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codeName="ThisWorkbook" autoCompressPictures="0"/>
  <bookViews>
    <workbookView xWindow="0" yWindow="0" windowWidth="19200" windowHeight="6465" tabRatio="789" activeTab="3"/>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5" hidden="1">Checker!$B$3:$C$67</definedName>
    <definedName name="_xlnm._FilterDatabase" localSheetId="4" hidden="1">'Smelter List'!$A$4:$AM$4</definedName>
    <definedName name="_xlnm._FilterDatabase" localSheetId="7" hidden="1">'Smelter Look-up'!$E$4:$F$577</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Declaration!$A$1:$L$88</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List'!$B$5:$B$2493</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Checker!$B$3:$C$67</definedName>
    <definedName name="Z_51531B83_BDD7_4890_A744_04812A317369_.wvu.FilterData" localSheetId="4" hidden="1">'Smelter List'!$A$4:$AM$4</definedName>
    <definedName name="Z_51531B83_BDD7_4890_A744_04812A317369_.wvu.FilterData" localSheetId="7" hidden="1">'Smelter Look-up'!$E$4:$F$577</definedName>
    <definedName name="Z_51531B83_BDD7_4890_A744_04812A317369_.wvu.FilterData" localSheetId="10" hidden="1">SorP!$A$1:$B$6231</definedName>
    <definedName name="Z_51531B83_BDD7_4890_A744_04812A317369_.wvu.PrintArea" localSheetId="3" hidden="1">Declaration!$A$1:$L$88</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Checker!$57:$57</definedName>
    <definedName name="Z_51531B83_BDD7_4890_A744_04812A317369_.wvu.Rows" localSheetId="3" hidden="1">Declaration!$90:$105</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45621"/>
  <customWorkbookViews>
    <customWorkbookView name="Gavin Wu - Personal View" guid="{51531B83-BDD7-4890-A744-04812A317369}" mergeInterval="0" personalView="1" xWindow="52" yWindow="68" windowWidth="1395" windowHeight="726" tabRatio="789" activeSheetId="9"/>
    <customWorkbookView name="Connors, Jared M - Personal View" guid="{81CF54B1-70AB-4A68-BB72-21925B5D4874}" mergeInterval="0" personalView="1" maximized="1" xWindow="1" yWindow="1" windowWidth="1436" windowHeight="673" tabRatio="675" activeSheetId="4"/>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B17" i="6" l="1"/>
  <c r="B22" i="6" l="1"/>
  <c r="B42" i="6" s="1"/>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K121" i="8"/>
  <c r="K122" i="8"/>
  <c r="K123" i="8"/>
  <c r="K124" i="8"/>
  <c r="K125" i="8"/>
  <c r="K126" i="8"/>
  <c r="K127" i="8"/>
  <c r="K128" i="8"/>
  <c r="K129" i="8"/>
  <c r="K130" i="8"/>
  <c r="K131" i="8"/>
  <c r="K132" i="8"/>
  <c r="K133" i="8"/>
  <c r="K134" i="8"/>
  <c r="K135" i="8"/>
  <c r="K136" i="8"/>
  <c r="K137" i="8"/>
  <c r="K138" i="8"/>
  <c r="K139" i="8"/>
  <c r="K140" i="8"/>
  <c r="K141" i="8"/>
  <c r="K142" i="8"/>
  <c r="K143" i="8"/>
  <c r="K144" i="8"/>
  <c r="K145" i="8"/>
  <c r="K146" i="8"/>
  <c r="K147" i="8"/>
  <c r="K148" i="8"/>
  <c r="K149" i="8"/>
  <c r="K150" i="8"/>
  <c r="K151" i="8"/>
  <c r="K152" i="8"/>
  <c r="K153" i="8"/>
  <c r="K154" i="8"/>
  <c r="K155" i="8"/>
  <c r="K156" i="8"/>
  <c r="K157" i="8"/>
  <c r="K158" i="8"/>
  <c r="K159" i="8"/>
  <c r="K160" i="8"/>
  <c r="K161" i="8"/>
  <c r="K162" i="8"/>
  <c r="K163" i="8"/>
  <c r="K164" i="8"/>
  <c r="K165" i="8"/>
  <c r="K166" i="8"/>
  <c r="K167" i="8"/>
  <c r="K168" i="8"/>
  <c r="K169" i="8"/>
  <c r="K170" i="8"/>
  <c r="K171" i="8"/>
  <c r="K172" i="8"/>
  <c r="K173" i="8"/>
  <c r="K174" i="8"/>
  <c r="K175" i="8"/>
  <c r="K176" i="8"/>
  <c r="K177" i="8"/>
  <c r="K178" i="8"/>
  <c r="K179" i="8"/>
  <c r="K180" i="8"/>
  <c r="K181" i="8"/>
  <c r="K182" i="8"/>
  <c r="K183" i="8"/>
  <c r="K184" i="8"/>
  <c r="K185" i="8"/>
  <c r="K186" i="8"/>
  <c r="K187" i="8"/>
  <c r="K188" i="8"/>
  <c r="K189" i="8"/>
  <c r="K190" i="8"/>
  <c r="K191" i="8"/>
  <c r="K192" i="8"/>
  <c r="K193" i="8"/>
  <c r="K194" i="8"/>
  <c r="K195" i="8"/>
  <c r="K196" i="8"/>
  <c r="K197" i="8"/>
  <c r="K198" i="8"/>
  <c r="K199" i="8"/>
  <c r="K200" i="8"/>
  <c r="K201" i="8"/>
  <c r="K202" i="8"/>
  <c r="K203" i="8"/>
  <c r="K204" i="8"/>
  <c r="K205" i="8"/>
  <c r="K206" i="8"/>
  <c r="K207" i="8"/>
  <c r="K208" i="8"/>
  <c r="K209" i="8"/>
  <c r="K210" i="8"/>
  <c r="K211" i="8"/>
  <c r="K212" i="8"/>
  <c r="K213" i="8"/>
  <c r="K214" i="8"/>
  <c r="K215" i="8"/>
  <c r="K216" i="8"/>
  <c r="K217" i="8"/>
  <c r="K218" i="8"/>
  <c r="K219" i="8"/>
  <c r="K220" i="8"/>
  <c r="K221" i="8"/>
  <c r="K222" i="8"/>
  <c r="K223" i="8"/>
  <c r="K224" i="8"/>
  <c r="K225" i="8"/>
  <c r="K226" i="8"/>
  <c r="K227" i="8"/>
  <c r="K228" i="8"/>
  <c r="K229" i="8"/>
  <c r="K230" i="8"/>
  <c r="K231" i="8"/>
  <c r="K232" i="8"/>
  <c r="K233" i="8"/>
  <c r="K234" i="8"/>
  <c r="K235" i="8"/>
  <c r="K236" i="8"/>
  <c r="K237" i="8"/>
  <c r="K238" i="8"/>
  <c r="K239" i="8"/>
  <c r="K240" i="8"/>
  <c r="K241" i="8"/>
  <c r="K242" i="8"/>
  <c r="K243" i="8"/>
  <c r="K244" i="8"/>
  <c r="K245" i="8"/>
  <c r="K246" i="8"/>
  <c r="K247" i="8"/>
  <c r="K248" i="8"/>
  <c r="K249" i="8"/>
  <c r="K250" i="8"/>
  <c r="K251" i="8"/>
  <c r="K252" i="8"/>
  <c r="K253" i="8"/>
  <c r="K254" i="8"/>
  <c r="K255" i="8"/>
  <c r="K256" i="8"/>
  <c r="K257" i="8"/>
  <c r="K258" i="8"/>
  <c r="K259" i="8"/>
  <c r="K260" i="8"/>
  <c r="K261" i="8"/>
  <c r="K262" i="8"/>
  <c r="K263" i="8"/>
  <c r="K264" i="8"/>
  <c r="K265" i="8"/>
  <c r="K266" i="8"/>
  <c r="K267" i="8"/>
  <c r="K268" i="8"/>
  <c r="K269" i="8"/>
  <c r="K270" i="8"/>
  <c r="K271" i="8"/>
  <c r="K272" i="8"/>
  <c r="K273" i="8"/>
  <c r="K274" i="8"/>
  <c r="K275" i="8"/>
  <c r="K276" i="8"/>
  <c r="K277" i="8"/>
  <c r="K278" i="8"/>
  <c r="K279" i="8"/>
  <c r="K280" i="8"/>
  <c r="K281" i="8"/>
  <c r="K282" i="8"/>
  <c r="K283" i="8"/>
  <c r="K284" i="8"/>
  <c r="K285" i="8"/>
  <c r="K286" i="8"/>
  <c r="K287" i="8"/>
  <c r="K288" i="8"/>
  <c r="K289" i="8"/>
  <c r="K290" i="8"/>
  <c r="K291" i="8"/>
  <c r="K292" i="8"/>
  <c r="K293" i="8"/>
  <c r="K294" i="8"/>
  <c r="K295" i="8"/>
  <c r="K296" i="8"/>
  <c r="K297" i="8"/>
  <c r="K298" i="8"/>
  <c r="K299" i="8"/>
  <c r="K300" i="8"/>
  <c r="K301" i="8"/>
  <c r="K302" i="8"/>
  <c r="K303" i="8"/>
  <c r="K304" i="8"/>
  <c r="K305" i="8"/>
  <c r="K306" i="8"/>
  <c r="K307" i="8"/>
  <c r="K308" i="8"/>
  <c r="K309" i="8"/>
  <c r="K310" i="8"/>
  <c r="K311" i="8"/>
  <c r="K312" i="8"/>
  <c r="K313" i="8"/>
  <c r="K314" i="8"/>
  <c r="K315" i="8"/>
  <c r="K316" i="8"/>
  <c r="K317" i="8"/>
  <c r="K318" i="8"/>
  <c r="K319" i="8"/>
  <c r="K320" i="8"/>
  <c r="K321" i="8"/>
  <c r="K322" i="8"/>
  <c r="K323" i="8"/>
  <c r="K324" i="8"/>
  <c r="K325" i="8"/>
  <c r="K326" i="8"/>
  <c r="K327" i="8"/>
  <c r="K328" i="8"/>
  <c r="K329" i="8"/>
  <c r="K330" i="8"/>
  <c r="K331" i="8"/>
  <c r="K332" i="8"/>
  <c r="K333" i="8"/>
  <c r="K334" i="8"/>
  <c r="K335" i="8"/>
  <c r="K336" i="8"/>
  <c r="K337" i="8"/>
  <c r="K338" i="8"/>
  <c r="K339" i="8"/>
  <c r="K340" i="8"/>
  <c r="K341" i="8"/>
  <c r="K342" i="8"/>
  <c r="K343" i="8"/>
  <c r="K344" i="8"/>
  <c r="K345" i="8"/>
  <c r="K346" i="8"/>
  <c r="K347" i="8"/>
  <c r="K348" i="8"/>
  <c r="K349" i="8"/>
  <c r="K350" i="8"/>
  <c r="K351" i="8"/>
  <c r="K352" i="8"/>
  <c r="K353" i="8"/>
  <c r="K354" i="8"/>
  <c r="K355" i="8"/>
  <c r="K356" i="8"/>
  <c r="K357" i="8"/>
  <c r="K358" i="8"/>
  <c r="K359" i="8"/>
  <c r="K360" i="8"/>
  <c r="K361" i="8"/>
  <c r="K362" i="8"/>
  <c r="K363" i="8"/>
  <c r="K364" i="8"/>
  <c r="K365" i="8"/>
  <c r="K366" i="8"/>
  <c r="K367" i="8"/>
  <c r="K368" i="8"/>
  <c r="K369" i="8"/>
  <c r="K370" i="8"/>
  <c r="K371" i="8"/>
  <c r="K372" i="8"/>
  <c r="K373" i="8"/>
  <c r="K374" i="8"/>
  <c r="K375" i="8"/>
  <c r="K376" i="8"/>
  <c r="K377" i="8"/>
  <c r="K378" i="8"/>
  <c r="K379" i="8"/>
  <c r="K380" i="8"/>
  <c r="K381" i="8"/>
  <c r="K382" i="8"/>
  <c r="K383" i="8"/>
  <c r="K384" i="8"/>
  <c r="K385" i="8"/>
  <c r="K386" i="8"/>
  <c r="K387" i="8"/>
  <c r="K388" i="8"/>
  <c r="K389" i="8"/>
  <c r="K390" i="8"/>
  <c r="K391" i="8"/>
  <c r="K392" i="8"/>
  <c r="K393" i="8"/>
  <c r="K394" i="8"/>
  <c r="K395" i="8"/>
  <c r="K396" i="8"/>
  <c r="K397" i="8"/>
  <c r="K398" i="8"/>
  <c r="K399" i="8"/>
  <c r="K400" i="8"/>
  <c r="K401" i="8"/>
  <c r="K402" i="8"/>
  <c r="K403" i="8"/>
  <c r="K404" i="8"/>
  <c r="K405" i="8"/>
  <c r="K406" i="8"/>
  <c r="K407" i="8"/>
  <c r="K408" i="8"/>
  <c r="K409" i="8"/>
  <c r="K410" i="8"/>
  <c r="K411" i="8"/>
  <c r="K412" i="8"/>
  <c r="K413" i="8"/>
  <c r="K414" i="8"/>
  <c r="K415" i="8"/>
  <c r="K416" i="8"/>
  <c r="K417" i="8"/>
  <c r="K418" i="8"/>
  <c r="K419" i="8"/>
  <c r="K420" i="8"/>
  <c r="K421" i="8"/>
  <c r="K422" i="8"/>
  <c r="K423" i="8"/>
  <c r="K424" i="8"/>
  <c r="K425" i="8"/>
  <c r="K426" i="8"/>
  <c r="K427" i="8"/>
  <c r="K428" i="8"/>
  <c r="K429" i="8"/>
  <c r="K430" i="8"/>
  <c r="K431" i="8"/>
  <c r="K432" i="8"/>
  <c r="K433" i="8"/>
  <c r="K434" i="8"/>
  <c r="K435" i="8"/>
  <c r="K436" i="8"/>
  <c r="K437" i="8"/>
  <c r="K438" i="8"/>
  <c r="K439" i="8"/>
  <c r="K440" i="8"/>
  <c r="K441" i="8"/>
  <c r="K442" i="8"/>
  <c r="K443" i="8"/>
  <c r="K444" i="8"/>
  <c r="K445" i="8"/>
  <c r="K446" i="8"/>
  <c r="K447" i="8"/>
  <c r="K448" i="8"/>
  <c r="K449" i="8"/>
  <c r="K450" i="8"/>
  <c r="K451" i="8"/>
  <c r="K452" i="8"/>
  <c r="K453" i="8"/>
  <c r="K454" i="8"/>
  <c r="K455" i="8"/>
  <c r="K456" i="8"/>
  <c r="K457" i="8"/>
  <c r="K458" i="8"/>
  <c r="K459" i="8"/>
  <c r="K460" i="8"/>
  <c r="K461" i="8"/>
  <c r="K462" i="8"/>
  <c r="K463" i="8"/>
  <c r="K464" i="8"/>
  <c r="K465" i="8"/>
  <c r="K466" i="8"/>
  <c r="K467" i="8"/>
  <c r="K468" i="8"/>
  <c r="K469" i="8"/>
  <c r="K470" i="8"/>
  <c r="K471" i="8"/>
  <c r="K472" i="8"/>
  <c r="K473" i="8"/>
  <c r="K474" i="8"/>
  <c r="K475" i="8"/>
  <c r="K476" i="8"/>
  <c r="K477" i="8"/>
  <c r="K478" i="8"/>
  <c r="K479" i="8"/>
  <c r="K480" i="8"/>
  <c r="K481" i="8"/>
  <c r="K482" i="8"/>
  <c r="K483" i="8"/>
  <c r="K484" i="8"/>
  <c r="K485" i="8"/>
  <c r="K486" i="8"/>
  <c r="K487" i="8"/>
  <c r="K488" i="8"/>
  <c r="K489" i="8"/>
  <c r="K490" i="8"/>
  <c r="K491" i="8"/>
  <c r="K492" i="8"/>
  <c r="K493" i="8"/>
  <c r="K494" i="8"/>
  <c r="K495" i="8"/>
  <c r="K496" i="8"/>
  <c r="K497" i="8"/>
  <c r="K498" i="8"/>
  <c r="K499" i="8"/>
  <c r="K500" i="8"/>
  <c r="K501" i="8"/>
  <c r="K502" i="8"/>
  <c r="K503" i="8"/>
  <c r="K504" i="8"/>
  <c r="K505" i="8"/>
  <c r="K506" i="8"/>
  <c r="K507" i="8"/>
  <c r="K508" i="8"/>
  <c r="K509" i="8"/>
  <c r="K510" i="8"/>
  <c r="K511" i="8"/>
  <c r="K512" i="8"/>
  <c r="K513" i="8"/>
  <c r="K514" i="8"/>
  <c r="K515" i="8"/>
  <c r="K516" i="8"/>
  <c r="K517" i="8"/>
  <c r="K518" i="8"/>
  <c r="K519" i="8"/>
  <c r="K520" i="8"/>
  <c r="K521" i="8"/>
  <c r="K522" i="8"/>
  <c r="K523" i="8"/>
  <c r="K524" i="8"/>
  <c r="K525" i="8"/>
  <c r="K526" i="8"/>
  <c r="K527" i="8"/>
  <c r="K528" i="8"/>
  <c r="K529" i="8"/>
  <c r="K530" i="8"/>
  <c r="K531" i="8"/>
  <c r="K532" i="8"/>
  <c r="K533" i="8"/>
  <c r="K534" i="8"/>
  <c r="K535" i="8"/>
  <c r="K536" i="8"/>
  <c r="K537" i="8"/>
  <c r="K538" i="8"/>
  <c r="K539" i="8"/>
  <c r="K540" i="8"/>
  <c r="K541" i="8"/>
  <c r="K542" i="8"/>
  <c r="K543" i="8"/>
  <c r="K544" i="8"/>
  <c r="K545" i="8"/>
  <c r="K546" i="8"/>
  <c r="K547" i="8"/>
  <c r="K548" i="8"/>
  <c r="K549" i="8"/>
  <c r="K550" i="8"/>
  <c r="K551" i="8"/>
  <c r="K552" i="8"/>
  <c r="K553" i="8"/>
  <c r="K554" i="8"/>
  <c r="K555" i="8"/>
  <c r="K556" i="8"/>
  <c r="K557" i="8"/>
  <c r="K558" i="8"/>
  <c r="K559" i="8"/>
  <c r="K560" i="8"/>
  <c r="K561" i="8"/>
  <c r="K562" i="8"/>
  <c r="K563" i="8"/>
  <c r="K564" i="8"/>
  <c r="K565" i="8"/>
  <c r="K566" i="8"/>
  <c r="K567" i="8"/>
  <c r="K568" i="8"/>
  <c r="K569" i="8"/>
  <c r="K570" i="8"/>
  <c r="K571" i="8"/>
  <c r="K572" i="8"/>
  <c r="K573" i="8"/>
  <c r="K574" i="8"/>
  <c r="K5" i="8"/>
  <c r="B32" i="6" l="1"/>
  <c r="B47" i="6"/>
  <c r="B37" i="6"/>
  <c r="B27" i="6"/>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100" i="8"/>
  <c r="J101" i="8"/>
  <c r="J102" i="8"/>
  <c r="J103" i="8"/>
  <c r="J104" i="8"/>
  <c r="J105" i="8"/>
  <c r="J106" i="8"/>
  <c r="J107" i="8"/>
  <c r="J108" i="8"/>
  <c r="J109" i="8"/>
  <c r="J110" i="8"/>
  <c r="J111" i="8"/>
  <c r="J112" i="8"/>
  <c r="J113" i="8"/>
  <c r="J114" i="8"/>
  <c r="J115" i="8"/>
  <c r="J116" i="8"/>
  <c r="J117" i="8"/>
  <c r="J118" i="8"/>
  <c r="J119" i="8"/>
  <c r="J120" i="8"/>
  <c r="J121" i="8"/>
  <c r="J122" i="8"/>
  <c r="J123" i="8"/>
  <c r="J124" i="8"/>
  <c r="J125" i="8"/>
  <c r="J126" i="8"/>
  <c r="J127" i="8"/>
  <c r="J128" i="8"/>
  <c r="J129" i="8"/>
  <c r="J130" i="8"/>
  <c r="J131" i="8"/>
  <c r="J132" i="8"/>
  <c r="J133" i="8"/>
  <c r="J134" i="8"/>
  <c r="J135" i="8"/>
  <c r="J136" i="8"/>
  <c r="J137" i="8"/>
  <c r="J138" i="8"/>
  <c r="J139" i="8"/>
  <c r="J140" i="8"/>
  <c r="J141" i="8"/>
  <c r="J142" i="8"/>
  <c r="J143" i="8"/>
  <c r="J144" i="8"/>
  <c r="J145" i="8"/>
  <c r="J146" i="8"/>
  <c r="J147" i="8"/>
  <c r="J148" i="8"/>
  <c r="J149" i="8"/>
  <c r="J150" i="8"/>
  <c r="J151" i="8"/>
  <c r="J152" i="8"/>
  <c r="J153" i="8"/>
  <c r="J154" i="8"/>
  <c r="J155" i="8"/>
  <c r="J156" i="8"/>
  <c r="J157" i="8"/>
  <c r="J158" i="8"/>
  <c r="J159" i="8"/>
  <c r="J160" i="8"/>
  <c r="J161" i="8"/>
  <c r="J162" i="8"/>
  <c r="J163" i="8"/>
  <c r="J164" i="8"/>
  <c r="J165" i="8"/>
  <c r="J166" i="8"/>
  <c r="J167" i="8"/>
  <c r="J168" i="8"/>
  <c r="J169" i="8"/>
  <c r="J170" i="8"/>
  <c r="J171" i="8"/>
  <c r="J172" i="8"/>
  <c r="J173" i="8"/>
  <c r="J174" i="8"/>
  <c r="J175" i="8"/>
  <c r="J176" i="8"/>
  <c r="J177" i="8"/>
  <c r="J178" i="8"/>
  <c r="J179" i="8"/>
  <c r="J180" i="8"/>
  <c r="J181" i="8"/>
  <c r="J182" i="8"/>
  <c r="J183" i="8"/>
  <c r="J184" i="8"/>
  <c r="J185" i="8"/>
  <c r="J186" i="8"/>
  <c r="J187" i="8"/>
  <c r="J188" i="8"/>
  <c r="J189" i="8"/>
  <c r="J190" i="8"/>
  <c r="J191" i="8"/>
  <c r="J192" i="8"/>
  <c r="J193" i="8"/>
  <c r="J194" i="8"/>
  <c r="J195" i="8"/>
  <c r="J196" i="8"/>
  <c r="J197" i="8"/>
  <c r="J198" i="8"/>
  <c r="J199" i="8"/>
  <c r="J200" i="8"/>
  <c r="J201" i="8"/>
  <c r="J202" i="8"/>
  <c r="J203" i="8"/>
  <c r="J204" i="8"/>
  <c r="J205" i="8"/>
  <c r="J206" i="8"/>
  <c r="J207" i="8"/>
  <c r="J208" i="8"/>
  <c r="J209" i="8"/>
  <c r="J210" i="8"/>
  <c r="J211" i="8"/>
  <c r="J212" i="8"/>
  <c r="J213" i="8"/>
  <c r="J214" i="8"/>
  <c r="J215" i="8"/>
  <c r="J216" i="8"/>
  <c r="J217" i="8"/>
  <c r="J218" i="8"/>
  <c r="J219" i="8"/>
  <c r="J220" i="8"/>
  <c r="J221" i="8"/>
  <c r="J222" i="8"/>
  <c r="J223" i="8"/>
  <c r="J224" i="8"/>
  <c r="J225" i="8"/>
  <c r="J226" i="8"/>
  <c r="J227" i="8"/>
  <c r="J228" i="8"/>
  <c r="J229" i="8"/>
  <c r="J230" i="8"/>
  <c r="J231" i="8"/>
  <c r="J232" i="8"/>
  <c r="J233" i="8"/>
  <c r="J234" i="8"/>
  <c r="J235" i="8"/>
  <c r="J236" i="8"/>
  <c r="J237" i="8"/>
  <c r="J238" i="8"/>
  <c r="J239" i="8"/>
  <c r="J240" i="8"/>
  <c r="J241" i="8"/>
  <c r="J242" i="8"/>
  <c r="J243" i="8"/>
  <c r="J244" i="8"/>
  <c r="J245" i="8"/>
  <c r="J246" i="8"/>
  <c r="J247" i="8"/>
  <c r="J248" i="8"/>
  <c r="J249" i="8"/>
  <c r="J250" i="8"/>
  <c r="J251" i="8"/>
  <c r="J252" i="8"/>
  <c r="J253" i="8"/>
  <c r="J254" i="8"/>
  <c r="J255" i="8"/>
  <c r="J256" i="8"/>
  <c r="J257" i="8"/>
  <c r="J258" i="8"/>
  <c r="J259" i="8"/>
  <c r="J260" i="8"/>
  <c r="J261" i="8"/>
  <c r="J262" i="8"/>
  <c r="J263" i="8"/>
  <c r="J264" i="8"/>
  <c r="J265" i="8"/>
  <c r="J266" i="8"/>
  <c r="J267" i="8"/>
  <c r="J268" i="8"/>
  <c r="J269" i="8"/>
  <c r="J270" i="8"/>
  <c r="J271" i="8"/>
  <c r="J272" i="8"/>
  <c r="J273" i="8"/>
  <c r="J274" i="8"/>
  <c r="J275" i="8"/>
  <c r="J276" i="8"/>
  <c r="J277" i="8"/>
  <c r="J278" i="8"/>
  <c r="J279" i="8"/>
  <c r="J280" i="8"/>
  <c r="J281" i="8"/>
  <c r="J282" i="8"/>
  <c r="J283" i="8"/>
  <c r="J284" i="8"/>
  <c r="J285" i="8"/>
  <c r="J286" i="8"/>
  <c r="J287" i="8"/>
  <c r="J288" i="8"/>
  <c r="J289" i="8"/>
  <c r="J290" i="8"/>
  <c r="J291" i="8"/>
  <c r="J292" i="8"/>
  <c r="J293" i="8"/>
  <c r="J294" i="8"/>
  <c r="J295" i="8"/>
  <c r="J296" i="8"/>
  <c r="J297" i="8"/>
  <c r="J298" i="8"/>
  <c r="J299" i="8"/>
  <c r="J300" i="8"/>
  <c r="J301" i="8"/>
  <c r="J302" i="8"/>
  <c r="J303" i="8"/>
  <c r="J304" i="8"/>
  <c r="J305" i="8"/>
  <c r="J306" i="8"/>
  <c r="J307" i="8"/>
  <c r="J308" i="8"/>
  <c r="J309" i="8"/>
  <c r="J310" i="8"/>
  <c r="J311" i="8"/>
  <c r="J312" i="8"/>
  <c r="J313" i="8"/>
  <c r="J314" i="8"/>
  <c r="J315" i="8"/>
  <c r="J316" i="8"/>
  <c r="J317" i="8"/>
  <c r="J318" i="8"/>
  <c r="J319" i="8"/>
  <c r="J320" i="8"/>
  <c r="J321" i="8"/>
  <c r="J322" i="8"/>
  <c r="J323" i="8"/>
  <c r="J324" i="8"/>
  <c r="J325" i="8"/>
  <c r="J326" i="8"/>
  <c r="J327" i="8"/>
  <c r="J328" i="8"/>
  <c r="J329" i="8"/>
  <c r="J330" i="8"/>
  <c r="J331" i="8"/>
  <c r="J332" i="8"/>
  <c r="J333" i="8"/>
  <c r="J334" i="8"/>
  <c r="J335" i="8"/>
  <c r="J336" i="8"/>
  <c r="J337" i="8"/>
  <c r="J338" i="8"/>
  <c r="J339" i="8"/>
  <c r="J340" i="8"/>
  <c r="J341" i="8"/>
  <c r="J342" i="8"/>
  <c r="J343" i="8"/>
  <c r="J344" i="8"/>
  <c r="J345" i="8"/>
  <c r="J346" i="8"/>
  <c r="J347" i="8"/>
  <c r="J348" i="8"/>
  <c r="J349" i="8"/>
  <c r="J350" i="8"/>
  <c r="J351" i="8"/>
  <c r="J352" i="8"/>
  <c r="J353" i="8"/>
  <c r="J354" i="8"/>
  <c r="J355" i="8"/>
  <c r="J356" i="8"/>
  <c r="J357" i="8"/>
  <c r="J358" i="8"/>
  <c r="J359" i="8"/>
  <c r="J360" i="8"/>
  <c r="J361" i="8"/>
  <c r="J362" i="8"/>
  <c r="J363" i="8"/>
  <c r="J364" i="8"/>
  <c r="J365" i="8"/>
  <c r="J366" i="8"/>
  <c r="J367" i="8"/>
  <c r="J368" i="8"/>
  <c r="J369" i="8"/>
  <c r="J370" i="8"/>
  <c r="J371" i="8"/>
  <c r="J372" i="8"/>
  <c r="J373" i="8"/>
  <c r="J374" i="8"/>
  <c r="J375" i="8"/>
  <c r="J376" i="8"/>
  <c r="J377" i="8"/>
  <c r="J378" i="8"/>
  <c r="J379" i="8"/>
  <c r="J380" i="8"/>
  <c r="J381" i="8"/>
  <c r="J382" i="8"/>
  <c r="J383" i="8"/>
  <c r="J384" i="8"/>
  <c r="J385" i="8"/>
  <c r="J386" i="8"/>
  <c r="J387" i="8"/>
  <c r="J388" i="8"/>
  <c r="J389" i="8"/>
  <c r="J390" i="8"/>
  <c r="J391" i="8"/>
  <c r="J392" i="8"/>
  <c r="J393" i="8"/>
  <c r="J394" i="8"/>
  <c r="J395" i="8"/>
  <c r="J396" i="8"/>
  <c r="J397" i="8"/>
  <c r="J398" i="8"/>
  <c r="J399" i="8"/>
  <c r="J400" i="8"/>
  <c r="J401" i="8"/>
  <c r="J402" i="8"/>
  <c r="J403" i="8"/>
  <c r="J404" i="8"/>
  <c r="J405" i="8"/>
  <c r="J406" i="8"/>
  <c r="J407" i="8"/>
  <c r="J408" i="8"/>
  <c r="J409" i="8"/>
  <c r="J410" i="8"/>
  <c r="J411" i="8"/>
  <c r="J412" i="8"/>
  <c r="J413" i="8"/>
  <c r="J414" i="8"/>
  <c r="J415" i="8"/>
  <c r="J416" i="8"/>
  <c r="J417" i="8"/>
  <c r="J418" i="8"/>
  <c r="J419" i="8"/>
  <c r="J420" i="8"/>
  <c r="J421" i="8"/>
  <c r="J422" i="8"/>
  <c r="J423" i="8"/>
  <c r="J424" i="8"/>
  <c r="J425" i="8"/>
  <c r="J426" i="8"/>
  <c r="J427" i="8"/>
  <c r="J428" i="8"/>
  <c r="J429" i="8"/>
  <c r="J430" i="8"/>
  <c r="J431" i="8"/>
  <c r="J432" i="8"/>
  <c r="J433" i="8"/>
  <c r="J434" i="8"/>
  <c r="J435" i="8"/>
  <c r="J436" i="8"/>
  <c r="J437" i="8"/>
  <c r="J438" i="8"/>
  <c r="J439" i="8"/>
  <c r="J440" i="8"/>
  <c r="J441" i="8"/>
  <c r="J442" i="8"/>
  <c r="J443" i="8"/>
  <c r="J444" i="8"/>
  <c r="J445" i="8"/>
  <c r="J446" i="8"/>
  <c r="J447" i="8"/>
  <c r="J448" i="8"/>
  <c r="J449" i="8"/>
  <c r="J450" i="8"/>
  <c r="J451" i="8"/>
  <c r="J452" i="8"/>
  <c r="J453" i="8"/>
  <c r="J454" i="8"/>
  <c r="J455" i="8"/>
  <c r="J456" i="8"/>
  <c r="J457" i="8"/>
  <c r="J458" i="8"/>
  <c r="J459" i="8"/>
  <c r="J460" i="8"/>
  <c r="J461" i="8"/>
  <c r="J462" i="8"/>
  <c r="J463" i="8"/>
  <c r="J464" i="8"/>
  <c r="J465" i="8"/>
  <c r="J466" i="8"/>
  <c r="J467" i="8"/>
  <c r="J468" i="8"/>
  <c r="J469" i="8"/>
  <c r="J470" i="8"/>
  <c r="J471" i="8"/>
  <c r="J472" i="8"/>
  <c r="J473" i="8"/>
  <c r="J474" i="8"/>
  <c r="J475" i="8"/>
  <c r="J476" i="8"/>
  <c r="J477" i="8"/>
  <c r="J478" i="8"/>
  <c r="J479" i="8"/>
  <c r="J480" i="8"/>
  <c r="J481" i="8"/>
  <c r="J482" i="8"/>
  <c r="J483" i="8"/>
  <c r="J484" i="8"/>
  <c r="J485" i="8"/>
  <c r="J486" i="8"/>
  <c r="J487" i="8"/>
  <c r="J488" i="8"/>
  <c r="J489" i="8"/>
  <c r="J490" i="8"/>
  <c r="J491" i="8"/>
  <c r="J492" i="8"/>
  <c r="J493" i="8"/>
  <c r="J494" i="8"/>
  <c r="J495" i="8"/>
  <c r="J496" i="8"/>
  <c r="J497" i="8"/>
  <c r="J498" i="8"/>
  <c r="J499" i="8"/>
  <c r="J500" i="8"/>
  <c r="J501" i="8"/>
  <c r="J502" i="8"/>
  <c r="J503" i="8"/>
  <c r="J504" i="8"/>
  <c r="J505" i="8"/>
  <c r="J506" i="8"/>
  <c r="J507" i="8"/>
  <c r="J508" i="8"/>
  <c r="J509" i="8"/>
  <c r="J510" i="8"/>
  <c r="J511" i="8"/>
  <c r="J512" i="8"/>
  <c r="J513" i="8"/>
  <c r="J514" i="8"/>
  <c r="J515" i="8"/>
  <c r="J516" i="8"/>
  <c r="J517" i="8"/>
  <c r="J518" i="8"/>
  <c r="J519" i="8"/>
  <c r="J520" i="8"/>
  <c r="J521" i="8"/>
  <c r="J522" i="8"/>
  <c r="J523" i="8"/>
  <c r="J524" i="8"/>
  <c r="J525" i="8"/>
  <c r="J526" i="8"/>
  <c r="J527" i="8"/>
  <c r="J528" i="8"/>
  <c r="J529" i="8"/>
  <c r="J530" i="8"/>
  <c r="J531" i="8"/>
  <c r="J532" i="8"/>
  <c r="J533" i="8"/>
  <c r="J534" i="8"/>
  <c r="J535" i="8"/>
  <c r="J536" i="8"/>
  <c r="J537" i="8"/>
  <c r="J538" i="8"/>
  <c r="J539" i="8"/>
  <c r="J540" i="8"/>
  <c r="J541" i="8"/>
  <c r="J542" i="8"/>
  <c r="J543" i="8"/>
  <c r="J544" i="8"/>
  <c r="J545" i="8"/>
  <c r="J546" i="8"/>
  <c r="J547" i="8"/>
  <c r="J548" i="8"/>
  <c r="J549" i="8"/>
  <c r="J550" i="8"/>
  <c r="J551" i="8"/>
  <c r="J552" i="8"/>
  <c r="J553" i="8"/>
  <c r="J554" i="8"/>
  <c r="J555" i="8"/>
  <c r="J556" i="8"/>
  <c r="J557" i="8"/>
  <c r="J558" i="8"/>
  <c r="J559" i="8"/>
  <c r="J560" i="8"/>
  <c r="J561" i="8"/>
  <c r="J562" i="8"/>
  <c r="J563" i="8"/>
  <c r="J564" i="8"/>
  <c r="J565" i="8"/>
  <c r="J566" i="8"/>
  <c r="J567" i="8"/>
  <c r="J568" i="8"/>
  <c r="J569" i="8"/>
  <c r="J570" i="8"/>
  <c r="J571" i="8"/>
  <c r="J572" i="8"/>
  <c r="J573" i="8"/>
  <c r="J574" i="8"/>
  <c r="J6" i="8"/>
  <c r="J7" i="8"/>
  <c r="J8" i="8"/>
  <c r="J9" i="8"/>
  <c r="J10" i="8"/>
  <c r="J11" i="8"/>
  <c r="J12" i="8"/>
  <c r="J5" i="8"/>
  <c r="S2494" i="5" l="1"/>
  <c r="T2494" i="5"/>
  <c r="V5" i="5"/>
  <c r="I5" i="5" s="1"/>
  <c r="V6" i="5"/>
  <c r="V7" i="5"/>
  <c r="B8" i="5"/>
  <c r="C8" i="5"/>
  <c r="V8" i="5" s="1"/>
  <c r="B9" i="5"/>
  <c r="C9" i="5"/>
  <c r="V9" i="5" s="1"/>
  <c r="B10" i="5"/>
  <c r="C10" i="5"/>
  <c r="B11" i="5"/>
  <c r="C11" i="5"/>
  <c r="V11" i="5" s="1"/>
  <c r="B12" i="5"/>
  <c r="C12" i="5"/>
  <c r="V12" i="5" s="1"/>
  <c r="F12" i="5" s="1"/>
  <c r="B13" i="5"/>
  <c r="C13" i="5"/>
  <c r="V13" i="5" s="1"/>
  <c r="B14" i="5"/>
  <c r="C14" i="5"/>
  <c r="B15" i="5"/>
  <c r="C15" i="5"/>
  <c r="V15" i="5" s="1"/>
  <c r="B16" i="5"/>
  <c r="C16" i="5"/>
  <c r="V16" i="5" s="1"/>
  <c r="B17" i="5"/>
  <c r="C17" i="5"/>
  <c r="V17" i="5" s="1"/>
  <c r="B18" i="5"/>
  <c r="C18" i="5"/>
  <c r="B19" i="5"/>
  <c r="C19" i="5"/>
  <c r="V19" i="5" s="1"/>
  <c r="B20" i="5"/>
  <c r="C20" i="5"/>
  <c r="V20" i="5" s="1"/>
  <c r="B21" i="5"/>
  <c r="C21" i="5"/>
  <c r="V21" i="5" s="1"/>
  <c r="B22" i="5"/>
  <c r="C22" i="5"/>
  <c r="V22" i="5" s="1"/>
  <c r="B23" i="5"/>
  <c r="C23" i="5"/>
  <c r="V23" i="5" s="1"/>
  <c r="B24" i="5"/>
  <c r="C24" i="5"/>
  <c r="B25" i="5"/>
  <c r="C25" i="5"/>
  <c r="V25" i="5" s="1"/>
  <c r="B26" i="5"/>
  <c r="C26" i="5"/>
  <c r="V26" i="5" s="1"/>
  <c r="B27" i="5"/>
  <c r="C27" i="5"/>
  <c r="V27" i="5" s="1"/>
  <c r="B28" i="5"/>
  <c r="C28" i="5"/>
  <c r="V28" i="5" s="1"/>
  <c r="B29" i="5"/>
  <c r="C29" i="5"/>
  <c r="V29" i="5" s="1"/>
  <c r="B30" i="5"/>
  <c r="C30" i="5"/>
  <c r="B31" i="5"/>
  <c r="C31" i="5"/>
  <c r="V31" i="5" s="1"/>
  <c r="B32" i="5"/>
  <c r="C32" i="5"/>
  <c r="B33" i="5"/>
  <c r="C33" i="5"/>
  <c r="V33" i="5" s="1"/>
  <c r="B34" i="5"/>
  <c r="C34" i="5"/>
  <c r="B35" i="5"/>
  <c r="C35" i="5"/>
  <c r="V35" i="5" s="1"/>
  <c r="B36" i="5"/>
  <c r="C36" i="5"/>
  <c r="V36" i="5" s="1"/>
  <c r="E36" i="5" s="1"/>
  <c r="X36" i="5" s="1"/>
  <c r="B37" i="5"/>
  <c r="C37" i="5"/>
  <c r="V37" i="5" s="1"/>
  <c r="B38" i="5"/>
  <c r="C38" i="5"/>
  <c r="V38" i="5" s="1"/>
  <c r="B39" i="5"/>
  <c r="C39" i="5"/>
  <c r="V39" i="5" s="1"/>
  <c r="B40" i="5"/>
  <c r="C40" i="5"/>
  <c r="B41" i="5"/>
  <c r="C41" i="5"/>
  <c r="V41" i="5" s="1"/>
  <c r="B42" i="5"/>
  <c r="C42" i="5"/>
  <c r="B43" i="5"/>
  <c r="C43" i="5"/>
  <c r="V43" i="5" s="1"/>
  <c r="B44" i="5"/>
  <c r="C44" i="5"/>
  <c r="V44" i="5" s="1"/>
  <c r="B45" i="5"/>
  <c r="C45" i="5"/>
  <c r="V45" i="5" s="1"/>
  <c r="B46" i="5"/>
  <c r="C46" i="5"/>
  <c r="B47" i="5"/>
  <c r="C47" i="5"/>
  <c r="V47" i="5" s="1"/>
  <c r="B48" i="5"/>
  <c r="C48" i="5"/>
  <c r="V48" i="5" s="1"/>
  <c r="B49" i="5"/>
  <c r="C49" i="5"/>
  <c r="V49" i="5" s="1"/>
  <c r="B50" i="5"/>
  <c r="C50" i="5"/>
  <c r="B51" i="5"/>
  <c r="C51" i="5"/>
  <c r="V51" i="5" s="1"/>
  <c r="B52" i="5"/>
  <c r="C52" i="5"/>
  <c r="V52" i="5" s="1"/>
  <c r="B53" i="5"/>
  <c r="C53" i="5"/>
  <c r="V53" i="5" s="1"/>
  <c r="B54" i="5"/>
  <c r="C54" i="5"/>
  <c r="V54" i="5" s="1"/>
  <c r="B55" i="5"/>
  <c r="C55" i="5"/>
  <c r="V55" i="5" s="1"/>
  <c r="B56" i="5"/>
  <c r="C56" i="5"/>
  <c r="V56" i="5" s="1"/>
  <c r="B57" i="5"/>
  <c r="C57" i="5"/>
  <c r="V57" i="5" s="1"/>
  <c r="B58" i="5"/>
  <c r="C58" i="5"/>
  <c r="V58" i="5" s="1"/>
  <c r="B59" i="5"/>
  <c r="C59" i="5"/>
  <c r="V59" i="5" s="1"/>
  <c r="B60" i="5"/>
  <c r="C60" i="5"/>
  <c r="V60" i="5" s="1"/>
  <c r="I60" i="5" s="1"/>
  <c r="B61" i="5"/>
  <c r="C61" i="5"/>
  <c r="V61" i="5" s="1"/>
  <c r="B62" i="5"/>
  <c r="C62" i="5"/>
  <c r="B63" i="5"/>
  <c r="C63" i="5"/>
  <c r="V63" i="5" s="1"/>
  <c r="B64" i="5"/>
  <c r="C64" i="5"/>
  <c r="B65" i="5"/>
  <c r="C65" i="5"/>
  <c r="V65" i="5" s="1"/>
  <c r="B66" i="5"/>
  <c r="C66" i="5"/>
  <c r="B67" i="5"/>
  <c r="C67" i="5"/>
  <c r="V67" i="5" s="1"/>
  <c r="B68" i="5"/>
  <c r="C68" i="5"/>
  <c r="V68" i="5" s="1"/>
  <c r="B69" i="5"/>
  <c r="C69" i="5"/>
  <c r="V69" i="5" s="1"/>
  <c r="B70" i="5"/>
  <c r="C70" i="5"/>
  <c r="V70" i="5" s="1"/>
  <c r="B71" i="5"/>
  <c r="C71" i="5"/>
  <c r="V71" i="5" s="1"/>
  <c r="B72" i="5"/>
  <c r="C72" i="5"/>
  <c r="V72" i="5" s="1"/>
  <c r="B73" i="5"/>
  <c r="C73" i="5"/>
  <c r="V73" i="5" s="1"/>
  <c r="B74" i="5"/>
  <c r="C74" i="5"/>
  <c r="V74" i="5" s="1"/>
  <c r="B75" i="5"/>
  <c r="C75" i="5"/>
  <c r="V75" i="5" s="1"/>
  <c r="B76" i="5"/>
  <c r="C76" i="5"/>
  <c r="V76" i="5" s="1"/>
  <c r="B77" i="5"/>
  <c r="C77" i="5"/>
  <c r="V77" i="5" s="1"/>
  <c r="B78" i="5"/>
  <c r="C78" i="5"/>
  <c r="B79" i="5"/>
  <c r="C79" i="5"/>
  <c r="V79" i="5" s="1"/>
  <c r="B80" i="5"/>
  <c r="C80" i="5"/>
  <c r="V80" i="5" s="1"/>
  <c r="B81" i="5"/>
  <c r="C81" i="5"/>
  <c r="V81" i="5" s="1"/>
  <c r="B82" i="5"/>
  <c r="C82" i="5"/>
  <c r="B83" i="5"/>
  <c r="C83" i="5"/>
  <c r="V83" i="5" s="1"/>
  <c r="B84" i="5"/>
  <c r="C84" i="5"/>
  <c r="V84" i="5" s="1"/>
  <c r="I84" i="5" s="1"/>
  <c r="B85" i="5"/>
  <c r="C85" i="5"/>
  <c r="V85" i="5" s="1"/>
  <c r="B86" i="5"/>
  <c r="C86" i="5"/>
  <c r="B87" i="5"/>
  <c r="C87" i="5"/>
  <c r="V87" i="5" s="1"/>
  <c r="B88" i="5"/>
  <c r="C88" i="5"/>
  <c r="V88" i="5" s="1"/>
  <c r="B89" i="5"/>
  <c r="C89" i="5"/>
  <c r="V89" i="5" s="1"/>
  <c r="B90" i="5"/>
  <c r="C90" i="5"/>
  <c r="B91" i="5"/>
  <c r="C91" i="5"/>
  <c r="V91" i="5" s="1"/>
  <c r="B92" i="5"/>
  <c r="AB92" i="5" s="1"/>
  <c r="C92" i="5"/>
  <c r="V92" i="5" s="1"/>
  <c r="B93" i="5"/>
  <c r="C93" i="5"/>
  <c r="V93" i="5" s="1"/>
  <c r="B94" i="5"/>
  <c r="C94" i="5"/>
  <c r="V94" i="5" s="1"/>
  <c r="I94" i="5" s="1"/>
  <c r="B95" i="5"/>
  <c r="C95" i="5"/>
  <c r="V95" i="5" s="1"/>
  <c r="B96" i="5"/>
  <c r="C96" i="5"/>
  <c r="V96" i="5" s="1"/>
  <c r="B97" i="5"/>
  <c r="C97" i="5"/>
  <c r="V97" i="5" s="1"/>
  <c r="B98" i="5"/>
  <c r="C98" i="5"/>
  <c r="B99" i="5"/>
  <c r="C99" i="5"/>
  <c r="V99" i="5" s="1"/>
  <c r="B100" i="5"/>
  <c r="C100" i="5"/>
  <c r="V100" i="5" s="1"/>
  <c r="B101" i="5"/>
  <c r="C101" i="5"/>
  <c r="V101" i="5" s="1"/>
  <c r="B102" i="5"/>
  <c r="C102" i="5"/>
  <c r="V102" i="5" s="1"/>
  <c r="B103" i="5"/>
  <c r="C103" i="5"/>
  <c r="V103" i="5" s="1"/>
  <c r="B104" i="5"/>
  <c r="C104" i="5"/>
  <c r="V104" i="5" s="1"/>
  <c r="B105" i="5"/>
  <c r="C105" i="5"/>
  <c r="V105" i="5" s="1"/>
  <c r="B106" i="5"/>
  <c r="C106" i="5"/>
  <c r="V106" i="5" s="1"/>
  <c r="B107" i="5"/>
  <c r="C107" i="5"/>
  <c r="V107" i="5" s="1"/>
  <c r="I107" i="5" s="1"/>
  <c r="B108" i="5"/>
  <c r="C108" i="5"/>
  <c r="V108" i="5" s="1"/>
  <c r="B109" i="5"/>
  <c r="C109" i="5"/>
  <c r="V109" i="5" s="1"/>
  <c r="B110" i="5"/>
  <c r="C110" i="5"/>
  <c r="V110" i="5" s="1"/>
  <c r="B111" i="5"/>
  <c r="C111" i="5"/>
  <c r="V111" i="5" s="1"/>
  <c r="B112" i="5"/>
  <c r="C112" i="5"/>
  <c r="V112" i="5" s="1"/>
  <c r="B113" i="5"/>
  <c r="C113" i="5"/>
  <c r="V113" i="5" s="1"/>
  <c r="B114" i="5"/>
  <c r="C114" i="5"/>
  <c r="B115" i="5"/>
  <c r="C115" i="5"/>
  <c r="V115" i="5" s="1"/>
  <c r="B116" i="5"/>
  <c r="C116" i="5"/>
  <c r="V116" i="5" s="1"/>
  <c r="B117" i="5"/>
  <c r="C117" i="5"/>
  <c r="V117" i="5" s="1"/>
  <c r="R117" i="5" s="1"/>
  <c r="B118" i="5"/>
  <c r="C118" i="5"/>
  <c r="V118" i="5" s="1"/>
  <c r="B119" i="5"/>
  <c r="C119" i="5"/>
  <c r="V119" i="5" s="1"/>
  <c r="B120" i="5"/>
  <c r="C120" i="5"/>
  <c r="B121" i="5"/>
  <c r="C121" i="5"/>
  <c r="V121" i="5" s="1"/>
  <c r="B122" i="5"/>
  <c r="C122" i="5"/>
  <c r="V122" i="5" s="1"/>
  <c r="B123" i="5"/>
  <c r="C123" i="5"/>
  <c r="V123" i="5" s="1"/>
  <c r="B124" i="5"/>
  <c r="C124" i="5"/>
  <c r="V124" i="5" s="1"/>
  <c r="J124" i="5" s="1"/>
  <c r="B125" i="5"/>
  <c r="C125" i="5"/>
  <c r="V125" i="5" s="1"/>
  <c r="B126" i="5"/>
  <c r="C126" i="5"/>
  <c r="B127" i="5"/>
  <c r="C127" i="5"/>
  <c r="V127" i="5" s="1"/>
  <c r="B128" i="5"/>
  <c r="C128" i="5"/>
  <c r="V128" i="5" s="1"/>
  <c r="B129" i="5"/>
  <c r="C129" i="5"/>
  <c r="V129" i="5" s="1"/>
  <c r="B130" i="5"/>
  <c r="C130" i="5"/>
  <c r="B131" i="5"/>
  <c r="C131" i="5"/>
  <c r="V131" i="5" s="1"/>
  <c r="B132" i="5"/>
  <c r="C132" i="5"/>
  <c r="V132" i="5" s="1"/>
  <c r="B133" i="5"/>
  <c r="C133" i="5"/>
  <c r="V133" i="5" s="1"/>
  <c r="R133" i="5" s="1"/>
  <c r="B134" i="5"/>
  <c r="C134" i="5"/>
  <c r="V134" i="5" s="1"/>
  <c r="B135" i="5"/>
  <c r="C135" i="5"/>
  <c r="V135" i="5" s="1"/>
  <c r="B136" i="5"/>
  <c r="C136" i="5"/>
  <c r="B137" i="5"/>
  <c r="C137" i="5"/>
  <c r="V137" i="5" s="1"/>
  <c r="B138" i="5"/>
  <c r="C138" i="5"/>
  <c r="B139" i="5"/>
  <c r="C139" i="5"/>
  <c r="V139" i="5" s="1"/>
  <c r="B140" i="5"/>
  <c r="C140" i="5"/>
  <c r="V140" i="5" s="1"/>
  <c r="B141" i="5"/>
  <c r="C141" i="5"/>
  <c r="V141" i="5" s="1"/>
  <c r="B142" i="5"/>
  <c r="C142" i="5"/>
  <c r="B143" i="5"/>
  <c r="C143" i="5"/>
  <c r="V143" i="5" s="1"/>
  <c r="B144" i="5"/>
  <c r="C144" i="5"/>
  <c r="B145" i="5"/>
  <c r="C145" i="5"/>
  <c r="V145" i="5" s="1"/>
  <c r="B146" i="5"/>
  <c r="C146" i="5"/>
  <c r="B147" i="5"/>
  <c r="C147" i="5"/>
  <c r="V147" i="5" s="1"/>
  <c r="B148" i="5"/>
  <c r="C148" i="5"/>
  <c r="V148" i="5" s="1"/>
  <c r="B149" i="5"/>
  <c r="C149" i="5"/>
  <c r="V149" i="5" s="1"/>
  <c r="E149" i="5" s="1"/>
  <c r="X149" i="5" s="1"/>
  <c r="B150" i="5"/>
  <c r="C150" i="5"/>
  <c r="V150" i="5" s="1"/>
  <c r="B151" i="5"/>
  <c r="C151" i="5"/>
  <c r="V151" i="5" s="1"/>
  <c r="B152" i="5"/>
  <c r="C152" i="5"/>
  <c r="V152" i="5" s="1"/>
  <c r="B153" i="5"/>
  <c r="C153" i="5"/>
  <c r="V153" i="5" s="1"/>
  <c r="B154" i="5"/>
  <c r="C154" i="5"/>
  <c r="V154" i="5" s="1"/>
  <c r="B155" i="5"/>
  <c r="C155" i="5"/>
  <c r="V155" i="5" s="1"/>
  <c r="B156" i="5"/>
  <c r="AB156" i="5" s="1"/>
  <c r="C156" i="5"/>
  <c r="V156" i="5" s="1"/>
  <c r="I156" i="5" s="1"/>
  <c r="B157" i="5"/>
  <c r="C157" i="5"/>
  <c r="V157" i="5" s="1"/>
  <c r="R157" i="5" s="1"/>
  <c r="B158" i="5"/>
  <c r="C158" i="5"/>
  <c r="B159" i="5"/>
  <c r="C159" i="5"/>
  <c r="V159" i="5" s="1"/>
  <c r="B160" i="5"/>
  <c r="C160" i="5"/>
  <c r="V160" i="5" s="1"/>
  <c r="B161" i="5"/>
  <c r="C161" i="5"/>
  <c r="V161" i="5" s="1"/>
  <c r="B162" i="5"/>
  <c r="C162" i="5"/>
  <c r="B163" i="5"/>
  <c r="C163" i="5"/>
  <c r="V163" i="5" s="1"/>
  <c r="B164" i="5"/>
  <c r="C164" i="5"/>
  <c r="V164" i="5" s="1"/>
  <c r="B165" i="5"/>
  <c r="C165" i="5"/>
  <c r="V165" i="5" s="1"/>
  <c r="B166" i="5"/>
  <c r="C166" i="5"/>
  <c r="V166" i="5" s="1"/>
  <c r="B167" i="5"/>
  <c r="C167" i="5"/>
  <c r="V167" i="5" s="1"/>
  <c r="H167" i="5" s="1"/>
  <c r="B168" i="5"/>
  <c r="C168" i="5"/>
  <c r="V168" i="5" s="1"/>
  <c r="B169" i="5"/>
  <c r="C169" i="5"/>
  <c r="V169" i="5" s="1"/>
  <c r="H169" i="5" s="1"/>
  <c r="B170" i="5"/>
  <c r="C170" i="5"/>
  <c r="B171" i="5"/>
  <c r="C171" i="5"/>
  <c r="V171" i="5" s="1"/>
  <c r="B172" i="5"/>
  <c r="C172" i="5"/>
  <c r="V172" i="5" s="1"/>
  <c r="B173" i="5"/>
  <c r="C173" i="5"/>
  <c r="V173" i="5" s="1"/>
  <c r="B174" i="5"/>
  <c r="C174" i="5"/>
  <c r="V174" i="5" s="1"/>
  <c r="B175" i="5"/>
  <c r="C175" i="5"/>
  <c r="V175" i="5" s="1"/>
  <c r="B176" i="5"/>
  <c r="C176" i="5"/>
  <c r="V176" i="5" s="1"/>
  <c r="B177" i="5"/>
  <c r="C177" i="5"/>
  <c r="V177" i="5" s="1"/>
  <c r="B178" i="5"/>
  <c r="C178" i="5"/>
  <c r="B179" i="5"/>
  <c r="C179" i="5"/>
  <c r="V179" i="5" s="1"/>
  <c r="H179" i="5" s="1"/>
  <c r="B180" i="5"/>
  <c r="C180" i="5"/>
  <c r="V180" i="5" s="1"/>
  <c r="B181" i="5"/>
  <c r="C181" i="5"/>
  <c r="V181" i="5" s="1"/>
  <c r="B182" i="5"/>
  <c r="C182" i="5"/>
  <c r="V182" i="5" s="1"/>
  <c r="B183" i="5"/>
  <c r="C183" i="5"/>
  <c r="V183" i="5" s="1"/>
  <c r="H183" i="5" s="1"/>
  <c r="B184" i="5"/>
  <c r="C184" i="5"/>
  <c r="V184" i="5" s="1"/>
  <c r="B185" i="5"/>
  <c r="C185" i="5"/>
  <c r="V185" i="5" s="1"/>
  <c r="E185" i="5" s="1"/>
  <c r="X185" i="5" s="1"/>
  <c r="B186" i="5"/>
  <c r="C186" i="5"/>
  <c r="V186" i="5" s="1"/>
  <c r="B187" i="5"/>
  <c r="C187" i="5"/>
  <c r="V187" i="5" s="1"/>
  <c r="B188" i="5"/>
  <c r="C188" i="5"/>
  <c r="V188" i="5" s="1"/>
  <c r="B189" i="5"/>
  <c r="C189" i="5"/>
  <c r="V189" i="5" s="1"/>
  <c r="B190" i="5"/>
  <c r="C190" i="5"/>
  <c r="V190" i="5" s="1"/>
  <c r="B191" i="5"/>
  <c r="C191" i="5"/>
  <c r="V191" i="5" s="1"/>
  <c r="H191" i="5" s="1"/>
  <c r="B192" i="5"/>
  <c r="C192" i="5"/>
  <c r="V192" i="5" s="1"/>
  <c r="B193" i="5"/>
  <c r="C193" i="5"/>
  <c r="V193" i="5" s="1"/>
  <c r="B194" i="5"/>
  <c r="C194" i="5"/>
  <c r="V194" i="5" s="1"/>
  <c r="B195" i="5"/>
  <c r="C195" i="5"/>
  <c r="B196" i="5"/>
  <c r="C196" i="5"/>
  <c r="V196" i="5" s="1"/>
  <c r="B197" i="5"/>
  <c r="C197" i="5"/>
  <c r="V197" i="5" s="1"/>
  <c r="R197" i="5" s="1"/>
  <c r="B198" i="5"/>
  <c r="C198" i="5"/>
  <c r="V198" i="5" s="1"/>
  <c r="B199" i="5"/>
  <c r="C199" i="5"/>
  <c r="V199" i="5" s="1"/>
  <c r="J199" i="5" s="1"/>
  <c r="B200" i="5"/>
  <c r="C200" i="5"/>
  <c r="V200" i="5" s="1"/>
  <c r="B201" i="5"/>
  <c r="C201" i="5"/>
  <c r="V201" i="5" s="1"/>
  <c r="B202" i="5"/>
  <c r="C202" i="5"/>
  <c r="V202" i="5" s="1"/>
  <c r="B203" i="5"/>
  <c r="C203" i="5"/>
  <c r="B204" i="5"/>
  <c r="C204" i="5"/>
  <c r="V204" i="5" s="1"/>
  <c r="B205" i="5"/>
  <c r="C205" i="5"/>
  <c r="V205" i="5" s="1"/>
  <c r="F205" i="5" s="1"/>
  <c r="B206" i="5"/>
  <c r="C206" i="5"/>
  <c r="V206" i="5" s="1"/>
  <c r="B207" i="5"/>
  <c r="C207" i="5"/>
  <c r="V207" i="5" s="1"/>
  <c r="B208" i="5"/>
  <c r="C208" i="5"/>
  <c r="V208" i="5" s="1"/>
  <c r="B209" i="5"/>
  <c r="C209" i="5"/>
  <c r="V209" i="5" s="1"/>
  <c r="B210" i="5"/>
  <c r="C210" i="5"/>
  <c r="V210" i="5" s="1"/>
  <c r="B211" i="5"/>
  <c r="C211" i="5"/>
  <c r="V211" i="5" s="1"/>
  <c r="B212" i="5"/>
  <c r="C212" i="5"/>
  <c r="V212" i="5" s="1"/>
  <c r="B213" i="5"/>
  <c r="C213" i="5"/>
  <c r="V213" i="5" s="1"/>
  <c r="I213" i="5" s="1"/>
  <c r="B214" i="5"/>
  <c r="C214" i="5"/>
  <c r="B215" i="5"/>
  <c r="C215" i="5"/>
  <c r="V215" i="5" s="1"/>
  <c r="B216" i="5"/>
  <c r="C216" i="5"/>
  <c r="V216" i="5" s="1"/>
  <c r="B217" i="5"/>
  <c r="C217" i="5"/>
  <c r="V217" i="5" s="1"/>
  <c r="B218" i="5"/>
  <c r="C218" i="5"/>
  <c r="V218" i="5" s="1"/>
  <c r="B219" i="5"/>
  <c r="C219" i="5"/>
  <c r="B220" i="5"/>
  <c r="C220" i="5"/>
  <c r="V220" i="5" s="1"/>
  <c r="B221" i="5"/>
  <c r="C221" i="5"/>
  <c r="V221" i="5" s="1"/>
  <c r="B222" i="5"/>
  <c r="C222" i="5"/>
  <c r="V222" i="5" s="1"/>
  <c r="B223" i="5"/>
  <c r="C223" i="5"/>
  <c r="V223" i="5" s="1"/>
  <c r="I223" i="5" s="1"/>
  <c r="B224" i="5"/>
  <c r="C224" i="5"/>
  <c r="V224" i="5" s="1"/>
  <c r="B225" i="5"/>
  <c r="C225" i="5"/>
  <c r="V225" i="5" s="1"/>
  <c r="H225" i="5" s="1"/>
  <c r="B226" i="5"/>
  <c r="C226" i="5"/>
  <c r="V226" i="5" s="1"/>
  <c r="B227" i="5"/>
  <c r="C227" i="5"/>
  <c r="B228" i="5"/>
  <c r="C228" i="5"/>
  <c r="V228" i="5" s="1"/>
  <c r="B229" i="5"/>
  <c r="C229" i="5"/>
  <c r="V229" i="5" s="1"/>
  <c r="J229" i="5" s="1"/>
  <c r="B230" i="5"/>
  <c r="C230" i="5"/>
  <c r="B231" i="5"/>
  <c r="C231" i="5"/>
  <c r="V231" i="5" s="1"/>
  <c r="E231" i="5" s="1"/>
  <c r="X231" i="5" s="1"/>
  <c r="B232" i="5"/>
  <c r="C232" i="5"/>
  <c r="V232" i="5" s="1"/>
  <c r="B233" i="5"/>
  <c r="C233" i="5"/>
  <c r="V233" i="5" s="1"/>
  <c r="R233" i="5" s="1"/>
  <c r="B234" i="5"/>
  <c r="C234" i="5"/>
  <c r="V234" i="5" s="1"/>
  <c r="B235" i="5"/>
  <c r="C235" i="5"/>
  <c r="B236" i="5"/>
  <c r="C236" i="5"/>
  <c r="V236" i="5" s="1"/>
  <c r="B237" i="5"/>
  <c r="C237" i="5"/>
  <c r="V237" i="5" s="1"/>
  <c r="B238" i="5"/>
  <c r="C238" i="5"/>
  <c r="V238" i="5" s="1"/>
  <c r="B239" i="5"/>
  <c r="C239" i="5"/>
  <c r="V239" i="5" s="1"/>
  <c r="B240" i="5"/>
  <c r="C240" i="5"/>
  <c r="V240" i="5" s="1"/>
  <c r="B241" i="5"/>
  <c r="C241" i="5"/>
  <c r="V241" i="5" s="1"/>
  <c r="B242" i="5"/>
  <c r="C242" i="5"/>
  <c r="V242" i="5" s="1"/>
  <c r="B243" i="5"/>
  <c r="C243" i="5"/>
  <c r="B244" i="5"/>
  <c r="C244" i="5"/>
  <c r="V244" i="5" s="1"/>
  <c r="B245" i="5"/>
  <c r="C245" i="5"/>
  <c r="V245" i="5" s="1"/>
  <c r="R245" i="5" s="1"/>
  <c r="B246" i="5"/>
  <c r="C246" i="5"/>
  <c r="V246" i="5" s="1"/>
  <c r="B247" i="5"/>
  <c r="C247" i="5"/>
  <c r="V247" i="5" s="1"/>
  <c r="B248" i="5"/>
  <c r="C248" i="5"/>
  <c r="V248" i="5" s="1"/>
  <c r="B249" i="5"/>
  <c r="C249" i="5"/>
  <c r="V249" i="5" s="1"/>
  <c r="E249" i="5" s="1"/>
  <c r="X249" i="5" s="1"/>
  <c r="B250" i="5"/>
  <c r="C250" i="5"/>
  <c r="B251" i="5"/>
  <c r="C251" i="5"/>
  <c r="V251" i="5" s="1"/>
  <c r="B252" i="5"/>
  <c r="C252" i="5"/>
  <c r="V252" i="5" s="1"/>
  <c r="B253" i="5"/>
  <c r="C253" i="5"/>
  <c r="V253" i="5" s="1"/>
  <c r="I253" i="5" s="1"/>
  <c r="B254" i="5"/>
  <c r="C254" i="5"/>
  <c r="V254" i="5" s="1"/>
  <c r="B255" i="5"/>
  <c r="C255" i="5"/>
  <c r="V255" i="5" s="1"/>
  <c r="G255" i="5" s="1"/>
  <c r="B256" i="5"/>
  <c r="C256" i="5"/>
  <c r="V256" i="5" s="1"/>
  <c r="B257" i="5"/>
  <c r="C257" i="5"/>
  <c r="V257" i="5" s="1"/>
  <c r="F257" i="5" s="1"/>
  <c r="B258" i="5"/>
  <c r="C258" i="5"/>
  <c r="V258" i="5" s="1"/>
  <c r="B259" i="5"/>
  <c r="C259" i="5"/>
  <c r="B260" i="5"/>
  <c r="C260" i="5"/>
  <c r="V260" i="5" s="1"/>
  <c r="B261" i="5"/>
  <c r="C261" i="5"/>
  <c r="V261" i="5" s="1"/>
  <c r="B262" i="5"/>
  <c r="C262" i="5"/>
  <c r="V262" i="5" s="1"/>
  <c r="B263" i="5"/>
  <c r="C263" i="5"/>
  <c r="V263" i="5" s="1"/>
  <c r="E263" i="5" s="1"/>
  <c r="X263" i="5" s="1"/>
  <c r="B264" i="5"/>
  <c r="C264" i="5"/>
  <c r="V264" i="5" s="1"/>
  <c r="B265" i="5"/>
  <c r="C265" i="5"/>
  <c r="V265" i="5" s="1"/>
  <c r="I265" i="5" s="1"/>
  <c r="B266" i="5"/>
  <c r="C266" i="5"/>
  <c r="V266" i="5" s="1"/>
  <c r="B267" i="5"/>
  <c r="C267" i="5"/>
  <c r="V267" i="5" s="1"/>
  <c r="B268" i="5"/>
  <c r="C268" i="5"/>
  <c r="V268" i="5" s="1"/>
  <c r="B269" i="5"/>
  <c r="C269" i="5"/>
  <c r="V269" i="5" s="1"/>
  <c r="F269" i="5" s="1"/>
  <c r="B270" i="5"/>
  <c r="C270" i="5"/>
  <c r="V270" i="5" s="1"/>
  <c r="B271" i="5"/>
  <c r="C271" i="5"/>
  <c r="V271" i="5" s="1"/>
  <c r="J271" i="5" s="1"/>
  <c r="B272" i="5"/>
  <c r="C272" i="5"/>
  <c r="V272" i="5" s="1"/>
  <c r="B273" i="5"/>
  <c r="C273" i="5"/>
  <c r="V273" i="5" s="1"/>
  <c r="H273" i="5" s="1"/>
  <c r="B274" i="5"/>
  <c r="C274" i="5"/>
  <c r="V274" i="5" s="1"/>
  <c r="B275" i="5"/>
  <c r="C275" i="5"/>
  <c r="B276" i="5"/>
  <c r="C276" i="5"/>
  <c r="V276" i="5" s="1"/>
  <c r="B277" i="5"/>
  <c r="C277" i="5"/>
  <c r="V277" i="5" s="1"/>
  <c r="B278" i="5"/>
  <c r="C278" i="5"/>
  <c r="V278" i="5" s="1"/>
  <c r="B279" i="5"/>
  <c r="C279" i="5"/>
  <c r="V279" i="5" s="1"/>
  <c r="B280" i="5"/>
  <c r="C280" i="5"/>
  <c r="V280" i="5" s="1"/>
  <c r="B281" i="5"/>
  <c r="C281" i="5"/>
  <c r="V281" i="5" s="1"/>
  <c r="F281" i="5" s="1"/>
  <c r="B282" i="5"/>
  <c r="C282" i="5"/>
  <c r="V282" i="5" s="1"/>
  <c r="B283" i="5"/>
  <c r="C283" i="5"/>
  <c r="B284" i="5"/>
  <c r="C284" i="5"/>
  <c r="V284" i="5" s="1"/>
  <c r="B285" i="5"/>
  <c r="C285" i="5"/>
  <c r="V285" i="5" s="1"/>
  <c r="G285" i="5" s="1"/>
  <c r="B286" i="5"/>
  <c r="C286" i="5"/>
  <c r="V286" i="5" s="1"/>
  <c r="B287" i="5"/>
  <c r="C287" i="5"/>
  <c r="V287" i="5" s="1"/>
  <c r="E287" i="5" s="1"/>
  <c r="X287" i="5" s="1"/>
  <c r="B288" i="5"/>
  <c r="C288" i="5"/>
  <c r="V288" i="5" s="1"/>
  <c r="B289" i="5"/>
  <c r="C289" i="5"/>
  <c r="V289" i="5" s="1"/>
  <c r="H289" i="5" s="1"/>
  <c r="B290" i="5"/>
  <c r="C290" i="5"/>
  <c r="V290" i="5" s="1"/>
  <c r="B291" i="5"/>
  <c r="C291" i="5"/>
  <c r="B292" i="5"/>
  <c r="C292" i="5"/>
  <c r="V292" i="5" s="1"/>
  <c r="B293" i="5"/>
  <c r="C293" i="5"/>
  <c r="V293" i="5" s="1"/>
  <c r="F293" i="5" s="1"/>
  <c r="B294" i="5"/>
  <c r="C294" i="5"/>
  <c r="B295" i="5"/>
  <c r="C295" i="5"/>
  <c r="V295" i="5" s="1"/>
  <c r="B296" i="5"/>
  <c r="C296" i="5"/>
  <c r="V296" i="5" s="1"/>
  <c r="B297" i="5"/>
  <c r="C297" i="5"/>
  <c r="V297" i="5" s="1"/>
  <c r="J297" i="5" s="1"/>
  <c r="B298" i="5"/>
  <c r="C298" i="5"/>
  <c r="B299" i="5"/>
  <c r="C299" i="5"/>
  <c r="B300" i="5"/>
  <c r="C300" i="5"/>
  <c r="V300" i="5" s="1"/>
  <c r="B301" i="5"/>
  <c r="C301" i="5"/>
  <c r="V301" i="5" s="1"/>
  <c r="B302" i="5"/>
  <c r="C302" i="5"/>
  <c r="V302" i="5" s="1"/>
  <c r="B303" i="5"/>
  <c r="C303" i="5"/>
  <c r="V303" i="5" s="1"/>
  <c r="B304" i="5"/>
  <c r="C304" i="5"/>
  <c r="V304" i="5" s="1"/>
  <c r="B305" i="5"/>
  <c r="C305" i="5"/>
  <c r="V305" i="5" s="1"/>
  <c r="B306" i="5"/>
  <c r="C306" i="5"/>
  <c r="V306" i="5" s="1"/>
  <c r="B307" i="5"/>
  <c r="C307" i="5"/>
  <c r="V307" i="5" s="1"/>
  <c r="B308" i="5"/>
  <c r="C308" i="5"/>
  <c r="V308" i="5" s="1"/>
  <c r="B309" i="5"/>
  <c r="C309" i="5"/>
  <c r="V309" i="5" s="1"/>
  <c r="B310" i="5"/>
  <c r="C310" i="5"/>
  <c r="V310" i="5" s="1"/>
  <c r="B311" i="5"/>
  <c r="C311" i="5"/>
  <c r="V311" i="5" s="1"/>
  <c r="I311" i="5" s="1"/>
  <c r="B312" i="5"/>
  <c r="C312" i="5"/>
  <c r="V312" i="5" s="1"/>
  <c r="B313" i="5"/>
  <c r="C313" i="5"/>
  <c r="V313" i="5" s="1"/>
  <c r="B314" i="5"/>
  <c r="C314" i="5"/>
  <c r="V314" i="5" s="1"/>
  <c r="B315" i="5"/>
  <c r="C315" i="5"/>
  <c r="V315" i="5" s="1"/>
  <c r="B316" i="5"/>
  <c r="C316" i="5"/>
  <c r="V316" i="5" s="1"/>
  <c r="B317" i="5"/>
  <c r="C317" i="5"/>
  <c r="V317" i="5" s="1"/>
  <c r="F317" i="5" s="1"/>
  <c r="B318" i="5"/>
  <c r="C318" i="5"/>
  <c r="V318" i="5" s="1"/>
  <c r="B319" i="5"/>
  <c r="C319" i="5"/>
  <c r="V319" i="5" s="1"/>
  <c r="B320" i="5"/>
  <c r="C320" i="5"/>
  <c r="V320" i="5" s="1"/>
  <c r="B321" i="5"/>
  <c r="C321" i="5"/>
  <c r="V321" i="5" s="1"/>
  <c r="B322" i="5"/>
  <c r="C322" i="5"/>
  <c r="V322" i="5" s="1"/>
  <c r="B323" i="5"/>
  <c r="C323" i="5"/>
  <c r="B324" i="5"/>
  <c r="C324" i="5"/>
  <c r="V324" i="5" s="1"/>
  <c r="B325" i="5"/>
  <c r="C325" i="5"/>
  <c r="V325" i="5" s="1"/>
  <c r="R325" i="5" s="1"/>
  <c r="B326" i="5"/>
  <c r="C326" i="5"/>
  <c r="V326" i="5" s="1"/>
  <c r="B327" i="5"/>
  <c r="C327" i="5"/>
  <c r="V327" i="5" s="1"/>
  <c r="I327" i="5" s="1"/>
  <c r="B328" i="5"/>
  <c r="C328" i="5"/>
  <c r="V328" i="5" s="1"/>
  <c r="B329" i="5"/>
  <c r="C329" i="5"/>
  <c r="V329" i="5" s="1"/>
  <c r="J329" i="5" s="1"/>
  <c r="B330" i="5"/>
  <c r="C330" i="5"/>
  <c r="V330" i="5" s="1"/>
  <c r="B331" i="5"/>
  <c r="C331" i="5"/>
  <c r="B332" i="5"/>
  <c r="C332" i="5"/>
  <c r="V332" i="5" s="1"/>
  <c r="B333" i="5"/>
  <c r="C333" i="5"/>
  <c r="V333" i="5" s="1"/>
  <c r="E333" i="5" s="1"/>
  <c r="X333" i="5" s="1"/>
  <c r="B334" i="5"/>
  <c r="C334" i="5"/>
  <c r="V334" i="5" s="1"/>
  <c r="B335" i="5"/>
  <c r="C335" i="5"/>
  <c r="V335" i="5" s="1"/>
  <c r="B336" i="5"/>
  <c r="C336" i="5"/>
  <c r="V336" i="5" s="1"/>
  <c r="B337" i="5"/>
  <c r="C337" i="5"/>
  <c r="V337" i="5" s="1"/>
  <c r="B338" i="5"/>
  <c r="C338" i="5"/>
  <c r="V338" i="5" s="1"/>
  <c r="B339" i="5"/>
  <c r="C339" i="5"/>
  <c r="B340" i="5"/>
  <c r="C340" i="5"/>
  <c r="V340" i="5" s="1"/>
  <c r="B341" i="5"/>
  <c r="C341" i="5"/>
  <c r="V341" i="5" s="1"/>
  <c r="J341" i="5" s="1"/>
  <c r="B342" i="5"/>
  <c r="C342" i="5"/>
  <c r="V342" i="5" s="1"/>
  <c r="B343" i="5"/>
  <c r="C343" i="5"/>
  <c r="V343" i="5" s="1"/>
  <c r="R343" i="5" s="1"/>
  <c r="B344" i="5"/>
  <c r="C344" i="5"/>
  <c r="V344" i="5" s="1"/>
  <c r="B345" i="5"/>
  <c r="C345" i="5"/>
  <c r="V345" i="5" s="1"/>
  <c r="H345" i="5" s="1"/>
  <c r="B346" i="5"/>
  <c r="C346" i="5"/>
  <c r="V346" i="5" s="1"/>
  <c r="B347" i="5"/>
  <c r="C347" i="5"/>
  <c r="B348" i="5"/>
  <c r="C348" i="5"/>
  <c r="V348" i="5" s="1"/>
  <c r="B349" i="5"/>
  <c r="C349" i="5"/>
  <c r="V349" i="5" s="1"/>
  <c r="H349" i="5" s="1"/>
  <c r="B350" i="5"/>
  <c r="C350" i="5"/>
  <c r="V350" i="5" s="1"/>
  <c r="B351" i="5"/>
  <c r="C351" i="5"/>
  <c r="V351" i="5" s="1"/>
  <c r="H351" i="5" s="1"/>
  <c r="B352" i="5"/>
  <c r="C352" i="5"/>
  <c r="V352" i="5" s="1"/>
  <c r="B353" i="5"/>
  <c r="C353" i="5"/>
  <c r="V353" i="5" s="1"/>
  <c r="B354" i="5"/>
  <c r="C354" i="5"/>
  <c r="V354" i="5" s="1"/>
  <c r="B355" i="5"/>
  <c r="C355" i="5"/>
  <c r="V355" i="5" s="1"/>
  <c r="B356" i="5"/>
  <c r="C356" i="5"/>
  <c r="V356" i="5" s="1"/>
  <c r="B357" i="5"/>
  <c r="C357" i="5"/>
  <c r="V357" i="5" s="1"/>
  <c r="E357" i="5" s="1"/>
  <c r="X357" i="5" s="1"/>
  <c r="B358" i="5"/>
  <c r="C358" i="5"/>
  <c r="B359" i="5"/>
  <c r="C359" i="5"/>
  <c r="V359" i="5" s="1"/>
  <c r="B360" i="5"/>
  <c r="C360" i="5"/>
  <c r="V360" i="5" s="1"/>
  <c r="B361" i="5"/>
  <c r="C361" i="5"/>
  <c r="V361" i="5" s="1"/>
  <c r="E361" i="5" s="1"/>
  <c r="X361" i="5" s="1"/>
  <c r="B362" i="5"/>
  <c r="C362" i="5"/>
  <c r="V362" i="5" s="1"/>
  <c r="B363" i="5"/>
  <c r="C363" i="5"/>
  <c r="B364" i="5"/>
  <c r="C364" i="5"/>
  <c r="V364" i="5" s="1"/>
  <c r="B365" i="5"/>
  <c r="C365" i="5"/>
  <c r="V365" i="5" s="1"/>
  <c r="B366" i="5"/>
  <c r="C366" i="5"/>
  <c r="B367" i="5"/>
  <c r="C367" i="5"/>
  <c r="V367" i="5" s="1"/>
  <c r="B368" i="5"/>
  <c r="C368" i="5"/>
  <c r="V368" i="5" s="1"/>
  <c r="B369" i="5"/>
  <c r="C369" i="5"/>
  <c r="V369" i="5" s="1"/>
  <c r="B370" i="5"/>
  <c r="C370" i="5"/>
  <c r="V370" i="5" s="1"/>
  <c r="B371" i="5"/>
  <c r="C371" i="5"/>
  <c r="B372" i="5"/>
  <c r="C372" i="5"/>
  <c r="V372" i="5" s="1"/>
  <c r="B373" i="5"/>
  <c r="C373" i="5"/>
  <c r="V373" i="5" s="1"/>
  <c r="R373" i="5" s="1"/>
  <c r="B374" i="5"/>
  <c r="C374" i="5"/>
  <c r="V374" i="5" s="1"/>
  <c r="B375" i="5"/>
  <c r="C375" i="5"/>
  <c r="V375" i="5" s="1"/>
  <c r="F375" i="5" s="1"/>
  <c r="B376" i="5"/>
  <c r="C376" i="5"/>
  <c r="V376" i="5" s="1"/>
  <c r="B377" i="5"/>
  <c r="C377" i="5"/>
  <c r="V377" i="5" s="1"/>
  <c r="J377" i="5" s="1"/>
  <c r="B378" i="5"/>
  <c r="C378" i="5"/>
  <c r="V378" i="5" s="1"/>
  <c r="B379" i="5"/>
  <c r="C379" i="5"/>
  <c r="B380" i="5"/>
  <c r="C380" i="5"/>
  <c r="V380" i="5" s="1"/>
  <c r="B381" i="5"/>
  <c r="C381" i="5"/>
  <c r="V381" i="5" s="1"/>
  <c r="B382" i="5"/>
  <c r="C382" i="5"/>
  <c r="B383" i="5"/>
  <c r="C383" i="5"/>
  <c r="V383" i="5" s="1"/>
  <c r="B384" i="5"/>
  <c r="C384" i="5"/>
  <c r="V384" i="5" s="1"/>
  <c r="B385" i="5"/>
  <c r="C385" i="5"/>
  <c r="V385" i="5" s="1"/>
  <c r="R385" i="5" s="1"/>
  <c r="B386" i="5"/>
  <c r="C386" i="5"/>
  <c r="V386" i="5" s="1"/>
  <c r="B387" i="5"/>
  <c r="C387" i="5"/>
  <c r="B388" i="5"/>
  <c r="C388" i="5"/>
  <c r="V388" i="5" s="1"/>
  <c r="B389" i="5"/>
  <c r="C389" i="5"/>
  <c r="V389" i="5" s="1"/>
  <c r="E389" i="5" s="1"/>
  <c r="X389" i="5" s="1"/>
  <c r="B390" i="5"/>
  <c r="C390" i="5"/>
  <c r="V390" i="5" s="1"/>
  <c r="B391" i="5"/>
  <c r="C391" i="5"/>
  <c r="V391" i="5" s="1"/>
  <c r="B392" i="5"/>
  <c r="C392" i="5"/>
  <c r="V392" i="5" s="1"/>
  <c r="B393" i="5"/>
  <c r="C393" i="5"/>
  <c r="V393" i="5" s="1"/>
  <c r="B394" i="5"/>
  <c r="C394" i="5"/>
  <c r="V394" i="5" s="1"/>
  <c r="B395" i="5"/>
  <c r="C395" i="5"/>
  <c r="B396" i="5"/>
  <c r="C396" i="5"/>
  <c r="V396" i="5" s="1"/>
  <c r="B397" i="5"/>
  <c r="C397" i="5"/>
  <c r="V397" i="5" s="1"/>
  <c r="F397" i="5" s="1"/>
  <c r="B398" i="5"/>
  <c r="C398" i="5"/>
  <c r="V398" i="5" s="1"/>
  <c r="B399" i="5"/>
  <c r="C399" i="5"/>
  <c r="V399" i="5" s="1"/>
  <c r="B400" i="5"/>
  <c r="C400" i="5"/>
  <c r="V400" i="5" s="1"/>
  <c r="B401" i="5"/>
  <c r="C401" i="5"/>
  <c r="V401" i="5" s="1"/>
  <c r="B402" i="5"/>
  <c r="C402" i="5"/>
  <c r="V402" i="5" s="1"/>
  <c r="B403" i="5"/>
  <c r="C403" i="5"/>
  <c r="B404" i="5"/>
  <c r="C404" i="5"/>
  <c r="V404" i="5" s="1"/>
  <c r="B405" i="5"/>
  <c r="C405" i="5"/>
  <c r="V405" i="5" s="1"/>
  <c r="J405" i="5" s="1"/>
  <c r="B406" i="5"/>
  <c r="C406" i="5"/>
  <c r="V406" i="5" s="1"/>
  <c r="B407" i="5"/>
  <c r="C407" i="5"/>
  <c r="V407" i="5" s="1"/>
  <c r="B408" i="5"/>
  <c r="C408" i="5"/>
  <c r="V408" i="5" s="1"/>
  <c r="B409" i="5"/>
  <c r="C409" i="5"/>
  <c r="V409" i="5" s="1"/>
  <c r="B410" i="5"/>
  <c r="C410" i="5"/>
  <c r="V410" i="5" s="1"/>
  <c r="B411" i="5"/>
  <c r="C411" i="5"/>
  <c r="B412" i="5"/>
  <c r="C412" i="5"/>
  <c r="V412" i="5" s="1"/>
  <c r="B413" i="5"/>
  <c r="C413" i="5"/>
  <c r="V413" i="5" s="1"/>
  <c r="H413" i="5" s="1"/>
  <c r="B414" i="5"/>
  <c r="C414" i="5"/>
  <c r="V414" i="5" s="1"/>
  <c r="B415" i="5"/>
  <c r="C415" i="5"/>
  <c r="V415" i="5" s="1"/>
  <c r="H415" i="5" s="1"/>
  <c r="B416" i="5"/>
  <c r="C416" i="5"/>
  <c r="V416" i="5" s="1"/>
  <c r="B417" i="5"/>
  <c r="C417" i="5"/>
  <c r="B418" i="5"/>
  <c r="C418" i="5"/>
  <c r="V418" i="5" s="1"/>
  <c r="B419" i="5"/>
  <c r="C419" i="5"/>
  <c r="V419" i="5" s="1"/>
  <c r="B420" i="5"/>
  <c r="C420" i="5"/>
  <c r="V420" i="5" s="1"/>
  <c r="B421" i="5"/>
  <c r="C421" i="5"/>
  <c r="B422" i="5"/>
  <c r="C422" i="5"/>
  <c r="V422" i="5" s="1"/>
  <c r="B423" i="5"/>
  <c r="C423" i="5"/>
  <c r="B424" i="5"/>
  <c r="C424" i="5"/>
  <c r="V424" i="5" s="1"/>
  <c r="B425" i="5"/>
  <c r="C425" i="5"/>
  <c r="B426" i="5"/>
  <c r="C426" i="5"/>
  <c r="V426" i="5" s="1"/>
  <c r="B427" i="5"/>
  <c r="C427" i="5"/>
  <c r="V427" i="5" s="1"/>
  <c r="F427" i="5" s="1"/>
  <c r="B428" i="5"/>
  <c r="C428" i="5"/>
  <c r="V428" i="5" s="1"/>
  <c r="B429" i="5"/>
  <c r="C429" i="5"/>
  <c r="B430" i="5"/>
  <c r="C430" i="5"/>
  <c r="V430" i="5" s="1"/>
  <c r="B431" i="5"/>
  <c r="C431" i="5"/>
  <c r="V431" i="5" s="1"/>
  <c r="I431" i="5" s="1"/>
  <c r="B432" i="5"/>
  <c r="C432" i="5"/>
  <c r="V432" i="5" s="1"/>
  <c r="B433" i="5"/>
  <c r="C433" i="5"/>
  <c r="B434" i="5"/>
  <c r="C434" i="5"/>
  <c r="V434" i="5" s="1"/>
  <c r="B435" i="5"/>
  <c r="C435" i="5"/>
  <c r="V435" i="5" s="1"/>
  <c r="I435" i="5" s="1"/>
  <c r="B436" i="5"/>
  <c r="C436" i="5"/>
  <c r="V436" i="5" s="1"/>
  <c r="B437" i="5"/>
  <c r="C437" i="5"/>
  <c r="V437" i="5" s="1"/>
  <c r="B438" i="5"/>
  <c r="C438" i="5"/>
  <c r="V438" i="5" s="1"/>
  <c r="B439" i="5"/>
  <c r="C439" i="5"/>
  <c r="B440" i="5"/>
  <c r="C440" i="5"/>
  <c r="V440" i="5" s="1"/>
  <c r="B441" i="5"/>
  <c r="C441" i="5"/>
  <c r="V441" i="5" s="1"/>
  <c r="B442" i="5"/>
  <c r="C442" i="5"/>
  <c r="V442" i="5" s="1"/>
  <c r="B443" i="5"/>
  <c r="C443" i="5"/>
  <c r="V443" i="5" s="1"/>
  <c r="E443" i="5" s="1"/>
  <c r="X443" i="5" s="1"/>
  <c r="B444" i="5"/>
  <c r="C444" i="5"/>
  <c r="V444" i="5" s="1"/>
  <c r="B445" i="5"/>
  <c r="C445" i="5"/>
  <c r="B446" i="5"/>
  <c r="C446" i="5"/>
  <c r="V446" i="5" s="1"/>
  <c r="B447" i="5"/>
  <c r="C447" i="5"/>
  <c r="V447" i="5" s="1"/>
  <c r="E447" i="5" s="1"/>
  <c r="X447" i="5" s="1"/>
  <c r="B448" i="5"/>
  <c r="C448" i="5"/>
  <c r="V448" i="5" s="1"/>
  <c r="B449" i="5"/>
  <c r="C449" i="5"/>
  <c r="B450" i="5"/>
  <c r="C450" i="5"/>
  <c r="V450" i="5" s="1"/>
  <c r="B451" i="5"/>
  <c r="C451" i="5"/>
  <c r="V451" i="5" s="1"/>
  <c r="B452" i="5"/>
  <c r="C452" i="5"/>
  <c r="V452" i="5" s="1"/>
  <c r="B453" i="5"/>
  <c r="C453" i="5"/>
  <c r="B454" i="5"/>
  <c r="C454" i="5"/>
  <c r="V454" i="5" s="1"/>
  <c r="B455" i="5"/>
  <c r="C455" i="5"/>
  <c r="V455" i="5" s="1"/>
  <c r="B456" i="5"/>
  <c r="C456" i="5"/>
  <c r="V456" i="5" s="1"/>
  <c r="B457" i="5"/>
  <c r="C457" i="5"/>
  <c r="B458" i="5"/>
  <c r="C458" i="5"/>
  <c r="B459" i="5"/>
  <c r="C459" i="5"/>
  <c r="V459" i="5" s="1"/>
  <c r="R459" i="5" s="1"/>
  <c r="B460" i="5"/>
  <c r="C460" i="5"/>
  <c r="V460" i="5" s="1"/>
  <c r="B461" i="5"/>
  <c r="C461" i="5"/>
  <c r="B462" i="5"/>
  <c r="C462" i="5"/>
  <c r="V462" i="5" s="1"/>
  <c r="B463" i="5"/>
  <c r="C463" i="5"/>
  <c r="V463" i="5" s="1"/>
  <c r="F463" i="5" s="1"/>
  <c r="B464" i="5"/>
  <c r="C464" i="5"/>
  <c r="V464" i="5" s="1"/>
  <c r="B465" i="5"/>
  <c r="C465" i="5"/>
  <c r="B466" i="5"/>
  <c r="C466" i="5"/>
  <c r="V466" i="5" s="1"/>
  <c r="B467" i="5"/>
  <c r="C467" i="5"/>
  <c r="V467" i="5" s="1"/>
  <c r="J467" i="5" s="1"/>
  <c r="B468" i="5"/>
  <c r="C468" i="5"/>
  <c r="V468" i="5" s="1"/>
  <c r="B469" i="5"/>
  <c r="C469" i="5"/>
  <c r="B470" i="5"/>
  <c r="C470" i="5"/>
  <c r="V470" i="5" s="1"/>
  <c r="B471" i="5"/>
  <c r="C471" i="5"/>
  <c r="B472" i="5"/>
  <c r="C472" i="5"/>
  <c r="V472" i="5" s="1"/>
  <c r="B473" i="5"/>
  <c r="C473" i="5"/>
  <c r="B474" i="5"/>
  <c r="C474" i="5"/>
  <c r="V474" i="5" s="1"/>
  <c r="B475" i="5"/>
  <c r="C475" i="5"/>
  <c r="V475" i="5" s="1"/>
  <c r="H475" i="5" s="1"/>
  <c r="B476" i="5"/>
  <c r="C476" i="5"/>
  <c r="V476" i="5" s="1"/>
  <c r="B477" i="5"/>
  <c r="C477" i="5"/>
  <c r="B478" i="5"/>
  <c r="C478" i="5"/>
  <c r="V478" i="5" s="1"/>
  <c r="B479" i="5"/>
  <c r="C479" i="5"/>
  <c r="V479" i="5" s="1"/>
  <c r="B480" i="5"/>
  <c r="C480" i="5"/>
  <c r="V480" i="5" s="1"/>
  <c r="B481" i="5"/>
  <c r="C481" i="5"/>
  <c r="B482" i="5"/>
  <c r="C482" i="5"/>
  <c r="V482" i="5" s="1"/>
  <c r="B483" i="5"/>
  <c r="C483" i="5"/>
  <c r="V483" i="5" s="1"/>
  <c r="B484" i="5"/>
  <c r="C484" i="5"/>
  <c r="V484" i="5" s="1"/>
  <c r="B485" i="5"/>
  <c r="C485" i="5"/>
  <c r="B486" i="5"/>
  <c r="C486" i="5"/>
  <c r="V486" i="5" s="1"/>
  <c r="B487" i="5"/>
  <c r="C487" i="5"/>
  <c r="B488" i="5"/>
  <c r="C488" i="5"/>
  <c r="V488" i="5" s="1"/>
  <c r="B489" i="5"/>
  <c r="C489" i="5"/>
  <c r="B490" i="5"/>
  <c r="C490" i="5"/>
  <c r="B491" i="5"/>
  <c r="C491" i="5"/>
  <c r="V491" i="5" s="1"/>
  <c r="R491" i="5" s="1"/>
  <c r="B492" i="5"/>
  <c r="C492" i="5"/>
  <c r="V492" i="5" s="1"/>
  <c r="B493" i="5"/>
  <c r="C493" i="5"/>
  <c r="B494" i="5"/>
  <c r="C494" i="5"/>
  <c r="B495" i="5"/>
  <c r="C495" i="5"/>
  <c r="V495" i="5" s="1"/>
  <c r="B496" i="5"/>
  <c r="C496" i="5"/>
  <c r="V496" i="5" s="1"/>
  <c r="B497" i="5"/>
  <c r="C497" i="5"/>
  <c r="B498" i="5"/>
  <c r="C498" i="5"/>
  <c r="V498" i="5" s="1"/>
  <c r="B499" i="5"/>
  <c r="C499" i="5"/>
  <c r="V499" i="5" s="1"/>
  <c r="B500" i="5"/>
  <c r="C500" i="5"/>
  <c r="V500" i="5" s="1"/>
  <c r="B501" i="5"/>
  <c r="C501" i="5"/>
  <c r="B502" i="5"/>
  <c r="C502" i="5"/>
  <c r="V502" i="5" s="1"/>
  <c r="B503" i="5"/>
  <c r="C503" i="5"/>
  <c r="B504" i="5"/>
  <c r="C504" i="5"/>
  <c r="V504" i="5" s="1"/>
  <c r="B505" i="5"/>
  <c r="C505" i="5"/>
  <c r="B506" i="5"/>
  <c r="C506" i="5"/>
  <c r="V506" i="5" s="1"/>
  <c r="B507" i="5"/>
  <c r="C507" i="5"/>
  <c r="V507" i="5" s="1"/>
  <c r="B508" i="5"/>
  <c r="C508" i="5"/>
  <c r="V508" i="5" s="1"/>
  <c r="B509" i="5"/>
  <c r="C509" i="5"/>
  <c r="V509" i="5" s="1"/>
  <c r="B510" i="5"/>
  <c r="C510" i="5"/>
  <c r="V510" i="5" s="1"/>
  <c r="B511" i="5"/>
  <c r="C511" i="5"/>
  <c r="V511" i="5" s="1"/>
  <c r="B512" i="5"/>
  <c r="C512" i="5"/>
  <c r="V512" i="5" s="1"/>
  <c r="B513" i="5"/>
  <c r="C513" i="5"/>
  <c r="B514" i="5"/>
  <c r="C514" i="5"/>
  <c r="V514" i="5" s="1"/>
  <c r="B515" i="5"/>
  <c r="C515" i="5"/>
  <c r="B516" i="5"/>
  <c r="C516" i="5"/>
  <c r="V516" i="5" s="1"/>
  <c r="B517" i="5"/>
  <c r="C517" i="5"/>
  <c r="B518" i="5"/>
  <c r="C518" i="5"/>
  <c r="V518" i="5" s="1"/>
  <c r="B519" i="5"/>
  <c r="C519" i="5"/>
  <c r="B520" i="5"/>
  <c r="C520" i="5"/>
  <c r="V520" i="5" s="1"/>
  <c r="B521" i="5"/>
  <c r="C521" i="5"/>
  <c r="B522" i="5"/>
  <c r="C522" i="5"/>
  <c r="V522" i="5" s="1"/>
  <c r="B523" i="5"/>
  <c r="C523" i="5"/>
  <c r="V523" i="5" s="1"/>
  <c r="R523" i="5" s="1"/>
  <c r="B524" i="5"/>
  <c r="C524" i="5"/>
  <c r="V524" i="5" s="1"/>
  <c r="B525" i="5"/>
  <c r="C525" i="5"/>
  <c r="B526" i="5"/>
  <c r="C526" i="5"/>
  <c r="V526" i="5" s="1"/>
  <c r="B527" i="5"/>
  <c r="C527" i="5"/>
  <c r="V527" i="5" s="1"/>
  <c r="B528" i="5"/>
  <c r="C528" i="5"/>
  <c r="V528" i="5" s="1"/>
  <c r="B529" i="5"/>
  <c r="C529" i="5"/>
  <c r="B530" i="5"/>
  <c r="C530" i="5"/>
  <c r="V530" i="5" s="1"/>
  <c r="B531" i="5"/>
  <c r="C531" i="5"/>
  <c r="V531" i="5" s="1"/>
  <c r="B532" i="5"/>
  <c r="C532" i="5"/>
  <c r="V532" i="5" s="1"/>
  <c r="B533" i="5"/>
  <c r="C533" i="5"/>
  <c r="B534" i="5"/>
  <c r="C534" i="5"/>
  <c r="V534" i="5" s="1"/>
  <c r="B535" i="5"/>
  <c r="C535" i="5"/>
  <c r="B536" i="5"/>
  <c r="C536" i="5"/>
  <c r="V536" i="5" s="1"/>
  <c r="B537" i="5"/>
  <c r="C537" i="5"/>
  <c r="B538" i="5"/>
  <c r="C538" i="5"/>
  <c r="V538" i="5" s="1"/>
  <c r="B539" i="5"/>
  <c r="C539" i="5"/>
  <c r="V539" i="5" s="1"/>
  <c r="I539" i="5" s="1"/>
  <c r="B540" i="5"/>
  <c r="C540" i="5"/>
  <c r="V540" i="5" s="1"/>
  <c r="B541" i="5"/>
  <c r="C541" i="5"/>
  <c r="B542" i="5"/>
  <c r="C542" i="5"/>
  <c r="V542" i="5" s="1"/>
  <c r="B543" i="5"/>
  <c r="C543" i="5"/>
  <c r="V543" i="5" s="1"/>
  <c r="B544" i="5"/>
  <c r="C544" i="5"/>
  <c r="V544" i="5" s="1"/>
  <c r="B545" i="5"/>
  <c r="C545" i="5"/>
  <c r="B546" i="5"/>
  <c r="C546" i="5"/>
  <c r="V546" i="5" s="1"/>
  <c r="B547" i="5"/>
  <c r="C547" i="5"/>
  <c r="B548" i="5"/>
  <c r="C548" i="5"/>
  <c r="V548" i="5" s="1"/>
  <c r="B549" i="5"/>
  <c r="C549" i="5"/>
  <c r="B550" i="5"/>
  <c r="C550" i="5"/>
  <c r="V550" i="5" s="1"/>
  <c r="B551" i="5"/>
  <c r="C551" i="5"/>
  <c r="B552" i="5"/>
  <c r="C552" i="5"/>
  <c r="V552" i="5" s="1"/>
  <c r="B553" i="5"/>
  <c r="C553" i="5"/>
  <c r="B554" i="5"/>
  <c r="C554" i="5"/>
  <c r="V554" i="5" s="1"/>
  <c r="B555" i="5"/>
  <c r="C555" i="5"/>
  <c r="V555" i="5" s="1"/>
  <c r="G555" i="5" s="1"/>
  <c r="B556" i="5"/>
  <c r="C556" i="5"/>
  <c r="V556" i="5" s="1"/>
  <c r="B557" i="5"/>
  <c r="C557" i="5"/>
  <c r="B558" i="5"/>
  <c r="C558" i="5"/>
  <c r="V558" i="5" s="1"/>
  <c r="B559" i="5"/>
  <c r="C559" i="5"/>
  <c r="B560" i="5"/>
  <c r="C560" i="5"/>
  <c r="V560" i="5" s="1"/>
  <c r="B561" i="5"/>
  <c r="C561" i="5"/>
  <c r="J7" i="5"/>
  <c r="R11" i="5"/>
  <c r="G13" i="5"/>
  <c r="R15" i="5"/>
  <c r="F23" i="5"/>
  <c r="F25" i="5"/>
  <c r="H29" i="5"/>
  <c r="E31" i="5"/>
  <c r="X31" i="5" s="1"/>
  <c r="E33" i="5"/>
  <c r="X33" i="5" s="1"/>
  <c r="F35" i="5"/>
  <c r="I37" i="5"/>
  <c r="R39" i="5"/>
  <c r="I43" i="5"/>
  <c r="E45" i="5"/>
  <c r="X45" i="5" s="1"/>
  <c r="I47" i="5"/>
  <c r="G49" i="5"/>
  <c r="I51" i="5"/>
  <c r="J53" i="5"/>
  <c r="G55" i="5"/>
  <c r="H61" i="5"/>
  <c r="E63" i="5"/>
  <c r="X63" i="5" s="1"/>
  <c r="H65" i="5"/>
  <c r="I67" i="5"/>
  <c r="I69" i="5"/>
  <c r="I71" i="5"/>
  <c r="I75" i="5"/>
  <c r="J77" i="5"/>
  <c r="J79" i="5"/>
  <c r="R85" i="5"/>
  <c r="J87" i="5"/>
  <c r="F93" i="5"/>
  <c r="I95" i="5"/>
  <c r="I97" i="5"/>
  <c r="F101" i="5"/>
  <c r="F103" i="5"/>
  <c r="F105" i="5"/>
  <c r="I109" i="5"/>
  <c r="E113" i="5"/>
  <c r="X113" i="5" s="1"/>
  <c r="R115" i="5"/>
  <c r="H123" i="5"/>
  <c r="J127" i="5"/>
  <c r="I131" i="5"/>
  <c r="E139" i="5"/>
  <c r="X139" i="5" s="1"/>
  <c r="H141" i="5"/>
  <c r="J147" i="5"/>
  <c r="I151" i="5"/>
  <c r="J153" i="5"/>
  <c r="R155" i="5"/>
  <c r="F159" i="5"/>
  <c r="I163" i="5"/>
  <c r="F165" i="5"/>
  <c r="G173" i="5"/>
  <c r="E177" i="5"/>
  <c r="X177" i="5" s="1"/>
  <c r="E181" i="5"/>
  <c r="X181" i="5" s="1"/>
  <c r="H189" i="5"/>
  <c r="F193" i="5"/>
  <c r="F237" i="5"/>
  <c r="R261" i="5"/>
  <c r="H277" i="5"/>
  <c r="F309" i="5"/>
  <c r="C562" i="5"/>
  <c r="C563" i="5"/>
  <c r="C564" i="5"/>
  <c r="C565" i="5"/>
  <c r="V565" i="5" s="1"/>
  <c r="C566" i="5"/>
  <c r="V566" i="5" s="1"/>
  <c r="C567" i="5"/>
  <c r="C568" i="5"/>
  <c r="C569" i="5"/>
  <c r="C570" i="5"/>
  <c r="C571" i="5"/>
  <c r="C572" i="5"/>
  <c r="C573" i="5"/>
  <c r="V573" i="5" s="1"/>
  <c r="C574" i="5"/>
  <c r="V574" i="5" s="1"/>
  <c r="C575" i="5"/>
  <c r="C576" i="5"/>
  <c r="C577" i="5"/>
  <c r="V577" i="5" s="1"/>
  <c r="C578" i="5"/>
  <c r="C579" i="5"/>
  <c r="C580" i="5"/>
  <c r="C581" i="5"/>
  <c r="V581" i="5" s="1"/>
  <c r="C582" i="5"/>
  <c r="C583" i="5"/>
  <c r="C584" i="5"/>
  <c r="C585" i="5"/>
  <c r="V585" i="5" s="1"/>
  <c r="C586" i="5"/>
  <c r="V586" i="5" s="1"/>
  <c r="C587" i="5"/>
  <c r="C588" i="5"/>
  <c r="C589" i="5"/>
  <c r="V589" i="5" s="1"/>
  <c r="C590" i="5"/>
  <c r="V590" i="5" s="1"/>
  <c r="C591" i="5"/>
  <c r="C592" i="5"/>
  <c r="C593" i="5"/>
  <c r="V593" i="5" s="1"/>
  <c r="C594" i="5"/>
  <c r="V594" i="5" s="1"/>
  <c r="C595" i="5"/>
  <c r="C596" i="5"/>
  <c r="C597" i="5"/>
  <c r="V597" i="5" s="1"/>
  <c r="C598" i="5"/>
  <c r="C599" i="5"/>
  <c r="C600" i="5"/>
  <c r="C601" i="5"/>
  <c r="V601" i="5" s="1"/>
  <c r="C602" i="5"/>
  <c r="V602" i="5" s="1"/>
  <c r="C603" i="5"/>
  <c r="C604" i="5"/>
  <c r="C605" i="5"/>
  <c r="V605" i="5" s="1"/>
  <c r="C606" i="5"/>
  <c r="V606" i="5" s="1"/>
  <c r="C607" i="5"/>
  <c r="V607" i="5" s="1"/>
  <c r="C608" i="5"/>
  <c r="C609" i="5"/>
  <c r="V609" i="5" s="1"/>
  <c r="C610" i="5"/>
  <c r="V610" i="5" s="1"/>
  <c r="C611" i="5"/>
  <c r="C612" i="5"/>
  <c r="C613" i="5"/>
  <c r="V613" i="5" s="1"/>
  <c r="C614" i="5"/>
  <c r="V614" i="5" s="1"/>
  <c r="C615" i="5"/>
  <c r="C616" i="5"/>
  <c r="C617" i="5"/>
  <c r="V617" i="5" s="1"/>
  <c r="C618" i="5"/>
  <c r="V618" i="5" s="1"/>
  <c r="C619" i="5"/>
  <c r="V619" i="5" s="1"/>
  <c r="C620" i="5"/>
  <c r="V620" i="5" s="1"/>
  <c r="C621" i="5"/>
  <c r="V621" i="5" s="1"/>
  <c r="C622" i="5"/>
  <c r="V622" i="5" s="1"/>
  <c r="C623" i="5"/>
  <c r="V623" i="5" s="1"/>
  <c r="C624" i="5"/>
  <c r="C625" i="5"/>
  <c r="V625" i="5" s="1"/>
  <c r="C626" i="5"/>
  <c r="V626" i="5" s="1"/>
  <c r="C627" i="5"/>
  <c r="C628" i="5"/>
  <c r="C629" i="5"/>
  <c r="C630" i="5"/>
  <c r="C631" i="5"/>
  <c r="V631" i="5" s="1"/>
  <c r="C632" i="5"/>
  <c r="V632" i="5" s="1"/>
  <c r="C633" i="5"/>
  <c r="V633" i="5" s="1"/>
  <c r="C634" i="5"/>
  <c r="V634" i="5" s="1"/>
  <c r="C635" i="5"/>
  <c r="V635" i="5" s="1"/>
  <c r="C636" i="5"/>
  <c r="C637" i="5"/>
  <c r="C638" i="5"/>
  <c r="V638" i="5" s="1"/>
  <c r="C639" i="5"/>
  <c r="C640" i="5"/>
  <c r="C641" i="5"/>
  <c r="V641" i="5" s="1"/>
  <c r="C642" i="5"/>
  <c r="V642" i="5" s="1"/>
  <c r="C643" i="5"/>
  <c r="C644" i="5"/>
  <c r="C645" i="5"/>
  <c r="V645" i="5" s="1"/>
  <c r="C646" i="5"/>
  <c r="V646" i="5" s="1"/>
  <c r="C647" i="5"/>
  <c r="C648" i="5"/>
  <c r="C649" i="5"/>
  <c r="V649" i="5" s="1"/>
  <c r="C650" i="5"/>
  <c r="C651" i="5"/>
  <c r="C652" i="5"/>
  <c r="C653" i="5"/>
  <c r="V653" i="5" s="1"/>
  <c r="C654" i="5"/>
  <c r="C655" i="5"/>
  <c r="V655" i="5" s="1"/>
  <c r="C656" i="5"/>
  <c r="C657" i="5"/>
  <c r="V657" i="5" s="1"/>
  <c r="C658" i="5"/>
  <c r="V658" i="5" s="1"/>
  <c r="C659" i="5"/>
  <c r="C660" i="5"/>
  <c r="C661" i="5"/>
  <c r="C662" i="5"/>
  <c r="C663" i="5"/>
  <c r="C664" i="5"/>
  <c r="C665" i="5"/>
  <c r="V665" i="5" s="1"/>
  <c r="C666" i="5"/>
  <c r="C667" i="5"/>
  <c r="C668" i="5"/>
  <c r="C669" i="5"/>
  <c r="C670" i="5"/>
  <c r="C671" i="5"/>
  <c r="V671" i="5" s="1"/>
  <c r="C672" i="5"/>
  <c r="V672" i="5" s="1"/>
  <c r="C673" i="5"/>
  <c r="V673" i="5" s="1"/>
  <c r="C674" i="5"/>
  <c r="V674" i="5" s="1"/>
  <c r="C675" i="5"/>
  <c r="V675" i="5" s="1"/>
  <c r="C676" i="5"/>
  <c r="C677" i="5"/>
  <c r="V677" i="5" s="1"/>
  <c r="C678" i="5"/>
  <c r="V678" i="5" s="1"/>
  <c r="C679" i="5"/>
  <c r="V679" i="5" s="1"/>
  <c r="C680" i="5"/>
  <c r="C681" i="5"/>
  <c r="V681" i="5" s="1"/>
  <c r="C682" i="5"/>
  <c r="V682" i="5" s="1"/>
  <c r="C683" i="5"/>
  <c r="C684" i="5"/>
  <c r="C685" i="5"/>
  <c r="V685" i="5" s="1"/>
  <c r="C686" i="5"/>
  <c r="C687" i="5"/>
  <c r="C688" i="5"/>
  <c r="C689" i="5"/>
  <c r="C690" i="5"/>
  <c r="V690" i="5" s="1"/>
  <c r="C691" i="5"/>
  <c r="C692" i="5"/>
  <c r="C693" i="5"/>
  <c r="V693" i="5" s="1"/>
  <c r="C694" i="5"/>
  <c r="V694" i="5" s="1"/>
  <c r="C695" i="5"/>
  <c r="C696" i="5"/>
  <c r="V696" i="5" s="1"/>
  <c r="C697" i="5"/>
  <c r="V697" i="5" s="1"/>
  <c r="C698" i="5"/>
  <c r="V698" i="5" s="1"/>
  <c r="C699" i="5"/>
  <c r="V699" i="5" s="1"/>
  <c r="C700" i="5"/>
  <c r="C701" i="5"/>
  <c r="V701" i="5" s="1"/>
  <c r="C702" i="5"/>
  <c r="C703" i="5"/>
  <c r="V703" i="5" s="1"/>
  <c r="C704" i="5"/>
  <c r="V704" i="5" s="1"/>
  <c r="C705" i="5"/>
  <c r="V705" i="5" s="1"/>
  <c r="C706" i="5"/>
  <c r="V706" i="5" s="1"/>
  <c r="C707" i="5"/>
  <c r="C708" i="5"/>
  <c r="C709" i="5"/>
  <c r="V709" i="5" s="1"/>
  <c r="C710" i="5"/>
  <c r="V710" i="5" s="1"/>
  <c r="C711" i="5"/>
  <c r="V711" i="5" s="1"/>
  <c r="C712" i="5"/>
  <c r="C713" i="5"/>
  <c r="V713" i="5" s="1"/>
  <c r="C714" i="5"/>
  <c r="V714" i="5" s="1"/>
  <c r="C715" i="5"/>
  <c r="C716" i="5"/>
  <c r="V716" i="5" s="1"/>
  <c r="C717" i="5"/>
  <c r="V717" i="5" s="1"/>
  <c r="C718" i="5"/>
  <c r="V718" i="5" s="1"/>
  <c r="C719" i="5"/>
  <c r="C720" i="5"/>
  <c r="C721" i="5"/>
  <c r="V721" i="5" s="1"/>
  <c r="C722" i="5"/>
  <c r="V722" i="5" s="1"/>
  <c r="C723" i="5"/>
  <c r="V723" i="5" s="1"/>
  <c r="C724" i="5"/>
  <c r="V724" i="5" s="1"/>
  <c r="C725" i="5"/>
  <c r="V725" i="5" s="1"/>
  <c r="C726" i="5"/>
  <c r="V726" i="5" s="1"/>
  <c r="C727" i="5"/>
  <c r="V727" i="5" s="1"/>
  <c r="C728" i="5"/>
  <c r="C729" i="5"/>
  <c r="V729" i="5" s="1"/>
  <c r="C730" i="5"/>
  <c r="V730" i="5" s="1"/>
  <c r="C731" i="5"/>
  <c r="V731" i="5" s="1"/>
  <c r="C732" i="5"/>
  <c r="C733" i="5"/>
  <c r="V733" i="5" s="1"/>
  <c r="C734" i="5"/>
  <c r="V734" i="5" s="1"/>
  <c r="C735" i="5"/>
  <c r="V735" i="5" s="1"/>
  <c r="C736" i="5"/>
  <c r="C737" i="5"/>
  <c r="V737" i="5" s="1"/>
  <c r="C738" i="5"/>
  <c r="V738" i="5" s="1"/>
  <c r="C739" i="5"/>
  <c r="V739" i="5" s="1"/>
  <c r="C740" i="5"/>
  <c r="C741" i="5"/>
  <c r="V741" i="5" s="1"/>
  <c r="C742" i="5"/>
  <c r="V742" i="5" s="1"/>
  <c r="C743" i="5"/>
  <c r="C744" i="5"/>
  <c r="C745" i="5"/>
  <c r="V745" i="5" s="1"/>
  <c r="C746" i="5"/>
  <c r="C747" i="5"/>
  <c r="V747" i="5" s="1"/>
  <c r="C748" i="5"/>
  <c r="V748" i="5" s="1"/>
  <c r="C749" i="5"/>
  <c r="V749" i="5" s="1"/>
  <c r="C750" i="5"/>
  <c r="V750" i="5" s="1"/>
  <c r="C751" i="5"/>
  <c r="V751" i="5" s="1"/>
  <c r="C752" i="5"/>
  <c r="C753" i="5"/>
  <c r="V753" i="5" s="1"/>
  <c r="C754" i="5"/>
  <c r="C755" i="5"/>
  <c r="V755" i="5" s="1"/>
  <c r="C756" i="5"/>
  <c r="C757" i="5"/>
  <c r="V757" i="5" s="1"/>
  <c r="C758" i="5"/>
  <c r="C759" i="5"/>
  <c r="C760" i="5"/>
  <c r="C761" i="5"/>
  <c r="C762" i="5"/>
  <c r="V762" i="5" s="1"/>
  <c r="C763" i="5"/>
  <c r="C764" i="5"/>
  <c r="C765" i="5"/>
  <c r="V765" i="5" s="1"/>
  <c r="C766" i="5"/>
  <c r="V766" i="5" s="1"/>
  <c r="C767" i="5"/>
  <c r="V767" i="5" s="1"/>
  <c r="C768" i="5"/>
  <c r="C769" i="5"/>
  <c r="V769" i="5" s="1"/>
  <c r="C770" i="5"/>
  <c r="C771" i="5"/>
  <c r="C772" i="5"/>
  <c r="V772" i="5" s="1"/>
  <c r="C773" i="5"/>
  <c r="V773" i="5" s="1"/>
  <c r="C774" i="5"/>
  <c r="C775" i="5"/>
  <c r="V775" i="5" s="1"/>
  <c r="C776" i="5"/>
  <c r="C777" i="5"/>
  <c r="C778" i="5"/>
  <c r="C779" i="5"/>
  <c r="C780" i="5"/>
  <c r="V780" i="5" s="1"/>
  <c r="C781" i="5"/>
  <c r="V781" i="5" s="1"/>
  <c r="C782" i="5"/>
  <c r="V782" i="5" s="1"/>
  <c r="C783" i="5"/>
  <c r="C784" i="5"/>
  <c r="V784" i="5" s="1"/>
  <c r="C785" i="5"/>
  <c r="V785" i="5" s="1"/>
  <c r="C786" i="5"/>
  <c r="C787" i="5"/>
  <c r="C788" i="5"/>
  <c r="C789" i="5"/>
  <c r="V789" i="5" s="1"/>
  <c r="C790" i="5"/>
  <c r="V790" i="5" s="1"/>
  <c r="C791" i="5"/>
  <c r="V791" i="5" s="1"/>
  <c r="C792" i="5"/>
  <c r="V792" i="5" s="1"/>
  <c r="C793" i="5"/>
  <c r="C794" i="5"/>
  <c r="V794" i="5" s="1"/>
  <c r="C795" i="5"/>
  <c r="C796" i="5"/>
  <c r="C797" i="5"/>
  <c r="V797" i="5" s="1"/>
  <c r="C798" i="5"/>
  <c r="V798" i="5" s="1"/>
  <c r="C799" i="5"/>
  <c r="C800" i="5"/>
  <c r="C801" i="5"/>
  <c r="C802" i="5"/>
  <c r="V802" i="5" s="1"/>
  <c r="C803" i="5"/>
  <c r="V803" i="5" s="1"/>
  <c r="C804" i="5"/>
  <c r="V804" i="5" s="1"/>
  <c r="C805" i="5"/>
  <c r="V805" i="5" s="1"/>
  <c r="C806" i="5"/>
  <c r="V806" i="5" s="1"/>
  <c r="C807" i="5"/>
  <c r="C808" i="5"/>
  <c r="C809" i="5"/>
  <c r="V809" i="5" s="1"/>
  <c r="C810" i="5"/>
  <c r="V810" i="5" s="1"/>
  <c r="C811" i="5"/>
  <c r="C812" i="5"/>
  <c r="C813" i="5"/>
  <c r="V813" i="5" s="1"/>
  <c r="C814" i="5"/>
  <c r="V814" i="5" s="1"/>
  <c r="C815" i="5"/>
  <c r="C816" i="5"/>
  <c r="C817" i="5"/>
  <c r="C818" i="5"/>
  <c r="C819" i="5"/>
  <c r="C820" i="5"/>
  <c r="C821" i="5"/>
  <c r="C822" i="5"/>
  <c r="V822" i="5" s="1"/>
  <c r="C823" i="5"/>
  <c r="C824" i="5"/>
  <c r="C825" i="5"/>
  <c r="C826" i="5"/>
  <c r="C827" i="5"/>
  <c r="C828" i="5"/>
  <c r="V828" i="5" s="1"/>
  <c r="C829" i="5"/>
  <c r="V829" i="5" s="1"/>
  <c r="C830" i="5"/>
  <c r="C831" i="5"/>
  <c r="C832" i="5"/>
  <c r="C833" i="5"/>
  <c r="V833" i="5" s="1"/>
  <c r="C834" i="5"/>
  <c r="C835" i="5"/>
  <c r="C836" i="5"/>
  <c r="V836" i="5" s="1"/>
  <c r="C837" i="5"/>
  <c r="V837" i="5" s="1"/>
  <c r="C838" i="5"/>
  <c r="V838" i="5" s="1"/>
  <c r="C839" i="5"/>
  <c r="C840" i="5"/>
  <c r="V840" i="5" s="1"/>
  <c r="C841" i="5"/>
  <c r="V841" i="5" s="1"/>
  <c r="C842" i="5"/>
  <c r="C843" i="5"/>
  <c r="V843" i="5" s="1"/>
  <c r="C844" i="5"/>
  <c r="V844" i="5" s="1"/>
  <c r="C845" i="5"/>
  <c r="V845" i="5" s="1"/>
  <c r="C846" i="5"/>
  <c r="V846" i="5" s="1"/>
  <c r="C847" i="5"/>
  <c r="C848" i="5"/>
  <c r="C849" i="5"/>
  <c r="V849" i="5" s="1"/>
  <c r="C850" i="5"/>
  <c r="V850" i="5" s="1"/>
  <c r="C851" i="5"/>
  <c r="C852" i="5"/>
  <c r="C853" i="5"/>
  <c r="V853" i="5" s="1"/>
  <c r="C854" i="5"/>
  <c r="V854" i="5" s="1"/>
  <c r="C855" i="5"/>
  <c r="V855" i="5" s="1"/>
  <c r="C856" i="5"/>
  <c r="C857" i="5"/>
  <c r="V857" i="5" s="1"/>
  <c r="C858" i="5"/>
  <c r="V858" i="5" s="1"/>
  <c r="C859" i="5"/>
  <c r="C860" i="5"/>
  <c r="C861" i="5"/>
  <c r="V861" i="5" s="1"/>
  <c r="C862" i="5"/>
  <c r="V862" i="5" s="1"/>
  <c r="C863" i="5"/>
  <c r="V863" i="5" s="1"/>
  <c r="C864" i="5"/>
  <c r="V864" i="5" s="1"/>
  <c r="C865" i="5"/>
  <c r="V865" i="5" s="1"/>
  <c r="C866" i="5"/>
  <c r="V866" i="5" s="1"/>
  <c r="C867" i="5"/>
  <c r="C868" i="5"/>
  <c r="C869" i="5"/>
  <c r="V869" i="5" s="1"/>
  <c r="C870" i="5"/>
  <c r="V870" i="5" s="1"/>
  <c r="C871" i="5"/>
  <c r="C872" i="5"/>
  <c r="C873" i="5"/>
  <c r="C874" i="5"/>
  <c r="V874" i="5" s="1"/>
  <c r="C875" i="5"/>
  <c r="C876" i="5"/>
  <c r="C877" i="5"/>
  <c r="V877" i="5" s="1"/>
  <c r="C878" i="5"/>
  <c r="C879" i="5"/>
  <c r="V879" i="5" s="1"/>
  <c r="C880" i="5"/>
  <c r="V880" i="5" s="1"/>
  <c r="C881" i="5"/>
  <c r="C882" i="5"/>
  <c r="V882" i="5" s="1"/>
  <c r="C883" i="5"/>
  <c r="C884" i="5"/>
  <c r="V884" i="5" s="1"/>
  <c r="C885" i="5"/>
  <c r="V885" i="5" s="1"/>
  <c r="C886" i="5"/>
  <c r="C887" i="5"/>
  <c r="C888" i="5"/>
  <c r="C889" i="5"/>
  <c r="V889" i="5" s="1"/>
  <c r="C890" i="5"/>
  <c r="V890" i="5" s="1"/>
  <c r="C891" i="5"/>
  <c r="C892" i="5"/>
  <c r="C893" i="5"/>
  <c r="V893" i="5" s="1"/>
  <c r="C894" i="5"/>
  <c r="C895" i="5"/>
  <c r="C896" i="5"/>
  <c r="C897" i="5"/>
  <c r="V897" i="5" s="1"/>
  <c r="C898" i="5"/>
  <c r="C899" i="5"/>
  <c r="C900" i="5"/>
  <c r="V900" i="5" s="1"/>
  <c r="C901" i="5"/>
  <c r="V901" i="5" s="1"/>
  <c r="C902" i="5"/>
  <c r="C903" i="5"/>
  <c r="C904" i="5"/>
  <c r="C905" i="5"/>
  <c r="V905" i="5" s="1"/>
  <c r="C906" i="5"/>
  <c r="V906" i="5" s="1"/>
  <c r="C907" i="5"/>
  <c r="C908" i="5"/>
  <c r="C909" i="5"/>
  <c r="V909" i="5" s="1"/>
  <c r="C910" i="5"/>
  <c r="V910" i="5" s="1"/>
  <c r="C911" i="5"/>
  <c r="C912" i="5"/>
  <c r="C913" i="5"/>
  <c r="V913" i="5" s="1"/>
  <c r="C914" i="5"/>
  <c r="V914" i="5" s="1"/>
  <c r="C915" i="5"/>
  <c r="C916" i="5"/>
  <c r="C917" i="5"/>
  <c r="V917" i="5" s="1"/>
  <c r="C918" i="5"/>
  <c r="V918" i="5" s="1"/>
  <c r="C919" i="5"/>
  <c r="V919" i="5" s="1"/>
  <c r="C920" i="5"/>
  <c r="C921" i="5"/>
  <c r="C922" i="5"/>
  <c r="C923" i="5"/>
  <c r="C924" i="5"/>
  <c r="V924" i="5" s="1"/>
  <c r="C925" i="5"/>
  <c r="C926" i="5"/>
  <c r="V926" i="5" s="1"/>
  <c r="C927" i="5"/>
  <c r="C928" i="5"/>
  <c r="C929" i="5"/>
  <c r="C930" i="5"/>
  <c r="C931" i="5"/>
  <c r="V931" i="5" s="1"/>
  <c r="C932" i="5"/>
  <c r="C933" i="5"/>
  <c r="C934" i="5"/>
  <c r="V934" i="5" s="1"/>
  <c r="C935" i="5"/>
  <c r="C936" i="5"/>
  <c r="C937" i="5"/>
  <c r="V937" i="5" s="1"/>
  <c r="C938" i="5"/>
  <c r="V938" i="5" s="1"/>
  <c r="C939" i="5"/>
  <c r="C940" i="5"/>
  <c r="C941" i="5"/>
  <c r="C942" i="5"/>
  <c r="V942" i="5" s="1"/>
  <c r="C943" i="5"/>
  <c r="C944" i="5"/>
  <c r="C945" i="5"/>
  <c r="C946" i="5"/>
  <c r="C947" i="5"/>
  <c r="C948" i="5"/>
  <c r="C949" i="5"/>
  <c r="V949" i="5" s="1"/>
  <c r="C950" i="5"/>
  <c r="C951" i="5"/>
  <c r="C952" i="5"/>
  <c r="C953" i="5"/>
  <c r="V953" i="5" s="1"/>
  <c r="C954" i="5"/>
  <c r="V954" i="5" s="1"/>
  <c r="C955" i="5"/>
  <c r="C956" i="5"/>
  <c r="V956" i="5" s="1"/>
  <c r="C957" i="5"/>
  <c r="C958" i="5"/>
  <c r="V958" i="5" s="1"/>
  <c r="C959" i="5"/>
  <c r="C960" i="5"/>
  <c r="V960" i="5" s="1"/>
  <c r="C961" i="5"/>
  <c r="C962" i="5"/>
  <c r="V962" i="5" s="1"/>
  <c r="C963" i="5"/>
  <c r="C964" i="5"/>
  <c r="C965" i="5"/>
  <c r="V965" i="5" s="1"/>
  <c r="C966" i="5"/>
  <c r="C967" i="5"/>
  <c r="V967" i="5" s="1"/>
  <c r="C968" i="5"/>
  <c r="C969" i="5"/>
  <c r="V969" i="5" s="1"/>
  <c r="C970" i="5"/>
  <c r="C971" i="5"/>
  <c r="V971" i="5" s="1"/>
  <c r="C972" i="5"/>
  <c r="C973" i="5"/>
  <c r="V973" i="5" s="1"/>
  <c r="C974" i="5"/>
  <c r="V974" i="5" s="1"/>
  <c r="C975" i="5"/>
  <c r="V975" i="5" s="1"/>
  <c r="C976" i="5"/>
  <c r="V976" i="5" s="1"/>
  <c r="C977" i="5"/>
  <c r="V977" i="5" s="1"/>
  <c r="C978" i="5"/>
  <c r="V978" i="5" s="1"/>
  <c r="C979" i="5"/>
  <c r="C980" i="5"/>
  <c r="C981" i="5"/>
  <c r="C982" i="5"/>
  <c r="V982" i="5" s="1"/>
  <c r="C983" i="5"/>
  <c r="V983" i="5" s="1"/>
  <c r="C984" i="5"/>
  <c r="C985" i="5"/>
  <c r="V985" i="5" s="1"/>
  <c r="C986" i="5"/>
  <c r="V986" i="5" s="1"/>
  <c r="C987" i="5"/>
  <c r="C988" i="5"/>
  <c r="C989" i="5"/>
  <c r="V989" i="5" s="1"/>
  <c r="C990" i="5"/>
  <c r="V990" i="5" s="1"/>
  <c r="C991" i="5"/>
  <c r="C992" i="5"/>
  <c r="C993" i="5"/>
  <c r="V993" i="5" s="1"/>
  <c r="C994" i="5"/>
  <c r="V994" i="5" s="1"/>
  <c r="C995" i="5"/>
  <c r="V995" i="5" s="1"/>
  <c r="C996" i="5"/>
  <c r="C997" i="5"/>
  <c r="V997" i="5" s="1"/>
  <c r="C998" i="5"/>
  <c r="C999" i="5"/>
  <c r="C1000" i="5"/>
  <c r="V1000" i="5" s="1"/>
  <c r="C1001" i="5"/>
  <c r="V1001" i="5" s="1"/>
  <c r="C1002" i="5"/>
  <c r="V1002" i="5" s="1"/>
  <c r="C1003" i="5"/>
  <c r="C1004" i="5"/>
  <c r="C1005" i="5"/>
  <c r="V1005" i="5" s="1"/>
  <c r="C1006" i="5"/>
  <c r="V1006" i="5" s="1"/>
  <c r="C1007" i="5"/>
  <c r="C1008" i="5"/>
  <c r="C1009" i="5"/>
  <c r="V1009" i="5" s="1"/>
  <c r="C1010" i="5"/>
  <c r="V1010" i="5" s="1"/>
  <c r="C1011" i="5"/>
  <c r="C1012" i="5"/>
  <c r="C1013" i="5"/>
  <c r="V1013" i="5" s="1"/>
  <c r="C1014" i="5"/>
  <c r="V1014" i="5" s="1"/>
  <c r="C1015" i="5"/>
  <c r="C1016" i="5"/>
  <c r="C1017" i="5"/>
  <c r="V1017" i="5" s="1"/>
  <c r="C1018" i="5"/>
  <c r="V1018" i="5" s="1"/>
  <c r="C1019" i="5"/>
  <c r="V1019" i="5" s="1"/>
  <c r="J1019" i="5" s="1"/>
  <c r="C1020" i="5"/>
  <c r="V1020" i="5" s="1"/>
  <c r="C1021" i="5"/>
  <c r="C1022" i="5"/>
  <c r="V1022" i="5" s="1"/>
  <c r="C1023" i="5"/>
  <c r="V1023" i="5" s="1"/>
  <c r="H1023" i="5" s="1"/>
  <c r="C1024" i="5"/>
  <c r="V1024" i="5" s="1"/>
  <c r="C1025" i="5"/>
  <c r="V1025" i="5" s="1"/>
  <c r="C1026" i="5"/>
  <c r="V1026" i="5" s="1"/>
  <c r="C1027" i="5"/>
  <c r="C1028" i="5"/>
  <c r="V1028" i="5" s="1"/>
  <c r="C1029" i="5"/>
  <c r="V1029" i="5" s="1"/>
  <c r="C1030" i="5"/>
  <c r="V1030" i="5" s="1"/>
  <c r="C1031" i="5"/>
  <c r="V1031" i="5" s="1"/>
  <c r="I1031" i="5" s="1"/>
  <c r="C1032" i="5"/>
  <c r="V1032" i="5" s="1"/>
  <c r="C1033" i="5"/>
  <c r="C1034" i="5"/>
  <c r="V1034" i="5" s="1"/>
  <c r="C1035" i="5"/>
  <c r="V1035" i="5" s="1"/>
  <c r="C1036" i="5"/>
  <c r="V1036" i="5" s="1"/>
  <c r="C1037" i="5"/>
  <c r="V1037" i="5" s="1"/>
  <c r="C1038" i="5"/>
  <c r="V1038" i="5" s="1"/>
  <c r="C1039" i="5"/>
  <c r="V1039" i="5" s="1"/>
  <c r="C1040" i="5"/>
  <c r="V1040" i="5" s="1"/>
  <c r="C1041" i="5"/>
  <c r="V1041" i="5" s="1"/>
  <c r="C1042" i="5"/>
  <c r="V1042" i="5" s="1"/>
  <c r="C1043" i="5"/>
  <c r="C1044" i="5"/>
  <c r="V1044" i="5" s="1"/>
  <c r="C1045" i="5"/>
  <c r="V1045" i="5" s="1"/>
  <c r="C1046" i="5"/>
  <c r="C1047" i="5"/>
  <c r="V1047" i="5" s="1"/>
  <c r="G1047" i="5" s="1"/>
  <c r="C1048" i="5"/>
  <c r="V1048" i="5" s="1"/>
  <c r="C1049" i="5"/>
  <c r="V1049" i="5" s="1"/>
  <c r="C1050" i="5"/>
  <c r="V1050" i="5" s="1"/>
  <c r="C1051" i="5"/>
  <c r="C1052" i="5"/>
  <c r="C1053" i="5"/>
  <c r="V1053" i="5" s="1"/>
  <c r="C1054" i="5"/>
  <c r="V1054" i="5" s="1"/>
  <c r="C1055" i="5"/>
  <c r="V1055" i="5" s="1"/>
  <c r="C1056" i="5"/>
  <c r="V1056" i="5" s="1"/>
  <c r="C1057" i="5"/>
  <c r="C1058" i="5"/>
  <c r="V1058" i="5" s="1"/>
  <c r="C1059" i="5"/>
  <c r="V1059" i="5" s="1"/>
  <c r="C1060" i="5"/>
  <c r="V1060" i="5" s="1"/>
  <c r="C1061" i="5"/>
  <c r="V1061" i="5" s="1"/>
  <c r="C1062" i="5"/>
  <c r="V1062" i="5" s="1"/>
  <c r="C1063" i="5"/>
  <c r="V1063" i="5" s="1"/>
  <c r="F1063" i="5" s="1"/>
  <c r="C1064" i="5"/>
  <c r="V1064" i="5" s="1"/>
  <c r="C1065" i="5"/>
  <c r="C1066" i="5"/>
  <c r="V1066" i="5" s="1"/>
  <c r="C1067" i="5"/>
  <c r="C1068" i="5"/>
  <c r="V1068" i="5" s="1"/>
  <c r="C1069" i="5"/>
  <c r="V1069" i="5" s="1"/>
  <c r="C1070" i="5"/>
  <c r="V1070" i="5" s="1"/>
  <c r="C1071" i="5"/>
  <c r="V1071" i="5" s="1"/>
  <c r="C1072" i="5"/>
  <c r="C1073" i="5"/>
  <c r="C1074" i="5"/>
  <c r="V1074" i="5" s="1"/>
  <c r="C1075" i="5"/>
  <c r="V1075" i="5" s="1"/>
  <c r="C1076" i="5"/>
  <c r="V1076" i="5" s="1"/>
  <c r="C1077" i="5"/>
  <c r="V1077" i="5" s="1"/>
  <c r="C1078" i="5"/>
  <c r="V1078" i="5" s="1"/>
  <c r="C1079" i="5"/>
  <c r="V1079" i="5" s="1"/>
  <c r="I1079" i="5" s="1"/>
  <c r="C1080" i="5"/>
  <c r="V1080" i="5" s="1"/>
  <c r="C1081" i="5"/>
  <c r="V1081" i="5" s="1"/>
  <c r="H1081" i="5" s="1"/>
  <c r="C1082" i="5"/>
  <c r="V1082" i="5" s="1"/>
  <c r="C1083" i="5"/>
  <c r="C1084" i="5"/>
  <c r="C1085" i="5"/>
  <c r="V1085" i="5" s="1"/>
  <c r="C1086" i="5"/>
  <c r="V1086" i="5" s="1"/>
  <c r="C1087" i="5"/>
  <c r="V1087" i="5" s="1"/>
  <c r="I1087" i="5" s="1"/>
  <c r="C1088" i="5"/>
  <c r="V1088" i="5" s="1"/>
  <c r="C1089" i="5"/>
  <c r="C1090" i="5"/>
  <c r="C1091" i="5"/>
  <c r="V1091" i="5" s="1"/>
  <c r="F1091" i="5" s="1"/>
  <c r="C1092" i="5"/>
  <c r="V1092" i="5" s="1"/>
  <c r="C1093" i="5"/>
  <c r="V1093" i="5" s="1"/>
  <c r="C1094" i="5"/>
  <c r="V1094" i="5" s="1"/>
  <c r="C1095" i="5"/>
  <c r="V1095" i="5" s="1"/>
  <c r="C1096" i="5"/>
  <c r="V1096" i="5" s="1"/>
  <c r="C1097" i="5"/>
  <c r="V1097" i="5" s="1"/>
  <c r="C1098" i="5"/>
  <c r="V1098" i="5" s="1"/>
  <c r="C1099" i="5"/>
  <c r="C1100" i="5"/>
  <c r="V1100" i="5" s="1"/>
  <c r="C1101" i="5"/>
  <c r="V1101" i="5" s="1"/>
  <c r="C1102" i="5"/>
  <c r="V1102" i="5" s="1"/>
  <c r="C1103" i="5"/>
  <c r="V1103" i="5" s="1"/>
  <c r="F1103" i="5" s="1"/>
  <c r="C1104" i="5"/>
  <c r="V1104" i="5" s="1"/>
  <c r="C1105" i="5"/>
  <c r="V1105" i="5" s="1"/>
  <c r="C1106" i="5"/>
  <c r="V1106" i="5" s="1"/>
  <c r="R1106" i="5" s="1"/>
  <c r="C1107" i="5"/>
  <c r="C1108" i="5"/>
  <c r="V1108" i="5" s="1"/>
  <c r="C1109" i="5"/>
  <c r="V1109" i="5" s="1"/>
  <c r="C1110" i="5"/>
  <c r="V1110" i="5" s="1"/>
  <c r="E1110" i="5" s="1"/>
  <c r="X1110" i="5" s="1"/>
  <c r="C1111" i="5"/>
  <c r="V1111" i="5" s="1"/>
  <c r="I1111" i="5" s="1"/>
  <c r="C1112" i="5"/>
  <c r="V1112" i="5" s="1"/>
  <c r="C1113" i="5"/>
  <c r="V1113" i="5" s="1"/>
  <c r="C1114" i="5"/>
  <c r="V1114" i="5" s="1"/>
  <c r="C1115" i="5"/>
  <c r="C1116" i="5"/>
  <c r="V1116" i="5" s="1"/>
  <c r="C1117" i="5"/>
  <c r="V1117" i="5" s="1"/>
  <c r="C1118" i="5"/>
  <c r="V1118" i="5" s="1"/>
  <c r="C1119" i="5"/>
  <c r="V1119" i="5" s="1"/>
  <c r="C1120" i="5"/>
  <c r="V1120" i="5" s="1"/>
  <c r="C1121" i="5"/>
  <c r="C1122" i="5"/>
  <c r="V1122" i="5" s="1"/>
  <c r="C1123" i="5"/>
  <c r="C1124" i="5"/>
  <c r="V1124" i="5" s="1"/>
  <c r="C1125" i="5"/>
  <c r="V1125" i="5" s="1"/>
  <c r="C1126" i="5"/>
  <c r="V1126" i="5" s="1"/>
  <c r="C1127" i="5"/>
  <c r="V1127" i="5" s="1"/>
  <c r="C1128" i="5"/>
  <c r="C1129" i="5"/>
  <c r="V1129" i="5" s="1"/>
  <c r="C1130" i="5"/>
  <c r="C1131" i="5"/>
  <c r="C1132" i="5"/>
  <c r="V1132" i="5" s="1"/>
  <c r="C1133" i="5"/>
  <c r="V1133" i="5" s="1"/>
  <c r="C1134" i="5"/>
  <c r="V1134" i="5" s="1"/>
  <c r="C1135" i="5"/>
  <c r="V1135" i="5" s="1"/>
  <c r="E1135" i="5" s="1"/>
  <c r="X1135" i="5" s="1"/>
  <c r="C1136" i="5"/>
  <c r="V1136" i="5" s="1"/>
  <c r="C1137" i="5"/>
  <c r="C1138" i="5"/>
  <c r="V1138" i="5" s="1"/>
  <c r="C1139" i="5"/>
  <c r="C1140" i="5"/>
  <c r="V1140" i="5" s="1"/>
  <c r="C1141" i="5"/>
  <c r="C1142" i="5"/>
  <c r="V1142" i="5" s="1"/>
  <c r="C1143" i="5"/>
  <c r="V1143" i="5" s="1"/>
  <c r="C1144" i="5"/>
  <c r="V1144" i="5" s="1"/>
  <c r="C1145" i="5"/>
  <c r="V1145" i="5" s="1"/>
  <c r="C1146" i="5"/>
  <c r="V1146" i="5" s="1"/>
  <c r="C1147" i="5"/>
  <c r="V1147" i="5" s="1"/>
  <c r="C1148" i="5"/>
  <c r="V1148" i="5" s="1"/>
  <c r="C1149" i="5"/>
  <c r="C1150" i="5"/>
  <c r="C1151" i="5"/>
  <c r="V1151" i="5" s="1"/>
  <c r="E1151" i="5" s="1"/>
  <c r="X1151" i="5" s="1"/>
  <c r="C1152" i="5"/>
  <c r="V1152" i="5" s="1"/>
  <c r="C1153" i="5"/>
  <c r="V1153" i="5" s="1"/>
  <c r="C1154" i="5"/>
  <c r="V1154" i="5" s="1"/>
  <c r="C1155" i="5"/>
  <c r="V1155" i="5" s="1"/>
  <c r="C1156" i="5"/>
  <c r="V1156" i="5" s="1"/>
  <c r="C1157" i="5"/>
  <c r="V1157" i="5" s="1"/>
  <c r="C1158" i="5"/>
  <c r="V1158" i="5" s="1"/>
  <c r="C1159" i="5"/>
  <c r="V1159" i="5" s="1"/>
  <c r="E1159" i="5" s="1"/>
  <c r="X1159" i="5" s="1"/>
  <c r="C1160" i="5"/>
  <c r="V1160" i="5" s="1"/>
  <c r="C1161" i="5"/>
  <c r="V1161" i="5" s="1"/>
  <c r="C1162" i="5"/>
  <c r="V1162" i="5" s="1"/>
  <c r="C1163" i="5"/>
  <c r="C1164" i="5"/>
  <c r="V1164" i="5" s="1"/>
  <c r="C1165" i="5"/>
  <c r="V1165" i="5" s="1"/>
  <c r="C1166" i="5"/>
  <c r="V1166" i="5" s="1"/>
  <c r="C1167" i="5"/>
  <c r="V1167" i="5" s="1"/>
  <c r="I1167" i="5" s="1"/>
  <c r="C1168" i="5"/>
  <c r="V1168" i="5" s="1"/>
  <c r="C1169" i="5"/>
  <c r="C1170" i="5"/>
  <c r="V1170" i="5" s="1"/>
  <c r="C1171" i="5"/>
  <c r="V1171" i="5" s="1"/>
  <c r="C1172" i="5"/>
  <c r="V1172" i="5" s="1"/>
  <c r="C1173" i="5"/>
  <c r="V1173" i="5" s="1"/>
  <c r="C1174" i="5"/>
  <c r="C1175" i="5"/>
  <c r="C1176" i="5"/>
  <c r="V1176" i="5" s="1"/>
  <c r="C1177" i="5"/>
  <c r="V1177" i="5" s="1"/>
  <c r="C1178" i="5"/>
  <c r="V1178" i="5" s="1"/>
  <c r="F1178" i="5" s="1"/>
  <c r="C1179" i="5"/>
  <c r="V1179" i="5" s="1"/>
  <c r="G1179" i="5" s="1"/>
  <c r="C1180" i="5"/>
  <c r="V1180" i="5" s="1"/>
  <c r="C1181" i="5"/>
  <c r="V1181" i="5" s="1"/>
  <c r="C1182" i="5"/>
  <c r="V1182" i="5" s="1"/>
  <c r="C1183" i="5"/>
  <c r="V1183" i="5" s="1"/>
  <c r="E1183" i="5" s="1"/>
  <c r="X1183" i="5" s="1"/>
  <c r="C1184" i="5"/>
  <c r="C1185" i="5"/>
  <c r="V1185" i="5" s="1"/>
  <c r="C1186" i="5"/>
  <c r="V1186" i="5" s="1"/>
  <c r="C1187" i="5"/>
  <c r="V1187" i="5" s="1"/>
  <c r="C1188" i="5"/>
  <c r="V1188" i="5" s="1"/>
  <c r="C1189" i="5"/>
  <c r="V1189" i="5" s="1"/>
  <c r="C1190" i="5"/>
  <c r="V1190" i="5" s="1"/>
  <c r="C1191" i="5"/>
  <c r="V1191" i="5" s="1"/>
  <c r="H1191" i="5" s="1"/>
  <c r="C1192" i="5"/>
  <c r="V1192" i="5" s="1"/>
  <c r="C1193" i="5"/>
  <c r="C1194" i="5"/>
  <c r="V1194" i="5" s="1"/>
  <c r="C1195" i="5"/>
  <c r="V1195" i="5" s="1"/>
  <c r="C1196" i="5"/>
  <c r="V1196" i="5" s="1"/>
  <c r="C1197" i="5"/>
  <c r="V1197" i="5" s="1"/>
  <c r="C1198" i="5"/>
  <c r="V1198" i="5" s="1"/>
  <c r="C1199" i="5"/>
  <c r="V1199" i="5" s="1"/>
  <c r="H1199" i="5" s="1"/>
  <c r="C1200" i="5"/>
  <c r="V1200" i="5" s="1"/>
  <c r="C1201" i="5"/>
  <c r="C1202" i="5"/>
  <c r="V1202" i="5" s="1"/>
  <c r="C1203" i="5"/>
  <c r="C1204" i="5"/>
  <c r="V1204" i="5" s="1"/>
  <c r="C1205" i="5"/>
  <c r="V1205" i="5" s="1"/>
  <c r="C1206" i="5"/>
  <c r="V1206" i="5" s="1"/>
  <c r="C1207" i="5"/>
  <c r="V1207" i="5" s="1"/>
  <c r="R1207" i="5" s="1"/>
  <c r="C1208" i="5"/>
  <c r="V1208" i="5" s="1"/>
  <c r="C1209" i="5"/>
  <c r="V1209" i="5" s="1"/>
  <c r="C1210" i="5"/>
  <c r="C1211" i="5"/>
  <c r="C1212" i="5"/>
  <c r="C1213" i="5"/>
  <c r="V1213" i="5" s="1"/>
  <c r="C1214" i="5"/>
  <c r="V1214" i="5" s="1"/>
  <c r="C1215" i="5"/>
  <c r="V1215" i="5" s="1"/>
  <c r="G1215" i="5" s="1"/>
  <c r="C1216" i="5"/>
  <c r="V1216" i="5" s="1"/>
  <c r="C1217" i="5"/>
  <c r="C1218" i="5"/>
  <c r="V1218" i="5" s="1"/>
  <c r="C1219" i="5"/>
  <c r="C1220" i="5"/>
  <c r="V1220" i="5" s="1"/>
  <c r="C1221" i="5"/>
  <c r="V1221" i="5" s="1"/>
  <c r="C1222" i="5"/>
  <c r="V1222" i="5" s="1"/>
  <c r="C1223" i="5"/>
  <c r="V1223" i="5" s="1"/>
  <c r="C1224" i="5"/>
  <c r="V1224" i="5" s="1"/>
  <c r="C1225" i="5"/>
  <c r="V1225" i="5" s="1"/>
  <c r="C1226" i="5"/>
  <c r="V1226" i="5" s="1"/>
  <c r="C1227" i="5"/>
  <c r="C1228" i="5"/>
  <c r="V1228" i="5" s="1"/>
  <c r="C1229" i="5"/>
  <c r="C1230" i="5"/>
  <c r="C1231" i="5"/>
  <c r="V1231" i="5" s="1"/>
  <c r="H1231" i="5" s="1"/>
  <c r="C1232" i="5"/>
  <c r="V1232" i="5" s="1"/>
  <c r="C1233" i="5"/>
  <c r="V1233" i="5" s="1"/>
  <c r="C1234" i="5"/>
  <c r="V1234" i="5" s="1"/>
  <c r="G1234" i="5" s="1"/>
  <c r="C1235" i="5"/>
  <c r="V1235" i="5" s="1"/>
  <c r="J1235" i="5" s="1"/>
  <c r="C1236" i="5"/>
  <c r="V1236" i="5" s="1"/>
  <c r="C1237" i="5"/>
  <c r="V1237" i="5" s="1"/>
  <c r="C1238" i="5"/>
  <c r="C1239" i="5"/>
  <c r="V1239" i="5" s="1"/>
  <c r="I1239" i="5" s="1"/>
  <c r="C1240" i="5"/>
  <c r="C1241" i="5"/>
  <c r="V1241" i="5" s="1"/>
  <c r="C1242" i="5"/>
  <c r="V1242" i="5" s="1"/>
  <c r="C1243" i="5"/>
  <c r="C1244" i="5"/>
  <c r="C1245" i="5"/>
  <c r="V1245" i="5" s="1"/>
  <c r="C1246" i="5"/>
  <c r="V1246" i="5" s="1"/>
  <c r="C1247" i="5"/>
  <c r="V1247" i="5" s="1"/>
  <c r="C1248" i="5"/>
  <c r="V1248" i="5" s="1"/>
  <c r="C1249" i="5"/>
  <c r="V1249" i="5" s="1"/>
  <c r="C1250" i="5"/>
  <c r="V1250" i="5" s="1"/>
  <c r="C1251" i="5"/>
  <c r="V1251" i="5" s="1"/>
  <c r="C1252" i="5"/>
  <c r="V1252" i="5" s="1"/>
  <c r="C1253" i="5"/>
  <c r="V1253" i="5" s="1"/>
  <c r="C1254" i="5"/>
  <c r="V1254" i="5" s="1"/>
  <c r="C1255" i="5"/>
  <c r="V1255" i="5" s="1"/>
  <c r="J1255" i="5" s="1"/>
  <c r="C1256" i="5"/>
  <c r="V1256" i="5" s="1"/>
  <c r="C1257" i="5"/>
  <c r="C1258" i="5"/>
  <c r="V1258" i="5" s="1"/>
  <c r="C1259" i="5"/>
  <c r="C1260" i="5"/>
  <c r="V1260" i="5" s="1"/>
  <c r="C1261" i="5"/>
  <c r="V1261" i="5" s="1"/>
  <c r="C1262" i="5"/>
  <c r="V1262" i="5" s="1"/>
  <c r="C1263" i="5"/>
  <c r="V1263" i="5" s="1"/>
  <c r="F1263" i="5" s="1"/>
  <c r="C1264" i="5"/>
  <c r="V1264" i="5" s="1"/>
  <c r="C1265" i="5"/>
  <c r="V1265" i="5" s="1"/>
  <c r="C1266" i="5"/>
  <c r="V1266" i="5" s="1"/>
  <c r="C1267" i="5"/>
  <c r="C1268" i="5"/>
  <c r="V1268" i="5" s="1"/>
  <c r="C1269" i="5"/>
  <c r="V1269" i="5" s="1"/>
  <c r="C1270" i="5"/>
  <c r="V1270" i="5" s="1"/>
  <c r="C1271" i="5"/>
  <c r="V1271" i="5" s="1"/>
  <c r="R1271" i="5" s="1"/>
  <c r="C1272" i="5"/>
  <c r="C1273" i="5"/>
  <c r="V1273" i="5" s="1"/>
  <c r="C1274" i="5"/>
  <c r="C1275" i="5"/>
  <c r="C1276" i="5"/>
  <c r="V1276" i="5" s="1"/>
  <c r="C1277" i="5"/>
  <c r="V1277" i="5" s="1"/>
  <c r="C1278" i="5"/>
  <c r="C1279" i="5"/>
  <c r="V1279" i="5" s="1"/>
  <c r="C1280" i="5"/>
  <c r="V1280" i="5" s="1"/>
  <c r="C1281" i="5"/>
  <c r="C1282" i="5"/>
  <c r="V1282" i="5" s="1"/>
  <c r="C1283" i="5"/>
  <c r="V1283" i="5" s="1"/>
  <c r="C1284" i="5"/>
  <c r="V1284" i="5" s="1"/>
  <c r="C1285" i="5"/>
  <c r="V1285" i="5" s="1"/>
  <c r="C1286" i="5"/>
  <c r="V1286" i="5" s="1"/>
  <c r="C1287" i="5"/>
  <c r="V1287" i="5" s="1"/>
  <c r="C1288" i="5"/>
  <c r="V1288" i="5" s="1"/>
  <c r="C1289" i="5"/>
  <c r="V1289" i="5" s="1"/>
  <c r="C1290" i="5"/>
  <c r="V1290" i="5" s="1"/>
  <c r="C1291" i="5"/>
  <c r="V1291" i="5" s="1"/>
  <c r="C1292" i="5"/>
  <c r="V1292" i="5" s="1"/>
  <c r="C1293" i="5"/>
  <c r="V1293" i="5" s="1"/>
  <c r="C1294" i="5"/>
  <c r="V1294" i="5" s="1"/>
  <c r="C1295" i="5"/>
  <c r="V1295" i="5" s="1"/>
  <c r="C1296" i="5"/>
  <c r="V1296" i="5" s="1"/>
  <c r="C1297" i="5"/>
  <c r="V1297" i="5" s="1"/>
  <c r="C1298" i="5"/>
  <c r="V1298" i="5" s="1"/>
  <c r="C1299" i="5"/>
  <c r="V1299" i="5" s="1"/>
  <c r="C1300" i="5"/>
  <c r="V1300" i="5" s="1"/>
  <c r="C1301" i="5"/>
  <c r="V1301" i="5" s="1"/>
  <c r="C1302" i="5"/>
  <c r="C1303" i="5"/>
  <c r="C1304" i="5"/>
  <c r="V1304" i="5" s="1"/>
  <c r="C1305" i="5"/>
  <c r="V1305" i="5" s="1"/>
  <c r="C1306" i="5"/>
  <c r="V1306" i="5" s="1"/>
  <c r="C1307" i="5"/>
  <c r="C1308" i="5"/>
  <c r="C1309" i="5"/>
  <c r="V1309" i="5" s="1"/>
  <c r="C1310" i="5"/>
  <c r="V1310" i="5" s="1"/>
  <c r="C1311" i="5"/>
  <c r="V1311" i="5" s="1"/>
  <c r="E1311" i="5" s="1"/>
  <c r="X1311" i="5" s="1"/>
  <c r="C1312" i="5"/>
  <c r="V1312" i="5" s="1"/>
  <c r="C1313" i="5"/>
  <c r="V1313" i="5" s="1"/>
  <c r="C1314" i="5"/>
  <c r="V1314" i="5" s="1"/>
  <c r="C1315" i="5"/>
  <c r="V1315" i="5" s="1"/>
  <c r="C1316" i="5"/>
  <c r="V1316" i="5" s="1"/>
  <c r="C1317" i="5"/>
  <c r="V1317" i="5" s="1"/>
  <c r="C1318" i="5"/>
  <c r="V1318" i="5" s="1"/>
  <c r="G1318" i="5" s="1"/>
  <c r="C1319" i="5"/>
  <c r="C1320" i="5"/>
  <c r="C1321" i="5"/>
  <c r="V1321" i="5" s="1"/>
  <c r="C1322" i="5"/>
  <c r="C1323" i="5"/>
  <c r="V1323" i="5" s="1"/>
  <c r="C1324" i="5"/>
  <c r="V1324" i="5" s="1"/>
  <c r="C1325" i="5"/>
  <c r="V1325" i="5" s="1"/>
  <c r="C1326" i="5"/>
  <c r="V1326" i="5" s="1"/>
  <c r="J1326" i="5" s="1"/>
  <c r="C1327" i="5"/>
  <c r="V1327" i="5" s="1"/>
  <c r="C1328" i="5"/>
  <c r="V1328" i="5" s="1"/>
  <c r="C1329" i="5"/>
  <c r="V1329" i="5" s="1"/>
  <c r="C1330" i="5"/>
  <c r="V1330" i="5" s="1"/>
  <c r="F1330" i="5" s="1"/>
  <c r="C1331" i="5"/>
  <c r="C1332" i="5"/>
  <c r="V1332" i="5" s="1"/>
  <c r="C1333" i="5"/>
  <c r="V1333" i="5" s="1"/>
  <c r="C1334" i="5"/>
  <c r="V1334" i="5" s="1"/>
  <c r="C1335" i="5"/>
  <c r="V1335" i="5" s="1"/>
  <c r="C1336" i="5"/>
  <c r="C1337" i="5"/>
  <c r="V1337" i="5" s="1"/>
  <c r="C1338" i="5"/>
  <c r="V1338" i="5" s="1"/>
  <c r="C1339" i="5"/>
  <c r="C1340" i="5"/>
  <c r="V1340" i="5" s="1"/>
  <c r="C1341" i="5"/>
  <c r="V1341" i="5" s="1"/>
  <c r="C1342" i="5"/>
  <c r="V1342" i="5" s="1"/>
  <c r="C1343" i="5"/>
  <c r="V1343" i="5" s="1"/>
  <c r="F1343" i="5" s="1"/>
  <c r="C1344" i="5"/>
  <c r="V1344" i="5" s="1"/>
  <c r="C1345" i="5"/>
  <c r="V1345" i="5" s="1"/>
  <c r="C1346" i="5"/>
  <c r="V1346" i="5" s="1"/>
  <c r="C1347" i="5"/>
  <c r="C1348" i="5"/>
  <c r="V1348" i="5" s="1"/>
  <c r="C1349" i="5"/>
  <c r="V1349" i="5" s="1"/>
  <c r="C1350" i="5"/>
  <c r="C1351" i="5"/>
  <c r="V1351" i="5" s="1"/>
  <c r="I1351" i="5" s="1"/>
  <c r="C1352" i="5"/>
  <c r="V1352" i="5" s="1"/>
  <c r="C1353" i="5"/>
  <c r="C1354" i="5"/>
  <c r="V1354" i="5" s="1"/>
  <c r="C1355" i="5"/>
  <c r="V1355" i="5" s="1"/>
  <c r="C1356" i="5"/>
  <c r="V1356" i="5" s="1"/>
  <c r="C1357" i="5"/>
  <c r="V1357" i="5" s="1"/>
  <c r="C1358" i="5"/>
  <c r="C1359" i="5"/>
  <c r="C1360" i="5"/>
  <c r="V1360" i="5" s="1"/>
  <c r="C1361" i="5"/>
  <c r="V1361" i="5" s="1"/>
  <c r="C1362" i="5"/>
  <c r="V1362" i="5" s="1"/>
  <c r="J1362" i="5" s="1"/>
  <c r="C1363" i="5"/>
  <c r="C1364" i="5"/>
  <c r="V1364" i="5" s="1"/>
  <c r="C1365" i="5"/>
  <c r="V1365" i="5" s="1"/>
  <c r="C1366" i="5"/>
  <c r="V1366" i="5" s="1"/>
  <c r="C1367" i="5"/>
  <c r="C1368" i="5"/>
  <c r="V1368" i="5" s="1"/>
  <c r="C1369" i="5"/>
  <c r="V1369" i="5" s="1"/>
  <c r="C1370" i="5"/>
  <c r="V1370" i="5" s="1"/>
  <c r="C1371" i="5"/>
  <c r="C1372" i="5"/>
  <c r="V1372" i="5" s="1"/>
  <c r="C1373" i="5"/>
  <c r="V1373" i="5" s="1"/>
  <c r="C1374" i="5"/>
  <c r="V1374" i="5" s="1"/>
  <c r="C1375" i="5"/>
  <c r="V1375" i="5" s="1"/>
  <c r="C1376" i="5"/>
  <c r="V1376" i="5" s="1"/>
  <c r="C1377" i="5"/>
  <c r="V1377" i="5" s="1"/>
  <c r="C1378" i="5"/>
  <c r="V1378" i="5" s="1"/>
  <c r="C1379" i="5"/>
  <c r="V1379" i="5" s="1"/>
  <c r="C1380" i="5"/>
  <c r="V1380" i="5" s="1"/>
  <c r="C1381" i="5"/>
  <c r="V1381" i="5" s="1"/>
  <c r="C1382" i="5"/>
  <c r="V1382" i="5" s="1"/>
  <c r="C1383" i="5"/>
  <c r="C1384" i="5"/>
  <c r="V1384" i="5" s="1"/>
  <c r="C1385" i="5"/>
  <c r="V1385" i="5" s="1"/>
  <c r="C1386" i="5"/>
  <c r="V1386" i="5" s="1"/>
  <c r="C1387" i="5"/>
  <c r="C1388" i="5"/>
  <c r="V1388" i="5" s="1"/>
  <c r="C1389" i="5"/>
  <c r="V1389" i="5" s="1"/>
  <c r="C1390" i="5"/>
  <c r="C1391" i="5"/>
  <c r="C1392" i="5"/>
  <c r="V1392" i="5" s="1"/>
  <c r="C1393" i="5"/>
  <c r="V1393" i="5" s="1"/>
  <c r="C1394" i="5"/>
  <c r="V1394" i="5" s="1"/>
  <c r="C1395" i="5"/>
  <c r="C1396" i="5"/>
  <c r="V1396" i="5" s="1"/>
  <c r="C1397" i="5"/>
  <c r="V1397" i="5" s="1"/>
  <c r="C1398" i="5"/>
  <c r="V1398" i="5" s="1"/>
  <c r="R1398" i="5" s="1"/>
  <c r="C1399" i="5"/>
  <c r="C1400" i="5"/>
  <c r="V1400" i="5" s="1"/>
  <c r="C1401" i="5"/>
  <c r="V1401" i="5" s="1"/>
  <c r="C1402" i="5"/>
  <c r="C1403" i="5"/>
  <c r="V1403" i="5" s="1"/>
  <c r="C1404" i="5"/>
  <c r="V1404" i="5" s="1"/>
  <c r="C1405" i="5"/>
  <c r="V1405" i="5" s="1"/>
  <c r="C1406" i="5"/>
  <c r="C1407" i="5"/>
  <c r="V1407" i="5" s="1"/>
  <c r="C1408" i="5"/>
  <c r="V1408" i="5" s="1"/>
  <c r="C1409" i="5"/>
  <c r="V1409" i="5" s="1"/>
  <c r="C1410" i="5"/>
  <c r="V1410" i="5" s="1"/>
  <c r="C1411" i="5"/>
  <c r="V1411" i="5" s="1"/>
  <c r="C1412" i="5"/>
  <c r="V1412" i="5" s="1"/>
  <c r="C1413" i="5"/>
  <c r="V1413" i="5" s="1"/>
  <c r="C1414" i="5"/>
  <c r="C1415" i="5"/>
  <c r="V1415" i="5" s="1"/>
  <c r="C1416" i="5"/>
  <c r="V1416" i="5" s="1"/>
  <c r="C1417" i="5"/>
  <c r="C1418" i="5"/>
  <c r="V1418" i="5" s="1"/>
  <c r="C1419" i="5"/>
  <c r="C1420" i="5"/>
  <c r="V1420" i="5" s="1"/>
  <c r="C1421" i="5"/>
  <c r="V1421" i="5" s="1"/>
  <c r="C1422" i="5"/>
  <c r="V1422" i="5" s="1"/>
  <c r="C1423" i="5"/>
  <c r="V1423" i="5" s="1"/>
  <c r="C1424" i="5"/>
  <c r="V1424" i="5" s="1"/>
  <c r="C1425" i="5"/>
  <c r="V1425" i="5" s="1"/>
  <c r="C1426" i="5"/>
  <c r="V1426" i="5" s="1"/>
  <c r="C1427" i="5"/>
  <c r="V1427" i="5" s="1"/>
  <c r="C1428" i="5"/>
  <c r="V1428" i="5" s="1"/>
  <c r="C1429" i="5"/>
  <c r="V1429" i="5" s="1"/>
  <c r="C1430" i="5"/>
  <c r="C1431" i="5"/>
  <c r="V1431" i="5" s="1"/>
  <c r="C1432" i="5"/>
  <c r="V1432" i="5" s="1"/>
  <c r="C1433" i="5"/>
  <c r="V1433" i="5" s="1"/>
  <c r="C1434" i="5"/>
  <c r="V1434" i="5" s="1"/>
  <c r="C1435" i="5"/>
  <c r="V1435" i="5" s="1"/>
  <c r="C1436" i="5"/>
  <c r="V1436" i="5" s="1"/>
  <c r="C1437" i="5"/>
  <c r="V1437" i="5" s="1"/>
  <c r="C1438" i="5"/>
  <c r="V1438" i="5" s="1"/>
  <c r="C1439" i="5"/>
  <c r="V1439" i="5" s="1"/>
  <c r="C1440" i="5"/>
  <c r="V1440" i="5" s="1"/>
  <c r="C1441" i="5"/>
  <c r="V1441" i="5" s="1"/>
  <c r="C1442" i="5"/>
  <c r="C1443" i="5"/>
  <c r="C1444" i="5"/>
  <c r="C1445" i="5"/>
  <c r="V1445" i="5" s="1"/>
  <c r="C1446" i="5"/>
  <c r="V1446" i="5" s="1"/>
  <c r="C1447" i="5"/>
  <c r="C1448" i="5"/>
  <c r="C1449" i="5"/>
  <c r="C1450" i="5"/>
  <c r="V1450" i="5" s="1"/>
  <c r="C1451" i="5"/>
  <c r="V1451" i="5" s="1"/>
  <c r="C1452" i="5"/>
  <c r="C1453" i="5"/>
  <c r="V1453" i="5" s="1"/>
  <c r="C1454" i="5"/>
  <c r="V1454" i="5" s="1"/>
  <c r="C1455" i="5"/>
  <c r="V1455" i="5" s="1"/>
  <c r="C1456" i="5"/>
  <c r="V1456" i="5" s="1"/>
  <c r="C1457" i="5"/>
  <c r="V1457" i="5" s="1"/>
  <c r="C1458" i="5"/>
  <c r="V1458" i="5" s="1"/>
  <c r="C1459" i="5"/>
  <c r="V1459" i="5" s="1"/>
  <c r="C1460" i="5"/>
  <c r="V1460" i="5" s="1"/>
  <c r="C1461" i="5"/>
  <c r="V1461" i="5" s="1"/>
  <c r="C1462" i="5"/>
  <c r="V1462" i="5" s="1"/>
  <c r="C1463" i="5"/>
  <c r="C1464" i="5"/>
  <c r="V1464" i="5" s="1"/>
  <c r="C1465" i="5"/>
  <c r="V1465" i="5" s="1"/>
  <c r="C1466" i="5"/>
  <c r="C1467" i="5"/>
  <c r="V1467" i="5" s="1"/>
  <c r="C1468" i="5"/>
  <c r="V1468" i="5" s="1"/>
  <c r="C1469" i="5"/>
  <c r="C1470" i="5"/>
  <c r="C1471" i="5"/>
  <c r="V1471" i="5" s="1"/>
  <c r="E1471" i="5" s="1"/>
  <c r="X1471" i="5" s="1"/>
  <c r="C1472" i="5"/>
  <c r="V1472" i="5" s="1"/>
  <c r="C1473" i="5"/>
  <c r="V1473" i="5" s="1"/>
  <c r="C1474" i="5"/>
  <c r="V1474" i="5" s="1"/>
  <c r="C1475" i="5"/>
  <c r="C1476" i="5"/>
  <c r="V1476" i="5" s="1"/>
  <c r="C1477" i="5"/>
  <c r="V1477" i="5" s="1"/>
  <c r="C1478" i="5"/>
  <c r="V1478" i="5" s="1"/>
  <c r="C1479" i="5"/>
  <c r="V1479" i="5" s="1"/>
  <c r="C1480" i="5"/>
  <c r="V1480" i="5" s="1"/>
  <c r="C1481" i="5"/>
  <c r="V1481" i="5" s="1"/>
  <c r="C1482" i="5"/>
  <c r="V1482" i="5" s="1"/>
  <c r="C1483" i="5"/>
  <c r="V1483" i="5" s="1"/>
  <c r="C1484" i="5"/>
  <c r="V1484" i="5" s="1"/>
  <c r="C1485" i="5"/>
  <c r="V1485" i="5" s="1"/>
  <c r="C1486" i="5"/>
  <c r="V1486" i="5" s="1"/>
  <c r="C1487" i="5"/>
  <c r="C1488" i="5"/>
  <c r="V1488" i="5" s="1"/>
  <c r="C1489" i="5"/>
  <c r="V1489" i="5" s="1"/>
  <c r="C1490" i="5"/>
  <c r="C1491" i="5"/>
  <c r="C1492" i="5"/>
  <c r="V1492" i="5" s="1"/>
  <c r="C1493" i="5"/>
  <c r="V1493" i="5" s="1"/>
  <c r="C1494" i="5"/>
  <c r="V1494" i="5" s="1"/>
  <c r="C1495" i="5"/>
  <c r="C1496" i="5"/>
  <c r="V1496" i="5" s="1"/>
  <c r="C1497" i="5"/>
  <c r="V1497" i="5" s="1"/>
  <c r="C1498" i="5"/>
  <c r="V1498" i="5" s="1"/>
  <c r="C1499" i="5"/>
  <c r="V1499" i="5" s="1"/>
  <c r="C1500" i="5"/>
  <c r="V1500" i="5" s="1"/>
  <c r="C1501" i="5"/>
  <c r="V1501" i="5" s="1"/>
  <c r="C1502" i="5"/>
  <c r="V1502" i="5" s="1"/>
  <c r="C1503" i="5"/>
  <c r="V1503" i="5" s="1"/>
  <c r="H1503" i="5" s="1"/>
  <c r="C1504" i="5"/>
  <c r="V1504" i="5" s="1"/>
  <c r="C1505" i="5"/>
  <c r="C1506" i="5"/>
  <c r="C1507" i="5"/>
  <c r="C1508" i="5"/>
  <c r="V1508" i="5" s="1"/>
  <c r="C1509" i="5"/>
  <c r="V1509" i="5" s="1"/>
  <c r="C1510" i="5"/>
  <c r="V1510" i="5" s="1"/>
  <c r="C1511" i="5"/>
  <c r="V1511" i="5" s="1"/>
  <c r="C1512" i="5"/>
  <c r="V1512" i="5" s="1"/>
  <c r="C1513" i="5"/>
  <c r="V1513" i="5" s="1"/>
  <c r="C1514" i="5"/>
  <c r="V1514" i="5" s="1"/>
  <c r="C1515" i="5"/>
  <c r="V1515" i="5" s="1"/>
  <c r="C1516" i="5"/>
  <c r="V1516" i="5" s="1"/>
  <c r="C1517" i="5"/>
  <c r="V1517" i="5" s="1"/>
  <c r="C1518" i="5"/>
  <c r="C1519" i="5"/>
  <c r="C1520" i="5"/>
  <c r="V1520" i="5" s="1"/>
  <c r="C1521" i="5"/>
  <c r="C1522" i="5"/>
  <c r="V1522" i="5" s="1"/>
  <c r="C1523" i="5"/>
  <c r="C1524" i="5"/>
  <c r="C1525" i="5"/>
  <c r="V1525" i="5" s="1"/>
  <c r="C1526" i="5"/>
  <c r="C1527" i="5"/>
  <c r="V1527" i="5" s="1"/>
  <c r="C1528" i="5"/>
  <c r="V1528" i="5" s="1"/>
  <c r="C1529" i="5"/>
  <c r="V1529" i="5" s="1"/>
  <c r="C1530" i="5"/>
  <c r="V1530" i="5" s="1"/>
  <c r="C1531" i="5"/>
  <c r="C1532" i="5"/>
  <c r="V1532" i="5" s="1"/>
  <c r="C1533" i="5"/>
  <c r="V1533" i="5" s="1"/>
  <c r="C1534" i="5"/>
  <c r="V1534" i="5" s="1"/>
  <c r="C1535" i="5"/>
  <c r="C1536" i="5"/>
  <c r="V1536" i="5" s="1"/>
  <c r="C1537" i="5"/>
  <c r="V1537" i="5" s="1"/>
  <c r="C1538" i="5"/>
  <c r="V1538" i="5" s="1"/>
  <c r="C1539" i="5"/>
  <c r="V1539" i="5" s="1"/>
  <c r="C1540" i="5"/>
  <c r="V1540" i="5" s="1"/>
  <c r="C1541" i="5"/>
  <c r="V1541" i="5" s="1"/>
  <c r="C1542" i="5"/>
  <c r="V1542" i="5" s="1"/>
  <c r="C1543" i="5"/>
  <c r="V1543" i="5" s="1"/>
  <c r="C1544" i="5"/>
  <c r="V1544" i="5" s="1"/>
  <c r="C1545" i="5"/>
  <c r="C1546" i="5"/>
  <c r="V1546" i="5" s="1"/>
  <c r="C1547" i="5"/>
  <c r="V1547" i="5" s="1"/>
  <c r="C1548" i="5"/>
  <c r="V1548" i="5" s="1"/>
  <c r="C1549" i="5"/>
  <c r="V1549" i="5" s="1"/>
  <c r="C1550" i="5"/>
  <c r="V1550" i="5" s="1"/>
  <c r="C1551" i="5"/>
  <c r="V1551" i="5" s="1"/>
  <c r="C1552" i="5"/>
  <c r="V1552" i="5" s="1"/>
  <c r="C1553" i="5"/>
  <c r="C1554" i="5"/>
  <c r="V1554" i="5" s="1"/>
  <c r="C1555" i="5"/>
  <c r="C1556" i="5"/>
  <c r="C1557" i="5"/>
  <c r="C1558" i="5"/>
  <c r="C1559" i="5"/>
  <c r="C1560" i="5"/>
  <c r="V1560" i="5" s="1"/>
  <c r="C1561" i="5"/>
  <c r="V1561" i="5" s="1"/>
  <c r="C1562" i="5"/>
  <c r="V1562" i="5" s="1"/>
  <c r="C1563" i="5"/>
  <c r="V1563" i="5" s="1"/>
  <c r="C1564" i="5"/>
  <c r="C1565" i="5"/>
  <c r="V1565" i="5" s="1"/>
  <c r="C1566" i="5"/>
  <c r="C1567" i="5"/>
  <c r="V1567" i="5" s="1"/>
  <c r="H1567" i="5" s="1"/>
  <c r="C1568" i="5"/>
  <c r="V1568" i="5" s="1"/>
  <c r="C1569" i="5"/>
  <c r="V1569" i="5" s="1"/>
  <c r="C1570" i="5"/>
  <c r="V1570" i="5" s="1"/>
  <c r="C1571" i="5"/>
  <c r="C1572" i="5"/>
  <c r="V1572" i="5" s="1"/>
  <c r="C1573" i="5"/>
  <c r="V1573" i="5" s="1"/>
  <c r="C1574" i="5"/>
  <c r="C1575" i="5"/>
  <c r="V1575" i="5" s="1"/>
  <c r="C1576" i="5"/>
  <c r="V1576" i="5" s="1"/>
  <c r="C1577" i="5"/>
  <c r="V1577" i="5" s="1"/>
  <c r="C1578" i="5"/>
  <c r="C1579" i="5"/>
  <c r="V1579" i="5" s="1"/>
  <c r="C1580" i="5"/>
  <c r="V1580" i="5" s="1"/>
  <c r="C1581" i="5"/>
  <c r="V1581" i="5" s="1"/>
  <c r="C1582" i="5"/>
  <c r="V1582" i="5" s="1"/>
  <c r="C1583" i="5"/>
  <c r="C1584" i="5"/>
  <c r="C1585" i="5"/>
  <c r="C1586" i="5"/>
  <c r="V1586" i="5" s="1"/>
  <c r="C1587" i="5"/>
  <c r="V1587" i="5" s="1"/>
  <c r="C1588" i="5"/>
  <c r="V1588" i="5" s="1"/>
  <c r="C1589" i="5"/>
  <c r="V1589" i="5" s="1"/>
  <c r="C1590" i="5"/>
  <c r="C1591" i="5"/>
  <c r="V1591" i="5" s="1"/>
  <c r="C1592" i="5"/>
  <c r="V1592" i="5" s="1"/>
  <c r="C1593" i="5"/>
  <c r="V1593" i="5" s="1"/>
  <c r="C1594" i="5"/>
  <c r="V1594" i="5" s="1"/>
  <c r="C1595" i="5"/>
  <c r="V1595" i="5" s="1"/>
  <c r="C1596" i="5"/>
  <c r="C1597" i="5"/>
  <c r="V1597" i="5" s="1"/>
  <c r="C1598" i="5"/>
  <c r="V1598" i="5" s="1"/>
  <c r="C1599" i="5"/>
  <c r="V1599" i="5" s="1"/>
  <c r="G1599" i="5" s="1"/>
  <c r="C1600" i="5"/>
  <c r="V1600" i="5" s="1"/>
  <c r="C1601" i="5"/>
  <c r="V1601" i="5" s="1"/>
  <c r="C1602" i="5"/>
  <c r="V1602" i="5" s="1"/>
  <c r="C1603" i="5"/>
  <c r="V1603" i="5" s="1"/>
  <c r="C1604" i="5"/>
  <c r="V1604" i="5" s="1"/>
  <c r="C1605" i="5"/>
  <c r="C1606" i="5"/>
  <c r="V1606" i="5" s="1"/>
  <c r="C1607" i="5"/>
  <c r="V1607" i="5" s="1"/>
  <c r="C1608" i="5"/>
  <c r="V1608" i="5" s="1"/>
  <c r="C1609" i="5"/>
  <c r="V1609" i="5" s="1"/>
  <c r="C1610" i="5"/>
  <c r="V1610" i="5" s="1"/>
  <c r="C1611" i="5"/>
  <c r="V1611" i="5" s="1"/>
  <c r="C1612" i="5"/>
  <c r="V1612" i="5" s="1"/>
  <c r="C1613" i="5"/>
  <c r="C1614" i="5"/>
  <c r="V1614" i="5" s="1"/>
  <c r="C1615" i="5"/>
  <c r="V1615" i="5" s="1"/>
  <c r="C1616" i="5"/>
  <c r="V1616" i="5" s="1"/>
  <c r="C1617" i="5"/>
  <c r="C1618" i="5"/>
  <c r="V1618" i="5" s="1"/>
  <c r="C1619" i="5"/>
  <c r="V1619" i="5" s="1"/>
  <c r="C1620" i="5"/>
  <c r="V1620" i="5" s="1"/>
  <c r="C1621" i="5"/>
  <c r="C1622" i="5"/>
  <c r="V1622" i="5" s="1"/>
  <c r="C1623" i="5"/>
  <c r="V1623" i="5" s="1"/>
  <c r="C1624" i="5"/>
  <c r="C1625" i="5"/>
  <c r="V1625" i="5" s="1"/>
  <c r="C1626" i="5"/>
  <c r="V1626" i="5" s="1"/>
  <c r="C1627" i="5"/>
  <c r="V1627" i="5" s="1"/>
  <c r="C1628" i="5"/>
  <c r="V1628" i="5" s="1"/>
  <c r="C1629" i="5"/>
  <c r="V1629" i="5" s="1"/>
  <c r="C1630" i="5"/>
  <c r="V1630" i="5" s="1"/>
  <c r="E1630" i="5" s="1"/>
  <c r="X1630" i="5" s="1"/>
  <c r="C1631" i="5"/>
  <c r="V1631" i="5" s="1"/>
  <c r="C1632" i="5"/>
  <c r="V1632" i="5" s="1"/>
  <c r="C1633" i="5"/>
  <c r="C1634" i="5"/>
  <c r="V1634" i="5" s="1"/>
  <c r="C1635" i="5"/>
  <c r="V1635" i="5" s="1"/>
  <c r="C1636" i="5"/>
  <c r="V1636" i="5" s="1"/>
  <c r="C1637" i="5"/>
  <c r="C1638" i="5"/>
  <c r="C1639" i="5"/>
  <c r="C1640" i="5"/>
  <c r="V1640" i="5" s="1"/>
  <c r="C1641" i="5"/>
  <c r="V1641" i="5" s="1"/>
  <c r="C1642" i="5"/>
  <c r="C1643" i="5"/>
  <c r="C1644" i="5"/>
  <c r="V1644" i="5" s="1"/>
  <c r="C1645" i="5"/>
  <c r="V1645" i="5" s="1"/>
  <c r="C1646" i="5"/>
  <c r="V1646" i="5" s="1"/>
  <c r="C1647" i="5"/>
  <c r="C1648" i="5"/>
  <c r="V1648" i="5" s="1"/>
  <c r="C1649" i="5"/>
  <c r="V1649" i="5" s="1"/>
  <c r="C1650" i="5"/>
  <c r="V1650" i="5" s="1"/>
  <c r="C1651" i="5"/>
  <c r="V1651" i="5" s="1"/>
  <c r="C1652" i="5"/>
  <c r="V1652" i="5" s="1"/>
  <c r="C1653" i="5"/>
  <c r="V1653" i="5" s="1"/>
  <c r="C1654" i="5"/>
  <c r="V1654" i="5" s="1"/>
  <c r="I1654" i="5" s="1"/>
  <c r="C1655" i="5"/>
  <c r="V1655" i="5" s="1"/>
  <c r="C1656" i="5"/>
  <c r="V1656" i="5" s="1"/>
  <c r="C1657" i="5"/>
  <c r="V1657" i="5" s="1"/>
  <c r="C1658" i="5"/>
  <c r="V1658" i="5" s="1"/>
  <c r="C1659" i="5"/>
  <c r="V1659" i="5" s="1"/>
  <c r="C1660" i="5"/>
  <c r="V1660" i="5" s="1"/>
  <c r="C1661" i="5"/>
  <c r="V1661" i="5" s="1"/>
  <c r="C1662" i="5"/>
  <c r="V1662" i="5" s="1"/>
  <c r="C1663" i="5"/>
  <c r="C1664" i="5"/>
  <c r="V1664" i="5" s="1"/>
  <c r="C1665" i="5"/>
  <c r="V1665" i="5" s="1"/>
  <c r="C1666" i="5"/>
  <c r="C1667" i="5"/>
  <c r="V1667" i="5" s="1"/>
  <c r="C1668" i="5"/>
  <c r="C1669" i="5"/>
  <c r="V1669" i="5" s="1"/>
  <c r="C1670" i="5"/>
  <c r="V1670" i="5" s="1"/>
  <c r="C1671" i="5"/>
  <c r="V1671" i="5" s="1"/>
  <c r="C1672" i="5"/>
  <c r="C1673" i="5"/>
  <c r="V1673" i="5" s="1"/>
  <c r="C1674" i="5"/>
  <c r="V1674" i="5" s="1"/>
  <c r="C1675" i="5"/>
  <c r="V1675" i="5" s="1"/>
  <c r="C1676" i="5"/>
  <c r="V1676" i="5" s="1"/>
  <c r="C1677" i="5"/>
  <c r="V1677" i="5" s="1"/>
  <c r="C1678" i="5"/>
  <c r="V1678" i="5" s="1"/>
  <c r="C1679" i="5"/>
  <c r="V1679" i="5" s="1"/>
  <c r="C1680" i="5"/>
  <c r="V1680" i="5" s="1"/>
  <c r="C1681" i="5"/>
  <c r="V1681" i="5" s="1"/>
  <c r="C1682" i="5"/>
  <c r="V1682" i="5" s="1"/>
  <c r="C1683" i="5"/>
  <c r="V1683" i="5" s="1"/>
  <c r="C1684" i="5"/>
  <c r="C1685" i="5"/>
  <c r="V1685" i="5" s="1"/>
  <c r="C1686" i="5"/>
  <c r="V1686" i="5" s="1"/>
  <c r="C1687" i="5"/>
  <c r="V1687" i="5" s="1"/>
  <c r="C1688" i="5"/>
  <c r="V1688" i="5" s="1"/>
  <c r="C1689" i="5"/>
  <c r="V1689" i="5" s="1"/>
  <c r="C1690" i="5"/>
  <c r="V1690" i="5" s="1"/>
  <c r="C1691" i="5"/>
  <c r="V1691" i="5" s="1"/>
  <c r="C1692" i="5"/>
  <c r="C1693" i="5"/>
  <c r="V1693" i="5" s="1"/>
  <c r="C1694" i="5"/>
  <c r="V1694" i="5" s="1"/>
  <c r="C1695" i="5"/>
  <c r="C1696" i="5"/>
  <c r="C1697" i="5"/>
  <c r="V1697" i="5" s="1"/>
  <c r="C1698" i="5"/>
  <c r="V1698" i="5" s="1"/>
  <c r="C1699" i="5"/>
  <c r="V1699" i="5" s="1"/>
  <c r="C1700" i="5"/>
  <c r="C1701" i="5"/>
  <c r="V1701" i="5" s="1"/>
  <c r="C1702" i="5"/>
  <c r="V1702" i="5" s="1"/>
  <c r="C1703" i="5"/>
  <c r="V1703" i="5" s="1"/>
  <c r="C1704" i="5"/>
  <c r="C1705" i="5"/>
  <c r="V1705" i="5" s="1"/>
  <c r="C1706" i="5"/>
  <c r="V1706" i="5" s="1"/>
  <c r="C1707" i="5"/>
  <c r="V1707" i="5" s="1"/>
  <c r="C1708" i="5"/>
  <c r="V1708" i="5" s="1"/>
  <c r="C1709" i="5"/>
  <c r="C1710" i="5"/>
  <c r="C1711" i="5"/>
  <c r="V1711" i="5" s="1"/>
  <c r="C1712" i="5"/>
  <c r="V1712" i="5" s="1"/>
  <c r="C1713" i="5"/>
  <c r="C1714" i="5"/>
  <c r="V1714" i="5" s="1"/>
  <c r="C1715" i="5"/>
  <c r="C1716" i="5"/>
  <c r="V1716" i="5" s="1"/>
  <c r="C1717" i="5"/>
  <c r="V1717" i="5" s="1"/>
  <c r="C1718" i="5"/>
  <c r="V1718" i="5" s="1"/>
  <c r="C1719" i="5"/>
  <c r="V1719" i="5" s="1"/>
  <c r="C1720" i="5"/>
  <c r="V1720" i="5" s="1"/>
  <c r="C1721" i="5"/>
  <c r="V1721" i="5" s="1"/>
  <c r="C1722" i="5"/>
  <c r="V1722" i="5" s="1"/>
  <c r="C1723" i="5"/>
  <c r="C1724" i="5"/>
  <c r="V1724" i="5" s="1"/>
  <c r="C1725" i="5"/>
  <c r="V1725" i="5" s="1"/>
  <c r="C1726" i="5"/>
  <c r="V1726" i="5" s="1"/>
  <c r="C1727" i="5"/>
  <c r="V1727" i="5" s="1"/>
  <c r="C1728" i="5"/>
  <c r="C1729" i="5"/>
  <c r="C1730" i="5"/>
  <c r="V1730" i="5" s="1"/>
  <c r="C1731" i="5"/>
  <c r="V1731" i="5" s="1"/>
  <c r="C1732" i="5"/>
  <c r="V1732" i="5" s="1"/>
  <c r="C1733" i="5"/>
  <c r="V1733" i="5" s="1"/>
  <c r="C1734" i="5"/>
  <c r="V1734" i="5" s="1"/>
  <c r="C1735" i="5"/>
  <c r="C1736" i="5"/>
  <c r="V1736" i="5" s="1"/>
  <c r="C1737" i="5"/>
  <c r="C1738" i="5"/>
  <c r="C1739" i="5"/>
  <c r="C1740" i="5"/>
  <c r="V1740" i="5" s="1"/>
  <c r="C1741" i="5"/>
  <c r="V1741" i="5" s="1"/>
  <c r="C1742" i="5"/>
  <c r="C1743" i="5"/>
  <c r="C1744" i="5"/>
  <c r="V1744" i="5" s="1"/>
  <c r="C1745" i="5"/>
  <c r="V1745" i="5" s="1"/>
  <c r="C1746" i="5"/>
  <c r="C1747" i="5"/>
  <c r="C1748" i="5"/>
  <c r="V1748" i="5" s="1"/>
  <c r="C1749" i="5"/>
  <c r="V1749" i="5" s="1"/>
  <c r="C1750" i="5"/>
  <c r="C1751" i="5"/>
  <c r="V1751" i="5" s="1"/>
  <c r="C1752" i="5"/>
  <c r="C1753" i="5"/>
  <c r="V1753" i="5" s="1"/>
  <c r="C1754" i="5"/>
  <c r="V1754" i="5" s="1"/>
  <c r="C1755" i="5"/>
  <c r="C1756" i="5"/>
  <c r="V1756" i="5" s="1"/>
  <c r="C1757" i="5"/>
  <c r="V1757" i="5" s="1"/>
  <c r="C1758" i="5"/>
  <c r="V1758" i="5" s="1"/>
  <c r="C1759" i="5"/>
  <c r="V1759" i="5" s="1"/>
  <c r="G1759" i="5" s="1"/>
  <c r="C1760" i="5"/>
  <c r="C1761" i="5"/>
  <c r="V1761" i="5" s="1"/>
  <c r="C1762" i="5"/>
  <c r="V1762" i="5" s="1"/>
  <c r="C1763" i="5"/>
  <c r="V1763" i="5" s="1"/>
  <c r="C1764" i="5"/>
  <c r="V1764" i="5" s="1"/>
  <c r="C1765" i="5"/>
  <c r="C1766" i="5"/>
  <c r="V1766" i="5" s="1"/>
  <c r="C1767" i="5"/>
  <c r="V1767" i="5" s="1"/>
  <c r="C1768" i="5"/>
  <c r="V1768" i="5" s="1"/>
  <c r="C1769" i="5"/>
  <c r="V1769" i="5" s="1"/>
  <c r="C1770" i="5"/>
  <c r="V1770" i="5" s="1"/>
  <c r="C1771" i="5"/>
  <c r="V1771" i="5" s="1"/>
  <c r="C1772" i="5"/>
  <c r="V1772" i="5" s="1"/>
  <c r="C1773" i="5"/>
  <c r="V1773" i="5" s="1"/>
  <c r="C1774" i="5"/>
  <c r="V1774" i="5" s="1"/>
  <c r="C1775" i="5"/>
  <c r="V1775" i="5" s="1"/>
  <c r="C1776" i="5"/>
  <c r="C1777" i="5"/>
  <c r="V1777" i="5" s="1"/>
  <c r="C1778" i="5"/>
  <c r="V1778" i="5" s="1"/>
  <c r="R1778" i="5" s="1"/>
  <c r="C1779" i="5"/>
  <c r="V1779" i="5" s="1"/>
  <c r="C1780" i="5"/>
  <c r="V1780" i="5" s="1"/>
  <c r="C1781" i="5"/>
  <c r="V1781" i="5" s="1"/>
  <c r="C1782" i="5"/>
  <c r="V1782" i="5" s="1"/>
  <c r="C1783" i="5"/>
  <c r="V1783" i="5" s="1"/>
  <c r="C1784" i="5"/>
  <c r="V1784" i="5" s="1"/>
  <c r="C1785" i="5"/>
  <c r="V1785" i="5" s="1"/>
  <c r="C1786" i="5"/>
  <c r="V1786" i="5" s="1"/>
  <c r="C1787" i="5"/>
  <c r="V1787" i="5" s="1"/>
  <c r="C1788" i="5"/>
  <c r="C1789" i="5"/>
  <c r="V1789" i="5" s="1"/>
  <c r="C1790" i="5"/>
  <c r="C1791" i="5"/>
  <c r="V1791" i="5" s="1"/>
  <c r="R1791" i="5" s="1"/>
  <c r="C1792" i="5"/>
  <c r="V1792" i="5" s="1"/>
  <c r="C1793" i="5"/>
  <c r="C1794" i="5"/>
  <c r="V1794" i="5" s="1"/>
  <c r="C1795" i="5"/>
  <c r="V1795" i="5" s="1"/>
  <c r="C1796" i="5"/>
  <c r="C1797" i="5"/>
  <c r="V1797" i="5" s="1"/>
  <c r="C1798" i="5"/>
  <c r="V1798" i="5" s="1"/>
  <c r="C1799" i="5"/>
  <c r="C1800" i="5"/>
  <c r="V1800" i="5" s="1"/>
  <c r="C1801" i="5"/>
  <c r="V1801" i="5" s="1"/>
  <c r="C1802" i="5"/>
  <c r="V1802" i="5" s="1"/>
  <c r="C1803" i="5"/>
  <c r="V1803" i="5" s="1"/>
  <c r="C1804" i="5"/>
  <c r="C1805" i="5"/>
  <c r="V1805" i="5" s="1"/>
  <c r="C1806" i="5"/>
  <c r="V1806" i="5" s="1"/>
  <c r="C1807" i="5"/>
  <c r="C1808" i="5"/>
  <c r="V1808" i="5" s="1"/>
  <c r="C1809" i="5"/>
  <c r="V1809" i="5" s="1"/>
  <c r="C1810" i="5"/>
  <c r="V1810" i="5" s="1"/>
  <c r="C1811" i="5"/>
  <c r="C1812" i="5"/>
  <c r="V1812" i="5" s="1"/>
  <c r="C1813" i="5"/>
  <c r="V1813" i="5" s="1"/>
  <c r="C1814" i="5"/>
  <c r="V1814" i="5" s="1"/>
  <c r="C1815" i="5"/>
  <c r="V1815" i="5" s="1"/>
  <c r="C1816" i="5"/>
  <c r="V1816" i="5" s="1"/>
  <c r="C1817" i="5"/>
  <c r="V1817" i="5" s="1"/>
  <c r="C1818" i="5"/>
  <c r="V1818" i="5" s="1"/>
  <c r="C1819" i="5"/>
  <c r="C1820" i="5"/>
  <c r="V1820" i="5" s="1"/>
  <c r="C1821" i="5"/>
  <c r="V1821" i="5" s="1"/>
  <c r="C1822" i="5"/>
  <c r="V1822" i="5" s="1"/>
  <c r="C1823" i="5"/>
  <c r="V1823" i="5" s="1"/>
  <c r="C1824" i="5"/>
  <c r="V1824" i="5" s="1"/>
  <c r="C1825" i="5"/>
  <c r="V1825" i="5" s="1"/>
  <c r="C1826" i="5"/>
  <c r="C1827" i="5"/>
  <c r="V1827" i="5" s="1"/>
  <c r="C1828" i="5"/>
  <c r="V1828" i="5" s="1"/>
  <c r="C1829" i="5"/>
  <c r="V1829" i="5" s="1"/>
  <c r="C1830" i="5"/>
  <c r="V1830" i="5" s="1"/>
  <c r="C1831" i="5"/>
  <c r="V1831" i="5" s="1"/>
  <c r="F1831" i="5" s="1"/>
  <c r="C1832" i="5"/>
  <c r="V1832" i="5" s="1"/>
  <c r="C1833" i="5"/>
  <c r="V1833" i="5" s="1"/>
  <c r="C1834" i="5"/>
  <c r="V1834" i="5" s="1"/>
  <c r="C1835" i="5"/>
  <c r="V1835" i="5" s="1"/>
  <c r="C1836" i="5"/>
  <c r="V1836" i="5" s="1"/>
  <c r="C1837" i="5"/>
  <c r="V1837" i="5" s="1"/>
  <c r="C1838" i="5"/>
  <c r="C1839" i="5"/>
  <c r="V1839" i="5" s="1"/>
  <c r="C1840" i="5"/>
  <c r="V1840" i="5" s="1"/>
  <c r="C1841" i="5"/>
  <c r="V1841" i="5" s="1"/>
  <c r="C1842" i="5"/>
  <c r="V1842" i="5" s="1"/>
  <c r="C1843" i="5"/>
  <c r="C1844" i="5"/>
  <c r="C1845" i="5"/>
  <c r="V1845" i="5" s="1"/>
  <c r="C1846" i="5"/>
  <c r="V1846" i="5" s="1"/>
  <c r="C1847" i="5"/>
  <c r="C1848" i="5"/>
  <c r="V1848" i="5" s="1"/>
  <c r="C1849" i="5"/>
  <c r="V1849" i="5" s="1"/>
  <c r="C1850" i="5"/>
  <c r="V1850" i="5" s="1"/>
  <c r="C1851" i="5"/>
  <c r="V1851" i="5" s="1"/>
  <c r="C1852" i="5"/>
  <c r="V1852" i="5" s="1"/>
  <c r="C1853" i="5"/>
  <c r="C1854" i="5"/>
  <c r="V1854" i="5" s="1"/>
  <c r="C1855" i="5"/>
  <c r="V1855" i="5" s="1"/>
  <c r="C1856" i="5"/>
  <c r="V1856" i="5" s="1"/>
  <c r="C1857" i="5"/>
  <c r="V1857" i="5" s="1"/>
  <c r="C1858" i="5"/>
  <c r="V1858" i="5" s="1"/>
  <c r="C1859" i="5"/>
  <c r="C1860" i="5"/>
  <c r="C1861" i="5"/>
  <c r="V1861" i="5" s="1"/>
  <c r="C1862" i="5"/>
  <c r="V1862" i="5" s="1"/>
  <c r="C1863" i="5"/>
  <c r="V1863" i="5" s="1"/>
  <c r="C1864" i="5"/>
  <c r="V1864" i="5" s="1"/>
  <c r="C1865" i="5"/>
  <c r="V1865" i="5" s="1"/>
  <c r="C1866" i="5"/>
  <c r="C1867" i="5"/>
  <c r="V1867" i="5" s="1"/>
  <c r="C1868" i="5"/>
  <c r="C1869" i="5"/>
  <c r="V1869" i="5" s="1"/>
  <c r="C1870" i="5"/>
  <c r="V1870" i="5" s="1"/>
  <c r="C1871" i="5"/>
  <c r="C1872" i="5"/>
  <c r="V1872" i="5" s="1"/>
  <c r="C1873" i="5"/>
  <c r="V1873" i="5" s="1"/>
  <c r="C1874" i="5"/>
  <c r="V1874" i="5" s="1"/>
  <c r="C1875" i="5"/>
  <c r="V1875" i="5" s="1"/>
  <c r="C1876" i="5"/>
  <c r="V1876" i="5" s="1"/>
  <c r="C1877" i="5"/>
  <c r="C1878" i="5"/>
  <c r="C1879" i="5"/>
  <c r="V1879" i="5" s="1"/>
  <c r="I1879" i="5" s="1"/>
  <c r="C1880" i="5"/>
  <c r="V1880" i="5" s="1"/>
  <c r="C1881" i="5"/>
  <c r="V1881" i="5" s="1"/>
  <c r="C1882" i="5"/>
  <c r="V1882" i="5" s="1"/>
  <c r="C1883" i="5"/>
  <c r="C1884" i="5"/>
  <c r="V1884" i="5" s="1"/>
  <c r="C1885" i="5"/>
  <c r="V1885" i="5" s="1"/>
  <c r="C1886" i="5"/>
  <c r="V1886" i="5" s="1"/>
  <c r="C1887" i="5"/>
  <c r="V1887" i="5" s="1"/>
  <c r="C1888" i="5"/>
  <c r="V1888" i="5" s="1"/>
  <c r="C1889" i="5"/>
  <c r="C1890" i="5"/>
  <c r="V1890" i="5" s="1"/>
  <c r="C1891" i="5"/>
  <c r="V1891" i="5" s="1"/>
  <c r="C1892" i="5"/>
  <c r="V1892" i="5" s="1"/>
  <c r="C1893" i="5"/>
  <c r="C1894" i="5"/>
  <c r="V1894" i="5" s="1"/>
  <c r="C1895" i="5"/>
  <c r="V1895" i="5" s="1"/>
  <c r="F1895" i="5" s="1"/>
  <c r="C1896" i="5"/>
  <c r="V1896" i="5" s="1"/>
  <c r="C1897" i="5"/>
  <c r="V1897" i="5" s="1"/>
  <c r="C1898" i="5"/>
  <c r="V1898" i="5" s="1"/>
  <c r="C1899" i="5"/>
  <c r="C1900" i="5"/>
  <c r="V1900" i="5" s="1"/>
  <c r="C1901" i="5"/>
  <c r="V1901" i="5" s="1"/>
  <c r="C1902" i="5"/>
  <c r="V1902" i="5" s="1"/>
  <c r="C1903" i="5"/>
  <c r="V1903" i="5" s="1"/>
  <c r="C1904" i="5"/>
  <c r="V1904" i="5" s="1"/>
  <c r="C1905" i="5"/>
  <c r="V1905" i="5" s="1"/>
  <c r="C1906" i="5"/>
  <c r="V1906" i="5" s="1"/>
  <c r="C1907" i="5"/>
  <c r="C1908" i="5"/>
  <c r="C1909" i="5"/>
  <c r="V1909" i="5" s="1"/>
  <c r="C1910" i="5"/>
  <c r="V1910" i="5" s="1"/>
  <c r="C1911" i="5"/>
  <c r="V1911" i="5" s="1"/>
  <c r="C1912" i="5"/>
  <c r="V1912" i="5" s="1"/>
  <c r="C1913" i="5"/>
  <c r="C1914" i="5"/>
  <c r="V1914" i="5" s="1"/>
  <c r="C1915" i="5"/>
  <c r="V1915" i="5" s="1"/>
  <c r="H1915" i="5" s="1"/>
  <c r="C1916" i="5"/>
  <c r="C1917" i="5"/>
  <c r="V1917" i="5" s="1"/>
  <c r="C1918" i="5"/>
  <c r="V1918" i="5" s="1"/>
  <c r="C1919" i="5"/>
  <c r="V1919" i="5" s="1"/>
  <c r="G1919" i="5" s="1"/>
  <c r="C1920" i="5"/>
  <c r="C1921" i="5"/>
  <c r="V1921" i="5" s="1"/>
  <c r="C1922" i="5"/>
  <c r="C1923" i="5"/>
  <c r="V1923" i="5" s="1"/>
  <c r="C1924" i="5"/>
  <c r="V1924" i="5" s="1"/>
  <c r="C1925" i="5"/>
  <c r="V1925" i="5" s="1"/>
  <c r="C1926" i="5"/>
  <c r="C1927" i="5"/>
  <c r="V1927" i="5" s="1"/>
  <c r="C1928" i="5"/>
  <c r="V1928" i="5" s="1"/>
  <c r="C1929" i="5"/>
  <c r="C1930" i="5"/>
  <c r="V1930" i="5" s="1"/>
  <c r="C1931" i="5"/>
  <c r="V1931" i="5" s="1"/>
  <c r="C1932" i="5"/>
  <c r="V1932" i="5" s="1"/>
  <c r="C1933" i="5"/>
  <c r="V1933" i="5" s="1"/>
  <c r="C1934" i="5"/>
  <c r="V1934" i="5" s="1"/>
  <c r="C1935" i="5"/>
  <c r="V1935" i="5" s="1"/>
  <c r="C1936" i="5"/>
  <c r="V1936" i="5" s="1"/>
  <c r="F1936" i="5" s="1"/>
  <c r="C1937" i="5"/>
  <c r="V1937" i="5" s="1"/>
  <c r="C1938" i="5"/>
  <c r="V1938" i="5" s="1"/>
  <c r="C1939" i="5"/>
  <c r="V1939" i="5" s="1"/>
  <c r="E1939" i="5" s="1"/>
  <c r="X1939" i="5" s="1"/>
  <c r="C1940" i="5"/>
  <c r="C1941" i="5"/>
  <c r="V1941" i="5" s="1"/>
  <c r="C1942" i="5"/>
  <c r="V1942" i="5" s="1"/>
  <c r="C1943" i="5"/>
  <c r="V1943" i="5" s="1"/>
  <c r="G1943" i="5" s="1"/>
  <c r="C1944" i="5"/>
  <c r="V1944" i="5" s="1"/>
  <c r="C1945" i="5"/>
  <c r="V1945" i="5" s="1"/>
  <c r="C1946" i="5"/>
  <c r="V1946" i="5" s="1"/>
  <c r="C1947" i="5"/>
  <c r="V1947" i="5" s="1"/>
  <c r="C1948" i="5"/>
  <c r="V1948" i="5" s="1"/>
  <c r="C1949" i="5"/>
  <c r="V1949" i="5" s="1"/>
  <c r="C1950" i="5"/>
  <c r="V1950" i="5" s="1"/>
  <c r="C1951" i="5"/>
  <c r="V1951" i="5" s="1"/>
  <c r="C1952" i="5"/>
  <c r="C1953" i="5"/>
  <c r="V1953" i="5" s="1"/>
  <c r="C1954" i="5"/>
  <c r="V1954" i="5" s="1"/>
  <c r="C1955" i="5"/>
  <c r="V1955" i="5" s="1"/>
  <c r="C1956" i="5"/>
  <c r="C1957" i="5"/>
  <c r="C1958" i="5"/>
  <c r="C1959" i="5"/>
  <c r="V1959" i="5" s="1"/>
  <c r="C1960" i="5"/>
  <c r="V1960" i="5" s="1"/>
  <c r="C1961" i="5"/>
  <c r="V1961" i="5" s="1"/>
  <c r="C1962" i="5"/>
  <c r="C1963" i="5"/>
  <c r="V1963" i="5" s="1"/>
  <c r="C1964" i="5"/>
  <c r="V1964" i="5" s="1"/>
  <c r="C1965" i="5"/>
  <c r="C1966" i="5"/>
  <c r="C1967" i="5"/>
  <c r="C1968" i="5"/>
  <c r="V1968" i="5" s="1"/>
  <c r="C1969" i="5"/>
  <c r="V1969" i="5" s="1"/>
  <c r="C1970" i="5"/>
  <c r="V1970" i="5" s="1"/>
  <c r="C1971" i="5"/>
  <c r="V1971" i="5" s="1"/>
  <c r="C1972" i="5"/>
  <c r="V1972" i="5" s="1"/>
  <c r="C1973" i="5"/>
  <c r="V1973" i="5" s="1"/>
  <c r="C1974" i="5"/>
  <c r="V1974" i="5" s="1"/>
  <c r="C1975" i="5"/>
  <c r="C1976" i="5"/>
  <c r="V1976" i="5" s="1"/>
  <c r="C1977" i="5"/>
  <c r="C1978" i="5"/>
  <c r="V1978" i="5" s="1"/>
  <c r="C1979" i="5"/>
  <c r="V1979" i="5" s="1"/>
  <c r="G1979" i="5" s="1"/>
  <c r="C1980" i="5"/>
  <c r="V1980" i="5" s="1"/>
  <c r="R1980" i="5" s="1"/>
  <c r="C1981" i="5"/>
  <c r="V1981" i="5" s="1"/>
  <c r="C1982" i="5"/>
  <c r="V1982" i="5" s="1"/>
  <c r="C1983" i="5"/>
  <c r="V1983" i="5" s="1"/>
  <c r="I1983" i="5" s="1"/>
  <c r="C1984" i="5"/>
  <c r="V1984" i="5" s="1"/>
  <c r="C1985" i="5"/>
  <c r="V1985" i="5" s="1"/>
  <c r="C1986" i="5"/>
  <c r="C1987" i="5"/>
  <c r="V1987" i="5" s="1"/>
  <c r="C1988" i="5"/>
  <c r="V1988" i="5" s="1"/>
  <c r="C1989" i="5"/>
  <c r="V1989" i="5" s="1"/>
  <c r="C1990" i="5"/>
  <c r="V1990" i="5" s="1"/>
  <c r="C1991" i="5"/>
  <c r="V1991" i="5" s="1"/>
  <c r="C1992" i="5"/>
  <c r="V1992" i="5" s="1"/>
  <c r="C1993" i="5"/>
  <c r="C1994" i="5"/>
  <c r="V1994" i="5" s="1"/>
  <c r="C1995" i="5"/>
  <c r="V1995" i="5" s="1"/>
  <c r="I1995" i="5" s="1"/>
  <c r="C1996" i="5"/>
  <c r="V1996" i="5" s="1"/>
  <c r="C1997" i="5"/>
  <c r="V1997" i="5" s="1"/>
  <c r="C1998" i="5"/>
  <c r="V1998" i="5" s="1"/>
  <c r="C1999" i="5"/>
  <c r="C2000" i="5"/>
  <c r="C2001" i="5"/>
  <c r="V2001" i="5" s="1"/>
  <c r="C2002" i="5"/>
  <c r="V2002" i="5" s="1"/>
  <c r="C2003" i="5"/>
  <c r="V2003" i="5" s="1"/>
  <c r="C2004" i="5"/>
  <c r="C2005" i="5"/>
  <c r="V2005" i="5" s="1"/>
  <c r="C2006" i="5"/>
  <c r="C2007" i="5"/>
  <c r="V2007" i="5" s="1"/>
  <c r="J2007" i="5" s="1"/>
  <c r="C2008" i="5"/>
  <c r="V2008" i="5" s="1"/>
  <c r="C2009" i="5"/>
  <c r="V2009" i="5" s="1"/>
  <c r="C2010" i="5"/>
  <c r="V2010" i="5" s="1"/>
  <c r="C2011" i="5"/>
  <c r="C2012" i="5"/>
  <c r="V2012" i="5" s="1"/>
  <c r="C2013" i="5"/>
  <c r="V2013" i="5" s="1"/>
  <c r="C2014" i="5"/>
  <c r="V2014" i="5" s="1"/>
  <c r="H2014" i="5" s="1"/>
  <c r="C2015" i="5"/>
  <c r="V2015" i="5" s="1"/>
  <c r="C2016" i="5"/>
  <c r="V2016" i="5" s="1"/>
  <c r="C2017" i="5"/>
  <c r="V2017" i="5" s="1"/>
  <c r="C2018" i="5"/>
  <c r="V2018" i="5" s="1"/>
  <c r="E2018" i="5" s="1"/>
  <c r="X2018" i="5" s="1"/>
  <c r="C2019" i="5"/>
  <c r="C2020" i="5"/>
  <c r="V2020" i="5" s="1"/>
  <c r="C2021" i="5"/>
  <c r="V2021" i="5" s="1"/>
  <c r="C2022" i="5"/>
  <c r="V2022" i="5" s="1"/>
  <c r="H2022" i="5" s="1"/>
  <c r="C2023" i="5"/>
  <c r="C2024" i="5"/>
  <c r="V2024" i="5" s="1"/>
  <c r="F2024" i="5" s="1"/>
  <c r="C2025" i="5"/>
  <c r="C2026" i="5"/>
  <c r="V2026" i="5" s="1"/>
  <c r="G2026" i="5" s="1"/>
  <c r="C2027" i="5"/>
  <c r="C2028" i="5"/>
  <c r="V2028" i="5" s="1"/>
  <c r="C2029" i="5"/>
  <c r="C2030" i="5"/>
  <c r="V2030" i="5" s="1"/>
  <c r="J2030" i="5" s="1"/>
  <c r="C2031" i="5"/>
  <c r="V2031" i="5" s="1"/>
  <c r="C2032" i="5"/>
  <c r="V2032" i="5" s="1"/>
  <c r="C2033" i="5"/>
  <c r="C2034" i="5"/>
  <c r="V2034" i="5" s="1"/>
  <c r="E2034" i="5" s="1"/>
  <c r="X2034" i="5" s="1"/>
  <c r="C2035" i="5"/>
  <c r="V2035" i="5" s="1"/>
  <c r="C2036" i="5"/>
  <c r="C2037" i="5"/>
  <c r="V2037" i="5" s="1"/>
  <c r="C2038" i="5"/>
  <c r="V2038" i="5" s="1"/>
  <c r="C2039" i="5"/>
  <c r="C2040" i="5"/>
  <c r="V2040" i="5" s="1"/>
  <c r="C2041" i="5"/>
  <c r="V2041" i="5" s="1"/>
  <c r="C2042" i="5"/>
  <c r="V2042" i="5" s="1"/>
  <c r="I2042" i="5" s="1"/>
  <c r="C2043" i="5"/>
  <c r="V2043" i="5" s="1"/>
  <c r="F2043" i="5" s="1"/>
  <c r="C2044" i="5"/>
  <c r="V2044" i="5" s="1"/>
  <c r="C2045" i="5"/>
  <c r="V2045" i="5" s="1"/>
  <c r="C2046" i="5"/>
  <c r="V2046" i="5" s="1"/>
  <c r="C2047" i="5"/>
  <c r="V2047" i="5" s="1"/>
  <c r="C2048" i="5"/>
  <c r="V2048" i="5" s="1"/>
  <c r="C2049" i="5"/>
  <c r="V2049" i="5" s="1"/>
  <c r="C2050" i="5"/>
  <c r="V2050" i="5" s="1"/>
  <c r="C2051" i="5"/>
  <c r="V2051" i="5" s="1"/>
  <c r="C2052" i="5"/>
  <c r="C2053" i="5"/>
  <c r="C2054" i="5"/>
  <c r="V2054" i="5" s="1"/>
  <c r="G2054" i="5" s="1"/>
  <c r="C2055" i="5"/>
  <c r="V2055" i="5" s="1"/>
  <c r="C2056" i="5"/>
  <c r="V2056" i="5" s="1"/>
  <c r="C2057" i="5"/>
  <c r="V2057" i="5" s="1"/>
  <c r="C2058" i="5"/>
  <c r="V2058" i="5" s="1"/>
  <c r="I2058" i="5" s="1"/>
  <c r="C2059" i="5"/>
  <c r="V2059" i="5" s="1"/>
  <c r="I2059" i="5" s="1"/>
  <c r="C2060" i="5"/>
  <c r="C2061" i="5"/>
  <c r="C2062" i="5"/>
  <c r="V2062" i="5" s="1"/>
  <c r="F2062" i="5" s="1"/>
  <c r="C2063" i="5"/>
  <c r="C2064" i="5"/>
  <c r="V2064" i="5" s="1"/>
  <c r="C2065" i="5"/>
  <c r="V2065" i="5" s="1"/>
  <c r="C2066" i="5"/>
  <c r="V2066" i="5" s="1"/>
  <c r="E2066" i="5" s="1"/>
  <c r="X2066" i="5" s="1"/>
  <c r="C2067" i="5"/>
  <c r="V2067" i="5" s="1"/>
  <c r="F2067" i="5" s="1"/>
  <c r="C2068" i="5"/>
  <c r="V2068" i="5" s="1"/>
  <c r="C2069" i="5"/>
  <c r="V2069" i="5" s="1"/>
  <c r="C2070" i="5"/>
  <c r="V2070" i="5" s="1"/>
  <c r="E2070" i="5" s="1"/>
  <c r="X2070" i="5" s="1"/>
  <c r="C2071" i="5"/>
  <c r="V2071" i="5" s="1"/>
  <c r="C2072" i="5"/>
  <c r="V2072" i="5" s="1"/>
  <c r="C2073" i="5"/>
  <c r="C2074" i="5"/>
  <c r="V2074" i="5" s="1"/>
  <c r="C2075" i="5"/>
  <c r="C2076" i="5"/>
  <c r="C2077" i="5"/>
  <c r="V2077" i="5" s="1"/>
  <c r="C2078" i="5"/>
  <c r="V2078" i="5" s="1"/>
  <c r="R2078" i="5" s="1"/>
  <c r="C2079" i="5"/>
  <c r="V2079" i="5" s="1"/>
  <c r="C2080" i="5"/>
  <c r="V2080" i="5" s="1"/>
  <c r="C2081" i="5"/>
  <c r="V2081" i="5" s="1"/>
  <c r="C2082" i="5"/>
  <c r="V2082" i="5" s="1"/>
  <c r="H2082" i="5" s="1"/>
  <c r="C2083" i="5"/>
  <c r="V2083" i="5" s="1"/>
  <c r="C2084" i="5"/>
  <c r="V2084" i="5" s="1"/>
  <c r="C2085" i="5"/>
  <c r="V2085" i="5" s="1"/>
  <c r="C2086" i="5"/>
  <c r="V2086" i="5" s="1"/>
  <c r="R2086" i="5" s="1"/>
  <c r="C2087" i="5"/>
  <c r="V2087" i="5" s="1"/>
  <c r="C2088" i="5"/>
  <c r="V2088" i="5" s="1"/>
  <c r="C2089" i="5"/>
  <c r="V2089" i="5" s="1"/>
  <c r="C2090" i="5"/>
  <c r="V2090" i="5" s="1"/>
  <c r="H2090" i="5" s="1"/>
  <c r="C2091" i="5"/>
  <c r="V2091" i="5" s="1"/>
  <c r="C2092" i="5"/>
  <c r="V2092" i="5" s="1"/>
  <c r="C2093" i="5"/>
  <c r="V2093" i="5" s="1"/>
  <c r="C2094" i="5"/>
  <c r="V2094" i="5" s="1"/>
  <c r="G2094" i="5" s="1"/>
  <c r="C2095" i="5"/>
  <c r="V2095" i="5" s="1"/>
  <c r="C2096" i="5"/>
  <c r="C2097" i="5"/>
  <c r="C2098" i="5"/>
  <c r="V2098" i="5" s="1"/>
  <c r="G2098" i="5" s="1"/>
  <c r="C2099" i="5"/>
  <c r="V2099" i="5" s="1"/>
  <c r="C2100" i="5"/>
  <c r="V2100" i="5" s="1"/>
  <c r="C2101" i="5"/>
  <c r="V2101" i="5" s="1"/>
  <c r="C2102" i="5"/>
  <c r="V2102" i="5" s="1"/>
  <c r="G2102" i="5" s="1"/>
  <c r="C2103" i="5"/>
  <c r="C2104" i="5"/>
  <c r="C2105" i="5"/>
  <c r="V2105" i="5" s="1"/>
  <c r="C2106" i="5"/>
  <c r="V2106" i="5" s="1"/>
  <c r="C2107" i="5"/>
  <c r="V2107" i="5" s="1"/>
  <c r="C2108" i="5"/>
  <c r="V2108" i="5" s="1"/>
  <c r="C2109" i="5"/>
  <c r="V2109" i="5" s="1"/>
  <c r="C2110" i="5"/>
  <c r="V2110" i="5" s="1"/>
  <c r="C2111" i="5"/>
  <c r="V2111" i="5" s="1"/>
  <c r="F2111" i="5" s="1"/>
  <c r="C2112" i="5"/>
  <c r="C2113" i="5"/>
  <c r="V2113" i="5" s="1"/>
  <c r="C2114" i="5"/>
  <c r="V2114" i="5" s="1"/>
  <c r="E2114" i="5" s="1"/>
  <c r="X2114" i="5" s="1"/>
  <c r="C2115" i="5"/>
  <c r="V2115" i="5" s="1"/>
  <c r="C2116" i="5"/>
  <c r="C2117" i="5"/>
  <c r="V2117" i="5" s="1"/>
  <c r="C2118" i="5"/>
  <c r="V2118" i="5" s="1"/>
  <c r="G2118" i="5" s="1"/>
  <c r="C2119" i="5"/>
  <c r="V2119" i="5" s="1"/>
  <c r="C2120" i="5"/>
  <c r="V2120" i="5" s="1"/>
  <c r="C2121" i="5"/>
  <c r="V2121" i="5" s="1"/>
  <c r="C2122" i="5"/>
  <c r="V2122" i="5" s="1"/>
  <c r="G2122" i="5" s="1"/>
  <c r="C2123" i="5"/>
  <c r="V2123" i="5" s="1"/>
  <c r="G2123" i="5" s="1"/>
  <c r="C2124" i="5"/>
  <c r="V2124" i="5" s="1"/>
  <c r="C2125" i="5"/>
  <c r="V2125" i="5" s="1"/>
  <c r="C2126" i="5"/>
  <c r="V2126" i="5" s="1"/>
  <c r="G2126" i="5" s="1"/>
  <c r="C2127" i="5"/>
  <c r="C2128" i="5"/>
  <c r="V2128" i="5" s="1"/>
  <c r="C2129" i="5"/>
  <c r="V2129" i="5" s="1"/>
  <c r="C2130" i="5"/>
  <c r="V2130" i="5" s="1"/>
  <c r="I2130" i="5" s="1"/>
  <c r="C2131" i="5"/>
  <c r="V2131" i="5" s="1"/>
  <c r="I2131" i="5" s="1"/>
  <c r="C2132" i="5"/>
  <c r="C2133" i="5"/>
  <c r="V2133" i="5" s="1"/>
  <c r="C2134" i="5"/>
  <c r="V2134" i="5" s="1"/>
  <c r="I2134" i="5" s="1"/>
  <c r="C2135" i="5"/>
  <c r="V2135" i="5" s="1"/>
  <c r="C2136" i="5"/>
  <c r="V2136" i="5" s="1"/>
  <c r="C2137" i="5"/>
  <c r="V2137" i="5" s="1"/>
  <c r="C2138" i="5"/>
  <c r="V2138" i="5" s="1"/>
  <c r="C2139" i="5"/>
  <c r="C2140" i="5"/>
  <c r="V2140" i="5" s="1"/>
  <c r="C2141" i="5"/>
  <c r="C2142" i="5"/>
  <c r="V2142" i="5" s="1"/>
  <c r="C2143" i="5"/>
  <c r="C2144" i="5"/>
  <c r="V2144" i="5" s="1"/>
  <c r="C2145" i="5"/>
  <c r="C2146" i="5"/>
  <c r="V2146" i="5" s="1"/>
  <c r="F2146" i="5" s="1"/>
  <c r="C2147" i="5"/>
  <c r="V2147" i="5" s="1"/>
  <c r="C2148" i="5"/>
  <c r="V2148" i="5" s="1"/>
  <c r="C2149" i="5"/>
  <c r="V2149" i="5" s="1"/>
  <c r="C2150" i="5"/>
  <c r="V2150" i="5" s="1"/>
  <c r="H2150" i="5" s="1"/>
  <c r="C2151" i="5"/>
  <c r="V2151" i="5" s="1"/>
  <c r="C2152" i="5"/>
  <c r="V2152" i="5" s="1"/>
  <c r="C2153" i="5"/>
  <c r="V2153" i="5" s="1"/>
  <c r="C2154" i="5"/>
  <c r="V2154" i="5" s="1"/>
  <c r="H2154" i="5" s="1"/>
  <c r="C2155" i="5"/>
  <c r="V2155" i="5" s="1"/>
  <c r="C2156" i="5"/>
  <c r="V2156" i="5" s="1"/>
  <c r="C2157" i="5"/>
  <c r="V2157" i="5" s="1"/>
  <c r="C2158" i="5"/>
  <c r="V2158" i="5" s="1"/>
  <c r="E2158" i="5" s="1"/>
  <c r="X2158" i="5" s="1"/>
  <c r="C2159" i="5"/>
  <c r="V2159" i="5" s="1"/>
  <c r="C2160" i="5"/>
  <c r="V2160" i="5" s="1"/>
  <c r="C2161" i="5"/>
  <c r="V2161" i="5" s="1"/>
  <c r="C2162" i="5"/>
  <c r="V2162" i="5" s="1"/>
  <c r="F2162" i="5" s="1"/>
  <c r="C2163" i="5"/>
  <c r="V2163" i="5" s="1"/>
  <c r="C2164" i="5"/>
  <c r="C2165" i="5"/>
  <c r="V2165" i="5" s="1"/>
  <c r="C2166" i="5"/>
  <c r="V2166" i="5" s="1"/>
  <c r="R2166" i="5" s="1"/>
  <c r="C2167" i="5"/>
  <c r="C2168" i="5"/>
  <c r="V2168" i="5" s="1"/>
  <c r="C2169" i="5"/>
  <c r="V2169" i="5" s="1"/>
  <c r="C2170" i="5"/>
  <c r="V2170" i="5" s="1"/>
  <c r="C2171" i="5"/>
  <c r="V2171" i="5" s="1"/>
  <c r="C2172" i="5"/>
  <c r="C2173" i="5"/>
  <c r="V2173" i="5" s="1"/>
  <c r="C2174" i="5"/>
  <c r="V2174" i="5" s="1"/>
  <c r="C2175" i="5"/>
  <c r="V2175" i="5" s="1"/>
  <c r="C2176" i="5"/>
  <c r="V2176" i="5" s="1"/>
  <c r="C2177" i="5"/>
  <c r="V2177" i="5" s="1"/>
  <c r="C2178" i="5"/>
  <c r="V2178" i="5" s="1"/>
  <c r="F2178" i="5" s="1"/>
  <c r="C2179" i="5"/>
  <c r="C2180" i="5"/>
  <c r="C2181" i="5"/>
  <c r="V2181" i="5" s="1"/>
  <c r="C2182" i="5"/>
  <c r="V2182" i="5" s="1"/>
  <c r="C2183" i="5"/>
  <c r="V2183" i="5" s="1"/>
  <c r="C2184" i="5"/>
  <c r="C2185" i="5"/>
  <c r="V2185" i="5" s="1"/>
  <c r="C2186" i="5"/>
  <c r="V2186" i="5" s="1"/>
  <c r="C2187" i="5"/>
  <c r="V2187" i="5" s="1"/>
  <c r="G2187" i="5" s="1"/>
  <c r="C2188" i="5"/>
  <c r="V2188" i="5" s="1"/>
  <c r="C2189" i="5"/>
  <c r="C2190" i="5"/>
  <c r="V2190" i="5" s="1"/>
  <c r="J2190" i="5" s="1"/>
  <c r="C2191" i="5"/>
  <c r="V2191" i="5" s="1"/>
  <c r="C2192" i="5"/>
  <c r="C2193" i="5"/>
  <c r="C2194" i="5"/>
  <c r="V2194" i="5" s="1"/>
  <c r="E2194" i="5" s="1"/>
  <c r="X2194" i="5" s="1"/>
  <c r="C2195" i="5"/>
  <c r="C2196" i="5"/>
  <c r="V2196" i="5" s="1"/>
  <c r="C2197" i="5"/>
  <c r="C2198" i="5"/>
  <c r="V2198" i="5" s="1"/>
  <c r="G2198" i="5" s="1"/>
  <c r="C2199" i="5"/>
  <c r="V2199" i="5" s="1"/>
  <c r="C2200" i="5"/>
  <c r="C2201" i="5"/>
  <c r="C2202" i="5"/>
  <c r="V2202" i="5" s="1"/>
  <c r="C2203" i="5"/>
  <c r="V2203" i="5" s="1"/>
  <c r="C2204" i="5"/>
  <c r="V2204" i="5" s="1"/>
  <c r="C2205" i="5"/>
  <c r="V2205" i="5" s="1"/>
  <c r="C2206" i="5"/>
  <c r="V2206" i="5" s="1"/>
  <c r="C2207" i="5"/>
  <c r="C2208" i="5"/>
  <c r="V2208" i="5" s="1"/>
  <c r="C2209" i="5"/>
  <c r="V2209" i="5" s="1"/>
  <c r="C2210" i="5"/>
  <c r="V2210" i="5" s="1"/>
  <c r="J2210" i="5" s="1"/>
  <c r="C2211" i="5"/>
  <c r="V2211" i="5" s="1"/>
  <c r="C2212" i="5"/>
  <c r="C2213" i="5"/>
  <c r="C2214" i="5"/>
  <c r="V2214" i="5" s="1"/>
  <c r="C2215" i="5"/>
  <c r="V2215" i="5" s="1"/>
  <c r="J2215" i="5" s="1"/>
  <c r="C2216" i="5"/>
  <c r="V2216" i="5" s="1"/>
  <c r="C2217" i="5"/>
  <c r="C2218" i="5"/>
  <c r="V2218" i="5" s="1"/>
  <c r="C2219" i="5"/>
  <c r="C2220" i="5"/>
  <c r="V2220" i="5" s="1"/>
  <c r="C2221" i="5"/>
  <c r="C2222" i="5"/>
  <c r="V2222" i="5" s="1"/>
  <c r="J2222" i="5" s="1"/>
  <c r="C2223" i="5"/>
  <c r="C2224" i="5"/>
  <c r="V2224" i="5" s="1"/>
  <c r="C2225" i="5"/>
  <c r="V2225" i="5" s="1"/>
  <c r="C2226" i="5"/>
  <c r="V2226" i="5" s="1"/>
  <c r="I2226" i="5" s="1"/>
  <c r="C2227" i="5"/>
  <c r="V2227" i="5" s="1"/>
  <c r="C2228" i="5"/>
  <c r="C2229" i="5"/>
  <c r="V2229" i="5" s="1"/>
  <c r="C2230" i="5"/>
  <c r="V2230" i="5" s="1"/>
  <c r="E2230" i="5" s="1"/>
  <c r="X2230" i="5" s="1"/>
  <c r="C2231" i="5"/>
  <c r="V2231" i="5" s="1"/>
  <c r="C2232" i="5"/>
  <c r="C2233" i="5"/>
  <c r="C2234" i="5"/>
  <c r="V2234" i="5" s="1"/>
  <c r="H2234" i="5" s="1"/>
  <c r="C2235" i="5"/>
  <c r="V2235" i="5" s="1"/>
  <c r="I2235" i="5" s="1"/>
  <c r="C2236" i="5"/>
  <c r="V2236" i="5" s="1"/>
  <c r="C2237" i="5"/>
  <c r="V2237" i="5" s="1"/>
  <c r="C2238" i="5"/>
  <c r="V2238" i="5" s="1"/>
  <c r="C2239" i="5"/>
  <c r="V2239" i="5" s="1"/>
  <c r="C2240" i="5"/>
  <c r="V2240" i="5" s="1"/>
  <c r="C2241" i="5"/>
  <c r="V2241" i="5" s="1"/>
  <c r="C2242" i="5"/>
  <c r="V2242" i="5" s="1"/>
  <c r="C2243" i="5"/>
  <c r="C2244" i="5"/>
  <c r="V2244" i="5" s="1"/>
  <c r="C2245" i="5"/>
  <c r="C2246" i="5"/>
  <c r="V2246" i="5" s="1"/>
  <c r="I2246" i="5" s="1"/>
  <c r="C2247" i="5"/>
  <c r="V2247" i="5" s="1"/>
  <c r="C2248" i="5"/>
  <c r="V2248" i="5" s="1"/>
  <c r="C2249" i="5"/>
  <c r="V2249" i="5" s="1"/>
  <c r="C2250" i="5"/>
  <c r="V2250" i="5" s="1"/>
  <c r="C2251" i="5"/>
  <c r="V2251" i="5" s="1"/>
  <c r="C2252" i="5"/>
  <c r="V2252" i="5" s="1"/>
  <c r="C2253" i="5"/>
  <c r="C2254" i="5"/>
  <c r="V2254" i="5" s="1"/>
  <c r="H2254" i="5" s="1"/>
  <c r="C2255" i="5"/>
  <c r="V2255" i="5" s="1"/>
  <c r="C2256" i="5"/>
  <c r="V2256" i="5" s="1"/>
  <c r="C2257" i="5"/>
  <c r="C2258" i="5"/>
  <c r="V2258" i="5" s="1"/>
  <c r="C2259" i="5"/>
  <c r="V2259" i="5" s="1"/>
  <c r="C2260" i="5"/>
  <c r="C2261" i="5"/>
  <c r="V2261" i="5" s="1"/>
  <c r="C2262" i="5"/>
  <c r="V2262" i="5" s="1"/>
  <c r="J2262" i="5" s="1"/>
  <c r="C2263" i="5"/>
  <c r="V2263" i="5" s="1"/>
  <c r="C2264" i="5"/>
  <c r="V2264" i="5" s="1"/>
  <c r="C2265" i="5"/>
  <c r="V2265" i="5" s="1"/>
  <c r="C2266" i="5"/>
  <c r="V2266" i="5" s="1"/>
  <c r="C2267" i="5"/>
  <c r="C2268" i="5"/>
  <c r="V2268" i="5" s="1"/>
  <c r="C2269" i="5"/>
  <c r="V2269" i="5" s="1"/>
  <c r="C2270" i="5"/>
  <c r="V2270" i="5" s="1"/>
  <c r="G2270" i="5" s="1"/>
  <c r="C2271" i="5"/>
  <c r="V2271" i="5" s="1"/>
  <c r="C2272" i="5"/>
  <c r="V2272" i="5" s="1"/>
  <c r="C2273" i="5"/>
  <c r="C2274" i="5"/>
  <c r="C2275" i="5"/>
  <c r="C2276" i="5"/>
  <c r="V2276" i="5" s="1"/>
  <c r="C2277" i="5"/>
  <c r="V2277" i="5" s="1"/>
  <c r="C2278" i="5"/>
  <c r="V2278" i="5" s="1"/>
  <c r="C2279" i="5"/>
  <c r="V2279" i="5" s="1"/>
  <c r="I2279" i="5" s="1"/>
  <c r="C2280" i="5"/>
  <c r="V2280" i="5" s="1"/>
  <c r="C2281" i="5"/>
  <c r="V2281" i="5" s="1"/>
  <c r="C2282" i="5"/>
  <c r="V2282" i="5" s="1"/>
  <c r="H2282" i="5" s="1"/>
  <c r="C2283" i="5"/>
  <c r="V2283" i="5" s="1"/>
  <c r="C2284" i="5"/>
  <c r="V2284" i="5" s="1"/>
  <c r="C2285" i="5"/>
  <c r="V2285" i="5" s="1"/>
  <c r="C2286" i="5"/>
  <c r="V2286" i="5" s="1"/>
  <c r="G2286" i="5" s="1"/>
  <c r="C2287" i="5"/>
  <c r="V2287" i="5" s="1"/>
  <c r="C2288" i="5"/>
  <c r="V2288" i="5" s="1"/>
  <c r="C2289" i="5"/>
  <c r="V2289" i="5" s="1"/>
  <c r="C2290" i="5"/>
  <c r="V2290" i="5" s="1"/>
  <c r="C2291" i="5"/>
  <c r="C2292" i="5"/>
  <c r="C2293" i="5"/>
  <c r="V2293" i="5" s="1"/>
  <c r="C2294" i="5"/>
  <c r="V2294" i="5" s="1"/>
  <c r="C2295" i="5"/>
  <c r="V2295" i="5" s="1"/>
  <c r="C2296" i="5"/>
  <c r="C2297" i="5"/>
  <c r="C2298" i="5"/>
  <c r="V2298" i="5" s="1"/>
  <c r="C2299" i="5"/>
  <c r="V2299" i="5" s="1"/>
  <c r="C2300" i="5"/>
  <c r="V2300" i="5" s="1"/>
  <c r="C2301" i="5"/>
  <c r="V2301" i="5" s="1"/>
  <c r="C2302" i="5"/>
  <c r="V2302" i="5" s="1"/>
  <c r="C2303" i="5"/>
  <c r="V2303" i="5" s="1"/>
  <c r="C2304" i="5"/>
  <c r="V2304" i="5" s="1"/>
  <c r="C2305" i="5"/>
  <c r="C2306" i="5"/>
  <c r="V2306" i="5" s="1"/>
  <c r="C2307" i="5"/>
  <c r="C2308" i="5"/>
  <c r="V2308" i="5" s="1"/>
  <c r="C2309" i="5"/>
  <c r="C2310" i="5"/>
  <c r="V2310" i="5" s="1"/>
  <c r="J2310" i="5" s="1"/>
  <c r="C2311" i="5"/>
  <c r="V2311" i="5" s="1"/>
  <c r="C2312" i="5"/>
  <c r="V2312" i="5" s="1"/>
  <c r="C2313" i="5"/>
  <c r="V2313" i="5" s="1"/>
  <c r="C2314" i="5"/>
  <c r="V2314" i="5" s="1"/>
  <c r="C2315" i="5"/>
  <c r="V2315" i="5" s="1"/>
  <c r="J2315" i="5" s="1"/>
  <c r="C2316" i="5"/>
  <c r="V2316" i="5" s="1"/>
  <c r="H2316" i="5" s="1"/>
  <c r="C2317" i="5"/>
  <c r="V2317" i="5" s="1"/>
  <c r="C2318" i="5"/>
  <c r="V2318" i="5" s="1"/>
  <c r="H2318" i="5" s="1"/>
  <c r="C2319" i="5"/>
  <c r="V2319" i="5" s="1"/>
  <c r="C2320" i="5"/>
  <c r="C2321" i="5"/>
  <c r="C2322" i="5"/>
  <c r="V2322" i="5" s="1"/>
  <c r="R2322" i="5" s="1"/>
  <c r="C2323" i="5"/>
  <c r="V2323" i="5" s="1"/>
  <c r="C2324" i="5"/>
  <c r="C2325" i="5"/>
  <c r="V2325" i="5" s="1"/>
  <c r="C2326" i="5"/>
  <c r="V2326" i="5" s="1"/>
  <c r="J2326" i="5" s="1"/>
  <c r="C2327" i="5"/>
  <c r="V2327" i="5" s="1"/>
  <c r="C2328" i="5"/>
  <c r="C2329" i="5"/>
  <c r="V2329" i="5" s="1"/>
  <c r="C2330" i="5"/>
  <c r="V2330" i="5" s="1"/>
  <c r="J2330" i="5" s="1"/>
  <c r="C2331" i="5"/>
  <c r="V2331" i="5" s="1"/>
  <c r="C2332" i="5"/>
  <c r="V2332" i="5" s="1"/>
  <c r="C2333" i="5"/>
  <c r="V2333" i="5" s="1"/>
  <c r="C2334" i="5"/>
  <c r="C2335" i="5"/>
  <c r="V2335" i="5" s="1"/>
  <c r="C2336" i="5"/>
  <c r="V2336" i="5" s="1"/>
  <c r="F2336" i="5" s="1"/>
  <c r="C2337" i="5"/>
  <c r="V2337" i="5" s="1"/>
  <c r="C2338" i="5"/>
  <c r="V2338" i="5" s="1"/>
  <c r="C2339" i="5"/>
  <c r="V2339" i="5" s="1"/>
  <c r="C2340" i="5"/>
  <c r="V2340" i="5" s="1"/>
  <c r="C2341" i="5"/>
  <c r="V2341" i="5" s="1"/>
  <c r="C2342" i="5"/>
  <c r="V2342" i="5" s="1"/>
  <c r="E2342" i="5" s="1"/>
  <c r="X2342" i="5" s="1"/>
  <c r="C2343" i="5"/>
  <c r="V2343" i="5" s="1"/>
  <c r="C2344" i="5"/>
  <c r="V2344" i="5" s="1"/>
  <c r="C2345" i="5"/>
  <c r="V2345" i="5" s="1"/>
  <c r="C2346" i="5"/>
  <c r="V2346" i="5" s="1"/>
  <c r="E2346" i="5" s="1"/>
  <c r="X2346" i="5" s="1"/>
  <c r="C2347" i="5"/>
  <c r="C2348" i="5"/>
  <c r="C2349" i="5"/>
  <c r="V2349" i="5" s="1"/>
  <c r="C2350" i="5"/>
  <c r="C2351" i="5"/>
  <c r="V2351" i="5" s="1"/>
  <c r="C2352" i="5"/>
  <c r="V2352" i="5" s="1"/>
  <c r="C2353" i="5"/>
  <c r="V2353" i="5" s="1"/>
  <c r="C2354" i="5"/>
  <c r="V2354" i="5" s="1"/>
  <c r="C2355" i="5"/>
  <c r="C2356" i="5"/>
  <c r="V2356" i="5" s="1"/>
  <c r="C2357" i="5"/>
  <c r="C2358" i="5"/>
  <c r="V2358" i="5" s="1"/>
  <c r="C2359" i="5"/>
  <c r="V2359" i="5" s="1"/>
  <c r="C2360" i="5"/>
  <c r="V2360" i="5" s="1"/>
  <c r="C2361" i="5"/>
  <c r="C2362" i="5"/>
  <c r="V2362" i="5" s="1"/>
  <c r="C2363" i="5"/>
  <c r="V2363" i="5" s="1"/>
  <c r="F2363" i="5" s="1"/>
  <c r="C2364" i="5"/>
  <c r="V2364" i="5" s="1"/>
  <c r="C2365" i="5"/>
  <c r="V2365" i="5" s="1"/>
  <c r="C2366" i="5"/>
  <c r="V2366" i="5" s="1"/>
  <c r="R2366" i="5" s="1"/>
  <c r="C2367" i="5"/>
  <c r="C2368" i="5"/>
  <c r="C2369" i="5"/>
  <c r="V2369" i="5" s="1"/>
  <c r="C2370" i="5"/>
  <c r="V2370" i="5" s="1"/>
  <c r="R2370" i="5" s="1"/>
  <c r="C2371" i="5"/>
  <c r="V2371" i="5" s="1"/>
  <c r="C2372" i="5"/>
  <c r="C2373" i="5"/>
  <c r="V2373" i="5" s="1"/>
  <c r="C2374" i="5"/>
  <c r="V2374" i="5" s="1"/>
  <c r="J2374" i="5" s="1"/>
  <c r="C2375" i="5"/>
  <c r="V2375" i="5" s="1"/>
  <c r="C2376" i="5"/>
  <c r="V2376" i="5" s="1"/>
  <c r="H2376" i="5" s="1"/>
  <c r="C2377" i="5"/>
  <c r="V2377" i="5" s="1"/>
  <c r="C2378" i="5"/>
  <c r="V2378" i="5" s="1"/>
  <c r="F2378" i="5" s="1"/>
  <c r="C2379" i="5"/>
  <c r="V2379" i="5" s="1"/>
  <c r="C2380" i="5"/>
  <c r="V2380" i="5" s="1"/>
  <c r="C2381" i="5"/>
  <c r="V2381" i="5" s="1"/>
  <c r="C2382" i="5"/>
  <c r="V2382" i="5" s="1"/>
  <c r="C2383" i="5"/>
  <c r="C2384" i="5"/>
  <c r="V2384" i="5" s="1"/>
  <c r="C2385" i="5"/>
  <c r="V2385" i="5" s="1"/>
  <c r="C2386" i="5"/>
  <c r="V2386" i="5" s="1"/>
  <c r="F2386" i="5" s="1"/>
  <c r="C2387" i="5"/>
  <c r="V2387" i="5" s="1"/>
  <c r="C2388" i="5"/>
  <c r="V2388" i="5" s="1"/>
  <c r="C2389" i="5"/>
  <c r="V2389" i="5" s="1"/>
  <c r="C2390" i="5"/>
  <c r="V2390" i="5" s="1"/>
  <c r="C2391" i="5"/>
  <c r="V2391" i="5" s="1"/>
  <c r="H2391" i="5" s="1"/>
  <c r="C2392" i="5"/>
  <c r="V2392" i="5" s="1"/>
  <c r="C2393" i="5"/>
  <c r="V2393" i="5" s="1"/>
  <c r="C2394" i="5"/>
  <c r="V2394" i="5" s="1"/>
  <c r="I2394" i="5" s="1"/>
  <c r="C2395" i="5"/>
  <c r="V2395" i="5" s="1"/>
  <c r="C2396" i="5"/>
  <c r="V2396" i="5" s="1"/>
  <c r="H2396" i="5" s="1"/>
  <c r="C2397" i="5"/>
  <c r="V2397" i="5" s="1"/>
  <c r="C2398" i="5"/>
  <c r="V2398" i="5" s="1"/>
  <c r="J2398" i="5" s="1"/>
  <c r="C2399" i="5"/>
  <c r="C2400" i="5"/>
  <c r="V2400" i="5" s="1"/>
  <c r="C2401" i="5"/>
  <c r="V2401" i="5" s="1"/>
  <c r="C2402" i="5"/>
  <c r="V2402" i="5" s="1"/>
  <c r="I2402" i="5" s="1"/>
  <c r="C2403" i="5"/>
  <c r="V2403" i="5" s="1"/>
  <c r="C2404" i="5"/>
  <c r="V2404" i="5" s="1"/>
  <c r="C2405" i="5"/>
  <c r="C2406" i="5"/>
  <c r="V2406" i="5" s="1"/>
  <c r="G2406" i="5" s="1"/>
  <c r="C2407" i="5"/>
  <c r="V2407" i="5" s="1"/>
  <c r="C2408" i="5"/>
  <c r="V2408" i="5" s="1"/>
  <c r="C2409" i="5"/>
  <c r="C2410" i="5"/>
  <c r="V2410" i="5" s="1"/>
  <c r="F2410" i="5" s="1"/>
  <c r="C2411" i="5"/>
  <c r="C2412" i="5"/>
  <c r="V2412" i="5" s="1"/>
  <c r="C2413" i="5"/>
  <c r="V2413" i="5" s="1"/>
  <c r="C2414" i="5"/>
  <c r="V2414" i="5" s="1"/>
  <c r="G2414" i="5" s="1"/>
  <c r="C2415" i="5"/>
  <c r="V2415" i="5" s="1"/>
  <c r="C2416" i="5"/>
  <c r="V2416" i="5" s="1"/>
  <c r="C2417" i="5"/>
  <c r="C2418" i="5"/>
  <c r="V2418" i="5" s="1"/>
  <c r="F2418" i="5" s="1"/>
  <c r="C2419" i="5"/>
  <c r="C2420" i="5"/>
  <c r="V2420" i="5" s="1"/>
  <c r="E2420" i="5" s="1"/>
  <c r="X2420" i="5" s="1"/>
  <c r="C2421" i="5"/>
  <c r="C2422" i="5"/>
  <c r="V2422" i="5" s="1"/>
  <c r="G2422" i="5" s="1"/>
  <c r="C2423" i="5"/>
  <c r="V2423" i="5" s="1"/>
  <c r="C2424" i="5"/>
  <c r="V2424" i="5" s="1"/>
  <c r="C2425" i="5"/>
  <c r="C2426" i="5"/>
  <c r="V2426" i="5" s="1"/>
  <c r="C2427" i="5"/>
  <c r="V2427" i="5" s="1"/>
  <c r="C2428" i="5"/>
  <c r="V2428" i="5" s="1"/>
  <c r="C2429" i="5"/>
  <c r="V2429" i="5" s="1"/>
  <c r="C2430" i="5"/>
  <c r="V2430" i="5" s="1"/>
  <c r="G2430" i="5" s="1"/>
  <c r="C2431" i="5"/>
  <c r="V2431" i="5" s="1"/>
  <c r="G2431" i="5" s="1"/>
  <c r="C2432" i="5"/>
  <c r="V2432" i="5" s="1"/>
  <c r="C2433" i="5"/>
  <c r="C2434" i="5"/>
  <c r="V2434" i="5" s="1"/>
  <c r="H2434" i="5" s="1"/>
  <c r="C2435" i="5"/>
  <c r="V2435" i="5" s="1"/>
  <c r="C2436" i="5"/>
  <c r="V2436" i="5" s="1"/>
  <c r="C2437" i="5"/>
  <c r="V2437" i="5" s="1"/>
  <c r="C2438" i="5"/>
  <c r="V2438" i="5" s="1"/>
  <c r="E2438" i="5" s="1"/>
  <c r="X2438" i="5" s="1"/>
  <c r="C2439" i="5"/>
  <c r="V2439" i="5" s="1"/>
  <c r="C2440" i="5"/>
  <c r="V2440" i="5" s="1"/>
  <c r="C2441" i="5"/>
  <c r="C2442" i="5"/>
  <c r="V2442" i="5" s="1"/>
  <c r="J2442" i="5" s="1"/>
  <c r="C2443" i="5"/>
  <c r="V2443" i="5" s="1"/>
  <c r="R2443" i="5" s="1"/>
  <c r="C2444" i="5"/>
  <c r="V2444" i="5" s="1"/>
  <c r="C2445" i="5"/>
  <c r="V2445" i="5" s="1"/>
  <c r="C2446" i="5"/>
  <c r="V2446" i="5" s="1"/>
  <c r="C2447" i="5"/>
  <c r="V2447" i="5" s="1"/>
  <c r="C2448" i="5"/>
  <c r="V2448" i="5" s="1"/>
  <c r="C2449" i="5"/>
  <c r="V2449" i="5" s="1"/>
  <c r="C2450" i="5"/>
  <c r="V2450" i="5" s="1"/>
  <c r="C2451" i="5"/>
  <c r="V2451" i="5" s="1"/>
  <c r="C2452" i="5"/>
  <c r="C2453" i="5"/>
  <c r="V2453" i="5" s="1"/>
  <c r="C2454" i="5"/>
  <c r="V2454" i="5" s="1"/>
  <c r="J2454" i="5" s="1"/>
  <c r="C2455" i="5"/>
  <c r="V2455" i="5" s="1"/>
  <c r="C2456" i="5"/>
  <c r="V2456" i="5" s="1"/>
  <c r="C2457" i="5"/>
  <c r="V2457" i="5" s="1"/>
  <c r="C2458" i="5"/>
  <c r="V2458" i="5" s="1"/>
  <c r="I2458" i="5" s="1"/>
  <c r="C2459" i="5"/>
  <c r="C2460" i="5"/>
  <c r="V2460" i="5" s="1"/>
  <c r="C2461" i="5"/>
  <c r="V2461" i="5" s="1"/>
  <c r="C2462" i="5"/>
  <c r="V2462" i="5" s="1"/>
  <c r="C2463" i="5"/>
  <c r="V2463" i="5" s="1"/>
  <c r="C2464" i="5"/>
  <c r="V2464" i="5" s="1"/>
  <c r="C2465" i="5"/>
  <c r="V2465" i="5" s="1"/>
  <c r="C2466" i="5"/>
  <c r="V2466" i="5" s="1"/>
  <c r="C2467" i="5"/>
  <c r="V2467" i="5" s="1"/>
  <c r="C2468" i="5"/>
  <c r="V2468" i="5" s="1"/>
  <c r="C2469" i="5"/>
  <c r="C2470" i="5"/>
  <c r="V2470" i="5" s="1"/>
  <c r="E2470" i="5" s="1"/>
  <c r="X2470" i="5" s="1"/>
  <c r="C2471" i="5"/>
  <c r="V2471" i="5" s="1"/>
  <c r="I2471" i="5" s="1"/>
  <c r="C2472" i="5"/>
  <c r="V2472" i="5" s="1"/>
  <c r="C2473" i="5"/>
  <c r="V2473" i="5" s="1"/>
  <c r="C2474" i="5"/>
  <c r="V2474" i="5" s="1"/>
  <c r="E2474" i="5" s="1"/>
  <c r="X2474" i="5" s="1"/>
  <c r="C2475" i="5"/>
  <c r="V2475" i="5" s="1"/>
  <c r="C2476" i="5"/>
  <c r="V2476" i="5" s="1"/>
  <c r="I2476" i="5" s="1"/>
  <c r="C2477" i="5"/>
  <c r="C2478" i="5"/>
  <c r="V2478" i="5" s="1"/>
  <c r="C2479" i="5"/>
  <c r="V2479" i="5" s="1"/>
  <c r="C2480" i="5"/>
  <c r="C2481" i="5"/>
  <c r="V2481" i="5" s="1"/>
  <c r="C2482" i="5"/>
  <c r="C2483" i="5"/>
  <c r="C2484" i="5"/>
  <c r="V2484" i="5" s="1"/>
  <c r="C2485" i="5"/>
  <c r="V2485" i="5" s="1"/>
  <c r="C2486" i="5"/>
  <c r="V2486" i="5" s="1"/>
  <c r="C2487" i="5"/>
  <c r="V2487" i="5" s="1"/>
  <c r="C2488" i="5"/>
  <c r="V2488" i="5" s="1"/>
  <c r="J2488" i="5" s="1"/>
  <c r="C2489" i="5"/>
  <c r="V2489" i="5" s="1"/>
  <c r="C2490" i="5"/>
  <c r="V2490" i="5" s="1"/>
  <c r="C2491" i="5"/>
  <c r="C2492" i="5"/>
  <c r="V2492" i="5" s="1"/>
  <c r="C2493" i="5"/>
  <c r="B15" i="6"/>
  <c r="AB5" i="5"/>
  <c r="AB7" i="5"/>
  <c r="AB9" i="5"/>
  <c r="AB11" i="5"/>
  <c r="AB13" i="5"/>
  <c r="AB15" i="5"/>
  <c r="AB17" i="5"/>
  <c r="AB19" i="5"/>
  <c r="AB21" i="5"/>
  <c r="AB23" i="5"/>
  <c r="AB25" i="5"/>
  <c r="AB27" i="5"/>
  <c r="AB29" i="5"/>
  <c r="AB31" i="5"/>
  <c r="AB33" i="5"/>
  <c r="AB35" i="5"/>
  <c r="AB37" i="5"/>
  <c r="AB39" i="5"/>
  <c r="AB41" i="5"/>
  <c r="AB43" i="5"/>
  <c r="AB45" i="5"/>
  <c r="AB47" i="5"/>
  <c r="AB49" i="5"/>
  <c r="AB51" i="5"/>
  <c r="AB53" i="5"/>
  <c r="AB55" i="5"/>
  <c r="AB57" i="5"/>
  <c r="AB59" i="5"/>
  <c r="AB61" i="5"/>
  <c r="AB63" i="5"/>
  <c r="AB65" i="5"/>
  <c r="AB67" i="5"/>
  <c r="AB69" i="5"/>
  <c r="AB71" i="5"/>
  <c r="AB73" i="5"/>
  <c r="AB75" i="5"/>
  <c r="AB77" i="5"/>
  <c r="AB79" i="5"/>
  <c r="AB81" i="5"/>
  <c r="AB83" i="5"/>
  <c r="AB85" i="5"/>
  <c r="AB87" i="5"/>
  <c r="AB89" i="5"/>
  <c r="AB91" i="5"/>
  <c r="AB93" i="5"/>
  <c r="AB95" i="5"/>
  <c r="AB97" i="5"/>
  <c r="AB99" i="5"/>
  <c r="AB101" i="5"/>
  <c r="AB103" i="5"/>
  <c r="AB105" i="5"/>
  <c r="AB107" i="5"/>
  <c r="AB109" i="5"/>
  <c r="AB111" i="5"/>
  <c r="AB113" i="5"/>
  <c r="AB115" i="5"/>
  <c r="AB117" i="5"/>
  <c r="AB119" i="5"/>
  <c r="AB121" i="5"/>
  <c r="AB123" i="5"/>
  <c r="AB125" i="5"/>
  <c r="AB127" i="5"/>
  <c r="AB129" i="5"/>
  <c r="AB131" i="5"/>
  <c r="AB133" i="5"/>
  <c r="AB135" i="5"/>
  <c r="AB137" i="5"/>
  <c r="AB139" i="5"/>
  <c r="AB141" i="5"/>
  <c r="AB143" i="5"/>
  <c r="AB145" i="5"/>
  <c r="AB147" i="5"/>
  <c r="AB149" i="5"/>
  <c r="AB151" i="5"/>
  <c r="AB153" i="5"/>
  <c r="AB155" i="5"/>
  <c r="AB157" i="5"/>
  <c r="AB159" i="5"/>
  <c r="AB161" i="5"/>
  <c r="AB163" i="5"/>
  <c r="AB165" i="5"/>
  <c r="AB167" i="5"/>
  <c r="AB169" i="5"/>
  <c r="AB171" i="5"/>
  <c r="AB173" i="5"/>
  <c r="AB175" i="5"/>
  <c r="AB177" i="5"/>
  <c r="AB179" i="5"/>
  <c r="AB181" i="5"/>
  <c r="AB183" i="5"/>
  <c r="AB185" i="5"/>
  <c r="AB187" i="5"/>
  <c r="AB189" i="5"/>
  <c r="AB191" i="5"/>
  <c r="AB193" i="5"/>
  <c r="AB195" i="5"/>
  <c r="AB197" i="5"/>
  <c r="AB199" i="5"/>
  <c r="AB201" i="5"/>
  <c r="AB203" i="5"/>
  <c r="AB205" i="5"/>
  <c r="AB207" i="5"/>
  <c r="AB209" i="5"/>
  <c r="AB211" i="5"/>
  <c r="AB213" i="5"/>
  <c r="AB215" i="5"/>
  <c r="AB217" i="5"/>
  <c r="AB219" i="5"/>
  <c r="AB221" i="5"/>
  <c r="AB223" i="5"/>
  <c r="AB225" i="5"/>
  <c r="AB227" i="5"/>
  <c r="AB229" i="5"/>
  <c r="AB231" i="5"/>
  <c r="AB233" i="5"/>
  <c r="AB235" i="5"/>
  <c r="AB237" i="5"/>
  <c r="AB239" i="5"/>
  <c r="AB241" i="5"/>
  <c r="AB243" i="5"/>
  <c r="AB245" i="5"/>
  <c r="AB247" i="5"/>
  <c r="AB249" i="5"/>
  <c r="AB251" i="5"/>
  <c r="AB253" i="5"/>
  <c r="AB255" i="5"/>
  <c r="AB257" i="5"/>
  <c r="AB259" i="5"/>
  <c r="AB261" i="5"/>
  <c r="AB263" i="5"/>
  <c r="AB265" i="5"/>
  <c r="AB267" i="5"/>
  <c r="AB269" i="5"/>
  <c r="AB271" i="5"/>
  <c r="AB273" i="5"/>
  <c r="AB275" i="5"/>
  <c r="AB277" i="5"/>
  <c r="AB279" i="5"/>
  <c r="AB281" i="5"/>
  <c r="AB283" i="5"/>
  <c r="AB285" i="5"/>
  <c r="AB287" i="5"/>
  <c r="AB289" i="5"/>
  <c r="AB291" i="5"/>
  <c r="AB293" i="5"/>
  <c r="AB295" i="5"/>
  <c r="AB297" i="5"/>
  <c r="AB299" i="5"/>
  <c r="AB301" i="5"/>
  <c r="AB303" i="5"/>
  <c r="AB305" i="5"/>
  <c r="AB307" i="5"/>
  <c r="AB309" i="5"/>
  <c r="AB311" i="5"/>
  <c r="AB313" i="5"/>
  <c r="AB315" i="5"/>
  <c r="AB317" i="5"/>
  <c r="AB319" i="5"/>
  <c r="AB321" i="5"/>
  <c r="AB323" i="5"/>
  <c r="AB325" i="5"/>
  <c r="AB327" i="5"/>
  <c r="AB329" i="5"/>
  <c r="AB331" i="5"/>
  <c r="AB333" i="5"/>
  <c r="AB335" i="5"/>
  <c r="AB337" i="5"/>
  <c r="AB339" i="5"/>
  <c r="AB341" i="5"/>
  <c r="AB343" i="5"/>
  <c r="AB345" i="5"/>
  <c r="AB347" i="5"/>
  <c r="AB349" i="5"/>
  <c r="AB351" i="5"/>
  <c r="AB353" i="5"/>
  <c r="AB355" i="5"/>
  <c r="AB357" i="5"/>
  <c r="AB359" i="5"/>
  <c r="AB361" i="5"/>
  <c r="AB363" i="5"/>
  <c r="AB365" i="5"/>
  <c r="AB367" i="5"/>
  <c r="AB369" i="5"/>
  <c r="AB371" i="5"/>
  <c r="AB373" i="5"/>
  <c r="AB375" i="5"/>
  <c r="AB377" i="5"/>
  <c r="AB379" i="5"/>
  <c r="AB381" i="5"/>
  <c r="AB383" i="5"/>
  <c r="AB385" i="5"/>
  <c r="AB387" i="5"/>
  <c r="AB389" i="5"/>
  <c r="AB391" i="5"/>
  <c r="AB393" i="5"/>
  <c r="AB395" i="5"/>
  <c r="AB397" i="5"/>
  <c r="AB399" i="5"/>
  <c r="AB401" i="5"/>
  <c r="AB403" i="5"/>
  <c r="AB405" i="5"/>
  <c r="AB407" i="5"/>
  <c r="AB409" i="5"/>
  <c r="AB411" i="5"/>
  <c r="AB413" i="5"/>
  <c r="AB415" i="5"/>
  <c r="AB417" i="5"/>
  <c r="AB419" i="5"/>
  <c r="AB421" i="5"/>
  <c r="AB423" i="5"/>
  <c r="AB425" i="5"/>
  <c r="AB427" i="5"/>
  <c r="AB429" i="5"/>
  <c r="AB431" i="5"/>
  <c r="AB433" i="5"/>
  <c r="AB435" i="5"/>
  <c r="AB437" i="5"/>
  <c r="AB439" i="5"/>
  <c r="AB441" i="5"/>
  <c r="AB443" i="5"/>
  <c r="AB445" i="5"/>
  <c r="AB447" i="5"/>
  <c r="AB449" i="5"/>
  <c r="AB451" i="5"/>
  <c r="AB453" i="5"/>
  <c r="AB455" i="5"/>
  <c r="AB457" i="5"/>
  <c r="AB459" i="5"/>
  <c r="AB461" i="5"/>
  <c r="AB463" i="5"/>
  <c r="AB465" i="5"/>
  <c r="AB467" i="5"/>
  <c r="AB469" i="5"/>
  <c r="AB471" i="5"/>
  <c r="AB473" i="5"/>
  <c r="AB475" i="5"/>
  <c r="AB477" i="5"/>
  <c r="AB479" i="5"/>
  <c r="AB481" i="5"/>
  <c r="AB483" i="5"/>
  <c r="AB485" i="5"/>
  <c r="AB487" i="5"/>
  <c r="AB489" i="5"/>
  <c r="AB491" i="5"/>
  <c r="AB493" i="5"/>
  <c r="AB495" i="5"/>
  <c r="AB497" i="5"/>
  <c r="AB499" i="5"/>
  <c r="AB501" i="5"/>
  <c r="AB503" i="5"/>
  <c r="AB505" i="5"/>
  <c r="AB507" i="5"/>
  <c r="AB509" i="5"/>
  <c r="AB511" i="5"/>
  <c r="AB513" i="5"/>
  <c r="AB515" i="5"/>
  <c r="AB517" i="5"/>
  <c r="AB519" i="5"/>
  <c r="AB521" i="5"/>
  <c r="AB523" i="5"/>
  <c r="AB525" i="5"/>
  <c r="AB527" i="5"/>
  <c r="AB529" i="5"/>
  <c r="AB531" i="5"/>
  <c r="AB533" i="5"/>
  <c r="AB535" i="5"/>
  <c r="AB537" i="5"/>
  <c r="AB539" i="5"/>
  <c r="AB541" i="5"/>
  <c r="AB543" i="5"/>
  <c r="AB545" i="5"/>
  <c r="AB547" i="5"/>
  <c r="AB549" i="5"/>
  <c r="AB551" i="5"/>
  <c r="AB553" i="5"/>
  <c r="AB555" i="5"/>
  <c r="AB557" i="5"/>
  <c r="AB559" i="5"/>
  <c r="AB561" i="5"/>
  <c r="B562" i="5"/>
  <c r="B563" i="5"/>
  <c r="B564" i="5"/>
  <c r="B565" i="5"/>
  <c r="B566" i="5"/>
  <c r="B567" i="5"/>
  <c r="B568" i="5"/>
  <c r="B569" i="5"/>
  <c r="B570" i="5"/>
  <c r="B571" i="5"/>
  <c r="B572" i="5"/>
  <c r="B573" i="5"/>
  <c r="B574" i="5"/>
  <c r="B575" i="5"/>
  <c r="B576" i="5"/>
  <c r="B577" i="5"/>
  <c r="B578" i="5"/>
  <c r="B579" i="5"/>
  <c r="B580" i="5"/>
  <c r="B581" i="5"/>
  <c r="B582" i="5"/>
  <c r="B583" i="5"/>
  <c r="B584" i="5"/>
  <c r="B585" i="5"/>
  <c r="B586" i="5"/>
  <c r="B587" i="5"/>
  <c r="B588" i="5"/>
  <c r="B589" i="5"/>
  <c r="B590" i="5"/>
  <c r="B591" i="5"/>
  <c r="B592" i="5"/>
  <c r="B593" i="5"/>
  <c r="B594" i="5"/>
  <c r="B595" i="5"/>
  <c r="B596" i="5"/>
  <c r="B597" i="5"/>
  <c r="B598" i="5"/>
  <c r="AB598" i="5" s="1"/>
  <c r="B599" i="5"/>
  <c r="B600" i="5"/>
  <c r="B601" i="5"/>
  <c r="B602" i="5"/>
  <c r="B603" i="5"/>
  <c r="B604" i="5"/>
  <c r="B605" i="5"/>
  <c r="B606" i="5"/>
  <c r="B607" i="5"/>
  <c r="B608" i="5"/>
  <c r="B609" i="5"/>
  <c r="B610" i="5"/>
  <c r="B611" i="5"/>
  <c r="B612" i="5"/>
  <c r="B613" i="5"/>
  <c r="B614" i="5"/>
  <c r="B615" i="5"/>
  <c r="B616" i="5"/>
  <c r="B617" i="5"/>
  <c r="B618" i="5"/>
  <c r="B619" i="5"/>
  <c r="B620" i="5"/>
  <c r="B621" i="5"/>
  <c r="B622" i="5"/>
  <c r="AB622" i="5" s="1"/>
  <c r="B623" i="5"/>
  <c r="B624" i="5"/>
  <c r="B625" i="5"/>
  <c r="B626" i="5"/>
  <c r="B627" i="5"/>
  <c r="B628" i="5"/>
  <c r="B629" i="5"/>
  <c r="B630" i="5"/>
  <c r="B631" i="5"/>
  <c r="B632" i="5"/>
  <c r="B633" i="5"/>
  <c r="B634" i="5"/>
  <c r="B635" i="5"/>
  <c r="B636" i="5"/>
  <c r="B637" i="5"/>
  <c r="B638" i="5"/>
  <c r="B639" i="5"/>
  <c r="B640" i="5"/>
  <c r="B641" i="5"/>
  <c r="B642" i="5"/>
  <c r="B643" i="5"/>
  <c r="B644" i="5"/>
  <c r="B645" i="5"/>
  <c r="B646" i="5"/>
  <c r="B647" i="5"/>
  <c r="B648" i="5"/>
  <c r="B649" i="5"/>
  <c r="B650" i="5"/>
  <c r="B651" i="5"/>
  <c r="B652" i="5"/>
  <c r="B653" i="5"/>
  <c r="B654" i="5"/>
  <c r="B655" i="5"/>
  <c r="B656" i="5"/>
  <c r="B657" i="5"/>
  <c r="B658" i="5"/>
  <c r="B659" i="5"/>
  <c r="B660" i="5"/>
  <c r="B661" i="5"/>
  <c r="B662" i="5"/>
  <c r="B663" i="5"/>
  <c r="B664" i="5"/>
  <c r="B665" i="5"/>
  <c r="B666" i="5"/>
  <c r="B667" i="5"/>
  <c r="B668" i="5"/>
  <c r="B669" i="5"/>
  <c r="B670" i="5"/>
  <c r="B671" i="5"/>
  <c r="B672" i="5"/>
  <c r="B673" i="5"/>
  <c r="B674" i="5"/>
  <c r="B675" i="5"/>
  <c r="B676" i="5"/>
  <c r="B677" i="5"/>
  <c r="B678" i="5"/>
  <c r="B679" i="5"/>
  <c r="B680" i="5"/>
  <c r="B681" i="5"/>
  <c r="B682" i="5"/>
  <c r="B683" i="5"/>
  <c r="B684" i="5"/>
  <c r="B685" i="5"/>
  <c r="B686" i="5"/>
  <c r="B687" i="5"/>
  <c r="B688" i="5"/>
  <c r="B689" i="5"/>
  <c r="B690" i="5"/>
  <c r="B691" i="5"/>
  <c r="B692" i="5"/>
  <c r="B693" i="5"/>
  <c r="B694" i="5"/>
  <c r="B695" i="5"/>
  <c r="B696" i="5"/>
  <c r="B697" i="5"/>
  <c r="B698" i="5"/>
  <c r="B699" i="5"/>
  <c r="B700" i="5"/>
  <c r="B701" i="5"/>
  <c r="B702" i="5"/>
  <c r="B703" i="5"/>
  <c r="B704" i="5"/>
  <c r="B705" i="5"/>
  <c r="B706" i="5"/>
  <c r="B707" i="5"/>
  <c r="B708" i="5"/>
  <c r="B709" i="5"/>
  <c r="B710" i="5"/>
  <c r="B711" i="5"/>
  <c r="B712" i="5"/>
  <c r="B713" i="5"/>
  <c r="B714" i="5"/>
  <c r="B715" i="5"/>
  <c r="B716" i="5"/>
  <c r="B717" i="5"/>
  <c r="B718" i="5"/>
  <c r="AB718" i="5" s="1"/>
  <c r="B719" i="5"/>
  <c r="B720" i="5"/>
  <c r="B721" i="5"/>
  <c r="B722" i="5"/>
  <c r="B723" i="5"/>
  <c r="B724" i="5"/>
  <c r="B725" i="5"/>
  <c r="B726" i="5"/>
  <c r="AB726" i="5" s="1"/>
  <c r="B727" i="5"/>
  <c r="B728" i="5"/>
  <c r="B729" i="5"/>
  <c r="B730" i="5"/>
  <c r="B731" i="5"/>
  <c r="B732" i="5"/>
  <c r="B733" i="5"/>
  <c r="B734" i="5"/>
  <c r="B735" i="5"/>
  <c r="B736" i="5"/>
  <c r="B737" i="5"/>
  <c r="B738" i="5"/>
  <c r="B739" i="5"/>
  <c r="B740" i="5"/>
  <c r="B741" i="5"/>
  <c r="B742" i="5"/>
  <c r="B743" i="5"/>
  <c r="B744" i="5"/>
  <c r="B745" i="5"/>
  <c r="B746" i="5"/>
  <c r="B747" i="5"/>
  <c r="B748" i="5"/>
  <c r="B749" i="5"/>
  <c r="B750" i="5"/>
  <c r="B751" i="5"/>
  <c r="B752" i="5"/>
  <c r="B753" i="5"/>
  <c r="B754" i="5"/>
  <c r="B755" i="5"/>
  <c r="B756" i="5"/>
  <c r="B757" i="5"/>
  <c r="B758" i="5"/>
  <c r="B759" i="5"/>
  <c r="B760" i="5"/>
  <c r="B761" i="5"/>
  <c r="B762" i="5"/>
  <c r="B763" i="5"/>
  <c r="B764" i="5"/>
  <c r="B765" i="5"/>
  <c r="B766" i="5"/>
  <c r="B767" i="5"/>
  <c r="B768" i="5"/>
  <c r="B769" i="5"/>
  <c r="B770" i="5"/>
  <c r="B771" i="5"/>
  <c r="B772" i="5"/>
  <c r="B773" i="5"/>
  <c r="B774" i="5"/>
  <c r="B775" i="5"/>
  <c r="B776" i="5"/>
  <c r="B777" i="5"/>
  <c r="B778" i="5"/>
  <c r="B779" i="5"/>
  <c r="B780" i="5"/>
  <c r="B781" i="5"/>
  <c r="B782" i="5"/>
  <c r="B783" i="5"/>
  <c r="B784" i="5"/>
  <c r="B785" i="5"/>
  <c r="B786" i="5"/>
  <c r="B787" i="5"/>
  <c r="B788" i="5"/>
  <c r="B789" i="5"/>
  <c r="B790" i="5"/>
  <c r="B791" i="5"/>
  <c r="B792" i="5"/>
  <c r="B793" i="5"/>
  <c r="B794" i="5"/>
  <c r="B795" i="5"/>
  <c r="B796" i="5"/>
  <c r="B797" i="5"/>
  <c r="B798" i="5"/>
  <c r="B799" i="5"/>
  <c r="B800" i="5"/>
  <c r="B801" i="5"/>
  <c r="B802" i="5"/>
  <c r="AB802" i="5" s="1"/>
  <c r="B803" i="5"/>
  <c r="B804" i="5"/>
  <c r="B805" i="5"/>
  <c r="B806" i="5"/>
  <c r="B807" i="5"/>
  <c r="B808" i="5"/>
  <c r="B809" i="5"/>
  <c r="B810" i="5"/>
  <c r="B811" i="5"/>
  <c r="B812" i="5"/>
  <c r="B813" i="5"/>
  <c r="B814" i="5"/>
  <c r="B815" i="5"/>
  <c r="B816" i="5"/>
  <c r="B817" i="5"/>
  <c r="B818" i="5"/>
  <c r="B819" i="5"/>
  <c r="B820" i="5"/>
  <c r="B821" i="5"/>
  <c r="B822" i="5"/>
  <c r="B823" i="5"/>
  <c r="B824" i="5"/>
  <c r="B825" i="5"/>
  <c r="B826" i="5"/>
  <c r="B827" i="5"/>
  <c r="B828" i="5"/>
  <c r="B829" i="5"/>
  <c r="B830" i="5"/>
  <c r="B831" i="5"/>
  <c r="B832" i="5"/>
  <c r="B833" i="5"/>
  <c r="B834" i="5"/>
  <c r="B835" i="5"/>
  <c r="B836" i="5"/>
  <c r="B837" i="5"/>
  <c r="B838" i="5"/>
  <c r="B839" i="5"/>
  <c r="B840" i="5"/>
  <c r="B841" i="5"/>
  <c r="B842" i="5"/>
  <c r="B843" i="5"/>
  <c r="B844" i="5"/>
  <c r="B845" i="5"/>
  <c r="B846" i="5"/>
  <c r="B847" i="5"/>
  <c r="B848" i="5"/>
  <c r="B849" i="5"/>
  <c r="B850" i="5"/>
  <c r="B851" i="5"/>
  <c r="B852" i="5"/>
  <c r="B853" i="5"/>
  <c r="B854" i="5"/>
  <c r="B855" i="5"/>
  <c r="B856" i="5"/>
  <c r="B857" i="5"/>
  <c r="B858" i="5"/>
  <c r="B859" i="5"/>
  <c r="B860" i="5"/>
  <c r="B861" i="5"/>
  <c r="B862" i="5"/>
  <c r="B863" i="5"/>
  <c r="B864" i="5"/>
  <c r="B865" i="5"/>
  <c r="B866" i="5"/>
  <c r="B867" i="5"/>
  <c r="B868" i="5"/>
  <c r="B869" i="5"/>
  <c r="B870" i="5"/>
  <c r="B871" i="5"/>
  <c r="B872" i="5"/>
  <c r="B873" i="5"/>
  <c r="B874" i="5"/>
  <c r="B875" i="5"/>
  <c r="B876" i="5"/>
  <c r="B877" i="5"/>
  <c r="B878" i="5"/>
  <c r="B879" i="5"/>
  <c r="B880" i="5"/>
  <c r="B881" i="5"/>
  <c r="B882" i="5"/>
  <c r="B883" i="5"/>
  <c r="B884" i="5"/>
  <c r="B885" i="5"/>
  <c r="B886" i="5"/>
  <c r="B887" i="5"/>
  <c r="B888" i="5"/>
  <c r="B889" i="5"/>
  <c r="B890" i="5"/>
  <c r="B891" i="5"/>
  <c r="B892" i="5"/>
  <c r="B893" i="5"/>
  <c r="B894" i="5"/>
  <c r="B895" i="5"/>
  <c r="B896" i="5"/>
  <c r="B897" i="5"/>
  <c r="B898" i="5"/>
  <c r="B899" i="5"/>
  <c r="B900" i="5"/>
  <c r="B901" i="5"/>
  <c r="B902" i="5"/>
  <c r="B903" i="5"/>
  <c r="B904" i="5"/>
  <c r="B905" i="5"/>
  <c r="B906" i="5"/>
  <c r="B907" i="5"/>
  <c r="B908" i="5"/>
  <c r="B909" i="5"/>
  <c r="B910" i="5"/>
  <c r="B911" i="5"/>
  <c r="B912" i="5"/>
  <c r="B913" i="5"/>
  <c r="B914" i="5"/>
  <c r="B915" i="5"/>
  <c r="B916" i="5"/>
  <c r="B917" i="5"/>
  <c r="B918" i="5"/>
  <c r="B919" i="5"/>
  <c r="B920" i="5"/>
  <c r="B921" i="5"/>
  <c r="B922" i="5"/>
  <c r="B923" i="5"/>
  <c r="B924" i="5"/>
  <c r="B925" i="5"/>
  <c r="B926" i="5"/>
  <c r="B927" i="5"/>
  <c r="B928" i="5"/>
  <c r="B929" i="5"/>
  <c r="B930" i="5"/>
  <c r="B931" i="5"/>
  <c r="B932" i="5"/>
  <c r="B933" i="5"/>
  <c r="B934" i="5"/>
  <c r="B935" i="5"/>
  <c r="B936" i="5"/>
  <c r="B937" i="5"/>
  <c r="B938" i="5"/>
  <c r="B939" i="5"/>
  <c r="B940" i="5"/>
  <c r="B941" i="5"/>
  <c r="B942" i="5"/>
  <c r="B943" i="5"/>
  <c r="B944" i="5"/>
  <c r="B945" i="5"/>
  <c r="B946" i="5"/>
  <c r="B947" i="5"/>
  <c r="B948" i="5"/>
  <c r="B949" i="5"/>
  <c r="B950" i="5"/>
  <c r="B951" i="5"/>
  <c r="B952" i="5"/>
  <c r="B953" i="5"/>
  <c r="B954" i="5"/>
  <c r="B955" i="5"/>
  <c r="B956" i="5"/>
  <c r="B957" i="5"/>
  <c r="B958" i="5"/>
  <c r="AB958" i="5" s="1"/>
  <c r="B959" i="5"/>
  <c r="B960" i="5"/>
  <c r="B961" i="5"/>
  <c r="B962" i="5"/>
  <c r="B963" i="5"/>
  <c r="B964" i="5"/>
  <c r="B965" i="5"/>
  <c r="B966" i="5"/>
  <c r="B967" i="5"/>
  <c r="B968" i="5"/>
  <c r="B969" i="5"/>
  <c r="B970" i="5"/>
  <c r="B971" i="5"/>
  <c r="B972" i="5"/>
  <c r="B973" i="5"/>
  <c r="B974" i="5"/>
  <c r="B975" i="5"/>
  <c r="B976" i="5"/>
  <c r="B977" i="5"/>
  <c r="B978" i="5"/>
  <c r="B979" i="5"/>
  <c r="B980" i="5"/>
  <c r="B981" i="5"/>
  <c r="B982" i="5"/>
  <c r="B983" i="5"/>
  <c r="B984" i="5"/>
  <c r="B985" i="5"/>
  <c r="B986" i="5"/>
  <c r="B987" i="5"/>
  <c r="B988" i="5"/>
  <c r="B989" i="5"/>
  <c r="B990" i="5"/>
  <c r="B991" i="5"/>
  <c r="B992" i="5"/>
  <c r="B993" i="5"/>
  <c r="B994" i="5"/>
  <c r="B995" i="5"/>
  <c r="B996" i="5"/>
  <c r="B997" i="5"/>
  <c r="B998" i="5"/>
  <c r="B999" i="5"/>
  <c r="B1000" i="5"/>
  <c r="B1001" i="5"/>
  <c r="B1002" i="5"/>
  <c r="B1003" i="5"/>
  <c r="B1004" i="5"/>
  <c r="B1005" i="5"/>
  <c r="B1006" i="5"/>
  <c r="B1007" i="5"/>
  <c r="B1008" i="5"/>
  <c r="B1009" i="5"/>
  <c r="B1010" i="5"/>
  <c r="B1011" i="5"/>
  <c r="B1012" i="5"/>
  <c r="B1013" i="5"/>
  <c r="B1014" i="5"/>
  <c r="B1015" i="5"/>
  <c r="B1016" i="5"/>
  <c r="B1017" i="5"/>
  <c r="B1018" i="5"/>
  <c r="AB1018" i="5" s="1"/>
  <c r="B1019" i="5"/>
  <c r="B1020" i="5"/>
  <c r="B1021" i="5"/>
  <c r="B1022" i="5"/>
  <c r="B1023" i="5"/>
  <c r="AB1023" i="5" s="1"/>
  <c r="B1024" i="5"/>
  <c r="B1025" i="5"/>
  <c r="B1026" i="5"/>
  <c r="B1027" i="5"/>
  <c r="B1028" i="5"/>
  <c r="B1029" i="5"/>
  <c r="B1030" i="5"/>
  <c r="B1031" i="5"/>
  <c r="B1032" i="5"/>
  <c r="B1033" i="5"/>
  <c r="B1034" i="5"/>
  <c r="B1035" i="5"/>
  <c r="B1036" i="5"/>
  <c r="B1037" i="5"/>
  <c r="B1038" i="5"/>
  <c r="B1039" i="5"/>
  <c r="AB1039" i="5" s="1"/>
  <c r="B1040" i="5"/>
  <c r="B1041" i="5"/>
  <c r="B1042" i="5"/>
  <c r="B1043" i="5"/>
  <c r="B1044" i="5"/>
  <c r="B1045" i="5"/>
  <c r="B1046" i="5"/>
  <c r="B1047" i="5"/>
  <c r="AB1047" i="5" s="1"/>
  <c r="B1048" i="5"/>
  <c r="B1049" i="5"/>
  <c r="B1050" i="5"/>
  <c r="B1051" i="5"/>
  <c r="B1052" i="5"/>
  <c r="B1053" i="5"/>
  <c r="B1054" i="5"/>
  <c r="B1055" i="5"/>
  <c r="B1056" i="5"/>
  <c r="B1057" i="5"/>
  <c r="B1058" i="5"/>
  <c r="B1059" i="5"/>
  <c r="B1060" i="5"/>
  <c r="B1061" i="5"/>
  <c r="B1062" i="5"/>
  <c r="B1063" i="5"/>
  <c r="AB1063" i="5" s="1"/>
  <c r="B1064" i="5"/>
  <c r="B1065" i="5"/>
  <c r="B1066" i="5"/>
  <c r="AB1066" i="5" s="1"/>
  <c r="B1067" i="5"/>
  <c r="B1068" i="5"/>
  <c r="B1069" i="5"/>
  <c r="B1070" i="5"/>
  <c r="AB1070" i="5" s="1"/>
  <c r="B1071" i="5"/>
  <c r="AB1071" i="5" s="1"/>
  <c r="B1072" i="5"/>
  <c r="B1073" i="5"/>
  <c r="B1074" i="5"/>
  <c r="B1075" i="5"/>
  <c r="B1076" i="5"/>
  <c r="B1077" i="5"/>
  <c r="B1078" i="5"/>
  <c r="B1079" i="5"/>
  <c r="B1080" i="5"/>
  <c r="B1081" i="5"/>
  <c r="B1082" i="5"/>
  <c r="AB1082" i="5" s="1"/>
  <c r="B1083" i="5"/>
  <c r="B1084" i="5"/>
  <c r="B1085" i="5"/>
  <c r="B1086" i="5"/>
  <c r="B1087" i="5"/>
  <c r="AB1087" i="5" s="1"/>
  <c r="B1088" i="5"/>
  <c r="B1089" i="5"/>
  <c r="B1090" i="5"/>
  <c r="B1091" i="5"/>
  <c r="B1092" i="5"/>
  <c r="B1093" i="5"/>
  <c r="B1094" i="5"/>
  <c r="B1095" i="5"/>
  <c r="AB1095" i="5" s="1"/>
  <c r="B1096" i="5"/>
  <c r="B1097" i="5"/>
  <c r="B1098" i="5"/>
  <c r="B1099" i="5"/>
  <c r="B1100" i="5"/>
  <c r="B1101" i="5"/>
  <c r="B1102" i="5"/>
  <c r="B1103" i="5"/>
  <c r="AB1103" i="5" s="1"/>
  <c r="B1104" i="5"/>
  <c r="B1105" i="5"/>
  <c r="B1106" i="5"/>
  <c r="AB1106" i="5" s="1"/>
  <c r="B1107" i="5"/>
  <c r="B1108" i="5"/>
  <c r="B1109" i="5"/>
  <c r="B1110" i="5"/>
  <c r="AB1110" i="5" s="1"/>
  <c r="B1111" i="5"/>
  <c r="B1112" i="5"/>
  <c r="B1113" i="5"/>
  <c r="B1114" i="5"/>
  <c r="B1115" i="5"/>
  <c r="B1116" i="5"/>
  <c r="B1117" i="5"/>
  <c r="B1118" i="5"/>
  <c r="B1119" i="5"/>
  <c r="AB1119" i="5" s="1"/>
  <c r="B1120" i="5"/>
  <c r="B1121" i="5"/>
  <c r="B1122" i="5"/>
  <c r="B1123" i="5"/>
  <c r="B1124" i="5"/>
  <c r="B1125" i="5"/>
  <c r="B1126" i="5"/>
  <c r="B1127" i="5"/>
  <c r="B1128" i="5"/>
  <c r="B1129" i="5"/>
  <c r="B1130" i="5"/>
  <c r="B1131" i="5"/>
  <c r="B1132" i="5"/>
  <c r="B1133" i="5"/>
  <c r="B1134" i="5"/>
  <c r="B1135" i="5"/>
  <c r="B1136" i="5"/>
  <c r="B1137" i="5"/>
  <c r="B1138" i="5"/>
  <c r="B1139" i="5"/>
  <c r="B1140" i="5"/>
  <c r="B1141" i="5"/>
  <c r="B1142" i="5"/>
  <c r="B1143" i="5"/>
  <c r="B1144" i="5"/>
  <c r="B1145" i="5"/>
  <c r="B1146" i="5"/>
  <c r="B1147" i="5"/>
  <c r="B1148" i="5"/>
  <c r="B1149" i="5"/>
  <c r="B1150" i="5"/>
  <c r="B1151" i="5"/>
  <c r="B1152" i="5"/>
  <c r="B1153" i="5"/>
  <c r="B1154" i="5"/>
  <c r="B1155" i="5"/>
  <c r="B1156" i="5"/>
  <c r="B1157" i="5"/>
  <c r="B1158" i="5"/>
  <c r="B1159" i="5"/>
  <c r="B1160" i="5"/>
  <c r="B1161" i="5"/>
  <c r="B1162" i="5"/>
  <c r="B1163" i="5"/>
  <c r="B1164" i="5"/>
  <c r="B1165" i="5"/>
  <c r="B1166" i="5"/>
  <c r="AB1166" i="5" s="1"/>
  <c r="B1167" i="5"/>
  <c r="AB1167" i="5" s="1"/>
  <c r="B1168" i="5"/>
  <c r="B1169" i="5"/>
  <c r="B1170" i="5"/>
  <c r="B1171" i="5"/>
  <c r="B1172" i="5"/>
  <c r="B1173" i="5"/>
  <c r="B1174" i="5"/>
  <c r="B1175" i="5"/>
  <c r="B1176" i="5"/>
  <c r="B1177" i="5"/>
  <c r="B1178" i="5"/>
  <c r="AB1178" i="5" s="1"/>
  <c r="B1179" i="5"/>
  <c r="B1180" i="5"/>
  <c r="B1181" i="5"/>
  <c r="B1182" i="5"/>
  <c r="B1183" i="5"/>
  <c r="AB1183" i="5" s="1"/>
  <c r="B1184" i="5"/>
  <c r="B1185" i="5"/>
  <c r="B1186" i="5"/>
  <c r="B1187" i="5"/>
  <c r="B1188" i="5"/>
  <c r="B1189" i="5"/>
  <c r="B1190" i="5"/>
  <c r="B1191" i="5"/>
  <c r="B1192" i="5"/>
  <c r="B1193" i="5"/>
  <c r="B1194" i="5"/>
  <c r="AB1194" i="5" s="1"/>
  <c r="B1195" i="5"/>
  <c r="B1196" i="5"/>
  <c r="B1197" i="5"/>
  <c r="B1198" i="5"/>
  <c r="AB1198" i="5" s="1"/>
  <c r="B1199" i="5"/>
  <c r="AB1199" i="5" s="1"/>
  <c r="B1200" i="5"/>
  <c r="B1201" i="5"/>
  <c r="B1202" i="5"/>
  <c r="B1203" i="5"/>
  <c r="B1204" i="5"/>
  <c r="B1205" i="5"/>
  <c r="B1206" i="5"/>
  <c r="B1207" i="5"/>
  <c r="B1208" i="5"/>
  <c r="B1209" i="5"/>
  <c r="B1210" i="5"/>
  <c r="AB1210" i="5" s="1"/>
  <c r="B1211" i="5"/>
  <c r="B1212" i="5"/>
  <c r="B1213" i="5"/>
  <c r="B1214" i="5"/>
  <c r="B1215" i="5"/>
  <c r="AB1215" i="5" s="1"/>
  <c r="B1216" i="5"/>
  <c r="B1217" i="5"/>
  <c r="B1218" i="5"/>
  <c r="B1219" i="5"/>
  <c r="B1220" i="5"/>
  <c r="B1221" i="5"/>
  <c r="B1222" i="5"/>
  <c r="B1223" i="5"/>
  <c r="AB1223" i="5" s="1"/>
  <c r="B1224" i="5"/>
  <c r="B1225" i="5"/>
  <c r="B1226" i="5"/>
  <c r="B1227" i="5"/>
  <c r="B1228" i="5"/>
  <c r="B1229" i="5"/>
  <c r="B1230" i="5"/>
  <c r="B1231" i="5"/>
  <c r="B1232" i="5"/>
  <c r="B1233" i="5"/>
  <c r="B1234" i="5"/>
  <c r="AB1234" i="5" s="1"/>
  <c r="B1235" i="5"/>
  <c r="B1236" i="5"/>
  <c r="B1237" i="5"/>
  <c r="B1238" i="5"/>
  <c r="B1239" i="5"/>
  <c r="B1240" i="5"/>
  <c r="B1241" i="5"/>
  <c r="B1242" i="5"/>
  <c r="B1243" i="5"/>
  <c r="B1244" i="5"/>
  <c r="B1245" i="5"/>
  <c r="B1246" i="5"/>
  <c r="B1247" i="5"/>
  <c r="B1248" i="5"/>
  <c r="B1249" i="5"/>
  <c r="B1250" i="5"/>
  <c r="B1251" i="5"/>
  <c r="B1252" i="5"/>
  <c r="B1253" i="5"/>
  <c r="B1254" i="5"/>
  <c r="AB1254" i="5" s="1"/>
  <c r="B1255" i="5"/>
  <c r="AB1255" i="5" s="1"/>
  <c r="B1256" i="5"/>
  <c r="B1257" i="5"/>
  <c r="B1258" i="5"/>
  <c r="B1259" i="5"/>
  <c r="B1260" i="5"/>
  <c r="B1261" i="5"/>
  <c r="B1262" i="5"/>
  <c r="B1263" i="5"/>
  <c r="B1264" i="5"/>
  <c r="B1265" i="5"/>
  <c r="B1266" i="5"/>
  <c r="B1267" i="5"/>
  <c r="B1268" i="5"/>
  <c r="B1269" i="5"/>
  <c r="B1270" i="5"/>
  <c r="B1271" i="5"/>
  <c r="B1272" i="5"/>
  <c r="B1273" i="5"/>
  <c r="B1274" i="5"/>
  <c r="AB1274" i="5" s="1"/>
  <c r="B1275" i="5"/>
  <c r="B1276" i="5"/>
  <c r="B1277" i="5"/>
  <c r="B1278" i="5"/>
  <c r="B1279" i="5"/>
  <c r="B1280" i="5"/>
  <c r="B1281" i="5"/>
  <c r="B1282" i="5"/>
  <c r="B1283" i="5"/>
  <c r="B1284" i="5"/>
  <c r="B1285" i="5"/>
  <c r="B1286" i="5"/>
  <c r="B1287" i="5"/>
  <c r="B1288" i="5"/>
  <c r="B1289" i="5"/>
  <c r="B1290" i="5"/>
  <c r="B1291" i="5"/>
  <c r="AB1291" i="5" s="1"/>
  <c r="B1292" i="5"/>
  <c r="B1293" i="5"/>
  <c r="B1294" i="5"/>
  <c r="B1295" i="5"/>
  <c r="B1296" i="5"/>
  <c r="B1297" i="5"/>
  <c r="B1298" i="5"/>
  <c r="B1299" i="5"/>
  <c r="B1300" i="5"/>
  <c r="B1301" i="5"/>
  <c r="B1302" i="5"/>
  <c r="B1303" i="5"/>
  <c r="B1304" i="5"/>
  <c r="B1305" i="5"/>
  <c r="B1306" i="5"/>
  <c r="B1307" i="5"/>
  <c r="B1308" i="5"/>
  <c r="B1309" i="5"/>
  <c r="B1310" i="5"/>
  <c r="B1311" i="5"/>
  <c r="B1312" i="5"/>
  <c r="B1313" i="5"/>
  <c r="B1314" i="5"/>
  <c r="B1315" i="5"/>
  <c r="B1316" i="5"/>
  <c r="B1317" i="5"/>
  <c r="B1318" i="5"/>
  <c r="AB1318" i="5" s="1"/>
  <c r="B1319" i="5"/>
  <c r="B1320" i="5"/>
  <c r="B1321" i="5"/>
  <c r="B1322" i="5"/>
  <c r="B1323" i="5"/>
  <c r="B1324" i="5"/>
  <c r="B1325" i="5"/>
  <c r="B1326" i="5"/>
  <c r="AB1326" i="5" s="1"/>
  <c r="B1327" i="5"/>
  <c r="AB1327" i="5" s="1"/>
  <c r="B1328" i="5"/>
  <c r="B1329" i="5"/>
  <c r="B1330" i="5"/>
  <c r="AB1330" i="5" s="1"/>
  <c r="B1331" i="5"/>
  <c r="B1332" i="5"/>
  <c r="B1333" i="5"/>
  <c r="B1334" i="5"/>
  <c r="AB1334" i="5" s="1"/>
  <c r="B1335" i="5"/>
  <c r="B1336" i="5"/>
  <c r="B1337" i="5"/>
  <c r="B1338" i="5"/>
  <c r="AB1338" i="5" s="1"/>
  <c r="B1339" i="5"/>
  <c r="B1340" i="5"/>
  <c r="B1341" i="5"/>
  <c r="B1342" i="5"/>
  <c r="B1343" i="5"/>
  <c r="AB1343" i="5" s="1"/>
  <c r="B1344" i="5"/>
  <c r="B1345" i="5"/>
  <c r="B1346" i="5"/>
  <c r="B1347" i="5"/>
  <c r="B1348" i="5"/>
  <c r="B1349" i="5"/>
  <c r="B1350" i="5"/>
  <c r="B1351" i="5"/>
  <c r="AB1351" i="5" s="1"/>
  <c r="B1352" i="5"/>
  <c r="B1353" i="5"/>
  <c r="B1354" i="5"/>
  <c r="B1355" i="5"/>
  <c r="B1356" i="5"/>
  <c r="B1357" i="5"/>
  <c r="B1358" i="5"/>
  <c r="B1359" i="5"/>
  <c r="B1360" i="5"/>
  <c r="B1361" i="5"/>
  <c r="B1362" i="5"/>
  <c r="AB1362" i="5" s="1"/>
  <c r="B1363" i="5"/>
  <c r="B1364" i="5"/>
  <c r="B1365" i="5"/>
  <c r="B1366" i="5"/>
  <c r="B1367" i="5"/>
  <c r="B1368" i="5"/>
  <c r="B1369" i="5"/>
  <c r="B1370" i="5"/>
  <c r="AB1370" i="5" s="1"/>
  <c r="B1371" i="5"/>
  <c r="B1372" i="5"/>
  <c r="B1373" i="5"/>
  <c r="B1374" i="5"/>
  <c r="AB1374" i="5" s="1"/>
  <c r="B1375" i="5"/>
  <c r="B1376" i="5"/>
  <c r="B1377" i="5"/>
  <c r="B1378" i="5"/>
  <c r="B1379" i="5"/>
  <c r="B1380" i="5"/>
  <c r="B1381" i="5"/>
  <c r="B1382" i="5"/>
  <c r="B1383" i="5"/>
  <c r="B1384" i="5"/>
  <c r="B1385" i="5"/>
  <c r="B1386" i="5"/>
  <c r="AB1386" i="5" s="1"/>
  <c r="B1387" i="5"/>
  <c r="B1388" i="5"/>
  <c r="B1389" i="5"/>
  <c r="B1390" i="5"/>
  <c r="B1391" i="5"/>
  <c r="B1392" i="5"/>
  <c r="B1393" i="5"/>
  <c r="B1394" i="5"/>
  <c r="B1395" i="5"/>
  <c r="B1396" i="5"/>
  <c r="B1397" i="5"/>
  <c r="B1398" i="5"/>
  <c r="B1399" i="5"/>
  <c r="B1400" i="5"/>
  <c r="B1401" i="5"/>
  <c r="B1402" i="5"/>
  <c r="AB1402" i="5" s="1"/>
  <c r="B1403" i="5"/>
  <c r="B1404" i="5"/>
  <c r="B1405" i="5"/>
  <c r="B1406" i="5"/>
  <c r="B1407" i="5"/>
  <c r="B1408" i="5"/>
  <c r="B1409" i="5"/>
  <c r="B1410" i="5"/>
  <c r="B1411" i="5"/>
  <c r="B1412" i="5"/>
  <c r="B1413" i="5"/>
  <c r="B1414" i="5"/>
  <c r="B1415" i="5"/>
  <c r="B1416" i="5"/>
  <c r="B1417" i="5"/>
  <c r="B1418" i="5"/>
  <c r="AB1418" i="5" s="1"/>
  <c r="B1419" i="5"/>
  <c r="B1420" i="5"/>
  <c r="B1421" i="5"/>
  <c r="B1422" i="5"/>
  <c r="B1423" i="5"/>
  <c r="B1424" i="5"/>
  <c r="B1425" i="5"/>
  <c r="B1426" i="5"/>
  <c r="B1427" i="5"/>
  <c r="B1428" i="5"/>
  <c r="B1429" i="5"/>
  <c r="B1430" i="5"/>
  <c r="B1431" i="5"/>
  <c r="B1432" i="5"/>
  <c r="B1433" i="5"/>
  <c r="B1434" i="5"/>
  <c r="B1435" i="5"/>
  <c r="B1436" i="5"/>
  <c r="B1437" i="5"/>
  <c r="B1438" i="5"/>
  <c r="B1439" i="5"/>
  <c r="B1440" i="5"/>
  <c r="B1441" i="5"/>
  <c r="B1442" i="5"/>
  <c r="AB1442" i="5" s="1"/>
  <c r="B1443" i="5"/>
  <c r="B1444" i="5"/>
  <c r="B1445" i="5"/>
  <c r="B1446" i="5"/>
  <c r="B1447" i="5"/>
  <c r="B1448" i="5"/>
  <c r="B1449" i="5"/>
  <c r="B1450" i="5"/>
  <c r="B1451" i="5"/>
  <c r="B1452" i="5"/>
  <c r="B1453" i="5"/>
  <c r="B1454" i="5"/>
  <c r="B1455" i="5"/>
  <c r="B1456" i="5"/>
  <c r="B1457" i="5"/>
  <c r="B1458" i="5"/>
  <c r="AB1458" i="5" s="1"/>
  <c r="B1459" i="5"/>
  <c r="B1460" i="5"/>
  <c r="B1461" i="5"/>
  <c r="B1462" i="5"/>
  <c r="B1463" i="5"/>
  <c r="B1464" i="5"/>
  <c r="B1465" i="5"/>
  <c r="B1466" i="5"/>
  <c r="AB1466" i="5" s="1"/>
  <c r="B1467" i="5"/>
  <c r="B1468" i="5"/>
  <c r="B1469" i="5"/>
  <c r="B1470" i="5"/>
  <c r="B1471" i="5"/>
  <c r="B1472" i="5"/>
  <c r="B1473" i="5"/>
  <c r="B1474" i="5"/>
  <c r="AB1474" i="5" s="1"/>
  <c r="B1475" i="5"/>
  <c r="B1476" i="5"/>
  <c r="B1477" i="5"/>
  <c r="B1478" i="5"/>
  <c r="AB1478" i="5" s="1"/>
  <c r="B1479" i="5"/>
  <c r="B1480" i="5"/>
  <c r="B1481" i="5"/>
  <c r="B1482" i="5"/>
  <c r="AB1482" i="5" s="1"/>
  <c r="B1483" i="5"/>
  <c r="B1484" i="5"/>
  <c r="B1485" i="5"/>
  <c r="B1486" i="5"/>
  <c r="B1487" i="5"/>
  <c r="B1488" i="5"/>
  <c r="B1489" i="5"/>
  <c r="B1490" i="5"/>
  <c r="B1491" i="5"/>
  <c r="B1492" i="5"/>
  <c r="B1493" i="5"/>
  <c r="B1494" i="5"/>
  <c r="B1495" i="5"/>
  <c r="B1496" i="5"/>
  <c r="B1497" i="5"/>
  <c r="B1498" i="5"/>
  <c r="AB1498" i="5" s="1"/>
  <c r="B1499" i="5"/>
  <c r="B1500" i="5"/>
  <c r="B1501" i="5"/>
  <c r="B1502" i="5"/>
  <c r="B1503" i="5"/>
  <c r="B1504" i="5"/>
  <c r="B1505" i="5"/>
  <c r="B1506" i="5"/>
  <c r="AB1506" i="5" s="1"/>
  <c r="B1507" i="5"/>
  <c r="B1508" i="5"/>
  <c r="B1509" i="5"/>
  <c r="B1510" i="5"/>
  <c r="B1511" i="5"/>
  <c r="B1512" i="5"/>
  <c r="B1513" i="5"/>
  <c r="B1514" i="5"/>
  <c r="AB1514" i="5" s="1"/>
  <c r="B1515" i="5"/>
  <c r="B1516" i="5"/>
  <c r="B1517" i="5"/>
  <c r="B1518" i="5"/>
  <c r="B1519" i="5"/>
  <c r="B1520" i="5"/>
  <c r="B1521" i="5"/>
  <c r="B1522" i="5"/>
  <c r="AB1522" i="5" s="1"/>
  <c r="B1523" i="5"/>
  <c r="B1524" i="5"/>
  <c r="B1525" i="5"/>
  <c r="B1526" i="5"/>
  <c r="B1527" i="5"/>
  <c r="B1528" i="5"/>
  <c r="B1529" i="5"/>
  <c r="B1530" i="5"/>
  <c r="AB1530" i="5" s="1"/>
  <c r="B1531" i="5"/>
  <c r="B1532" i="5"/>
  <c r="B1533" i="5"/>
  <c r="B1534" i="5"/>
  <c r="B1535" i="5"/>
  <c r="B1536" i="5"/>
  <c r="B1537" i="5"/>
  <c r="B1538" i="5"/>
  <c r="AB1538" i="5" s="1"/>
  <c r="B1539" i="5"/>
  <c r="B1540" i="5"/>
  <c r="B1541" i="5"/>
  <c r="B1542" i="5"/>
  <c r="B1543" i="5"/>
  <c r="B1544" i="5"/>
  <c r="B1545" i="5"/>
  <c r="B1546" i="5"/>
  <c r="B1547" i="5"/>
  <c r="B1548" i="5"/>
  <c r="B1549" i="5"/>
  <c r="B1550" i="5"/>
  <c r="B1551" i="5"/>
  <c r="B1552" i="5"/>
  <c r="B1553" i="5"/>
  <c r="B1554" i="5"/>
  <c r="AB1554" i="5" s="1"/>
  <c r="B1555" i="5"/>
  <c r="B1556" i="5"/>
  <c r="B1557" i="5"/>
  <c r="B1558" i="5"/>
  <c r="B1559" i="5"/>
  <c r="B1560" i="5"/>
  <c r="B1561" i="5"/>
  <c r="B1562" i="5"/>
  <c r="AB1562" i="5" s="1"/>
  <c r="B1563" i="5"/>
  <c r="B1564" i="5"/>
  <c r="B1565" i="5"/>
  <c r="B1566" i="5"/>
  <c r="B1567" i="5"/>
  <c r="B1568" i="5"/>
  <c r="B1569" i="5"/>
  <c r="B1570" i="5"/>
  <c r="AB1570" i="5" s="1"/>
  <c r="B1571" i="5"/>
  <c r="B1572" i="5"/>
  <c r="B1573" i="5"/>
  <c r="B1574" i="5"/>
  <c r="B1575" i="5"/>
  <c r="AB1575" i="5" s="1"/>
  <c r="B1576" i="5"/>
  <c r="B1577" i="5"/>
  <c r="B1578" i="5"/>
  <c r="AB1578" i="5" s="1"/>
  <c r="B1579" i="5"/>
  <c r="B1580" i="5"/>
  <c r="B1581" i="5"/>
  <c r="B1582" i="5"/>
  <c r="B1583" i="5"/>
  <c r="B1584" i="5"/>
  <c r="B1585" i="5"/>
  <c r="B1586" i="5"/>
  <c r="AB1586" i="5" s="1"/>
  <c r="B1587" i="5"/>
  <c r="B1588" i="5"/>
  <c r="B1589" i="5"/>
  <c r="B1590" i="5"/>
  <c r="B1591" i="5"/>
  <c r="B1592" i="5"/>
  <c r="B1593" i="5"/>
  <c r="B1594" i="5"/>
  <c r="AB1594" i="5" s="1"/>
  <c r="B1595" i="5"/>
  <c r="B1596" i="5"/>
  <c r="B1597" i="5"/>
  <c r="B1598" i="5"/>
  <c r="B1599" i="5"/>
  <c r="B1600" i="5"/>
  <c r="B1601" i="5"/>
  <c r="B1602" i="5"/>
  <c r="AB1602" i="5" s="1"/>
  <c r="B1603" i="5"/>
  <c r="B1604" i="5"/>
  <c r="B1605" i="5"/>
  <c r="B1606" i="5"/>
  <c r="AB1606" i="5" s="1"/>
  <c r="B1607" i="5"/>
  <c r="B1608" i="5"/>
  <c r="B1609" i="5"/>
  <c r="B1610" i="5"/>
  <c r="AB1610" i="5" s="1"/>
  <c r="B1611" i="5"/>
  <c r="B1612" i="5"/>
  <c r="B1613" i="5"/>
  <c r="B1614" i="5"/>
  <c r="B1615" i="5"/>
  <c r="B1616" i="5"/>
  <c r="B1617" i="5"/>
  <c r="B1618" i="5"/>
  <c r="AB1618" i="5" s="1"/>
  <c r="B1619" i="5"/>
  <c r="B1620" i="5"/>
  <c r="B1621" i="5"/>
  <c r="B1622" i="5"/>
  <c r="B1623" i="5"/>
  <c r="B1624" i="5"/>
  <c r="B1625" i="5"/>
  <c r="B1626" i="5"/>
  <c r="AB1626" i="5" s="1"/>
  <c r="B1627" i="5"/>
  <c r="B1628" i="5"/>
  <c r="B1629" i="5"/>
  <c r="B1630" i="5"/>
  <c r="AB1630" i="5" s="1"/>
  <c r="B1631" i="5"/>
  <c r="B1632" i="5"/>
  <c r="B1633" i="5"/>
  <c r="B1634" i="5"/>
  <c r="B1635" i="5"/>
  <c r="B1636" i="5"/>
  <c r="B1637" i="5"/>
  <c r="B1638" i="5"/>
  <c r="B1639" i="5"/>
  <c r="B1640" i="5"/>
  <c r="B1641" i="5"/>
  <c r="B1642" i="5"/>
  <c r="AB1642" i="5" s="1"/>
  <c r="B1643" i="5"/>
  <c r="B1644" i="5"/>
  <c r="B1645" i="5"/>
  <c r="B1646" i="5"/>
  <c r="B1647" i="5"/>
  <c r="B1648" i="5"/>
  <c r="B1649" i="5"/>
  <c r="B1650" i="5"/>
  <c r="AB1650" i="5" s="1"/>
  <c r="B1651" i="5"/>
  <c r="B1652" i="5"/>
  <c r="B1653" i="5"/>
  <c r="B1654" i="5"/>
  <c r="AB1654" i="5" s="1"/>
  <c r="B1655" i="5"/>
  <c r="B1656" i="5"/>
  <c r="B1657" i="5"/>
  <c r="B1658" i="5"/>
  <c r="AB1658" i="5" s="1"/>
  <c r="B1659" i="5"/>
  <c r="B1660" i="5"/>
  <c r="B1661" i="5"/>
  <c r="B1662" i="5"/>
  <c r="B1663" i="5"/>
  <c r="B1664" i="5"/>
  <c r="B1665" i="5"/>
  <c r="B1666" i="5"/>
  <c r="AB1666" i="5" s="1"/>
  <c r="B1667" i="5"/>
  <c r="B1668" i="5"/>
  <c r="B1669" i="5"/>
  <c r="B1670" i="5"/>
  <c r="B1671" i="5"/>
  <c r="B1672" i="5"/>
  <c r="B1673" i="5"/>
  <c r="B1674" i="5"/>
  <c r="AB1674" i="5" s="1"/>
  <c r="B1675" i="5"/>
  <c r="B1676" i="5"/>
  <c r="B1677" i="5"/>
  <c r="B1678" i="5"/>
  <c r="B1679" i="5"/>
  <c r="B1680" i="5"/>
  <c r="B1681" i="5"/>
  <c r="B1682" i="5"/>
  <c r="B1683" i="5"/>
  <c r="B1684" i="5"/>
  <c r="B1685" i="5"/>
  <c r="B1686" i="5"/>
  <c r="B1687" i="5"/>
  <c r="B1688" i="5"/>
  <c r="B1689" i="5"/>
  <c r="B1690" i="5"/>
  <c r="AB1690" i="5" s="1"/>
  <c r="B1691" i="5"/>
  <c r="B1692" i="5"/>
  <c r="B1693" i="5"/>
  <c r="B1694" i="5"/>
  <c r="B1695" i="5"/>
  <c r="B1696" i="5"/>
  <c r="B1697" i="5"/>
  <c r="B1698" i="5"/>
  <c r="AB1698" i="5" s="1"/>
  <c r="B1699" i="5"/>
  <c r="B1700" i="5"/>
  <c r="B1701" i="5"/>
  <c r="B1702" i="5"/>
  <c r="B1703" i="5"/>
  <c r="B1704" i="5"/>
  <c r="B1705" i="5"/>
  <c r="B1706" i="5"/>
  <c r="AB1706" i="5" s="1"/>
  <c r="B1707" i="5"/>
  <c r="B1708" i="5"/>
  <c r="B1709" i="5"/>
  <c r="B1710" i="5"/>
  <c r="B1711" i="5"/>
  <c r="B1712" i="5"/>
  <c r="B1713" i="5"/>
  <c r="B1714" i="5"/>
  <c r="AB1714" i="5" s="1"/>
  <c r="B1715" i="5"/>
  <c r="B1716" i="5"/>
  <c r="B1717" i="5"/>
  <c r="B1718" i="5"/>
  <c r="B1719" i="5"/>
  <c r="B1720" i="5"/>
  <c r="B1721" i="5"/>
  <c r="B1722" i="5"/>
  <c r="AB1722" i="5" s="1"/>
  <c r="B1723" i="5"/>
  <c r="B1724" i="5"/>
  <c r="B1725" i="5"/>
  <c r="B1726" i="5"/>
  <c r="B1727" i="5"/>
  <c r="B1728" i="5"/>
  <c r="B1729" i="5"/>
  <c r="B1730" i="5"/>
  <c r="AB1730" i="5" s="1"/>
  <c r="B1731" i="5"/>
  <c r="B1732" i="5"/>
  <c r="B1733" i="5"/>
  <c r="B1734" i="5"/>
  <c r="B1735" i="5"/>
  <c r="B1736" i="5"/>
  <c r="B1737" i="5"/>
  <c r="B1738" i="5"/>
  <c r="AB1738" i="5" s="1"/>
  <c r="B1739" i="5"/>
  <c r="B1740" i="5"/>
  <c r="B1741" i="5"/>
  <c r="B1742" i="5"/>
  <c r="B1743" i="5"/>
  <c r="B1744" i="5"/>
  <c r="B1745" i="5"/>
  <c r="B1746" i="5"/>
  <c r="B1747" i="5"/>
  <c r="B1748" i="5"/>
  <c r="B1749" i="5"/>
  <c r="B1750" i="5"/>
  <c r="B1751" i="5"/>
  <c r="B1752" i="5"/>
  <c r="B1753" i="5"/>
  <c r="B1754" i="5"/>
  <c r="AB1754" i="5" s="1"/>
  <c r="B1755" i="5"/>
  <c r="B1756" i="5"/>
  <c r="B1757" i="5"/>
  <c r="B1758" i="5"/>
  <c r="AB1758" i="5" s="1"/>
  <c r="B1759" i="5"/>
  <c r="B1760" i="5"/>
  <c r="B1761" i="5"/>
  <c r="B1762" i="5"/>
  <c r="AB1762" i="5" s="1"/>
  <c r="B1763" i="5"/>
  <c r="B1764" i="5"/>
  <c r="B1765" i="5"/>
  <c r="B1766" i="5"/>
  <c r="B1767" i="5"/>
  <c r="B1768" i="5"/>
  <c r="B1769" i="5"/>
  <c r="B1770" i="5"/>
  <c r="B1771" i="5"/>
  <c r="B1772" i="5"/>
  <c r="B1773" i="5"/>
  <c r="B1774" i="5"/>
  <c r="B1775" i="5"/>
  <c r="B1776" i="5"/>
  <c r="B1777" i="5"/>
  <c r="B1778" i="5"/>
  <c r="AB1778" i="5" s="1"/>
  <c r="B1779" i="5"/>
  <c r="B1780" i="5"/>
  <c r="B1781" i="5"/>
  <c r="B1782" i="5"/>
  <c r="AB1782" i="5" s="1"/>
  <c r="B1783" i="5"/>
  <c r="B1784" i="5"/>
  <c r="B1785" i="5"/>
  <c r="B1786" i="5"/>
  <c r="B1787" i="5"/>
  <c r="B1788" i="5"/>
  <c r="B1789" i="5"/>
  <c r="B1790" i="5"/>
  <c r="B1791" i="5"/>
  <c r="B1792" i="5"/>
  <c r="B1793" i="5"/>
  <c r="B1794" i="5"/>
  <c r="AB1794" i="5" s="1"/>
  <c r="B1795" i="5"/>
  <c r="B1796" i="5"/>
  <c r="B1797" i="5"/>
  <c r="B1798" i="5"/>
  <c r="B1799" i="5"/>
  <c r="B1800" i="5"/>
  <c r="B1801" i="5"/>
  <c r="B1802" i="5"/>
  <c r="B1803" i="5"/>
  <c r="B1804" i="5"/>
  <c r="B1805" i="5"/>
  <c r="B1806" i="5"/>
  <c r="B1807" i="5"/>
  <c r="B1808" i="5"/>
  <c r="B1809" i="5"/>
  <c r="B1810" i="5"/>
  <c r="AB1810" i="5" s="1"/>
  <c r="B1811" i="5"/>
  <c r="B1812" i="5"/>
  <c r="B1813" i="5"/>
  <c r="B1814" i="5"/>
  <c r="B1815" i="5"/>
  <c r="B1816" i="5"/>
  <c r="B1817" i="5"/>
  <c r="B1818" i="5"/>
  <c r="AB1818" i="5" s="1"/>
  <c r="B1819" i="5"/>
  <c r="B1820" i="5"/>
  <c r="B1821" i="5"/>
  <c r="B1822" i="5"/>
  <c r="B1823" i="5"/>
  <c r="B1824" i="5"/>
  <c r="B1825" i="5"/>
  <c r="B1826" i="5"/>
  <c r="AB1826" i="5" s="1"/>
  <c r="B1827" i="5"/>
  <c r="B1828" i="5"/>
  <c r="B1829" i="5"/>
  <c r="B1830" i="5"/>
  <c r="B1831" i="5"/>
  <c r="B1832" i="5"/>
  <c r="B1833" i="5"/>
  <c r="B1834" i="5"/>
  <c r="AB1834" i="5" s="1"/>
  <c r="B1835" i="5"/>
  <c r="B1836" i="5"/>
  <c r="B1837" i="5"/>
  <c r="B1838" i="5"/>
  <c r="B1839" i="5"/>
  <c r="B1840" i="5"/>
  <c r="B1841" i="5"/>
  <c r="B1842" i="5"/>
  <c r="AB1842" i="5" s="1"/>
  <c r="B1843" i="5"/>
  <c r="B1844" i="5"/>
  <c r="B1845" i="5"/>
  <c r="B1846" i="5"/>
  <c r="B1847" i="5"/>
  <c r="B1848" i="5"/>
  <c r="B1849" i="5"/>
  <c r="B1850" i="5"/>
  <c r="AB1850" i="5" s="1"/>
  <c r="B1851" i="5"/>
  <c r="B1852" i="5"/>
  <c r="B1853" i="5"/>
  <c r="B1854" i="5"/>
  <c r="B1855" i="5"/>
  <c r="B1856" i="5"/>
  <c r="B1857" i="5"/>
  <c r="B1858" i="5"/>
  <c r="AB1858" i="5" s="1"/>
  <c r="B1859" i="5"/>
  <c r="B1860" i="5"/>
  <c r="B1861" i="5"/>
  <c r="B1862" i="5"/>
  <c r="B1863" i="5"/>
  <c r="B1864" i="5"/>
  <c r="B1865" i="5"/>
  <c r="B1866" i="5"/>
  <c r="AB1866" i="5" s="1"/>
  <c r="B1867" i="5"/>
  <c r="B1868" i="5"/>
  <c r="B1869" i="5"/>
  <c r="B1870" i="5"/>
  <c r="B1871" i="5"/>
  <c r="B1872" i="5"/>
  <c r="B1873" i="5"/>
  <c r="B1874" i="5"/>
  <c r="AB1874" i="5" s="1"/>
  <c r="B1875" i="5"/>
  <c r="B1876" i="5"/>
  <c r="B1877" i="5"/>
  <c r="B1878" i="5"/>
  <c r="B1879" i="5"/>
  <c r="B1880" i="5"/>
  <c r="B1881" i="5"/>
  <c r="B1882" i="5"/>
  <c r="AB1882" i="5" s="1"/>
  <c r="B1883" i="5"/>
  <c r="B1884" i="5"/>
  <c r="B1885" i="5"/>
  <c r="B1886" i="5"/>
  <c r="B1887" i="5"/>
  <c r="B1888" i="5"/>
  <c r="B1889" i="5"/>
  <c r="B1890" i="5"/>
  <c r="AB1890" i="5" s="1"/>
  <c r="B1891" i="5"/>
  <c r="B1892" i="5"/>
  <c r="B1893" i="5"/>
  <c r="B1894" i="5"/>
  <c r="B1895" i="5"/>
  <c r="B1896" i="5"/>
  <c r="B1897" i="5"/>
  <c r="B1898" i="5"/>
  <c r="AB1898" i="5" s="1"/>
  <c r="B1899" i="5"/>
  <c r="B1900" i="5"/>
  <c r="B1901" i="5"/>
  <c r="B1902" i="5"/>
  <c r="B1903" i="5"/>
  <c r="B1904" i="5"/>
  <c r="B1905" i="5"/>
  <c r="B1906" i="5"/>
  <c r="AB1906" i="5" s="1"/>
  <c r="B1907" i="5"/>
  <c r="B1908" i="5"/>
  <c r="B1909" i="5"/>
  <c r="B1910" i="5"/>
  <c r="B1911" i="5"/>
  <c r="B1912" i="5"/>
  <c r="B1913" i="5"/>
  <c r="B1914" i="5"/>
  <c r="AB1914" i="5" s="1"/>
  <c r="B1915" i="5"/>
  <c r="B1916" i="5"/>
  <c r="B1917" i="5"/>
  <c r="B1918" i="5"/>
  <c r="B1919" i="5"/>
  <c r="B1920" i="5"/>
  <c r="B1921" i="5"/>
  <c r="B1922" i="5"/>
  <c r="B1923" i="5"/>
  <c r="B1924" i="5"/>
  <c r="B1925" i="5"/>
  <c r="B1926" i="5"/>
  <c r="B1927" i="5"/>
  <c r="B1928" i="5"/>
  <c r="B1929" i="5"/>
  <c r="B1930" i="5"/>
  <c r="AB1930" i="5" s="1"/>
  <c r="B1931" i="5"/>
  <c r="B1932" i="5"/>
  <c r="B1933" i="5"/>
  <c r="B1934" i="5"/>
  <c r="B1935" i="5"/>
  <c r="B1936" i="5"/>
  <c r="B1937" i="5"/>
  <c r="B1938" i="5"/>
  <c r="AB1938" i="5" s="1"/>
  <c r="B1939" i="5"/>
  <c r="B1940" i="5"/>
  <c r="B1941" i="5"/>
  <c r="B1942" i="5"/>
  <c r="B1943" i="5"/>
  <c r="B1944" i="5"/>
  <c r="B1945" i="5"/>
  <c r="B1946" i="5"/>
  <c r="AB1946" i="5" s="1"/>
  <c r="B1947" i="5"/>
  <c r="B1948" i="5"/>
  <c r="B1949" i="5"/>
  <c r="B1950" i="5"/>
  <c r="B1951" i="5"/>
  <c r="B1952" i="5"/>
  <c r="B1953" i="5"/>
  <c r="B1954" i="5"/>
  <c r="AB1954" i="5" s="1"/>
  <c r="B1955" i="5"/>
  <c r="B1956" i="5"/>
  <c r="B1957" i="5"/>
  <c r="B1958" i="5"/>
  <c r="B1959" i="5"/>
  <c r="B1960" i="5"/>
  <c r="B1961" i="5"/>
  <c r="B1962" i="5"/>
  <c r="AB1962" i="5" s="1"/>
  <c r="B1963" i="5"/>
  <c r="B1964" i="5"/>
  <c r="B1965" i="5"/>
  <c r="B1966" i="5"/>
  <c r="B1967" i="5"/>
  <c r="B1968" i="5"/>
  <c r="B1969" i="5"/>
  <c r="B1970" i="5"/>
  <c r="AB1970" i="5" s="1"/>
  <c r="B1971" i="5"/>
  <c r="B1972" i="5"/>
  <c r="B1973" i="5"/>
  <c r="B1974" i="5"/>
  <c r="B1975" i="5"/>
  <c r="B1976" i="5"/>
  <c r="B1977" i="5"/>
  <c r="B1978" i="5"/>
  <c r="AB1978" i="5" s="1"/>
  <c r="B1979" i="5"/>
  <c r="B1980" i="5"/>
  <c r="B1981" i="5"/>
  <c r="B1982" i="5"/>
  <c r="B1983" i="5"/>
  <c r="B1984" i="5"/>
  <c r="B1985" i="5"/>
  <c r="B1986" i="5"/>
  <c r="AB1986" i="5" s="1"/>
  <c r="B1987" i="5"/>
  <c r="B1988" i="5"/>
  <c r="B1989" i="5"/>
  <c r="B1990" i="5"/>
  <c r="B1991" i="5"/>
  <c r="B1992" i="5"/>
  <c r="B1993" i="5"/>
  <c r="B1994" i="5"/>
  <c r="AB1994" i="5" s="1"/>
  <c r="B1995" i="5"/>
  <c r="B1996" i="5"/>
  <c r="B1997" i="5"/>
  <c r="B1998" i="5"/>
  <c r="B1999" i="5"/>
  <c r="B2000" i="5"/>
  <c r="B2001" i="5"/>
  <c r="B2002" i="5"/>
  <c r="AB2002" i="5" s="1"/>
  <c r="B2003" i="5"/>
  <c r="B2004" i="5"/>
  <c r="B2005" i="5"/>
  <c r="B2006" i="5"/>
  <c r="B2007" i="5"/>
  <c r="B2008" i="5"/>
  <c r="B2009" i="5"/>
  <c r="B2010" i="5"/>
  <c r="AB2010" i="5" s="1"/>
  <c r="B2011" i="5"/>
  <c r="B2012" i="5"/>
  <c r="B2013" i="5"/>
  <c r="B2014" i="5"/>
  <c r="AB2014" i="5" s="1"/>
  <c r="B2015" i="5"/>
  <c r="B2016" i="5"/>
  <c r="B2017" i="5"/>
  <c r="B2018" i="5"/>
  <c r="AB2018" i="5" s="1"/>
  <c r="B2019" i="5"/>
  <c r="B2020" i="5"/>
  <c r="B2021" i="5"/>
  <c r="B2022" i="5"/>
  <c r="AB2022" i="5" s="1"/>
  <c r="B2023" i="5"/>
  <c r="B2024" i="5"/>
  <c r="B2025" i="5"/>
  <c r="B2026" i="5"/>
  <c r="AB2026" i="5" s="1"/>
  <c r="B2027" i="5"/>
  <c r="B2028" i="5"/>
  <c r="B2029" i="5"/>
  <c r="B2030" i="5"/>
  <c r="AB2030" i="5" s="1"/>
  <c r="B2031" i="5"/>
  <c r="B2032" i="5"/>
  <c r="B2033" i="5"/>
  <c r="B2034" i="5"/>
  <c r="AB2034" i="5" s="1"/>
  <c r="B2035" i="5"/>
  <c r="B2036" i="5"/>
  <c r="B2037" i="5"/>
  <c r="B2038" i="5"/>
  <c r="AB2038" i="5" s="1"/>
  <c r="B2039" i="5"/>
  <c r="B2040" i="5"/>
  <c r="B2041" i="5"/>
  <c r="B2042" i="5"/>
  <c r="AB2042" i="5" s="1"/>
  <c r="B2043" i="5"/>
  <c r="B2044" i="5"/>
  <c r="B2045" i="5"/>
  <c r="B2046" i="5"/>
  <c r="B2047" i="5"/>
  <c r="B2048" i="5"/>
  <c r="B2049" i="5"/>
  <c r="B2050" i="5"/>
  <c r="AB2050" i="5" s="1"/>
  <c r="B2051" i="5"/>
  <c r="B2052" i="5"/>
  <c r="B2053" i="5"/>
  <c r="B2054" i="5"/>
  <c r="AB2054" i="5" s="1"/>
  <c r="B2055" i="5"/>
  <c r="B2056" i="5"/>
  <c r="B2057" i="5"/>
  <c r="B2058" i="5"/>
  <c r="AB2058" i="5" s="1"/>
  <c r="B2059" i="5"/>
  <c r="B2060" i="5"/>
  <c r="B2061" i="5"/>
  <c r="B2062" i="5"/>
  <c r="AB2062" i="5" s="1"/>
  <c r="B2063" i="5"/>
  <c r="B2064" i="5"/>
  <c r="B2065" i="5"/>
  <c r="B2066" i="5"/>
  <c r="AB2066" i="5" s="1"/>
  <c r="B2067" i="5"/>
  <c r="B2068" i="5"/>
  <c r="B2069" i="5"/>
  <c r="B2070" i="5"/>
  <c r="AB2070" i="5" s="1"/>
  <c r="B2071" i="5"/>
  <c r="B2072" i="5"/>
  <c r="B2073" i="5"/>
  <c r="B2074" i="5"/>
  <c r="AB2074" i="5" s="1"/>
  <c r="B2075" i="5"/>
  <c r="B2076" i="5"/>
  <c r="B2077" i="5"/>
  <c r="B2078" i="5"/>
  <c r="AB2078" i="5" s="1"/>
  <c r="B2079" i="5"/>
  <c r="B2080" i="5"/>
  <c r="B2081" i="5"/>
  <c r="B2082" i="5"/>
  <c r="AB2082" i="5" s="1"/>
  <c r="B2083" i="5"/>
  <c r="B2084" i="5"/>
  <c r="B2085" i="5"/>
  <c r="B2086" i="5"/>
  <c r="AB2086" i="5" s="1"/>
  <c r="B2087" i="5"/>
  <c r="B2088" i="5"/>
  <c r="B2089" i="5"/>
  <c r="B2090" i="5"/>
  <c r="AB2090" i="5" s="1"/>
  <c r="B2091" i="5"/>
  <c r="B2092" i="5"/>
  <c r="B2093" i="5"/>
  <c r="B2094" i="5"/>
  <c r="AB2094" i="5" s="1"/>
  <c r="B2095" i="5"/>
  <c r="B2096" i="5"/>
  <c r="B2097" i="5"/>
  <c r="B2098" i="5"/>
  <c r="AB2098" i="5" s="1"/>
  <c r="B2099" i="5"/>
  <c r="B2100" i="5"/>
  <c r="B2101" i="5"/>
  <c r="B2102" i="5"/>
  <c r="AB2102" i="5" s="1"/>
  <c r="B2103" i="5"/>
  <c r="B2104" i="5"/>
  <c r="B2105" i="5"/>
  <c r="B2106" i="5"/>
  <c r="AB2106" i="5" s="1"/>
  <c r="B2107" i="5"/>
  <c r="B2108" i="5"/>
  <c r="B2109" i="5"/>
  <c r="B2110" i="5"/>
  <c r="AB2110" i="5" s="1"/>
  <c r="B2111" i="5"/>
  <c r="B2112" i="5"/>
  <c r="B2113" i="5"/>
  <c r="B2114" i="5"/>
  <c r="AB2114" i="5" s="1"/>
  <c r="B2115" i="5"/>
  <c r="B2116" i="5"/>
  <c r="B2117" i="5"/>
  <c r="B2118" i="5"/>
  <c r="AB2118" i="5" s="1"/>
  <c r="B2119" i="5"/>
  <c r="B2120" i="5"/>
  <c r="B2121" i="5"/>
  <c r="B2122" i="5"/>
  <c r="AB2122" i="5" s="1"/>
  <c r="B2123" i="5"/>
  <c r="B2124" i="5"/>
  <c r="B2125" i="5"/>
  <c r="B2126" i="5"/>
  <c r="AB2126" i="5" s="1"/>
  <c r="B2127" i="5"/>
  <c r="B2128" i="5"/>
  <c r="B2129" i="5"/>
  <c r="B2130" i="5"/>
  <c r="AB2130" i="5" s="1"/>
  <c r="B2131" i="5"/>
  <c r="B2132" i="5"/>
  <c r="B2133" i="5"/>
  <c r="B2134" i="5"/>
  <c r="AB2134" i="5" s="1"/>
  <c r="B2135" i="5"/>
  <c r="B2136" i="5"/>
  <c r="B2137" i="5"/>
  <c r="B2138" i="5"/>
  <c r="AB2138" i="5" s="1"/>
  <c r="B2139" i="5"/>
  <c r="B2140" i="5"/>
  <c r="B2141" i="5"/>
  <c r="B2142" i="5"/>
  <c r="B2143" i="5"/>
  <c r="B2144" i="5"/>
  <c r="B2145" i="5"/>
  <c r="B2146" i="5"/>
  <c r="AB2146" i="5" s="1"/>
  <c r="B2147" i="5"/>
  <c r="B2148" i="5"/>
  <c r="B2149" i="5"/>
  <c r="B2150" i="5"/>
  <c r="AB2150" i="5" s="1"/>
  <c r="B2151" i="5"/>
  <c r="B2152" i="5"/>
  <c r="B2153" i="5"/>
  <c r="B2154" i="5"/>
  <c r="AB2154" i="5" s="1"/>
  <c r="B2155" i="5"/>
  <c r="B2156" i="5"/>
  <c r="B2157" i="5"/>
  <c r="B2158" i="5"/>
  <c r="AB2158" i="5" s="1"/>
  <c r="B2159" i="5"/>
  <c r="B2160" i="5"/>
  <c r="B2161" i="5"/>
  <c r="B2162" i="5"/>
  <c r="AB2162" i="5" s="1"/>
  <c r="B2163" i="5"/>
  <c r="B2164" i="5"/>
  <c r="B2165" i="5"/>
  <c r="B2166" i="5"/>
  <c r="AB2166" i="5" s="1"/>
  <c r="B2167" i="5"/>
  <c r="B2168" i="5"/>
  <c r="B2169" i="5"/>
  <c r="B2170" i="5"/>
  <c r="AB2170" i="5" s="1"/>
  <c r="B2171" i="5"/>
  <c r="B2172" i="5"/>
  <c r="B2173" i="5"/>
  <c r="B2174" i="5"/>
  <c r="AB2174" i="5" s="1"/>
  <c r="B2175" i="5"/>
  <c r="B2176" i="5"/>
  <c r="B2177" i="5"/>
  <c r="B2178" i="5"/>
  <c r="AB2178" i="5" s="1"/>
  <c r="B2179" i="5"/>
  <c r="B2180" i="5"/>
  <c r="B2181" i="5"/>
  <c r="B2182" i="5"/>
  <c r="AB2182" i="5" s="1"/>
  <c r="B2183" i="5"/>
  <c r="B2184" i="5"/>
  <c r="B2185" i="5"/>
  <c r="B2186" i="5"/>
  <c r="AB2186" i="5" s="1"/>
  <c r="B2187" i="5"/>
  <c r="B2188" i="5"/>
  <c r="B2189" i="5"/>
  <c r="B2190" i="5"/>
  <c r="AB2190" i="5" s="1"/>
  <c r="B2191" i="5"/>
  <c r="B2192" i="5"/>
  <c r="B2193" i="5"/>
  <c r="B2194" i="5"/>
  <c r="AB2194" i="5" s="1"/>
  <c r="B2195" i="5"/>
  <c r="B2196" i="5"/>
  <c r="B2197" i="5"/>
  <c r="B2198" i="5"/>
  <c r="AB2198" i="5" s="1"/>
  <c r="B2199" i="5"/>
  <c r="B2200" i="5"/>
  <c r="B2201" i="5"/>
  <c r="B2202" i="5"/>
  <c r="B2203" i="5"/>
  <c r="B2204" i="5"/>
  <c r="B2205" i="5"/>
  <c r="B2206" i="5"/>
  <c r="B2207" i="5"/>
  <c r="B2208" i="5"/>
  <c r="B2209" i="5"/>
  <c r="B2210" i="5"/>
  <c r="AB2210" i="5" s="1"/>
  <c r="B2211" i="5"/>
  <c r="B2212" i="5"/>
  <c r="B2213" i="5"/>
  <c r="B2214" i="5"/>
  <c r="AB2214" i="5" s="1"/>
  <c r="B2215" i="5"/>
  <c r="B2216" i="5"/>
  <c r="B2217" i="5"/>
  <c r="B2218" i="5"/>
  <c r="AB2218" i="5" s="1"/>
  <c r="B2219" i="5"/>
  <c r="B2220" i="5"/>
  <c r="B2221" i="5"/>
  <c r="B2222" i="5"/>
  <c r="AB2222" i="5" s="1"/>
  <c r="B2223" i="5"/>
  <c r="B2224" i="5"/>
  <c r="B2225" i="5"/>
  <c r="B2226" i="5"/>
  <c r="AB2226" i="5" s="1"/>
  <c r="B2227" i="5"/>
  <c r="B2228" i="5"/>
  <c r="B2229" i="5"/>
  <c r="B2230" i="5"/>
  <c r="AB2230" i="5" s="1"/>
  <c r="B2231" i="5"/>
  <c r="B2232" i="5"/>
  <c r="B2233" i="5"/>
  <c r="B2234" i="5"/>
  <c r="AB2234" i="5" s="1"/>
  <c r="B2235" i="5"/>
  <c r="B2236" i="5"/>
  <c r="B2237" i="5"/>
  <c r="B2238" i="5"/>
  <c r="AB2238" i="5" s="1"/>
  <c r="B2239" i="5"/>
  <c r="B2240" i="5"/>
  <c r="B2241" i="5"/>
  <c r="B2242" i="5"/>
  <c r="AB2242" i="5" s="1"/>
  <c r="B2243" i="5"/>
  <c r="B2244" i="5"/>
  <c r="B2245" i="5"/>
  <c r="B2246" i="5"/>
  <c r="AB2246" i="5" s="1"/>
  <c r="B2247" i="5"/>
  <c r="B2248" i="5"/>
  <c r="B2249" i="5"/>
  <c r="B2250" i="5"/>
  <c r="AB2250" i="5" s="1"/>
  <c r="B2251" i="5"/>
  <c r="B2252" i="5"/>
  <c r="B2253" i="5"/>
  <c r="B2254" i="5"/>
  <c r="AB2254" i="5" s="1"/>
  <c r="B2255" i="5"/>
  <c r="B2256" i="5"/>
  <c r="B2257" i="5"/>
  <c r="B2258" i="5"/>
  <c r="AB2258" i="5" s="1"/>
  <c r="B2259" i="5"/>
  <c r="B2260" i="5"/>
  <c r="B2261" i="5"/>
  <c r="B2262" i="5"/>
  <c r="B2263" i="5"/>
  <c r="B2264" i="5"/>
  <c r="B2265" i="5"/>
  <c r="B2266" i="5"/>
  <c r="AB2266" i="5" s="1"/>
  <c r="B2267" i="5"/>
  <c r="B2268" i="5"/>
  <c r="B2269" i="5"/>
  <c r="B2270" i="5"/>
  <c r="AB2270" i="5" s="1"/>
  <c r="B2271" i="5"/>
  <c r="B2272" i="5"/>
  <c r="B2273" i="5"/>
  <c r="B2274" i="5"/>
  <c r="B2275" i="5"/>
  <c r="B2276" i="5"/>
  <c r="B2277" i="5"/>
  <c r="B2278" i="5"/>
  <c r="AB2278" i="5" s="1"/>
  <c r="B2279" i="5"/>
  <c r="B2280" i="5"/>
  <c r="B2281" i="5"/>
  <c r="B2282" i="5"/>
  <c r="AB2282" i="5" s="1"/>
  <c r="B2283" i="5"/>
  <c r="B2284" i="5"/>
  <c r="B2285" i="5"/>
  <c r="B2286" i="5"/>
  <c r="AB2286" i="5" s="1"/>
  <c r="B2287" i="5"/>
  <c r="B2288" i="5"/>
  <c r="B2289" i="5"/>
  <c r="B2290" i="5"/>
  <c r="AB2290" i="5" s="1"/>
  <c r="B2291" i="5"/>
  <c r="B2292" i="5"/>
  <c r="B2293" i="5"/>
  <c r="B2294" i="5"/>
  <c r="AB2294" i="5" s="1"/>
  <c r="B2295" i="5"/>
  <c r="B2296" i="5"/>
  <c r="B2297" i="5"/>
  <c r="B2298" i="5"/>
  <c r="AB2298" i="5" s="1"/>
  <c r="B2299" i="5"/>
  <c r="B2300" i="5"/>
  <c r="B2301" i="5"/>
  <c r="B2302" i="5"/>
  <c r="AB2302" i="5" s="1"/>
  <c r="B2303" i="5"/>
  <c r="B2304" i="5"/>
  <c r="B2305" i="5"/>
  <c r="B2306" i="5"/>
  <c r="AB2306" i="5" s="1"/>
  <c r="B2307" i="5"/>
  <c r="B2308" i="5"/>
  <c r="B2309" i="5"/>
  <c r="B2310" i="5"/>
  <c r="AB2310" i="5" s="1"/>
  <c r="B2311" i="5"/>
  <c r="B2312" i="5"/>
  <c r="B2313" i="5"/>
  <c r="B2314" i="5"/>
  <c r="AB2314" i="5" s="1"/>
  <c r="B2315" i="5"/>
  <c r="B2316" i="5"/>
  <c r="B2317" i="5"/>
  <c r="B2318" i="5"/>
  <c r="AB2318" i="5" s="1"/>
  <c r="B2319" i="5"/>
  <c r="B2320" i="5"/>
  <c r="B2321" i="5"/>
  <c r="B2322" i="5"/>
  <c r="AB2322" i="5" s="1"/>
  <c r="B2323" i="5"/>
  <c r="B2324" i="5"/>
  <c r="B2325" i="5"/>
  <c r="B2326" i="5"/>
  <c r="AB2326" i="5" s="1"/>
  <c r="B2327" i="5"/>
  <c r="B2328" i="5"/>
  <c r="B2329" i="5"/>
  <c r="B2330" i="5"/>
  <c r="AB2330" i="5" s="1"/>
  <c r="B2331" i="5"/>
  <c r="B2332" i="5"/>
  <c r="B2333" i="5"/>
  <c r="B2334" i="5"/>
  <c r="AB2334" i="5" s="1"/>
  <c r="B2335" i="5"/>
  <c r="B2336" i="5"/>
  <c r="B2337" i="5"/>
  <c r="B2338" i="5"/>
  <c r="AB2338" i="5" s="1"/>
  <c r="B2339" i="5"/>
  <c r="B2340" i="5"/>
  <c r="B2341" i="5"/>
  <c r="B2342" i="5"/>
  <c r="B2343" i="5"/>
  <c r="B2344" i="5"/>
  <c r="B2345" i="5"/>
  <c r="B2346" i="5"/>
  <c r="B2347" i="5"/>
  <c r="B2348" i="5"/>
  <c r="B2349" i="5"/>
  <c r="B2350" i="5"/>
  <c r="AB2350" i="5" s="1"/>
  <c r="B2351" i="5"/>
  <c r="B2352" i="5"/>
  <c r="B2353" i="5"/>
  <c r="B2354" i="5"/>
  <c r="AB2354" i="5" s="1"/>
  <c r="B2355" i="5"/>
  <c r="B2356" i="5"/>
  <c r="B2357" i="5"/>
  <c r="B2358" i="5"/>
  <c r="B2359" i="5"/>
  <c r="B2360" i="5"/>
  <c r="B2361" i="5"/>
  <c r="B2362" i="5"/>
  <c r="AB2362" i="5" s="1"/>
  <c r="B2363" i="5"/>
  <c r="B2364" i="5"/>
  <c r="B2365" i="5"/>
  <c r="B2366" i="5"/>
  <c r="AB2366" i="5" s="1"/>
  <c r="B2367" i="5"/>
  <c r="B2368" i="5"/>
  <c r="B2369" i="5"/>
  <c r="B2370" i="5"/>
  <c r="AB2370" i="5" s="1"/>
  <c r="B2371" i="5"/>
  <c r="B2372" i="5"/>
  <c r="B2373" i="5"/>
  <c r="B2374" i="5"/>
  <c r="AB2374" i="5" s="1"/>
  <c r="B2375" i="5"/>
  <c r="B2376" i="5"/>
  <c r="B2377" i="5"/>
  <c r="B2378" i="5"/>
  <c r="AB2378" i="5" s="1"/>
  <c r="B2379" i="5"/>
  <c r="B2380" i="5"/>
  <c r="B2381" i="5"/>
  <c r="B2382" i="5"/>
  <c r="AB2382" i="5" s="1"/>
  <c r="B2383" i="5"/>
  <c r="B2384" i="5"/>
  <c r="B2385" i="5"/>
  <c r="B2386" i="5"/>
  <c r="AB2386" i="5" s="1"/>
  <c r="B2387" i="5"/>
  <c r="B2388" i="5"/>
  <c r="B2389" i="5"/>
  <c r="B2390" i="5"/>
  <c r="AB2390" i="5" s="1"/>
  <c r="B2391" i="5"/>
  <c r="B2392" i="5"/>
  <c r="B2393" i="5"/>
  <c r="B2394" i="5"/>
  <c r="AB2394" i="5" s="1"/>
  <c r="B2395" i="5"/>
  <c r="B2396" i="5"/>
  <c r="B2397" i="5"/>
  <c r="B2398" i="5"/>
  <c r="B2399" i="5"/>
  <c r="B2400" i="5"/>
  <c r="B2401" i="5"/>
  <c r="B2402" i="5"/>
  <c r="AB2402" i="5" s="1"/>
  <c r="B2403" i="5"/>
  <c r="B2404" i="5"/>
  <c r="B2405" i="5"/>
  <c r="B2406" i="5"/>
  <c r="AB2406" i="5" s="1"/>
  <c r="B2407" i="5"/>
  <c r="B2408" i="5"/>
  <c r="B2409" i="5"/>
  <c r="B2410" i="5"/>
  <c r="B2411" i="5"/>
  <c r="B2412" i="5"/>
  <c r="B2413" i="5"/>
  <c r="B2414" i="5"/>
  <c r="AB2414" i="5" s="1"/>
  <c r="B2415" i="5"/>
  <c r="B2416" i="5"/>
  <c r="B2417" i="5"/>
  <c r="B2418" i="5"/>
  <c r="AB2418" i="5" s="1"/>
  <c r="B2419" i="5"/>
  <c r="B2420" i="5"/>
  <c r="B2421" i="5"/>
  <c r="B2422" i="5"/>
  <c r="AB2422" i="5" s="1"/>
  <c r="B2423" i="5"/>
  <c r="B2424" i="5"/>
  <c r="B2425" i="5"/>
  <c r="B2426" i="5"/>
  <c r="AB2426" i="5" s="1"/>
  <c r="B2427" i="5"/>
  <c r="B2428" i="5"/>
  <c r="B2429" i="5"/>
  <c r="B2430" i="5"/>
  <c r="AB2430" i="5" s="1"/>
  <c r="B2431" i="5"/>
  <c r="B2432" i="5"/>
  <c r="B2433" i="5"/>
  <c r="B2434" i="5"/>
  <c r="AB2434" i="5" s="1"/>
  <c r="B2435" i="5"/>
  <c r="B2436" i="5"/>
  <c r="B2437" i="5"/>
  <c r="B2438" i="5"/>
  <c r="AB2438" i="5" s="1"/>
  <c r="B2439" i="5"/>
  <c r="B2440" i="5"/>
  <c r="B2441" i="5"/>
  <c r="B2442" i="5"/>
  <c r="AB2442" i="5" s="1"/>
  <c r="B2443" i="5"/>
  <c r="B2444" i="5"/>
  <c r="B2445" i="5"/>
  <c r="B2446" i="5"/>
  <c r="AB2446" i="5" s="1"/>
  <c r="B2447" i="5"/>
  <c r="B2448" i="5"/>
  <c r="B2449" i="5"/>
  <c r="B2450" i="5"/>
  <c r="AB2450" i="5" s="1"/>
  <c r="B2451" i="5"/>
  <c r="B2452" i="5"/>
  <c r="B2453" i="5"/>
  <c r="B2454" i="5"/>
  <c r="AB2454" i="5" s="1"/>
  <c r="B2455" i="5"/>
  <c r="B2456" i="5"/>
  <c r="B2457" i="5"/>
  <c r="B2458" i="5"/>
  <c r="AB2458" i="5" s="1"/>
  <c r="B2459" i="5"/>
  <c r="B2460" i="5"/>
  <c r="B2461" i="5"/>
  <c r="B2462" i="5"/>
  <c r="AB2462" i="5" s="1"/>
  <c r="B2463" i="5"/>
  <c r="B2464" i="5"/>
  <c r="B2465" i="5"/>
  <c r="B2466" i="5"/>
  <c r="AB2466" i="5" s="1"/>
  <c r="B2467" i="5"/>
  <c r="B2468" i="5"/>
  <c r="B2469" i="5"/>
  <c r="B2470" i="5"/>
  <c r="B2471" i="5"/>
  <c r="B2472" i="5"/>
  <c r="B2473" i="5"/>
  <c r="B2474" i="5"/>
  <c r="B2475" i="5"/>
  <c r="B2476" i="5"/>
  <c r="B2477" i="5"/>
  <c r="B2478" i="5"/>
  <c r="AB2478" i="5" s="1"/>
  <c r="B2479" i="5"/>
  <c r="B2480" i="5"/>
  <c r="B2481" i="5"/>
  <c r="B2482" i="5"/>
  <c r="AB2482" i="5" s="1"/>
  <c r="B2483" i="5"/>
  <c r="B2484" i="5"/>
  <c r="B2485" i="5"/>
  <c r="B2486" i="5"/>
  <c r="B2487" i="5"/>
  <c r="B2488" i="5"/>
  <c r="B2489" i="5"/>
  <c r="B2490" i="5"/>
  <c r="B2491" i="5"/>
  <c r="B2492" i="5"/>
  <c r="B2493" i="5"/>
  <c r="A34" i="9"/>
  <c r="A32" i="9"/>
  <c r="A31" i="9"/>
  <c r="P3" i="4"/>
  <c r="A30" i="9"/>
  <c r="A29" i="9"/>
  <c r="A28" i="9"/>
  <c r="P41" i="4"/>
  <c r="P40" i="4"/>
  <c r="P39" i="4"/>
  <c r="P38" i="4"/>
  <c r="P37" i="4"/>
  <c r="Q37" i="4" s="1"/>
  <c r="P31" i="4"/>
  <c r="Q31" i="4" s="1"/>
  <c r="P35" i="4"/>
  <c r="P34" i="4"/>
  <c r="P33" i="4"/>
  <c r="P32" i="4"/>
  <c r="P29" i="4"/>
  <c r="P28" i="4"/>
  <c r="P27" i="4"/>
  <c r="P26" i="4"/>
  <c r="A230" i="9"/>
  <c r="A229" i="9"/>
  <c r="A228" i="9"/>
  <c r="A185" i="9"/>
  <c r="A186" i="9"/>
  <c r="A187" i="9"/>
  <c r="A188" i="9"/>
  <c r="A189" i="9"/>
  <c r="A190" i="9"/>
  <c r="A191" i="9"/>
  <c r="A192" i="9"/>
  <c r="A193" i="9"/>
  <c r="A194" i="9"/>
  <c r="A195" i="9"/>
  <c r="A196" i="9"/>
  <c r="A43" i="9"/>
  <c r="A42" i="9"/>
  <c r="A225" i="9"/>
  <c r="A64" i="9"/>
  <c r="A49" i="9"/>
  <c r="A305" i="9"/>
  <c r="A304" i="9"/>
  <c r="A303" i="9"/>
  <c r="A302" i="9"/>
  <c r="A301" i="9"/>
  <c r="A300" i="9"/>
  <c r="A299" i="9"/>
  <c r="A298" i="9"/>
  <c r="A297" i="9"/>
  <c r="A240" i="9"/>
  <c r="A239" i="9"/>
  <c r="A238" i="9"/>
  <c r="A236" i="9"/>
  <c r="A235" i="9"/>
  <c r="A234" i="9"/>
  <c r="A233" i="9"/>
  <c r="A232" i="9"/>
  <c r="A231" i="9"/>
  <c r="A227" i="9"/>
  <c r="A226" i="9"/>
  <c r="A224" i="9"/>
  <c r="A223" i="9"/>
  <c r="A222" i="9"/>
  <c r="A221" i="9"/>
  <c r="A220" i="9"/>
  <c r="A219" i="9"/>
  <c r="A218" i="9"/>
  <c r="A217" i="9"/>
  <c r="A216" i="9"/>
  <c r="A215" i="9"/>
  <c r="A214" i="9"/>
  <c r="A213" i="9"/>
  <c r="A212" i="9"/>
  <c r="A211" i="9"/>
  <c r="A210" i="9"/>
  <c r="A209" i="9"/>
  <c r="A207" i="9"/>
  <c r="A206" i="9"/>
  <c r="A205" i="9"/>
  <c r="A204" i="9"/>
  <c r="A203" i="9"/>
  <c r="A202" i="9"/>
  <c r="A201" i="9"/>
  <c r="A200" i="9"/>
  <c r="A199" i="9"/>
  <c r="A198" i="9"/>
  <c r="A197"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3" i="9"/>
  <c r="A62" i="9"/>
  <c r="A61" i="9"/>
  <c r="A60" i="9"/>
  <c r="A59" i="9"/>
  <c r="A58" i="9"/>
  <c r="A57" i="9"/>
  <c r="A56" i="9"/>
  <c r="A55" i="9"/>
  <c r="A54" i="9"/>
  <c r="A53" i="9"/>
  <c r="A52" i="9"/>
  <c r="A51" i="9"/>
  <c r="A50" i="9"/>
  <c r="A47" i="9"/>
  <c r="A46" i="9"/>
  <c r="A45" i="9"/>
  <c r="A44" i="9"/>
  <c r="A41" i="9"/>
  <c r="A40" i="9"/>
  <c r="A39" i="9"/>
  <c r="A38" i="9"/>
  <c r="A37" i="9"/>
  <c r="A36" i="9"/>
  <c r="A35" i="9"/>
  <c r="A33" i="9"/>
  <c r="A27" i="9"/>
  <c r="A26" i="9"/>
  <c r="A25" i="9"/>
  <c r="A24" i="9"/>
  <c r="A23" i="9"/>
  <c r="A22" i="9"/>
  <c r="A21" i="9"/>
  <c r="A20" i="9"/>
  <c r="A19" i="9"/>
  <c r="A18" i="9"/>
  <c r="A17" i="9"/>
  <c r="A16" i="9"/>
  <c r="A15" i="9"/>
  <c r="A14" i="9"/>
  <c r="A13" i="9"/>
  <c r="A12" i="9"/>
  <c r="A11" i="9"/>
  <c r="A10" i="9"/>
  <c r="A9" i="9"/>
  <c r="A8" i="9"/>
  <c r="A7" i="9"/>
  <c r="A6" i="9"/>
  <c r="A5" i="9"/>
  <c r="A4" i="9"/>
  <c r="A3" i="9"/>
  <c r="A2" i="9"/>
  <c r="AB2494" i="5"/>
  <c r="B16" i="6"/>
  <c r="D11" i="4"/>
  <c r="B4" i="6"/>
  <c r="G4" i="6" s="1"/>
  <c r="H4" i="6" s="1"/>
  <c r="B5" i="6"/>
  <c r="G5" i="6" s="1"/>
  <c r="H5" i="6" s="1"/>
  <c r="B18" i="6"/>
  <c r="B51" i="6"/>
  <c r="G51" i="6" s="1"/>
  <c r="B52" i="6"/>
  <c r="G52" i="6" s="1"/>
  <c r="B6" i="6"/>
  <c r="G6" i="6" s="1"/>
  <c r="B9" i="6"/>
  <c r="G9" i="6" s="1"/>
  <c r="H9" i="6" s="1"/>
  <c r="B8" i="6"/>
  <c r="G8" i="6" s="1"/>
  <c r="H8" i="6" s="1"/>
  <c r="B7" i="6"/>
  <c r="G7" i="6" s="1"/>
  <c r="H7" i="6" s="1"/>
  <c r="B13" i="6"/>
  <c r="G13" i="6" s="1"/>
  <c r="H13" i="6" s="1"/>
  <c r="B12" i="6"/>
  <c r="G12" i="6" s="1"/>
  <c r="H12" i="6" s="1"/>
  <c r="G61" i="6"/>
  <c r="B61" i="6" s="1"/>
  <c r="B11" i="6"/>
  <c r="G11" i="6"/>
  <c r="H11" i="6" s="1"/>
  <c r="B10" i="6"/>
  <c r="G10" i="6"/>
  <c r="H10" i="6" s="1"/>
  <c r="A5" i="4"/>
  <c r="B60" i="6"/>
  <c r="G60" i="6" s="1"/>
  <c r="B59" i="6"/>
  <c r="G59" i="6" s="1"/>
  <c r="B58" i="6"/>
  <c r="G58" i="6"/>
  <c r="B56" i="6"/>
  <c r="G56" i="6" s="1"/>
  <c r="B55" i="6"/>
  <c r="G55" i="6" s="1"/>
  <c r="B54" i="6"/>
  <c r="G54" i="6" s="1"/>
  <c r="B53" i="6"/>
  <c r="G53" i="6"/>
  <c r="B50" i="6"/>
  <c r="G50" i="6" s="1"/>
  <c r="H14" i="6"/>
  <c r="H61" i="4"/>
  <c r="B86" i="4"/>
  <c r="F23" i="6"/>
  <c r="G2388" i="5"/>
  <c r="I1612" i="5"/>
  <c r="I1606" i="5"/>
  <c r="E1580" i="5"/>
  <c r="X1580" i="5" s="1"/>
  <c r="I1070" i="5"/>
  <c r="F1872" i="5"/>
  <c r="R1355" i="5"/>
  <c r="F1334" i="5"/>
  <c r="J1198" i="5"/>
  <c r="F1116" i="5"/>
  <c r="J1088" i="5"/>
  <c r="H1032" i="5"/>
  <c r="R1876" i="5"/>
  <c r="J1864" i="5"/>
  <c r="G1144" i="5"/>
  <c r="H1020" i="5"/>
  <c r="H1848" i="5"/>
  <c r="AB1398" i="5"/>
  <c r="AB1147" i="5"/>
  <c r="AB730" i="5"/>
  <c r="R2128" i="5"/>
  <c r="R2248" i="5"/>
  <c r="R1992" i="5"/>
  <c r="J1976" i="5"/>
  <c r="E1708" i="5"/>
  <c r="X1708" i="5" s="1"/>
  <c r="E1484" i="5"/>
  <c r="X1484" i="5" s="1"/>
  <c r="F2168" i="5"/>
  <c r="I2064" i="5"/>
  <c r="R1912" i="5"/>
  <c r="E1748" i="5"/>
  <c r="X1748" i="5" s="1"/>
  <c r="I2356" i="5"/>
  <c r="E2152" i="5"/>
  <c r="X2152" i="5" s="1"/>
  <c r="R2088" i="5"/>
  <c r="I1960" i="5"/>
  <c r="J1772" i="5"/>
  <c r="F1548" i="5"/>
  <c r="F1516" i="5"/>
  <c r="F1340" i="5"/>
  <c r="R2456" i="5"/>
  <c r="E1968" i="5"/>
  <c r="X1968" i="5" s="1"/>
  <c r="R1904" i="5"/>
  <c r="E1572" i="5"/>
  <c r="X1572" i="5" s="1"/>
  <c r="J1035" i="5"/>
  <c r="AB1035" i="5"/>
  <c r="G1148" i="5"/>
  <c r="AB2398" i="5"/>
  <c r="E2382" i="5"/>
  <c r="X2382" i="5" s="1"/>
  <c r="F2358" i="5"/>
  <c r="G2302" i="5"/>
  <c r="J2278" i="5"/>
  <c r="AB2262" i="5"/>
  <c r="R2182" i="5"/>
  <c r="G2110" i="5"/>
  <c r="G2038" i="5"/>
  <c r="H1268" i="5"/>
  <c r="R1140" i="5"/>
  <c r="J2460" i="5"/>
  <c r="H2436" i="5"/>
  <c r="I2428" i="5"/>
  <c r="R2380" i="5"/>
  <c r="E2364" i="5"/>
  <c r="X2364" i="5" s="1"/>
  <c r="E2340" i="5"/>
  <c r="X2340" i="5" s="1"/>
  <c r="H2300" i="5"/>
  <c r="H2268" i="5"/>
  <c r="J2204" i="5"/>
  <c r="R2448" i="5"/>
  <c r="F2416" i="5"/>
  <c r="F2360" i="5"/>
  <c r="F2304" i="5"/>
  <c r="H2272" i="5"/>
  <c r="R2240" i="5"/>
  <c r="I2426" i="5"/>
  <c r="AB2410" i="5"/>
  <c r="AB2274" i="5"/>
  <c r="J2218" i="5"/>
  <c r="G1924" i="5"/>
  <c r="J1852" i="5"/>
  <c r="J1436" i="5"/>
  <c r="F1428" i="5"/>
  <c r="F1420" i="5"/>
  <c r="F1412" i="5"/>
  <c r="F1404" i="5"/>
  <c r="R1380" i="5"/>
  <c r="H1372" i="5"/>
  <c r="AB1279" i="5"/>
  <c r="I1164" i="5"/>
  <c r="F1036" i="5"/>
  <c r="J132" i="5"/>
  <c r="I116" i="5"/>
  <c r="I76" i="5"/>
  <c r="F68" i="5"/>
  <c r="E52" i="5"/>
  <c r="X52" i="5" s="1"/>
  <c r="H28" i="5"/>
  <c r="G20" i="5"/>
  <c r="AB12" i="5"/>
  <c r="I2050" i="5"/>
  <c r="E1204" i="5"/>
  <c r="X1204" i="5" s="1"/>
  <c r="G1076" i="5"/>
  <c r="J1335" i="5"/>
  <c r="AB1079" i="5"/>
  <c r="AB1434" i="5"/>
  <c r="AB1146" i="5"/>
  <c r="G1300" i="5"/>
  <c r="R1236" i="5"/>
  <c r="R1044" i="5"/>
  <c r="AB1922" i="5"/>
  <c r="AB1786" i="5"/>
  <c r="AB1634" i="5"/>
  <c r="AB1546" i="5"/>
  <c r="AB1450" i="5"/>
  <c r="H1432" i="5"/>
  <c r="R1424" i="5"/>
  <c r="H1416" i="5"/>
  <c r="I1408" i="5"/>
  <c r="G1400" i="5"/>
  <c r="I1392" i="5"/>
  <c r="H1384" i="5"/>
  <c r="I1368" i="5"/>
  <c r="J1360" i="5"/>
  <c r="R1324" i="5"/>
  <c r="H1260" i="5"/>
  <c r="E1247" i="5"/>
  <c r="X1247" i="5" s="1"/>
  <c r="H1196" i="5"/>
  <c r="F1132" i="5"/>
  <c r="H1068" i="5"/>
  <c r="E1055" i="5"/>
  <c r="X1055" i="5" s="1"/>
  <c r="F1348" i="5"/>
  <c r="J1316" i="5"/>
  <c r="H1252" i="5"/>
  <c r="AB1191" i="5"/>
  <c r="R1188" i="5"/>
  <c r="H1156" i="5"/>
  <c r="G1127" i="5"/>
  <c r="AB1127" i="5"/>
  <c r="G1124" i="5"/>
  <c r="I1092" i="5"/>
  <c r="G1060" i="5"/>
  <c r="AB1135" i="5"/>
  <c r="R1039" i="5"/>
  <c r="E79" i="5"/>
  <c r="X79" i="5" s="1"/>
  <c r="G237" i="5"/>
  <c r="R93" i="5"/>
  <c r="E23" i="5"/>
  <c r="X23" i="5" s="1"/>
  <c r="F117" i="5"/>
  <c r="B23" i="6" l="1"/>
  <c r="B48" i="6" s="1"/>
  <c r="B21" i="6"/>
  <c r="B31" i="6" s="1"/>
  <c r="F21" i="6"/>
  <c r="B20" i="6"/>
  <c r="B35" i="6" s="1"/>
  <c r="G23" i="6"/>
  <c r="H23" i="6" s="1"/>
  <c r="D23" i="6" s="1"/>
  <c r="F20" i="6"/>
  <c r="F22" i="6"/>
  <c r="G22" i="6"/>
  <c r="G18" i="6"/>
  <c r="H18" i="6" s="1"/>
  <c r="G16" i="6"/>
  <c r="H16" i="6" s="1"/>
  <c r="D16" i="6" s="1"/>
  <c r="AB28" i="5"/>
  <c r="AB1273" i="5"/>
  <c r="A45" i="2"/>
  <c r="AB76" i="5"/>
  <c r="G108" i="5"/>
  <c r="AB140" i="5"/>
  <c r="A11" i="2"/>
  <c r="J28" i="6"/>
  <c r="V1303" i="5"/>
  <c r="I1303" i="5" s="1"/>
  <c r="AB1303" i="5"/>
  <c r="V1175" i="5"/>
  <c r="H1175" i="5" s="1"/>
  <c r="AB1175" i="5"/>
  <c r="A34" i="2"/>
  <c r="A42" i="2"/>
  <c r="V1447" i="5"/>
  <c r="R1447" i="5" s="1"/>
  <c r="AB1447" i="5"/>
  <c r="V1347" i="5"/>
  <c r="G1347" i="5" s="1"/>
  <c r="AB1347" i="5"/>
  <c r="V1319" i="5"/>
  <c r="G1319" i="5" s="1"/>
  <c r="V1307" i="5"/>
  <c r="AB1307" i="5"/>
  <c r="B75" i="4"/>
  <c r="A54" i="6" s="1"/>
  <c r="AB1263" i="5"/>
  <c r="AB1319" i="5"/>
  <c r="AB1239" i="5"/>
  <c r="G2107" i="5"/>
  <c r="B4" i="3"/>
  <c r="A46" i="2"/>
  <c r="A6" i="2"/>
  <c r="G4" i="5"/>
  <c r="I27" i="6"/>
  <c r="A58" i="2"/>
  <c r="J63" i="6"/>
  <c r="J58" i="6"/>
  <c r="B16" i="4"/>
  <c r="A8" i="6" s="1"/>
  <c r="A48" i="2"/>
  <c r="A10" i="2"/>
  <c r="AB1295" i="5"/>
  <c r="AB1247" i="5"/>
  <c r="AB1335" i="5"/>
  <c r="AB1543" i="5"/>
  <c r="AB1671" i="5"/>
  <c r="J31" i="6"/>
  <c r="C7" i="3"/>
  <c r="A24" i="2"/>
  <c r="A14" i="2"/>
  <c r="A16" i="2"/>
  <c r="B41" i="4"/>
  <c r="A28" i="6" s="1"/>
  <c r="B77" i="4"/>
  <c r="A55" i="6" s="1"/>
  <c r="A62" i="2"/>
  <c r="I45" i="6"/>
  <c r="J40" i="6"/>
  <c r="I65" i="6"/>
  <c r="I68" i="4"/>
  <c r="H68" i="4"/>
  <c r="B85" i="4"/>
  <c r="A60" i="6" s="1"/>
  <c r="AB1759" i="5"/>
  <c r="A2" i="2"/>
  <c r="I35" i="6"/>
  <c r="A1" i="7"/>
  <c r="D3" i="6"/>
  <c r="A26" i="2"/>
  <c r="I48" i="6"/>
  <c r="A41" i="2"/>
  <c r="B19" i="4"/>
  <c r="A32" i="2"/>
  <c r="C8" i="3"/>
  <c r="A39" i="2"/>
  <c r="B14" i="4"/>
  <c r="A12" i="2"/>
  <c r="J60" i="6"/>
  <c r="J20" i="6"/>
  <c r="A23" i="2"/>
  <c r="J65" i="6"/>
  <c r="B2" i="3"/>
  <c r="J6" i="6"/>
  <c r="C4" i="3"/>
  <c r="A8" i="2"/>
  <c r="J18" i="6"/>
  <c r="B4" i="4"/>
  <c r="A49" i="2"/>
  <c r="A64" i="2"/>
  <c r="A30" i="2"/>
  <c r="A61" i="2"/>
  <c r="A55" i="2"/>
  <c r="A70" i="2"/>
  <c r="F4" i="8"/>
  <c r="A9" i="2"/>
  <c r="A21" i="2"/>
  <c r="B9" i="4"/>
  <c r="A5" i="6" s="1"/>
  <c r="A17" i="2"/>
  <c r="AB2471" i="5"/>
  <c r="AB2455" i="5"/>
  <c r="AB2443" i="5"/>
  <c r="AB2423" i="5"/>
  <c r="AB2407" i="5"/>
  <c r="AB2391" i="5"/>
  <c r="AB2387" i="5"/>
  <c r="AB2379" i="5"/>
  <c r="AB2363" i="5"/>
  <c r="AB2343" i="5"/>
  <c r="AB2327" i="5"/>
  <c r="AB2315" i="5"/>
  <c r="AB2279" i="5"/>
  <c r="AB2259" i="5"/>
  <c r="AB2235" i="5"/>
  <c r="AB2215" i="5"/>
  <c r="AB2199" i="5"/>
  <c r="AB2187" i="5"/>
  <c r="AB2151" i="5"/>
  <c r="AB2135" i="5"/>
  <c r="AB2131" i="5"/>
  <c r="AB2123" i="5"/>
  <c r="AB2107" i="5"/>
  <c r="AB2087" i="5"/>
  <c r="AB2071" i="5"/>
  <c r="AB2067" i="5"/>
  <c r="AB2059" i="5"/>
  <c r="AB2007" i="5"/>
  <c r="AB2003" i="5"/>
  <c r="AB1995" i="5"/>
  <c r="AB1979" i="5"/>
  <c r="AB1959" i="5"/>
  <c r="AB1943" i="5"/>
  <c r="AB1939" i="5"/>
  <c r="AB1235" i="5"/>
  <c r="AB1231" i="5"/>
  <c r="AB1207" i="5"/>
  <c r="AB1151" i="5"/>
  <c r="G2208" i="5"/>
  <c r="AB2480" i="5"/>
  <c r="AB2476" i="5"/>
  <c r="AB2464" i="5"/>
  <c r="AB2460" i="5"/>
  <c r="AB2448" i="5"/>
  <c r="AB2444" i="5"/>
  <c r="AB1915" i="5"/>
  <c r="AB1895" i="5"/>
  <c r="AB1879" i="5"/>
  <c r="AB1875" i="5"/>
  <c r="AB1867" i="5"/>
  <c r="AB1851" i="5"/>
  <c r="AB1831" i="5"/>
  <c r="AB1791" i="5"/>
  <c r="AB1727" i="5"/>
  <c r="AB1703" i="5"/>
  <c r="AB1631" i="5"/>
  <c r="AB1607" i="5"/>
  <c r="AB1599" i="5"/>
  <c r="AB1567" i="5"/>
  <c r="AB1503" i="5"/>
  <c r="AB1479" i="5"/>
  <c r="AB1471" i="5"/>
  <c r="AB1439" i="5"/>
  <c r="AB1415" i="5"/>
  <c r="AB1375" i="5"/>
  <c r="AB1355" i="5"/>
  <c r="AB1311" i="5"/>
  <c r="AB1287" i="5"/>
  <c r="AB1271" i="5"/>
  <c r="AB1179" i="5"/>
  <c r="AB1163" i="5"/>
  <c r="AB1159" i="5"/>
  <c r="AB1143" i="5"/>
  <c r="AB1139" i="5"/>
  <c r="AB1111" i="5"/>
  <c r="AB1099" i="5"/>
  <c r="AB1091" i="5"/>
  <c r="AB1083" i="5"/>
  <c r="AB1075" i="5"/>
  <c r="AB1059" i="5"/>
  <c r="AB1055" i="5"/>
  <c r="AB1031" i="5"/>
  <c r="AB1019" i="5"/>
  <c r="AB959" i="5"/>
  <c r="AB2432" i="5"/>
  <c r="AB2428" i="5"/>
  <c r="AB2416" i="5"/>
  <c r="AB2412" i="5"/>
  <c r="AB2400" i="5"/>
  <c r="AB2396" i="5"/>
  <c r="AB2384" i="5"/>
  <c r="AB2380" i="5"/>
  <c r="AB2368" i="5"/>
  <c r="AB2364" i="5"/>
  <c r="AB2356" i="5"/>
  <c r="AB2352" i="5"/>
  <c r="AB2348" i="5"/>
  <c r="AB2336" i="5"/>
  <c r="AB2332" i="5"/>
  <c r="AB2324" i="5"/>
  <c r="AB2320" i="5"/>
  <c r="AB2316" i="5"/>
  <c r="AB2304" i="5"/>
  <c r="AB2300" i="5"/>
  <c r="AB2296" i="5"/>
  <c r="AB2292" i="5"/>
  <c r="AB2288" i="5"/>
  <c r="AB2284" i="5"/>
  <c r="AB2272" i="5"/>
  <c r="AB2268" i="5"/>
  <c r="AB2256" i="5"/>
  <c r="AB2252" i="5"/>
  <c r="AB2248" i="5"/>
  <c r="AB2240" i="5"/>
  <c r="AB2236" i="5"/>
  <c r="AB2232" i="5"/>
  <c r="AB2228" i="5"/>
  <c r="AB2224" i="5"/>
  <c r="AB2220" i="5"/>
  <c r="AB2212" i="5"/>
  <c r="AB2208" i="5"/>
  <c r="AB2204" i="5"/>
  <c r="AB2196" i="5"/>
  <c r="AB2192" i="5"/>
  <c r="AB2176" i="5"/>
  <c r="AB2172" i="5"/>
  <c r="AB2168" i="5"/>
  <c r="AB2164" i="5"/>
  <c r="AB2156" i="5"/>
  <c r="AB2152" i="5"/>
  <c r="AB2148" i="5"/>
  <c r="AB2140" i="5"/>
  <c r="AB2132" i="5"/>
  <c r="AB2124" i="5"/>
  <c r="AB2120" i="5"/>
  <c r="AB2108" i="5"/>
  <c r="AB2104" i="5"/>
  <c r="AB2100" i="5"/>
  <c r="AB2092" i="5"/>
  <c r="AB2088" i="5"/>
  <c r="AB2076" i="5"/>
  <c r="AB2060" i="5"/>
  <c r="AB2044" i="5"/>
  <c r="AB2036" i="5"/>
  <c r="AB2028" i="5"/>
  <c r="AB2024" i="5"/>
  <c r="AB2020" i="5"/>
  <c r="AB2012" i="5"/>
  <c r="AB2000" i="5"/>
  <c r="AB1992" i="5"/>
  <c r="AB1988" i="5"/>
  <c r="AB1980" i="5"/>
  <c r="AB1976" i="5"/>
  <c r="AB1968" i="5"/>
  <c r="AB1956" i="5"/>
  <c r="AB1948" i="5"/>
  <c r="AB1936" i="5"/>
  <c r="AB1928" i="5"/>
  <c r="AB1924" i="5"/>
  <c r="AB1916" i="5"/>
  <c r="AB1904" i="5"/>
  <c r="AB1892" i="5"/>
  <c r="AB1884" i="5"/>
  <c r="AB1876" i="5"/>
  <c r="AB1864" i="5"/>
  <c r="AB1860" i="5"/>
  <c r="AB1852" i="5"/>
  <c r="AB1848" i="5"/>
  <c r="AB1840" i="5"/>
  <c r="AB1836" i="5"/>
  <c r="AB1828" i="5"/>
  <c r="AB1820" i="5"/>
  <c r="AB1796" i="5"/>
  <c r="AB1788" i="5"/>
  <c r="AB1772" i="5"/>
  <c r="AB1756" i="5"/>
  <c r="AB1748" i="5"/>
  <c r="AB1732" i="5"/>
  <c r="AB1724" i="5"/>
  <c r="AB1708" i="5"/>
  <c r="AB1700" i="5"/>
  <c r="AB1692" i="5"/>
  <c r="AB1668" i="5"/>
  <c r="AB1660" i="5"/>
  <c r="AB1636" i="5"/>
  <c r="AB1628" i="5"/>
  <c r="AB1620" i="5"/>
  <c r="AB1612" i="5"/>
  <c r="AB1604" i="5"/>
  <c r="AB1596" i="5"/>
  <c r="AB1580" i="5"/>
  <c r="AB1572" i="5"/>
  <c r="AB1564" i="5"/>
  <c r="AB1548" i="5"/>
  <c r="AB1540" i="5"/>
  <c r="AB1532" i="5"/>
  <c r="AB1508" i="5"/>
  <c r="AB1500" i="5"/>
  <c r="AB1484" i="5"/>
  <c r="AB1476" i="5"/>
  <c r="AB1468" i="5"/>
  <c r="AB1444" i="5"/>
  <c r="AB1436" i="5"/>
  <c r="AB1432" i="5"/>
  <c r="AB1428" i="5"/>
  <c r="AB1424" i="5"/>
  <c r="AB1420" i="5"/>
  <c r="AB1416" i="5"/>
  <c r="AB1412" i="5"/>
  <c r="AB1408" i="5"/>
  <c r="AB1404" i="5"/>
  <c r="AB1400" i="5"/>
  <c r="AB1396" i="5"/>
  <c r="AB1392" i="5"/>
  <c r="AB1388" i="5"/>
  <c r="AB1384" i="5"/>
  <c r="AB1380" i="5"/>
  <c r="AB1376" i="5"/>
  <c r="AB1372" i="5"/>
  <c r="AB1368" i="5"/>
  <c r="AB1364" i="5"/>
  <c r="AB1360" i="5"/>
  <c r="AB1356" i="5"/>
  <c r="AB1340" i="5"/>
  <c r="AB1332" i="5"/>
  <c r="AB1324" i="5"/>
  <c r="AB1292" i="5"/>
  <c r="AB1276" i="5"/>
  <c r="AB1268" i="5"/>
  <c r="AB1260" i="5"/>
  <c r="AB1228" i="5"/>
  <c r="AB1204" i="5"/>
  <c r="AB1196" i="5"/>
  <c r="AB1164" i="5"/>
  <c r="AB1160" i="5"/>
  <c r="AB1148" i="5"/>
  <c r="AB1144" i="5"/>
  <c r="AB1140" i="5"/>
  <c r="AB1132" i="5"/>
  <c r="AB1116" i="5"/>
  <c r="AB1100" i="5"/>
  <c r="AB1088" i="5"/>
  <c r="AB1076" i="5"/>
  <c r="AB1068" i="5"/>
  <c r="AB1036" i="5"/>
  <c r="AB1020" i="5"/>
  <c r="AB864" i="5"/>
  <c r="AB840" i="5"/>
  <c r="AB824" i="5"/>
  <c r="AB620" i="5"/>
  <c r="AB616" i="5"/>
  <c r="AB584" i="5"/>
  <c r="AB580" i="5"/>
  <c r="G409" i="5"/>
  <c r="B49" i="4"/>
  <c r="A34" i="6" s="1"/>
  <c r="B81" i="4"/>
  <c r="A58" i="6" s="1"/>
  <c r="B71" i="4"/>
  <c r="A51" i="6" s="1"/>
  <c r="B79" i="4"/>
  <c r="A56" i="6" s="1"/>
  <c r="J10" i="6"/>
  <c r="I4" i="5"/>
  <c r="I21" i="6"/>
  <c r="C21" i="3"/>
  <c r="N4" i="5"/>
  <c r="J47" i="6"/>
  <c r="I31" i="6"/>
  <c r="J30" i="6"/>
  <c r="I59" i="6"/>
  <c r="C22" i="3"/>
  <c r="I17" i="6"/>
  <c r="J15" i="6"/>
  <c r="J43" i="6"/>
  <c r="I26" i="6"/>
  <c r="I47" i="6"/>
  <c r="G4" i="8"/>
  <c r="B40" i="4"/>
  <c r="B58" i="4" s="1"/>
  <c r="A42" i="6" s="1"/>
  <c r="I66" i="6"/>
  <c r="C20" i="3"/>
  <c r="C24" i="3"/>
  <c r="I28" i="6"/>
  <c r="J16" i="6"/>
  <c r="A1" i="8"/>
  <c r="G25" i="4"/>
  <c r="G43" i="4" s="1"/>
  <c r="I54" i="6"/>
  <c r="J25" i="6"/>
  <c r="J23" i="6"/>
  <c r="C30" i="3"/>
  <c r="I41" i="6"/>
  <c r="B73" i="4"/>
  <c r="A53" i="6" s="1"/>
  <c r="J11" i="6"/>
  <c r="D4" i="8"/>
  <c r="B8" i="4"/>
  <c r="A4" i="6" s="1"/>
  <c r="C29" i="3"/>
  <c r="G3" i="5"/>
  <c r="A1" i="6"/>
  <c r="I9" i="6"/>
  <c r="I16" i="6"/>
  <c r="K4" i="5"/>
  <c r="Q4" i="5"/>
  <c r="D4" i="5"/>
  <c r="J41" i="6"/>
  <c r="J52" i="6"/>
  <c r="J55" i="6"/>
  <c r="C3" i="6"/>
  <c r="J8" i="6"/>
  <c r="H4" i="5"/>
  <c r="J4" i="5"/>
  <c r="C14" i="3"/>
  <c r="I50" i="6"/>
  <c r="I32" i="6"/>
  <c r="B13" i="4"/>
  <c r="C18" i="3"/>
  <c r="J9" i="6"/>
  <c r="J61" i="6"/>
  <c r="I15" i="6"/>
  <c r="D1" i="6"/>
  <c r="I18" i="6"/>
  <c r="B55" i="4"/>
  <c r="A39" i="6" s="1"/>
  <c r="B43" i="4"/>
  <c r="A29" i="6" s="1"/>
  <c r="B61" i="4"/>
  <c r="A44" i="6" s="1"/>
  <c r="J59" i="6"/>
  <c r="C15" i="3"/>
  <c r="J2" i="5"/>
  <c r="C19" i="3"/>
  <c r="B1001" i="7"/>
  <c r="B67" i="4"/>
  <c r="C4" i="5"/>
  <c r="I30" i="6"/>
  <c r="A75" i="2"/>
  <c r="P4" i="5"/>
  <c r="B10" i="4"/>
  <c r="A6" i="6" s="1"/>
  <c r="J32" i="6"/>
  <c r="C16" i="3"/>
  <c r="C23" i="3"/>
  <c r="I40" i="6"/>
  <c r="J36" i="6"/>
  <c r="I4" i="6"/>
  <c r="A4" i="8"/>
  <c r="A87" i="4"/>
  <c r="I58" i="6"/>
  <c r="B27" i="4"/>
  <c r="B33" i="4" s="1"/>
  <c r="A21" i="6" s="1"/>
  <c r="C6" i="3"/>
  <c r="J7" i="6"/>
  <c r="I4" i="4"/>
  <c r="B3" i="5"/>
  <c r="J50" i="6"/>
  <c r="C17" i="3"/>
  <c r="C3" i="3"/>
  <c r="C9" i="3"/>
  <c r="A38" i="2"/>
  <c r="B5" i="3"/>
  <c r="B9" i="3"/>
  <c r="B13" i="3"/>
  <c r="B17" i="3"/>
  <c r="B21" i="3"/>
  <c r="B25" i="3"/>
  <c r="B29" i="3"/>
  <c r="B10" i="3"/>
  <c r="B14" i="3"/>
  <c r="B18" i="3"/>
  <c r="B26" i="3"/>
  <c r="B11" i="3"/>
  <c r="B19" i="3"/>
  <c r="B27" i="3"/>
  <c r="B6" i="3"/>
  <c r="B7" i="3"/>
  <c r="B8" i="3"/>
  <c r="B12" i="3"/>
  <c r="B16" i="3"/>
  <c r="B20" i="3"/>
  <c r="B24" i="3"/>
  <c r="B28" i="3"/>
  <c r="B22" i="3"/>
  <c r="B30" i="3"/>
  <c r="B15" i="3"/>
  <c r="B23" i="3"/>
  <c r="G365" i="5"/>
  <c r="V2493" i="5"/>
  <c r="J2493" i="5" s="1"/>
  <c r="V2477" i="5"/>
  <c r="G2477" i="5" s="1"/>
  <c r="V2469" i="5"/>
  <c r="G2469" i="5" s="1"/>
  <c r="V2441" i="5"/>
  <c r="E2441" i="5" s="1"/>
  <c r="X2441" i="5" s="1"/>
  <c r="V2433" i="5"/>
  <c r="G2433" i="5" s="1"/>
  <c r="V2425" i="5"/>
  <c r="E2425" i="5" s="1"/>
  <c r="X2425" i="5" s="1"/>
  <c r="V2421" i="5"/>
  <c r="J2421" i="5" s="1"/>
  <c r="V2417" i="5"/>
  <c r="F2417" i="5" s="1"/>
  <c r="V2409" i="5"/>
  <c r="E2409" i="5" s="1"/>
  <c r="X2409" i="5" s="1"/>
  <c r="V2405" i="5"/>
  <c r="J2405" i="5" s="1"/>
  <c r="V2361" i="5"/>
  <c r="E2361" i="5" s="1"/>
  <c r="X2361" i="5" s="1"/>
  <c r="V2357" i="5"/>
  <c r="F2357" i="5" s="1"/>
  <c r="V2321" i="5"/>
  <c r="H2321" i="5" s="1"/>
  <c r="V2309" i="5"/>
  <c r="I2309" i="5" s="1"/>
  <c r="V2305" i="5"/>
  <c r="G2305" i="5" s="1"/>
  <c r="V2297" i="5"/>
  <c r="I2297" i="5" s="1"/>
  <c r="V2273" i="5"/>
  <c r="F2273" i="5" s="1"/>
  <c r="V2257" i="5"/>
  <c r="E2257" i="5" s="1"/>
  <c r="X2257" i="5" s="1"/>
  <c r="V2253" i="5"/>
  <c r="E2253" i="5" s="1"/>
  <c r="X2253" i="5" s="1"/>
  <c r="V2245" i="5"/>
  <c r="E2245" i="5" s="1"/>
  <c r="X2245" i="5" s="1"/>
  <c r="V2233" i="5"/>
  <c r="F2233" i="5" s="1"/>
  <c r="V2221" i="5"/>
  <c r="F2221" i="5" s="1"/>
  <c r="V2217" i="5"/>
  <c r="E2217" i="5" s="1"/>
  <c r="X2217" i="5" s="1"/>
  <c r="V2213" i="5"/>
  <c r="J2213" i="5" s="1"/>
  <c r="V2201" i="5"/>
  <c r="H2201" i="5" s="1"/>
  <c r="V2197" i="5"/>
  <c r="J2197" i="5" s="1"/>
  <c r="V2193" i="5"/>
  <c r="I2193" i="5" s="1"/>
  <c r="V2189" i="5"/>
  <c r="I2189" i="5" s="1"/>
  <c r="V2145" i="5"/>
  <c r="G2145" i="5" s="1"/>
  <c r="V2141" i="5"/>
  <c r="F2141" i="5" s="1"/>
  <c r="V2097" i="5"/>
  <c r="G2097" i="5" s="1"/>
  <c r="V2073" i="5"/>
  <c r="E2073" i="5" s="1"/>
  <c r="X2073" i="5" s="1"/>
  <c r="V2061" i="5"/>
  <c r="J2061" i="5" s="1"/>
  <c r="V2053" i="5"/>
  <c r="H2053" i="5" s="1"/>
  <c r="V2033" i="5"/>
  <c r="E2033" i="5" s="1"/>
  <c r="X2033" i="5" s="1"/>
  <c r="V2029" i="5"/>
  <c r="F2029" i="5" s="1"/>
  <c r="V2025" i="5"/>
  <c r="E2025" i="5" s="1"/>
  <c r="X2025" i="5" s="1"/>
  <c r="V1993" i="5"/>
  <c r="H1993" i="5" s="1"/>
  <c r="V1977" i="5"/>
  <c r="J1977" i="5" s="1"/>
  <c r="V1965" i="5"/>
  <c r="G1965" i="5" s="1"/>
  <c r="V1957" i="5"/>
  <c r="H1957" i="5" s="1"/>
  <c r="V1929" i="5"/>
  <c r="F1929" i="5" s="1"/>
  <c r="V1913" i="5"/>
  <c r="R1913" i="5" s="1"/>
  <c r="V1893" i="5"/>
  <c r="G1893" i="5" s="1"/>
  <c r="V1889" i="5"/>
  <c r="F1889" i="5" s="1"/>
  <c r="V1877" i="5"/>
  <c r="J1877" i="5" s="1"/>
  <c r="V1853" i="5"/>
  <c r="J1853" i="5" s="1"/>
  <c r="V1793" i="5"/>
  <c r="G1793" i="5" s="1"/>
  <c r="V1765" i="5"/>
  <c r="F1765" i="5" s="1"/>
  <c r="V1737" i="5"/>
  <c r="J1737" i="5" s="1"/>
  <c r="V1729" i="5"/>
  <c r="G1729" i="5" s="1"/>
  <c r="V1713" i="5"/>
  <c r="E1713" i="5" s="1"/>
  <c r="X1713" i="5" s="1"/>
  <c r="V1709" i="5"/>
  <c r="I1709" i="5" s="1"/>
  <c r="V1637" i="5"/>
  <c r="R1637" i="5" s="1"/>
  <c r="V1633" i="5"/>
  <c r="J1633" i="5" s="1"/>
  <c r="V1621" i="5"/>
  <c r="H1621" i="5" s="1"/>
  <c r="V1617" i="5"/>
  <c r="G1617" i="5" s="1"/>
  <c r="V1613" i="5"/>
  <c r="H1613" i="5" s="1"/>
  <c r="V1605" i="5"/>
  <c r="F1605" i="5" s="1"/>
  <c r="V1585" i="5"/>
  <c r="J1585" i="5" s="1"/>
  <c r="V1557" i="5"/>
  <c r="J1557" i="5" s="1"/>
  <c r="V1553" i="5"/>
  <c r="H1553" i="5" s="1"/>
  <c r="V1545" i="5"/>
  <c r="E1545" i="5" s="1"/>
  <c r="X1545" i="5" s="1"/>
  <c r="V1521" i="5"/>
  <c r="G1521" i="5" s="1"/>
  <c r="V1505" i="5"/>
  <c r="R1505" i="5" s="1"/>
  <c r="V1469" i="5"/>
  <c r="E1469" i="5" s="1"/>
  <c r="X1469" i="5" s="1"/>
  <c r="V1449" i="5"/>
  <c r="I1449" i="5" s="1"/>
  <c r="V1417" i="5"/>
  <c r="F1417" i="5" s="1"/>
  <c r="V1353" i="5"/>
  <c r="F1353" i="5" s="1"/>
  <c r="V1281" i="5"/>
  <c r="J1281" i="5" s="1"/>
  <c r="V1257" i="5"/>
  <c r="R1257" i="5" s="1"/>
  <c r="V1229" i="5"/>
  <c r="J1229" i="5" s="1"/>
  <c r="V1217" i="5"/>
  <c r="H1217" i="5" s="1"/>
  <c r="V1201" i="5"/>
  <c r="E1201" i="5" s="1"/>
  <c r="X1201" i="5" s="1"/>
  <c r="V1193" i="5"/>
  <c r="G1193" i="5" s="1"/>
  <c r="V1169" i="5"/>
  <c r="F1169" i="5" s="1"/>
  <c r="V1149" i="5"/>
  <c r="J1149" i="5" s="1"/>
  <c r="V1141" i="5"/>
  <c r="R1141" i="5" s="1"/>
  <c r="V1137" i="5"/>
  <c r="I1137" i="5" s="1"/>
  <c r="V1121" i="5"/>
  <c r="H1121" i="5" s="1"/>
  <c r="V1089" i="5"/>
  <c r="J1089" i="5" s="1"/>
  <c r="V1073" i="5"/>
  <c r="E1073" i="5" s="1"/>
  <c r="X1073" i="5" s="1"/>
  <c r="V1065" i="5"/>
  <c r="I1065" i="5" s="1"/>
  <c r="V1057" i="5"/>
  <c r="H1057" i="5" s="1"/>
  <c r="V1033" i="5"/>
  <c r="E1033" i="5" s="1"/>
  <c r="X1033" i="5" s="1"/>
  <c r="V1021" i="5"/>
  <c r="G1021" i="5" s="1"/>
  <c r="V981" i="5"/>
  <c r="F981" i="5" s="1"/>
  <c r="V961" i="5"/>
  <c r="J961" i="5" s="1"/>
  <c r="V957" i="5"/>
  <c r="G957" i="5" s="1"/>
  <c r="V945" i="5"/>
  <c r="I945" i="5" s="1"/>
  <c r="V941" i="5"/>
  <c r="I941" i="5" s="1"/>
  <c r="V933" i="5"/>
  <c r="I933" i="5" s="1"/>
  <c r="V929" i="5"/>
  <c r="G929" i="5" s="1"/>
  <c r="V925" i="5"/>
  <c r="G925" i="5" s="1"/>
  <c r="V921" i="5"/>
  <c r="E921" i="5" s="1"/>
  <c r="X921" i="5" s="1"/>
  <c r="V881" i="5"/>
  <c r="G881" i="5" s="1"/>
  <c r="V873" i="5"/>
  <c r="R873" i="5" s="1"/>
  <c r="V825" i="5"/>
  <c r="R825" i="5" s="1"/>
  <c r="V821" i="5"/>
  <c r="R821" i="5" s="1"/>
  <c r="V817" i="5"/>
  <c r="R817" i="5" s="1"/>
  <c r="V801" i="5"/>
  <c r="H801" i="5" s="1"/>
  <c r="V793" i="5"/>
  <c r="H793" i="5" s="1"/>
  <c r="V777" i="5"/>
  <c r="G777" i="5" s="1"/>
  <c r="V761" i="5"/>
  <c r="G761" i="5" s="1"/>
  <c r="V689" i="5"/>
  <c r="I689" i="5" s="1"/>
  <c r="V669" i="5"/>
  <c r="J669" i="5" s="1"/>
  <c r="V661" i="5"/>
  <c r="G661" i="5" s="1"/>
  <c r="V637" i="5"/>
  <c r="G637" i="5" s="1"/>
  <c r="V629" i="5"/>
  <c r="E629" i="5" s="1"/>
  <c r="X629" i="5" s="1"/>
  <c r="V569" i="5"/>
  <c r="I569" i="5" s="1"/>
  <c r="V561" i="5"/>
  <c r="R561" i="5" s="1"/>
  <c r="V559" i="5"/>
  <c r="H559" i="5" s="1"/>
  <c r="V557" i="5"/>
  <c r="J557" i="5" s="1"/>
  <c r="V553" i="5"/>
  <c r="V551" i="5"/>
  <c r="V549" i="5"/>
  <c r="F549" i="5" s="1"/>
  <c r="V547" i="5"/>
  <c r="F547" i="5" s="1"/>
  <c r="V545" i="5"/>
  <c r="F545" i="5" s="1"/>
  <c r="V541" i="5"/>
  <c r="V537" i="5"/>
  <c r="V535" i="5"/>
  <c r="E535" i="5" s="1"/>
  <c r="X535" i="5" s="1"/>
  <c r="V533" i="5"/>
  <c r="V529" i="5"/>
  <c r="V525" i="5"/>
  <c r="R525" i="5" s="1"/>
  <c r="V521" i="5"/>
  <c r="V519" i="5"/>
  <c r="F519" i="5" s="1"/>
  <c r="V517" i="5"/>
  <c r="V515" i="5"/>
  <c r="J515" i="5" s="1"/>
  <c r="V513" i="5"/>
  <c r="H513" i="5" s="1"/>
  <c r="V505" i="5"/>
  <c r="V503" i="5"/>
  <c r="E503" i="5" s="1"/>
  <c r="X503" i="5" s="1"/>
  <c r="V501" i="5"/>
  <c r="G501" i="5" s="1"/>
  <c r="V497" i="5"/>
  <c r="J497" i="5" s="1"/>
  <c r="V493" i="5"/>
  <c r="V489" i="5"/>
  <c r="V487" i="5"/>
  <c r="I487" i="5" s="1"/>
  <c r="V485" i="5"/>
  <c r="V481" i="5"/>
  <c r="J481" i="5" s="1"/>
  <c r="V477" i="5"/>
  <c r="G477" i="5" s="1"/>
  <c r="V473" i="5"/>
  <c r="J473" i="5" s="1"/>
  <c r="V471" i="5"/>
  <c r="E471" i="5" s="1"/>
  <c r="X471" i="5" s="1"/>
  <c r="V469" i="5"/>
  <c r="I469" i="5" s="1"/>
  <c r="V465" i="5"/>
  <c r="V461" i="5"/>
  <c r="V457" i="5"/>
  <c r="E457" i="5" s="1"/>
  <c r="X457" i="5" s="1"/>
  <c r="V453" i="5"/>
  <c r="H453" i="5" s="1"/>
  <c r="V449" i="5"/>
  <c r="V445" i="5"/>
  <c r="V439" i="5"/>
  <c r="E439" i="5" s="1"/>
  <c r="X439" i="5" s="1"/>
  <c r="V433" i="5"/>
  <c r="V429" i="5"/>
  <c r="V425" i="5"/>
  <c r="V423" i="5"/>
  <c r="F423" i="5" s="1"/>
  <c r="V421" i="5"/>
  <c r="F421" i="5" s="1"/>
  <c r="V417" i="5"/>
  <c r="V411" i="5"/>
  <c r="J411" i="5" s="1"/>
  <c r="V403" i="5"/>
  <c r="E403" i="5" s="1"/>
  <c r="X403" i="5" s="1"/>
  <c r="V395" i="5"/>
  <c r="E395" i="5" s="1"/>
  <c r="X395" i="5" s="1"/>
  <c r="V387" i="5"/>
  <c r="V379" i="5"/>
  <c r="G379" i="5" s="1"/>
  <c r="V371" i="5"/>
  <c r="R371" i="5" s="1"/>
  <c r="V363" i="5"/>
  <c r="V347" i="5"/>
  <c r="V339" i="5"/>
  <c r="J339" i="5" s="1"/>
  <c r="V331" i="5"/>
  <c r="F331" i="5" s="1"/>
  <c r="V323" i="5"/>
  <c r="V299" i="5"/>
  <c r="V291" i="5"/>
  <c r="H291" i="5" s="1"/>
  <c r="V283" i="5"/>
  <c r="J283" i="5" s="1"/>
  <c r="V275" i="5"/>
  <c r="V259" i="5"/>
  <c r="V243" i="5"/>
  <c r="V235" i="5"/>
  <c r="H235" i="5" s="1"/>
  <c r="V227" i="5"/>
  <c r="E227" i="5" s="1"/>
  <c r="X227" i="5" s="1"/>
  <c r="V219" i="5"/>
  <c r="V203" i="5"/>
  <c r="H203" i="5" s="1"/>
  <c r="V195" i="5"/>
  <c r="H195" i="5" s="1"/>
  <c r="V2480" i="5"/>
  <c r="V2452" i="5"/>
  <c r="R2452" i="5" s="1"/>
  <c r="V2372" i="5"/>
  <c r="R2372" i="5" s="1"/>
  <c r="V2368" i="5"/>
  <c r="F2368" i="5" s="1"/>
  <c r="V2348" i="5"/>
  <c r="V2328" i="5"/>
  <c r="E2328" i="5" s="1"/>
  <c r="X2328" i="5" s="1"/>
  <c r="V2324" i="5"/>
  <c r="V2320" i="5"/>
  <c r="E2320" i="5" s="1"/>
  <c r="X2320" i="5" s="1"/>
  <c r="V2296" i="5"/>
  <c r="G2296" i="5" s="1"/>
  <c r="V2292" i="5"/>
  <c r="V2260" i="5"/>
  <c r="E2260" i="5" s="1"/>
  <c r="X2260" i="5" s="1"/>
  <c r="V2232" i="5"/>
  <c r="H2232" i="5" s="1"/>
  <c r="V2228" i="5"/>
  <c r="H2228" i="5" s="1"/>
  <c r="V2212" i="5"/>
  <c r="V2200" i="5"/>
  <c r="H2200" i="5" s="1"/>
  <c r="V2192" i="5"/>
  <c r="G2192" i="5" s="1"/>
  <c r="V2184" i="5"/>
  <c r="V2180" i="5"/>
  <c r="I2180" i="5" s="1"/>
  <c r="V2172" i="5"/>
  <c r="J2172" i="5" s="1"/>
  <c r="V2164" i="5"/>
  <c r="G2164" i="5" s="1"/>
  <c r="V2132" i="5"/>
  <c r="G2132" i="5" s="1"/>
  <c r="V2116" i="5"/>
  <c r="V2112" i="5"/>
  <c r="I2112" i="5" s="1"/>
  <c r="V2104" i="5"/>
  <c r="I2104" i="5" s="1"/>
  <c r="V2096" i="5"/>
  <c r="V2076" i="5"/>
  <c r="V2060" i="5"/>
  <c r="V2052" i="5"/>
  <c r="J2052" i="5" s="1"/>
  <c r="V2036" i="5"/>
  <c r="V2004" i="5"/>
  <c r="V2000" i="5"/>
  <c r="J2000" i="5" s="1"/>
  <c r="V1956" i="5"/>
  <c r="G1956" i="5" s="1"/>
  <c r="V1952" i="5"/>
  <c r="R1952" i="5" s="1"/>
  <c r="V1940" i="5"/>
  <c r="V1920" i="5"/>
  <c r="I1920" i="5" s="1"/>
  <c r="V1916" i="5"/>
  <c r="H1916" i="5" s="1"/>
  <c r="V1908" i="5"/>
  <c r="V1868" i="5"/>
  <c r="G1868" i="5" s="1"/>
  <c r="V1860" i="5"/>
  <c r="G1860" i="5" s="1"/>
  <c r="V1844" i="5"/>
  <c r="R1844" i="5" s="1"/>
  <c r="V1804" i="5"/>
  <c r="V1796" i="5"/>
  <c r="V1788" i="5"/>
  <c r="E1788" i="5" s="1"/>
  <c r="X1788" i="5" s="1"/>
  <c r="V1776" i="5"/>
  <c r="G1776" i="5" s="1"/>
  <c r="V1760" i="5"/>
  <c r="J1760" i="5" s="1"/>
  <c r="V1752" i="5"/>
  <c r="V1728" i="5"/>
  <c r="H1728" i="5" s="1"/>
  <c r="V1704" i="5"/>
  <c r="I1704" i="5" s="1"/>
  <c r="V1700" i="5"/>
  <c r="V1696" i="5"/>
  <c r="F1696" i="5" s="1"/>
  <c r="V1692" i="5"/>
  <c r="J1692" i="5" s="1"/>
  <c r="V1684" i="5"/>
  <c r="G1684" i="5" s="1"/>
  <c r="V1672" i="5"/>
  <c r="E1672" i="5" s="1"/>
  <c r="X1672" i="5" s="1"/>
  <c r="V1668" i="5"/>
  <c r="J1668" i="5" s="1"/>
  <c r="V1624" i="5"/>
  <c r="R1624" i="5" s="1"/>
  <c r="V1596" i="5"/>
  <c r="J1596" i="5" s="1"/>
  <c r="V1584" i="5"/>
  <c r="V1564" i="5"/>
  <c r="V1556" i="5"/>
  <c r="V1524" i="5"/>
  <c r="E1524" i="5" s="1"/>
  <c r="X1524" i="5" s="1"/>
  <c r="V1452" i="5"/>
  <c r="V1448" i="5"/>
  <c r="V1444" i="5"/>
  <c r="J1444" i="5" s="1"/>
  <c r="V1336" i="5"/>
  <c r="H1336" i="5" s="1"/>
  <c r="V1320" i="5"/>
  <c r="V1308" i="5"/>
  <c r="V1272" i="5"/>
  <c r="R1272" i="5" s="1"/>
  <c r="V1244" i="5"/>
  <c r="E1244" i="5" s="1"/>
  <c r="X1244" i="5" s="1"/>
  <c r="V1240" i="5"/>
  <c r="V1212" i="5"/>
  <c r="V1184" i="5"/>
  <c r="V1128" i="5"/>
  <c r="H1128" i="5" s="1"/>
  <c r="V1084" i="5"/>
  <c r="V1072" i="5"/>
  <c r="E1072" i="5" s="1"/>
  <c r="X1072" i="5" s="1"/>
  <c r="V1052" i="5"/>
  <c r="H1052" i="5" s="1"/>
  <c r="V1016" i="5"/>
  <c r="R1016" i="5" s="1"/>
  <c r="V1012" i="5"/>
  <c r="G1012" i="5" s="1"/>
  <c r="V1008" i="5"/>
  <c r="V1004" i="5"/>
  <c r="V996" i="5"/>
  <c r="H996" i="5" s="1"/>
  <c r="V992" i="5"/>
  <c r="V988" i="5"/>
  <c r="V984" i="5"/>
  <c r="G984" i="5" s="1"/>
  <c r="V980" i="5"/>
  <c r="G980" i="5" s="1"/>
  <c r="V972" i="5"/>
  <c r="G972" i="5" s="1"/>
  <c r="V968" i="5"/>
  <c r="V964" i="5"/>
  <c r="I964" i="5" s="1"/>
  <c r="V952" i="5"/>
  <c r="H952" i="5" s="1"/>
  <c r="V948" i="5"/>
  <c r="V944" i="5"/>
  <c r="V940" i="5"/>
  <c r="H940" i="5" s="1"/>
  <c r="V936" i="5"/>
  <c r="R936" i="5" s="1"/>
  <c r="V932" i="5"/>
  <c r="F932" i="5" s="1"/>
  <c r="V928" i="5"/>
  <c r="V920" i="5"/>
  <c r="J920" i="5" s="1"/>
  <c r="V916" i="5"/>
  <c r="I916" i="5" s="1"/>
  <c r="V912" i="5"/>
  <c r="V908" i="5"/>
  <c r="V904" i="5"/>
  <c r="E904" i="5" s="1"/>
  <c r="X904" i="5" s="1"/>
  <c r="V896" i="5"/>
  <c r="E896" i="5" s="1"/>
  <c r="X896" i="5" s="1"/>
  <c r="V892" i="5"/>
  <c r="J892" i="5" s="1"/>
  <c r="V888" i="5"/>
  <c r="V876" i="5"/>
  <c r="E876" i="5" s="1"/>
  <c r="X876" i="5" s="1"/>
  <c r="V872" i="5"/>
  <c r="F872" i="5" s="1"/>
  <c r="V868" i="5"/>
  <c r="H868" i="5" s="1"/>
  <c r="V860" i="5"/>
  <c r="V856" i="5"/>
  <c r="R856" i="5" s="1"/>
  <c r="V852" i="5"/>
  <c r="G852" i="5" s="1"/>
  <c r="V848" i="5"/>
  <c r="V832" i="5"/>
  <c r="G832" i="5" s="1"/>
  <c r="V824" i="5"/>
  <c r="I824" i="5" s="1"/>
  <c r="V820" i="5"/>
  <c r="F820" i="5" s="1"/>
  <c r="V816" i="5"/>
  <c r="V812" i="5"/>
  <c r="V808" i="5"/>
  <c r="R808" i="5" s="1"/>
  <c r="V800" i="5"/>
  <c r="V796" i="5"/>
  <c r="V788" i="5"/>
  <c r="V776" i="5"/>
  <c r="I776" i="5" s="1"/>
  <c r="V768" i="5"/>
  <c r="I768" i="5" s="1"/>
  <c r="V764" i="5"/>
  <c r="H764" i="5" s="1"/>
  <c r="V760" i="5"/>
  <c r="V756" i="5"/>
  <c r="G756" i="5" s="1"/>
  <c r="V752" i="5"/>
  <c r="V744" i="5"/>
  <c r="V740" i="5"/>
  <c r="V736" i="5"/>
  <c r="H736" i="5" s="1"/>
  <c r="V732" i="5"/>
  <c r="R732" i="5" s="1"/>
  <c r="V728" i="5"/>
  <c r="V720" i="5"/>
  <c r="V712" i="5"/>
  <c r="R712" i="5" s="1"/>
  <c r="V708" i="5"/>
  <c r="G708" i="5" s="1"/>
  <c r="V700" i="5"/>
  <c r="V692" i="5"/>
  <c r="V688" i="5"/>
  <c r="I688" i="5" s="1"/>
  <c r="V684" i="5"/>
  <c r="G684" i="5" s="1"/>
  <c r="V680" i="5"/>
  <c r="V676" i="5"/>
  <c r="V668" i="5"/>
  <c r="R668" i="5" s="1"/>
  <c r="V664" i="5"/>
  <c r="F664" i="5" s="1"/>
  <c r="V660" i="5"/>
  <c r="V656" i="5"/>
  <c r="V652" i="5"/>
  <c r="F652" i="5" s="1"/>
  <c r="V648" i="5"/>
  <c r="H648" i="5" s="1"/>
  <c r="V644" i="5"/>
  <c r="V640" i="5"/>
  <c r="V636" i="5"/>
  <c r="H636" i="5" s="1"/>
  <c r="V628" i="5"/>
  <c r="R628" i="5" s="1"/>
  <c r="V624" i="5"/>
  <c r="V616" i="5"/>
  <c r="V612" i="5"/>
  <c r="H612" i="5" s="1"/>
  <c r="V608" i="5"/>
  <c r="R608" i="5" s="1"/>
  <c r="V604" i="5"/>
  <c r="V600" i="5"/>
  <c r="V596" i="5"/>
  <c r="R596" i="5" s="1"/>
  <c r="V592" i="5"/>
  <c r="F592" i="5" s="1"/>
  <c r="V588" i="5"/>
  <c r="J588" i="5" s="1"/>
  <c r="V584" i="5"/>
  <c r="R584" i="5" s="1"/>
  <c r="V580" i="5"/>
  <c r="F580" i="5" s="1"/>
  <c r="V576" i="5"/>
  <c r="J576" i="5" s="1"/>
  <c r="V572" i="5"/>
  <c r="V568" i="5"/>
  <c r="J568" i="5" s="1"/>
  <c r="V564" i="5"/>
  <c r="G383" i="5"/>
  <c r="G305" i="5"/>
  <c r="G187" i="5"/>
  <c r="V2491" i="5"/>
  <c r="V2483" i="5"/>
  <c r="V2459" i="5"/>
  <c r="R2459" i="5" s="1"/>
  <c r="V2419" i="5"/>
  <c r="V2411" i="5"/>
  <c r="V2399" i="5"/>
  <c r="V2383" i="5"/>
  <c r="V2367" i="5"/>
  <c r="V2355" i="5"/>
  <c r="H2355" i="5" s="1"/>
  <c r="V2347" i="5"/>
  <c r="V2307" i="5"/>
  <c r="V2291" i="5"/>
  <c r="H2291" i="5" s="1"/>
  <c r="V2275" i="5"/>
  <c r="I2275" i="5" s="1"/>
  <c r="V2267" i="5"/>
  <c r="V2243" i="5"/>
  <c r="V2223" i="5"/>
  <c r="R2223" i="5" s="1"/>
  <c r="V2219" i="5"/>
  <c r="G2219" i="5" s="1"/>
  <c r="V2207" i="5"/>
  <c r="V2195" i="5"/>
  <c r="V2179" i="5"/>
  <c r="V2167" i="5"/>
  <c r="H2167" i="5" s="1"/>
  <c r="V2143" i="5"/>
  <c r="J2143" i="5" s="1"/>
  <c r="V2139" i="5"/>
  <c r="V2127" i="5"/>
  <c r="V2103" i="5"/>
  <c r="V2075" i="5"/>
  <c r="V2063" i="5"/>
  <c r="G2063" i="5" s="1"/>
  <c r="V2039" i="5"/>
  <c r="G2039" i="5" s="1"/>
  <c r="V2027" i="5"/>
  <c r="G2027" i="5" s="1"/>
  <c r="V2023" i="5"/>
  <c r="V2019" i="5"/>
  <c r="V2011" i="5"/>
  <c r="V1999" i="5"/>
  <c r="G1999" i="5" s="1"/>
  <c r="V1975" i="5"/>
  <c r="V1967" i="5"/>
  <c r="V1907" i="5"/>
  <c r="V1899" i="5"/>
  <c r="G1899" i="5" s="1"/>
  <c r="V1883" i="5"/>
  <c r="V1871" i="5"/>
  <c r="I1871" i="5" s="1"/>
  <c r="V1859" i="5"/>
  <c r="H1859" i="5" s="1"/>
  <c r="V1847" i="5"/>
  <c r="R1847" i="5" s="1"/>
  <c r="V1843" i="5"/>
  <c r="V1819" i="5"/>
  <c r="V1811" i="5"/>
  <c r="V1807" i="5"/>
  <c r="J1807" i="5" s="1"/>
  <c r="V1799" i="5"/>
  <c r="V1755" i="5"/>
  <c r="V1747" i="5"/>
  <c r="V1743" i="5"/>
  <c r="V1739" i="5"/>
  <c r="V1735" i="5"/>
  <c r="V1723" i="5"/>
  <c r="E1723" i="5" s="1"/>
  <c r="X1723" i="5" s="1"/>
  <c r="V1715" i="5"/>
  <c r="V1695" i="5"/>
  <c r="V1663" i="5"/>
  <c r="V1647" i="5"/>
  <c r="V1643" i="5"/>
  <c r="J1643" i="5" s="1"/>
  <c r="V1639" i="5"/>
  <c r="V1583" i="5"/>
  <c r="V1571" i="5"/>
  <c r="V1559" i="5"/>
  <c r="J1559" i="5" s="1"/>
  <c r="V1555" i="5"/>
  <c r="V1535" i="5"/>
  <c r="V1531" i="5"/>
  <c r="V1523" i="5"/>
  <c r="E1523" i="5" s="1"/>
  <c r="X1523" i="5" s="1"/>
  <c r="V1519" i="5"/>
  <c r="V1507" i="5"/>
  <c r="F1507" i="5" s="1"/>
  <c r="V1495" i="5"/>
  <c r="V1491" i="5"/>
  <c r="R1491" i="5" s="1"/>
  <c r="V1487" i="5"/>
  <c r="V1475" i="5"/>
  <c r="E1475" i="5" s="1"/>
  <c r="X1475" i="5" s="1"/>
  <c r="V1463" i="5"/>
  <c r="V1443" i="5"/>
  <c r="V1419" i="5"/>
  <c r="V1399" i="5"/>
  <c r="V1395" i="5"/>
  <c r="F1395" i="5" s="1"/>
  <c r="V1391" i="5"/>
  <c r="R1391" i="5" s="1"/>
  <c r="V1387" i="5"/>
  <c r="V1383" i="5"/>
  <c r="V1371" i="5"/>
  <c r="V1367" i="5"/>
  <c r="E1367" i="5" s="1"/>
  <c r="X1367" i="5" s="1"/>
  <c r="V1363" i="5"/>
  <c r="V1359" i="5"/>
  <c r="V1339" i="5"/>
  <c r="V1331" i="5"/>
  <c r="F1331" i="5" s="1"/>
  <c r="V1275" i="5"/>
  <c r="V1267" i="5"/>
  <c r="V1259" i="5"/>
  <c r="V1243" i="5"/>
  <c r="E1243" i="5" s="1"/>
  <c r="X1243" i="5" s="1"/>
  <c r="V1227" i="5"/>
  <c r="V1219" i="5"/>
  <c r="V1211" i="5"/>
  <c r="V1203" i="5"/>
  <c r="H1203" i="5" s="1"/>
  <c r="V1163" i="5"/>
  <c r="V1139" i="5"/>
  <c r="F1139" i="5" s="1"/>
  <c r="V1131" i="5"/>
  <c r="V1123" i="5"/>
  <c r="J1123" i="5" s="1"/>
  <c r="V1115" i="5"/>
  <c r="V1107" i="5"/>
  <c r="H1107" i="5" s="1"/>
  <c r="V1099" i="5"/>
  <c r="V1083" i="5"/>
  <c r="G1083" i="5" s="1"/>
  <c r="V1067" i="5"/>
  <c r="V1051" i="5"/>
  <c r="V1043" i="5"/>
  <c r="V1027" i="5"/>
  <c r="E1027" i="5" s="1"/>
  <c r="X1027" i="5" s="1"/>
  <c r="V1015" i="5"/>
  <c r="V1011" i="5"/>
  <c r="V1007" i="5"/>
  <c r="V1003" i="5"/>
  <c r="E1003" i="5" s="1"/>
  <c r="X1003" i="5" s="1"/>
  <c r="V999" i="5"/>
  <c r="V991" i="5"/>
  <c r="V987" i="5"/>
  <c r="V979" i="5"/>
  <c r="J979" i="5" s="1"/>
  <c r="V963" i="5"/>
  <c r="V959" i="5"/>
  <c r="V955" i="5"/>
  <c r="E955" i="5" s="1"/>
  <c r="X955" i="5" s="1"/>
  <c r="V951" i="5"/>
  <c r="E951" i="5" s="1"/>
  <c r="X951" i="5" s="1"/>
  <c r="V947" i="5"/>
  <c r="V943" i="5"/>
  <c r="V939" i="5"/>
  <c r="V935" i="5"/>
  <c r="E935" i="5" s="1"/>
  <c r="X935" i="5" s="1"/>
  <c r="V927" i="5"/>
  <c r="V923" i="5"/>
  <c r="E923" i="5" s="1"/>
  <c r="X923" i="5" s="1"/>
  <c r="V915" i="5"/>
  <c r="V911" i="5"/>
  <c r="R911" i="5" s="1"/>
  <c r="V907" i="5"/>
  <c r="V903" i="5"/>
  <c r="V899" i="5"/>
  <c r="V895" i="5"/>
  <c r="V891" i="5"/>
  <c r="J891" i="5" s="1"/>
  <c r="V887" i="5"/>
  <c r="E887" i="5" s="1"/>
  <c r="X887" i="5" s="1"/>
  <c r="V883" i="5"/>
  <c r="V875" i="5"/>
  <c r="V871" i="5"/>
  <c r="J871" i="5" s="1"/>
  <c r="V867" i="5"/>
  <c r="J867" i="5" s="1"/>
  <c r="V859" i="5"/>
  <c r="V851" i="5"/>
  <c r="V847" i="5"/>
  <c r="V839" i="5"/>
  <c r="R839" i="5" s="1"/>
  <c r="V835" i="5"/>
  <c r="V831" i="5"/>
  <c r="V827" i="5"/>
  <c r="E827" i="5" s="1"/>
  <c r="X827" i="5" s="1"/>
  <c r="V823" i="5"/>
  <c r="H823" i="5" s="1"/>
  <c r="V819" i="5"/>
  <c r="J819" i="5" s="1"/>
  <c r="V815" i="5"/>
  <c r="V811" i="5"/>
  <c r="J811" i="5" s="1"/>
  <c r="V807" i="5"/>
  <c r="I807" i="5" s="1"/>
  <c r="V799" i="5"/>
  <c r="V795" i="5"/>
  <c r="V787" i="5"/>
  <c r="G787" i="5" s="1"/>
  <c r="V783" i="5"/>
  <c r="F783" i="5" s="1"/>
  <c r="V779" i="5"/>
  <c r="V771" i="5"/>
  <c r="V763" i="5"/>
  <c r="H763" i="5" s="1"/>
  <c r="V759" i="5"/>
  <c r="F759" i="5" s="1"/>
  <c r="V743" i="5"/>
  <c r="V719" i="5"/>
  <c r="V715" i="5"/>
  <c r="V707" i="5"/>
  <c r="V695" i="5"/>
  <c r="V691" i="5"/>
  <c r="V687" i="5"/>
  <c r="J687" i="5" s="1"/>
  <c r="V683" i="5"/>
  <c r="G683" i="5" s="1"/>
  <c r="V667" i="5"/>
  <c r="V663" i="5"/>
  <c r="V659" i="5"/>
  <c r="V651" i="5"/>
  <c r="F651" i="5" s="1"/>
  <c r="V647" i="5"/>
  <c r="V643" i="5"/>
  <c r="V639" i="5"/>
  <c r="V627" i="5"/>
  <c r="J627" i="5" s="1"/>
  <c r="V615" i="5"/>
  <c r="V611" i="5"/>
  <c r="V603" i="5"/>
  <c r="H603" i="5" s="1"/>
  <c r="V599" i="5"/>
  <c r="E599" i="5" s="1"/>
  <c r="X599" i="5" s="1"/>
  <c r="V595" i="5"/>
  <c r="V591" i="5"/>
  <c r="V587" i="5"/>
  <c r="J587" i="5" s="1"/>
  <c r="V583" i="5"/>
  <c r="I583" i="5" s="1"/>
  <c r="V579" i="5"/>
  <c r="V575" i="5"/>
  <c r="V571" i="5"/>
  <c r="V567" i="5"/>
  <c r="G567" i="5" s="1"/>
  <c r="V563" i="5"/>
  <c r="G381" i="5"/>
  <c r="V494" i="5"/>
  <c r="I494" i="5" s="1"/>
  <c r="V490" i="5"/>
  <c r="H490" i="5" s="1"/>
  <c r="V458" i="5"/>
  <c r="J458" i="5" s="1"/>
  <c r="V382" i="5"/>
  <c r="J382" i="5" s="1"/>
  <c r="V366" i="5"/>
  <c r="G366" i="5" s="1"/>
  <c r="V358" i="5"/>
  <c r="J358" i="5" s="1"/>
  <c r="V298" i="5"/>
  <c r="R298" i="5" s="1"/>
  <c r="V294" i="5"/>
  <c r="J294" i="5" s="1"/>
  <c r="V250" i="5"/>
  <c r="R250" i="5" s="1"/>
  <c r="V230" i="5"/>
  <c r="J230" i="5" s="1"/>
  <c r="V214" i="5"/>
  <c r="J214" i="5" s="1"/>
  <c r="V178" i="5"/>
  <c r="R178" i="5" s="1"/>
  <c r="V170" i="5"/>
  <c r="G170" i="5" s="1"/>
  <c r="V162" i="5"/>
  <c r="J162" i="5" s="1"/>
  <c r="V158" i="5"/>
  <c r="J158" i="5" s="1"/>
  <c r="V146" i="5"/>
  <c r="E146" i="5" s="1"/>
  <c r="X146" i="5" s="1"/>
  <c r="V144" i="5"/>
  <c r="F144" i="5" s="1"/>
  <c r="V142" i="5"/>
  <c r="R142" i="5" s="1"/>
  <c r="V138" i="5"/>
  <c r="G138" i="5" s="1"/>
  <c r="V136" i="5"/>
  <c r="J136" i="5" s="1"/>
  <c r="V130" i="5"/>
  <c r="I130" i="5" s="1"/>
  <c r="V126" i="5"/>
  <c r="F126" i="5" s="1"/>
  <c r="V120" i="5"/>
  <c r="G120" i="5" s="1"/>
  <c r="V114" i="5"/>
  <c r="R114" i="5" s="1"/>
  <c r="V98" i="5"/>
  <c r="H98" i="5" s="1"/>
  <c r="V90" i="5"/>
  <c r="G90" i="5" s="1"/>
  <c r="V86" i="5"/>
  <c r="R86" i="5" s="1"/>
  <c r="V82" i="5"/>
  <c r="I82" i="5" s="1"/>
  <c r="V78" i="5"/>
  <c r="F78" i="5" s="1"/>
  <c r="V66" i="5"/>
  <c r="R66" i="5" s="1"/>
  <c r="V64" i="5"/>
  <c r="I64" i="5" s="1"/>
  <c r="V62" i="5"/>
  <c r="G62" i="5" s="1"/>
  <c r="V50" i="5"/>
  <c r="F50" i="5" s="1"/>
  <c r="V46" i="5"/>
  <c r="J46" i="5" s="1"/>
  <c r="V42" i="5"/>
  <c r="H42" i="5" s="1"/>
  <c r="V40" i="5"/>
  <c r="H40" i="5" s="1"/>
  <c r="V34" i="5"/>
  <c r="R34" i="5" s="1"/>
  <c r="V32" i="5"/>
  <c r="F32" i="5" s="1"/>
  <c r="V30" i="5"/>
  <c r="H30" i="5" s="1"/>
  <c r="V24" i="5"/>
  <c r="E24" i="5" s="1"/>
  <c r="X24" i="5" s="1"/>
  <c r="V18" i="5"/>
  <c r="R18" i="5" s="1"/>
  <c r="V14" i="5"/>
  <c r="J14" i="5" s="1"/>
  <c r="V10" i="5"/>
  <c r="I10" i="5" s="1"/>
  <c r="V2482" i="5"/>
  <c r="J2482" i="5" s="1"/>
  <c r="V2350" i="5"/>
  <c r="R2350" i="5" s="1"/>
  <c r="V2334" i="5"/>
  <c r="E2334" i="5" s="1"/>
  <c r="X2334" i="5" s="1"/>
  <c r="V2274" i="5"/>
  <c r="R2274" i="5" s="1"/>
  <c r="V2006" i="5"/>
  <c r="G2006" i="5" s="1"/>
  <c r="V1986" i="5"/>
  <c r="E1986" i="5" s="1"/>
  <c r="X1986" i="5" s="1"/>
  <c r="V1966" i="5"/>
  <c r="H1966" i="5" s="1"/>
  <c r="V1962" i="5"/>
  <c r="E1962" i="5" s="1"/>
  <c r="X1962" i="5" s="1"/>
  <c r="V1958" i="5"/>
  <c r="R1958" i="5" s="1"/>
  <c r="V1926" i="5"/>
  <c r="F1926" i="5" s="1"/>
  <c r="V1922" i="5"/>
  <c r="E1922" i="5" s="1"/>
  <c r="X1922" i="5" s="1"/>
  <c r="V1878" i="5"/>
  <c r="E1878" i="5" s="1"/>
  <c r="X1878" i="5" s="1"/>
  <c r="V1866" i="5"/>
  <c r="R1866" i="5" s="1"/>
  <c r="V1838" i="5"/>
  <c r="F1838" i="5" s="1"/>
  <c r="V1826" i="5"/>
  <c r="H1826" i="5" s="1"/>
  <c r="V1790" i="5"/>
  <c r="G1790" i="5" s="1"/>
  <c r="V1750" i="5"/>
  <c r="I1750" i="5" s="1"/>
  <c r="V1746" i="5"/>
  <c r="J1746" i="5" s="1"/>
  <c r="V1742" i="5"/>
  <c r="G1742" i="5" s="1"/>
  <c r="V1738" i="5"/>
  <c r="E1738" i="5" s="1"/>
  <c r="X1738" i="5" s="1"/>
  <c r="V1710" i="5"/>
  <c r="G1710" i="5" s="1"/>
  <c r="V1666" i="5"/>
  <c r="I1666" i="5" s="1"/>
  <c r="V1642" i="5"/>
  <c r="I1642" i="5" s="1"/>
  <c r="V1638" i="5"/>
  <c r="G1638" i="5" s="1"/>
  <c r="V1590" i="5"/>
  <c r="E1590" i="5" s="1"/>
  <c r="X1590" i="5" s="1"/>
  <c r="V1578" i="5"/>
  <c r="G1578" i="5" s="1"/>
  <c r="V1574" i="5"/>
  <c r="R1574" i="5" s="1"/>
  <c r="V1566" i="5"/>
  <c r="I1566" i="5" s="1"/>
  <c r="V1558" i="5"/>
  <c r="H1558" i="5" s="1"/>
  <c r="V1526" i="5"/>
  <c r="F1526" i="5" s="1"/>
  <c r="V1518" i="5"/>
  <c r="J1518" i="5" s="1"/>
  <c r="V1506" i="5"/>
  <c r="H1506" i="5" s="1"/>
  <c r="V1490" i="5"/>
  <c r="R1490" i="5" s="1"/>
  <c r="V1470" i="5"/>
  <c r="E1470" i="5" s="1"/>
  <c r="X1470" i="5" s="1"/>
  <c r="V1466" i="5"/>
  <c r="G1466" i="5" s="1"/>
  <c r="V1442" i="5"/>
  <c r="H1442" i="5" s="1"/>
  <c r="V1430" i="5"/>
  <c r="G1430" i="5" s="1"/>
  <c r="V1414" i="5"/>
  <c r="H1414" i="5" s="1"/>
  <c r="V1406" i="5"/>
  <c r="G1406" i="5" s="1"/>
  <c r="V1402" i="5"/>
  <c r="G1402" i="5" s="1"/>
  <c r="V1390" i="5"/>
  <c r="G1390" i="5" s="1"/>
  <c r="V1358" i="5"/>
  <c r="E1358" i="5" s="1"/>
  <c r="X1358" i="5" s="1"/>
  <c r="V1350" i="5"/>
  <c r="F1350" i="5" s="1"/>
  <c r="V1322" i="5"/>
  <c r="H1322" i="5" s="1"/>
  <c r="V1302" i="5"/>
  <c r="J1302" i="5" s="1"/>
  <c r="V1278" i="5"/>
  <c r="G1278" i="5" s="1"/>
  <c r="V1274" i="5"/>
  <c r="J1274" i="5" s="1"/>
  <c r="V1238" i="5"/>
  <c r="R1238" i="5" s="1"/>
  <c r="V1230" i="5"/>
  <c r="H1230" i="5" s="1"/>
  <c r="V1210" i="5"/>
  <c r="I1210" i="5" s="1"/>
  <c r="V1174" i="5"/>
  <c r="G1174" i="5" s="1"/>
  <c r="V1150" i="5"/>
  <c r="I1150" i="5" s="1"/>
  <c r="V1130" i="5"/>
  <c r="E1130" i="5" s="1"/>
  <c r="X1130" i="5" s="1"/>
  <c r="V1090" i="5"/>
  <c r="R1090" i="5" s="1"/>
  <c r="V1046" i="5"/>
  <c r="F1046" i="5" s="1"/>
  <c r="V998" i="5"/>
  <c r="G998" i="5" s="1"/>
  <c r="V970" i="5"/>
  <c r="E970" i="5" s="1"/>
  <c r="X970" i="5" s="1"/>
  <c r="V966" i="5"/>
  <c r="F966" i="5" s="1"/>
  <c r="V950" i="5"/>
  <c r="G950" i="5" s="1"/>
  <c r="V946" i="5"/>
  <c r="R946" i="5" s="1"/>
  <c r="V930" i="5"/>
  <c r="H930" i="5" s="1"/>
  <c r="V922" i="5"/>
  <c r="J922" i="5" s="1"/>
  <c r="V902" i="5"/>
  <c r="E902" i="5" s="1"/>
  <c r="X902" i="5" s="1"/>
  <c r="V898" i="5"/>
  <c r="G898" i="5" s="1"/>
  <c r="V894" i="5"/>
  <c r="R894" i="5" s="1"/>
  <c r="V886" i="5"/>
  <c r="I886" i="5" s="1"/>
  <c r="V878" i="5"/>
  <c r="G878" i="5" s="1"/>
  <c r="V842" i="5"/>
  <c r="H842" i="5" s="1"/>
  <c r="V834" i="5"/>
  <c r="R834" i="5" s="1"/>
  <c r="V830" i="5"/>
  <c r="E830" i="5" s="1"/>
  <c r="X830" i="5" s="1"/>
  <c r="V826" i="5"/>
  <c r="I826" i="5" s="1"/>
  <c r="V818" i="5"/>
  <c r="J818" i="5" s="1"/>
  <c r="V786" i="5"/>
  <c r="J786" i="5" s="1"/>
  <c r="V778" i="5"/>
  <c r="I778" i="5" s="1"/>
  <c r="V774" i="5"/>
  <c r="I774" i="5" s="1"/>
  <c r="V770" i="5"/>
  <c r="I770" i="5" s="1"/>
  <c r="V758" i="5"/>
  <c r="F758" i="5" s="1"/>
  <c r="V754" i="5"/>
  <c r="H754" i="5" s="1"/>
  <c r="V746" i="5"/>
  <c r="J746" i="5" s="1"/>
  <c r="V702" i="5"/>
  <c r="F702" i="5" s="1"/>
  <c r="V686" i="5"/>
  <c r="R686" i="5" s="1"/>
  <c r="V670" i="5"/>
  <c r="H670" i="5" s="1"/>
  <c r="V666" i="5"/>
  <c r="E666" i="5" s="1"/>
  <c r="X666" i="5" s="1"/>
  <c r="V662" i="5"/>
  <c r="R662" i="5" s="1"/>
  <c r="V654" i="5"/>
  <c r="E654" i="5" s="1"/>
  <c r="X654" i="5" s="1"/>
  <c r="V650" i="5"/>
  <c r="R650" i="5" s="1"/>
  <c r="V630" i="5"/>
  <c r="H630" i="5" s="1"/>
  <c r="V598" i="5"/>
  <c r="I598" i="5" s="1"/>
  <c r="V582" i="5"/>
  <c r="J582" i="5" s="1"/>
  <c r="V578" i="5"/>
  <c r="F578" i="5" s="1"/>
  <c r="V570" i="5"/>
  <c r="J570" i="5" s="1"/>
  <c r="V562" i="5"/>
  <c r="I562" i="5" s="1"/>
  <c r="G507" i="5"/>
  <c r="AB164" i="5"/>
  <c r="AB148" i="5"/>
  <c r="AB132" i="5"/>
  <c r="AB124" i="5"/>
  <c r="AB116" i="5"/>
  <c r="AB108" i="5"/>
  <c r="AB100" i="5"/>
  <c r="AB84" i="5"/>
  <c r="AB68" i="5"/>
  <c r="AB60" i="5"/>
  <c r="AB52" i="5"/>
  <c r="AB44" i="5"/>
  <c r="AB36" i="5"/>
  <c r="AB20" i="5"/>
  <c r="AB2413" i="5"/>
  <c r="H455" i="5"/>
  <c r="E455" i="5"/>
  <c r="X455" i="5" s="1"/>
  <c r="E211" i="5"/>
  <c r="X211" i="5" s="1"/>
  <c r="F211" i="5"/>
  <c r="I2098" i="5"/>
  <c r="R2034" i="5"/>
  <c r="AB2157" i="5"/>
  <c r="AB2077" i="5"/>
  <c r="AB1885" i="5"/>
  <c r="AB1789" i="5"/>
  <c r="AB1781" i="5"/>
  <c r="AB1693" i="5"/>
  <c r="AB1661" i="5"/>
  <c r="AB1657" i="5"/>
  <c r="AB1625" i="5"/>
  <c r="AB1589" i="5"/>
  <c r="AB1533" i="5"/>
  <c r="AB1529" i="5"/>
  <c r="AB1497" i="5"/>
  <c r="AB1493" i="5"/>
  <c r="AB1441" i="5"/>
  <c r="AB1437" i="5"/>
  <c r="AB1405" i="5"/>
  <c r="AB1401" i="5"/>
  <c r="AB1369" i="5"/>
  <c r="AB1345" i="5"/>
  <c r="AB1337" i="5"/>
  <c r="AB1297" i="5"/>
  <c r="AB1253" i="5"/>
  <c r="AB1213" i="5"/>
  <c r="AB1181" i="5"/>
  <c r="AB1145" i="5"/>
  <c r="AB1081" i="5"/>
  <c r="AB1069" i="5"/>
  <c r="AB1053" i="5"/>
  <c r="AB1017" i="5"/>
  <c r="R1263" i="5"/>
  <c r="R2388" i="5"/>
  <c r="G1879" i="5"/>
  <c r="F55" i="5"/>
  <c r="H405" i="5"/>
  <c r="R189" i="5"/>
  <c r="F469" i="5"/>
  <c r="I457" i="5"/>
  <c r="E539" i="5"/>
  <c r="X539" i="5" s="1"/>
  <c r="J325" i="5"/>
  <c r="I165" i="5"/>
  <c r="J149" i="5"/>
  <c r="F341" i="5"/>
  <c r="I237" i="5"/>
  <c r="F1879" i="5"/>
  <c r="J1879" i="5"/>
  <c r="H2388" i="5"/>
  <c r="R1879" i="5"/>
  <c r="H69" i="5"/>
  <c r="J29" i="5"/>
  <c r="R87" i="5"/>
  <c r="G117" i="5"/>
  <c r="H109" i="5"/>
  <c r="H173" i="5"/>
  <c r="I277" i="5"/>
  <c r="E491" i="5"/>
  <c r="X491" i="5" s="1"/>
  <c r="H79" i="5"/>
  <c r="H285" i="5"/>
  <c r="J117" i="5"/>
  <c r="E373" i="5"/>
  <c r="X373" i="5" s="1"/>
  <c r="E475" i="5"/>
  <c r="X475" i="5" s="1"/>
  <c r="H481" i="5"/>
  <c r="H523" i="5"/>
  <c r="H397" i="5"/>
  <c r="I389" i="5"/>
  <c r="I7" i="5"/>
  <c r="I31" i="5"/>
  <c r="F87" i="5"/>
  <c r="F141" i="5"/>
  <c r="R205" i="5"/>
  <c r="I317" i="5"/>
  <c r="I493" i="5"/>
  <c r="I381" i="5"/>
  <c r="I133" i="5"/>
  <c r="I261" i="5"/>
  <c r="I397" i="5"/>
  <c r="H293" i="5"/>
  <c r="F824" i="5"/>
  <c r="I63" i="5"/>
  <c r="G325" i="5"/>
  <c r="H15" i="5"/>
  <c r="I55" i="5"/>
  <c r="H87" i="5"/>
  <c r="F149" i="5"/>
  <c r="H229" i="5"/>
  <c r="G333" i="5"/>
  <c r="I157" i="5"/>
  <c r="J269" i="5"/>
  <c r="G71" i="5"/>
  <c r="F133" i="5"/>
  <c r="F261" i="5"/>
  <c r="F459" i="5"/>
  <c r="J181" i="5"/>
  <c r="F2428" i="5"/>
  <c r="H331" i="5"/>
  <c r="H13" i="5"/>
  <c r="R77" i="5"/>
  <c r="E123" i="5"/>
  <c r="X123" i="5" s="1"/>
  <c r="R187" i="5"/>
  <c r="F371" i="5"/>
  <c r="H839" i="5"/>
  <c r="E37" i="5"/>
  <c r="X37" i="5" s="1"/>
  <c r="G2310" i="5"/>
  <c r="I123" i="5"/>
  <c r="E77" i="5"/>
  <c r="X77" i="5" s="1"/>
  <c r="G999" i="5"/>
  <c r="E69" i="5"/>
  <c r="X69" i="5" s="1"/>
  <c r="R455" i="5"/>
  <c r="F107" i="5"/>
  <c r="I179" i="5"/>
  <c r="J535" i="5"/>
  <c r="J331" i="5"/>
  <c r="R45" i="5"/>
  <c r="I2162" i="5"/>
  <c r="R1580" i="5"/>
  <c r="F187" i="5"/>
  <c r="G1363" i="5"/>
  <c r="R53" i="5"/>
  <c r="E2267" i="5"/>
  <c r="X2267" i="5" s="1"/>
  <c r="J69" i="5"/>
  <c r="G85" i="5"/>
  <c r="J93" i="5"/>
  <c r="I155" i="5"/>
  <c r="H187" i="5"/>
  <c r="F455" i="5"/>
  <c r="G823" i="5"/>
  <c r="H1331" i="5"/>
  <c r="J139" i="5"/>
  <c r="I147" i="5"/>
  <c r="I2114" i="5"/>
  <c r="E155" i="5"/>
  <c r="X155" i="5" s="1"/>
  <c r="I115" i="5"/>
  <c r="I29" i="5"/>
  <c r="G77" i="5"/>
  <c r="F535" i="5"/>
  <c r="E423" i="5"/>
  <c r="X423" i="5" s="1"/>
  <c r="J2098" i="5"/>
  <c r="G1207" i="5"/>
  <c r="R545" i="5"/>
  <c r="I413" i="5"/>
  <c r="G427" i="5"/>
  <c r="R23" i="5"/>
  <c r="G31" i="5"/>
  <c r="H55" i="5"/>
  <c r="G141" i="5"/>
  <c r="I205" i="5"/>
  <c r="R333" i="5"/>
  <c r="G405" i="5"/>
  <c r="H491" i="5"/>
  <c r="R533" i="5"/>
  <c r="G413" i="5"/>
  <c r="G269" i="5"/>
  <c r="J381" i="5"/>
  <c r="F71" i="5"/>
  <c r="E117" i="5"/>
  <c r="X117" i="5" s="1"/>
  <c r="H101" i="5"/>
  <c r="J277" i="5"/>
  <c r="G636" i="5"/>
  <c r="E964" i="5"/>
  <c r="X964" i="5" s="1"/>
  <c r="R1548" i="5"/>
  <c r="H2146" i="5"/>
  <c r="F2050" i="5"/>
  <c r="E2456" i="5"/>
  <c r="X2456" i="5" s="1"/>
  <c r="H2164" i="5"/>
  <c r="R285" i="5"/>
  <c r="H381" i="5"/>
  <c r="J389" i="5"/>
  <c r="R7" i="5"/>
  <c r="I15" i="5"/>
  <c r="J47" i="5"/>
  <c r="I87" i="5"/>
  <c r="E109" i="5"/>
  <c r="X109" i="5" s="1"/>
  <c r="E141" i="5"/>
  <c r="X141" i="5" s="1"/>
  <c r="E205" i="5"/>
  <c r="X205" i="5" s="1"/>
  <c r="R229" i="5"/>
  <c r="G277" i="5"/>
  <c r="G317" i="5"/>
  <c r="F491" i="5"/>
  <c r="I545" i="5"/>
  <c r="E427" i="5"/>
  <c r="X427" i="5" s="1"/>
  <c r="E253" i="5"/>
  <c r="X253" i="5" s="1"/>
  <c r="I473" i="5"/>
  <c r="I405" i="5"/>
  <c r="E213" i="5"/>
  <c r="X213" i="5" s="1"/>
  <c r="F413" i="5"/>
  <c r="J493" i="5"/>
  <c r="F523" i="5"/>
  <c r="F555" i="5"/>
  <c r="J916" i="5"/>
  <c r="F1272" i="5"/>
  <c r="E1140" i="5"/>
  <c r="X1140" i="5" s="1"/>
  <c r="E2146" i="5"/>
  <c r="X2146" i="5" s="1"/>
  <c r="H2066" i="5"/>
  <c r="I2198" i="5"/>
  <c r="I2388" i="5"/>
  <c r="J1079" i="5"/>
  <c r="R1516" i="5"/>
  <c r="I1848" i="5"/>
  <c r="R2230" i="5"/>
  <c r="E2130" i="5"/>
  <c r="X2130" i="5" s="1"/>
  <c r="E2082" i="5"/>
  <c r="X2082" i="5" s="1"/>
  <c r="I2034" i="5"/>
  <c r="F2192" i="5"/>
  <c r="G1079" i="5"/>
  <c r="F1524" i="5"/>
  <c r="F2052" i="5"/>
  <c r="E1184" i="5"/>
  <c r="X1184" i="5" s="1"/>
  <c r="G712" i="5"/>
  <c r="E800" i="5"/>
  <c r="X800" i="5" s="1"/>
  <c r="I1876" i="5"/>
  <c r="F1020" i="5"/>
  <c r="R1692" i="5"/>
  <c r="E1916" i="5"/>
  <c r="X1916" i="5" s="1"/>
  <c r="G940" i="5"/>
  <c r="I636" i="5"/>
  <c r="F636" i="5"/>
  <c r="J636" i="5"/>
  <c r="G1360" i="5"/>
  <c r="G2162" i="5"/>
  <c r="E2162" i="5"/>
  <c r="X2162" i="5" s="1"/>
  <c r="G2146" i="5"/>
  <c r="G2130" i="5"/>
  <c r="F2114" i="5"/>
  <c r="G2114" i="5"/>
  <c r="E2098" i="5"/>
  <c r="X2098" i="5" s="1"/>
  <c r="F2082" i="5"/>
  <c r="R2066" i="5"/>
  <c r="G2066" i="5"/>
  <c r="E2050" i="5"/>
  <c r="X2050" i="5" s="1"/>
  <c r="G2034" i="5"/>
  <c r="I1207" i="5"/>
  <c r="R1156" i="5"/>
  <c r="I2018" i="5"/>
  <c r="J2240" i="5"/>
  <c r="J2162" i="5"/>
  <c r="R2162" i="5"/>
  <c r="R2146" i="5"/>
  <c r="F2130" i="5"/>
  <c r="J2114" i="5"/>
  <c r="R2098" i="5"/>
  <c r="H2098" i="5"/>
  <c r="R2082" i="5"/>
  <c r="I2066" i="5"/>
  <c r="J2050" i="5"/>
  <c r="G2050" i="5"/>
  <c r="F2034" i="5"/>
  <c r="J1207" i="5"/>
  <c r="I2438" i="5"/>
  <c r="G2426" i="5"/>
  <c r="R2018" i="5"/>
  <c r="I1335" i="5"/>
  <c r="I1980" i="5"/>
  <c r="H1392" i="5"/>
  <c r="J2304" i="5"/>
  <c r="H2162" i="5"/>
  <c r="J2146" i="5"/>
  <c r="J2130" i="5"/>
  <c r="H2130" i="5"/>
  <c r="H2114" i="5"/>
  <c r="F2098" i="5"/>
  <c r="J2082" i="5"/>
  <c r="I2082" i="5"/>
  <c r="J2066" i="5"/>
  <c r="R2050" i="5"/>
  <c r="H2034" i="5"/>
  <c r="J2034" i="5"/>
  <c r="F1156" i="5"/>
  <c r="J2018" i="5"/>
  <c r="F2388" i="5"/>
  <c r="F1207" i="5"/>
  <c r="I1236" i="5"/>
  <c r="R1848" i="5"/>
  <c r="I1340" i="5"/>
  <c r="I1179" i="5"/>
  <c r="H2491" i="5"/>
  <c r="G2479" i="5"/>
  <c r="R2479" i="5"/>
  <c r="E2479" i="5"/>
  <c r="X2479" i="5" s="1"/>
  <c r="H2479" i="5"/>
  <c r="J2479" i="5"/>
  <c r="I2479" i="5"/>
  <c r="F2479" i="5"/>
  <c r="R2467" i="5"/>
  <c r="G2467" i="5"/>
  <c r="I2467" i="5"/>
  <c r="E2467" i="5"/>
  <c r="X2467" i="5" s="1"/>
  <c r="F2467" i="5"/>
  <c r="J2467" i="5"/>
  <c r="J2451" i="5"/>
  <c r="I2451" i="5"/>
  <c r="F2451" i="5"/>
  <c r="E2451" i="5"/>
  <c r="X2451" i="5" s="1"/>
  <c r="R2451" i="5"/>
  <c r="H2451" i="5"/>
  <c r="G2451" i="5"/>
  <c r="E2435" i="5"/>
  <c r="X2435" i="5" s="1"/>
  <c r="J2435" i="5"/>
  <c r="H2435" i="5"/>
  <c r="R2435" i="5"/>
  <c r="I2435" i="5"/>
  <c r="G2435" i="5"/>
  <c r="F2435" i="5"/>
  <c r="R2423" i="5"/>
  <c r="F2423" i="5"/>
  <c r="G2423" i="5"/>
  <c r="E2423" i="5"/>
  <c r="X2423" i="5" s="1"/>
  <c r="J2423" i="5"/>
  <c r="I2423" i="5"/>
  <c r="I2415" i="5"/>
  <c r="J2415" i="5"/>
  <c r="E2415" i="5"/>
  <c r="X2415" i="5" s="1"/>
  <c r="G2415" i="5"/>
  <c r="F2415" i="5"/>
  <c r="R2415" i="5"/>
  <c r="H2415" i="5"/>
  <c r="R2403" i="5"/>
  <c r="J2403" i="5"/>
  <c r="E2403" i="5"/>
  <c r="X2403" i="5" s="1"/>
  <c r="G2403" i="5"/>
  <c r="I2403" i="5"/>
  <c r="H2403" i="5"/>
  <c r="F2403" i="5"/>
  <c r="J2395" i="5"/>
  <c r="G2395" i="5"/>
  <c r="R2395" i="5"/>
  <c r="I2395" i="5"/>
  <c r="H2395" i="5"/>
  <c r="E2395" i="5"/>
  <c r="X2395" i="5" s="1"/>
  <c r="F2395" i="5"/>
  <c r="E2371" i="5"/>
  <c r="X2371" i="5" s="1"/>
  <c r="H2371" i="5"/>
  <c r="J2371" i="5"/>
  <c r="F2371" i="5"/>
  <c r="I2371" i="5"/>
  <c r="R2371" i="5"/>
  <c r="R2359" i="5"/>
  <c r="E2359" i="5"/>
  <c r="X2359" i="5" s="1"/>
  <c r="H2359" i="5"/>
  <c r="I2359" i="5"/>
  <c r="J2359" i="5"/>
  <c r="G2359" i="5"/>
  <c r="E2351" i="5"/>
  <c r="X2351" i="5" s="1"/>
  <c r="F2351" i="5"/>
  <c r="R2351" i="5"/>
  <c r="G2351" i="5"/>
  <c r="I2351" i="5"/>
  <c r="J2351" i="5"/>
  <c r="H2351" i="5"/>
  <c r="H2335" i="5"/>
  <c r="R2335" i="5"/>
  <c r="E2335" i="5"/>
  <c r="X2335" i="5" s="1"/>
  <c r="G2335" i="5"/>
  <c r="F2335" i="5"/>
  <c r="J2335" i="5"/>
  <c r="J2319" i="5"/>
  <c r="I2319" i="5"/>
  <c r="G2319" i="5"/>
  <c r="R2319" i="5"/>
  <c r="F2319" i="5"/>
  <c r="H2319" i="5"/>
  <c r="E2319" i="5"/>
  <c r="X2319" i="5" s="1"/>
  <c r="F2299" i="5"/>
  <c r="R2299" i="5"/>
  <c r="J2299" i="5"/>
  <c r="G2299" i="5"/>
  <c r="E2287" i="5"/>
  <c r="X2287" i="5" s="1"/>
  <c r="G2287" i="5"/>
  <c r="F2287" i="5"/>
  <c r="H2287" i="5"/>
  <c r="I2287" i="5"/>
  <c r="R2287" i="5"/>
  <c r="G2275" i="5"/>
  <c r="J2275" i="5"/>
  <c r="E2275" i="5"/>
  <c r="X2275" i="5" s="1"/>
  <c r="F2275" i="5"/>
  <c r="H2275" i="5"/>
  <c r="R2275" i="5"/>
  <c r="H2267" i="5"/>
  <c r="F2267" i="5"/>
  <c r="I2267" i="5"/>
  <c r="H2247" i="5"/>
  <c r="E2247" i="5"/>
  <c r="X2247" i="5" s="1"/>
  <c r="J2247" i="5"/>
  <c r="F2247" i="5"/>
  <c r="R2247" i="5"/>
  <c r="F2227" i="5"/>
  <c r="E2227" i="5"/>
  <c r="X2227" i="5" s="1"/>
  <c r="J2227" i="5"/>
  <c r="I2227" i="5"/>
  <c r="R2227" i="5"/>
  <c r="I2211" i="5"/>
  <c r="F2211" i="5"/>
  <c r="G2211" i="5"/>
  <c r="H2211" i="5"/>
  <c r="R2211" i="5"/>
  <c r="J2211" i="5"/>
  <c r="E2211" i="5"/>
  <c r="X2211" i="5" s="1"/>
  <c r="G2183" i="5"/>
  <c r="H2183" i="5"/>
  <c r="J2183" i="5"/>
  <c r="I2183" i="5"/>
  <c r="F2183" i="5"/>
  <c r="E2183" i="5"/>
  <c r="X2183" i="5" s="1"/>
  <c r="R2183" i="5"/>
  <c r="J2167" i="5"/>
  <c r="R2167" i="5"/>
  <c r="G2167" i="5"/>
  <c r="I2167" i="5"/>
  <c r="F2167" i="5"/>
  <c r="E2167" i="5"/>
  <c r="X2167" i="5" s="1"/>
  <c r="G2159" i="5"/>
  <c r="I2159" i="5"/>
  <c r="F2159" i="5"/>
  <c r="J2159" i="5"/>
  <c r="E2159" i="5"/>
  <c r="X2159" i="5" s="1"/>
  <c r="H2159" i="5"/>
  <c r="J2135" i="5"/>
  <c r="G2135" i="5"/>
  <c r="E2135" i="5"/>
  <c r="X2135" i="5" s="1"/>
  <c r="R2135" i="5"/>
  <c r="G2103" i="5"/>
  <c r="R2091" i="5"/>
  <c r="I2091" i="5"/>
  <c r="J2091" i="5"/>
  <c r="F2091" i="5"/>
  <c r="E2091" i="5"/>
  <c r="X2091" i="5" s="1"/>
  <c r="H2091" i="5"/>
  <c r="G2091" i="5"/>
  <c r="G2079" i="5"/>
  <c r="I2079" i="5"/>
  <c r="R2079" i="5"/>
  <c r="F2079" i="5"/>
  <c r="J2079" i="5"/>
  <c r="H2079" i="5"/>
  <c r="E2079" i="5"/>
  <c r="X2079" i="5" s="1"/>
  <c r="H2071" i="5"/>
  <c r="G2071" i="5"/>
  <c r="E2071" i="5"/>
  <c r="X2071" i="5" s="1"/>
  <c r="R2071" i="5"/>
  <c r="I2071" i="5"/>
  <c r="J2071" i="5"/>
  <c r="F2071" i="5"/>
  <c r="R2055" i="5"/>
  <c r="E2055" i="5"/>
  <c r="X2055" i="5" s="1"/>
  <c r="H2055" i="5"/>
  <c r="G2055" i="5"/>
  <c r="J2055" i="5"/>
  <c r="F2055" i="5"/>
  <c r="G2035" i="5"/>
  <c r="I2035" i="5"/>
  <c r="J2035" i="5"/>
  <c r="H2035" i="5"/>
  <c r="R2035" i="5"/>
  <c r="F2035" i="5"/>
  <c r="E2035" i="5"/>
  <c r="X2035" i="5" s="1"/>
  <c r="E2027" i="5"/>
  <c r="X2027" i="5" s="1"/>
  <c r="I2027" i="5"/>
  <c r="R1987" i="5"/>
  <c r="I1987" i="5"/>
  <c r="H1987" i="5"/>
  <c r="G1987" i="5"/>
  <c r="F1987" i="5"/>
  <c r="G1963" i="5"/>
  <c r="J1963" i="5"/>
  <c r="H1963" i="5"/>
  <c r="R1963" i="5"/>
  <c r="E1963" i="5"/>
  <c r="X1963" i="5" s="1"/>
  <c r="I1963" i="5"/>
  <c r="F1963" i="5"/>
  <c r="F1951" i="5"/>
  <c r="J1951" i="5"/>
  <c r="G1951" i="5"/>
  <c r="H1951" i="5"/>
  <c r="R1951" i="5"/>
  <c r="E1951" i="5"/>
  <c r="X1951" i="5" s="1"/>
  <c r="G1935" i="5"/>
  <c r="F1935" i="5"/>
  <c r="E1935" i="5"/>
  <c r="X1935" i="5" s="1"/>
  <c r="J1935" i="5"/>
  <c r="I1935" i="5"/>
  <c r="R1935" i="5"/>
  <c r="H1935" i="5"/>
  <c r="I1927" i="5"/>
  <c r="H1927" i="5"/>
  <c r="J1927" i="5"/>
  <c r="E1927" i="5"/>
  <c r="X1927" i="5" s="1"/>
  <c r="F1927" i="5"/>
  <c r="G1927" i="5"/>
  <c r="E1911" i="5"/>
  <c r="X1911" i="5" s="1"/>
  <c r="G1911" i="5"/>
  <c r="H1911" i="5"/>
  <c r="R1911" i="5"/>
  <c r="J1911" i="5"/>
  <c r="I1911" i="5"/>
  <c r="I1903" i="5"/>
  <c r="J1903" i="5"/>
  <c r="E1903" i="5"/>
  <c r="X1903" i="5" s="1"/>
  <c r="H1903" i="5"/>
  <c r="R1903" i="5"/>
  <c r="G1903" i="5"/>
  <c r="F1903" i="5"/>
  <c r="E1887" i="5"/>
  <c r="X1887" i="5" s="1"/>
  <c r="F1887" i="5"/>
  <c r="G1887" i="5"/>
  <c r="J1887" i="5"/>
  <c r="H1887" i="5"/>
  <c r="R1887" i="5"/>
  <c r="I1887" i="5"/>
  <c r="H1855" i="5"/>
  <c r="R1855" i="5"/>
  <c r="J1855" i="5"/>
  <c r="G1855" i="5"/>
  <c r="F1855" i="5"/>
  <c r="I1855" i="5"/>
  <c r="E1855" i="5"/>
  <c r="X1855" i="5" s="1"/>
  <c r="E1839" i="5"/>
  <c r="X1839" i="5" s="1"/>
  <c r="J1839" i="5"/>
  <c r="H1839" i="5"/>
  <c r="I1839" i="5"/>
  <c r="R1839" i="5"/>
  <c r="G1839" i="5"/>
  <c r="F1823" i="5"/>
  <c r="J1823" i="5"/>
  <c r="H1823" i="5"/>
  <c r="I1823" i="5"/>
  <c r="G1823" i="5"/>
  <c r="E1823" i="5"/>
  <c r="X1823" i="5" s="1"/>
  <c r="F1815" i="5"/>
  <c r="E1815" i="5"/>
  <c r="X1815" i="5" s="1"/>
  <c r="R1815" i="5"/>
  <c r="J1815" i="5"/>
  <c r="H1815" i="5"/>
  <c r="G1815" i="5"/>
  <c r="I1815" i="5"/>
  <c r="I1803" i="5"/>
  <c r="G1803" i="5"/>
  <c r="E1803" i="5"/>
  <c r="X1803" i="5" s="1"/>
  <c r="R1803" i="5"/>
  <c r="J1803" i="5"/>
  <c r="E1795" i="5"/>
  <c r="X1795" i="5" s="1"/>
  <c r="J1795" i="5"/>
  <c r="G1795" i="5"/>
  <c r="R1795" i="5"/>
  <c r="H1795" i="5"/>
  <c r="F1795" i="5"/>
  <c r="I1795" i="5"/>
  <c r="F1779" i="5"/>
  <c r="R1779" i="5"/>
  <c r="E1779" i="5"/>
  <c r="X1779" i="5" s="1"/>
  <c r="H1779" i="5"/>
  <c r="G1779" i="5"/>
  <c r="I1779" i="5"/>
  <c r="I1767" i="5"/>
  <c r="E1767" i="5"/>
  <c r="X1767" i="5" s="1"/>
  <c r="J1767" i="5"/>
  <c r="R1767" i="5"/>
  <c r="H1767" i="5"/>
  <c r="G1767" i="5"/>
  <c r="F1751" i="5"/>
  <c r="G1751" i="5"/>
  <c r="J1751" i="5"/>
  <c r="E1751" i="5"/>
  <c r="X1751" i="5" s="1"/>
  <c r="H1751" i="5"/>
  <c r="E1739" i="5"/>
  <c r="X1739" i="5" s="1"/>
  <c r="I1739" i="5"/>
  <c r="H1731" i="5"/>
  <c r="I1731" i="5"/>
  <c r="E1731" i="5"/>
  <c r="X1731" i="5" s="1"/>
  <c r="R1731" i="5"/>
  <c r="J1731" i="5"/>
  <c r="H1715" i="5"/>
  <c r="F1715" i="5"/>
  <c r="R1715" i="5"/>
  <c r="G1715" i="5"/>
  <c r="J1715" i="5"/>
  <c r="J1707" i="5"/>
  <c r="E1707" i="5"/>
  <c r="X1707" i="5" s="1"/>
  <c r="H1707" i="5"/>
  <c r="F1707" i="5"/>
  <c r="F1691" i="5"/>
  <c r="H1691" i="5"/>
  <c r="I1691" i="5"/>
  <c r="R1691" i="5"/>
  <c r="E1691" i="5"/>
  <c r="X1691" i="5" s="1"/>
  <c r="J1691" i="5"/>
  <c r="G1691" i="5"/>
  <c r="J1683" i="5"/>
  <c r="E1683" i="5"/>
  <c r="X1683" i="5" s="1"/>
  <c r="H1683" i="5"/>
  <c r="F1683" i="5"/>
  <c r="H1675" i="5"/>
  <c r="G1675" i="5"/>
  <c r="I1675" i="5"/>
  <c r="E1675" i="5"/>
  <c r="X1675" i="5" s="1"/>
  <c r="R1675" i="5"/>
  <c r="H1659" i="5"/>
  <c r="F1659" i="5"/>
  <c r="G1659" i="5"/>
  <c r="E1659" i="5"/>
  <c r="X1659" i="5" s="1"/>
  <c r="I1659" i="5"/>
  <c r="R1659" i="5"/>
  <c r="I1651" i="5"/>
  <c r="G1651" i="5"/>
  <c r="J1651" i="5"/>
  <c r="E1651" i="5"/>
  <c r="X1651" i="5" s="1"/>
  <c r="H1651" i="5"/>
  <c r="F1651" i="5"/>
  <c r="R1651" i="5"/>
  <c r="G1643" i="5"/>
  <c r="I1643" i="5"/>
  <c r="H1643" i="5"/>
  <c r="E1643" i="5"/>
  <c r="X1643" i="5" s="1"/>
  <c r="R1643" i="5"/>
  <c r="H1635" i="5"/>
  <c r="G1635" i="5"/>
  <c r="J1635" i="5"/>
  <c r="F1635" i="5"/>
  <c r="R1635" i="5"/>
  <c r="E1635" i="5"/>
  <c r="X1635" i="5" s="1"/>
  <c r="I1635" i="5"/>
  <c r="R1623" i="5"/>
  <c r="F1623" i="5"/>
  <c r="J1623" i="5"/>
  <c r="H1623" i="5"/>
  <c r="E1623" i="5"/>
  <c r="X1623" i="5" s="1"/>
  <c r="H1615" i="5"/>
  <c r="E1615" i="5"/>
  <c r="X1615" i="5" s="1"/>
  <c r="J1615" i="5"/>
  <c r="I1615" i="5"/>
  <c r="G1615" i="5"/>
  <c r="F1615" i="5"/>
  <c r="R1615" i="5"/>
  <c r="R1603" i="5"/>
  <c r="J1603" i="5"/>
  <c r="I1603" i="5"/>
  <c r="H1603" i="5"/>
  <c r="F1603" i="5"/>
  <c r="H1587" i="5"/>
  <c r="J1587" i="5"/>
  <c r="I1587" i="5"/>
  <c r="R1587" i="5"/>
  <c r="E1587" i="5"/>
  <c r="X1587" i="5" s="1"/>
  <c r="G1587" i="5"/>
  <c r="F1587" i="5"/>
  <c r="H1579" i="5"/>
  <c r="E1579" i="5"/>
  <c r="X1579" i="5" s="1"/>
  <c r="F1579" i="5"/>
  <c r="J1579" i="5"/>
  <c r="R1579" i="5"/>
  <c r="I1563" i="5"/>
  <c r="H1563" i="5"/>
  <c r="G1563" i="5"/>
  <c r="J1563" i="5"/>
  <c r="E1551" i="5"/>
  <c r="X1551" i="5" s="1"/>
  <c r="R1551" i="5"/>
  <c r="G1551" i="5"/>
  <c r="J1551" i="5"/>
  <c r="I1551" i="5"/>
  <c r="H1551" i="5"/>
  <c r="F1551" i="5"/>
  <c r="G1539" i="5"/>
  <c r="J1539" i="5"/>
  <c r="E1539" i="5"/>
  <c r="X1539" i="5" s="1"/>
  <c r="H1539" i="5"/>
  <c r="I1527" i="5"/>
  <c r="G1527" i="5"/>
  <c r="R1527" i="5"/>
  <c r="F1527" i="5"/>
  <c r="J1527" i="5"/>
  <c r="H1519" i="5"/>
  <c r="F1519" i="5"/>
  <c r="H1491" i="5"/>
  <c r="I1491" i="5"/>
  <c r="E1491" i="5"/>
  <c r="X1491" i="5" s="1"/>
  <c r="E1455" i="5"/>
  <c r="X1455" i="5" s="1"/>
  <c r="G1455" i="5"/>
  <c r="R1455" i="5"/>
  <c r="F1455" i="5"/>
  <c r="I1455" i="5"/>
  <c r="H1455" i="5"/>
  <c r="G1443" i="5"/>
  <c r="I1443" i="5"/>
  <c r="J1431" i="5"/>
  <c r="G1431" i="5"/>
  <c r="R1431" i="5"/>
  <c r="E1431" i="5"/>
  <c r="X1431" i="5" s="1"/>
  <c r="H1431" i="5"/>
  <c r="I1431" i="5"/>
  <c r="F1431" i="5"/>
  <c r="J1423" i="5"/>
  <c r="G1423" i="5"/>
  <c r="E1423" i="5"/>
  <c r="X1423" i="5" s="1"/>
  <c r="F1423" i="5"/>
  <c r="R1423" i="5"/>
  <c r="I1423" i="5"/>
  <c r="H1403" i="5"/>
  <c r="F1403" i="5"/>
  <c r="J1403" i="5"/>
  <c r="G1403" i="5"/>
  <c r="R1403" i="5"/>
  <c r="F1391" i="5"/>
  <c r="I1391" i="5"/>
  <c r="G1391" i="5"/>
  <c r="E1391" i="5"/>
  <c r="X1391" i="5" s="1"/>
  <c r="H1391" i="5"/>
  <c r="J1391" i="5"/>
  <c r="J1659" i="5"/>
  <c r="H1803" i="5"/>
  <c r="G1707" i="5"/>
  <c r="I2247" i="5"/>
  <c r="F2359" i="5"/>
  <c r="G1491" i="5"/>
  <c r="E1527" i="5"/>
  <c r="X1527" i="5" s="1"/>
  <c r="F1563" i="5"/>
  <c r="I1579" i="5"/>
  <c r="F1643" i="5"/>
  <c r="I1683" i="5"/>
  <c r="F1731" i="5"/>
  <c r="R1751" i="5"/>
  <c r="J1779" i="5"/>
  <c r="R1823" i="5"/>
  <c r="I2335" i="5"/>
  <c r="H1423" i="5"/>
  <c r="F1675" i="5"/>
  <c r="F1839" i="5"/>
  <c r="E1403" i="5"/>
  <c r="X1403" i="5" s="1"/>
  <c r="G2487" i="5"/>
  <c r="I2487" i="5"/>
  <c r="J2487" i="5"/>
  <c r="H2487" i="5"/>
  <c r="F2487" i="5"/>
  <c r="E2487" i="5"/>
  <c r="X2487" i="5" s="1"/>
  <c r="R2487" i="5"/>
  <c r="J2483" i="5"/>
  <c r="I2483" i="5"/>
  <c r="E2475" i="5"/>
  <c r="X2475" i="5" s="1"/>
  <c r="J2475" i="5"/>
  <c r="I2475" i="5"/>
  <c r="R2475" i="5"/>
  <c r="G2475" i="5"/>
  <c r="F2475" i="5"/>
  <c r="H2475" i="5"/>
  <c r="G2463" i="5"/>
  <c r="R2463" i="5"/>
  <c r="H2463" i="5"/>
  <c r="E2463" i="5"/>
  <c r="X2463" i="5" s="1"/>
  <c r="F2463" i="5"/>
  <c r="I2463" i="5"/>
  <c r="J2463" i="5"/>
  <c r="F2447" i="5"/>
  <c r="E2447" i="5"/>
  <c r="X2447" i="5" s="1"/>
  <c r="H2447" i="5"/>
  <c r="I2447" i="5"/>
  <c r="G2447" i="5"/>
  <c r="R2447" i="5"/>
  <c r="J2447" i="5"/>
  <c r="R2439" i="5"/>
  <c r="G2439" i="5"/>
  <c r="J2439" i="5"/>
  <c r="H2439" i="5"/>
  <c r="F2439" i="5"/>
  <c r="E2439" i="5"/>
  <c r="X2439" i="5" s="1"/>
  <c r="I2439" i="5"/>
  <c r="F2427" i="5"/>
  <c r="G2427" i="5"/>
  <c r="R2427" i="5"/>
  <c r="J2427" i="5"/>
  <c r="H2427" i="5"/>
  <c r="I2427" i="5"/>
  <c r="E2427" i="5"/>
  <c r="X2427" i="5" s="1"/>
  <c r="I2411" i="5"/>
  <c r="F2411" i="5"/>
  <c r="E2399" i="5"/>
  <c r="X2399" i="5" s="1"/>
  <c r="I2399" i="5"/>
  <c r="H2399" i="5"/>
  <c r="H2375" i="5"/>
  <c r="F2375" i="5"/>
  <c r="I2375" i="5"/>
  <c r="J2375" i="5"/>
  <c r="E2375" i="5"/>
  <c r="X2375" i="5" s="1"/>
  <c r="G2375" i="5"/>
  <c r="R2375" i="5"/>
  <c r="R2355" i="5"/>
  <c r="I2355" i="5"/>
  <c r="F2355" i="5"/>
  <c r="E2355" i="5"/>
  <c r="X2355" i="5" s="1"/>
  <c r="G2355" i="5"/>
  <c r="J2355" i="5"/>
  <c r="H2347" i="5"/>
  <c r="G2339" i="5"/>
  <c r="F2339" i="5"/>
  <c r="H2339" i="5"/>
  <c r="R2339" i="5"/>
  <c r="E2339" i="5"/>
  <c r="X2339" i="5" s="1"/>
  <c r="I2339" i="5"/>
  <c r="I2331" i="5"/>
  <c r="H2331" i="5"/>
  <c r="J2331" i="5"/>
  <c r="G2331" i="5"/>
  <c r="E2331" i="5"/>
  <c r="X2331" i="5" s="1"/>
  <c r="R2331" i="5"/>
  <c r="J2323" i="5"/>
  <c r="H2323" i="5"/>
  <c r="G2323" i="5"/>
  <c r="E2323" i="5"/>
  <c r="X2323" i="5" s="1"/>
  <c r="R2323" i="5"/>
  <c r="F2323" i="5"/>
  <c r="I2323" i="5"/>
  <c r="F2311" i="5"/>
  <c r="E2311" i="5"/>
  <c r="X2311" i="5" s="1"/>
  <c r="I2311" i="5"/>
  <c r="J2311" i="5"/>
  <c r="H2311" i="5"/>
  <c r="R2311" i="5"/>
  <c r="G2311" i="5"/>
  <c r="R2295" i="5"/>
  <c r="J2295" i="5"/>
  <c r="E2295" i="5"/>
  <c r="X2295" i="5" s="1"/>
  <c r="H2295" i="5"/>
  <c r="G2295" i="5"/>
  <c r="I2295" i="5"/>
  <c r="F2295" i="5"/>
  <c r="I2291" i="5"/>
  <c r="E2283" i="5"/>
  <c r="X2283" i="5" s="1"/>
  <c r="R2283" i="5"/>
  <c r="G2283" i="5"/>
  <c r="F2283" i="5"/>
  <c r="J2283" i="5"/>
  <c r="I2283" i="5"/>
  <c r="H2283" i="5"/>
  <c r="R2271" i="5"/>
  <c r="I2271" i="5"/>
  <c r="H2271" i="5"/>
  <c r="J2271" i="5"/>
  <c r="G2271" i="5"/>
  <c r="F2271" i="5"/>
  <c r="E2271" i="5"/>
  <c r="X2271" i="5" s="1"/>
  <c r="E2263" i="5"/>
  <c r="X2263" i="5" s="1"/>
  <c r="I2263" i="5"/>
  <c r="R2263" i="5"/>
  <c r="G2263" i="5"/>
  <c r="J2263" i="5"/>
  <c r="H2263" i="5"/>
  <c r="F2263" i="5"/>
  <c r="H2251" i="5"/>
  <c r="E2251" i="5"/>
  <c r="X2251" i="5" s="1"/>
  <c r="I2251" i="5"/>
  <c r="J2251" i="5"/>
  <c r="R2251" i="5"/>
  <c r="G2251" i="5"/>
  <c r="H2231" i="5"/>
  <c r="E2231" i="5"/>
  <c r="X2231" i="5" s="1"/>
  <c r="J2231" i="5"/>
  <c r="R2231" i="5"/>
  <c r="I2231" i="5"/>
  <c r="G2231" i="5"/>
  <c r="F2231" i="5"/>
  <c r="F2219" i="5"/>
  <c r="H2219" i="5"/>
  <c r="E2219" i="5"/>
  <c r="X2219" i="5" s="1"/>
  <c r="J2219" i="5"/>
  <c r="R2219" i="5"/>
  <c r="I2219" i="5"/>
  <c r="G2207" i="5"/>
  <c r="F2207" i="5"/>
  <c r="J2207" i="5"/>
  <c r="I2191" i="5"/>
  <c r="E2191" i="5"/>
  <c r="X2191" i="5" s="1"/>
  <c r="R2191" i="5"/>
  <c r="F2191" i="5"/>
  <c r="J2191" i="5"/>
  <c r="H2191" i="5"/>
  <c r="G2191" i="5"/>
  <c r="J2171" i="5"/>
  <c r="R2171" i="5"/>
  <c r="E2171" i="5"/>
  <c r="X2171" i="5" s="1"/>
  <c r="G2171" i="5"/>
  <c r="H2171" i="5"/>
  <c r="F2171" i="5"/>
  <c r="I2171" i="5"/>
  <c r="J2163" i="5"/>
  <c r="F2163" i="5"/>
  <c r="H2163" i="5"/>
  <c r="E2163" i="5"/>
  <c r="X2163" i="5" s="1"/>
  <c r="I2163" i="5"/>
  <c r="R2163" i="5"/>
  <c r="G2163" i="5"/>
  <c r="R2155" i="5"/>
  <c r="E2155" i="5"/>
  <c r="X2155" i="5" s="1"/>
  <c r="J2155" i="5"/>
  <c r="H2155" i="5"/>
  <c r="G2155" i="5"/>
  <c r="I2155" i="5"/>
  <c r="F2155" i="5"/>
  <c r="G2147" i="5"/>
  <c r="R2147" i="5"/>
  <c r="E2147" i="5"/>
  <c r="X2147" i="5" s="1"/>
  <c r="I2147" i="5"/>
  <c r="H2147" i="5"/>
  <c r="F2147" i="5"/>
  <c r="G2119" i="5"/>
  <c r="J2119" i="5"/>
  <c r="F2119" i="5"/>
  <c r="E2119" i="5"/>
  <c r="X2119" i="5" s="1"/>
  <c r="R2119" i="5"/>
  <c r="I2119" i="5"/>
  <c r="G2099" i="5"/>
  <c r="R2099" i="5"/>
  <c r="F2099" i="5"/>
  <c r="J2099" i="5"/>
  <c r="E2099" i="5"/>
  <c r="X2099" i="5" s="1"/>
  <c r="I2099" i="5"/>
  <c r="R2095" i="5"/>
  <c r="J2095" i="5"/>
  <c r="H2095" i="5"/>
  <c r="E2095" i="5"/>
  <c r="X2095" i="5" s="1"/>
  <c r="I2095" i="5"/>
  <c r="G2095" i="5"/>
  <c r="F2095" i="5"/>
  <c r="J2083" i="5"/>
  <c r="E2083" i="5"/>
  <c r="X2083" i="5" s="1"/>
  <c r="F2083" i="5"/>
  <c r="H2083" i="5"/>
  <c r="I2083" i="5"/>
  <c r="H2075" i="5"/>
  <c r="R2075" i="5"/>
  <c r="F2075" i="5"/>
  <c r="E2051" i="5"/>
  <c r="X2051" i="5" s="1"/>
  <c r="J2051" i="5"/>
  <c r="F2051" i="5"/>
  <c r="R2051" i="5"/>
  <c r="H2051" i="5"/>
  <c r="I2051" i="5"/>
  <c r="H2031" i="5"/>
  <c r="I2031" i="5"/>
  <c r="F2031" i="5"/>
  <c r="G2031" i="5"/>
  <c r="E2031" i="5"/>
  <c r="X2031" i="5" s="1"/>
  <c r="J2031" i="5"/>
  <c r="R2031" i="5"/>
  <c r="I2023" i="5"/>
  <c r="J2023" i="5"/>
  <c r="R2023" i="5"/>
  <c r="G2015" i="5"/>
  <c r="I2015" i="5"/>
  <c r="J2015" i="5"/>
  <c r="H2015" i="5"/>
  <c r="R2015" i="5"/>
  <c r="F2015" i="5"/>
  <c r="E2015" i="5"/>
  <c r="X2015" i="5" s="1"/>
  <c r="I1999" i="5"/>
  <c r="F1999" i="5"/>
  <c r="R1999" i="5"/>
  <c r="J1999" i="5"/>
  <c r="E1999" i="5"/>
  <c r="X1999" i="5" s="1"/>
  <c r="H1999" i="5"/>
  <c r="H1991" i="5"/>
  <c r="F1991" i="5"/>
  <c r="J1991" i="5"/>
  <c r="R1991" i="5"/>
  <c r="E1975" i="5"/>
  <c r="X1975" i="5" s="1"/>
  <c r="H1975" i="5"/>
  <c r="R1955" i="5"/>
  <c r="E1955" i="5"/>
  <c r="X1955" i="5" s="1"/>
  <c r="F1955" i="5"/>
  <c r="J1955" i="5"/>
  <c r="G1955" i="5"/>
  <c r="I1955" i="5"/>
  <c r="H1955" i="5"/>
  <c r="E1947" i="5"/>
  <c r="X1947" i="5" s="1"/>
  <c r="H1947" i="5"/>
  <c r="G1947" i="5"/>
  <c r="I1947" i="5"/>
  <c r="R1947" i="5"/>
  <c r="F1947" i="5"/>
  <c r="J1947" i="5"/>
  <c r="H1931" i="5"/>
  <c r="J1931" i="5"/>
  <c r="F1931" i="5"/>
  <c r="G1931" i="5"/>
  <c r="E1931" i="5"/>
  <c r="X1931" i="5" s="1"/>
  <c r="I1931" i="5"/>
  <c r="R1923" i="5"/>
  <c r="H1923" i="5"/>
  <c r="E1923" i="5"/>
  <c r="X1923" i="5" s="1"/>
  <c r="I1923" i="5"/>
  <c r="F1923" i="5"/>
  <c r="J1923" i="5"/>
  <c r="H1907" i="5"/>
  <c r="H1899" i="5"/>
  <c r="I1899" i="5"/>
  <c r="R1899" i="5"/>
  <c r="J1899" i="5"/>
  <c r="E1899" i="5"/>
  <c r="X1899" i="5" s="1"/>
  <c r="R1891" i="5"/>
  <c r="F1891" i="5"/>
  <c r="J1891" i="5"/>
  <c r="E1891" i="5"/>
  <c r="X1891" i="5" s="1"/>
  <c r="H1891" i="5"/>
  <c r="G1891" i="5"/>
  <c r="I1891" i="5"/>
  <c r="F1883" i="5"/>
  <c r="I1883" i="5"/>
  <c r="J1883" i="5"/>
  <c r="F1863" i="5"/>
  <c r="G1863" i="5"/>
  <c r="J1863" i="5"/>
  <c r="I1863" i="5"/>
  <c r="E1863" i="5"/>
  <c r="X1863" i="5" s="1"/>
  <c r="R1863" i="5"/>
  <c r="H1863" i="5"/>
  <c r="I1859" i="5"/>
  <c r="J1847" i="5"/>
  <c r="F1847" i="5"/>
  <c r="G1847" i="5"/>
  <c r="I1847" i="5"/>
  <c r="H1847" i="5"/>
  <c r="E1847" i="5"/>
  <c r="X1847" i="5" s="1"/>
  <c r="I1843" i="5"/>
  <c r="H1843" i="5"/>
  <c r="H1835" i="5"/>
  <c r="E1835" i="5"/>
  <c r="X1835" i="5" s="1"/>
  <c r="G1835" i="5"/>
  <c r="R1835" i="5"/>
  <c r="I1835" i="5"/>
  <c r="J1835" i="5"/>
  <c r="F1835" i="5"/>
  <c r="F1827" i="5"/>
  <c r="I1827" i="5"/>
  <c r="H1827" i="5"/>
  <c r="R1827" i="5"/>
  <c r="E1827" i="5"/>
  <c r="X1827" i="5" s="1"/>
  <c r="G1827" i="5"/>
  <c r="H1807" i="5"/>
  <c r="R1807" i="5"/>
  <c r="G1807" i="5"/>
  <c r="E1807" i="5"/>
  <c r="X1807" i="5" s="1"/>
  <c r="F1807" i="5"/>
  <c r="I1807" i="5"/>
  <c r="R1799" i="5"/>
  <c r="H1787" i="5"/>
  <c r="G1787" i="5"/>
  <c r="R1787" i="5"/>
  <c r="J1787" i="5"/>
  <c r="F1787" i="5"/>
  <c r="I1787" i="5"/>
  <c r="E1787" i="5"/>
  <c r="X1787" i="5" s="1"/>
  <c r="I1775" i="5"/>
  <c r="G1775" i="5"/>
  <c r="F1775" i="5"/>
  <c r="R1775" i="5"/>
  <c r="J1775" i="5"/>
  <c r="E1775" i="5"/>
  <c r="X1775" i="5" s="1"/>
  <c r="H1775" i="5"/>
  <c r="I1771" i="5"/>
  <c r="J1771" i="5"/>
  <c r="G1771" i="5"/>
  <c r="H1771" i="5"/>
  <c r="E1771" i="5"/>
  <c r="X1771" i="5" s="1"/>
  <c r="F1771" i="5"/>
  <c r="R1771" i="5"/>
  <c r="R1763" i="5"/>
  <c r="I1763" i="5"/>
  <c r="E1763" i="5"/>
  <c r="X1763" i="5" s="1"/>
  <c r="J1763" i="5"/>
  <c r="F1763" i="5"/>
  <c r="G1763" i="5"/>
  <c r="H1763" i="5"/>
  <c r="R1743" i="5"/>
  <c r="E1743" i="5"/>
  <c r="X1743" i="5" s="1"/>
  <c r="F1743" i="5"/>
  <c r="J1743" i="5"/>
  <c r="I1735" i="5"/>
  <c r="G1719" i="5"/>
  <c r="J1719" i="5"/>
  <c r="R1719" i="5"/>
  <c r="E1719" i="5"/>
  <c r="X1719" i="5" s="1"/>
  <c r="I1719" i="5"/>
  <c r="H1719" i="5"/>
  <c r="F1719" i="5"/>
  <c r="J1711" i="5"/>
  <c r="F1711" i="5"/>
  <c r="I1711" i="5"/>
  <c r="E1711" i="5"/>
  <c r="X1711" i="5" s="1"/>
  <c r="R1711" i="5"/>
  <c r="G1711" i="5"/>
  <c r="G1695" i="5"/>
  <c r="F1695" i="5"/>
  <c r="R1695" i="5"/>
  <c r="R1687" i="5"/>
  <c r="E1687" i="5"/>
  <c r="X1687" i="5" s="1"/>
  <c r="H1687" i="5"/>
  <c r="G1687" i="5"/>
  <c r="F1687" i="5"/>
  <c r="I1687" i="5"/>
  <c r="R1679" i="5"/>
  <c r="E1679" i="5"/>
  <c r="X1679" i="5" s="1"/>
  <c r="I1679" i="5"/>
  <c r="H1679" i="5"/>
  <c r="F1679" i="5"/>
  <c r="G1679" i="5"/>
  <c r="J1679" i="5"/>
  <c r="E1667" i="5"/>
  <c r="X1667" i="5" s="1"/>
  <c r="F1667" i="5"/>
  <c r="H1667" i="5"/>
  <c r="I1667" i="5"/>
  <c r="J1667" i="5"/>
  <c r="G1667" i="5"/>
  <c r="R1667" i="5"/>
  <c r="J1655" i="5"/>
  <c r="I1655" i="5"/>
  <c r="H1655" i="5"/>
  <c r="G1655" i="5"/>
  <c r="E1655" i="5"/>
  <c r="X1655" i="5" s="1"/>
  <c r="R1655" i="5"/>
  <c r="F1655" i="5"/>
  <c r="R1647" i="5"/>
  <c r="J1639" i="5"/>
  <c r="I1639" i="5"/>
  <c r="H1639" i="5"/>
  <c r="I1631" i="5"/>
  <c r="H1631" i="5"/>
  <c r="F1627" i="5"/>
  <c r="R1627" i="5"/>
  <c r="I1627" i="5"/>
  <c r="J1627" i="5"/>
  <c r="H1627" i="5"/>
  <c r="J1619" i="5"/>
  <c r="I1619" i="5"/>
  <c r="H1619" i="5"/>
  <c r="R1619" i="5"/>
  <c r="F1619" i="5"/>
  <c r="E1619" i="5"/>
  <c r="X1619" i="5" s="1"/>
  <c r="J1611" i="5"/>
  <c r="R1611" i="5"/>
  <c r="F1611" i="5"/>
  <c r="G1611" i="5"/>
  <c r="H1611" i="5"/>
  <c r="I1611" i="5"/>
  <c r="E1595" i="5"/>
  <c r="X1595" i="5" s="1"/>
  <c r="R1595" i="5"/>
  <c r="H1595" i="5"/>
  <c r="J1595" i="5"/>
  <c r="G1595" i="5"/>
  <c r="F1595" i="5"/>
  <c r="E1591" i="5"/>
  <c r="X1591" i="5" s="1"/>
  <c r="F1591" i="5"/>
  <c r="J1591" i="5"/>
  <c r="G1591" i="5"/>
  <c r="I1591" i="5"/>
  <c r="H1591" i="5"/>
  <c r="R1591" i="5"/>
  <c r="G1583" i="5"/>
  <c r="F1559" i="5"/>
  <c r="R1559" i="5"/>
  <c r="H1559" i="5"/>
  <c r="E1559" i="5"/>
  <c r="X1559" i="5" s="1"/>
  <c r="I1559" i="5"/>
  <c r="F1555" i="5"/>
  <c r="E1555" i="5"/>
  <c r="X1555" i="5" s="1"/>
  <c r="G1555" i="5"/>
  <c r="F1547" i="5"/>
  <c r="R1547" i="5"/>
  <c r="I1547" i="5"/>
  <c r="J1547" i="5"/>
  <c r="E1547" i="5"/>
  <c r="X1547" i="5" s="1"/>
  <c r="H1547" i="5"/>
  <c r="G1547" i="5"/>
  <c r="H1531" i="5"/>
  <c r="F1523" i="5"/>
  <c r="I1523" i="5"/>
  <c r="G1523" i="5"/>
  <c r="R1523" i="5"/>
  <c r="R1511" i="5"/>
  <c r="I1511" i="5"/>
  <c r="F1511" i="5"/>
  <c r="J1511" i="5"/>
  <c r="H1511" i="5"/>
  <c r="E1511" i="5"/>
  <c r="X1511" i="5" s="1"/>
  <c r="G1511" i="5"/>
  <c r="I1499" i="5"/>
  <c r="R1499" i="5"/>
  <c r="H1499" i="5"/>
  <c r="F1499" i="5"/>
  <c r="G1499" i="5"/>
  <c r="E1499" i="5"/>
  <c r="X1499" i="5" s="1"/>
  <c r="G1487" i="5"/>
  <c r="F1487" i="5"/>
  <c r="I1483" i="5"/>
  <c r="J1483" i="5"/>
  <c r="F1483" i="5"/>
  <c r="E1483" i="5"/>
  <c r="X1483" i="5" s="1"/>
  <c r="R1483" i="5"/>
  <c r="H1483" i="5"/>
  <c r="H1467" i="5"/>
  <c r="G1467" i="5"/>
  <c r="J1467" i="5"/>
  <c r="I1467" i="5"/>
  <c r="R1467" i="5"/>
  <c r="E1467" i="5"/>
  <c r="X1467" i="5" s="1"/>
  <c r="F1467" i="5"/>
  <c r="I1463" i="5"/>
  <c r="J1451" i="5"/>
  <c r="R1451" i="5"/>
  <c r="E1451" i="5"/>
  <c r="X1451" i="5" s="1"/>
  <c r="G1451" i="5"/>
  <c r="F1451" i="5"/>
  <c r="H1451" i="5"/>
  <c r="I1451" i="5"/>
  <c r="E1435" i="5"/>
  <c r="X1435" i="5" s="1"/>
  <c r="R1435" i="5"/>
  <c r="F1435" i="5"/>
  <c r="I1435" i="5"/>
  <c r="H1435" i="5"/>
  <c r="J1435" i="5"/>
  <c r="G1435" i="5"/>
  <c r="F1427" i="5"/>
  <c r="J1427" i="5"/>
  <c r="H1427" i="5"/>
  <c r="G1427" i="5"/>
  <c r="I1427" i="5"/>
  <c r="E1427" i="5"/>
  <c r="X1427" i="5" s="1"/>
  <c r="R1427" i="5"/>
  <c r="E1419" i="5"/>
  <c r="X1419" i="5" s="1"/>
  <c r="I1419" i="5"/>
  <c r="F1419" i="5"/>
  <c r="G1407" i="5"/>
  <c r="J1407" i="5"/>
  <c r="R1407" i="5"/>
  <c r="H1407" i="5"/>
  <c r="I1407" i="5"/>
  <c r="F1407" i="5"/>
  <c r="E1407" i="5"/>
  <c r="X1407" i="5" s="1"/>
  <c r="E1395" i="5"/>
  <c r="X1395" i="5" s="1"/>
  <c r="E1387" i="5"/>
  <c r="X1387" i="5" s="1"/>
  <c r="G1387" i="5"/>
  <c r="R1387" i="5"/>
  <c r="H2135" i="5"/>
  <c r="R2159" i="5"/>
  <c r="I2135" i="5"/>
  <c r="F2135" i="5"/>
  <c r="F1899" i="5"/>
  <c r="I1595" i="5"/>
  <c r="F2331" i="5"/>
  <c r="G1991" i="5"/>
  <c r="I2299" i="5"/>
  <c r="G1483" i="5"/>
  <c r="R1563" i="5"/>
  <c r="F2251" i="5"/>
  <c r="J1499" i="5"/>
  <c r="I1403" i="5"/>
  <c r="H2423" i="5"/>
  <c r="F1911" i="5"/>
  <c r="J2339" i="5"/>
  <c r="R1927" i="5"/>
  <c r="H2099" i="5"/>
  <c r="J2147" i="5"/>
  <c r="I1623" i="5"/>
  <c r="G1623" i="5"/>
  <c r="J1487" i="5"/>
  <c r="F1491" i="5"/>
  <c r="H1527" i="5"/>
  <c r="R1539" i="5"/>
  <c r="E1563" i="5"/>
  <c r="X1563" i="5" s="1"/>
  <c r="R1683" i="5"/>
  <c r="G1731" i="5"/>
  <c r="H1743" i="5"/>
  <c r="I1751" i="5"/>
  <c r="F1803" i="5"/>
  <c r="J1827" i="5"/>
  <c r="J1871" i="5"/>
  <c r="R1931" i="5"/>
  <c r="I2055" i="5"/>
  <c r="J2287" i="5"/>
  <c r="E1611" i="5"/>
  <c r="X1611" i="5" s="1"/>
  <c r="H2119" i="5"/>
  <c r="J1455" i="5"/>
  <c r="E1603" i="5"/>
  <c r="X1603" i="5" s="1"/>
  <c r="H1711" i="5"/>
  <c r="I1951" i="5"/>
  <c r="H2467" i="5"/>
  <c r="J1675" i="5"/>
  <c r="J1687" i="5"/>
  <c r="H1799" i="5"/>
  <c r="J1987" i="5"/>
  <c r="J1363" i="5"/>
  <c r="E1339" i="5"/>
  <c r="X1339" i="5" s="1"/>
  <c r="G1315" i="5"/>
  <c r="I1315" i="5"/>
  <c r="F1315" i="5"/>
  <c r="H1315" i="5"/>
  <c r="J1315" i="5"/>
  <c r="E1203" i="5"/>
  <c r="X1203" i="5" s="1"/>
  <c r="F1203" i="5"/>
  <c r="I1203" i="5"/>
  <c r="R1203" i="5"/>
  <c r="G1203" i="5"/>
  <c r="F1163" i="5"/>
  <c r="R1163" i="5"/>
  <c r="J1163" i="5"/>
  <c r="I1123" i="5"/>
  <c r="F1123" i="5"/>
  <c r="H1123" i="5"/>
  <c r="R1123" i="5"/>
  <c r="G1123" i="5"/>
  <c r="E1123" i="5"/>
  <c r="X1123" i="5" s="1"/>
  <c r="H1067" i="5"/>
  <c r="R1067" i="5"/>
  <c r="I1067" i="5"/>
  <c r="I1003" i="5"/>
  <c r="R1003" i="5"/>
  <c r="H1003" i="5"/>
  <c r="G1003" i="5"/>
  <c r="F1003" i="5"/>
  <c r="J995" i="5"/>
  <c r="G995" i="5"/>
  <c r="H995" i="5"/>
  <c r="F995" i="5"/>
  <c r="G975" i="5"/>
  <c r="J975" i="5"/>
  <c r="R975" i="5"/>
  <c r="I975" i="5"/>
  <c r="F975" i="5"/>
  <c r="I967" i="5"/>
  <c r="J967" i="5"/>
  <c r="F967" i="5"/>
  <c r="E967" i="5"/>
  <c r="X967" i="5" s="1"/>
  <c r="G967" i="5"/>
  <c r="H947" i="5"/>
  <c r="I947" i="5"/>
  <c r="G899" i="5"/>
  <c r="R471" i="5"/>
  <c r="I471" i="5"/>
  <c r="F471" i="5"/>
  <c r="R439" i="5"/>
  <c r="G439" i="5"/>
  <c r="F439" i="5"/>
  <c r="I439" i="5"/>
  <c r="J439" i="5"/>
  <c r="R403" i="5"/>
  <c r="F403" i="5"/>
  <c r="J403" i="5"/>
  <c r="H403" i="5"/>
  <c r="E387" i="5"/>
  <c r="X387" i="5" s="1"/>
  <c r="G371" i="5"/>
  <c r="E371" i="5"/>
  <c r="X371" i="5" s="1"/>
  <c r="J371" i="5"/>
  <c r="R347" i="5"/>
  <c r="R331" i="5"/>
  <c r="E331" i="5"/>
  <c r="X331" i="5" s="1"/>
  <c r="G331" i="5"/>
  <c r="I331" i="5"/>
  <c r="G307" i="5"/>
  <c r="H307" i="5"/>
  <c r="I307" i="5"/>
  <c r="J307" i="5"/>
  <c r="E307" i="5"/>
  <c r="X307" i="5" s="1"/>
  <c r="R307" i="5"/>
  <c r="G283" i="5"/>
  <c r="J203" i="5"/>
  <c r="R203" i="5"/>
  <c r="I203" i="5"/>
  <c r="F203" i="5"/>
  <c r="G203" i="5"/>
  <c r="E203" i="5"/>
  <c r="X203" i="5" s="1"/>
  <c r="F45" i="5"/>
  <c r="G45" i="5"/>
  <c r="I45" i="5"/>
  <c r="J45" i="5"/>
  <c r="H45" i="5"/>
  <c r="I995" i="5"/>
  <c r="F307" i="5"/>
  <c r="H339" i="5"/>
  <c r="H371" i="5"/>
  <c r="G615" i="5"/>
  <c r="G839" i="5"/>
  <c r="I907" i="5"/>
  <c r="F899" i="5"/>
  <c r="H975" i="5"/>
  <c r="J1203" i="5"/>
  <c r="R1315" i="5"/>
  <c r="E995" i="5"/>
  <c r="X995" i="5" s="1"/>
  <c r="I1371" i="5"/>
  <c r="G1367" i="5"/>
  <c r="F1367" i="5"/>
  <c r="J1367" i="5"/>
  <c r="I1367" i="5"/>
  <c r="J1331" i="5"/>
  <c r="G1331" i="5"/>
  <c r="I1331" i="5"/>
  <c r="R1323" i="5"/>
  <c r="E1323" i="5"/>
  <c r="X1323" i="5" s="1"/>
  <c r="J1323" i="5"/>
  <c r="H1323" i="5"/>
  <c r="G1323" i="5"/>
  <c r="F1323" i="5"/>
  <c r="I1323" i="5"/>
  <c r="E1275" i="5"/>
  <c r="X1275" i="5" s="1"/>
  <c r="H1275" i="5"/>
  <c r="G1259" i="5"/>
  <c r="R1243" i="5"/>
  <c r="I1243" i="5"/>
  <c r="J1243" i="5"/>
  <c r="H1243" i="5"/>
  <c r="G1227" i="5"/>
  <c r="F1227" i="5"/>
  <c r="I1227" i="5"/>
  <c r="I1211" i="5"/>
  <c r="J1195" i="5"/>
  <c r="I1195" i="5"/>
  <c r="R1195" i="5"/>
  <c r="H1195" i="5"/>
  <c r="G1195" i="5"/>
  <c r="F1171" i="5"/>
  <c r="R1171" i="5"/>
  <c r="J1171" i="5"/>
  <c r="H1171" i="5"/>
  <c r="E1171" i="5"/>
  <c r="X1171" i="5" s="1"/>
  <c r="G1171" i="5"/>
  <c r="I1171" i="5"/>
  <c r="F1155" i="5"/>
  <c r="J1155" i="5"/>
  <c r="R1155" i="5"/>
  <c r="E1155" i="5"/>
  <c r="X1155" i="5" s="1"/>
  <c r="H1155" i="5"/>
  <c r="I1155" i="5"/>
  <c r="J1115" i="5"/>
  <c r="E1115" i="5"/>
  <c r="X1115" i="5" s="1"/>
  <c r="I1115" i="5"/>
  <c r="I1083" i="5"/>
  <c r="H1083" i="5"/>
  <c r="R1083" i="5"/>
  <c r="E1083" i="5"/>
  <c r="X1083" i="5" s="1"/>
  <c r="F1083" i="5"/>
  <c r="J1083" i="5"/>
  <c r="F1075" i="5"/>
  <c r="I1075" i="5"/>
  <c r="G1075" i="5"/>
  <c r="H1075" i="5"/>
  <c r="R1075" i="5"/>
  <c r="E1075" i="5"/>
  <c r="X1075" i="5" s="1"/>
  <c r="F1027" i="5"/>
  <c r="J1027" i="5"/>
  <c r="G1027" i="5"/>
  <c r="F1015" i="5"/>
  <c r="H1015" i="5"/>
  <c r="I1015" i="5"/>
  <c r="G1007" i="5"/>
  <c r="J1007" i="5"/>
  <c r="I999" i="5"/>
  <c r="J999" i="5"/>
  <c r="I979" i="5"/>
  <c r="F979" i="5"/>
  <c r="G979" i="5"/>
  <c r="E979" i="5"/>
  <c r="X979" i="5" s="1"/>
  <c r="R979" i="5"/>
  <c r="H979" i="5"/>
  <c r="I963" i="5"/>
  <c r="J963" i="5"/>
  <c r="G963" i="5"/>
  <c r="F955" i="5"/>
  <c r="J955" i="5"/>
  <c r="R951" i="5"/>
  <c r="H951" i="5"/>
  <c r="I951" i="5"/>
  <c r="G951" i="5"/>
  <c r="F951" i="5"/>
  <c r="J951" i="5"/>
  <c r="G943" i="5"/>
  <c r="J939" i="5"/>
  <c r="J935" i="5"/>
  <c r="F935" i="5"/>
  <c r="R935" i="5"/>
  <c r="G935" i="5"/>
  <c r="R931" i="5"/>
  <c r="E931" i="5"/>
  <c r="X931" i="5" s="1"/>
  <c r="F931" i="5"/>
  <c r="H931" i="5"/>
  <c r="I931" i="5"/>
  <c r="G931" i="5"/>
  <c r="E927" i="5"/>
  <c r="X927" i="5" s="1"/>
  <c r="R919" i="5"/>
  <c r="G919" i="5"/>
  <c r="H919" i="5"/>
  <c r="I919" i="5"/>
  <c r="J919" i="5"/>
  <c r="F919" i="5"/>
  <c r="E919" i="5"/>
  <c r="X919" i="5" s="1"/>
  <c r="G915" i="5"/>
  <c r="I911" i="5"/>
  <c r="H911" i="5"/>
  <c r="G911" i="5"/>
  <c r="J911" i="5"/>
  <c r="E911" i="5"/>
  <c r="X911" i="5" s="1"/>
  <c r="G907" i="5"/>
  <c r="G895" i="5"/>
  <c r="I895" i="5"/>
  <c r="I887" i="5"/>
  <c r="J887" i="5"/>
  <c r="H887" i="5"/>
  <c r="R887" i="5"/>
  <c r="G887" i="5"/>
  <c r="F887" i="5"/>
  <c r="H883" i="5"/>
  <c r="J883" i="5"/>
  <c r="J875" i="5"/>
  <c r="E875" i="5"/>
  <c r="X875" i="5" s="1"/>
  <c r="R875" i="5"/>
  <c r="G867" i="5"/>
  <c r="F867" i="5"/>
  <c r="I867" i="5"/>
  <c r="H867" i="5"/>
  <c r="R867" i="5"/>
  <c r="G863" i="5"/>
  <c r="E863" i="5"/>
  <c r="X863" i="5" s="1"/>
  <c r="I863" i="5"/>
  <c r="H863" i="5"/>
  <c r="F863" i="5"/>
  <c r="J863" i="5"/>
  <c r="G859" i="5"/>
  <c r="G851" i="5"/>
  <c r="H851" i="5"/>
  <c r="I851" i="5"/>
  <c r="H847" i="5"/>
  <c r="F839" i="5"/>
  <c r="J839" i="5"/>
  <c r="G835" i="5"/>
  <c r="I831" i="5"/>
  <c r="J823" i="5"/>
  <c r="R823" i="5"/>
  <c r="G815" i="5"/>
  <c r="I811" i="5"/>
  <c r="R807" i="5"/>
  <c r="R803" i="5"/>
  <c r="G803" i="5"/>
  <c r="E803" i="5"/>
  <c r="X803" i="5" s="1"/>
  <c r="F803" i="5"/>
  <c r="H803" i="5"/>
  <c r="I803" i="5"/>
  <c r="I799" i="5"/>
  <c r="G795" i="5"/>
  <c r="J795" i="5"/>
  <c r="I795" i="5"/>
  <c r="H787" i="5"/>
  <c r="G783" i="5"/>
  <c r="R783" i="5"/>
  <c r="G779" i="5"/>
  <c r="G775" i="5"/>
  <c r="R775" i="5"/>
  <c r="E775" i="5"/>
  <c r="X775" i="5" s="1"/>
  <c r="F775" i="5"/>
  <c r="J775" i="5"/>
  <c r="I775" i="5"/>
  <c r="E771" i="5"/>
  <c r="X771" i="5" s="1"/>
  <c r="E767" i="5"/>
  <c r="X767" i="5" s="1"/>
  <c r="H767" i="5"/>
  <c r="G767" i="5"/>
  <c r="J767" i="5"/>
  <c r="F767" i="5"/>
  <c r="H759" i="5"/>
  <c r="J759" i="5"/>
  <c r="R759" i="5"/>
  <c r="E759" i="5"/>
  <c r="X759" i="5" s="1"/>
  <c r="G759" i="5"/>
  <c r="H755" i="5"/>
  <c r="I755" i="5"/>
  <c r="F755" i="5"/>
  <c r="R755" i="5"/>
  <c r="J755" i="5"/>
  <c r="E755" i="5"/>
  <c r="X755" i="5" s="1"/>
  <c r="G755" i="5"/>
  <c r="J743" i="5"/>
  <c r="F743" i="5"/>
  <c r="I735" i="5"/>
  <c r="F735" i="5"/>
  <c r="H735" i="5"/>
  <c r="E735" i="5"/>
  <c r="X735" i="5" s="1"/>
  <c r="J735" i="5"/>
  <c r="G735" i="5"/>
  <c r="J731" i="5"/>
  <c r="H731" i="5"/>
  <c r="E731" i="5"/>
  <c r="X731" i="5" s="1"/>
  <c r="F731" i="5"/>
  <c r="R731" i="5"/>
  <c r="I731" i="5"/>
  <c r="F727" i="5"/>
  <c r="H727" i="5"/>
  <c r="J727" i="5"/>
  <c r="R727" i="5"/>
  <c r="E727" i="5"/>
  <c r="X727" i="5" s="1"/>
  <c r="G727" i="5"/>
  <c r="I727" i="5"/>
  <c r="G723" i="5"/>
  <c r="F723" i="5"/>
  <c r="H723" i="5"/>
  <c r="E723" i="5"/>
  <c r="X723" i="5" s="1"/>
  <c r="I723" i="5"/>
  <c r="R723" i="5"/>
  <c r="J723" i="5"/>
  <c r="F719" i="5"/>
  <c r="G719" i="5"/>
  <c r="R719" i="5"/>
  <c r="H711" i="5"/>
  <c r="F711" i="5"/>
  <c r="E711" i="5"/>
  <c r="X711" i="5" s="1"/>
  <c r="I711" i="5"/>
  <c r="J711" i="5"/>
  <c r="R711" i="5"/>
  <c r="J707" i="5"/>
  <c r="H707" i="5"/>
  <c r="I707" i="5"/>
  <c r="I703" i="5"/>
  <c r="G703" i="5"/>
  <c r="E703" i="5"/>
  <c r="X703" i="5" s="1"/>
  <c r="F703" i="5"/>
  <c r="H695" i="5"/>
  <c r="F691" i="5"/>
  <c r="H691" i="5"/>
  <c r="R683" i="5"/>
  <c r="I683" i="5"/>
  <c r="E683" i="5"/>
  <c r="X683" i="5" s="1"/>
  <c r="J683" i="5"/>
  <c r="F683" i="5"/>
  <c r="G671" i="5"/>
  <c r="J671" i="5"/>
  <c r="I671" i="5"/>
  <c r="E671" i="5"/>
  <c r="X671" i="5" s="1"/>
  <c r="H671" i="5"/>
  <c r="F671" i="5"/>
  <c r="R671" i="5"/>
  <c r="E667" i="5"/>
  <c r="X667" i="5" s="1"/>
  <c r="R667" i="5"/>
  <c r="F663" i="5"/>
  <c r="J663" i="5"/>
  <c r="E651" i="5"/>
  <c r="X651" i="5" s="1"/>
  <c r="G651" i="5"/>
  <c r="J651" i="5"/>
  <c r="R651" i="5"/>
  <c r="H651" i="5"/>
  <c r="G647" i="5"/>
  <c r="F643" i="5"/>
  <c r="R643" i="5"/>
  <c r="G643" i="5"/>
  <c r="E639" i="5"/>
  <c r="X639" i="5" s="1"/>
  <c r="R631" i="5"/>
  <c r="F631" i="5"/>
  <c r="I631" i="5"/>
  <c r="E631" i="5"/>
  <c r="X631" i="5" s="1"/>
  <c r="H631" i="5"/>
  <c r="J631" i="5"/>
  <c r="I627" i="5"/>
  <c r="G627" i="5"/>
  <c r="I619" i="5"/>
  <c r="J619" i="5"/>
  <c r="E619" i="5"/>
  <c r="X619" i="5" s="1"/>
  <c r="R619" i="5"/>
  <c r="G619" i="5"/>
  <c r="H619" i="5"/>
  <c r="F619" i="5"/>
  <c r="I615" i="5"/>
  <c r="J611" i="5"/>
  <c r="F607" i="5"/>
  <c r="R607" i="5"/>
  <c r="H607" i="5"/>
  <c r="E607" i="5"/>
  <c r="X607" i="5" s="1"/>
  <c r="G599" i="5"/>
  <c r="I599" i="5"/>
  <c r="F599" i="5"/>
  <c r="H599" i="5"/>
  <c r="R599" i="5"/>
  <c r="G595" i="5"/>
  <c r="J595" i="5"/>
  <c r="E591" i="5"/>
  <c r="X591" i="5" s="1"/>
  <c r="G591" i="5"/>
  <c r="F583" i="5"/>
  <c r="E583" i="5"/>
  <c r="X583" i="5" s="1"/>
  <c r="G583" i="5"/>
  <c r="H583" i="5"/>
  <c r="J583" i="5"/>
  <c r="F575" i="5"/>
  <c r="J575" i="5"/>
  <c r="F567" i="5"/>
  <c r="I567" i="5"/>
  <c r="R567" i="5"/>
  <c r="H567" i="5"/>
  <c r="E567" i="5"/>
  <c r="X567" i="5" s="1"/>
  <c r="I563" i="5"/>
  <c r="R535" i="5"/>
  <c r="I535" i="5"/>
  <c r="I519" i="5"/>
  <c r="E519" i="5"/>
  <c r="X519" i="5" s="1"/>
  <c r="G519" i="5"/>
  <c r="H519" i="5"/>
  <c r="R519" i="5"/>
  <c r="G455" i="5"/>
  <c r="I455" i="5"/>
  <c r="I423" i="5"/>
  <c r="R423" i="5"/>
  <c r="J423" i="5"/>
  <c r="G423" i="5"/>
  <c r="H423" i="5"/>
  <c r="H411" i="5"/>
  <c r="R411" i="5"/>
  <c r="F411" i="5"/>
  <c r="R379" i="5"/>
  <c r="H379" i="5"/>
  <c r="E379" i="5"/>
  <c r="X379" i="5" s="1"/>
  <c r="J379" i="5"/>
  <c r="I379" i="5"/>
  <c r="E355" i="5"/>
  <c r="X355" i="5" s="1"/>
  <c r="J355" i="5"/>
  <c r="H355" i="5"/>
  <c r="R355" i="5"/>
  <c r="F355" i="5"/>
  <c r="G355" i="5"/>
  <c r="I355" i="5"/>
  <c r="G339" i="5"/>
  <c r="R339" i="5"/>
  <c r="I339" i="5"/>
  <c r="J315" i="5"/>
  <c r="H315" i="5"/>
  <c r="R315" i="5"/>
  <c r="G315" i="5"/>
  <c r="E315" i="5"/>
  <c r="X315" i="5" s="1"/>
  <c r="I315" i="5"/>
  <c r="F299" i="5"/>
  <c r="R291" i="5"/>
  <c r="I291" i="5"/>
  <c r="G291" i="5"/>
  <c r="E291" i="5"/>
  <c r="X291" i="5" s="1"/>
  <c r="J291" i="5"/>
  <c r="F291" i="5"/>
  <c r="I267" i="5"/>
  <c r="R267" i="5"/>
  <c r="J267" i="5"/>
  <c r="G267" i="5"/>
  <c r="E267" i="5"/>
  <c r="X267" i="5" s="1"/>
  <c r="R251" i="5"/>
  <c r="E251" i="5"/>
  <c r="X251" i="5" s="1"/>
  <c r="F251" i="5"/>
  <c r="J251" i="5"/>
  <c r="G251" i="5"/>
  <c r="I251" i="5"/>
  <c r="H251" i="5"/>
  <c r="J243" i="5"/>
  <c r="R235" i="5"/>
  <c r="G235" i="5"/>
  <c r="I235" i="5"/>
  <c r="J235" i="5"/>
  <c r="F235" i="5"/>
  <c r="R219" i="5"/>
  <c r="R211" i="5"/>
  <c r="I211" i="5"/>
  <c r="G211" i="5"/>
  <c r="J211" i="5"/>
  <c r="H211" i="5"/>
  <c r="R195" i="5"/>
  <c r="E195" i="5"/>
  <c r="X195" i="5" s="1"/>
  <c r="G195" i="5"/>
  <c r="F195" i="5"/>
  <c r="I195" i="5"/>
  <c r="J195" i="5"/>
  <c r="I187" i="5"/>
  <c r="E187" i="5"/>
  <c r="X187" i="5" s="1"/>
  <c r="J179" i="5"/>
  <c r="G179" i="5"/>
  <c r="R179" i="5"/>
  <c r="E179" i="5"/>
  <c r="X179" i="5" s="1"/>
  <c r="F179" i="5"/>
  <c r="G171" i="5"/>
  <c r="R171" i="5"/>
  <c r="I171" i="5"/>
  <c r="H171" i="5"/>
  <c r="E171" i="5"/>
  <c r="X171" i="5" s="1"/>
  <c r="F171" i="5"/>
  <c r="G163" i="5"/>
  <c r="H163" i="5"/>
  <c r="R163" i="5"/>
  <c r="E163" i="5"/>
  <c r="X163" i="5" s="1"/>
  <c r="F163" i="5"/>
  <c r="J163" i="5"/>
  <c r="G155" i="5"/>
  <c r="H155" i="5"/>
  <c r="J155" i="5"/>
  <c r="H147" i="5"/>
  <c r="R147" i="5"/>
  <c r="G147" i="5"/>
  <c r="E147" i="5"/>
  <c r="X147" i="5" s="1"/>
  <c r="H139" i="5"/>
  <c r="G139" i="5"/>
  <c r="R139" i="5"/>
  <c r="I139" i="5"/>
  <c r="G131" i="5"/>
  <c r="R131" i="5"/>
  <c r="J131" i="5"/>
  <c r="E131" i="5"/>
  <c r="X131" i="5" s="1"/>
  <c r="H131" i="5"/>
  <c r="F131" i="5"/>
  <c r="G123" i="5"/>
  <c r="J123" i="5"/>
  <c r="R123" i="5"/>
  <c r="F123" i="5"/>
  <c r="E115" i="5"/>
  <c r="X115" i="5" s="1"/>
  <c r="H115" i="5"/>
  <c r="F115" i="5"/>
  <c r="J115" i="5"/>
  <c r="G115" i="5"/>
  <c r="H107" i="5"/>
  <c r="R107" i="5"/>
  <c r="G107" i="5"/>
  <c r="J107" i="5"/>
  <c r="E107" i="5"/>
  <c r="X107" i="5" s="1"/>
  <c r="E99" i="5"/>
  <c r="X99" i="5" s="1"/>
  <c r="I99" i="5"/>
  <c r="R99" i="5"/>
  <c r="H99" i="5"/>
  <c r="G99" i="5"/>
  <c r="J99" i="5"/>
  <c r="F99" i="5"/>
  <c r="I93" i="5"/>
  <c r="H93" i="5"/>
  <c r="E93" i="5"/>
  <c r="X93" i="5" s="1"/>
  <c r="G93" i="5"/>
  <c r="H85" i="5"/>
  <c r="I85" i="5"/>
  <c r="J85" i="5"/>
  <c r="H77" i="5"/>
  <c r="I77" i="5"/>
  <c r="R69" i="5"/>
  <c r="F69" i="5"/>
  <c r="R61" i="5"/>
  <c r="F61" i="5"/>
  <c r="J61" i="5"/>
  <c r="E61" i="5"/>
  <c r="X61" i="5" s="1"/>
  <c r="G61" i="5"/>
  <c r="G53" i="5"/>
  <c r="F53" i="5"/>
  <c r="I53" i="5"/>
  <c r="R37" i="5"/>
  <c r="H37" i="5"/>
  <c r="J37" i="5"/>
  <c r="G37" i="5"/>
  <c r="F37" i="5"/>
  <c r="F29" i="5"/>
  <c r="E29" i="5"/>
  <c r="X29" i="5" s="1"/>
  <c r="R29" i="5"/>
  <c r="J21" i="5"/>
  <c r="H21" i="5"/>
  <c r="R21" i="5"/>
  <c r="E21" i="5"/>
  <c r="X21" i="5" s="1"/>
  <c r="G21" i="5"/>
  <c r="F21" i="5"/>
  <c r="I13" i="5"/>
  <c r="F13" i="5"/>
  <c r="J13" i="5"/>
  <c r="R13" i="5"/>
  <c r="E13" i="5"/>
  <c r="X13" i="5" s="1"/>
  <c r="G5" i="5"/>
  <c r="E5" i="5"/>
  <c r="X5" i="5" s="1"/>
  <c r="R5" i="5"/>
  <c r="F5" i="5"/>
  <c r="H5" i="5"/>
  <c r="J5" i="5"/>
  <c r="F1243" i="5"/>
  <c r="I283" i="5"/>
  <c r="E975" i="5"/>
  <c r="X975" i="5" s="1"/>
  <c r="R1367" i="5"/>
  <c r="E807" i="5"/>
  <c r="X807" i="5" s="1"/>
  <c r="H967" i="5"/>
  <c r="F267" i="5"/>
  <c r="R907" i="5"/>
  <c r="I927" i="5"/>
  <c r="H535" i="5"/>
  <c r="G711" i="5"/>
  <c r="H775" i="5"/>
  <c r="R735" i="5"/>
  <c r="I607" i="5"/>
  <c r="G259" i="5"/>
  <c r="E85" i="5"/>
  <c r="X85" i="5" s="1"/>
  <c r="G1275" i="5"/>
  <c r="F147" i="5"/>
  <c r="H439" i="5"/>
  <c r="H935" i="5"/>
  <c r="H267" i="5"/>
  <c r="E235" i="5"/>
  <c r="X235" i="5" s="1"/>
  <c r="J471" i="5"/>
  <c r="F139" i="5"/>
  <c r="R963" i="5"/>
  <c r="R1027" i="5"/>
  <c r="J803" i="5"/>
  <c r="G731" i="5"/>
  <c r="J599" i="5"/>
  <c r="J1003" i="5"/>
  <c r="J607" i="5"/>
  <c r="H683" i="5"/>
  <c r="R863" i="5"/>
  <c r="G29" i="5"/>
  <c r="G69" i="5"/>
  <c r="F77" i="5"/>
  <c r="F85" i="5"/>
  <c r="F155" i="5"/>
  <c r="J187" i="5"/>
  <c r="R259" i="5"/>
  <c r="F339" i="5"/>
  <c r="I371" i="5"/>
  <c r="H387" i="5"/>
  <c r="I411" i="5"/>
  <c r="J455" i="5"/>
  <c r="R575" i="5"/>
  <c r="I579" i="5"/>
  <c r="R611" i="5"/>
  <c r="H663" i="5"/>
  <c r="F695" i="5"/>
  <c r="R707" i="5"/>
  <c r="I771" i="5"/>
  <c r="I783" i="5"/>
  <c r="I823" i="5"/>
  <c r="F823" i="5"/>
  <c r="F831" i="5"/>
  <c r="E839" i="5"/>
  <c r="X839" i="5" s="1"/>
  <c r="I935" i="5"/>
  <c r="E1331" i="5"/>
  <c r="X1331" i="5" s="1"/>
  <c r="G403" i="5"/>
  <c r="R995" i="5"/>
  <c r="F315" i="5"/>
  <c r="R967" i="5"/>
  <c r="J895" i="5"/>
  <c r="J519" i="5"/>
  <c r="R927" i="5"/>
  <c r="H53" i="5"/>
  <c r="R703" i="5"/>
  <c r="E1007" i="5"/>
  <c r="X1007" i="5" s="1"/>
  <c r="I21" i="5"/>
  <c r="I61" i="5"/>
  <c r="J171" i="5"/>
  <c r="I403" i="5"/>
  <c r="J567" i="5"/>
  <c r="I651" i="5"/>
  <c r="F911" i="5"/>
  <c r="J931" i="5"/>
  <c r="E947" i="5"/>
  <c r="X947" i="5" s="1"/>
  <c r="J1075" i="5"/>
  <c r="G1243" i="5"/>
  <c r="E1315" i="5"/>
  <c r="X1315" i="5" s="1"/>
  <c r="H1367" i="5"/>
  <c r="H595" i="5"/>
  <c r="F379" i="5"/>
  <c r="F851" i="5"/>
  <c r="E53" i="5"/>
  <c r="X53" i="5" s="1"/>
  <c r="F2110" i="5"/>
  <c r="F1110" i="5"/>
  <c r="I1110" i="5"/>
  <c r="F1876" i="5"/>
  <c r="R108" i="5"/>
  <c r="H2038" i="5"/>
  <c r="J2318" i="5"/>
  <c r="G1876" i="5"/>
  <c r="R1198" i="5"/>
  <c r="J1196" i="5"/>
  <c r="H2198" i="5"/>
  <c r="R2382" i="5"/>
  <c r="H1876" i="5"/>
  <c r="E2038" i="5"/>
  <c r="X2038" i="5" s="1"/>
  <c r="I2248" i="5"/>
  <c r="J1110" i="5"/>
  <c r="H1980" i="5"/>
  <c r="I2126" i="5"/>
  <c r="J2150" i="5"/>
  <c r="E2414" i="5"/>
  <c r="X2414" i="5" s="1"/>
  <c r="J2428" i="5"/>
  <c r="G2366" i="5"/>
  <c r="I1904" i="5"/>
  <c r="F1070" i="5"/>
  <c r="J1599" i="5"/>
  <c r="E92" i="5"/>
  <c r="X92" i="5" s="1"/>
  <c r="J92" i="5"/>
  <c r="I1100" i="5"/>
  <c r="F1100" i="5"/>
  <c r="J1364" i="5"/>
  <c r="G1364" i="5"/>
  <c r="R1396" i="5"/>
  <c r="I1396" i="5"/>
  <c r="H2170" i="5"/>
  <c r="I2170" i="5"/>
  <c r="R2170" i="5"/>
  <c r="J2186" i="5"/>
  <c r="G2186" i="5"/>
  <c r="I2186" i="5"/>
  <c r="E2202" i="5"/>
  <c r="X2202" i="5" s="1"/>
  <c r="R2202" i="5"/>
  <c r="H2202" i="5"/>
  <c r="H2290" i="5"/>
  <c r="I2290" i="5"/>
  <c r="I2306" i="5"/>
  <c r="F2306" i="5"/>
  <c r="H2306" i="5"/>
  <c r="E2322" i="5"/>
  <c r="X2322" i="5" s="1"/>
  <c r="J2322" i="5"/>
  <c r="G2322" i="5"/>
  <c r="F2176" i="5"/>
  <c r="R2176" i="5"/>
  <c r="G2176" i="5"/>
  <c r="J2176" i="5"/>
  <c r="J2256" i="5"/>
  <c r="F2256" i="5"/>
  <c r="R2368" i="5"/>
  <c r="I2368" i="5"/>
  <c r="J2368" i="5"/>
  <c r="E2368" i="5"/>
  <c r="X2368" i="5" s="1"/>
  <c r="G2368" i="5"/>
  <c r="F2424" i="5"/>
  <c r="I2424" i="5"/>
  <c r="R2424" i="5"/>
  <c r="J2424" i="5"/>
  <c r="G2424" i="5"/>
  <c r="G2172" i="5"/>
  <c r="R2172" i="5"/>
  <c r="R2252" i="5"/>
  <c r="H2252" i="5"/>
  <c r="F2308" i="5"/>
  <c r="J2308" i="5"/>
  <c r="R2308" i="5"/>
  <c r="J2412" i="5"/>
  <c r="R2412" i="5"/>
  <c r="G1276" i="5"/>
  <c r="J1276" i="5"/>
  <c r="F1276" i="5"/>
  <c r="I1948" i="5"/>
  <c r="H1948" i="5"/>
  <c r="G1948" i="5"/>
  <c r="E1948" i="5"/>
  <c r="X1948" i="5" s="1"/>
  <c r="H1194" i="5"/>
  <c r="I1194" i="5"/>
  <c r="G1671" i="5"/>
  <c r="H1671" i="5"/>
  <c r="H2407" i="5"/>
  <c r="F2407" i="5"/>
  <c r="E2123" i="5"/>
  <c r="X2123" i="5" s="1"/>
  <c r="F2123" i="5"/>
  <c r="J2123" i="5"/>
  <c r="H2151" i="5"/>
  <c r="G2151" i="5"/>
  <c r="J2151" i="5"/>
  <c r="R1254" i="5"/>
  <c r="I1254" i="5"/>
  <c r="H1620" i="5"/>
  <c r="I1620" i="5"/>
  <c r="G2202" i="5"/>
  <c r="G2407" i="5"/>
  <c r="E2176" i="5"/>
  <c r="X2176" i="5" s="1"/>
  <c r="R2186" i="5"/>
  <c r="E2424" i="5"/>
  <c r="X2424" i="5" s="1"/>
  <c r="E1194" i="5"/>
  <c r="X1194" i="5" s="1"/>
  <c r="H2368" i="5"/>
  <c r="E1428" i="5"/>
  <c r="X1428" i="5" s="1"/>
  <c r="G2290" i="5"/>
  <c r="G1100" i="5"/>
  <c r="G1620" i="5"/>
  <c r="J1943" i="5"/>
  <c r="R2123" i="5"/>
  <c r="I2123" i="5"/>
  <c r="F2460" i="5"/>
  <c r="R2302" i="5"/>
  <c r="H1110" i="5"/>
  <c r="E1872" i="5"/>
  <c r="X1872" i="5" s="1"/>
  <c r="H2126" i="5"/>
  <c r="F2488" i="5"/>
  <c r="F2254" i="5"/>
  <c r="J2110" i="5"/>
  <c r="R2430" i="5"/>
  <c r="F2094" i="5"/>
  <c r="H132" i="5"/>
  <c r="R2398" i="5"/>
  <c r="F2366" i="5"/>
  <c r="G1020" i="5"/>
  <c r="H2131" i="5"/>
  <c r="I1979" i="5"/>
  <c r="E1876" i="5"/>
  <c r="X1876" i="5" s="1"/>
  <c r="E1081" i="5"/>
  <c r="X1081" i="5" s="1"/>
  <c r="F28" i="5"/>
  <c r="H2062" i="5"/>
  <c r="R2460" i="5"/>
  <c r="J2414" i="5"/>
  <c r="I2286" i="5"/>
  <c r="F2022" i="5"/>
  <c r="G132" i="5"/>
  <c r="E2398" i="5"/>
  <c r="X2398" i="5" s="1"/>
  <c r="I2222" i="5"/>
  <c r="R1748" i="5"/>
  <c r="E2131" i="5"/>
  <c r="X2131" i="5" s="1"/>
  <c r="I1334" i="5"/>
  <c r="J1876" i="5"/>
  <c r="R1484" i="5"/>
  <c r="R1151" i="5"/>
  <c r="G2007" i="5"/>
  <c r="F2376" i="5"/>
  <c r="G1070" i="5"/>
  <c r="J2474" i="5"/>
  <c r="R156" i="5"/>
  <c r="H2235" i="5"/>
  <c r="F1471" i="5"/>
  <c r="G2260" i="5"/>
  <c r="F2064" i="5"/>
  <c r="E1940" i="5"/>
  <c r="X1940" i="5" s="1"/>
  <c r="J1916" i="5"/>
  <c r="I1916" i="5"/>
  <c r="J1740" i="5"/>
  <c r="R1740" i="5"/>
  <c r="I1716" i="5"/>
  <c r="R1716" i="5"/>
  <c r="F1684" i="5"/>
  <c r="I1684" i="5"/>
  <c r="G1596" i="5"/>
  <c r="E1596" i="5"/>
  <c r="X1596" i="5" s="1"/>
  <c r="I1296" i="5"/>
  <c r="E1296" i="5"/>
  <c r="X1296" i="5" s="1"/>
  <c r="G964" i="5"/>
  <c r="J964" i="5"/>
  <c r="G956" i="5"/>
  <c r="R956" i="5"/>
  <c r="I952" i="5"/>
  <c r="E952" i="5"/>
  <c r="X952" i="5" s="1"/>
  <c r="E900" i="5"/>
  <c r="X900" i="5" s="1"/>
  <c r="F900" i="5"/>
  <c r="H780" i="5"/>
  <c r="R780" i="5"/>
  <c r="G672" i="5"/>
  <c r="F672" i="5"/>
  <c r="R539" i="5"/>
  <c r="H539" i="5"/>
  <c r="R475" i="5"/>
  <c r="F475" i="5"/>
  <c r="H459" i="5"/>
  <c r="E459" i="5"/>
  <c r="X459" i="5" s="1"/>
  <c r="F443" i="5"/>
  <c r="G443" i="5"/>
  <c r="E397" i="5"/>
  <c r="X397" i="5" s="1"/>
  <c r="J397" i="5"/>
  <c r="H365" i="5"/>
  <c r="R365" i="5"/>
  <c r="G357" i="5"/>
  <c r="H357" i="5"/>
  <c r="F349" i="5"/>
  <c r="G349" i="5"/>
  <c r="G309" i="5"/>
  <c r="J309" i="5"/>
  <c r="R301" i="5"/>
  <c r="E301" i="5"/>
  <c r="X301" i="5" s="1"/>
  <c r="J293" i="5"/>
  <c r="I293" i="5"/>
  <c r="H261" i="5"/>
  <c r="G261" i="5"/>
  <c r="G245" i="5"/>
  <c r="H245" i="5"/>
  <c r="G189" i="5"/>
  <c r="E189" i="5"/>
  <c r="X189" i="5" s="1"/>
  <c r="R165" i="5"/>
  <c r="G165" i="5"/>
  <c r="E133" i="5"/>
  <c r="X133" i="5" s="1"/>
  <c r="H133" i="5"/>
  <c r="I125" i="5"/>
  <c r="F125" i="5"/>
  <c r="G101" i="5"/>
  <c r="J101" i="5"/>
  <c r="E71" i="5"/>
  <c r="X71" i="5" s="1"/>
  <c r="H71" i="5"/>
  <c r="I39" i="5"/>
  <c r="F39" i="5"/>
  <c r="G497" i="5"/>
  <c r="F497" i="5"/>
  <c r="G453" i="5"/>
  <c r="E453" i="5"/>
  <c r="X453" i="5" s="1"/>
  <c r="E441" i="5"/>
  <c r="X441" i="5" s="1"/>
  <c r="G441" i="5"/>
  <c r="F437" i="5"/>
  <c r="J437" i="5"/>
  <c r="J60" i="5"/>
  <c r="J2234" i="5"/>
  <c r="F2252" i="5"/>
  <c r="J20" i="5"/>
  <c r="I1432" i="5"/>
  <c r="H2424" i="5"/>
  <c r="J2388" i="5"/>
  <c r="E2388" i="5"/>
  <c r="X2388" i="5" s="1"/>
  <c r="I2107" i="5"/>
  <c r="H1879" i="5"/>
  <c r="I1548" i="5"/>
  <c r="E1879" i="5"/>
  <c r="X1879" i="5" s="1"/>
  <c r="R2363" i="5"/>
  <c r="H2123" i="5"/>
  <c r="G1548" i="5"/>
  <c r="I2292" i="5"/>
  <c r="R1234" i="5"/>
  <c r="H1070" i="5"/>
  <c r="R277" i="5"/>
  <c r="G23" i="5"/>
  <c r="H165" i="5"/>
  <c r="J539" i="5"/>
  <c r="J545" i="5"/>
  <c r="H39" i="5"/>
  <c r="F301" i="5"/>
  <c r="G389" i="5"/>
  <c r="H23" i="5"/>
  <c r="F31" i="5"/>
  <c r="E87" i="5"/>
  <c r="X87" i="5" s="1"/>
  <c r="I141" i="5"/>
  <c r="J173" i="5"/>
  <c r="H205" i="5"/>
  <c r="H237" i="5"/>
  <c r="F493" i="5"/>
  <c r="I521" i="5"/>
  <c r="H1039" i="5"/>
  <c r="G79" i="5"/>
  <c r="E2407" i="5"/>
  <c r="X2407" i="5" s="1"/>
  <c r="J349" i="5"/>
  <c r="G341" i="5"/>
  <c r="I181" i="5"/>
  <c r="H63" i="5"/>
  <c r="I437" i="5"/>
  <c r="F481" i="5"/>
  <c r="J39" i="5"/>
  <c r="R79" i="5"/>
  <c r="G125" i="5"/>
  <c r="H253" i="5"/>
  <c r="E285" i="5"/>
  <c r="X285" i="5" s="1"/>
  <c r="F365" i="5"/>
  <c r="J443" i="5"/>
  <c r="R453" i="5"/>
  <c r="G475" i="5"/>
  <c r="R1684" i="5"/>
  <c r="H1844" i="5"/>
  <c r="H1296" i="5"/>
  <c r="H1596" i="5"/>
  <c r="J301" i="5"/>
  <c r="E165" i="5"/>
  <c r="X165" i="5" s="1"/>
  <c r="E269" i="5"/>
  <c r="X269" i="5" s="1"/>
  <c r="I553" i="5"/>
  <c r="H1016" i="5"/>
  <c r="I984" i="5"/>
  <c r="G904" i="5"/>
  <c r="E712" i="5"/>
  <c r="X712" i="5" s="1"/>
  <c r="J996" i="5"/>
  <c r="J732" i="5"/>
  <c r="G576" i="5"/>
  <c r="E608" i="5"/>
  <c r="X608" i="5" s="1"/>
  <c r="G664" i="5"/>
  <c r="I712" i="5"/>
  <c r="H812" i="5"/>
  <c r="F1023" i="5"/>
  <c r="J84" i="5"/>
  <c r="E2000" i="5"/>
  <c r="X2000" i="5" s="1"/>
  <c r="H2471" i="5"/>
  <c r="H2007" i="5"/>
  <c r="J1234" i="5"/>
  <c r="R2235" i="5"/>
  <c r="J2282" i="5"/>
  <c r="J1151" i="5"/>
  <c r="G156" i="5"/>
  <c r="H60" i="5"/>
  <c r="G28" i="5"/>
  <c r="J1252" i="5"/>
  <c r="J1231" i="5"/>
  <c r="R2406" i="5"/>
  <c r="I2230" i="5"/>
  <c r="I2146" i="5"/>
  <c r="R2130" i="5"/>
  <c r="R2114" i="5"/>
  <c r="G2082" i="5"/>
  <c r="F2066" i="5"/>
  <c r="H2050" i="5"/>
  <c r="H1300" i="5"/>
  <c r="F2158" i="5"/>
  <c r="H2378" i="5"/>
  <c r="G84" i="5"/>
  <c r="G1239" i="5"/>
  <c r="H1335" i="5"/>
  <c r="H1116" i="5"/>
  <c r="G1848" i="5"/>
  <c r="J1936" i="5"/>
  <c r="H2363" i="5"/>
  <c r="E2363" i="5"/>
  <c r="X2363" i="5" s="1"/>
  <c r="I1326" i="5"/>
  <c r="H1340" i="5"/>
  <c r="E1070" i="5"/>
  <c r="X1070" i="5" s="1"/>
  <c r="R1070" i="5"/>
  <c r="E2235" i="5"/>
  <c r="X2235" i="5" s="1"/>
  <c r="I1151" i="5"/>
  <c r="F156" i="5"/>
  <c r="H156" i="5"/>
  <c r="F108" i="5"/>
  <c r="E28" i="5"/>
  <c r="X28" i="5" s="1"/>
  <c r="R1063" i="5"/>
  <c r="E1039" i="5"/>
  <c r="X1039" i="5" s="1"/>
  <c r="G1471" i="5"/>
  <c r="F2300" i="5"/>
  <c r="H2474" i="5"/>
  <c r="G12" i="5"/>
  <c r="F1231" i="5"/>
  <c r="H2374" i="5"/>
  <c r="E1196" i="5"/>
  <c r="X1196" i="5" s="1"/>
  <c r="R1420" i="5"/>
  <c r="R1116" i="5"/>
  <c r="E1340" i="5"/>
  <c r="X1340" i="5" s="1"/>
  <c r="R1471" i="5"/>
  <c r="R1340" i="5"/>
  <c r="J1471" i="5"/>
  <c r="J2471" i="5"/>
  <c r="J1070" i="5"/>
  <c r="J1236" i="5"/>
  <c r="J1332" i="5"/>
  <c r="G1332" i="5"/>
  <c r="F1332" i="5"/>
  <c r="R1228" i="5"/>
  <c r="F1228" i="5"/>
  <c r="I1228" i="5"/>
  <c r="R2214" i="5"/>
  <c r="E2214" i="5"/>
  <c r="X2214" i="5" s="1"/>
  <c r="I2214" i="5"/>
  <c r="J2422" i="5"/>
  <c r="E2422" i="5"/>
  <c r="X2422" i="5" s="1"/>
  <c r="F2408" i="5"/>
  <c r="I2408" i="5"/>
  <c r="G2372" i="5"/>
  <c r="I2372" i="5"/>
  <c r="E2372" i="5"/>
  <c r="X2372" i="5" s="1"/>
  <c r="G2324" i="5"/>
  <c r="J2324" i="5"/>
  <c r="E2324" i="5"/>
  <c r="X2324" i="5" s="1"/>
  <c r="H2296" i="5"/>
  <c r="G2232" i="5"/>
  <c r="R2232" i="5"/>
  <c r="F2232" i="5"/>
  <c r="R2212" i="5"/>
  <c r="F2196" i="5"/>
  <c r="I2196" i="5"/>
  <c r="H2196" i="5"/>
  <c r="G2196" i="5"/>
  <c r="J2192" i="5"/>
  <c r="R2192" i="5"/>
  <c r="I2192" i="5"/>
  <c r="I2164" i="5"/>
  <c r="J2164" i="5"/>
  <c r="F2164" i="5"/>
  <c r="G2136" i="5"/>
  <c r="F2136" i="5"/>
  <c r="F2124" i="5"/>
  <c r="J2124" i="5"/>
  <c r="H2124" i="5"/>
  <c r="G2124" i="5"/>
  <c r="I2124" i="5"/>
  <c r="R2124" i="5"/>
  <c r="E2116" i="5"/>
  <c r="X2116" i="5" s="1"/>
  <c r="J2108" i="5"/>
  <c r="I2108" i="5"/>
  <c r="H2108" i="5"/>
  <c r="E2108" i="5"/>
  <c r="X2108" i="5" s="1"/>
  <c r="E2100" i="5"/>
  <c r="X2100" i="5" s="1"/>
  <c r="I2100" i="5"/>
  <c r="R2100" i="5"/>
  <c r="H2100" i="5"/>
  <c r="J2060" i="5"/>
  <c r="H2060" i="5"/>
  <c r="R2060" i="5"/>
  <c r="E2060" i="5"/>
  <c r="X2060" i="5" s="1"/>
  <c r="F2060" i="5"/>
  <c r="G2246" i="5"/>
  <c r="H2190" i="5"/>
  <c r="R2438" i="5"/>
  <c r="I2070" i="5"/>
  <c r="G2100" i="5"/>
  <c r="G1199" i="5"/>
  <c r="H2324" i="5"/>
  <c r="R44" i="5"/>
  <c r="E44" i="5"/>
  <c r="X44" i="5" s="1"/>
  <c r="I124" i="5"/>
  <c r="H124" i="5"/>
  <c r="I2400" i="5"/>
  <c r="H2400" i="5"/>
  <c r="E1332" i="5"/>
  <c r="X1332" i="5" s="1"/>
  <c r="E2406" i="5"/>
  <c r="X2406" i="5" s="1"/>
  <c r="H2476" i="5"/>
  <c r="H2192" i="5"/>
  <c r="H1924" i="5"/>
  <c r="R2178" i="5"/>
  <c r="H1303" i="5"/>
  <c r="F2324" i="5"/>
  <c r="J2212" i="5"/>
  <c r="J2196" i="5"/>
  <c r="R2164" i="5"/>
  <c r="F2100" i="5"/>
  <c r="R52" i="5"/>
  <c r="G52" i="5"/>
  <c r="J76" i="5"/>
  <c r="H76" i="5"/>
  <c r="E76" i="5"/>
  <c r="X76" i="5" s="1"/>
  <c r="H100" i="5"/>
  <c r="I100" i="5"/>
  <c r="R100" i="5"/>
  <c r="F1273" i="5"/>
  <c r="G1273" i="5"/>
  <c r="I1273" i="5"/>
  <c r="E2250" i="5"/>
  <c r="X2250" i="5" s="1"/>
  <c r="F2250" i="5"/>
  <c r="E2266" i="5"/>
  <c r="X2266" i="5" s="1"/>
  <c r="J2266" i="5"/>
  <c r="F2240" i="5"/>
  <c r="E2240" i="5"/>
  <c r="X2240" i="5" s="1"/>
  <c r="H2304" i="5"/>
  <c r="E2304" i="5"/>
  <c r="X2304" i="5" s="1"/>
  <c r="I2464" i="5"/>
  <c r="F2464" i="5"/>
  <c r="E2236" i="5"/>
  <c r="X2236" i="5" s="1"/>
  <c r="F2236" i="5"/>
  <c r="F2372" i="5"/>
  <c r="H2372" i="5"/>
  <c r="R2196" i="5"/>
  <c r="E1376" i="5"/>
  <c r="X1376" i="5" s="1"/>
  <c r="F1376" i="5"/>
  <c r="G625" i="5"/>
  <c r="R625" i="5"/>
  <c r="I1172" i="5"/>
  <c r="R1172" i="5"/>
  <c r="R1356" i="5"/>
  <c r="I1356" i="5"/>
  <c r="E2102" i="5"/>
  <c r="X2102" i="5" s="1"/>
  <c r="F2102" i="5"/>
  <c r="I2174" i="5"/>
  <c r="E2174" i="5"/>
  <c r="X2174" i="5" s="1"/>
  <c r="E2294" i="5"/>
  <c r="X2294" i="5" s="1"/>
  <c r="R2294" i="5"/>
  <c r="G2294" i="5"/>
  <c r="G2390" i="5"/>
  <c r="R2390" i="5"/>
  <c r="H2292" i="5"/>
  <c r="F2200" i="5"/>
  <c r="R2200" i="5"/>
  <c r="I2144" i="5"/>
  <c r="G2144" i="5"/>
  <c r="G2104" i="5"/>
  <c r="J2104" i="5"/>
  <c r="H2104" i="5"/>
  <c r="R2052" i="5"/>
  <c r="E2052" i="5"/>
  <c r="X2052" i="5" s="1"/>
  <c r="G2052" i="5"/>
  <c r="R2032" i="5"/>
  <c r="H2032" i="5"/>
  <c r="G2032" i="5"/>
  <c r="E2032" i="5"/>
  <c r="X2032" i="5" s="1"/>
  <c r="E1852" i="5"/>
  <c r="X1852" i="5" s="1"/>
  <c r="F2278" i="5"/>
  <c r="H1228" i="5"/>
  <c r="E2192" i="5"/>
  <c r="X2192" i="5" s="1"/>
  <c r="E2246" i="5"/>
  <c r="X2246" i="5" s="1"/>
  <c r="E2196" i="5"/>
  <c r="X2196" i="5" s="1"/>
  <c r="F2292" i="5"/>
  <c r="E2164" i="5"/>
  <c r="X2164" i="5" s="1"/>
  <c r="J2100" i="5"/>
  <c r="I2052" i="5"/>
  <c r="E148" i="5"/>
  <c r="X148" i="5" s="1"/>
  <c r="I148" i="5"/>
  <c r="G2298" i="5"/>
  <c r="E2298" i="5"/>
  <c r="X2298" i="5" s="1"/>
  <c r="G2314" i="5"/>
  <c r="H2314" i="5"/>
  <c r="H2352" i="5"/>
  <c r="R2352" i="5"/>
  <c r="F2284" i="5"/>
  <c r="E2284" i="5"/>
  <c r="X2284" i="5" s="1"/>
  <c r="H2332" i="5"/>
  <c r="G2332" i="5"/>
  <c r="J2372" i="5"/>
  <c r="J2484" i="5"/>
  <c r="E2484" i="5"/>
  <c r="X2484" i="5" s="1"/>
  <c r="F2462" i="5"/>
  <c r="H2462" i="5"/>
  <c r="J2486" i="5"/>
  <c r="H2486" i="5"/>
  <c r="E2124" i="5"/>
  <c r="X2124" i="5" s="1"/>
  <c r="H2052" i="5"/>
  <c r="G2108" i="5"/>
  <c r="E2016" i="5"/>
  <c r="X2016" i="5" s="1"/>
  <c r="I2016" i="5"/>
  <c r="J2016" i="5"/>
  <c r="R1988" i="5"/>
  <c r="F1988" i="5"/>
  <c r="I1988" i="5"/>
  <c r="R1972" i="5"/>
  <c r="F1972" i="5"/>
  <c r="E1972" i="5"/>
  <c r="X1972" i="5" s="1"/>
  <c r="F1956" i="5"/>
  <c r="J1956" i="5"/>
  <c r="H1956" i="5"/>
  <c r="G1932" i="5"/>
  <c r="H1932" i="5"/>
  <c r="J1932" i="5"/>
  <c r="R1900" i="5"/>
  <c r="F1900" i="5"/>
  <c r="R1888" i="5"/>
  <c r="I1888" i="5"/>
  <c r="J1888" i="5"/>
  <c r="E1888" i="5"/>
  <c r="X1888" i="5" s="1"/>
  <c r="F1888" i="5"/>
  <c r="G1888" i="5"/>
  <c r="H1816" i="5"/>
  <c r="R1816" i="5"/>
  <c r="G1808" i="5"/>
  <c r="J1808" i="5"/>
  <c r="E1780" i="5"/>
  <c r="X1780" i="5" s="1"/>
  <c r="H1780" i="5"/>
  <c r="I1780" i="5"/>
  <c r="I1776" i="5"/>
  <c r="E1776" i="5"/>
  <c r="X1776" i="5" s="1"/>
  <c r="E1736" i="5"/>
  <c r="X1736" i="5" s="1"/>
  <c r="G1736" i="5"/>
  <c r="H1732" i="5"/>
  <c r="F1732" i="5"/>
  <c r="I1732" i="5"/>
  <c r="J1732" i="5"/>
  <c r="E1732" i="5"/>
  <c r="X1732" i="5" s="1"/>
  <c r="F1724" i="5"/>
  <c r="E1724" i="5"/>
  <c r="X1724" i="5" s="1"/>
  <c r="G1724" i="5"/>
  <c r="G1712" i="5"/>
  <c r="F1712" i="5"/>
  <c r="E1696" i="5"/>
  <c r="X1696" i="5" s="1"/>
  <c r="R1664" i="5"/>
  <c r="I1664" i="5"/>
  <c r="J1608" i="5"/>
  <c r="H1608" i="5"/>
  <c r="I1608" i="5"/>
  <c r="G1600" i="5"/>
  <c r="F1600" i="5"/>
  <c r="J1600" i="5"/>
  <c r="I1560" i="5"/>
  <c r="R1560" i="5"/>
  <c r="I1552" i="5"/>
  <c r="H1552" i="5"/>
  <c r="R1552" i="5"/>
  <c r="F1552" i="5"/>
  <c r="G1532" i="5"/>
  <c r="E1532" i="5"/>
  <c r="X1532" i="5" s="1"/>
  <c r="H1532" i="5"/>
  <c r="H1524" i="5"/>
  <c r="R1524" i="5"/>
  <c r="G1524" i="5"/>
  <c r="J1504" i="5"/>
  <c r="F1504" i="5"/>
  <c r="I1504" i="5"/>
  <c r="H1504" i="5"/>
  <c r="R1504" i="5"/>
  <c r="I1496" i="5"/>
  <c r="R1496" i="5"/>
  <c r="J1496" i="5"/>
  <c r="E1496" i="5"/>
  <c r="X1496" i="5" s="1"/>
  <c r="G1488" i="5"/>
  <c r="H1488" i="5"/>
  <c r="R1488" i="5"/>
  <c r="J1488" i="5"/>
  <c r="F1488" i="5"/>
  <c r="E1488" i="5"/>
  <c r="X1488" i="5" s="1"/>
  <c r="I1488" i="5"/>
  <c r="I1476" i="5"/>
  <c r="H1476" i="5"/>
  <c r="G1476" i="5"/>
  <c r="J1476" i="5"/>
  <c r="E1476" i="5"/>
  <c r="X1476" i="5" s="1"/>
  <c r="F1476" i="5"/>
  <c r="R1476" i="5"/>
  <c r="H1460" i="5"/>
  <c r="F1460" i="5"/>
  <c r="G1460" i="5"/>
  <c r="E1460" i="5"/>
  <c r="X1460" i="5" s="1"/>
  <c r="J1460" i="5"/>
  <c r="R1460" i="5"/>
  <c r="I1460" i="5"/>
  <c r="R1444" i="5"/>
  <c r="I1444" i="5"/>
  <c r="H1352" i="5"/>
  <c r="F1352" i="5"/>
  <c r="I1352" i="5"/>
  <c r="E1352" i="5"/>
  <c r="X1352" i="5" s="1"/>
  <c r="J1352" i="5"/>
  <c r="R1352" i="5"/>
  <c r="R1336" i="5"/>
  <c r="F1336" i="5"/>
  <c r="J1336" i="5"/>
  <c r="R1328" i="5"/>
  <c r="H1328" i="5"/>
  <c r="F1328" i="5"/>
  <c r="E1328" i="5"/>
  <c r="X1328" i="5" s="1"/>
  <c r="G1328" i="5"/>
  <c r="I1328" i="5"/>
  <c r="J1328" i="5"/>
  <c r="F1312" i="5"/>
  <c r="R1312" i="5"/>
  <c r="H1312" i="5"/>
  <c r="E1312" i="5"/>
  <c r="X1312" i="5" s="1"/>
  <c r="G1312" i="5"/>
  <c r="J1312" i="5"/>
  <c r="I1312" i="5"/>
  <c r="G1280" i="5"/>
  <c r="E1280" i="5"/>
  <c r="X1280" i="5" s="1"/>
  <c r="I1280" i="5"/>
  <c r="F1280" i="5"/>
  <c r="R1280" i="5"/>
  <c r="H1280" i="5"/>
  <c r="E1272" i="5"/>
  <c r="X1272" i="5" s="1"/>
  <c r="H1272" i="5"/>
  <c r="G1272" i="5"/>
  <c r="J1272" i="5"/>
  <c r="I1248" i="5"/>
  <c r="R1248" i="5"/>
  <c r="F1248" i="5"/>
  <c r="E1248" i="5"/>
  <c r="X1248" i="5" s="1"/>
  <c r="H1248" i="5"/>
  <c r="J1248" i="5"/>
  <c r="J1224" i="5"/>
  <c r="R1224" i="5"/>
  <c r="F1224" i="5"/>
  <c r="I1224" i="5"/>
  <c r="E1224" i="5"/>
  <c r="X1224" i="5" s="1"/>
  <c r="H1224" i="5"/>
  <c r="G1224" i="5"/>
  <c r="R1212" i="5"/>
  <c r="F1184" i="5"/>
  <c r="G1184" i="5"/>
  <c r="H1184" i="5"/>
  <c r="E1180" i="5"/>
  <c r="X1180" i="5" s="1"/>
  <c r="H1180" i="5"/>
  <c r="I1180" i="5"/>
  <c r="F1180" i="5"/>
  <c r="G1152" i="5"/>
  <c r="E1152" i="5"/>
  <c r="X1152" i="5" s="1"/>
  <c r="F1152" i="5"/>
  <c r="J1152" i="5"/>
  <c r="I1152" i="5"/>
  <c r="R1152" i="5"/>
  <c r="H1152" i="5"/>
  <c r="G1128" i="5"/>
  <c r="R1128" i="5"/>
  <c r="J1128" i="5"/>
  <c r="F1128" i="5"/>
  <c r="I1128" i="5"/>
  <c r="G1104" i="5"/>
  <c r="R1104" i="5"/>
  <c r="F1104" i="5"/>
  <c r="E1104" i="5"/>
  <c r="X1104" i="5" s="1"/>
  <c r="H1104" i="5"/>
  <c r="J1104" i="5"/>
  <c r="I1104" i="5"/>
  <c r="F1096" i="5"/>
  <c r="E1096" i="5"/>
  <c r="X1096" i="5" s="1"/>
  <c r="J1096" i="5"/>
  <c r="G1096" i="5"/>
  <c r="R1096" i="5"/>
  <c r="I1096" i="5"/>
  <c r="H1096" i="5"/>
  <c r="F1064" i="5"/>
  <c r="I1064" i="5"/>
  <c r="H1064" i="5"/>
  <c r="J1064" i="5"/>
  <c r="E1064" i="5"/>
  <c r="X1064" i="5" s="1"/>
  <c r="J1052" i="5"/>
  <c r="G1052" i="5"/>
  <c r="I1052" i="5"/>
  <c r="R1024" i="5"/>
  <c r="F1024" i="5"/>
  <c r="G1024" i="5"/>
  <c r="H1024" i="5"/>
  <c r="E1024" i="5"/>
  <c r="X1024" i="5" s="1"/>
  <c r="I1024" i="5"/>
  <c r="J1024" i="5"/>
  <c r="J1004" i="5"/>
  <c r="R1004" i="5"/>
  <c r="I1004" i="5"/>
  <c r="I996" i="5"/>
  <c r="G996" i="5"/>
  <c r="F996" i="5"/>
  <c r="F988" i="5"/>
  <c r="H980" i="5"/>
  <c r="J980" i="5"/>
  <c r="R980" i="5"/>
  <c r="E980" i="5"/>
  <c r="X980" i="5" s="1"/>
  <c r="F980" i="5"/>
  <c r="H976" i="5"/>
  <c r="R976" i="5"/>
  <c r="J976" i="5"/>
  <c r="E976" i="5"/>
  <c r="X976" i="5" s="1"/>
  <c r="F976" i="5"/>
  <c r="G976" i="5"/>
  <c r="R968" i="5"/>
  <c r="R960" i="5"/>
  <c r="J960" i="5"/>
  <c r="H960" i="5"/>
  <c r="E960" i="5"/>
  <c r="X960" i="5" s="1"/>
  <c r="G960" i="5"/>
  <c r="H948" i="5"/>
  <c r="J940" i="5"/>
  <c r="I940" i="5"/>
  <c r="R940" i="5"/>
  <c r="E940" i="5"/>
  <c r="X940" i="5" s="1"/>
  <c r="F940" i="5"/>
  <c r="I932" i="5"/>
  <c r="J924" i="5"/>
  <c r="F924" i="5"/>
  <c r="I924" i="5"/>
  <c r="H924" i="5"/>
  <c r="R924" i="5"/>
  <c r="E924" i="5"/>
  <c r="X924" i="5" s="1"/>
  <c r="G924" i="5"/>
  <c r="E916" i="5"/>
  <c r="X916" i="5" s="1"/>
  <c r="R916" i="5"/>
  <c r="F916" i="5"/>
  <c r="H916" i="5"/>
  <c r="G916" i="5"/>
  <c r="I908" i="5"/>
  <c r="H908" i="5"/>
  <c r="R900" i="5"/>
  <c r="H900" i="5"/>
  <c r="I900" i="5"/>
  <c r="G900" i="5"/>
  <c r="J900" i="5"/>
  <c r="E892" i="5"/>
  <c r="X892" i="5" s="1"/>
  <c r="H884" i="5"/>
  <c r="G884" i="5"/>
  <c r="R884" i="5"/>
  <c r="J884" i="5"/>
  <c r="I884" i="5"/>
  <c r="F884" i="5"/>
  <c r="G876" i="5"/>
  <c r="J876" i="5"/>
  <c r="I876" i="5"/>
  <c r="F876" i="5"/>
  <c r="R876" i="5"/>
  <c r="G868" i="5"/>
  <c r="J852" i="5"/>
  <c r="I852" i="5"/>
  <c r="H852" i="5"/>
  <c r="E852" i="5"/>
  <c r="X852" i="5" s="1"/>
  <c r="R852" i="5"/>
  <c r="F852" i="5"/>
  <c r="H844" i="5"/>
  <c r="G844" i="5"/>
  <c r="I844" i="5"/>
  <c r="R844" i="5"/>
  <c r="E844" i="5"/>
  <c r="X844" i="5" s="1"/>
  <c r="J844" i="5"/>
  <c r="R836" i="5"/>
  <c r="H836" i="5"/>
  <c r="I836" i="5"/>
  <c r="J836" i="5"/>
  <c r="F836" i="5"/>
  <c r="F828" i="5"/>
  <c r="H828" i="5"/>
  <c r="R828" i="5"/>
  <c r="E828" i="5"/>
  <c r="X828" i="5" s="1"/>
  <c r="G828" i="5"/>
  <c r="I828" i="5"/>
  <c r="J828" i="5"/>
  <c r="H816" i="5"/>
  <c r="H808" i="5"/>
  <c r="E808" i="5"/>
  <c r="X808" i="5" s="1"/>
  <c r="J808" i="5"/>
  <c r="G808" i="5"/>
  <c r="F800" i="5"/>
  <c r="I800" i="5"/>
  <c r="J800" i="5"/>
  <c r="E792" i="5"/>
  <c r="X792" i="5" s="1"/>
  <c r="F792" i="5"/>
  <c r="J792" i="5"/>
  <c r="R792" i="5"/>
  <c r="H792" i="5"/>
  <c r="R784" i="5"/>
  <c r="I784" i="5"/>
  <c r="G784" i="5"/>
  <c r="J784" i="5"/>
  <c r="F784" i="5"/>
  <c r="J776" i="5"/>
  <c r="H776" i="5"/>
  <c r="E776" i="5"/>
  <c r="X776" i="5" s="1"/>
  <c r="R776" i="5"/>
  <c r="F756" i="5"/>
  <c r="H756" i="5"/>
  <c r="E756" i="5"/>
  <c r="X756" i="5" s="1"/>
  <c r="R756" i="5"/>
  <c r="I748" i="5"/>
  <c r="F748" i="5"/>
  <c r="J748" i="5"/>
  <c r="R748" i="5"/>
  <c r="E740" i="5"/>
  <c r="X740" i="5" s="1"/>
  <c r="H740" i="5"/>
  <c r="F732" i="5"/>
  <c r="H732" i="5"/>
  <c r="E732" i="5"/>
  <c r="X732" i="5" s="1"/>
  <c r="F724" i="5"/>
  <c r="H724" i="5"/>
  <c r="I724" i="5"/>
  <c r="J724" i="5"/>
  <c r="R724" i="5"/>
  <c r="G724" i="5"/>
  <c r="E724" i="5"/>
  <c r="X724" i="5" s="1"/>
  <c r="J716" i="5"/>
  <c r="F716" i="5"/>
  <c r="E716" i="5"/>
  <c r="X716" i="5" s="1"/>
  <c r="H716" i="5"/>
  <c r="R716" i="5"/>
  <c r="G716" i="5"/>
  <c r="I716" i="5"/>
  <c r="F712" i="5"/>
  <c r="J712" i="5"/>
  <c r="H712" i="5"/>
  <c r="R704" i="5"/>
  <c r="G704" i="5"/>
  <c r="F704" i="5"/>
  <c r="I704" i="5"/>
  <c r="E704" i="5"/>
  <c r="X704" i="5" s="1"/>
  <c r="J692" i="5"/>
  <c r="F692" i="5"/>
  <c r="H684" i="5"/>
  <c r="R684" i="5"/>
  <c r="J684" i="5"/>
  <c r="F684" i="5"/>
  <c r="J676" i="5"/>
  <c r="F676" i="5"/>
  <c r="F668" i="5"/>
  <c r="I668" i="5"/>
  <c r="H668" i="5"/>
  <c r="J668" i="5"/>
  <c r="E668" i="5"/>
  <c r="X668" i="5" s="1"/>
  <c r="J656" i="5"/>
  <c r="F656" i="5"/>
  <c r="E648" i="5"/>
  <c r="X648" i="5" s="1"/>
  <c r="J648" i="5"/>
  <c r="I648" i="5"/>
  <c r="R648" i="5"/>
  <c r="R636" i="5"/>
  <c r="E636" i="5"/>
  <c r="X636" i="5" s="1"/>
  <c r="E628" i="5"/>
  <c r="X628" i="5" s="1"/>
  <c r="H628" i="5"/>
  <c r="J628" i="5"/>
  <c r="I628" i="5"/>
  <c r="H620" i="5"/>
  <c r="R620" i="5"/>
  <c r="I620" i="5"/>
  <c r="J620" i="5"/>
  <c r="E620" i="5"/>
  <c r="X620" i="5" s="1"/>
  <c r="F620" i="5"/>
  <c r="R612" i="5"/>
  <c r="J612" i="5"/>
  <c r="F612" i="5"/>
  <c r="E612" i="5"/>
  <c r="X612" i="5" s="1"/>
  <c r="I612" i="5"/>
  <c r="F596" i="5"/>
  <c r="G596" i="5"/>
  <c r="J596" i="5"/>
  <c r="H596" i="5"/>
  <c r="E596" i="5"/>
  <c r="X596" i="5" s="1"/>
  <c r="I596" i="5"/>
  <c r="G580" i="5"/>
  <c r="E580" i="5"/>
  <c r="X580" i="5" s="1"/>
  <c r="I580" i="5"/>
  <c r="R580" i="5"/>
  <c r="H580" i="5"/>
  <c r="G572" i="5"/>
  <c r="F564" i="5"/>
  <c r="I564" i="5"/>
  <c r="E564" i="5"/>
  <c r="X564" i="5" s="1"/>
  <c r="R564" i="5"/>
  <c r="I507" i="5"/>
  <c r="J507" i="5"/>
  <c r="R427" i="5"/>
  <c r="J427" i="5"/>
  <c r="H427" i="5"/>
  <c r="J413" i="5"/>
  <c r="R413" i="5"/>
  <c r="E413" i="5"/>
  <c r="X413" i="5" s="1"/>
  <c r="I325" i="5"/>
  <c r="F325" i="5"/>
  <c r="F245" i="5"/>
  <c r="J245" i="5"/>
  <c r="F221" i="5"/>
  <c r="H221" i="5"/>
  <c r="I149" i="5"/>
  <c r="G149" i="5"/>
  <c r="R47" i="5"/>
  <c r="G47" i="5"/>
  <c r="I509" i="5"/>
  <c r="J509" i="5"/>
  <c r="H469" i="5"/>
  <c r="J469" i="5"/>
  <c r="E469" i="5"/>
  <c r="X469" i="5" s="1"/>
  <c r="G253" i="5"/>
  <c r="I173" i="5"/>
  <c r="E237" i="5"/>
  <c r="X237" i="5" s="1"/>
  <c r="E309" i="5"/>
  <c r="X309" i="5" s="1"/>
  <c r="E125" i="5"/>
  <c r="X125" i="5" s="1"/>
  <c r="R507" i="5"/>
  <c r="R405" i="5"/>
  <c r="G545" i="5"/>
  <c r="J63" i="5"/>
  <c r="R509" i="5"/>
  <c r="E341" i="5"/>
  <c r="X341" i="5" s="1"/>
  <c r="H425" i="5"/>
  <c r="G445" i="5"/>
  <c r="F441" i="5"/>
  <c r="H213" i="5"/>
  <c r="J441" i="5"/>
  <c r="F181" i="5"/>
  <c r="E325" i="5"/>
  <c r="X325" i="5" s="1"/>
  <c r="E197" i="5"/>
  <c r="X197" i="5" s="1"/>
  <c r="G7" i="5"/>
  <c r="E7" i="5"/>
  <c r="X7" i="5" s="1"/>
  <c r="F15" i="5"/>
  <c r="J15" i="5"/>
  <c r="I23" i="5"/>
  <c r="R31" i="5"/>
  <c r="H31" i="5"/>
  <c r="E47" i="5"/>
  <c r="X47" i="5" s="1"/>
  <c r="J55" i="5"/>
  <c r="G87" i="5"/>
  <c r="R109" i="5"/>
  <c r="J109" i="5"/>
  <c r="J141" i="5"/>
  <c r="R149" i="5"/>
  <c r="J165" i="5"/>
  <c r="E173" i="5"/>
  <c r="X173" i="5" s="1"/>
  <c r="F173" i="5"/>
  <c r="J205" i="5"/>
  <c r="G229" i="5"/>
  <c r="I229" i="5"/>
  <c r="R237" i="5"/>
  <c r="E277" i="5"/>
  <c r="X277" i="5" s="1"/>
  <c r="E317" i="5"/>
  <c r="X317" i="5" s="1"/>
  <c r="H317" i="5"/>
  <c r="I333" i="5"/>
  <c r="E405" i="5"/>
  <c r="X405" i="5" s="1"/>
  <c r="R469" i="5"/>
  <c r="J491" i="5"/>
  <c r="I491" i="5"/>
  <c r="F507" i="5"/>
  <c r="F513" i="5"/>
  <c r="R521" i="5"/>
  <c r="H521" i="5"/>
  <c r="F533" i="5"/>
  <c r="H117" i="5"/>
  <c r="E545" i="5"/>
  <c r="X545" i="5" s="1"/>
  <c r="R357" i="5"/>
  <c r="I357" i="5"/>
  <c r="R481" i="5"/>
  <c r="R389" i="5"/>
  <c r="I301" i="5"/>
  <c r="J221" i="5"/>
  <c r="E245" i="5"/>
  <c r="X245" i="5" s="1"/>
  <c r="I197" i="5"/>
  <c r="G39" i="5"/>
  <c r="J71" i="5"/>
  <c r="F79" i="5"/>
  <c r="I79" i="5"/>
  <c r="I101" i="5"/>
  <c r="I117" i="5"/>
  <c r="J125" i="5"/>
  <c r="R125" i="5"/>
  <c r="G133" i="5"/>
  <c r="F189" i="5"/>
  <c r="F253" i="5"/>
  <c r="J253" i="5"/>
  <c r="E261" i="5"/>
  <c r="X261" i="5" s="1"/>
  <c r="F285" i="5"/>
  <c r="I309" i="5"/>
  <c r="E349" i="5"/>
  <c r="X349" i="5" s="1"/>
  <c r="I365" i="5"/>
  <c r="R397" i="5"/>
  <c r="G397" i="5"/>
  <c r="I443" i="5"/>
  <c r="H443" i="5"/>
  <c r="I453" i="5"/>
  <c r="J459" i="5"/>
  <c r="G459" i="5"/>
  <c r="J475" i="5"/>
  <c r="J505" i="5"/>
  <c r="F539" i="5"/>
  <c r="H1684" i="5"/>
  <c r="F1916" i="5"/>
  <c r="G1900" i="5"/>
  <c r="F1052" i="5"/>
  <c r="G1692" i="5"/>
  <c r="E1900" i="5"/>
  <c r="X1900" i="5" s="1"/>
  <c r="G1296" i="5"/>
  <c r="G1444" i="5"/>
  <c r="I1524" i="5"/>
  <c r="I1532" i="5"/>
  <c r="H1692" i="5"/>
  <c r="J1940" i="5"/>
  <c r="J1180" i="5"/>
  <c r="E1336" i="5"/>
  <c r="X1336" i="5" s="1"/>
  <c r="I349" i="5"/>
  <c r="J425" i="5"/>
  <c r="J213" i="5"/>
  <c r="R421" i="5"/>
  <c r="H197" i="5"/>
  <c r="E101" i="5"/>
  <c r="X101" i="5" s="1"/>
  <c r="G181" i="5"/>
  <c r="J237" i="5"/>
  <c r="H269" i="5"/>
  <c r="E365" i="5"/>
  <c r="X365" i="5" s="1"/>
  <c r="G457" i="5"/>
  <c r="I481" i="5"/>
  <c r="H505" i="5"/>
  <c r="H545" i="5"/>
  <c r="G1064" i="5"/>
  <c r="H748" i="5"/>
  <c r="E1128" i="5"/>
  <c r="X1128" i="5" s="1"/>
  <c r="R996" i="5"/>
  <c r="R640" i="5"/>
  <c r="F780" i="5"/>
  <c r="G792" i="5"/>
  <c r="G648" i="5"/>
  <c r="G668" i="5"/>
  <c r="H704" i="5"/>
  <c r="E996" i="5"/>
  <c r="X996" i="5" s="1"/>
  <c r="H149" i="5"/>
  <c r="E523" i="5"/>
  <c r="X523" i="5" s="1"/>
  <c r="G628" i="5"/>
  <c r="J704" i="5"/>
  <c r="R740" i="5"/>
  <c r="G748" i="5"/>
  <c r="J756" i="5"/>
  <c r="G776" i="5"/>
  <c r="E784" i="5"/>
  <c r="X784" i="5" s="1"/>
  <c r="F808" i="5"/>
  <c r="F844" i="5"/>
  <c r="E884" i="5"/>
  <c r="X884" i="5" s="1"/>
  <c r="I976" i="5"/>
  <c r="I1184" i="5"/>
  <c r="I1272" i="5"/>
  <c r="I960" i="5"/>
  <c r="G1448" i="5"/>
  <c r="R2012" i="5"/>
  <c r="F2012" i="5"/>
  <c r="J2012" i="5"/>
  <c r="H1996" i="5"/>
  <c r="R1996" i="5"/>
  <c r="R1984" i="5"/>
  <c r="J1984" i="5"/>
  <c r="I1984" i="5"/>
  <c r="J1964" i="5"/>
  <c r="I1964" i="5"/>
  <c r="I1944" i="5"/>
  <c r="F1944" i="5"/>
  <c r="I1892" i="5"/>
  <c r="H1892" i="5"/>
  <c r="F1892" i="5"/>
  <c r="E1892" i="5"/>
  <c r="X1892" i="5" s="1"/>
  <c r="J1892" i="5"/>
  <c r="R1892" i="5"/>
  <c r="J1860" i="5"/>
  <c r="E1860" i="5"/>
  <c r="X1860" i="5" s="1"/>
  <c r="F1860" i="5"/>
  <c r="I1860" i="5"/>
  <c r="H1860" i="5"/>
  <c r="R1860" i="5"/>
  <c r="J1844" i="5"/>
  <c r="E1844" i="5"/>
  <c r="X1844" i="5" s="1"/>
  <c r="I1824" i="5"/>
  <c r="G1824" i="5"/>
  <c r="H1824" i="5"/>
  <c r="G1812" i="5"/>
  <c r="I1812" i="5"/>
  <c r="J1800" i="5"/>
  <c r="F1800" i="5"/>
  <c r="R1800" i="5"/>
  <c r="H1800" i="5"/>
  <c r="I1800" i="5"/>
  <c r="G1800" i="5"/>
  <c r="G1788" i="5"/>
  <c r="J1788" i="5"/>
  <c r="H1788" i="5"/>
  <c r="I1788" i="5"/>
  <c r="F1788" i="5"/>
  <c r="R1788" i="5"/>
  <c r="R1784" i="5"/>
  <c r="H1784" i="5"/>
  <c r="F1784" i="5"/>
  <c r="G1784" i="5"/>
  <c r="G1768" i="5"/>
  <c r="R1768" i="5"/>
  <c r="J1768" i="5"/>
  <c r="I1768" i="5"/>
  <c r="E1768" i="5"/>
  <c r="X1768" i="5" s="1"/>
  <c r="H1768" i="5"/>
  <c r="F1768" i="5"/>
  <c r="G1716" i="5"/>
  <c r="H1716" i="5"/>
  <c r="H1688" i="5"/>
  <c r="G1688" i="5"/>
  <c r="E1688" i="5"/>
  <c r="X1688" i="5" s="1"/>
  <c r="E1676" i="5"/>
  <c r="X1676" i="5" s="1"/>
  <c r="R1676" i="5"/>
  <c r="F1660" i="5"/>
  <c r="G1660" i="5"/>
  <c r="I1660" i="5"/>
  <c r="E1652" i="5"/>
  <c r="X1652" i="5" s="1"/>
  <c r="R1652" i="5"/>
  <c r="J1652" i="5"/>
  <c r="H1652" i="5"/>
  <c r="E1648" i="5"/>
  <c r="X1648" i="5" s="1"/>
  <c r="H1648" i="5"/>
  <c r="R1648" i="5"/>
  <c r="J1648" i="5"/>
  <c r="F1648" i="5"/>
  <c r="I1648" i="5"/>
  <c r="G1616" i="5"/>
  <c r="H1616" i="5"/>
  <c r="R1616" i="5"/>
  <c r="J1616" i="5"/>
  <c r="R1604" i="5"/>
  <c r="H1604" i="5"/>
  <c r="E1604" i="5"/>
  <c r="X1604" i="5" s="1"/>
  <c r="J1604" i="5"/>
  <c r="I1596" i="5"/>
  <c r="F1596" i="5"/>
  <c r="J1576" i="5"/>
  <c r="E1576" i="5"/>
  <c r="X1576" i="5" s="1"/>
  <c r="F1564" i="5"/>
  <c r="H1564" i="5"/>
  <c r="E1556" i="5"/>
  <c r="X1556" i="5" s="1"/>
  <c r="F1556" i="5"/>
  <c r="R1556" i="5"/>
  <c r="G1536" i="5"/>
  <c r="F1536" i="5"/>
  <c r="E1536" i="5"/>
  <c r="X1536" i="5" s="1"/>
  <c r="J1536" i="5"/>
  <c r="G1528" i="5"/>
  <c r="I1528" i="5"/>
  <c r="F1528" i="5"/>
  <c r="H1528" i="5"/>
  <c r="I1520" i="5"/>
  <c r="R1520" i="5"/>
  <c r="G1520" i="5"/>
  <c r="H1520" i="5"/>
  <c r="F1520" i="5"/>
  <c r="E1520" i="5"/>
  <c r="X1520" i="5" s="1"/>
  <c r="J1520" i="5"/>
  <c r="E1512" i="5"/>
  <c r="X1512" i="5" s="1"/>
  <c r="F1512" i="5"/>
  <c r="G1512" i="5"/>
  <c r="J1512" i="5"/>
  <c r="R1512" i="5"/>
  <c r="I1492" i="5"/>
  <c r="E1492" i="5"/>
  <c r="X1492" i="5" s="1"/>
  <c r="R1492" i="5"/>
  <c r="J1492" i="5"/>
  <c r="F1492" i="5"/>
  <c r="I1480" i="5"/>
  <c r="H1480" i="5"/>
  <c r="G1480" i="5"/>
  <c r="J1480" i="5"/>
  <c r="R1480" i="5"/>
  <c r="G1472" i="5"/>
  <c r="E1472" i="5"/>
  <c r="X1472" i="5" s="1"/>
  <c r="R1472" i="5"/>
  <c r="I1472" i="5"/>
  <c r="F1472" i="5"/>
  <c r="H1472" i="5"/>
  <c r="J1472" i="5"/>
  <c r="E1448" i="5"/>
  <c r="X1448" i="5" s="1"/>
  <c r="H1448" i="5"/>
  <c r="I1448" i="5"/>
  <c r="J1344" i="5"/>
  <c r="G1344" i="5"/>
  <c r="F1344" i="5"/>
  <c r="R1308" i="5"/>
  <c r="I1308" i="5"/>
  <c r="G1304" i="5"/>
  <c r="F1304" i="5"/>
  <c r="E1304" i="5"/>
  <c r="X1304" i="5" s="1"/>
  <c r="R1304" i="5"/>
  <c r="J1304" i="5"/>
  <c r="H1304" i="5"/>
  <c r="I1288" i="5"/>
  <c r="H1288" i="5"/>
  <c r="G1288" i="5"/>
  <c r="R1288" i="5"/>
  <c r="F1288" i="5"/>
  <c r="F1244" i="5"/>
  <c r="H1244" i="5"/>
  <c r="I1244" i="5"/>
  <c r="G1244" i="5"/>
  <c r="J1244" i="5"/>
  <c r="R1244" i="5"/>
  <c r="G1232" i="5"/>
  <c r="I1232" i="5"/>
  <c r="H1232" i="5"/>
  <c r="R1232" i="5"/>
  <c r="F1232" i="5"/>
  <c r="E1232" i="5"/>
  <c r="X1232" i="5" s="1"/>
  <c r="J1232" i="5"/>
  <c r="F1216" i="5"/>
  <c r="I1216" i="5"/>
  <c r="G1216" i="5"/>
  <c r="H1216" i="5"/>
  <c r="E1216" i="5"/>
  <c r="X1216" i="5" s="1"/>
  <c r="J1216" i="5"/>
  <c r="R1216" i="5"/>
  <c r="J1200" i="5"/>
  <c r="G1200" i="5"/>
  <c r="I1200" i="5"/>
  <c r="F1200" i="5"/>
  <c r="E1200" i="5"/>
  <c r="X1200" i="5" s="1"/>
  <c r="H1200" i="5"/>
  <c r="R1200" i="5"/>
  <c r="E1176" i="5"/>
  <c r="X1176" i="5" s="1"/>
  <c r="G1176" i="5"/>
  <c r="H1176" i="5"/>
  <c r="J1176" i="5"/>
  <c r="R1176" i="5"/>
  <c r="I1176" i="5"/>
  <c r="F1176" i="5"/>
  <c r="I1168" i="5"/>
  <c r="R1168" i="5"/>
  <c r="H1168" i="5"/>
  <c r="R1120" i="5"/>
  <c r="G1120" i="5"/>
  <c r="F1120" i="5"/>
  <c r="H1120" i="5"/>
  <c r="E1120" i="5"/>
  <c r="X1120" i="5" s="1"/>
  <c r="I1120" i="5"/>
  <c r="J1120" i="5"/>
  <c r="H1112" i="5"/>
  <c r="R1112" i="5"/>
  <c r="J1112" i="5"/>
  <c r="E1112" i="5"/>
  <c r="X1112" i="5" s="1"/>
  <c r="G1112" i="5"/>
  <c r="F1112" i="5"/>
  <c r="I1112" i="5"/>
  <c r="R1072" i="5"/>
  <c r="F1056" i="5"/>
  <c r="I1056" i="5"/>
  <c r="H1056" i="5"/>
  <c r="R1056" i="5"/>
  <c r="E1056" i="5"/>
  <c r="X1056" i="5" s="1"/>
  <c r="J1056" i="5"/>
  <c r="G1056" i="5"/>
  <c r="E1016" i="5"/>
  <c r="X1016" i="5" s="1"/>
  <c r="F1016" i="5"/>
  <c r="J1016" i="5"/>
  <c r="G1016" i="5"/>
  <c r="F1008" i="5"/>
  <c r="E1008" i="5"/>
  <c r="X1008" i="5" s="1"/>
  <c r="G1008" i="5"/>
  <c r="H1008" i="5"/>
  <c r="I1000" i="5"/>
  <c r="G1000" i="5"/>
  <c r="E1000" i="5"/>
  <c r="X1000" i="5" s="1"/>
  <c r="H1000" i="5"/>
  <c r="F1000" i="5"/>
  <c r="R1000" i="5"/>
  <c r="I992" i="5"/>
  <c r="R984" i="5"/>
  <c r="E984" i="5"/>
  <c r="X984" i="5" s="1"/>
  <c r="J984" i="5"/>
  <c r="H984" i="5"/>
  <c r="F984" i="5"/>
  <c r="F972" i="5"/>
  <c r="H964" i="5"/>
  <c r="F964" i="5"/>
  <c r="E956" i="5"/>
  <c r="X956" i="5" s="1"/>
  <c r="H956" i="5"/>
  <c r="F956" i="5"/>
  <c r="J956" i="5"/>
  <c r="R952" i="5"/>
  <c r="F952" i="5"/>
  <c r="G952" i="5"/>
  <c r="J952" i="5"/>
  <c r="F944" i="5"/>
  <c r="G944" i="5"/>
  <c r="E944" i="5"/>
  <c r="X944" i="5" s="1"/>
  <c r="I936" i="5"/>
  <c r="F936" i="5"/>
  <c r="H936" i="5"/>
  <c r="G936" i="5"/>
  <c r="J936" i="5"/>
  <c r="E936" i="5"/>
  <c r="X936" i="5" s="1"/>
  <c r="R928" i="5"/>
  <c r="I928" i="5"/>
  <c r="G928" i="5"/>
  <c r="J928" i="5"/>
  <c r="I920" i="5"/>
  <c r="F920" i="5"/>
  <c r="H920" i="5"/>
  <c r="R912" i="5"/>
  <c r="I912" i="5"/>
  <c r="J904" i="5"/>
  <c r="R904" i="5"/>
  <c r="F904" i="5"/>
  <c r="I904" i="5"/>
  <c r="H904" i="5"/>
  <c r="H896" i="5"/>
  <c r="G896" i="5"/>
  <c r="J896" i="5"/>
  <c r="R896" i="5"/>
  <c r="I896" i="5"/>
  <c r="F896" i="5"/>
  <c r="E888" i="5"/>
  <c r="X888" i="5" s="1"/>
  <c r="H888" i="5"/>
  <c r="G888" i="5"/>
  <c r="G880" i="5"/>
  <c r="F880" i="5"/>
  <c r="I880" i="5"/>
  <c r="H880" i="5"/>
  <c r="J880" i="5"/>
  <c r="E880" i="5"/>
  <c r="X880" i="5" s="1"/>
  <c r="H872" i="5"/>
  <c r="E872" i="5"/>
  <c r="X872" i="5" s="1"/>
  <c r="J872" i="5"/>
  <c r="G872" i="5"/>
  <c r="I872" i="5"/>
  <c r="R872" i="5"/>
  <c r="H860" i="5"/>
  <c r="E860" i="5"/>
  <c r="X860" i="5" s="1"/>
  <c r="G860" i="5"/>
  <c r="H856" i="5"/>
  <c r="F856" i="5"/>
  <c r="J856" i="5"/>
  <c r="E856" i="5"/>
  <c r="X856" i="5" s="1"/>
  <c r="I856" i="5"/>
  <c r="G856" i="5"/>
  <c r="R848" i="5"/>
  <c r="E848" i="5"/>
  <c r="X848" i="5" s="1"/>
  <c r="I848" i="5"/>
  <c r="I840" i="5"/>
  <c r="G840" i="5"/>
  <c r="F840" i="5"/>
  <c r="R840" i="5"/>
  <c r="J840" i="5"/>
  <c r="E840" i="5"/>
  <c r="X840" i="5" s="1"/>
  <c r="H840" i="5"/>
  <c r="I832" i="5"/>
  <c r="F832" i="5"/>
  <c r="H832" i="5"/>
  <c r="J832" i="5"/>
  <c r="H824" i="5"/>
  <c r="G824" i="5"/>
  <c r="J824" i="5"/>
  <c r="E824" i="5"/>
  <c r="X824" i="5" s="1"/>
  <c r="R820" i="5"/>
  <c r="I820" i="5"/>
  <c r="H820" i="5"/>
  <c r="J820" i="5"/>
  <c r="R812" i="5"/>
  <c r="F812" i="5"/>
  <c r="G812" i="5"/>
  <c r="J804" i="5"/>
  <c r="F804" i="5"/>
  <c r="I804" i="5"/>
  <c r="E804" i="5"/>
  <c r="X804" i="5" s="1"/>
  <c r="H804" i="5"/>
  <c r="J796" i="5"/>
  <c r="I796" i="5"/>
  <c r="G788" i="5"/>
  <c r="I788" i="5"/>
  <c r="H788" i="5"/>
  <c r="E780" i="5"/>
  <c r="X780" i="5" s="1"/>
  <c r="J780" i="5"/>
  <c r="I780" i="5"/>
  <c r="G780" i="5"/>
  <c r="H772" i="5"/>
  <c r="G772" i="5"/>
  <c r="J772" i="5"/>
  <c r="F772" i="5"/>
  <c r="I772" i="5"/>
  <c r="R772" i="5"/>
  <c r="E768" i="5"/>
  <c r="X768" i="5" s="1"/>
  <c r="G768" i="5"/>
  <c r="H768" i="5"/>
  <c r="F768" i="5"/>
  <c r="R768" i="5"/>
  <c r="J760" i="5"/>
  <c r="E760" i="5"/>
  <c r="X760" i="5" s="1"/>
  <c r="F760" i="5"/>
  <c r="R760" i="5"/>
  <c r="R752" i="5"/>
  <c r="J752" i="5"/>
  <c r="E752" i="5"/>
  <c r="X752" i="5" s="1"/>
  <c r="I752" i="5"/>
  <c r="R744" i="5"/>
  <c r="G744" i="5"/>
  <c r="J744" i="5"/>
  <c r="E736" i="5"/>
  <c r="X736" i="5" s="1"/>
  <c r="J736" i="5"/>
  <c r="F736" i="5"/>
  <c r="R736" i="5"/>
  <c r="G736" i="5"/>
  <c r="I736" i="5"/>
  <c r="E728" i="5"/>
  <c r="X728" i="5" s="1"/>
  <c r="F728" i="5"/>
  <c r="R720" i="5"/>
  <c r="H720" i="5"/>
  <c r="I720" i="5"/>
  <c r="J720" i="5"/>
  <c r="F708" i="5"/>
  <c r="E708" i="5"/>
  <c r="X708" i="5" s="1"/>
  <c r="R708" i="5"/>
  <c r="I708" i="5"/>
  <c r="J708" i="5"/>
  <c r="G700" i="5"/>
  <c r="F700" i="5"/>
  <c r="E700" i="5"/>
  <c r="X700" i="5" s="1"/>
  <c r="R688" i="5"/>
  <c r="J688" i="5"/>
  <c r="E688" i="5"/>
  <c r="X688" i="5" s="1"/>
  <c r="H688" i="5"/>
  <c r="G688" i="5"/>
  <c r="I680" i="5"/>
  <c r="F680" i="5"/>
  <c r="J680" i="5"/>
  <c r="H680" i="5"/>
  <c r="R672" i="5"/>
  <c r="H672" i="5"/>
  <c r="I672" i="5"/>
  <c r="E664" i="5"/>
  <c r="X664" i="5" s="1"/>
  <c r="J664" i="5"/>
  <c r="R664" i="5"/>
  <c r="R660" i="5"/>
  <c r="F660" i="5"/>
  <c r="H660" i="5"/>
  <c r="J652" i="5"/>
  <c r="R652" i="5"/>
  <c r="G652" i="5"/>
  <c r="H652" i="5"/>
  <c r="I652" i="5"/>
  <c r="E652" i="5"/>
  <c r="X652" i="5" s="1"/>
  <c r="I644" i="5"/>
  <c r="J644" i="5"/>
  <c r="E644" i="5"/>
  <c r="X644" i="5" s="1"/>
  <c r="F644" i="5"/>
  <c r="F640" i="5"/>
  <c r="I640" i="5"/>
  <c r="E640" i="5"/>
  <c r="X640" i="5" s="1"/>
  <c r="G632" i="5"/>
  <c r="F632" i="5"/>
  <c r="E632" i="5"/>
  <c r="X632" i="5" s="1"/>
  <c r="R632" i="5"/>
  <c r="J632" i="5"/>
  <c r="I632" i="5"/>
  <c r="F624" i="5"/>
  <c r="J624" i="5"/>
  <c r="I624" i="5"/>
  <c r="G624" i="5"/>
  <c r="F616" i="5"/>
  <c r="H616" i="5"/>
  <c r="J616" i="5"/>
  <c r="I608" i="5"/>
  <c r="J608" i="5"/>
  <c r="H608" i="5"/>
  <c r="F608" i="5"/>
  <c r="G608" i="5"/>
  <c r="F600" i="5"/>
  <c r="I600" i="5"/>
  <c r="J600" i="5"/>
  <c r="E600" i="5"/>
  <c r="X600" i="5" s="1"/>
  <c r="E592" i="5"/>
  <c r="X592" i="5" s="1"/>
  <c r="G592" i="5"/>
  <c r="I592" i="5"/>
  <c r="J592" i="5"/>
  <c r="G584" i="5"/>
  <c r="E584" i="5"/>
  <c r="X584" i="5" s="1"/>
  <c r="F584" i="5"/>
  <c r="H584" i="5"/>
  <c r="J584" i="5"/>
  <c r="I576" i="5"/>
  <c r="H576" i="5"/>
  <c r="F576" i="5"/>
  <c r="E576" i="5"/>
  <c r="X576" i="5" s="1"/>
  <c r="R576" i="5"/>
  <c r="H568" i="5"/>
  <c r="R568" i="5"/>
  <c r="F568" i="5"/>
  <c r="I568" i="5"/>
  <c r="E568" i="5"/>
  <c r="X568" i="5" s="1"/>
  <c r="G568" i="5"/>
  <c r="H555" i="5"/>
  <c r="I555" i="5"/>
  <c r="R555" i="5"/>
  <c r="J555" i="5"/>
  <c r="I373" i="5"/>
  <c r="G373" i="5"/>
  <c r="H341" i="5"/>
  <c r="R341" i="5"/>
  <c r="F157" i="5"/>
  <c r="J157" i="5"/>
  <c r="G157" i="5"/>
  <c r="H157" i="5"/>
  <c r="F94" i="5"/>
  <c r="E94" i="5"/>
  <c r="X94" i="5" s="1"/>
  <c r="R94" i="5"/>
  <c r="G94" i="5"/>
  <c r="J94" i="5"/>
  <c r="G63" i="5"/>
  <c r="R63" i="5"/>
  <c r="E557" i="5"/>
  <c r="X557" i="5" s="1"/>
  <c r="G557" i="5"/>
  <c r="E553" i="5"/>
  <c r="X553" i="5" s="1"/>
  <c r="G553" i="5"/>
  <c r="H441" i="5"/>
  <c r="R441" i="5"/>
  <c r="H429" i="5"/>
  <c r="J429" i="5"/>
  <c r="I417" i="5"/>
  <c r="F417" i="5"/>
  <c r="E417" i="5"/>
  <c r="X417" i="5" s="1"/>
  <c r="H47" i="5"/>
  <c r="E507" i="5"/>
  <c r="X507" i="5" s="1"/>
  <c r="G533" i="5"/>
  <c r="J261" i="5"/>
  <c r="F7" i="5"/>
  <c r="I505" i="5"/>
  <c r="E229" i="5"/>
  <c r="X229" i="5" s="1"/>
  <c r="R349" i="5"/>
  <c r="F381" i="5"/>
  <c r="E555" i="5"/>
  <c r="X555" i="5" s="1"/>
  <c r="J523" i="5"/>
  <c r="R557" i="5"/>
  <c r="I497" i="5"/>
  <c r="I427" i="5"/>
  <c r="G221" i="5"/>
  <c r="E481" i="5"/>
  <c r="X481" i="5" s="1"/>
  <c r="R457" i="5"/>
  <c r="R293" i="5"/>
  <c r="E157" i="5"/>
  <c r="X157" i="5" s="1"/>
  <c r="H7" i="5"/>
  <c r="J23" i="5"/>
  <c r="J31" i="5"/>
  <c r="F47" i="5"/>
  <c r="E55" i="5"/>
  <c r="X55" i="5" s="1"/>
  <c r="R55" i="5"/>
  <c r="G109" i="5"/>
  <c r="F109" i="5"/>
  <c r="R141" i="5"/>
  <c r="R173" i="5"/>
  <c r="G205" i="5"/>
  <c r="F229" i="5"/>
  <c r="F277" i="5"/>
  <c r="R317" i="5"/>
  <c r="J317" i="5"/>
  <c r="J333" i="5"/>
  <c r="F405" i="5"/>
  <c r="G469" i="5"/>
  <c r="G491" i="5"/>
  <c r="E493" i="5"/>
  <c r="X493" i="5" s="1"/>
  <c r="H507" i="5"/>
  <c r="G521" i="5"/>
  <c r="E533" i="5"/>
  <c r="X533" i="5" s="1"/>
  <c r="H533" i="5"/>
  <c r="E473" i="5"/>
  <c r="X473" i="5" s="1"/>
  <c r="E449" i="5"/>
  <c r="X449" i="5" s="1"/>
  <c r="E425" i="5"/>
  <c r="X425" i="5" s="1"/>
  <c r="F63" i="5"/>
  <c r="H509" i="5"/>
  <c r="R213" i="5"/>
  <c r="F457" i="5"/>
  <c r="H437" i="5"/>
  <c r="I221" i="5"/>
  <c r="R181" i="5"/>
  <c r="G523" i="5"/>
  <c r="F197" i="5"/>
  <c r="E39" i="5"/>
  <c r="X39" i="5" s="1"/>
  <c r="R71" i="5"/>
  <c r="R101" i="5"/>
  <c r="H125" i="5"/>
  <c r="J133" i="5"/>
  <c r="I189" i="5"/>
  <c r="J189" i="5"/>
  <c r="R253" i="5"/>
  <c r="I285" i="5"/>
  <c r="I341" i="5"/>
  <c r="J365" i="5"/>
  <c r="H373" i="5"/>
  <c r="I429" i="5"/>
  <c r="R443" i="5"/>
  <c r="I459" i="5"/>
  <c r="R461" i="5"/>
  <c r="I475" i="5"/>
  <c r="F505" i="5"/>
  <c r="G539" i="5"/>
  <c r="E1956" i="5"/>
  <c r="X1956" i="5" s="1"/>
  <c r="I1956" i="5"/>
  <c r="E1052" i="5"/>
  <c r="X1052" i="5" s="1"/>
  <c r="I1556" i="5"/>
  <c r="E1564" i="5"/>
  <c r="X1564" i="5" s="1"/>
  <c r="E1684" i="5"/>
  <c r="X1684" i="5" s="1"/>
  <c r="E1796" i="5"/>
  <c r="X1796" i="5" s="1"/>
  <c r="J1900" i="5"/>
  <c r="R1916" i="5"/>
  <c r="R1956" i="5"/>
  <c r="F1444" i="5"/>
  <c r="F1532" i="5"/>
  <c r="F1692" i="5"/>
  <c r="H1796" i="5"/>
  <c r="E505" i="5"/>
  <c r="X505" i="5" s="1"/>
  <c r="J285" i="5"/>
  <c r="R437" i="5"/>
  <c r="J457" i="5"/>
  <c r="G509" i="5"/>
  <c r="E1308" i="5"/>
  <c r="X1308" i="5" s="1"/>
  <c r="H325" i="5"/>
  <c r="G1248" i="5"/>
  <c r="H181" i="5"/>
  <c r="G213" i="5"/>
  <c r="I245" i="5"/>
  <c r="I441" i="5"/>
  <c r="H457" i="5"/>
  <c r="G481" i="5"/>
  <c r="R553" i="5"/>
  <c r="R1064" i="5"/>
  <c r="R1180" i="5"/>
  <c r="G1336" i="5"/>
  <c r="E692" i="5"/>
  <c r="X692" i="5" s="1"/>
  <c r="F960" i="5"/>
  <c r="G660" i="5"/>
  <c r="G820" i="5"/>
  <c r="E920" i="5"/>
  <c r="X920" i="5" s="1"/>
  <c r="R616" i="5"/>
  <c r="F776" i="5"/>
  <c r="R656" i="5"/>
  <c r="R800" i="5"/>
  <c r="I664" i="5"/>
  <c r="I684" i="5"/>
  <c r="J768" i="5"/>
  <c r="E836" i="5"/>
  <c r="X836" i="5" s="1"/>
  <c r="H632" i="5"/>
  <c r="H848" i="5"/>
  <c r="I732" i="5"/>
  <c r="J672" i="5"/>
  <c r="J1000" i="5"/>
  <c r="F1004" i="5"/>
  <c r="H752" i="5"/>
  <c r="H708" i="5"/>
  <c r="G912" i="5"/>
  <c r="I860" i="5"/>
  <c r="I523" i="5"/>
  <c r="E616" i="5"/>
  <c r="X616" i="5" s="1"/>
  <c r="R964" i="5"/>
  <c r="I1016" i="5"/>
  <c r="R804" i="5"/>
  <c r="H664" i="5"/>
  <c r="H94" i="5"/>
  <c r="G564" i="5"/>
  <c r="E572" i="5"/>
  <c r="X572" i="5" s="1"/>
  <c r="J580" i="5"/>
  <c r="H592" i="5"/>
  <c r="H600" i="5"/>
  <c r="G612" i="5"/>
  <c r="F628" i="5"/>
  <c r="J640" i="5"/>
  <c r="F648" i="5"/>
  <c r="E660" i="5"/>
  <c r="X660" i="5" s="1"/>
  <c r="E672" i="5"/>
  <c r="X672" i="5" s="1"/>
  <c r="F688" i="5"/>
  <c r="H700" i="5"/>
  <c r="G720" i="5"/>
  <c r="G732" i="5"/>
  <c r="E748" i="5"/>
  <c r="X748" i="5" s="1"/>
  <c r="I756" i="5"/>
  <c r="E772" i="5"/>
  <c r="X772" i="5" s="1"/>
  <c r="H784" i="5"/>
  <c r="I792" i="5"/>
  <c r="I808" i="5"/>
  <c r="E820" i="5"/>
  <c r="X820" i="5" s="1"/>
  <c r="G836" i="5"/>
  <c r="E868" i="5"/>
  <c r="X868" i="5" s="1"/>
  <c r="R880" i="5"/>
  <c r="F912" i="5"/>
  <c r="F928" i="5"/>
  <c r="R944" i="5"/>
  <c r="I956" i="5"/>
  <c r="H988" i="5"/>
  <c r="G1004" i="5"/>
  <c r="G620" i="5"/>
  <c r="G1352" i="5"/>
  <c r="G804" i="5"/>
  <c r="E1800" i="5"/>
  <c r="X1800" i="5" s="1"/>
  <c r="H1888" i="5"/>
  <c r="E1504" i="5"/>
  <c r="X1504" i="5" s="1"/>
  <c r="I1304" i="5"/>
  <c r="J1280" i="5"/>
  <c r="F1996" i="5"/>
  <c r="F1668" i="5"/>
  <c r="F213" i="5"/>
  <c r="G1964" i="5"/>
  <c r="G1504" i="5"/>
  <c r="J1812" i="5"/>
  <c r="G1984" i="5"/>
  <c r="G1988" i="5"/>
  <c r="G1576" i="5"/>
  <c r="F1400" i="5"/>
  <c r="I1400" i="5"/>
  <c r="H140" i="5"/>
  <c r="F140" i="5"/>
  <c r="F1179" i="5"/>
  <c r="J1179" i="5"/>
  <c r="J1091" i="5"/>
  <c r="H1091" i="5"/>
  <c r="I1091" i="5"/>
  <c r="E1234" i="5"/>
  <c r="X1234" i="5" s="1"/>
  <c r="H1234" i="5"/>
  <c r="I1234" i="5"/>
  <c r="R1318" i="5"/>
  <c r="I1318" i="5"/>
  <c r="J1318" i="5"/>
  <c r="F1318" i="5"/>
  <c r="I2152" i="5"/>
  <c r="J2152" i="5"/>
  <c r="I1782" i="5"/>
  <c r="H1782" i="5"/>
  <c r="E1915" i="5"/>
  <c r="X1915" i="5" s="1"/>
  <c r="G1915" i="5"/>
  <c r="I1943" i="5"/>
  <c r="E1943" i="5"/>
  <c r="X1943" i="5" s="1"/>
  <c r="G1959" i="5"/>
  <c r="I1959" i="5"/>
  <c r="E2199" i="5"/>
  <c r="X2199" i="5" s="1"/>
  <c r="H2199" i="5"/>
  <c r="G1980" i="5"/>
  <c r="J1980" i="5"/>
  <c r="F1980" i="5"/>
  <c r="J2248" i="5"/>
  <c r="E2248" i="5"/>
  <c r="X2248" i="5" s="1"/>
  <c r="F2248" i="5"/>
  <c r="G2248" i="5"/>
  <c r="G2131" i="5"/>
  <c r="J2131" i="5"/>
  <c r="I1398" i="5"/>
  <c r="H1398" i="5"/>
  <c r="G1088" i="5"/>
  <c r="R1088" i="5"/>
  <c r="E1198" i="5"/>
  <c r="X1198" i="5" s="1"/>
  <c r="F1198" i="5"/>
  <c r="G1254" i="5"/>
  <c r="J1254" i="5"/>
  <c r="F1254" i="5"/>
  <c r="E1254" i="5"/>
  <c r="X1254" i="5" s="1"/>
  <c r="H1254" i="5"/>
  <c r="I1355" i="5"/>
  <c r="G1355" i="5"/>
  <c r="J1355" i="5"/>
  <c r="E1355" i="5"/>
  <c r="X1355" i="5" s="1"/>
  <c r="R1620" i="5"/>
  <c r="F1620" i="5"/>
  <c r="E1620" i="5"/>
  <c r="X1620" i="5" s="1"/>
  <c r="R1851" i="5"/>
  <c r="I1851" i="5"/>
  <c r="G1580" i="5"/>
  <c r="H1580" i="5"/>
  <c r="F1867" i="5"/>
  <c r="I1867" i="5"/>
  <c r="G2376" i="5"/>
  <c r="E2376" i="5"/>
  <c r="X2376" i="5" s="1"/>
  <c r="I2376" i="5"/>
  <c r="J2376" i="5"/>
  <c r="R2376" i="5"/>
  <c r="H1295" i="5"/>
  <c r="F1295" i="5"/>
  <c r="F1124" i="5"/>
  <c r="R1124" i="5"/>
  <c r="G1432" i="5"/>
  <c r="E1432" i="5"/>
  <c r="X1432" i="5" s="1"/>
  <c r="F2402" i="5"/>
  <c r="I1196" i="5"/>
  <c r="G92" i="5"/>
  <c r="F92" i="5"/>
  <c r="G2282" i="5"/>
  <c r="E2282" i="5"/>
  <c r="X2282" i="5" s="1"/>
  <c r="I2054" i="5"/>
  <c r="J2054" i="5"/>
  <c r="F2086" i="5"/>
  <c r="I2086" i="5"/>
  <c r="I2374" i="5"/>
  <c r="F2374" i="5"/>
  <c r="R1103" i="5"/>
  <c r="H1103" i="5"/>
  <c r="F1252" i="5"/>
  <c r="I1252" i="5"/>
  <c r="R1368" i="5"/>
  <c r="G1368" i="5"/>
  <c r="R1252" i="5"/>
  <c r="E1063" i="5"/>
  <c r="X1063" i="5" s="1"/>
  <c r="R1167" i="5"/>
  <c r="F1368" i="5"/>
  <c r="J1124" i="5"/>
  <c r="I1295" i="5"/>
  <c r="E1103" i="5"/>
  <c r="X1103" i="5" s="1"/>
  <c r="E1400" i="5"/>
  <c r="X1400" i="5" s="1"/>
  <c r="J1368" i="5"/>
  <c r="F1055" i="5"/>
  <c r="H2248" i="5"/>
  <c r="H1318" i="5"/>
  <c r="E1091" i="5"/>
  <c r="X1091" i="5" s="1"/>
  <c r="J1620" i="5"/>
  <c r="H1867" i="5"/>
  <c r="I1088" i="5"/>
  <c r="E1980" i="5"/>
  <c r="X1980" i="5" s="1"/>
  <c r="F1234" i="5"/>
  <c r="G2380" i="5"/>
  <c r="I2240" i="5"/>
  <c r="R2208" i="5"/>
  <c r="R2386" i="5"/>
  <c r="G76" i="5"/>
  <c r="I1332" i="5"/>
  <c r="G1252" i="5"/>
  <c r="E1252" i="5"/>
  <c r="X1252" i="5" s="1"/>
  <c r="H1124" i="5"/>
  <c r="E1124" i="5"/>
  <c r="X1124" i="5" s="1"/>
  <c r="G1295" i="5"/>
  <c r="I1231" i="5"/>
  <c r="J1167" i="5"/>
  <c r="I1103" i="5"/>
  <c r="R2358" i="5"/>
  <c r="J2364" i="5"/>
  <c r="H2464" i="5"/>
  <c r="I2304" i="5"/>
  <c r="R2272" i="5"/>
  <c r="R2218" i="5"/>
  <c r="G1228" i="5"/>
  <c r="J100" i="5"/>
  <c r="I52" i="5"/>
  <c r="J1432" i="5"/>
  <c r="F1432" i="5"/>
  <c r="R1400" i="5"/>
  <c r="H1400" i="5"/>
  <c r="H1368" i="5"/>
  <c r="E1368" i="5"/>
  <c r="X1368" i="5" s="1"/>
  <c r="F1196" i="5"/>
  <c r="R1196" i="5"/>
  <c r="E2452" i="5"/>
  <c r="X2452" i="5" s="1"/>
  <c r="J1356" i="5"/>
  <c r="R1091" i="5"/>
  <c r="E1179" i="5"/>
  <c r="X1179" i="5" s="1"/>
  <c r="H1179" i="5"/>
  <c r="J1851" i="5"/>
  <c r="J1995" i="5"/>
  <c r="I2199" i="5"/>
  <c r="H1654" i="5"/>
  <c r="R2151" i="5"/>
  <c r="G2328" i="5"/>
  <c r="H2328" i="5"/>
  <c r="R2328" i="5"/>
  <c r="G2180" i="5"/>
  <c r="E2180" i="5"/>
  <c r="X2180" i="5" s="1"/>
  <c r="J2180" i="5"/>
  <c r="G2016" i="5"/>
  <c r="R2016" i="5"/>
  <c r="H2016" i="5"/>
  <c r="F2016" i="5"/>
  <c r="I2012" i="5"/>
  <c r="G2012" i="5"/>
  <c r="H2012" i="5"/>
  <c r="E2012" i="5"/>
  <c r="X2012" i="5" s="1"/>
  <c r="J1996" i="5"/>
  <c r="E1996" i="5"/>
  <c r="X1996" i="5" s="1"/>
  <c r="I1996" i="5"/>
  <c r="G1996" i="5"/>
  <c r="H1988" i="5"/>
  <c r="J1988" i="5"/>
  <c r="E1988" i="5"/>
  <c r="X1988" i="5" s="1"/>
  <c r="E1964" i="5"/>
  <c r="X1964" i="5" s="1"/>
  <c r="R1964" i="5"/>
  <c r="R1944" i="5"/>
  <c r="J1944" i="5"/>
  <c r="I1932" i="5"/>
  <c r="F1932" i="5"/>
  <c r="R1932" i="5"/>
  <c r="E1932" i="5"/>
  <c r="X1932" i="5" s="1"/>
  <c r="F1908" i="5"/>
  <c r="J1856" i="5"/>
  <c r="I1856" i="5"/>
  <c r="G1856" i="5"/>
  <c r="E1824" i="5"/>
  <c r="X1824" i="5" s="1"/>
  <c r="R1824" i="5"/>
  <c r="J1824" i="5"/>
  <c r="I1808" i="5"/>
  <c r="R1808" i="5"/>
  <c r="F1804" i="5"/>
  <c r="I1784" i="5"/>
  <c r="E1784" i="5"/>
  <c r="X1784" i="5" s="1"/>
  <c r="J1784" i="5"/>
  <c r="J1780" i="5"/>
  <c r="G1780" i="5"/>
  <c r="F1780" i="5"/>
  <c r="R1780" i="5"/>
  <c r="J1776" i="5"/>
  <c r="H1776" i="5"/>
  <c r="F1776" i="5"/>
  <c r="R1776" i="5"/>
  <c r="E1764" i="5"/>
  <c r="X1764" i="5" s="1"/>
  <c r="F1764" i="5"/>
  <c r="R1764" i="5"/>
  <c r="I1752" i="5"/>
  <c r="F1752" i="5"/>
  <c r="R1752" i="5"/>
  <c r="E1740" i="5"/>
  <c r="X1740" i="5" s="1"/>
  <c r="F1740" i="5"/>
  <c r="R1736" i="5"/>
  <c r="H1736" i="5"/>
  <c r="R1728" i="5"/>
  <c r="J1728" i="5"/>
  <c r="I1724" i="5"/>
  <c r="J1724" i="5"/>
  <c r="H1724" i="5"/>
  <c r="R1724" i="5"/>
  <c r="J1716" i="5"/>
  <c r="F1716" i="5"/>
  <c r="E1716" i="5"/>
  <c r="X1716" i="5" s="1"/>
  <c r="H1704" i="5"/>
  <c r="G1704" i="5"/>
  <c r="F2412" i="5"/>
  <c r="H2240" i="5"/>
  <c r="I2418" i="5"/>
  <c r="J1087" i="5"/>
  <c r="H1273" i="5"/>
  <c r="R76" i="5"/>
  <c r="H1332" i="5"/>
  <c r="I1124" i="5"/>
  <c r="E1295" i="5"/>
  <c r="X1295" i="5" s="1"/>
  <c r="R1231" i="5"/>
  <c r="G1167" i="5"/>
  <c r="R2486" i="5"/>
  <c r="R2304" i="5"/>
  <c r="H2250" i="5"/>
  <c r="E1228" i="5"/>
  <c r="X1228" i="5" s="1"/>
  <c r="F2342" i="5"/>
  <c r="R2484" i="5"/>
  <c r="R2426" i="5"/>
  <c r="I2378" i="5"/>
  <c r="R1924" i="5"/>
  <c r="R1432" i="5"/>
  <c r="J1400" i="5"/>
  <c r="G1196" i="5"/>
  <c r="E1255" i="5"/>
  <c r="X1255" i="5" s="1"/>
  <c r="I1915" i="5"/>
  <c r="G1091" i="5"/>
  <c r="R1179" i="5"/>
  <c r="R2199" i="5"/>
  <c r="R1536" i="5"/>
  <c r="G1668" i="5"/>
  <c r="J1664" i="5"/>
  <c r="G1608" i="5"/>
  <c r="E1608" i="5"/>
  <c r="X1608" i="5" s="1"/>
  <c r="F1616" i="5"/>
  <c r="R1528" i="5"/>
  <c r="J1528" i="5"/>
  <c r="I1512" i="5"/>
  <c r="H1512" i="5"/>
  <c r="F1664" i="5"/>
  <c r="E1616" i="5"/>
  <c r="X1616" i="5" s="1"/>
  <c r="G1664" i="5"/>
  <c r="R1608" i="5"/>
  <c r="R1344" i="5"/>
  <c r="E1288" i="5"/>
  <c r="X1288" i="5" s="1"/>
  <c r="I1344" i="5"/>
  <c r="E1344" i="5"/>
  <c r="X1344" i="5" s="1"/>
  <c r="H1344" i="5"/>
  <c r="J1288" i="5"/>
  <c r="E1600" i="5"/>
  <c r="X1600" i="5" s="1"/>
  <c r="R1596" i="5"/>
  <c r="G1604" i="5"/>
  <c r="G1696" i="5"/>
  <c r="I1336" i="5"/>
  <c r="G1168" i="5"/>
  <c r="G1180" i="5"/>
  <c r="G1496" i="5"/>
  <c r="G1492" i="5"/>
  <c r="G1084" i="5"/>
  <c r="J1532" i="5"/>
  <c r="H1492" i="5"/>
  <c r="G1564" i="5"/>
  <c r="J1684" i="5"/>
  <c r="J1564" i="5"/>
  <c r="G1556" i="5"/>
  <c r="H1536" i="5"/>
  <c r="J1552" i="5"/>
  <c r="E1552" i="5"/>
  <c r="X1552" i="5" s="1"/>
  <c r="F1576" i="5"/>
  <c r="F1496" i="5"/>
  <c r="F1608" i="5"/>
  <c r="H1664" i="5"/>
  <c r="I1616" i="5"/>
  <c r="G1648" i="5"/>
  <c r="E1528" i="5"/>
  <c r="X1528" i="5" s="1"/>
  <c r="I1652" i="5"/>
  <c r="F1652" i="5"/>
  <c r="R1660" i="5"/>
  <c r="E1660" i="5"/>
  <c r="X1660" i="5" s="1"/>
  <c r="F1308" i="5"/>
  <c r="G1308" i="5"/>
  <c r="J1660" i="5"/>
  <c r="H1660" i="5"/>
  <c r="G1652" i="5"/>
  <c r="R1600" i="5"/>
  <c r="R1532" i="5"/>
  <c r="I1604" i="5"/>
  <c r="F1604" i="5"/>
  <c r="F1168" i="5"/>
  <c r="H1496" i="5"/>
  <c r="E1624" i="5"/>
  <c r="X1624" i="5" s="1"/>
  <c r="F1296" i="5"/>
  <c r="I1536" i="5"/>
  <c r="G1552" i="5"/>
  <c r="J12" i="5"/>
  <c r="R12" i="5"/>
  <c r="I36" i="5"/>
  <c r="R36" i="5"/>
  <c r="G36" i="5"/>
  <c r="R68" i="5"/>
  <c r="J68" i="5"/>
  <c r="G116" i="5"/>
  <c r="F116" i="5"/>
  <c r="F164" i="5"/>
  <c r="G164" i="5"/>
  <c r="I164" i="5"/>
  <c r="H1164" i="5"/>
  <c r="R1164" i="5"/>
  <c r="J1164" i="5"/>
  <c r="F1164" i="5"/>
  <c r="I1279" i="5"/>
  <c r="J1279" i="5"/>
  <c r="G2210" i="5"/>
  <c r="R2210" i="5"/>
  <c r="R2242" i="5"/>
  <c r="I2242" i="5"/>
  <c r="I2258" i="5"/>
  <c r="F2258" i="5"/>
  <c r="G2258" i="5"/>
  <c r="I2346" i="5"/>
  <c r="H2346" i="5"/>
  <c r="H2370" i="5"/>
  <c r="I2370" i="5"/>
  <c r="J2370" i="5"/>
  <c r="F2434" i="5"/>
  <c r="E2434" i="5"/>
  <c r="X2434" i="5" s="1"/>
  <c r="I2434" i="5"/>
  <c r="H2450" i="5"/>
  <c r="G2450" i="5"/>
  <c r="E2336" i="5"/>
  <c r="X2336" i="5" s="1"/>
  <c r="R2336" i="5"/>
  <c r="H2384" i="5"/>
  <c r="E2384" i="5"/>
  <c r="X2384" i="5" s="1"/>
  <c r="H2432" i="5"/>
  <c r="J2432" i="5"/>
  <c r="E2204" i="5"/>
  <c r="X2204" i="5" s="1"/>
  <c r="H2204" i="5"/>
  <c r="I2204" i="5"/>
  <c r="I2268" i="5"/>
  <c r="R2268" i="5"/>
  <c r="G2436" i="5"/>
  <c r="F2436" i="5"/>
  <c r="J2436" i="5"/>
  <c r="J2468" i="5"/>
  <c r="I2468" i="5"/>
  <c r="R1268" i="5"/>
  <c r="F1268" i="5"/>
  <c r="G1268" i="5"/>
  <c r="G2454" i="5"/>
  <c r="F2454" i="5"/>
  <c r="I2454" i="5"/>
  <c r="I2470" i="5"/>
  <c r="R2470" i="5"/>
  <c r="H1896" i="5"/>
  <c r="R1896" i="5"/>
  <c r="J2344" i="5"/>
  <c r="E2344" i="5"/>
  <c r="X2344" i="5" s="1"/>
  <c r="F1939" i="5"/>
  <c r="G1939" i="5"/>
  <c r="R1939" i="5"/>
  <c r="R1928" i="5"/>
  <c r="F1928" i="5"/>
  <c r="R2020" i="5"/>
  <c r="F2020" i="5"/>
  <c r="F2387" i="5"/>
  <c r="R2387" i="5"/>
  <c r="E2454" i="5"/>
  <c r="X2454" i="5" s="1"/>
  <c r="R2436" i="5"/>
  <c r="F2380" i="5"/>
  <c r="J2268" i="5"/>
  <c r="F2268" i="5"/>
  <c r="H2488" i="5"/>
  <c r="I2208" i="5"/>
  <c r="J2434" i="5"/>
  <c r="G2418" i="5"/>
  <c r="G2402" i="5"/>
  <c r="J2386" i="5"/>
  <c r="E2370" i="5"/>
  <c r="X2370" i="5" s="1"/>
  <c r="J140" i="5"/>
  <c r="I12" i="5"/>
  <c r="R2364" i="5"/>
  <c r="E2432" i="5"/>
  <c r="X2432" i="5" s="1"/>
  <c r="H2336" i="5"/>
  <c r="F2272" i="5"/>
  <c r="G2342" i="5"/>
  <c r="R2204" i="5"/>
  <c r="E164" i="5"/>
  <c r="X164" i="5" s="1"/>
  <c r="I68" i="5"/>
  <c r="H36" i="5"/>
  <c r="R2450" i="5"/>
  <c r="R2346" i="5"/>
  <c r="G2242" i="5"/>
  <c r="I1404" i="5"/>
  <c r="F1671" i="5"/>
  <c r="R1960" i="5"/>
  <c r="R1772" i="5"/>
  <c r="G1287" i="5"/>
  <c r="I1287" i="5"/>
  <c r="R1132" i="5"/>
  <c r="G1132" i="5"/>
  <c r="I1132" i="5"/>
  <c r="R1376" i="5"/>
  <c r="H1376" i="5"/>
  <c r="I1376" i="5"/>
  <c r="J1408" i="5"/>
  <c r="R1408" i="5"/>
  <c r="H1111" i="5"/>
  <c r="J1111" i="5"/>
  <c r="F1143" i="5"/>
  <c r="J1143" i="5"/>
  <c r="I1143" i="5"/>
  <c r="E1143" i="5"/>
  <c r="X1143" i="5" s="1"/>
  <c r="H1143" i="5"/>
  <c r="F1271" i="5"/>
  <c r="E1271" i="5"/>
  <c r="X1271" i="5" s="1"/>
  <c r="J1204" i="5"/>
  <c r="F1204" i="5"/>
  <c r="E2074" i="5"/>
  <c r="X2074" i="5" s="1"/>
  <c r="F2074" i="5"/>
  <c r="E2106" i="5"/>
  <c r="X2106" i="5" s="1"/>
  <c r="R2106" i="5"/>
  <c r="I2106" i="5"/>
  <c r="G2154" i="5"/>
  <c r="R2154" i="5"/>
  <c r="R20" i="5"/>
  <c r="E20" i="5"/>
  <c r="X20" i="5" s="1"/>
  <c r="I20" i="5"/>
  <c r="F20" i="5"/>
  <c r="I44" i="5"/>
  <c r="F44" i="5"/>
  <c r="G124" i="5"/>
  <c r="R124" i="5"/>
  <c r="H148" i="5"/>
  <c r="J148" i="5"/>
  <c r="F148" i="5"/>
  <c r="G1017" i="5"/>
  <c r="R1017" i="5"/>
  <c r="R1145" i="5"/>
  <c r="G1145" i="5"/>
  <c r="E1145" i="5"/>
  <c r="X1145" i="5" s="1"/>
  <c r="G1292" i="5"/>
  <c r="H1292" i="5"/>
  <c r="F1380" i="5"/>
  <c r="I1380" i="5"/>
  <c r="G1852" i="5"/>
  <c r="R1852" i="5"/>
  <c r="H2178" i="5"/>
  <c r="G2178" i="5"/>
  <c r="H2194" i="5"/>
  <c r="J2194" i="5"/>
  <c r="F2298" i="5"/>
  <c r="J2298" i="5"/>
  <c r="R2314" i="5"/>
  <c r="I2314" i="5"/>
  <c r="J2314" i="5"/>
  <c r="R2330" i="5"/>
  <c r="H2330" i="5"/>
  <c r="I2474" i="5"/>
  <c r="R2474" i="5"/>
  <c r="H2224" i="5"/>
  <c r="G2224" i="5"/>
  <c r="H2288" i="5"/>
  <c r="F2288" i="5"/>
  <c r="I2288" i="5"/>
  <c r="F2352" i="5"/>
  <c r="G2352" i="5"/>
  <c r="J2400" i="5"/>
  <c r="R2400" i="5"/>
  <c r="F2448" i="5"/>
  <c r="G2448" i="5"/>
  <c r="G2220" i="5"/>
  <c r="F2220" i="5"/>
  <c r="I2284" i="5"/>
  <c r="J2284" i="5"/>
  <c r="G2284" i="5"/>
  <c r="E2332" i="5"/>
  <c r="X2332" i="5" s="1"/>
  <c r="F2332" i="5"/>
  <c r="R2396" i="5"/>
  <c r="J2396" i="5"/>
  <c r="G2444" i="5"/>
  <c r="E2444" i="5"/>
  <c r="X2444" i="5" s="1"/>
  <c r="G2476" i="5"/>
  <c r="E2476" i="5"/>
  <c r="X2476" i="5" s="1"/>
  <c r="J2476" i="5"/>
  <c r="R2014" i="5"/>
  <c r="I2014" i="5"/>
  <c r="E2030" i="5"/>
  <c r="X2030" i="5" s="1"/>
  <c r="R2030" i="5"/>
  <c r="H2054" i="5"/>
  <c r="R2054" i="5"/>
  <c r="E2054" i="5"/>
  <c r="X2054" i="5" s="1"/>
  <c r="G2070" i="5"/>
  <c r="F2070" i="5"/>
  <c r="J2070" i="5"/>
  <c r="H2102" i="5"/>
  <c r="J2102" i="5"/>
  <c r="I2118" i="5"/>
  <c r="F2118" i="5"/>
  <c r="J2118" i="5"/>
  <c r="R2134" i="5"/>
  <c r="J2134" i="5"/>
  <c r="G2158" i="5"/>
  <c r="H2158" i="5"/>
  <c r="I2158" i="5"/>
  <c r="R2158" i="5"/>
  <c r="G2174" i="5"/>
  <c r="H2174" i="5"/>
  <c r="R2190" i="5"/>
  <c r="I2190" i="5"/>
  <c r="G2214" i="5"/>
  <c r="F2214" i="5"/>
  <c r="H2230" i="5"/>
  <c r="F2230" i="5"/>
  <c r="R2246" i="5"/>
  <c r="F2246" i="5"/>
  <c r="J2246" i="5"/>
  <c r="I2262" i="5"/>
  <c r="R2262" i="5"/>
  <c r="F2262" i="5"/>
  <c r="H2278" i="5"/>
  <c r="G2278" i="5"/>
  <c r="H2294" i="5"/>
  <c r="I2294" i="5"/>
  <c r="E2310" i="5"/>
  <c r="X2310" i="5" s="1"/>
  <c r="F2310" i="5"/>
  <c r="I2326" i="5"/>
  <c r="H2326" i="5"/>
  <c r="F2326" i="5"/>
  <c r="E2390" i="5"/>
  <c r="X2390" i="5" s="1"/>
  <c r="J2390" i="5"/>
  <c r="J2406" i="5"/>
  <c r="F2406" i="5"/>
  <c r="I2422" i="5"/>
  <c r="R2422" i="5"/>
  <c r="G2438" i="5"/>
  <c r="F2438" i="5"/>
  <c r="F1597" i="5"/>
  <c r="J1597" i="5"/>
  <c r="E1473" i="5"/>
  <c r="X1473" i="5" s="1"/>
  <c r="I1473" i="5"/>
  <c r="H2454" i="5"/>
  <c r="H2422" i="5"/>
  <c r="G2326" i="5"/>
  <c r="H2310" i="5"/>
  <c r="J2294" i="5"/>
  <c r="I2102" i="5"/>
  <c r="H2030" i="5"/>
  <c r="E2014" i="5"/>
  <c r="X2014" i="5" s="1"/>
  <c r="E2436" i="5"/>
  <c r="X2436" i="5" s="1"/>
  <c r="H2380" i="5"/>
  <c r="J2380" i="5"/>
  <c r="E2268" i="5"/>
  <c r="X2268" i="5" s="1"/>
  <c r="J2220" i="5"/>
  <c r="F2400" i="5"/>
  <c r="G2400" i="5"/>
  <c r="I2352" i="5"/>
  <c r="J2352" i="5"/>
  <c r="E2208" i="5"/>
  <c r="X2208" i="5" s="1"/>
  <c r="G2474" i="5"/>
  <c r="R2434" i="5"/>
  <c r="J2418" i="5"/>
  <c r="H2402" i="5"/>
  <c r="E2386" i="5"/>
  <c r="X2386" i="5" s="1"/>
  <c r="F2370" i="5"/>
  <c r="I2298" i="5"/>
  <c r="H2298" i="5"/>
  <c r="R2282" i="5"/>
  <c r="H1852" i="5"/>
  <c r="I1852" i="5"/>
  <c r="R1292" i="5"/>
  <c r="E140" i="5"/>
  <c r="X140" i="5" s="1"/>
  <c r="E124" i="5"/>
  <c r="X124" i="5" s="1"/>
  <c r="R92" i="5"/>
  <c r="H92" i="5"/>
  <c r="J44" i="5"/>
  <c r="H12" i="5"/>
  <c r="G1236" i="5"/>
  <c r="G1408" i="5"/>
  <c r="J1376" i="5"/>
  <c r="I2406" i="5"/>
  <c r="H2390" i="5"/>
  <c r="F2390" i="5"/>
  <c r="R2374" i="5"/>
  <c r="R2278" i="5"/>
  <c r="I2278" i="5"/>
  <c r="J2230" i="5"/>
  <c r="H2214" i="5"/>
  <c r="E2190" i="5"/>
  <c r="X2190" i="5" s="1"/>
  <c r="F2190" i="5"/>
  <c r="G2086" i="5"/>
  <c r="E2086" i="5"/>
  <c r="X2086" i="5" s="1"/>
  <c r="R2476" i="5"/>
  <c r="H2364" i="5"/>
  <c r="R2332" i="5"/>
  <c r="I2432" i="5"/>
  <c r="J2336" i="5"/>
  <c r="I2272" i="5"/>
  <c r="G1412" i="5"/>
  <c r="J1380" i="5"/>
  <c r="G1036" i="5"/>
  <c r="H2438" i="5"/>
  <c r="J2342" i="5"/>
  <c r="J2174" i="5"/>
  <c r="F2174" i="5"/>
  <c r="H2134" i="5"/>
  <c r="H2070" i="5"/>
  <c r="H2284" i="5"/>
  <c r="G2384" i="5"/>
  <c r="R2224" i="5"/>
  <c r="E2258" i="5"/>
  <c r="X2258" i="5" s="1"/>
  <c r="F1145" i="5"/>
  <c r="J164" i="5"/>
  <c r="R148" i="5"/>
  <c r="H116" i="5"/>
  <c r="E68" i="5"/>
  <c r="X68" i="5" s="1"/>
  <c r="J36" i="5"/>
  <c r="I1204" i="5"/>
  <c r="R2326" i="5"/>
  <c r="H2262" i="5"/>
  <c r="H2246" i="5"/>
  <c r="R2468" i="5"/>
  <c r="I2316" i="5"/>
  <c r="I2450" i="5"/>
  <c r="F2330" i="5"/>
  <c r="E2314" i="5"/>
  <c r="X2314" i="5" s="1"/>
  <c r="J2226" i="5"/>
  <c r="R2194" i="5"/>
  <c r="J2178" i="5"/>
  <c r="R1372" i="5"/>
  <c r="R1055" i="5"/>
  <c r="R2132" i="5"/>
  <c r="H1992" i="5"/>
  <c r="R2454" i="5"/>
  <c r="F2422" i="5"/>
  <c r="R2310" i="5"/>
  <c r="I2310" i="5"/>
  <c r="F2294" i="5"/>
  <c r="R2102" i="5"/>
  <c r="F2030" i="5"/>
  <c r="I2436" i="5"/>
  <c r="E2380" i="5"/>
  <c r="X2380" i="5" s="1"/>
  <c r="I2380" i="5"/>
  <c r="G2268" i="5"/>
  <c r="I2488" i="5"/>
  <c r="E2400" i="5"/>
  <c r="X2400" i="5" s="1"/>
  <c r="E2352" i="5"/>
  <c r="X2352" i="5" s="1"/>
  <c r="J2208" i="5"/>
  <c r="F2474" i="5"/>
  <c r="G2434" i="5"/>
  <c r="E2418" i="5"/>
  <c r="X2418" i="5" s="1"/>
  <c r="J2402" i="5"/>
  <c r="I2386" i="5"/>
  <c r="G2370" i="5"/>
  <c r="R2298" i="5"/>
  <c r="F2282" i="5"/>
  <c r="I2282" i="5"/>
  <c r="F1852" i="5"/>
  <c r="J1292" i="5"/>
  <c r="H1017" i="5"/>
  <c r="R140" i="5"/>
  <c r="F124" i="5"/>
  <c r="I92" i="5"/>
  <c r="G44" i="5"/>
  <c r="H44" i="5"/>
  <c r="E12" i="5"/>
  <c r="X12" i="5" s="1"/>
  <c r="E1236" i="5"/>
  <c r="X1236" i="5" s="1"/>
  <c r="E1111" i="5"/>
  <c r="X1111" i="5" s="1"/>
  <c r="F1408" i="5"/>
  <c r="G1376" i="5"/>
  <c r="H2406" i="5"/>
  <c r="I2390" i="5"/>
  <c r="G2374" i="5"/>
  <c r="E2374" i="5"/>
  <c r="X2374" i="5" s="1"/>
  <c r="E2278" i="5"/>
  <c r="X2278" i="5" s="1"/>
  <c r="G2230" i="5"/>
  <c r="J2214" i="5"/>
  <c r="G2190" i="5"/>
  <c r="H2086" i="5"/>
  <c r="J2086" i="5"/>
  <c r="F2476" i="5"/>
  <c r="G2364" i="5"/>
  <c r="J2332" i="5"/>
  <c r="I2332" i="5"/>
  <c r="G2336" i="5"/>
  <c r="I2336" i="5"/>
  <c r="E2272" i="5"/>
  <c r="X2272" i="5" s="1"/>
  <c r="E1036" i="5"/>
  <c r="X1036" i="5" s="1"/>
  <c r="J2438" i="5"/>
  <c r="R2342" i="5"/>
  <c r="G2262" i="5"/>
  <c r="R2174" i="5"/>
  <c r="J2158" i="5"/>
  <c r="G2134" i="5"/>
  <c r="R2070" i="5"/>
  <c r="E1268" i="5"/>
  <c r="X1268" i="5" s="1"/>
  <c r="R2284" i="5"/>
  <c r="F2384" i="5"/>
  <c r="H2258" i="5"/>
  <c r="G148" i="5"/>
  <c r="R116" i="5"/>
  <c r="F36" i="5"/>
  <c r="H20" i="5"/>
  <c r="R1204" i="5"/>
  <c r="H1132" i="5"/>
  <c r="J2470" i="5"/>
  <c r="E2326" i="5"/>
  <c r="X2326" i="5" s="1"/>
  <c r="E2262" i="5"/>
  <c r="X2262" i="5" s="1"/>
  <c r="F2054" i="5"/>
  <c r="F2468" i="5"/>
  <c r="G2316" i="5"/>
  <c r="J2450" i="5"/>
  <c r="E2330" i="5"/>
  <c r="X2330" i="5" s="1"/>
  <c r="F2314" i="5"/>
  <c r="R2226" i="5"/>
  <c r="I2194" i="5"/>
  <c r="I1436" i="5"/>
  <c r="E1287" i="5"/>
  <c r="X1287" i="5" s="1"/>
  <c r="J1671" i="5"/>
  <c r="G1416" i="5"/>
  <c r="E1416" i="5"/>
  <c r="X1416" i="5" s="1"/>
  <c r="H1172" i="5"/>
  <c r="E1172" i="5"/>
  <c r="X1172" i="5" s="1"/>
  <c r="J52" i="5"/>
  <c r="H52" i="5"/>
  <c r="E100" i="5"/>
  <c r="X100" i="5" s="1"/>
  <c r="G100" i="5"/>
  <c r="F132" i="5"/>
  <c r="I132" i="5"/>
  <c r="E1356" i="5"/>
  <c r="X1356" i="5" s="1"/>
  <c r="H1356" i="5"/>
  <c r="F1356" i="5"/>
  <c r="F1388" i="5"/>
  <c r="J1388" i="5"/>
  <c r="H2362" i="5"/>
  <c r="G2362" i="5"/>
  <c r="F2394" i="5"/>
  <c r="J2394" i="5"/>
  <c r="G2442" i="5"/>
  <c r="R2442" i="5"/>
  <c r="F2340" i="5"/>
  <c r="H2340" i="5"/>
  <c r="I2412" i="5"/>
  <c r="E2300" i="5"/>
  <c r="X2300" i="5" s="1"/>
  <c r="G2240" i="5"/>
  <c r="R2266" i="5"/>
  <c r="F1087" i="5"/>
  <c r="J1273" i="5"/>
  <c r="F76" i="5"/>
  <c r="R1332" i="5"/>
  <c r="G2358" i="5"/>
  <c r="G2304" i="5"/>
  <c r="F2458" i="5"/>
  <c r="G2234" i="5"/>
  <c r="J1228" i="5"/>
  <c r="J2410" i="5"/>
  <c r="R2362" i="5"/>
  <c r="E132" i="5"/>
  <c r="X132" i="5" s="1"/>
  <c r="R132" i="5"/>
  <c r="F100" i="5"/>
  <c r="F52" i="5"/>
  <c r="F2452" i="5"/>
  <c r="G1356" i="5"/>
  <c r="I1047" i="5"/>
  <c r="R1108" i="5"/>
  <c r="J1108" i="5"/>
  <c r="H1079" i="5"/>
  <c r="F1079" i="5"/>
  <c r="E1335" i="5"/>
  <c r="X1335" i="5" s="1"/>
  <c r="G1335" i="5"/>
  <c r="R1335" i="5"/>
  <c r="G2018" i="5"/>
  <c r="H2018" i="5"/>
  <c r="F2018" i="5"/>
  <c r="I1580" i="5"/>
  <c r="J1473" i="5"/>
  <c r="E127" i="5"/>
  <c r="X127" i="5" s="1"/>
  <c r="E689" i="5"/>
  <c r="X689" i="5" s="1"/>
  <c r="R1281" i="5"/>
  <c r="J1220" i="5"/>
  <c r="R1220" i="5"/>
  <c r="E1132" i="5"/>
  <c r="X1132" i="5" s="1"/>
  <c r="J1132" i="5"/>
  <c r="H1408" i="5"/>
  <c r="E1408" i="5"/>
  <c r="X1408" i="5" s="1"/>
  <c r="H1236" i="5"/>
  <c r="F1236" i="5"/>
  <c r="H1271" i="5"/>
  <c r="I1271" i="5"/>
  <c r="H1204" i="5"/>
  <c r="G1204" i="5"/>
  <c r="R2042" i="5"/>
  <c r="E2042" i="5"/>
  <c r="X2042" i="5" s="1"/>
  <c r="G2138" i="5"/>
  <c r="I2138" i="5"/>
  <c r="H68" i="5"/>
  <c r="G68" i="5"/>
  <c r="J116" i="5"/>
  <c r="E116" i="5"/>
  <c r="X116" i="5" s="1"/>
  <c r="I140" i="5"/>
  <c r="G140" i="5"/>
  <c r="R164" i="5"/>
  <c r="H164" i="5"/>
  <c r="J1036" i="5"/>
  <c r="I1036" i="5"/>
  <c r="G1372" i="5"/>
  <c r="F1372" i="5"/>
  <c r="J1404" i="5"/>
  <c r="R1404" i="5"/>
  <c r="R1436" i="5"/>
  <c r="G1436" i="5"/>
  <c r="E2226" i="5"/>
  <c r="X2226" i="5" s="1"/>
  <c r="G2226" i="5"/>
  <c r="E2242" i="5"/>
  <c r="X2242" i="5" s="1"/>
  <c r="F2242" i="5"/>
  <c r="R2258" i="5"/>
  <c r="J2258" i="5"/>
  <c r="J2346" i="5"/>
  <c r="F2346" i="5"/>
  <c r="G2346" i="5"/>
  <c r="G2386" i="5"/>
  <c r="H2386" i="5"/>
  <c r="R2402" i="5"/>
  <c r="E2402" i="5"/>
  <c r="X2402" i="5" s="1"/>
  <c r="H2418" i="5"/>
  <c r="R2418" i="5"/>
  <c r="H2208" i="5"/>
  <c r="F2208" i="5"/>
  <c r="J2272" i="5"/>
  <c r="G2272" i="5"/>
  <c r="G2488" i="5"/>
  <c r="E2488" i="5"/>
  <c r="X2488" i="5" s="1"/>
  <c r="R2488" i="5"/>
  <c r="R2316" i="5"/>
  <c r="E2316" i="5"/>
  <c r="X2316" i="5" s="1"/>
  <c r="I2364" i="5"/>
  <c r="F2364" i="5"/>
  <c r="H2342" i="5"/>
  <c r="I2342" i="5"/>
  <c r="R1333" i="5"/>
  <c r="H1333" i="5"/>
  <c r="G399" i="5"/>
  <c r="R399" i="5"/>
  <c r="H103" i="5"/>
  <c r="E2221" i="5"/>
  <c r="X2221" i="5" s="1"/>
  <c r="I2221" i="5"/>
  <c r="E1373" i="5"/>
  <c r="X1373" i="5" s="1"/>
  <c r="J1373" i="5"/>
  <c r="G1317" i="5"/>
  <c r="H1317" i="5"/>
  <c r="E1185" i="5"/>
  <c r="X1185" i="5" s="1"/>
  <c r="H1185" i="5"/>
  <c r="R1049" i="5"/>
  <c r="H1049" i="5"/>
  <c r="R677" i="5"/>
  <c r="G677" i="5"/>
  <c r="H589" i="5"/>
  <c r="J589" i="5"/>
  <c r="F511" i="5"/>
  <c r="G511" i="5"/>
  <c r="R415" i="5"/>
  <c r="I415" i="5"/>
  <c r="G1111" i="5"/>
  <c r="F1229" i="5"/>
  <c r="J287" i="5"/>
  <c r="F1217" i="5"/>
  <c r="G2024" i="5"/>
  <c r="H2024" i="5"/>
  <c r="H1758" i="5"/>
  <c r="I1758" i="5"/>
  <c r="R2067" i="5"/>
  <c r="J2067" i="5"/>
  <c r="E2067" i="5"/>
  <c r="X2067" i="5" s="1"/>
  <c r="F1976" i="5"/>
  <c r="I1976" i="5"/>
  <c r="G2128" i="5"/>
  <c r="F2128" i="5"/>
  <c r="I2128" i="5"/>
  <c r="G1330" i="5"/>
  <c r="I1330" i="5"/>
  <c r="H1330" i="5"/>
  <c r="R1671" i="5"/>
  <c r="I1671" i="5"/>
  <c r="J1330" i="5"/>
  <c r="E2024" i="5"/>
  <c r="X2024" i="5" s="1"/>
  <c r="I1928" i="5"/>
  <c r="J1447" i="5"/>
  <c r="H1976" i="5"/>
  <c r="E1896" i="5"/>
  <c r="X1896" i="5" s="1"/>
  <c r="E2017" i="5"/>
  <c r="X2017" i="5" s="1"/>
  <c r="H2017" i="5"/>
  <c r="E1949" i="5"/>
  <c r="X1949" i="5" s="1"/>
  <c r="I1949" i="5"/>
  <c r="H1853" i="5"/>
  <c r="E1653" i="5"/>
  <c r="X1653" i="5" s="1"/>
  <c r="G1653" i="5"/>
  <c r="I1629" i="5"/>
  <c r="G1629" i="5"/>
  <c r="H1565" i="5"/>
  <c r="R1565" i="5"/>
  <c r="R1413" i="5"/>
  <c r="F1413" i="5"/>
  <c r="H1013" i="5"/>
  <c r="E1013" i="5"/>
  <c r="X1013" i="5" s="1"/>
  <c r="F1005" i="5"/>
  <c r="J1005" i="5"/>
  <c r="J953" i="5"/>
  <c r="G953" i="5"/>
  <c r="J885" i="5"/>
  <c r="G885" i="5"/>
  <c r="J833" i="5"/>
  <c r="I833" i="5"/>
  <c r="I757" i="5"/>
  <c r="R757" i="5"/>
  <c r="I447" i="5"/>
  <c r="H447" i="5"/>
  <c r="R367" i="5"/>
  <c r="E367" i="5"/>
  <c r="X367" i="5" s="1"/>
  <c r="H57" i="5"/>
  <c r="I57" i="5"/>
  <c r="E2350" i="5"/>
  <c r="X2350" i="5" s="1"/>
  <c r="H2279" i="5"/>
  <c r="F2409" i="5"/>
  <c r="G2425" i="5"/>
  <c r="F1772" i="5"/>
  <c r="G1772" i="5"/>
  <c r="G1960" i="5"/>
  <c r="E1960" i="5"/>
  <c r="X1960" i="5" s="1"/>
  <c r="H1960" i="5"/>
  <c r="G2344" i="5"/>
  <c r="I2344" i="5"/>
  <c r="G1928" i="5"/>
  <c r="E1928" i="5"/>
  <c r="X1928" i="5" s="1"/>
  <c r="H2047" i="5"/>
  <c r="G2047" i="5"/>
  <c r="R1522" i="5"/>
  <c r="I1522" i="5"/>
  <c r="J1384" i="5"/>
  <c r="H1188" i="5"/>
  <c r="I2020" i="5"/>
  <c r="G1758" i="5"/>
  <c r="F2344" i="5"/>
  <c r="I2024" i="5"/>
  <c r="H1148" i="5"/>
  <c r="J2128" i="5"/>
  <c r="H1928" i="5"/>
  <c r="J1960" i="5"/>
  <c r="I1466" i="5"/>
  <c r="I1050" i="5"/>
  <c r="F1050" i="5"/>
  <c r="R1612" i="5"/>
  <c r="E1612" i="5"/>
  <c r="X1612" i="5" s="1"/>
  <c r="R2465" i="5"/>
  <c r="J2465" i="5"/>
  <c r="I2453" i="5"/>
  <c r="J2453" i="5"/>
  <c r="H2389" i="5"/>
  <c r="J2389" i="5"/>
  <c r="H2412" i="5"/>
  <c r="G2412" i="5"/>
  <c r="J2300" i="5"/>
  <c r="E2486" i="5"/>
  <c r="X2486" i="5" s="1"/>
  <c r="H2358" i="5"/>
  <c r="R2464" i="5"/>
  <c r="J2462" i="5"/>
  <c r="I2484" i="5"/>
  <c r="I1384" i="5"/>
  <c r="F1060" i="5"/>
  <c r="E1330" i="5"/>
  <c r="X1330" i="5" s="1"/>
  <c r="G1976" i="5"/>
  <c r="I2067" i="5"/>
  <c r="F1758" i="5"/>
  <c r="R2024" i="5"/>
  <c r="F1148" i="5"/>
  <c r="F1447" i="5"/>
  <c r="F2309" i="5"/>
  <c r="H1939" i="5"/>
  <c r="E2128" i="5"/>
  <c r="X2128" i="5" s="1"/>
  <c r="H1772" i="5"/>
  <c r="F2279" i="5"/>
  <c r="E1050" i="5"/>
  <c r="X1050" i="5" s="1"/>
  <c r="E1772" i="5"/>
  <c r="X1772" i="5" s="1"/>
  <c r="E1976" i="5"/>
  <c r="X1976" i="5" s="1"/>
  <c r="F1896" i="5"/>
  <c r="F51" i="5"/>
  <c r="E2412" i="5"/>
  <c r="X2412" i="5" s="1"/>
  <c r="G2340" i="5"/>
  <c r="R1316" i="5"/>
  <c r="E1060" i="5"/>
  <c r="X1060" i="5" s="1"/>
  <c r="R1330" i="5"/>
  <c r="E2020" i="5"/>
  <c r="X2020" i="5" s="1"/>
  <c r="G2067" i="5"/>
  <c r="E1758" i="5"/>
  <c r="X1758" i="5" s="1"/>
  <c r="J2024" i="5"/>
  <c r="G1896" i="5"/>
  <c r="R1148" i="5"/>
  <c r="J1503" i="5"/>
  <c r="I1503" i="5"/>
  <c r="E1671" i="5"/>
  <c r="X1671" i="5" s="1"/>
  <c r="E1106" i="5"/>
  <c r="X1106" i="5" s="1"/>
  <c r="H2128" i="5"/>
  <c r="J1928" i="5"/>
  <c r="F1960" i="5"/>
  <c r="R1976" i="5"/>
  <c r="I1772" i="5"/>
  <c r="E1417" i="5"/>
  <c r="X1417" i="5" s="1"/>
  <c r="R1503" i="5"/>
  <c r="F1031" i="5"/>
  <c r="J1031" i="5"/>
  <c r="G1092" i="5"/>
  <c r="J1092" i="5"/>
  <c r="J1287" i="5"/>
  <c r="H1287" i="5"/>
  <c r="R1287" i="5"/>
  <c r="I1348" i="5"/>
  <c r="H1348" i="5"/>
  <c r="R1111" i="5"/>
  <c r="F1111" i="5"/>
  <c r="R1143" i="5"/>
  <c r="G1143" i="5"/>
  <c r="G1271" i="5"/>
  <c r="J1271" i="5"/>
  <c r="R2026" i="5"/>
  <c r="H2026" i="5"/>
  <c r="R2058" i="5"/>
  <c r="J2058" i="5"/>
  <c r="J2090" i="5"/>
  <c r="R2090" i="5"/>
  <c r="R2122" i="5"/>
  <c r="I2122" i="5"/>
  <c r="G1164" i="5"/>
  <c r="E1164" i="5"/>
  <c r="X1164" i="5" s="1"/>
  <c r="H2210" i="5"/>
  <c r="F2210" i="5"/>
  <c r="H2226" i="5"/>
  <c r="F2226" i="5"/>
  <c r="G1172" i="5"/>
  <c r="H1995" i="5"/>
  <c r="I1307" i="5"/>
  <c r="F1307" i="5"/>
  <c r="H1307" i="5"/>
  <c r="J1840" i="5"/>
  <c r="I1840" i="5"/>
  <c r="H1840" i="5"/>
  <c r="E1840" i="5"/>
  <c r="X1840" i="5" s="1"/>
  <c r="E2040" i="5"/>
  <c r="X2040" i="5" s="1"/>
  <c r="R2040" i="5"/>
  <c r="I2040" i="5"/>
  <c r="H2040" i="5"/>
  <c r="E1478" i="5"/>
  <c r="X1478" i="5" s="1"/>
  <c r="I1478" i="5"/>
  <c r="R1478" i="5"/>
  <c r="G1478" i="5"/>
  <c r="J1478" i="5"/>
  <c r="H2327" i="5"/>
  <c r="F2327" i="5"/>
  <c r="I2327" i="5"/>
  <c r="I1836" i="5"/>
  <c r="H1836" i="5"/>
  <c r="G1836" i="5"/>
  <c r="F1836" i="5"/>
  <c r="R1836" i="5"/>
  <c r="E1836" i="5"/>
  <c r="X1836" i="5" s="1"/>
  <c r="J2379" i="5"/>
  <c r="E2379" i="5"/>
  <c r="X2379" i="5" s="1"/>
  <c r="I2379" i="5"/>
  <c r="G2379" i="5"/>
  <c r="H2379" i="5"/>
  <c r="R2379" i="5"/>
  <c r="G1636" i="5"/>
  <c r="F1636" i="5"/>
  <c r="J1636" i="5"/>
  <c r="E1636" i="5"/>
  <c r="X1636" i="5" s="1"/>
  <c r="H1636" i="5"/>
  <c r="R1636" i="5"/>
  <c r="J1836" i="5"/>
  <c r="G1840" i="5"/>
  <c r="I1636" i="5"/>
  <c r="F2379" i="5"/>
  <c r="G1572" i="5"/>
  <c r="J1572" i="5"/>
  <c r="F1572" i="5"/>
  <c r="R1572" i="5"/>
  <c r="I1572" i="5"/>
  <c r="H1572" i="5"/>
  <c r="J2088" i="5"/>
  <c r="G2088" i="5"/>
  <c r="E2088" i="5"/>
  <c r="X2088" i="5" s="1"/>
  <c r="I2088" i="5"/>
  <c r="F2088" i="5"/>
  <c r="E1912" i="5"/>
  <c r="X1912" i="5" s="1"/>
  <c r="F1912" i="5"/>
  <c r="J1912" i="5"/>
  <c r="G2168" i="5"/>
  <c r="E2168" i="5"/>
  <c r="X2168" i="5" s="1"/>
  <c r="J2168" i="5"/>
  <c r="R2168" i="5"/>
  <c r="I2168" i="5"/>
  <c r="H2303" i="5"/>
  <c r="R2303" i="5"/>
  <c r="F2303" i="5"/>
  <c r="I2303" i="5"/>
  <c r="R2003" i="5"/>
  <c r="F2003" i="5"/>
  <c r="I2003" i="5"/>
  <c r="F1019" i="5"/>
  <c r="I1019" i="5"/>
  <c r="H1019" i="5"/>
  <c r="G1019" i="5"/>
  <c r="R1019" i="5"/>
  <c r="E1019" i="5"/>
  <c r="X1019" i="5" s="1"/>
  <c r="H1178" i="5"/>
  <c r="R1178" i="5"/>
  <c r="I1178" i="5"/>
  <c r="H1875" i="5"/>
  <c r="F1875" i="5"/>
  <c r="R1875" i="5"/>
  <c r="G1875" i="5"/>
  <c r="J1875" i="5"/>
  <c r="F2148" i="5"/>
  <c r="J2148" i="5"/>
  <c r="E2148" i="5"/>
  <c r="X2148" i="5" s="1"/>
  <c r="H1415" i="5"/>
  <c r="G1415" i="5"/>
  <c r="F1415" i="5"/>
  <c r="R1415" i="5"/>
  <c r="I1415" i="5"/>
  <c r="J1415" i="5"/>
  <c r="H2088" i="5"/>
  <c r="E1415" i="5"/>
  <c r="X1415" i="5" s="1"/>
  <c r="G1968" i="5"/>
  <c r="I1968" i="5"/>
  <c r="F1968" i="5"/>
  <c r="H1968" i="5"/>
  <c r="J1968" i="5"/>
  <c r="R1968" i="5"/>
  <c r="R1439" i="5"/>
  <c r="E1439" i="5"/>
  <c r="X1439" i="5" s="1"/>
  <c r="H1439" i="5"/>
  <c r="I1567" i="5"/>
  <c r="G1567" i="5"/>
  <c r="J1567" i="5"/>
  <c r="I2087" i="5"/>
  <c r="F2087" i="5"/>
  <c r="H2087" i="5"/>
  <c r="J2443" i="5"/>
  <c r="E2443" i="5"/>
  <c r="X2443" i="5" s="1"/>
  <c r="F2259" i="5"/>
  <c r="J2259" i="5"/>
  <c r="I2259" i="5"/>
  <c r="I2239" i="5"/>
  <c r="R2239" i="5"/>
  <c r="J2239" i="5"/>
  <c r="G2239" i="5"/>
  <c r="H1703" i="5"/>
  <c r="F1703" i="5"/>
  <c r="I1703" i="5"/>
  <c r="R1703" i="5"/>
  <c r="J1703" i="5"/>
  <c r="H1059" i="5"/>
  <c r="G1059" i="5"/>
  <c r="I1059" i="5"/>
  <c r="J1059" i="5"/>
  <c r="F1059" i="5"/>
  <c r="E1059" i="5"/>
  <c r="X1059" i="5" s="1"/>
  <c r="I1708" i="5"/>
  <c r="R1059" i="5"/>
  <c r="R2259" i="5"/>
  <c r="H2168" i="5"/>
  <c r="F2040" i="5"/>
  <c r="R1375" i="5"/>
  <c r="G1375" i="5"/>
  <c r="F2457" i="5"/>
  <c r="G2457" i="5"/>
  <c r="G2437" i="5"/>
  <c r="H2437" i="5"/>
  <c r="H2429" i="5"/>
  <c r="F2429" i="5"/>
  <c r="R2429" i="5"/>
  <c r="I2353" i="5"/>
  <c r="F2353" i="5"/>
  <c r="H2353" i="5"/>
  <c r="J2353" i="5"/>
  <c r="G2353" i="5"/>
  <c r="H2341" i="5"/>
  <c r="E2341" i="5"/>
  <c r="X2341" i="5" s="1"/>
  <c r="R2341" i="5"/>
  <c r="J2341" i="5"/>
  <c r="G2341" i="5"/>
  <c r="I2341" i="5"/>
  <c r="I2325" i="5"/>
  <c r="J2325" i="5"/>
  <c r="E2325" i="5"/>
  <c r="X2325" i="5" s="1"/>
  <c r="G2317" i="5"/>
  <c r="H2317" i="5"/>
  <c r="E2317" i="5"/>
  <c r="X2317" i="5" s="1"/>
  <c r="I2317" i="5"/>
  <c r="F2317" i="5"/>
  <c r="R2317" i="5"/>
  <c r="R2305" i="5"/>
  <c r="R2293" i="5"/>
  <c r="I2293" i="5"/>
  <c r="H2293" i="5"/>
  <c r="G2277" i="5"/>
  <c r="R2277" i="5"/>
  <c r="F2277" i="5"/>
  <c r="F2265" i="5"/>
  <c r="R2265" i="5"/>
  <c r="J2265" i="5"/>
  <c r="I2265" i="5"/>
  <c r="G2265" i="5"/>
  <c r="E2237" i="5"/>
  <c r="X2237" i="5" s="1"/>
  <c r="H2237" i="5"/>
  <c r="J2237" i="5"/>
  <c r="R2237" i="5"/>
  <c r="I2237" i="5"/>
  <c r="I2217" i="5"/>
  <c r="J2181" i="5"/>
  <c r="E2181" i="5"/>
  <c r="X2181" i="5" s="1"/>
  <c r="G2181" i="5"/>
  <c r="H2181" i="5"/>
  <c r="R2149" i="5"/>
  <c r="I2149" i="5"/>
  <c r="J2117" i="5"/>
  <c r="I2117" i="5"/>
  <c r="E2117" i="5"/>
  <c r="X2117" i="5" s="1"/>
  <c r="I2101" i="5"/>
  <c r="H2101" i="5"/>
  <c r="J2101" i="5"/>
  <c r="E2101" i="5"/>
  <c r="X2101" i="5" s="1"/>
  <c r="G2101" i="5"/>
  <c r="F2101" i="5"/>
  <c r="H2089" i="5"/>
  <c r="R2089" i="5"/>
  <c r="I2089" i="5"/>
  <c r="E2065" i="5"/>
  <c r="X2065" i="5" s="1"/>
  <c r="G2065" i="5"/>
  <c r="F2065" i="5"/>
  <c r="I2065" i="5"/>
  <c r="J2065" i="5"/>
  <c r="G2057" i="5"/>
  <c r="E2057" i="5"/>
  <c r="X2057" i="5" s="1"/>
  <c r="J2057" i="5"/>
  <c r="F2037" i="5"/>
  <c r="H2037" i="5"/>
  <c r="J2037" i="5"/>
  <c r="G2037" i="5"/>
  <c r="R2037" i="5"/>
  <c r="R2021" i="5"/>
  <c r="H2021" i="5"/>
  <c r="J2021" i="5"/>
  <c r="R1997" i="5"/>
  <c r="G1997" i="5"/>
  <c r="H1997" i="5"/>
  <c r="E1989" i="5"/>
  <c r="X1989" i="5" s="1"/>
  <c r="J1989" i="5"/>
  <c r="I1989" i="5"/>
  <c r="R1989" i="5"/>
  <c r="H1989" i="5"/>
  <c r="G1989" i="5"/>
  <c r="R1973" i="5"/>
  <c r="F1973" i="5"/>
  <c r="H1973" i="5"/>
  <c r="I1973" i="5"/>
  <c r="J1973" i="5"/>
  <c r="E1973" i="5"/>
  <c r="X1973" i="5" s="1"/>
  <c r="G1973" i="5"/>
  <c r="G1969" i="5"/>
  <c r="R1969" i="5"/>
  <c r="I1969" i="5"/>
  <c r="E1969" i="5"/>
  <c r="X1969" i="5" s="1"/>
  <c r="H1969" i="5"/>
  <c r="J1969" i="5"/>
  <c r="R1945" i="5"/>
  <c r="G1945" i="5"/>
  <c r="I1929" i="5"/>
  <c r="R1929" i="5"/>
  <c r="G1929" i="5"/>
  <c r="E1929" i="5"/>
  <c r="X1929" i="5" s="1"/>
  <c r="J1929" i="5"/>
  <c r="H1905" i="5"/>
  <c r="J1905" i="5"/>
  <c r="E1905" i="5"/>
  <c r="X1905" i="5" s="1"/>
  <c r="G1905" i="5"/>
  <c r="I1881" i="5"/>
  <c r="G1881" i="5"/>
  <c r="H1881" i="5"/>
  <c r="F1881" i="5"/>
  <c r="I1873" i="5"/>
  <c r="J1873" i="5"/>
  <c r="E1873" i="5"/>
  <c r="X1873" i="5" s="1"/>
  <c r="F1873" i="5"/>
  <c r="R1873" i="5"/>
  <c r="E1845" i="5"/>
  <c r="X1845" i="5" s="1"/>
  <c r="H1845" i="5"/>
  <c r="I1845" i="5"/>
  <c r="G1845" i="5"/>
  <c r="R1845" i="5"/>
  <c r="J1845" i="5"/>
  <c r="R1825" i="5"/>
  <c r="I1825" i="5"/>
  <c r="R1809" i="5"/>
  <c r="E1809" i="5"/>
  <c r="X1809" i="5" s="1"/>
  <c r="H1809" i="5"/>
  <c r="I1809" i="5"/>
  <c r="G1809" i="5"/>
  <c r="R1797" i="5"/>
  <c r="F1797" i="5"/>
  <c r="J1797" i="5"/>
  <c r="H1797" i="5"/>
  <c r="E1797" i="5"/>
  <c r="X1797" i="5" s="1"/>
  <c r="G1797" i="5"/>
  <c r="I1761" i="5"/>
  <c r="G1761" i="5"/>
  <c r="H1761" i="5"/>
  <c r="F1761" i="5"/>
  <c r="R1745" i="5"/>
  <c r="F1745" i="5"/>
  <c r="H1745" i="5"/>
  <c r="E1745" i="5"/>
  <c r="X1745" i="5" s="1"/>
  <c r="J1745" i="5"/>
  <c r="F1725" i="5"/>
  <c r="E1725" i="5"/>
  <c r="X1725" i="5" s="1"/>
  <c r="H1725" i="5"/>
  <c r="J1725" i="5"/>
  <c r="I1725" i="5"/>
  <c r="R1725" i="5"/>
  <c r="F1705" i="5"/>
  <c r="H1705" i="5"/>
  <c r="J1705" i="5"/>
  <c r="E1705" i="5"/>
  <c r="X1705" i="5" s="1"/>
  <c r="F1685" i="5"/>
  <c r="H1685" i="5"/>
  <c r="R1685" i="5"/>
  <c r="J1685" i="5"/>
  <c r="I1685" i="5"/>
  <c r="E1685" i="5"/>
  <c r="X1685" i="5" s="1"/>
  <c r="I1673" i="5"/>
  <c r="H1673" i="5"/>
  <c r="R1673" i="5"/>
  <c r="F1673" i="5"/>
  <c r="E1673" i="5"/>
  <c r="X1673" i="5" s="1"/>
  <c r="H1637" i="5"/>
  <c r="G1637" i="5"/>
  <c r="J1637" i="5"/>
  <c r="E1621" i="5"/>
  <c r="X1621" i="5" s="1"/>
  <c r="H1605" i="5"/>
  <c r="G1585" i="5"/>
  <c r="R1573" i="5"/>
  <c r="F1573" i="5"/>
  <c r="E1557" i="5"/>
  <c r="X1557" i="5" s="1"/>
  <c r="F1557" i="5"/>
  <c r="H1557" i="5"/>
  <c r="I1557" i="5"/>
  <c r="R1541" i="5"/>
  <c r="E1541" i="5"/>
  <c r="X1541" i="5" s="1"/>
  <c r="J1541" i="5"/>
  <c r="I1541" i="5"/>
  <c r="E1521" i="5"/>
  <c r="X1521" i="5" s="1"/>
  <c r="G1513" i="5"/>
  <c r="J1513" i="5"/>
  <c r="I1513" i="5"/>
  <c r="F1513" i="5"/>
  <c r="I1481" i="5"/>
  <c r="F1481" i="5"/>
  <c r="G1481" i="5"/>
  <c r="J1469" i="5"/>
  <c r="H1469" i="5"/>
  <c r="G1453" i="5"/>
  <c r="E1453" i="5"/>
  <c r="X1453" i="5" s="1"/>
  <c r="I1389" i="5"/>
  <c r="G1389" i="5"/>
  <c r="I1377" i="5"/>
  <c r="R1377" i="5"/>
  <c r="F1377" i="5"/>
  <c r="G1377" i="5"/>
  <c r="H1377" i="5"/>
  <c r="J1377" i="5"/>
  <c r="J1361" i="5"/>
  <c r="I1361" i="5"/>
  <c r="E1361" i="5"/>
  <c r="X1361" i="5" s="1"/>
  <c r="H1361" i="5"/>
  <c r="I1325" i="5"/>
  <c r="G1325" i="5"/>
  <c r="F1325" i="5"/>
  <c r="R1325" i="5"/>
  <c r="J1325" i="5"/>
  <c r="H1309" i="5"/>
  <c r="R1309" i="5"/>
  <c r="J1309" i="5"/>
  <c r="E1309" i="5"/>
  <c r="X1309" i="5" s="1"/>
  <c r="I1309" i="5"/>
  <c r="F1309" i="5"/>
  <c r="G1309" i="5"/>
  <c r="F1289" i="5"/>
  <c r="R1289" i="5"/>
  <c r="I1289" i="5"/>
  <c r="G1289" i="5"/>
  <c r="J1289" i="5"/>
  <c r="J1265" i="5"/>
  <c r="F1265" i="5"/>
  <c r="I1265" i="5"/>
  <c r="E1265" i="5"/>
  <c r="X1265" i="5" s="1"/>
  <c r="H1265" i="5"/>
  <c r="G1265" i="5"/>
  <c r="R1265" i="5"/>
  <c r="G1245" i="5"/>
  <c r="F1245" i="5"/>
  <c r="J1225" i="5"/>
  <c r="G1225" i="5"/>
  <c r="F1225" i="5"/>
  <c r="R1225" i="5"/>
  <c r="J1205" i="5"/>
  <c r="F1205" i="5"/>
  <c r="I1205" i="5"/>
  <c r="R1205" i="5"/>
  <c r="H1205" i="5"/>
  <c r="G1205" i="5"/>
  <c r="E1205" i="5"/>
  <c r="X1205" i="5" s="1"/>
  <c r="R1173" i="5"/>
  <c r="I1173" i="5"/>
  <c r="J1173" i="5"/>
  <c r="F1173" i="5"/>
  <c r="E1173" i="5"/>
  <c r="X1173" i="5" s="1"/>
  <c r="G1173" i="5"/>
  <c r="E1157" i="5"/>
  <c r="X1157" i="5" s="1"/>
  <c r="F1157" i="5"/>
  <c r="J1157" i="5"/>
  <c r="G1157" i="5"/>
  <c r="R1149" i="5"/>
  <c r="E1149" i="5"/>
  <c r="X1149" i="5" s="1"/>
  <c r="G1149" i="5"/>
  <c r="F1149" i="5"/>
  <c r="F1121" i="5"/>
  <c r="I1109" i="5"/>
  <c r="J1109" i="5"/>
  <c r="H1109" i="5"/>
  <c r="F1109" i="5"/>
  <c r="E1109" i="5"/>
  <c r="X1109" i="5" s="1"/>
  <c r="J1105" i="5"/>
  <c r="R1105" i="5"/>
  <c r="E1105" i="5"/>
  <c r="X1105" i="5" s="1"/>
  <c r="G1105" i="5"/>
  <c r="I1105" i="5"/>
  <c r="E1061" i="5"/>
  <c r="X1061" i="5" s="1"/>
  <c r="H1061" i="5"/>
  <c r="R1061" i="5"/>
  <c r="G1061" i="5"/>
  <c r="J1061" i="5"/>
  <c r="I1061" i="5"/>
  <c r="F1061" i="5"/>
  <c r="G1045" i="5"/>
  <c r="H1045" i="5"/>
  <c r="R1045" i="5"/>
  <c r="J1045" i="5"/>
  <c r="F1045" i="5"/>
  <c r="I1045" i="5"/>
  <c r="E1045" i="5"/>
  <c r="X1045" i="5" s="1"/>
  <c r="E1021" i="5"/>
  <c r="X1021" i="5" s="1"/>
  <c r="F1021" i="5"/>
  <c r="H1021" i="5"/>
  <c r="R1021" i="5"/>
  <c r="J1021" i="5"/>
  <c r="I1021" i="5"/>
  <c r="I1009" i="5"/>
  <c r="J1009" i="5"/>
  <c r="F1009" i="5"/>
  <c r="G1009" i="5"/>
  <c r="E1009" i="5"/>
  <c r="X1009" i="5" s="1"/>
  <c r="H1009" i="5"/>
  <c r="H997" i="5"/>
  <c r="J997" i="5"/>
  <c r="R997" i="5"/>
  <c r="F997" i="5"/>
  <c r="I997" i="5"/>
  <c r="G997" i="5"/>
  <c r="E997" i="5"/>
  <c r="X997" i="5" s="1"/>
  <c r="J981" i="5"/>
  <c r="H965" i="5"/>
  <c r="G965" i="5"/>
  <c r="E965" i="5"/>
  <c r="X965" i="5" s="1"/>
  <c r="R965" i="5"/>
  <c r="I965" i="5"/>
  <c r="F965" i="5"/>
  <c r="E949" i="5"/>
  <c r="X949" i="5" s="1"/>
  <c r="G949" i="5"/>
  <c r="I949" i="5"/>
  <c r="J949" i="5"/>
  <c r="H937" i="5"/>
  <c r="R937" i="5"/>
  <c r="G937" i="5"/>
  <c r="F925" i="5"/>
  <c r="I925" i="5"/>
  <c r="J925" i="5"/>
  <c r="F869" i="5"/>
  <c r="I869" i="5"/>
  <c r="J869" i="5"/>
  <c r="R869" i="5"/>
  <c r="H869" i="5"/>
  <c r="R857" i="5"/>
  <c r="E857" i="5"/>
  <c r="X857" i="5" s="1"/>
  <c r="F857" i="5"/>
  <c r="H857" i="5"/>
  <c r="G857" i="5"/>
  <c r="J857" i="5"/>
  <c r="I845" i="5"/>
  <c r="G845" i="5"/>
  <c r="E845" i="5"/>
  <c r="X845" i="5" s="1"/>
  <c r="J845" i="5"/>
  <c r="F845" i="5"/>
  <c r="R845" i="5"/>
  <c r="I829" i="5"/>
  <c r="J829" i="5"/>
  <c r="H829" i="5"/>
  <c r="R829" i="5"/>
  <c r="F813" i="5"/>
  <c r="R813" i="5"/>
  <c r="E813" i="5"/>
  <c r="X813" i="5" s="1"/>
  <c r="G813" i="5"/>
  <c r="J813" i="5"/>
  <c r="I813" i="5"/>
  <c r="H813" i="5"/>
  <c r="R797" i="5"/>
  <c r="I797" i="5"/>
  <c r="E797" i="5"/>
  <c r="X797" i="5" s="1"/>
  <c r="F797" i="5"/>
  <c r="J785" i="5"/>
  <c r="F785" i="5"/>
  <c r="H785" i="5"/>
  <c r="R785" i="5"/>
  <c r="G785" i="5"/>
  <c r="I765" i="5"/>
  <c r="R765" i="5"/>
  <c r="G765" i="5"/>
  <c r="F765" i="5"/>
  <c r="H765" i="5"/>
  <c r="E765" i="5"/>
  <c r="X765" i="5" s="1"/>
  <c r="J765" i="5"/>
  <c r="R741" i="5"/>
  <c r="G741" i="5"/>
  <c r="F741" i="5"/>
  <c r="E741" i="5"/>
  <c r="X741" i="5" s="1"/>
  <c r="H729" i="5"/>
  <c r="R729" i="5"/>
  <c r="J729" i="5"/>
  <c r="I729" i="5"/>
  <c r="F729" i="5"/>
  <c r="G729" i="5"/>
  <c r="E729" i="5"/>
  <c r="X729" i="5" s="1"/>
  <c r="R717" i="5"/>
  <c r="J717" i="5"/>
  <c r="H717" i="5"/>
  <c r="I717" i="5"/>
  <c r="F717" i="5"/>
  <c r="G701" i="5"/>
  <c r="R701" i="5"/>
  <c r="I701" i="5"/>
  <c r="J701" i="5"/>
  <c r="E701" i="5"/>
  <c r="X701" i="5" s="1"/>
  <c r="H701" i="5"/>
  <c r="E669" i="5"/>
  <c r="X669" i="5" s="1"/>
  <c r="I669" i="5"/>
  <c r="H657" i="5"/>
  <c r="I657" i="5"/>
  <c r="E657" i="5"/>
  <c r="X657" i="5" s="1"/>
  <c r="J629" i="5"/>
  <c r="R629" i="5"/>
  <c r="I629" i="5"/>
  <c r="F629" i="5"/>
  <c r="G629" i="5"/>
  <c r="H629" i="5"/>
  <c r="J617" i="5"/>
  <c r="R617" i="5"/>
  <c r="I617" i="5"/>
  <c r="E617" i="5"/>
  <c r="X617" i="5" s="1"/>
  <c r="F617" i="5"/>
  <c r="G617" i="5"/>
  <c r="F605" i="5"/>
  <c r="I605" i="5"/>
  <c r="E605" i="5"/>
  <c r="X605" i="5" s="1"/>
  <c r="R605" i="5"/>
  <c r="J593" i="5"/>
  <c r="R593" i="5"/>
  <c r="J559" i="5"/>
  <c r="R495" i="5"/>
  <c r="G495" i="5"/>
  <c r="J495" i="5"/>
  <c r="E495" i="5"/>
  <c r="X495" i="5" s="1"/>
  <c r="H375" i="5"/>
  <c r="R375" i="5"/>
  <c r="E375" i="5"/>
  <c r="X375" i="5" s="1"/>
  <c r="F359" i="5"/>
  <c r="J359" i="5"/>
  <c r="I359" i="5"/>
  <c r="E319" i="5"/>
  <c r="X319" i="5" s="1"/>
  <c r="R319" i="5"/>
  <c r="J303" i="5"/>
  <c r="G303" i="5"/>
  <c r="R303" i="5"/>
  <c r="I303" i="5"/>
  <c r="E279" i="5"/>
  <c r="X279" i="5" s="1"/>
  <c r="H279" i="5"/>
  <c r="G279" i="5"/>
  <c r="I279" i="5"/>
  <c r="F279" i="5"/>
  <c r="I247" i="5"/>
  <c r="G247" i="5"/>
  <c r="J247" i="5"/>
  <c r="R247" i="5"/>
  <c r="F247" i="5"/>
  <c r="E247" i="5"/>
  <c r="X247" i="5" s="1"/>
  <c r="G223" i="5"/>
  <c r="R223" i="5"/>
  <c r="J223" i="5"/>
  <c r="E223" i="5"/>
  <c r="X223" i="5" s="1"/>
  <c r="F199" i="5"/>
  <c r="E199" i="5"/>
  <c r="X199" i="5" s="1"/>
  <c r="H199" i="5"/>
  <c r="G199" i="5"/>
  <c r="R199" i="5"/>
  <c r="I199" i="5"/>
  <c r="J175" i="5"/>
  <c r="F175" i="5"/>
  <c r="H175" i="5"/>
  <c r="I175" i="5"/>
  <c r="G175" i="5"/>
  <c r="E175" i="5"/>
  <c r="X175" i="5" s="1"/>
  <c r="H159" i="5"/>
  <c r="G159" i="5"/>
  <c r="I159" i="5"/>
  <c r="J159" i="5"/>
  <c r="E143" i="5"/>
  <c r="X143" i="5" s="1"/>
  <c r="F143" i="5"/>
  <c r="H143" i="5"/>
  <c r="J143" i="5"/>
  <c r="R143" i="5"/>
  <c r="J135" i="5"/>
  <c r="F135" i="5"/>
  <c r="R135" i="5"/>
  <c r="G135" i="5"/>
  <c r="E135" i="5"/>
  <c r="X135" i="5" s="1"/>
  <c r="I111" i="5"/>
  <c r="E111" i="5"/>
  <c r="X111" i="5" s="1"/>
  <c r="R111" i="5"/>
  <c r="J111" i="5"/>
  <c r="H111" i="5"/>
  <c r="F111" i="5"/>
  <c r="G111" i="5"/>
  <c r="H89" i="5"/>
  <c r="F89" i="5"/>
  <c r="E89" i="5"/>
  <c r="X89" i="5" s="1"/>
  <c r="R89" i="5"/>
  <c r="I89" i="5"/>
  <c r="G89" i="5"/>
  <c r="J89" i="5"/>
  <c r="I73" i="5"/>
  <c r="F73" i="5"/>
  <c r="R73" i="5"/>
  <c r="H73" i="5"/>
  <c r="E73" i="5"/>
  <c r="X73" i="5" s="1"/>
  <c r="F49" i="5"/>
  <c r="R49" i="5"/>
  <c r="I49" i="5"/>
  <c r="J49" i="5"/>
  <c r="E49" i="5"/>
  <c r="X49" i="5" s="1"/>
  <c r="J33" i="5"/>
  <c r="G33" i="5"/>
  <c r="I33" i="5"/>
  <c r="F33" i="5"/>
  <c r="E17" i="5"/>
  <c r="X17" i="5" s="1"/>
  <c r="G17" i="5"/>
  <c r="F1565" i="5"/>
  <c r="G1825" i="5"/>
  <c r="H1825" i="5"/>
  <c r="I1853" i="5"/>
  <c r="R1557" i="5"/>
  <c r="J1825" i="5"/>
  <c r="F2245" i="5"/>
  <c r="F1469" i="5"/>
  <c r="R1469" i="5"/>
  <c r="F303" i="5"/>
  <c r="F1653" i="5"/>
  <c r="F1989" i="5"/>
  <c r="R949" i="5"/>
  <c r="F701" i="5"/>
  <c r="R2441" i="5"/>
  <c r="R2353" i="5"/>
  <c r="E1761" i="5"/>
  <c r="X1761" i="5" s="1"/>
  <c r="J965" i="5"/>
  <c r="E793" i="5"/>
  <c r="X793" i="5" s="1"/>
  <c r="I399" i="5"/>
  <c r="I319" i="5"/>
  <c r="H593" i="5"/>
  <c r="H925" i="5"/>
  <c r="E569" i="5"/>
  <c r="X569" i="5" s="1"/>
  <c r="G1565" i="5"/>
  <c r="H33" i="5"/>
  <c r="G127" i="5"/>
  <c r="I143" i="5"/>
  <c r="E159" i="5"/>
  <c r="X159" i="5" s="1"/>
  <c r="H303" i="5"/>
  <c r="I375" i="5"/>
  <c r="H605" i="5"/>
  <c r="G717" i="5"/>
  <c r="I785" i="5"/>
  <c r="H949" i="5"/>
  <c r="I1121" i="5"/>
  <c r="E1245" i="5"/>
  <c r="X1245" i="5" s="1"/>
  <c r="R2101" i="5"/>
  <c r="J2317" i="5"/>
  <c r="E2353" i="5"/>
  <c r="X2353" i="5" s="1"/>
  <c r="F319" i="5"/>
  <c r="H1413" i="5"/>
  <c r="G669" i="5"/>
  <c r="G1106" i="5"/>
  <c r="J1106" i="5"/>
  <c r="F2489" i="5"/>
  <c r="I2489" i="5"/>
  <c r="G2489" i="5"/>
  <c r="G2481" i="5"/>
  <c r="I2481" i="5"/>
  <c r="J2385" i="5"/>
  <c r="H2385" i="5"/>
  <c r="F2365" i="5"/>
  <c r="H2365" i="5"/>
  <c r="G2365" i="5"/>
  <c r="F2349" i="5"/>
  <c r="R2349" i="5"/>
  <c r="E2349" i="5"/>
  <c r="X2349" i="5" s="1"/>
  <c r="I2349" i="5"/>
  <c r="E2337" i="5"/>
  <c r="X2337" i="5" s="1"/>
  <c r="I2337" i="5"/>
  <c r="R2273" i="5"/>
  <c r="G2273" i="5"/>
  <c r="J2273" i="5"/>
  <c r="H2273" i="5"/>
  <c r="E2273" i="5"/>
  <c r="X2273" i="5" s="1"/>
  <c r="J2249" i="5"/>
  <c r="E2249" i="5"/>
  <c r="X2249" i="5" s="1"/>
  <c r="R2249" i="5"/>
  <c r="H2249" i="5"/>
  <c r="F2209" i="5"/>
  <c r="G2209" i="5"/>
  <c r="R2197" i="5"/>
  <c r="F2197" i="5"/>
  <c r="I2197" i="5"/>
  <c r="G2197" i="5"/>
  <c r="F2169" i="5"/>
  <c r="E2169" i="5"/>
  <c r="X2169" i="5" s="1"/>
  <c r="I2169" i="5"/>
  <c r="R2169" i="5"/>
  <c r="H2169" i="5"/>
  <c r="G2169" i="5"/>
  <c r="R2153" i="5"/>
  <c r="J2153" i="5"/>
  <c r="F2153" i="5"/>
  <c r="H2141" i="5"/>
  <c r="I2141" i="5"/>
  <c r="J2141" i="5"/>
  <c r="E2141" i="5"/>
  <c r="X2141" i="5" s="1"/>
  <c r="F2113" i="5"/>
  <c r="H2113" i="5"/>
  <c r="E2113" i="5"/>
  <c r="X2113" i="5" s="1"/>
  <c r="G2113" i="5"/>
  <c r="H2081" i="5"/>
  <c r="I2081" i="5"/>
  <c r="G2081" i="5"/>
  <c r="G2033" i="5"/>
  <c r="R2025" i="5"/>
  <c r="J2025" i="5"/>
  <c r="F2025" i="5"/>
  <c r="I2025" i="5"/>
  <c r="H2025" i="5"/>
  <c r="F2005" i="5"/>
  <c r="H2005" i="5"/>
  <c r="I2005" i="5"/>
  <c r="F1981" i="5"/>
  <c r="G1981" i="5"/>
  <c r="H1949" i="5"/>
  <c r="J1949" i="5"/>
  <c r="R1949" i="5"/>
  <c r="F1949" i="5"/>
  <c r="G1925" i="5"/>
  <c r="E1925" i="5"/>
  <c r="X1925" i="5" s="1"/>
  <c r="F1925" i="5"/>
  <c r="H1925" i="5"/>
  <c r="I1925" i="5"/>
  <c r="J1925" i="5"/>
  <c r="G1889" i="5"/>
  <c r="J1889" i="5"/>
  <c r="E1889" i="5"/>
  <c r="X1889" i="5" s="1"/>
  <c r="I1889" i="5"/>
  <c r="R1889" i="5"/>
  <c r="H1889" i="5"/>
  <c r="G1861" i="5"/>
  <c r="E1861" i="5"/>
  <c r="X1861" i="5" s="1"/>
  <c r="I1861" i="5"/>
  <c r="F1861" i="5"/>
  <c r="R1849" i="5"/>
  <c r="F1849" i="5"/>
  <c r="J1849" i="5"/>
  <c r="H1813" i="5"/>
  <c r="G1813" i="5"/>
  <c r="F1813" i="5"/>
  <c r="E1813" i="5"/>
  <c r="X1813" i="5" s="1"/>
  <c r="R1813" i="5"/>
  <c r="H1801" i="5"/>
  <c r="R1801" i="5"/>
  <c r="J1801" i="5"/>
  <c r="E1801" i="5"/>
  <c r="X1801" i="5" s="1"/>
  <c r="G1801" i="5"/>
  <c r="I1801" i="5"/>
  <c r="R1777" i="5"/>
  <c r="I1777" i="5"/>
  <c r="G1777" i="5"/>
  <c r="H1777" i="5"/>
  <c r="E1777" i="5"/>
  <c r="X1777" i="5" s="1"/>
  <c r="F1777" i="5"/>
  <c r="J1753" i="5"/>
  <c r="F1753" i="5"/>
  <c r="G1753" i="5"/>
  <c r="H1741" i="5"/>
  <c r="G1741" i="5"/>
  <c r="J1741" i="5"/>
  <c r="F1741" i="5"/>
  <c r="R1741" i="5"/>
  <c r="F1733" i="5"/>
  <c r="H1733" i="5"/>
  <c r="R1733" i="5"/>
  <c r="J1733" i="5"/>
  <c r="I1733" i="5"/>
  <c r="R1709" i="5"/>
  <c r="J1709" i="5"/>
  <c r="F1709" i="5"/>
  <c r="H1709" i="5"/>
  <c r="G1709" i="5"/>
  <c r="I1689" i="5"/>
  <c r="F1689" i="5"/>
  <c r="G1689" i="5"/>
  <c r="H1689" i="5"/>
  <c r="E1689" i="5"/>
  <c r="X1689" i="5" s="1"/>
  <c r="G1677" i="5"/>
  <c r="F1677" i="5"/>
  <c r="I1677" i="5"/>
  <c r="J1677" i="5"/>
  <c r="H1677" i="5"/>
  <c r="E1677" i="5"/>
  <c r="X1677" i="5" s="1"/>
  <c r="J1653" i="5"/>
  <c r="I1653" i="5"/>
  <c r="H1653" i="5"/>
  <c r="R1653" i="5"/>
  <c r="J1629" i="5"/>
  <c r="E1629" i="5"/>
  <c r="X1629" i="5" s="1"/>
  <c r="E1609" i="5"/>
  <c r="X1609" i="5" s="1"/>
  <c r="J1609" i="5"/>
  <c r="R1609" i="5"/>
  <c r="H1545" i="5"/>
  <c r="H1485" i="5"/>
  <c r="J1485" i="5"/>
  <c r="E1485" i="5"/>
  <c r="X1485" i="5" s="1"/>
  <c r="J1457" i="5"/>
  <c r="E1457" i="5"/>
  <c r="X1457" i="5" s="1"/>
  <c r="R1445" i="5"/>
  <c r="J1445" i="5"/>
  <c r="J1421" i="5"/>
  <c r="I1421" i="5"/>
  <c r="G1421" i="5"/>
  <c r="I1397" i="5"/>
  <c r="G1397" i="5"/>
  <c r="E1397" i="5"/>
  <c r="X1397" i="5" s="1"/>
  <c r="F1397" i="5"/>
  <c r="F1385" i="5"/>
  <c r="G1385" i="5"/>
  <c r="J1385" i="5"/>
  <c r="G1373" i="5"/>
  <c r="H1373" i="5"/>
  <c r="R1373" i="5"/>
  <c r="F1373" i="5"/>
  <c r="E1329" i="5"/>
  <c r="X1329" i="5" s="1"/>
  <c r="F1329" i="5"/>
  <c r="H1329" i="5"/>
  <c r="I1329" i="5"/>
  <c r="R1329" i="5"/>
  <c r="J1329" i="5"/>
  <c r="G1329" i="5"/>
  <c r="I1317" i="5"/>
  <c r="E1317" i="5"/>
  <c r="X1317" i="5" s="1"/>
  <c r="F1317" i="5"/>
  <c r="R1317" i="5"/>
  <c r="H1285" i="5"/>
  <c r="F1285" i="5"/>
  <c r="G1285" i="5"/>
  <c r="E1285" i="5"/>
  <c r="X1285" i="5" s="1"/>
  <c r="I1285" i="5"/>
  <c r="R1285" i="5"/>
  <c r="J1285" i="5"/>
  <c r="J1261" i="5"/>
  <c r="E1261" i="5"/>
  <c r="X1261" i="5" s="1"/>
  <c r="I1237" i="5"/>
  <c r="H1237" i="5"/>
  <c r="R1237" i="5"/>
  <c r="F1237" i="5"/>
  <c r="G1237" i="5"/>
  <c r="J1237" i="5"/>
  <c r="E1237" i="5"/>
  <c r="X1237" i="5" s="1"/>
  <c r="H1221" i="5"/>
  <c r="J1221" i="5"/>
  <c r="E1221" i="5"/>
  <c r="X1221" i="5" s="1"/>
  <c r="F1221" i="5"/>
  <c r="I1197" i="5"/>
  <c r="F1197" i="5"/>
  <c r="G1197" i="5"/>
  <c r="R1197" i="5"/>
  <c r="H1197" i="5"/>
  <c r="J1197" i="5"/>
  <c r="G1177" i="5"/>
  <c r="H1177" i="5"/>
  <c r="I1177" i="5"/>
  <c r="J1177" i="5"/>
  <c r="E1177" i="5"/>
  <c r="X1177" i="5" s="1"/>
  <c r="R1177" i="5"/>
  <c r="F1177" i="5"/>
  <c r="R1165" i="5"/>
  <c r="J1165" i="5"/>
  <c r="H1165" i="5"/>
  <c r="I1165" i="5"/>
  <c r="F1165" i="5"/>
  <c r="G1165" i="5"/>
  <c r="E1165" i="5"/>
  <c r="X1165" i="5" s="1"/>
  <c r="E1137" i="5"/>
  <c r="X1137" i="5" s="1"/>
  <c r="R1125" i="5"/>
  <c r="H1125" i="5"/>
  <c r="J1125" i="5"/>
  <c r="I1125" i="5"/>
  <c r="G1065" i="5"/>
  <c r="R1065" i="5"/>
  <c r="F1041" i="5"/>
  <c r="H1041" i="5"/>
  <c r="E1025" i="5"/>
  <c r="X1025" i="5" s="1"/>
  <c r="F1025" i="5"/>
  <c r="R1025" i="5"/>
  <c r="G1025" i="5"/>
  <c r="I1025" i="5"/>
  <c r="H1025" i="5"/>
  <c r="I1005" i="5"/>
  <c r="G1005" i="5"/>
  <c r="R1005" i="5"/>
  <c r="H1005" i="5"/>
  <c r="E1005" i="5"/>
  <c r="X1005" i="5" s="1"/>
  <c r="E989" i="5"/>
  <c r="X989" i="5" s="1"/>
  <c r="R989" i="5"/>
  <c r="H989" i="5"/>
  <c r="J969" i="5"/>
  <c r="I969" i="5"/>
  <c r="F969" i="5"/>
  <c r="R969" i="5"/>
  <c r="E969" i="5"/>
  <c r="X969" i="5" s="1"/>
  <c r="G969" i="5"/>
  <c r="H969" i="5"/>
  <c r="R957" i="5"/>
  <c r="H957" i="5"/>
  <c r="E957" i="5"/>
  <c r="X957" i="5" s="1"/>
  <c r="G945" i="5"/>
  <c r="R945" i="5"/>
  <c r="E945" i="5"/>
  <c r="X945" i="5" s="1"/>
  <c r="F945" i="5"/>
  <c r="H945" i="5"/>
  <c r="E913" i="5"/>
  <c r="X913" i="5" s="1"/>
  <c r="J913" i="5"/>
  <c r="I913" i="5"/>
  <c r="R913" i="5"/>
  <c r="J905" i="5"/>
  <c r="G905" i="5"/>
  <c r="E905" i="5"/>
  <c r="X905" i="5" s="1"/>
  <c r="I905" i="5"/>
  <c r="F905" i="5"/>
  <c r="H885" i="5"/>
  <c r="E885" i="5"/>
  <c r="X885" i="5" s="1"/>
  <c r="F885" i="5"/>
  <c r="I885" i="5"/>
  <c r="R885" i="5"/>
  <c r="J877" i="5"/>
  <c r="G877" i="5"/>
  <c r="E877" i="5"/>
  <c r="X877" i="5" s="1"/>
  <c r="R877" i="5"/>
  <c r="I877" i="5"/>
  <c r="F861" i="5"/>
  <c r="R861" i="5"/>
  <c r="I861" i="5"/>
  <c r="J861" i="5"/>
  <c r="G861" i="5"/>
  <c r="H861" i="5"/>
  <c r="E861" i="5"/>
  <c r="X861" i="5" s="1"/>
  <c r="E849" i="5"/>
  <c r="X849" i="5" s="1"/>
  <c r="G849" i="5"/>
  <c r="R849" i="5"/>
  <c r="H849" i="5"/>
  <c r="I849" i="5"/>
  <c r="F801" i="5"/>
  <c r="J801" i="5"/>
  <c r="R801" i="5"/>
  <c r="I801" i="5"/>
  <c r="G801" i="5"/>
  <c r="H789" i="5"/>
  <c r="E789" i="5"/>
  <c r="X789" i="5" s="1"/>
  <c r="J789" i="5"/>
  <c r="I773" i="5"/>
  <c r="R773" i="5"/>
  <c r="G773" i="5"/>
  <c r="H773" i="5"/>
  <c r="E773" i="5"/>
  <c r="X773" i="5" s="1"/>
  <c r="J757" i="5"/>
  <c r="F757" i="5"/>
  <c r="H757" i="5"/>
  <c r="G757" i="5"/>
  <c r="F733" i="5"/>
  <c r="R733" i="5"/>
  <c r="H733" i="5"/>
  <c r="J733" i="5"/>
  <c r="E733" i="5"/>
  <c r="X733" i="5" s="1"/>
  <c r="G733" i="5"/>
  <c r="I733" i="5"/>
  <c r="F713" i="5"/>
  <c r="G713" i="5"/>
  <c r="R713" i="5"/>
  <c r="H705" i="5"/>
  <c r="J705" i="5"/>
  <c r="I705" i="5"/>
  <c r="G705" i="5"/>
  <c r="I685" i="5"/>
  <c r="H685" i="5"/>
  <c r="R685" i="5"/>
  <c r="J685" i="5"/>
  <c r="E677" i="5"/>
  <c r="X677" i="5" s="1"/>
  <c r="I677" i="5"/>
  <c r="H677" i="5"/>
  <c r="J677" i="5"/>
  <c r="F677" i="5"/>
  <c r="G665" i="5"/>
  <c r="I665" i="5"/>
  <c r="H665" i="5"/>
  <c r="E665" i="5"/>
  <c r="X665" i="5" s="1"/>
  <c r="I645" i="5"/>
  <c r="G645" i="5"/>
  <c r="R645" i="5"/>
  <c r="F645" i="5"/>
  <c r="F613" i="5"/>
  <c r="J613" i="5"/>
  <c r="G613" i="5"/>
  <c r="E613" i="5"/>
  <c r="X613" i="5" s="1"/>
  <c r="I613" i="5"/>
  <c r="F543" i="5"/>
  <c r="I543" i="5"/>
  <c r="G543" i="5"/>
  <c r="E543" i="5"/>
  <c r="X543" i="5" s="1"/>
  <c r="R543" i="5"/>
  <c r="J543" i="5"/>
  <c r="H543" i="5"/>
  <c r="G479" i="5"/>
  <c r="H479" i="5"/>
  <c r="R479" i="5"/>
  <c r="J479" i="5"/>
  <c r="E479" i="5"/>
  <c r="X479" i="5" s="1"/>
  <c r="R447" i="5"/>
  <c r="G447" i="5"/>
  <c r="J447" i="5"/>
  <c r="F447" i="5"/>
  <c r="G407" i="5"/>
  <c r="R407" i="5"/>
  <c r="E327" i="5"/>
  <c r="X327" i="5" s="1"/>
  <c r="J327" i="5"/>
  <c r="H327" i="5"/>
  <c r="R327" i="5"/>
  <c r="F295" i="5"/>
  <c r="H295" i="5"/>
  <c r="E295" i="5"/>
  <c r="X295" i="5" s="1"/>
  <c r="J295" i="5"/>
  <c r="E271" i="5"/>
  <c r="X271" i="5" s="1"/>
  <c r="R271" i="5"/>
  <c r="G239" i="5"/>
  <c r="J239" i="5"/>
  <c r="I239" i="5"/>
  <c r="R239" i="5"/>
  <c r="E215" i="5"/>
  <c r="X215" i="5" s="1"/>
  <c r="G215" i="5"/>
  <c r="I215" i="5"/>
  <c r="J191" i="5"/>
  <c r="I191" i="5"/>
  <c r="G191" i="5"/>
  <c r="F167" i="5"/>
  <c r="J167" i="5"/>
  <c r="J119" i="5"/>
  <c r="F119" i="5"/>
  <c r="I119" i="5"/>
  <c r="G119" i="5"/>
  <c r="R119" i="5"/>
  <c r="E119" i="5"/>
  <c r="X119" i="5" s="1"/>
  <c r="J95" i="5"/>
  <c r="R95" i="5"/>
  <c r="G95" i="5"/>
  <c r="F95" i="5"/>
  <c r="H95" i="5"/>
  <c r="E95" i="5"/>
  <c r="X95" i="5" s="1"/>
  <c r="H81" i="5"/>
  <c r="R81" i="5"/>
  <c r="E81" i="5"/>
  <c r="X81" i="5" s="1"/>
  <c r="G81" i="5"/>
  <c r="I81" i="5"/>
  <c r="R65" i="5"/>
  <c r="G65" i="5"/>
  <c r="I65" i="5"/>
  <c r="E65" i="5"/>
  <c r="X65" i="5" s="1"/>
  <c r="J65" i="5"/>
  <c r="F65" i="5"/>
  <c r="J57" i="5"/>
  <c r="E57" i="5"/>
  <c r="X57" i="5" s="1"/>
  <c r="F57" i="5"/>
  <c r="R57" i="5"/>
  <c r="J41" i="5"/>
  <c r="I41" i="5"/>
  <c r="F41" i="5"/>
  <c r="H41" i="5"/>
  <c r="G41" i="5"/>
  <c r="J25" i="5"/>
  <c r="R25" i="5"/>
  <c r="I25" i="5"/>
  <c r="H25" i="5"/>
  <c r="G25" i="5"/>
  <c r="E9" i="5"/>
  <c r="X9" i="5" s="1"/>
  <c r="G9" i="5"/>
  <c r="F9" i="5"/>
  <c r="H9" i="5"/>
  <c r="R9" i="5"/>
  <c r="G1473" i="5"/>
  <c r="F1105" i="5"/>
  <c r="H2433" i="5"/>
  <c r="I1637" i="5"/>
  <c r="I127" i="5"/>
  <c r="H1173" i="5"/>
  <c r="E1377" i="5"/>
  <c r="X1377" i="5" s="1"/>
  <c r="E183" i="5"/>
  <c r="X183" i="5" s="1"/>
  <c r="F657" i="5"/>
  <c r="F793" i="5"/>
  <c r="F399" i="5"/>
  <c r="H1573" i="5"/>
  <c r="R2257" i="5"/>
  <c r="J937" i="5"/>
  <c r="G1445" i="5"/>
  <c r="J17" i="5"/>
  <c r="E25" i="5"/>
  <c r="X25" i="5" s="1"/>
  <c r="G57" i="5"/>
  <c r="J73" i="5"/>
  <c r="J81" i="5"/>
  <c r="I135" i="5"/>
  <c r="R159" i="5"/>
  <c r="G327" i="5"/>
  <c r="G685" i="5"/>
  <c r="E757" i="5"/>
  <c r="X757" i="5" s="1"/>
  <c r="E801" i="5"/>
  <c r="X801" i="5" s="1"/>
  <c r="F877" i="5"/>
  <c r="J945" i="5"/>
  <c r="R1109" i="5"/>
  <c r="F1125" i="5"/>
  <c r="H1325" i="5"/>
  <c r="E1353" i="5"/>
  <c r="X1353" i="5" s="1"/>
  <c r="H1385" i="5"/>
  <c r="R1629" i="5"/>
  <c r="R1677" i="5"/>
  <c r="I1797" i="5"/>
  <c r="H1873" i="5"/>
  <c r="R2057" i="5"/>
  <c r="E2037" i="5"/>
  <c r="X2037" i="5" s="1"/>
  <c r="G2325" i="5"/>
  <c r="G1141" i="5"/>
  <c r="G873" i="5"/>
  <c r="R789" i="5"/>
  <c r="J657" i="5"/>
  <c r="H1453" i="5"/>
  <c r="F829" i="5"/>
  <c r="I1945" i="5"/>
  <c r="H119" i="5"/>
  <c r="H247" i="5"/>
  <c r="R705" i="5"/>
  <c r="H1105" i="5"/>
  <c r="E1733" i="5"/>
  <c r="X1733" i="5" s="1"/>
  <c r="F1801" i="5"/>
  <c r="F1199" i="5"/>
  <c r="R1199" i="5"/>
  <c r="J1327" i="5"/>
  <c r="G1327" i="5"/>
  <c r="R1127" i="5"/>
  <c r="F1127" i="5"/>
  <c r="F1068" i="5"/>
  <c r="E1068" i="5"/>
  <c r="X1068" i="5" s="1"/>
  <c r="E1324" i="5"/>
  <c r="X1324" i="5" s="1"/>
  <c r="J1324" i="5"/>
  <c r="E1047" i="5"/>
  <c r="X1047" i="5" s="1"/>
  <c r="F1047" i="5"/>
  <c r="G1303" i="5"/>
  <c r="E1303" i="5"/>
  <c r="X1303" i="5" s="1"/>
  <c r="R1303" i="5"/>
  <c r="H1412" i="5"/>
  <c r="E1412" i="5"/>
  <c r="X1412" i="5" s="1"/>
  <c r="I2178" i="5"/>
  <c r="E2178" i="5"/>
  <c r="X2178" i="5" s="1"/>
  <c r="G2194" i="5"/>
  <c r="F2194" i="5"/>
  <c r="I2330" i="5"/>
  <c r="G2330" i="5"/>
  <c r="J2384" i="5"/>
  <c r="I2384" i="5"/>
  <c r="R2384" i="5"/>
  <c r="F2432" i="5"/>
  <c r="G2432" i="5"/>
  <c r="F2204" i="5"/>
  <c r="G2204" i="5"/>
  <c r="F2316" i="5"/>
  <c r="J2316" i="5"/>
  <c r="J1268" i="5"/>
  <c r="I1268" i="5"/>
  <c r="H2470" i="5"/>
  <c r="F2470" i="5"/>
  <c r="G2470" i="5"/>
  <c r="G1050" i="5"/>
  <c r="J1050" i="5"/>
  <c r="G1612" i="5"/>
  <c r="H1612" i="5"/>
  <c r="E2493" i="5"/>
  <c r="X2493" i="5" s="1"/>
  <c r="G2493" i="5"/>
  <c r="E2381" i="5"/>
  <c r="X2381" i="5" s="1"/>
  <c r="H2381" i="5"/>
  <c r="I2381" i="5"/>
  <c r="R2369" i="5"/>
  <c r="I2369" i="5"/>
  <c r="F2369" i="5"/>
  <c r="I2345" i="5"/>
  <c r="E2345" i="5"/>
  <c r="X2345" i="5" s="1"/>
  <c r="J2345" i="5"/>
  <c r="G2329" i="5"/>
  <c r="H2329" i="5"/>
  <c r="J2329" i="5"/>
  <c r="F2321" i="5"/>
  <c r="I2321" i="5"/>
  <c r="J2321" i="5"/>
  <c r="G2321" i="5"/>
  <c r="E2321" i="5"/>
  <c r="X2321" i="5" s="1"/>
  <c r="R2321" i="5"/>
  <c r="J2313" i="5"/>
  <c r="E2313" i="5"/>
  <c r="X2313" i="5" s="1"/>
  <c r="G2313" i="5"/>
  <c r="I2313" i="5"/>
  <c r="R2313" i="5"/>
  <c r="I2245" i="5"/>
  <c r="E2233" i="5"/>
  <c r="X2233" i="5" s="1"/>
  <c r="R2233" i="5"/>
  <c r="J2229" i="5"/>
  <c r="G2229" i="5"/>
  <c r="F2229" i="5"/>
  <c r="H2229" i="5"/>
  <c r="R2229" i="5"/>
  <c r="E2229" i="5"/>
  <c r="X2229" i="5" s="1"/>
  <c r="H2213" i="5"/>
  <c r="R2201" i="5"/>
  <c r="G2201" i="5"/>
  <c r="F2201" i="5"/>
  <c r="E2201" i="5"/>
  <c r="X2201" i="5" s="1"/>
  <c r="J2201" i="5"/>
  <c r="I2201" i="5"/>
  <c r="R2189" i="5"/>
  <c r="E2185" i="5"/>
  <c r="X2185" i="5" s="1"/>
  <c r="H2185" i="5"/>
  <c r="H2145" i="5"/>
  <c r="F2145" i="5"/>
  <c r="I2145" i="5"/>
  <c r="E2145" i="5"/>
  <c r="X2145" i="5" s="1"/>
  <c r="R2137" i="5"/>
  <c r="F2137" i="5"/>
  <c r="H2137" i="5"/>
  <c r="E2137" i="5"/>
  <c r="X2137" i="5" s="1"/>
  <c r="J2137" i="5"/>
  <c r="G2137" i="5"/>
  <c r="R2109" i="5"/>
  <c r="F2109" i="5"/>
  <c r="E2109" i="5"/>
  <c r="X2109" i="5" s="1"/>
  <c r="H2109" i="5"/>
  <c r="I2109" i="5"/>
  <c r="J2109" i="5"/>
  <c r="R2097" i="5"/>
  <c r="H2073" i="5"/>
  <c r="E2061" i="5"/>
  <c r="X2061" i="5" s="1"/>
  <c r="F2061" i="5"/>
  <c r="I2061" i="5"/>
  <c r="G2061" i="5"/>
  <c r="R2061" i="5"/>
  <c r="H2061" i="5"/>
  <c r="H2049" i="5"/>
  <c r="E2049" i="5"/>
  <c r="X2049" i="5" s="1"/>
  <c r="G2049" i="5"/>
  <c r="F2049" i="5"/>
  <c r="J2029" i="5"/>
  <c r="F2017" i="5"/>
  <c r="J2017" i="5"/>
  <c r="J1993" i="5"/>
  <c r="I1993" i="5"/>
  <c r="G1977" i="5"/>
  <c r="G1953" i="5"/>
  <c r="R1953" i="5"/>
  <c r="I1937" i="5"/>
  <c r="G1937" i="5"/>
  <c r="H1937" i="5"/>
  <c r="E1937" i="5"/>
  <c r="X1937" i="5" s="1"/>
  <c r="H1917" i="5"/>
  <c r="F1917" i="5"/>
  <c r="I1917" i="5"/>
  <c r="R1917" i="5"/>
  <c r="E1917" i="5"/>
  <c r="X1917" i="5" s="1"/>
  <c r="J1917" i="5"/>
  <c r="G1917" i="5"/>
  <c r="R1909" i="5"/>
  <c r="I1909" i="5"/>
  <c r="G1909" i="5"/>
  <c r="J1893" i="5"/>
  <c r="E1893" i="5"/>
  <c r="X1893" i="5" s="1"/>
  <c r="I1877" i="5"/>
  <c r="H1877" i="5"/>
  <c r="I1865" i="5"/>
  <c r="R1865" i="5"/>
  <c r="H1865" i="5"/>
  <c r="G1865" i="5"/>
  <c r="E1853" i="5"/>
  <c r="X1853" i="5" s="1"/>
  <c r="H1841" i="5"/>
  <c r="E1841" i="5"/>
  <c r="X1841" i="5" s="1"/>
  <c r="R1841" i="5"/>
  <c r="J1817" i="5"/>
  <c r="F1817" i="5"/>
  <c r="R1817" i="5"/>
  <c r="E1817" i="5"/>
  <c r="X1817" i="5" s="1"/>
  <c r="H1817" i="5"/>
  <c r="I1817" i="5"/>
  <c r="I1805" i="5"/>
  <c r="J1805" i="5"/>
  <c r="H1805" i="5"/>
  <c r="E1805" i="5"/>
  <c r="X1805" i="5" s="1"/>
  <c r="F1805" i="5"/>
  <c r="E1793" i="5"/>
  <c r="X1793" i="5" s="1"/>
  <c r="R1765" i="5"/>
  <c r="H1765" i="5"/>
  <c r="E1765" i="5"/>
  <c r="X1765" i="5" s="1"/>
  <c r="J1765" i="5"/>
  <c r="G1765" i="5"/>
  <c r="I1765" i="5"/>
  <c r="R1757" i="5"/>
  <c r="E1757" i="5"/>
  <c r="X1757" i="5" s="1"/>
  <c r="E1749" i="5"/>
  <c r="X1749" i="5" s="1"/>
  <c r="J1749" i="5"/>
  <c r="I1749" i="5"/>
  <c r="H1749" i="5"/>
  <c r="G1749" i="5"/>
  <c r="F1737" i="5"/>
  <c r="E1737" i="5"/>
  <c r="X1737" i="5" s="1"/>
  <c r="G1737" i="5"/>
  <c r="R1737" i="5"/>
  <c r="H1737" i="5"/>
  <c r="I1729" i="5"/>
  <c r="R1713" i="5"/>
  <c r="F1701" i="5"/>
  <c r="E1701" i="5"/>
  <c r="X1701" i="5" s="1"/>
  <c r="H1701" i="5"/>
  <c r="R1701" i="5"/>
  <c r="G1701" i="5"/>
  <c r="F1681" i="5"/>
  <c r="H1681" i="5"/>
  <c r="R1681" i="5"/>
  <c r="G1681" i="5"/>
  <c r="I1681" i="5"/>
  <c r="I1669" i="5"/>
  <c r="E1669" i="5"/>
  <c r="X1669" i="5" s="1"/>
  <c r="H1649" i="5"/>
  <c r="G1649" i="5"/>
  <c r="R1649" i="5"/>
  <c r="F1649" i="5"/>
  <c r="E1649" i="5"/>
  <c r="X1649" i="5" s="1"/>
  <c r="I1649" i="5"/>
  <c r="I1633" i="5"/>
  <c r="R1617" i="5"/>
  <c r="I1617" i="5"/>
  <c r="H1617" i="5"/>
  <c r="J1617" i="5"/>
  <c r="E1617" i="5"/>
  <c r="X1617" i="5" s="1"/>
  <c r="F1617" i="5"/>
  <c r="J1613" i="5"/>
  <c r="G1613" i="5"/>
  <c r="E1613" i="5"/>
  <c r="X1613" i="5" s="1"/>
  <c r="R1613" i="5"/>
  <c r="E1597" i="5"/>
  <c r="X1597" i="5" s="1"/>
  <c r="R1597" i="5"/>
  <c r="I1597" i="5"/>
  <c r="H1597" i="5"/>
  <c r="G1581" i="5"/>
  <c r="E1581" i="5"/>
  <c r="X1581" i="5" s="1"/>
  <c r="R1581" i="5"/>
  <c r="I1581" i="5"/>
  <c r="H1581" i="5"/>
  <c r="R1525" i="5"/>
  <c r="H1525" i="5"/>
  <c r="E1525" i="5"/>
  <c r="X1525" i="5" s="1"/>
  <c r="E1517" i="5"/>
  <c r="X1517" i="5" s="1"/>
  <c r="G1517" i="5"/>
  <c r="H1517" i="5"/>
  <c r="F1517" i="5"/>
  <c r="J1517" i="5"/>
  <c r="I1517" i="5"/>
  <c r="J1425" i="5"/>
  <c r="F1425" i="5"/>
  <c r="E1425" i="5"/>
  <c r="X1425" i="5" s="1"/>
  <c r="G1425" i="5"/>
  <c r="J1417" i="5"/>
  <c r="F1393" i="5"/>
  <c r="E1393" i="5"/>
  <c r="X1393" i="5" s="1"/>
  <c r="J1393" i="5"/>
  <c r="I1393" i="5"/>
  <c r="R1393" i="5"/>
  <c r="G1393" i="5"/>
  <c r="H1393" i="5"/>
  <c r="E1333" i="5"/>
  <c r="X1333" i="5" s="1"/>
  <c r="J1333" i="5"/>
  <c r="G1333" i="5"/>
  <c r="R1321" i="5"/>
  <c r="J1321" i="5"/>
  <c r="E1305" i="5"/>
  <c r="X1305" i="5" s="1"/>
  <c r="R1305" i="5"/>
  <c r="H1305" i="5"/>
  <c r="I1305" i="5"/>
  <c r="E1293" i="5"/>
  <c r="X1293" i="5" s="1"/>
  <c r="I1293" i="5"/>
  <c r="R1293" i="5"/>
  <c r="H1281" i="5"/>
  <c r="E1281" i="5"/>
  <c r="X1281" i="5" s="1"/>
  <c r="F1281" i="5"/>
  <c r="I1281" i="5"/>
  <c r="G1281" i="5"/>
  <c r="F1257" i="5"/>
  <c r="E1217" i="5"/>
  <c r="X1217" i="5" s="1"/>
  <c r="G1217" i="5"/>
  <c r="J1217" i="5"/>
  <c r="I1217" i="5"/>
  <c r="R1201" i="5"/>
  <c r="J1201" i="5"/>
  <c r="F1201" i="5"/>
  <c r="I1201" i="5"/>
  <c r="G1201" i="5"/>
  <c r="H1201" i="5"/>
  <c r="I1185" i="5"/>
  <c r="R1185" i="5"/>
  <c r="F1185" i="5"/>
  <c r="J1185" i="5"/>
  <c r="G1185" i="5"/>
  <c r="E1169" i="5"/>
  <c r="X1169" i="5" s="1"/>
  <c r="G1129" i="5"/>
  <c r="H1129" i="5"/>
  <c r="I1129" i="5"/>
  <c r="J1129" i="5"/>
  <c r="R1129" i="5"/>
  <c r="E1117" i="5"/>
  <c r="X1117" i="5" s="1"/>
  <c r="J1117" i="5"/>
  <c r="J1097" i="5"/>
  <c r="E1097" i="5"/>
  <c r="X1097" i="5" s="1"/>
  <c r="F1097" i="5"/>
  <c r="R1097" i="5"/>
  <c r="I1073" i="5"/>
  <c r="G1073" i="5"/>
  <c r="H1073" i="5"/>
  <c r="J1073" i="5"/>
  <c r="G1057" i="5"/>
  <c r="J1049" i="5"/>
  <c r="I1049" i="5"/>
  <c r="F1049" i="5"/>
  <c r="E1049" i="5"/>
  <c r="X1049" i="5" s="1"/>
  <c r="G1049" i="5"/>
  <c r="J1037" i="5"/>
  <c r="R1037" i="5"/>
  <c r="F1037" i="5"/>
  <c r="I1037" i="5"/>
  <c r="E1037" i="5"/>
  <c r="X1037" i="5" s="1"/>
  <c r="H1037" i="5"/>
  <c r="G1037" i="5"/>
  <c r="J1033" i="5"/>
  <c r="I1033" i="5"/>
  <c r="F1033" i="5"/>
  <c r="G1013" i="5"/>
  <c r="J1013" i="5"/>
  <c r="G1001" i="5"/>
  <c r="E1001" i="5"/>
  <c r="X1001" i="5" s="1"/>
  <c r="J1001" i="5"/>
  <c r="F1001" i="5"/>
  <c r="H1001" i="5"/>
  <c r="I1001" i="5"/>
  <c r="R1001" i="5"/>
  <c r="R993" i="5"/>
  <c r="F993" i="5"/>
  <c r="G993" i="5"/>
  <c r="I993" i="5"/>
  <c r="F977" i="5"/>
  <c r="I977" i="5"/>
  <c r="H961" i="5"/>
  <c r="I953" i="5"/>
  <c r="F953" i="5"/>
  <c r="E953" i="5"/>
  <c r="X953" i="5" s="1"/>
  <c r="J941" i="5"/>
  <c r="J929" i="5"/>
  <c r="H929" i="5"/>
  <c r="E929" i="5"/>
  <c r="X929" i="5" s="1"/>
  <c r="F929" i="5"/>
  <c r="J921" i="5"/>
  <c r="R909" i="5"/>
  <c r="G909" i="5"/>
  <c r="R901" i="5"/>
  <c r="F901" i="5"/>
  <c r="G901" i="5"/>
  <c r="J901" i="5"/>
  <c r="J865" i="5"/>
  <c r="G865" i="5"/>
  <c r="F865" i="5"/>
  <c r="E865" i="5"/>
  <c r="X865" i="5" s="1"/>
  <c r="H865" i="5"/>
  <c r="R865" i="5"/>
  <c r="I853" i="5"/>
  <c r="R853" i="5"/>
  <c r="H853" i="5"/>
  <c r="J837" i="5"/>
  <c r="I837" i="5"/>
  <c r="H837" i="5"/>
  <c r="E833" i="5"/>
  <c r="X833" i="5" s="1"/>
  <c r="F833" i="5"/>
  <c r="H833" i="5"/>
  <c r="R833" i="5"/>
  <c r="G833" i="5"/>
  <c r="F825" i="5"/>
  <c r="I825" i="5"/>
  <c r="H825" i="5"/>
  <c r="E825" i="5"/>
  <c r="X825" i="5" s="1"/>
  <c r="G825" i="5"/>
  <c r="E817" i="5"/>
  <c r="X817" i="5" s="1"/>
  <c r="E809" i="5"/>
  <c r="X809" i="5" s="1"/>
  <c r="F809" i="5"/>
  <c r="H809" i="5"/>
  <c r="R809" i="5"/>
  <c r="G809" i="5"/>
  <c r="I809" i="5"/>
  <c r="I793" i="5"/>
  <c r="J793" i="5"/>
  <c r="I777" i="5"/>
  <c r="E769" i="5"/>
  <c r="X769" i="5" s="1"/>
  <c r="I769" i="5"/>
  <c r="R769" i="5"/>
  <c r="F769" i="5"/>
  <c r="H769" i="5"/>
  <c r="J769" i="5"/>
  <c r="J761" i="5"/>
  <c r="I737" i="5"/>
  <c r="E737" i="5"/>
  <c r="X737" i="5" s="1"/>
  <c r="H737" i="5"/>
  <c r="R737" i="5"/>
  <c r="F737" i="5"/>
  <c r="G737" i="5"/>
  <c r="F725" i="5"/>
  <c r="I725" i="5"/>
  <c r="R725" i="5"/>
  <c r="J725" i="5"/>
  <c r="H709" i="5"/>
  <c r="G709" i="5"/>
  <c r="R709" i="5"/>
  <c r="E709" i="5"/>
  <c r="X709" i="5" s="1"/>
  <c r="I709" i="5"/>
  <c r="J709" i="5"/>
  <c r="F709" i="5"/>
  <c r="G689" i="5"/>
  <c r="H689" i="5"/>
  <c r="R689" i="5"/>
  <c r="J689" i="5"/>
  <c r="F689" i="5"/>
  <c r="E637" i="5"/>
  <c r="X637" i="5" s="1"/>
  <c r="R637" i="5"/>
  <c r="I625" i="5"/>
  <c r="J625" i="5"/>
  <c r="F625" i="5"/>
  <c r="E625" i="5"/>
  <c r="X625" i="5" s="1"/>
  <c r="H625" i="5"/>
  <c r="F609" i="5"/>
  <c r="H609" i="5"/>
  <c r="E609" i="5"/>
  <c r="X609" i="5" s="1"/>
  <c r="G609" i="5"/>
  <c r="J609" i="5"/>
  <c r="R609" i="5"/>
  <c r="F597" i="5"/>
  <c r="H597" i="5"/>
  <c r="E597" i="5"/>
  <c r="X597" i="5" s="1"/>
  <c r="J597" i="5"/>
  <c r="F589" i="5"/>
  <c r="I589" i="5"/>
  <c r="E589" i="5"/>
  <c r="X589" i="5" s="1"/>
  <c r="G589" i="5"/>
  <c r="R589" i="5"/>
  <c r="H565" i="5"/>
  <c r="F565" i="5"/>
  <c r="J565" i="5"/>
  <c r="R565" i="5"/>
  <c r="R527" i="5"/>
  <c r="F527" i="5"/>
  <c r="G527" i="5"/>
  <c r="I527" i="5"/>
  <c r="J527" i="5"/>
  <c r="H527" i="5"/>
  <c r="E527" i="5"/>
  <c r="X527" i="5" s="1"/>
  <c r="H511" i="5"/>
  <c r="E511" i="5"/>
  <c r="X511" i="5" s="1"/>
  <c r="I463" i="5"/>
  <c r="J463" i="5"/>
  <c r="G463" i="5"/>
  <c r="E463" i="5"/>
  <c r="X463" i="5" s="1"/>
  <c r="R463" i="5"/>
  <c r="H463" i="5"/>
  <c r="G431" i="5"/>
  <c r="R431" i="5"/>
  <c r="E415" i="5"/>
  <c r="X415" i="5" s="1"/>
  <c r="G415" i="5"/>
  <c r="F415" i="5"/>
  <c r="J415" i="5"/>
  <c r="G391" i="5"/>
  <c r="I391" i="5"/>
  <c r="F383" i="5"/>
  <c r="J383" i="5"/>
  <c r="I383" i="5"/>
  <c r="R383" i="5"/>
  <c r="H367" i="5"/>
  <c r="I367" i="5"/>
  <c r="G367" i="5"/>
  <c r="F367" i="5"/>
  <c r="J367" i="5"/>
  <c r="I351" i="5"/>
  <c r="E351" i="5"/>
  <c r="X351" i="5" s="1"/>
  <c r="R351" i="5"/>
  <c r="J351" i="5"/>
  <c r="J335" i="5"/>
  <c r="G335" i="5"/>
  <c r="H335" i="5"/>
  <c r="I335" i="5"/>
  <c r="E335" i="5"/>
  <c r="X335" i="5" s="1"/>
  <c r="R335" i="5"/>
  <c r="H311" i="5"/>
  <c r="F311" i="5"/>
  <c r="J311" i="5"/>
  <c r="R311" i="5"/>
  <c r="G311" i="5"/>
  <c r="E311" i="5"/>
  <c r="X311" i="5" s="1"/>
  <c r="F287" i="5"/>
  <c r="R287" i="5"/>
  <c r="G287" i="5"/>
  <c r="I287" i="5"/>
  <c r="H287" i="5"/>
  <c r="G263" i="5"/>
  <c r="R263" i="5"/>
  <c r="H263" i="5"/>
  <c r="J263" i="5"/>
  <c r="F263" i="5"/>
  <c r="E255" i="5"/>
  <c r="X255" i="5" s="1"/>
  <c r="F255" i="5"/>
  <c r="I255" i="5"/>
  <c r="J255" i="5"/>
  <c r="R255" i="5"/>
  <c r="H255" i="5"/>
  <c r="H231" i="5"/>
  <c r="R231" i="5"/>
  <c r="F231" i="5"/>
  <c r="F207" i="5"/>
  <c r="H207" i="5"/>
  <c r="G207" i="5"/>
  <c r="I207" i="5"/>
  <c r="J207" i="5"/>
  <c r="E207" i="5"/>
  <c r="X207" i="5" s="1"/>
  <c r="F183" i="5"/>
  <c r="R183" i="5"/>
  <c r="J183" i="5"/>
  <c r="I183" i="5"/>
  <c r="G183" i="5"/>
  <c r="J151" i="5"/>
  <c r="E151" i="5"/>
  <c r="X151" i="5" s="1"/>
  <c r="H151" i="5"/>
  <c r="R151" i="5"/>
  <c r="F151" i="5"/>
  <c r="G151" i="5"/>
  <c r="J103" i="5"/>
  <c r="G103" i="5"/>
  <c r="R103" i="5"/>
  <c r="E103" i="5"/>
  <c r="X103" i="5" s="1"/>
  <c r="I103" i="5"/>
  <c r="G1469" i="5"/>
  <c r="I1106" i="5"/>
  <c r="R2141" i="5"/>
  <c r="G1949" i="5"/>
  <c r="G1597" i="5"/>
  <c r="R1050" i="5"/>
  <c r="J1612" i="5"/>
  <c r="I1469" i="5"/>
  <c r="H845" i="5"/>
  <c r="J1777" i="5"/>
  <c r="F2493" i="5"/>
  <c r="I1373" i="5"/>
  <c r="J809" i="5"/>
  <c r="R215" i="5"/>
  <c r="E1565" i="5"/>
  <c r="X1565" i="5" s="1"/>
  <c r="H1327" i="5"/>
  <c r="E2309" i="5"/>
  <c r="X2309" i="5" s="1"/>
  <c r="H1106" i="5"/>
  <c r="F1106" i="5"/>
  <c r="G1621" i="5"/>
  <c r="G2141" i="5"/>
  <c r="G1557" i="5"/>
  <c r="H1050" i="5"/>
  <c r="F1612" i="5"/>
  <c r="H49" i="5"/>
  <c r="J1681" i="5"/>
  <c r="R1805" i="5"/>
  <c r="E1197" i="5"/>
  <c r="X1197" i="5" s="1"/>
  <c r="J605" i="5"/>
  <c r="H617" i="5"/>
  <c r="J1397" i="5"/>
  <c r="E685" i="5"/>
  <c r="X685" i="5" s="1"/>
  <c r="I857" i="5"/>
  <c r="R1009" i="5"/>
  <c r="I9" i="5"/>
  <c r="E869" i="5"/>
  <c r="X869" i="5" s="1"/>
  <c r="J2185" i="5"/>
  <c r="I901" i="5"/>
  <c r="H1375" i="5"/>
  <c r="R657" i="5"/>
  <c r="I495" i="5"/>
  <c r="F593" i="5"/>
  <c r="I1089" i="5"/>
  <c r="J1449" i="5"/>
  <c r="E1553" i="5"/>
  <c r="X1553" i="5" s="1"/>
  <c r="R2005" i="5"/>
  <c r="I1705" i="5"/>
  <c r="I1841" i="5"/>
  <c r="J1669" i="5"/>
  <c r="H1981" i="5"/>
  <c r="J9" i="5"/>
  <c r="R33" i="5"/>
  <c r="G73" i="5"/>
  <c r="F81" i="5"/>
  <c r="H135" i="5"/>
  <c r="G143" i="5"/>
  <c r="I263" i="5"/>
  <c r="E303" i="5"/>
  <c r="X303" i="5" s="1"/>
  <c r="F327" i="5"/>
  <c r="J431" i="5"/>
  <c r="G605" i="5"/>
  <c r="F685" i="5"/>
  <c r="E717" i="5"/>
  <c r="X717" i="5" s="1"/>
  <c r="E785" i="5"/>
  <c r="X785" i="5" s="1"/>
  <c r="J825" i="5"/>
  <c r="H877" i="5"/>
  <c r="R921" i="5"/>
  <c r="F949" i="5"/>
  <c r="I957" i="5"/>
  <c r="G1033" i="5"/>
  <c r="G1109" i="5"/>
  <c r="E1125" i="5"/>
  <c r="X1125" i="5" s="1"/>
  <c r="G1221" i="5"/>
  <c r="J1317" i="5"/>
  <c r="E1325" i="5"/>
  <c r="X1325" i="5" s="1"/>
  <c r="I1385" i="5"/>
  <c r="R1925" i="5"/>
  <c r="F1969" i="5"/>
  <c r="I2137" i="5"/>
  <c r="J2169" i="5"/>
  <c r="I2229" i="5"/>
  <c r="F2341" i="5"/>
  <c r="I1141" i="5"/>
  <c r="R1753" i="5"/>
  <c r="J2457" i="5"/>
  <c r="J797" i="5"/>
  <c r="H407" i="5"/>
  <c r="H873" i="5"/>
  <c r="H909" i="5"/>
  <c r="I937" i="5"/>
  <c r="F2293" i="5"/>
  <c r="F989" i="5"/>
  <c r="R175" i="5"/>
  <c r="R207" i="5"/>
  <c r="F335" i="5"/>
  <c r="I609" i="5"/>
  <c r="J737" i="5"/>
  <c r="I865" i="5"/>
  <c r="J1025" i="5"/>
  <c r="E1709" i="5"/>
  <c r="X1709" i="5" s="1"/>
  <c r="E2385" i="5"/>
  <c r="X2385" i="5" s="1"/>
  <c r="R1758" i="5"/>
  <c r="J1758" i="5"/>
  <c r="I1939" i="5"/>
  <c r="J1939" i="5"/>
  <c r="F1503" i="5"/>
  <c r="G1503" i="5"/>
  <c r="H2187" i="5"/>
  <c r="I2187" i="5"/>
  <c r="R2187" i="5"/>
  <c r="J2187" i="5"/>
  <c r="H2067" i="5"/>
  <c r="E1503" i="5"/>
  <c r="X1503" i="5" s="1"/>
  <c r="E2187" i="5"/>
  <c r="X2187" i="5" s="1"/>
  <c r="F1032" i="5"/>
  <c r="E1032" i="5"/>
  <c r="X1032" i="5" s="1"/>
  <c r="G1032" i="5"/>
  <c r="J1032" i="5"/>
  <c r="G1235" i="5"/>
  <c r="E1235" i="5"/>
  <c r="X1235" i="5" s="1"/>
  <c r="R1235" i="5"/>
  <c r="I1235" i="5"/>
  <c r="H1235" i="5"/>
  <c r="F1235" i="5"/>
  <c r="F1374" i="5"/>
  <c r="G1374" i="5"/>
  <c r="I1630" i="5"/>
  <c r="H1630" i="5"/>
  <c r="F1630" i="5"/>
  <c r="J2478" i="5"/>
  <c r="I2478" i="5"/>
  <c r="H2478" i="5"/>
  <c r="R2446" i="5"/>
  <c r="E2446" i="5"/>
  <c r="X2446" i="5" s="1"/>
  <c r="F2446" i="5"/>
  <c r="H2354" i="5"/>
  <c r="I2354" i="5"/>
  <c r="F2338" i="5"/>
  <c r="R2338" i="5"/>
  <c r="F1214" i="5"/>
  <c r="R1214" i="5"/>
  <c r="G722" i="5"/>
  <c r="I722" i="5"/>
  <c r="G566" i="5"/>
  <c r="R566" i="5"/>
  <c r="R483" i="5"/>
  <c r="J483" i="5"/>
  <c r="G451" i="5"/>
  <c r="H451" i="5"/>
  <c r="H435" i="5"/>
  <c r="E435" i="5"/>
  <c r="X435" i="5" s="1"/>
  <c r="J435" i="5"/>
  <c r="J419" i="5"/>
  <c r="R419" i="5"/>
  <c r="F401" i="5"/>
  <c r="I401" i="5"/>
  <c r="E393" i="5"/>
  <c r="X393" i="5" s="1"/>
  <c r="F393" i="5"/>
  <c r="H393" i="5"/>
  <c r="G241" i="5"/>
  <c r="R241" i="5"/>
  <c r="F209" i="5"/>
  <c r="I209" i="5"/>
  <c r="H209" i="5"/>
  <c r="I145" i="5"/>
  <c r="J145" i="5"/>
  <c r="R145" i="5"/>
  <c r="E145" i="5"/>
  <c r="X145" i="5" s="1"/>
  <c r="F129" i="5"/>
  <c r="J129" i="5"/>
  <c r="J121" i="5"/>
  <c r="I121" i="5"/>
  <c r="I59" i="5"/>
  <c r="R59" i="5"/>
  <c r="I1032" i="5"/>
  <c r="J177" i="5"/>
  <c r="R409" i="5"/>
  <c r="H1028" i="5"/>
  <c r="G1028" i="5"/>
  <c r="I1028" i="5"/>
  <c r="R1095" i="5"/>
  <c r="J1095" i="5"/>
  <c r="F1223" i="5"/>
  <c r="H1223" i="5"/>
  <c r="R1284" i="5"/>
  <c r="H1284" i="5"/>
  <c r="J1284" i="5"/>
  <c r="F1183" i="5"/>
  <c r="I1183" i="5"/>
  <c r="F1260" i="5"/>
  <c r="E1260" i="5"/>
  <c r="X1260" i="5" s="1"/>
  <c r="I1260" i="5"/>
  <c r="J1260" i="5"/>
  <c r="I1360" i="5"/>
  <c r="E1360" i="5"/>
  <c r="X1360" i="5" s="1"/>
  <c r="R1360" i="5"/>
  <c r="H1360" i="5"/>
  <c r="E1392" i="5"/>
  <c r="X1392" i="5" s="1"/>
  <c r="J1392" i="5"/>
  <c r="R1392" i="5"/>
  <c r="I1424" i="5"/>
  <c r="F1424" i="5"/>
  <c r="H1424" i="5"/>
  <c r="J1424" i="5"/>
  <c r="R1374" i="5"/>
  <c r="J385" i="5"/>
  <c r="E1424" i="5"/>
  <c r="X1424" i="5" s="1"/>
  <c r="G1392" i="5"/>
  <c r="J2354" i="5"/>
  <c r="G2274" i="5"/>
  <c r="G1260" i="5"/>
  <c r="I1374" i="5"/>
  <c r="R1032" i="5"/>
  <c r="R451" i="5"/>
  <c r="E1044" i="5"/>
  <c r="X1044" i="5" s="1"/>
  <c r="I1044" i="5"/>
  <c r="E1175" i="5"/>
  <c r="X1175" i="5" s="1"/>
  <c r="F1076" i="5"/>
  <c r="E1076" i="5"/>
  <c r="X1076" i="5" s="1"/>
  <c r="I28" i="5"/>
  <c r="J28" i="5"/>
  <c r="R28" i="5"/>
  <c r="G60" i="5"/>
  <c r="F60" i="5"/>
  <c r="E60" i="5"/>
  <c r="X60" i="5" s="1"/>
  <c r="R60" i="5"/>
  <c r="H84" i="5"/>
  <c r="R84" i="5"/>
  <c r="E84" i="5"/>
  <c r="X84" i="5" s="1"/>
  <c r="F84" i="5"/>
  <c r="J108" i="5"/>
  <c r="E108" i="5"/>
  <c r="X108" i="5" s="1"/>
  <c r="I108" i="5"/>
  <c r="H108" i="5"/>
  <c r="J156" i="5"/>
  <c r="E156" i="5"/>
  <c r="X156" i="5" s="1"/>
  <c r="E1023" i="5"/>
  <c r="X1023" i="5" s="1"/>
  <c r="I1023" i="5"/>
  <c r="G1023" i="5"/>
  <c r="F1151" i="5"/>
  <c r="H1151" i="5"/>
  <c r="J1100" i="5"/>
  <c r="H1100" i="5"/>
  <c r="R1100" i="5"/>
  <c r="G1337" i="5"/>
  <c r="R1337" i="5"/>
  <c r="E1364" i="5"/>
  <c r="X1364" i="5" s="1"/>
  <c r="H1364" i="5"/>
  <c r="R1364" i="5"/>
  <c r="H1396" i="5"/>
  <c r="G1396" i="5"/>
  <c r="E1396" i="5"/>
  <c r="X1396" i="5" s="1"/>
  <c r="R1428" i="5"/>
  <c r="G1428" i="5"/>
  <c r="I1428" i="5"/>
  <c r="E2170" i="5"/>
  <c r="X2170" i="5" s="1"/>
  <c r="F2170" i="5"/>
  <c r="J2170" i="5"/>
  <c r="G2170" i="5"/>
  <c r="E2186" i="5"/>
  <c r="X2186" i="5" s="1"/>
  <c r="F2186" i="5"/>
  <c r="H2186" i="5"/>
  <c r="F2202" i="5"/>
  <c r="I2202" i="5"/>
  <c r="J2202" i="5"/>
  <c r="F2290" i="5"/>
  <c r="J2290" i="5"/>
  <c r="E2290" i="5"/>
  <c r="X2290" i="5" s="1"/>
  <c r="R2290" i="5"/>
  <c r="G2306" i="5"/>
  <c r="J2306" i="5"/>
  <c r="E2306" i="5"/>
  <c r="X2306" i="5" s="1"/>
  <c r="R2306" i="5"/>
  <c r="F2322" i="5"/>
  <c r="I2322" i="5"/>
  <c r="H2322" i="5"/>
  <c r="H2176" i="5"/>
  <c r="I2176" i="5"/>
  <c r="G2256" i="5"/>
  <c r="E2256" i="5"/>
  <c r="X2256" i="5" s="1"/>
  <c r="I2256" i="5"/>
  <c r="H2256" i="5"/>
  <c r="H2320" i="5"/>
  <c r="R2320" i="5"/>
  <c r="J2320" i="5"/>
  <c r="G2360" i="5"/>
  <c r="E2360" i="5"/>
  <c r="X2360" i="5" s="1"/>
  <c r="G2416" i="5"/>
  <c r="E2416" i="5"/>
  <c r="X2416" i="5" s="1"/>
  <c r="E2464" i="5"/>
  <c r="X2464" i="5" s="1"/>
  <c r="G2464" i="5"/>
  <c r="J2464" i="5"/>
  <c r="G2236" i="5"/>
  <c r="R2236" i="5"/>
  <c r="I2236" i="5"/>
  <c r="H2236" i="5"/>
  <c r="J2236" i="5"/>
  <c r="G2300" i="5"/>
  <c r="I2300" i="5"/>
  <c r="R2300" i="5"/>
  <c r="J2340" i="5"/>
  <c r="I2340" i="5"/>
  <c r="R2340" i="5"/>
  <c r="J2452" i="5"/>
  <c r="I2452" i="5"/>
  <c r="H2452" i="5"/>
  <c r="G2452" i="5"/>
  <c r="G2484" i="5"/>
  <c r="H2484" i="5"/>
  <c r="F2484" i="5"/>
  <c r="I2358" i="5"/>
  <c r="E2358" i="5"/>
  <c r="X2358" i="5" s="1"/>
  <c r="J2358" i="5"/>
  <c r="G2462" i="5"/>
  <c r="E2462" i="5"/>
  <c r="X2462" i="5" s="1"/>
  <c r="R2462" i="5"/>
  <c r="I2462" i="5"/>
  <c r="I2486" i="5"/>
  <c r="F2486" i="5"/>
  <c r="G2486" i="5"/>
  <c r="G30" i="5"/>
  <c r="H1326" i="5"/>
  <c r="R1326" i="5"/>
  <c r="E1326" i="5"/>
  <c r="X1326" i="5" s="1"/>
  <c r="F1326" i="5"/>
  <c r="G1326" i="5"/>
  <c r="G1398" i="5"/>
  <c r="J1398" i="5"/>
  <c r="E1398" i="5"/>
  <c r="X1398" i="5" s="1"/>
  <c r="F1398" i="5"/>
  <c r="E1864" i="5"/>
  <c r="X1864" i="5" s="1"/>
  <c r="H1864" i="5"/>
  <c r="H2120" i="5"/>
  <c r="I2120" i="5"/>
  <c r="G1160" i="5"/>
  <c r="I1160" i="5"/>
  <c r="R1160" i="5"/>
  <c r="I2466" i="5"/>
  <c r="H2466" i="5"/>
  <c r="E2466" i="5"/>
  <c r="X2466" i="5" s="1"/>
  <c r="I2334" i="5"/>
  <c r="J2334" i="5"/>
  <c r="H674" i="5"/>
  <c r="J674" i="5"/>
  <c r="J313" i="5"/>
  <c r="R313" i="5"/>
  <c r="I313" i="5"/>
  <c r="F161" i="5"/>
  <c r="G161" i="5"/>
  <c r="I137" i="5"/>
  <c r="E137" i="5"/>
  <c r="X137" i="5" s="1"/>
  <c r="I91" i="5"/>
  <c r="E91" i="5"/>
  <c r="X91" i="5" s="1"/>
  <c r="G19" i="5"/>
  <c r="H19" i="5"/>
  <c r="R19" i="5"/>
  <c r="F206" i="5"/>
  <c r="J206" i="5"/>
  <c r="R467" i="5"/>
  <c r="J233" i="5"/>
  <c r="G1424" i="5"/>
  <c r="F1392" i="5"/>
  <c r="F1360" i="5"/>
  <c r="J1351" i="5"/>
  <c r="I2274" i="5"/>
  <c r="R1260" i="5"/>
  <c r="J1223" i="5"/>
  <c r="J1630" i="5"/>
  <c r="H1160" i="5"/>
  <c r="E1374" i="5"/>
  <c r="X1374" i="5" s="1"/>
  <c r="I161" i="5"/>
  <c r="H121" i="5"/>
  <c r="G105" i="5"/>
  <c r="R51" i="5"/>
  <c r="E43" i="5"/>
  <c r="X43" i="5" s="1"/>
  <c r="F137" i="5"/>
  <c r="I233" i="5"/>
  <c r="J1406" i="5"/>
  <c r="F898" i="5"/>
  <c r="E1276" i="5"/>
  <c r="X1276" i="5" s="1"/>
  <c r="R1276" i="5"/>
  <c r="I1276" i="5"/>
  <c r="H1276" i="5"/>
  <c r="G2456" i="5"/>
  <c r="F2456" i="5"/>
  <c r="H2456" i="5"/>
  <c r="I2456" i="5"/>
  <c r="J2456" i="5"/>
  <c r="E1548" i="5"/>
  <c r="X1548" i="5" s="1"/>
  <c r="H1548" i="5"/>
  <c r="J1548" i="5"/>
  <c r="J1948" i="5"/>
  <c r="R1948" i="5"/>
  <c r="F1948" i="5"/>
  <c r="F2228" i="5"/>
  <c r="R1543" i="5"/>
  <c r="G1543" i="5"/>
  <c r="E1543" i="5"/>
  <c r="X1543" i="5" s="1"/>
  <c r="F1543" i="5"/>
  <c r="H1543" i="5"/>
  <c r="I1543" i="5"/>
  <c r="J1543" i="5"/>
  <c r="H1831" i="5"/>
  <c r="J1831" i="5"/>
  <c r="R1831" i="5"/>
  <c r="I1831" i="5"/>
  <c r="E1831" i="5"/>
  <c r="X1831" i="5" s="1"/>
  <c r="G1831" i="5"/>
  <c r="G1936" i="5"/>
  <c r="E1936" i="5"/>
  <c r="X1936" i="5" s="1"/>
  <c r="I1936" i="5"/>
  <c r="R1936" i="5"/>
  <c r="H1936" i="5"/>
  <c r="G2064" i="5"/>
  <c r="H2064" i="5"/>
  <c r="E2064" i="5"/>
  <c r="X2064" i="5" s="1"/>
  <c r="J2064" i="5"/>
  <c r="R2064" i="5"/>
  <c r="H1727" i="5"/>
  <c r="I1727" i="5"/>
  <c r="J1727" i="5"/>
  <c r="G1727" i="5"/>
  <c r="H2315" i="5"/>
  <c r="R2315" i="5"/>
  <c r="E2315" i="5"/>
  <c r="X2315" i="5" s="1"/>
  <c r="R2471" i="5"/>
  <c r="F2471" i="5"/>
  <c r="E2471" i="5"/>
  <c r="X2471" i="5" s="1"/>
  <c r="G2000" i="5"/>
  <c r="F2000" i="5"/>
  <c r="F2235" i="5"/>
  <c r="J2235" i="5"/>
  <c r="G2235" i="5"/>
  <c r="F2007" i="5"/>
  <c r="I2007" i="5"/>
  <c r="E2007" i="5"/>
  <c r="X2007" i="5" s="1"/>
  <c r="F2260" i="5"/>
  <c r="I2260" i="5"/>
  <c r="H2260" i="5"/>
  <c r="R2260" i="5"/>
  <c r="J2260" i="5"/>
  <c r="R2107" i="5"/>
  <c r="E2107" i="5"/>
  <c r="X2107" i="5" s="1"/>
  <c r="H2107" i="5"/>
  <c r="J2107" i="5"/>
  <c r="F2107" i="5"/>
  <c r="H1447" i="5"/>
  <c r="F1355" i="5"/>
  <c r="H1355" i="5"/>
  <c r="E1851" i="5"/>
  <c r="X1851" i="5" s="1"/>
  <c r="F1851" i="5"/>
  <c r="H1851" i="5"/>
  <c r="G1851" i="5"/>
  <c r="E1867" i="5"/>
  <c r="X1867" i="5" s="1"/>
  <c r="G1867" i="5"/>
  <c r="R1867" i="5"/>
  <c r="J1867" i="5"/>
  <c r="G1307" i="5"/>
  <c r="J1307" i="5"/>
  <c r="E1307" i="5"/>
  <c r="X1307" i="5" s="1"/>
  <c r="R1307" i="5"/>
  <c r="F1840" i="5"/>
  <c r="R1840" i="5"/>
  <c r="F1439" i="5"/>
  <c r="I1439" i="5"/>
  <c r="G1439" i="5"/>
  <c r="J1439" i="5"/>
  <c r="F1567" i="5"/>
  <c r="E1567" i="5"/>
  <c r="X1567" i="5" s="1"/>
  <c r="R1567" i="5"/>
  <c r="G1912" i="5"/>
  <c r="H1912" i="5"/>
  <c r="I1912" i="5"/>
  <c r="G2040" i="5"/>
  <c r="J2040" i="5"/>
  <c r="E2303" i="5"/>
  <c r="X2303" i="5" s="1"/>
  <c r="G2303" i="5"/>
  <c r="I2443" i="5"/>
  <c r="F2443" i="5"/>
  <c r="G2443" i="5"/>
  <c r="J2003" i="5"/>
  <c r="G2003" i="5"/>
  <c r="H1599" i="5"/>
  <c r="R2407" i="5"/>
  <c r="H2344" i="5"/>
  <c r="F1599" i="5"/>
  <c r="I2151" i="5"/>
  <c r="G1151" i="5"/>
  <c r="I2407" i="5"/>
  <c r="J2407" i="5"/>
  <c r="R2344" i="5"/>
  <c r="F2151" i="5"/>
  <c r="F2006" i="5"/>
  <c r="F1994" i="5"/>
  <c r="H1994" i="5"/>
  <c r="R1994" i="5"/>
  <c r="I1994" i="5"/>
  <c r="J1982" i="5"/>
  <c r="F1982" i="5"/>
  <c r="G1982" i="5"/>
  <c r="I1982" i="5"/>
  <c r="H1982" i="5"/>
  <c r="E1982" i="5"/>
  <c r="X1982" i="5" s="1"/>
  <c r="F1970" i="5"/>
  <c r="G1970" i="5"/>
  <c r="H1970" i="5"/>
  <c r="J1970" i="5"/>
  <c r="I1970" i="5"/>
  <c r="R1970" i="5"/>
  <c r="G1958" i="5"/>
  <c r="H1942" i="5"/>
  <c r="E1942" i="5"/>
  <c r="X1942" i="5" s="1"/>
  <c r="R1942" i="5"/>
  <c r="J1942" i="5"/>
  <c r="E1930" i="5"/>
  <c r="X1930" i="5" s="1"/>
  <c r="F1930" i="5"/>
  <c r="H1930" i="5"/>
  <c r="J1930" i="5"/>
  <c r="I1930" i="5"/>
  <c r="G1930" i="5"/>
  <c r="R1914" i="5"/>
  <c r="E1914" i="5"/>
  <c r="X1914" i="5" s="1"/>
  <c r="I1914" i="5"/>
  <c r="F1914" i="5"/>
  <c r="G1914" i="5"/>
  <c r="J1914" i="5"/>
  <c r="F1902" i="5"/>
  <c r="I1902" i="5"/>
  <c r="E1902" i="5"/>
  <c r="X1902" i="5" s="1"/>
  <c r="F1886" i="5"/>
  <c r="E1886" i="5"/>
  <c r="X1886" i="5" s="1"/>
  <c r="J1886" i="5"/>
  <c r="R1886" i="5"/>
  <c r="H1886" i="5"/>
  <c r="I1886" i="5"/>
  <c r="R1874" i="5"/>
  <c r="H1874" i="5"/>
  <c r="I1874" i="5"/>
  <c r="E1874" i="5"/>
  <c r="X1874" i="5" s="1"/>
  <c r="G1874" i="5"/>
  <c r="F1874" i="5"/>
  <c r="I1858" i="5"/>
  <c r="R1858" i="5"/>
  <c r="F1858" i="5"/>
  <c r="J1858" i="5"/>
  <c r="E1858" i="5"/>
  <c r="X1858" i="5" s="1"/>
  <c r="H1858" i="5"/>
  <c r="I1842" i="5"/>
  <c r="R1842" i="5"/>
  <c r="F1842" i="5"/>
  <c r="H1842" i="5"/>
  <c r="E1842" i="5"/>
  <c r="X1842" i="5" s="1"/>
  <c r="J1842" i="5"/>
  <c r="G1842" i="5"/>
  <c r="I1830" i="5"/>
  <c r="E1830" i="5"/>
  <c r="X1830" i="5" s="1"/>
  <c r="H1830" i="5"/>
  <c r="F1830" i="5"/>
  <c r="R1830" i="5"/>
  <c r="J1830" i="5"/>
  <c r="F1818" i="5"/>
  <c r="R1818" i="5"/>
  <c r="G1818" i="5"/>
  <c r="J1818" i="5"/>
  <c r="E1818" i="5"/>
  <c r="X1818" i="5" s="1"/>
  <c r="I1818" i="5"/>
  <c r="J1802" i="5"/>
  <c r="H1802" i="5"/>
  <c r="I1802" i="5"/>
  <c r="F1802" i="5"/>
  <c r="R1802" i="5"/>
  <c r="H1786" i="5"/>
  <c r="F1786" i="5"/>
  <c r="G1786" i="5"/>
  <c r="R1786" i="5"/>
  <c r="I1786" i="5"/>
  <c r="E1786" i="5"/>
  <c r="X1786" i="5" s="1"/>
  <c r="J1786" i="5"/>
  <c r="R1762" i="5"/>
  <c r="F1762" i="5"/>
  <c r="J1762" i="5"/>
  <c r="E1762" i="5"/>
  <c r="X1762" i="5" s="1"/>
  <c r="J1742" i="5"/>
  <c r="I1742" i="5"/>
  <c r="E1742" i="5"/>
  <c r="X1742" i="5" s="1"/>
  <c r="I1734" i="5"/>
  <c r="H1734" i="5"/>
  <c r="E1734" i="5"/>
  <c r="X1734" i="5" s="1"/>
  <c r="J1734" i="5"/>
  <c r="F1734" i="5"/>
  <c r="R1722" i="5"/>
  <c r="I1722" i="5"/>
  <c r="H1722" i="5"/>
  <c r="E1722" i="5"/>
  <c r="X1722" i="5" s="1"/>
  <c r="H1706" i="5"/>
  <c r="R1706" i="5"/>
  <c r="E1706" i="5"/>
  <c r="X1706" i="5" s="1"/>
  <c r="I1706" i="5"/>
  <c r="G1706" i="5"/>
  <c r="F1706" i="5"/>
  <c r="I1690" i="5"/>
  <c r="J1690" i="5"/>
  <c r="H1690" i="5"/>
  <c r="F1690" i="5"/>
  <c r="E1690" i="5"/>
  <c r="X1690" i="5" s="1"/>
  <c r="R1690" i="5"/>
  <c r="E1674" i="5"/>
  <c r="X1674" i="5" s="1"/>
  <c r="H1674" i="5"/>
  <c r="I1674" i="5"/>
  <c r="R1674" i="5"/>
  <c r="G1674" i="5"/>
  <c r="F1674" i="5"/>
  <c r="E1658" i="5"/>
  <c r="X1658" i="5" s="1"/>
  <c r="H1658" i="5"/>
  <c r="F1658" i="5"/>
  <c r="R1658" i="5"/>
  <c r="G1658" i="5"/>
  <c r="J1658" i="5"/>
  <c r="I1658" i="5"/>
  <c r="E1638" i="5"/>
  <c r="X1638" i="5" s="1"/>
  <c r="J1638" i="5"/>
  <c r="H1638" i="5"/>
  <c r="F1638" i="5"/>
  <c r="I1622" i="5"/>
  <c r="F1622" i="5"/>
  <c r="H1622" i="5"/>
  <c r="E1622" i="5"/>
  <c r="X1622" i="5" s="1"/>
  <c r="R1622" i="5"/>
  <c r="F1610" i="5"/>
  <c r="R1610" i="5"/>
  <c r="E1610" i="5"/>
  <c r="X1610" i="5" s="1"/>
  <c r="I1610" i="5"/>
  <c r="F1598" i="5"/>
  <c r="I1598" i="5"/>
  <c r="G1598" i="5"/>
  <c r="H1598" i="5"/>
  <c r="J1598" i="5"/>
  <c r="R1598" i="5"/>
  <c r="E1598" i="5"/>
  <c r="X1598" i="5" s="1"/>
  <c r="E1578" i="5"/>
  <c r="X1578" i="5" s="1"/>
  <c r="I1578" i="5"/>
  <c r="H1578" i="5"/>
  <c r="J1578" i="5"/>
  <c r="F1578" i="5"/>
  <c r="R1578" i="5"/>
  <c r="H1570" i="5"/>
  <c r="I1570" i="5"/>
  <c r="R1570" i="5"/>
  <c r="J1570" i="5"/>
  <c r="F1570" i="5"/>
  <c r="G1570" i="5"/>
  <c r="H1554" i="5"/>
  <c r="E1554" i="5"/>
  <c r="X1554" i="5" s="1"/>
  <c r="J1554" i="5"/>
  <c r="G1554" i="5"/>
  <c r="I1554" i="5"/>
  <c r="R1554" i="5"/>
  <c r="F1554" i="5"/>
  <c r="J1542" i="5"/>
  <c r="F1542" i="5"/>
  <c r="E1542" i="5"/>
  <c r="X1542" i="5" s="1"/>
  <c r="I1542" i="5"/>
  <c r="E1530" i="5"/>
  <c r="X1530" i="5" s="1"/>
  <c r="H1530" i="5"/>
  <c r="R1530" i="5"/>
  <c r="F1530" i="5"/>
  <c r="G1530" i="5"/>
  <c r="J1530" i="5"/>
  <c r="I1530" i="5"/>
  <c r="F1514" i="5"/>
  <c r="G1514" i="5"/>
  <c r="J1514" i="5"/>
  <c r="E1514" i="5"/>
  <c r="X1514" i="5" s="1"/>
  <c r="H1514" i="5"/>
  <c r="R1514" i="5"/>
  <c r="J1498" i="5"/>
  <c r="R1498" i="5"/>
  <c r="I1498" i="5"/>
  <c r="I1482" i="5"/>
  <c r="R1482" i="5"/>
  <c r="E1482" i="5"/>
  <c r="X1482" i="5" s="1"/>
  <c r="I1462" i="5"/>
  <c r="E1462" i="5"/>
  <c r="X1462" i="5" s="1"/>
  <c r="H1462" i="5"/>
  <c r="F1462" i="5"/>
  <c r="F1450" i="5"/>
  <c r="G1450" i="5"/>
  <c r="I1450" i="5"/>
  <c r="R1450" i="5"/>
  <c r="J1450" i="5"/>
  <c r="E1450" i="5"/>
  <c r="X1450" i="5" s="1"/>
  <c r="I1438" i="5"/>
  <c r="G1438" i="5"/>
  <c r="R1438" i="5"/>
  <c r="E1426" i="5"/>
  <c r="X1426" i="5" s="1"/>
  <c r="F1426" i="5"/>
  <c r="R1426" i="5"/>
  <c r="G1426" i="5"/>
  <c r="H1426" i="5"/>
  <c r="I1426" i="5"/>
  <c r="E1418" i="5"/>
  <c r="X1418" i="5" s="1"/>
  <c r="J1418" i="5"/>
  <c r="H1418" i="5"/>
  <c r="I1418" i="5"/>
  <c r="R1418" i="5"/>
  <c r="F1418" i="5"/>
  <c r="G1418" i="5"/>
  <c r="J1410" i="5"/>
  <c r="H1410" i="5"/>
  <c r="I1410" i="5"/>
  <c r="F1410" i="5"/>
  <c r="E1410" i="5"/>
  <c r="X1410" i="5" s="1"/>
  <c r="G1410" i="5"/>
  <c r="H1394" i="5"/>
  <c r="E1394" i="5"/>
  <c r="X1394" i="5" s="1"/>
  <c r="I1394" i="5"/>
  <c r="F1394" i="5"/>
  <c r="J1394" i="5"/>
  <c r="R1394" i="5"/>
  <c r="I1370" i="5"/>
  <c r="E1370" i="5"/>
  <c r="X1370" i="5" s="1"/>
  <c r="G1370" i="5"/>
  <c r="J1370" i="5"/>
  <c r="H1370" i="5"/>
  <c r="F1370" i="5"/>
  <c r="F1354" i="5"/>
  <c r="R1354" i="5"/>
  <c r="I1354" i="5"/>
  <c r="G1354" i="5"/>
  <c r="F1342" i="5"/>
  <c r="E1342" i="5"/>
  <c r="X1342" i="5" s="1"/>
  <c r="R1342" i="5"/>
  <c r="I1342" i="5"/>
  <c r="J1342" i="5"/>
  <c r="H1342" i="5"/>
  <c r="G1342" i="5"/>
  <c r="I1310" i="5"/>
  <c r="J1310" i="5"/>
  <c r="G1310" i="5"/>
  <c r="F1294" i="5"/>
  <c r="J1294" i="5"/>
  <c r="G1294" i="5"/>
  <c r="I1294" i="5"/>
  <c r="R1294" i="5"/>
  <c r="H1294" i="5"/>
  <c r="E1294" i="5"/>
  <c r="X1294" i="5" s="1"/>
  <c r="H1282" i="5"/>
  <c r="J1282" i="5"/>
  <c r="R1282" i="5"/>
  <c r="E1282" i="5"/>
  <c r="X1282" i="5" s="1"/>
  <c r="I1282" i="5"/>
  <c r="F1282" i="5"/>
  <c r="F1266" i="5"/>
  <c r="R1266" i="5"/>
  <c r="G1266" i="5"/>
  <c r="E1266" i="5"/>
  <c r="X1266" i="5" s="1"/>
  <c r="J1266" i="5"/>
  <c r="I1266" i="5"/>
  <c r="H1266" i="5"/>
  <c r="I1250" i="5"/>
  <c r="R1250" i="5"/>
  <c r="E1250" i="5"/>
  <c r="X1250" i="5" s="1"/>
  <c r="F1250" i="5"/>
  <c r="J1250" i="5"/>
  <c r="G1250" i="5"/>
  <c r="H1250" i="5"/>
  <c r="J1222" i="5"/>
  <c r="R1222" i="5"/>
  <c r="F1222" i="5"/>
  <c r="I1222" i="5"/>
  <c r="H1222" i="5"/>
  <c r="E1222" i="5"/>
  <c r="X1222" i="5" s="1"/>
  <c r="G1222" i="5"/>
  <c r="J1206" i="5"/>
  <c r="F1206" i="5"/>
  <c r="H1206" i="5"/>
  <c r="E1206" i="5"/>
  <c r="X1206" i="5" s="1"/>
  <c r="G1206" i="5"/>
  <c r="F1186" i="5"/>
  <c r="R1186" i="5"/>
  <c r="E1186" i="5"/>
  <c r="X1186" i="5" s="1"/>
  <c r="H1186" i="5"/>
  <c r="I1186" i="5"/>
  <c r="J1186" i="5"/>
  <c r="G1186" i="5"/>
  <c r="F1158" i="5"/>
  <c r="H1158" i="5"/>
  <c r="G1158" i="5"/>
  <c r="R1158" i="5"/>
  <c r="E1158" i="5"/>
  <c r="X1158" i="5" s="1"/>
  <c r="J1158" i="5"/>
  <c r="H1150" i="5"/>
  <c r="E1150" i="5"/>
  <c r="X1150" i="5" s="1"/>
  <c r="R1150" i="5"/>
  <c r="G1150" i="5"/>
  <c r="F1150" i="5"/>
  <c r="J1150" i="5"/>
  <c r="E1138" i="5"/>
  <c r="X1138" i="5" s="1"/>
  <c r="I1138" i="5"/>
  <c r="R1138" i="5"/>
  <c r="J1138" i="5"/>
  <c r="G1138" i="5"/>
  <c r="H1138" i="5"/>
  <c r="F1138" i="5"/>
  <c r="R1126" i="5"/>
  <c r="G1126" i="5"/>
  <c r="I1126" i="5"/>
  <c r="H1098" i="5"/>
  <c r="R1098" i="5"/>
  <c r="J1098" i="5"/>
  <c r="G1098" i="5"/>
  <c r="R1082" i="5"/>
  <c r="F1082" i="5"/>
  <c r="J1082" i="5"/>
  <c r="H1082" i="5"/>
  <c r="E1082" i="5"/>
  <c r="X1082" i="5" s="1"/>
  <c r="I1082" i="5"/>
  <c r="G1082" i="5"/>
  <c r="F1054" i="5"/>
  <c r="H1054" i="5"/>
  <c r="R1054" i="5"/>
  <c r="F1030" i="5"/>
  <c r="R1030" i="5"/>
  <c r="E1030" i="5"/>
  <c r="X1030" i="5" s="1"/>
  <c r="G1030" i="5"/>
  <c r="I1030" i="5"/>
  <c r="J1030" i="5"/>
  <c r="H1030" i="5"/>
  <c r="R1014" i="5"/>
  <c r="F1014" i="5"/>
  <c r="G1014" i="5"/>
  <c r="J1014" i="5"/>
  <c r="H1014" i="5"/>
  <c r="I1002" i="5"/>
  <c r="F1002" i="5"/>
  <c r="E1002" i="5"/>
  <c r="X1002" i="5" s="1"/>
  <c r="H1002" i="5"/>
  <c r="J1002" i="5"/>
  <c r="G1002" i="5"/>
  <c r="R1002" i="5"/>
  <c r="G982" i="5"/>
  <c r="R982" i="5"/>
  <c r="E982" i="5"/>
  <c r="X982" i="5" s="1"/>
  <c r="H982" i="5"/>
  <c r="I982" i="5"/>
  <c r="F982" i="5"/>
  <c r="I970" i="5"/>
  <c r="G970" i="5"/>
  <c r="H958" i="5"/>
  <c r="R958" i="5"/>
  <c r="G958" i="5"/>
  <c r="F958" i="5"/>
  <c r="J958" i="5"/>
  <c r="I958" i="5"/>
  <c r="E958" i="5"/>
  <c r="X958" i="5" s="1"/>
  <c r="J946" i="5"/>
  <c r="F946" i="5"/>
  <c r="I946" i="5"/>
  <c r="G946" i="5"/>
  <c r="E946" i="5"/>
  <c r="X946" i="5" s="1"/>
  <c r="H946" i="5"/>
  <c r="R934" i="5"/>
  <c r="J934" i="5"/>
  <c r="E934" i="5"/>
  <c r="X934" i="5" s="1"/>
  <c r="I934" i="5"/>
  <c r="F934" i="5"/>
  <c r="E918" i="5"/>
  <c r="X918" i="5" s="1"/>
  <c r="G918" i="5"/>
  <c r="I918" i="5"/>
  <c r="J918" i="5"/>
  <c r="F918" i="5"/>
  <c r="R918" i="5"/>
  <c r="H918" i="5"/>
  <c r="R906" i="5"/>
  <c r="G906" i="5"/>
  <c r="E906" i="5"/>
  <c r="X906" i="5" s="1"/>
  <c r="J906" i="5"/>
  <c r="H906" i="5"/>
  <c r="I906" i="5"/>
  <c r="F906" i="5"/>
  <c r="R890" i="5"/>
  <c r="H890" i="5"/>
  <c r="F890" i="5"/>
  <c r="E890" i="5"/>
  <c r="X890" i="5" s="1"/>
  <c r="I890" i="5"/>
  <c r="G890" i="5"/>
  <c r="J890" i="5"/>
  <c r="R878" i="5"/>
  <c r="I878" i="5"/>
  <c r="J878" i="5"/>
  <c r="E878" i="5"/>
  <c r="X878" i="5" s="1"/>
  <c r="H878" i="5"/>
  <c r="F862" i="5"/>
  <c r="I862" i="5"/>
  <c r="G862" i="5"/>
  <c r="E862" i="5"/>
  <c r="X862" i="5" s="1"/>
  <c r="R862" i="5"/>
  <c r="H862" i="5"/>
  <c r="J862" i="5"/>
  <c r="H850" i="5"/>
  <c r="E850" i="5"/>
  <c r="X850" i="5" s="1"/>
  <c r="G850" i="5"/>
  <c r="R850" i="5"/>
  <c r="I850" i="5"/>
  <c r="F850" i="5"/>
  <c r="J850" i="5"/>
  <c r="E838" i="5"/>
  <c r="X838" i="5" s="1"/>
  <c r="F838" i="5"/>
  <c r="J838" i="5"/>
  <c r="R838" i="5"/>
  <c r="G838" i="5"/>
  <c r="H838" i="5"/>
  <c r="I838" i="5"/>
  <c r="I822" i="5"/>
  <c r="H822" i="5"/>
  <c r="F822" i="5"/>
  <c r="G822" i="5"/>
  <c r="E822" i="5"/>
  <c r="X822" i="5" s="1"/>
  <c r="R822" i="5"/>
  <c r="J822" i="5"/>
  <c r="J810" i="5"/>
  <c r="R810" i="5"/>
  <c r="F810" i="5"/>
  <c r="G810" i="5"/>
  <c r="E810" i="5"/>
  <c r="X810" i="5" s="1"/>
  <c r="H810" i="5"/>
  <c r="E794" i="5"/>
  <c r="X794" i="5" s="1"/>
  <c r="J794" i="5"/>
  <c r="G794" i="5"/>
  <c r="H794" i="5"/>
  <c r="R794" i="5"/>
  <c r="F782" i="5"/>
  <c r="R782" i="5"/>
  <c r="I782" i="5"/>
  <c r="E782" i="5"/>
  <c r="X782" i="5" s="1"/>
  <c r="G782" i="5"/>
  <c r="J782" i="5"/>
  <c r="H782" i="5"/>
  <c r="H770" i="5"/>
  <c r="F770" i="5"/>
  <c r="R770" i="5"/>
  <c r="G770" i="5"/>
  <c r="E770" i="5"/>
  <c r="X770" i="5" s="1"/>
  <c r="J770" i="5"/>
  <c r="I762" i="5"/>
  <c r="F762" i="5"/>
  <c r="E762" i="5"/>
  <c r="X762" i="5" s="1"/>
  <c r="G762" i="5"/>
  <c r="R762" i="5"/>
  <c r="H762" i="5"/>
  <c r="J762" i="5"/>
  <c r="I746" i="5"/>
  <c r="R746" i="5"/>
  <c r="H746" i="5"/>
  <c r="F746" i="5"/>
  <c r="G746" i="5"/>
  <c r="E746" i="5"/>
  <c r="X746" i="5" s="1"/>
  <c r="R738" i="5"/>
  <c r="E738" i="5"/>
  <c r="X738" i="5" s="1"/>
  <c r="G738" i="5"/>
  <c r="F738" i="5"/>
  <c r="I738" i="5"/>
  <c r="H738" i="5"/>
  <c r="J738" i="5"/>
  <c r="E734" i="5"/>
  <c r="X734" i="5" s="1"/>
  <c r="I734" i="5"/>
  <c r="G734" i="5"/>
  <c r="H734" i="5"/>
  <c r="J734" i="5"/>
  <c r="F734" i="5"/>
  <c r="E726" i="5"/>
  <c r="X726" i="5" s="1"/>
  <c r="H726" i="5"/>
  <c r="G726" i="5"/>
  <c r="F726" i="5"/>
  <c r="J726" i="5"/>
  <c r="I726" i="5"/>
  <c r="R726" i="5"/>
  <c r="H714" i="5"/>
  <c r="J714" i="5"/>
  <c r="I714" i="5"/>
  <c r="G714" i="5"/>
  <c r="E714" i="5"/>
  <c r="X714" i="5" s="1"/>
  <c r="R714" i="5"/>
  <c r="I706" i="5"/>
  <c r="F706" i="5"/>
  <c r="R706" i="5"/>
  <c r="J706" i="5"/>
  <c r="E706" i="5"/>
  <c r="X706" i="5" s="1"/>
  <c r="E694" i="5"/>
  <c r="X694" i="5" s="1"/>
  <c r="I694" i="5"/>
  <c r="G694" i="5"/>
  <c r="R694" i="5"/>
  <c r="H694" i="5"/>
  <c r="J694" i="5"/>
  <c r="I682" i="5"/>
  <c r="J682" i="5"/>
  <c r="G682" i="5"/>
  <c r="H682" i="5"/>
  <c r="E682" i="5"/>
  <c r="X682" i="5" s="1"/>
  <c r="F682" i="5"/>
  <c r="R682" i="5"/>
  <c r="G674" i="5"/>
  <c r="F674" i="5"/>
  <c r="E674" i="5"/>
  <c r="X674" i="5" s="1"/>
  <c r="I674" i="5"/>
  <c r="R674" i="5"/>
  <c r="R666" i="5"/>
  <c r="J666" i="5"/>
  <c r="G666" i="5"/>
  <c r="I666" i="5"/>
  <c r="F666" i="5"/>
  <c r="H666" i="5"/>
  <c r="G654" i="5"/>
  <c r="R646" i="5"/>
  <c r="G646" i="5"/>
  <c r="H646" i="5"/>
  <c r="J646" i="5"/>
  <c r="I646" i="5"/>
  <c r="E646" i="5"/>
  <c r="X646" i="5" s="1"/>
  <c r="F646" i="5"/>
  <c r="J638" i="5"/>
  <c r="G638" i="5"/>
  <c r="R638" i="5"/>
  <c r="H638" i="5"/>
  <c r="I638" i="5"/>
  <c r="F638" i="5"/>
  <c r="G626" i="5"/>
  <c r="H626" i="5"/>
  <c r="R626" i="5"/>
  <c r="J626" i="5"/>
  <c r="I626" i="5"/>
  <c r="E626" i="5"/>
  <c r="X626" i="5" s="1"/>
  <c r="F626" i="5"/>
  <c r="J618" i="5"/>
  <c r="I618" i="5"/>
  <c r="E618" i="5"/>
  <c r="X618" i="5" s="1"/>
  <c r="H618" i="5"/>
  <c r="G618" i="5"/>
  <c r="R618" i="5"/>
  <c r="I606" i="5"/>
  <c r="E606" i="5"/>
  <c r="X606" i="5" s="1"/>
  <c r="J606" i="5"/>
  <c r="F606" i="5"/>
  <c r="H606" i="5"/>
  <c r="G606" i="5"/>
  <c r="R606" i="5"/>
  <c r="F594" i="5"/>
  <c r="H594" i="5"/>
  <c r="R594" i="5"/>
  <c r="I594" i="5"/>
  <c r="G594" i="5"/>
  <c r="J594" i="5"/>
  <c r="E594" i="5"/>
  <c r="X594" i="5" s="1"/>
  <c r="J586" i="5"/>
  <c r="G586" i="5"/>
  <c r="F586" i="5"/>
  <c r="R586" i="5"/>
  <c r="E586" i="5"/>
  <c r="X586" i="5" s="1"/>
  <c r="I586" i="5"/>
  <c r="H586" i="5"/>
  <c r="I574" i="5"/>
  <c r="J574" i="5"/>
  <c r="G574" i="5"/>
  <c r="R574" i="5"/>
  <c r="H574" i="5"/>
  <c r="I566" i="5"/>
  <c r="F566" i="5"/>
  <c r="J566" i="5"/>
  <c r="H566" i="5"/>
  <c r="F531" i="5"/>
  <c r="E531" i="5"/>
  <c r="X531" i="5" s="1"/>
  <c r="G531" i="5"/>
  <c r="E499" i="5"/>
  <c r="X499" i="5" s="1"/>
  <c r="G499" i="5"/>
  <c r="F499" i="5"/>
  <c r="I499" i="5"/>
  <c r="G467" i="5"/>
  <c r="F467" i="5"/>
  <c r="I467" i="5"/>
  <c r="E385" i="5"/>
  <c r="X385" i="5" s="1"/>
  <c r="H385" i="5"/>
  <c r="F385" i="5"/>
  <c r="F369" i="5"/>
  <c r="J369" i="5"/>
  <c r="I369" i="5"/>
  <c r="G369" i="5"/>
  <c r="H369" i="5"/>
  <c r="E353" i="5"/>
  <c r="X353" i="5" s="1"/>
  <c r="F353" i="5"/>
  <c r="G353" i="5"/>
  <c r="I353" i="5"/>
  <c r="J353" i="5"/>
  <c r="R353" i="5"/>
  <c r="H337" i="5"/>
  <c r="R337" i="5"/>
  <c r="J337" i="5"/>
  <c r="G337" i="5"/>
  <c r="E337" i="5"/>
  <c r="X337" i="5" s="1"/>
  <c r="I337" i="5"/>
  <c r="E321" i="5"/>
  <c r="X321" i="5" s="1"/>
  <c r="J321" i="5"/>
  <c r="H321" i="5"/>
  <c r="G321" i="5"/>
  <c r="F321" i="5"/>
  <c r="J305" i="5"/>
  <c r="E305" i="5"/>
  <c r="X305" i="5" s="1"/>
  <c r="H305" i="5"/>
  <c r="J289" i="5"/>
  <c r="R289" i="5"/>
  <c r="F289" i="5"/>
  <c r="G273" i="5"/>
  <c r="F273" i="5"/>
  <c r="J273" i="5"/>
  <c r="H249" i="5"/>
  <c r="J249" i="5"/>
  <c r="R249" i="5"/>
  <c r="F249" i="5"/>
  <c r="G249" i="5"/>
  <c r="I225" i="5"/>
  <c r="F225" i="5"/>
  <c r="G225" i="5"/>
  <c r="G217" i="5"/>
  <c r="F217" i="5"/>
  <c r="J217" i="5"/>
  <c r="R217" i="5"/>
  <c r="I217" i="5"/>
  <c r="H201" i="5"/>
  <c r="E201" i="5"/>
  <c r="X201" i="5" s="1"/>
  <c r="J201" i="5"/>
  <c r="F201" i="5"/>
  <c r="G201" i="5"/>
  <c r="G129" i="5"/>
  <c r="I129" i="5"/>
  <c r="H129" i="5"/>
  <c r="E129" i="5"/>
  <c r="X129" i="5" s="1"/>
  <c r="H113" i="5"/>
  <c r="R113" i="5"/>
  <c r="G113" i="5"/>
  <c r="I113" i="5"/>
  <c r="J113" i="5"/>
  <c r="E97" i="5"/>
  <c r="X97" i="5" s="1"/>
  <c r="G97" i="5"/>
  <c r="E83" i="5"/>
  <c r="X83" i="5" s="1"/>
  <c r="I83" i="5"/>
  <c r="R83" i="5"/>
  <c r="H83" i="5"/>
  <c r="G27" i="5"/>
  <c r="E27" i="5"/>
  <c r="X27" i="5" s="1"/>
  <c r="J27" i="5"/>
  <c r="H27" i="5"/>
  <c r="F27" i="5"/>
  <c r="I27" i="5"/>
  <c r="G11" i="5"/>
  <c r="H11" i="5"/>
  <c r="I11" i="5"/>
  <c r="J11" i="5"/>
  <c r="F11" i="5"/>
  <c r="E11" i="5"/>
  <c r="X11" i="5" s="1"/>
  <c r="R558" i="5"/>
  <c r="J558" i="5"/>
  <c r="G558" i="5"/>
  <c r="I558" i="5"/>
  <c r="E558" i="5"/>
  <c r="X558" i="5" s="1"/>
  <c r="F558" i="5"/>
  <c r="H558" i="5"/>
  <c r="I550" i="5"/>
  <c r="R550" i="5"/>
  <c r="H550" i="5"/>
  <c r="F550" i="5"/>
  <c r="G550" i="5"/>
  <c r="J550" i="5"/>
  <c r="E550" i="5"/>
  <c r="X550" i="5" s="1"/>
  <c r="E546" i="5"/>
  <c r="X546" i="5" s="1"/>
  <c r="H546" i="5"/>
  <c r="F546" i="5"/>
  <c r="I546" i="5"/>
  <c r="R546" i="5"/>
  <c r="G546" i="5"/>
  <c r="H538" i="5"/>
  <c r="G538" i="5"/>
  <c r="E538" i="5"/>
  <c r="X538" i="5" s="1"/>
  <c r="I538" i="5"/>
  <c r="J538" i="5"/>
  <c r="R538" i="5"/>
  <c r="F538" i="5"/>
  <c r="E534" i="5"/>
  <c r="X534" i="5" s="1"/>
  <c r="J534" i="5"/>
  <c r="F534" i="5"/>
  <c r="R534" i="5"/>
  <c r="H534" i="5"/>
  <c r="G534" i="5"/>
  <c r="F528" i="5"/>
  <c r="J528" i="5"/>
  <c r="E524" i="5"/>
  <c r="X524" i="5" s="1"/>
  <c r="G524" i="5"/>
  <c r="F524" i="5"/>
  <c r="I524" i="5"/>
  <c r="H524" i="5"/>
  <c r="E516" i="5"/>
  <c r="X516" i="5" s="1"/>
  <c r="H516" i="5"/>
  <c r="G516" i="5"/>
  <c r="R516" i="5"/>
  <c r="I516" i="5"/>
  <c r="R508" i="5"/>
  <c r="G508" i="5"/>
  <c r="F508" i="5"/>
  <c r="R498" i="5"/>
  <c r="I498" i="5"/>
  <c r="E498" i="5"/>
  <c r="X498" i="5" s="1"/>
  <c r="F498" i="5"/>
  <c r="H498" i="5"/>
  <c r="J498" i="5"/>
  <c r="E492" i="5"/>
  <c r="X492" i="5" s="1"/>
  <c r="I492" i="5"/>
  <c r="H492" i="5"/>
  <c r="J492" i="5"/>
  <c r="F492" i="5"/>
  <c r="H486" i="5"/>
  <c r="R486" i="5"/>
  <c r="J486" i="5"/>
  <c r="G486" i="5"/>
  <c r="E486" i="5"/>
  <c r="X486" i="5" s="1"/>
  <c r="I486" i="5"/>
  <c r="F486" i="5"/>
  <c r="E478" i="5"/>
  <c r="X478" i="5" s="1"/>
  <c r="F478" i="5"/>
  <c r="R478" i="5"/>
  <c r="H478" i="5"/>
  <c r="G478" i="5"/>
  <c r="I478" i="5"/>
  <c r="J478" i="5"/>
  <c r="G472" i="5"/>
  <c r="I472" i="5"/>
  <c r="E472" i="5"/>
  <c r="X472" i="5" s="1"/>
  <c r="F472" i="5"/>
  <c r="H472" i="5"/>
  <c r="J464" i="5"/>
  <c r="H464" i="5"/>
  <c r="I464" i="5"/>
  <c r="G464" i="5"/>
  <c r="R464" i="5"/>
  <c r="F464" i="5"/>
  <c r="E464" i="5"/>
  <c r="X464" i="5" s="1"/>
  <c r="G458" i="5"/>
  <c r="I458" i="5"/>
  <c r="H458" i="5"/>
  <c r="R458" i="5"/>
  <c r="E458" i="5"/>
  <c r="X458" i="5" s="1"/>
  <c r="F458" i="5"/>
  <c r="R450" i="5"/>
  <c r="H450" i="5"/>
  <c r="F450" i="5"/>
  <c r="G450" i="5"/>
  <c r="I450" i="5"/>
  <c r="E450" i="5"/>
  <c r="X450" i="5" s="1"/>
  <c r="J450" i="5"/>
  <c r="E444" i="5"/>
  <c r="X444" i="5" s="1"/>
  <c r="F444" i="5"/>
  <c r="H444" i="5"/>
  <c r="G444" i="5"/>
  <c r="R444" i="5"/>
  <c r="J444" i="5"/>
  <c r="I444" i="5"/>
  <c r="F438" i="5"/>
  <c r="I438" i="5"/>
  <c r="G438" i="5"/>
  <c r="J438" i="5"/>
  <c r="E438" i="5"/>
  <c r="X438" i="5" s="1"/>
  <c r="I432" i="5"/>
  <c r="R432" i="5"/>
  <c r="G432" i="5"/>
  <c r="H432" i="5"/>
  <c r="F432" i="5"/>
  <c r="G422" i="5"/>
  <c r="E422" i="5"/>
  <c r="X422" i="5" s="1"/>
  <c r="H422" i="5"/>
  <c r="I422" i="5"/>
  <c r="J422" i="5"/>
  <c r="R422" i="5"/>
  <c r="F422" i="5"/>
  <c r="G416" i="5"/>
  <c r="R416" i="5"/>
  <c r="F416" i="5"/>
  <c r="I416" i="5"/>
  <c r="E416" i="5"/>
  <c r="X416" i="5" s="1"/>
  <c r="H416" i="5"/>
  <c r="J416" i="5"/>
  <c r="F406" i="5"/>
  <c r="I406" i="5"/>
  <c r="G406" i="5"/>
  <c r="H406" i="5"/>
  <c r="E406" i="5"/>
  <c r="X406" i="5" s="1"/>
  <c r="R406" i="5"/>
  <c r="J406" i="5"/>
  <c r="H398" i="5"/>
  <c r="G398" i="5"/>
  <c r="F398" i="5"/>
  <c r="I398" i="5"/>
  <c r="J398" i="5"/>
  <c r="E398" i="5"/>
  <c r="X398" i="5" s="1"/>
  <c r="R398" i="5"/>
  <c r="G388" i="5"/>
  <c r="R388" i="5"/>
  <c r="J388" i="5"/>
  <c r="I388" i="5"/>
  <c r="E388" i="5"/>
  <c r="X388" i="5" s="1"/>
  <c r="H382" i="5"/>
  <c r="R382" i="5"/>
  <c r="E382" i="5"/>
  <c r="X382" i="5" s="1"/>
  <c r="I382" i="5"/>
  <c r="G382" i="5"/>
  <c r="F382" i="5"/>
  <c r="F378" i="5"/>
  <c r="I378" i="5"/>
  <c r="J378" i="5"/>
  <c r="G378" i="5"/>
  <c r="E378" i="5"/>
  <c r="X378" i="5" s="1"/>
  <c r="H378" i="5"/>
  <c r="R378" i="5"/>
  <c r="E368" i="5"/>
  <c r="X368" i="5" s="1"/>
  <c r="I368" i="5"/>
  <c r="R368" i="5"/>
  <c r="F368" i="5"/>
  <c r="H368" i="5"/>
  <c r="J368" i="5"/>
  <c r="G368" i="5"/>
  <c r="H360" i="5"/>
  <c r="R360" i="5"/>
  <c r="G360" i="5"/>
  <c r="I360" i="5"/>
  <c r="F360" i="5"/>
  <c r="H354" i="5"/>
  <c r="J354" i="5"/>
  <c r="F354" i="5"/>
  <c r="R354" i="5"/>
  <c r="G354" i="5"/>
  <c r="E354" i="5"/>
  <c r="X354" i="5" s="1"/>
  <c r="G338" i="5"/>
  <c r="H338" i="5"/>
  <c r="J338" i="5"/>
  <c r="R338" i="5"/>
  <c r="F338" i="5"/>
  <c r="I338" i="5"/>
  <c r="E338" i="5"/>
  <c r="X338" i="5" s="1"/>
  <c r="H334" i="5"/>
  <c r="R334" i="5"/>
  <c r="E334" i="5"/>
  <c r="X334" i="5" s="1"/>
  <c r="J334" i="5"/>
  <c r="I334" i="5"/>
  <c r="G334" i="5"/>
  <c r="F334" i="5"/>
  <c r="G328" i="5"/>
  <c r="I328" i="5"/>
  <c r="F328" i="5"/>
  <c r="H328" i="5"/>
  <c r="J328" i="5"/>
  <c r="E314" i="5"/>
  <c r="X314" i="5" s="1"/>
  <c r="G314" i="5"/>
  <c r="R314" i="5"/>
  <c r="J314" i="5"/>
  <c r="F314" i="5"/>
  <c r="I314" i="5"/>
  <c r="H314" i="5"/>
  <c r="R310" i="5"/>
  <c r="I310" i="5"/>
  <c r="H310" i="5"/>
  <c r="J310" i="5"/>
  <c r="F310" i="5"/>
  <c r="E310" i="5"/>
  <c r="X310" i="5" s="1"/>
  <c r="G310" i="5"/>
  <c r="H304" i="5"/>
  <c r="I304" i="5"/>
  <c r="E304" i="5"/>
  <c r="X304" i="5" s="1"/>
  <c r="G304" i="5"/>
  <c r="F304" i="5"/>
  <c r="H296" i="5"/>
  <c r="E296" i="5"/>
  <c r="X296" i="5" s="1"/>
  <c r="F296" i="5"/>
  <c r="R296" i="5"/>
  <c r="J296" i="5"/>
  <c r="I296" i="5"/>
  <c r="G296" i="5"/>
  <c r="R292" i="5"/>
  <c r="E292" i="5"/>
  <c r="X292" i="5" s="1"/>
  <c r="G292" i="5"/>
  <c r="I292" i="5"/>
  <c r="J292" i="5"/>
  <c r="H292" i="5"/>
  <c r="F292" i="5"/>
  <c r="G286" i="5"/>
  <c r="E286" i="5"/>
  <c r="X286" i="5" s="1"/>
  <c r="R286" i="5"/>
  <c r="J286" i="5"/>
  <c r="H286" i="5"/>
  <c r="F286" i="5"/>
  <c r="I286" i="5"/>
  <c r="F282" i="5"/>
  <c r="G282" i="5"/>
  <c r="R282" i="5"/>
  <c r="H282" i="5"/>
  <c r="J282" i="5"/>
  <c r="E282" i="5"/>
  <c r="X282" i="5" s="1"/>
  <c r="I282" i="5"/>
  <c r="I278" i="5"/>
  <c r="J278" i="5"/>
  <c r="R278" i="5"/>
  <c r="E278" i="5"/>
  <c r="X278" i="5" s="1"/>
  <c r="G278" i="5"/>
  <c r="F278" i="5"/>
  <c r="H278" i="5"/>
  <c r="H274" i="5"/>
  <c r="F274" i="5"/>
  <c r="E274" i="5"/>
  <c r="X274" i="5" s="1"/>
  <c r="I274" i="5"/>
  <c r="R274" i="5"/>
  <c r="G274" i="5"/>
  <c r="J274" i="5"/>
  <c r="R268" i="5"/>
  <c r="E268" i="5"/>
  <c r="X268" i="5" s="1"/>
  <c r="G268" i="5"/>
  <c r="H268" i="5"/>
  <c r="I268" i="5"/>
  <c r="F268" i="5"/>
  <c r="J268" i="5"/>
  <c r="F264" i="5"/>
  <c r="I264" i="5"/>
  <c r="R264" i="5"/>
  <c r="E264" i="5"/>
  <c r="X264" i="5" s="1"/>
  <c r="G264" i="5"/>
  <c r="H264" i="5"/>
  <c r="J264" i="5"/>
  <c r="I258" i="5"/>
  <c r="H258" i="5"/>
  <c r="E258" i="5"/>
  <c r="X258" i="5" s="1"/>
  <c r="F258" i="5"/>
  <c r="J258" i="5"/>
  <c r="R258" i="5"/>
  <c r="G254" i="5"/>
  <c r="H254" i="5"/>
  <c r="F254" i="5"/>
  <c r="J254" i="5"/>
  <c r="E254" i="5"/>
  <c r="X254" i="5" s="1"/>
  <c r="R254" i="5"/>
  <c r="I254" i="5"/>
  <c r="E248" i="5"/>
  <c r="X248" i="5" s="1"/>
  <c r="J248" i="5"/>
  <c r="I248" i="5"/>
  <c r="G248" i="5"/>
  <c r="R248" i="5"/>
  <c r="H248" i="5"/>
  <c r="F248" i="5"/>
  <c r="J238" i="5"/>
  <c r="H238" i="5"/>
  <c r="R238" i="5"/>
  <c r="G238" i="5"/>
  <c r="I238" i="5"/>
  <c r="F238" i="5"/>
  <c r="E238" i="5"/>
  <c r="X238" i="5" s="1"/>
  <c r="G232" i="5"/>
  <c r="F232" i="5"/>
  <c r="H232" i="5"/>
  <c r="I232" i="5"/>
  <c r="E232" i="5"/>
  <c r="X232" i="5" s="1"/>
  <c r="R232" i="5"/>
  <c r="J232" i="5"/>
  <c r="R228" i="5"/>
  <c r="I228" i="5"/>
  <c r="F228" i="5"/>
  <c r="E228" i="5"/>
  <c r="X228" i="5" s="1"/>
  <c r="H228" i="5"/>
  <c r="G228" i="5"/>
  <c r="J228" i="5"/>
  <c r="I222" i="5"/>
  <c r="H222" i="5"/>
  <c r="G222" i="5"/>
  <c r="E222" i="5"/>
  <c r="X222" i="5" s="1"/>
  <c r="R222" i="5"/>
  <c r="J222" i="5"/>
  <c r="F222" i="5"/>
  <c r="I218" i="5"/>
  <c r="E218" i="5"/>
  <c r="X218" i="5" s="1"/>
  <c r="R218" i="5"/>
  <c r="J218" i="5"/>
  <c r="H218" i="5"/>
  <c r="G218" i="5"/>
  <c r="J212" i="5"/>
  <c r="F212" i="5"/>
  <c r="E212" i="5"/>
  <c r="X212" i="5" s="1"/>
  <c r="R212" i="5"/>
  <c r="H212" i="5"/>
  <c r="G212" i="5"/>
  <c r="I212" i="5"/>
  <c r="G202" i="5"/>
  <c r="H202" i="5"/>
  <c r="E202" i="5"/>
  <c r="X202" i="5" s="1"/>
  <c r="R202" i="5"/>
  <c r="F202" i="5"/>
  <c r="J202" i="5"/>
  <c r="I202" i="5"/>
  <c r="F198" i="5"/>
  <c r="E198" i="5"/>
  <c r="X198" i="5" s="1"/>
  <c r="G198" i="5"/>
  <c r="H198" i="5"/>
  <c r="R198" i="5"/>
  <c r="I198" i="5"/>
  <c r="F194" i="5"/>
  <c r="E194" i="5"/>
  <c r="X194" i="5" s="1"/>
  <c r="J194" i="5"/>
  <c r="G194" i="5"/>
  <c r="H194" i="5"/>
  <c r="R194" i="5"/>
  <c r="I194" i="5"/>
  <c r="E186" i="5"/>
  <c r="X186" i="5" s="1"/>
  <c r="G186" i="5"/>
  <c r="R186" i="5"/>
  <c r="H186" i="5"/>
  <c r="I186" i="5"/>
  <c r="J186" i="5"/>
  <c r="F186" i="5"/>
  <c r="H180" i="5"/>
  <c r="J180" i="5"/>
  <c r="F180" i="5"/>
  <c r="E180" i="5"/>
  <c r="X180" i="5" s="1"/>
  <c r="G180" i="5"/>
  <c r="R180" i="5"/>
  <c r="I180" i="5"/>
  <c r="F174" i="5"/>
  <c r="G174" i="5"/>
  <c r="E174" i="5"/>
  <c r="X174" i="5" s="1"/>
  <c r="R174" i="5"/>
  <c r="H174" i="5"/>
  <c r="I174" i="5"/>
  <c r="J174" i="5"/>
  <c r="R170" i="5"/>
  <c r="F158" i="5"/>
  <c r="R158" i="5"/>
  <c r="E158" i="5"/>
  <c r="X158" i="5" s="1"/>
  <c r="G158" i="5"/>
  <c r="H158" i="5"/>
  <c r="I158" i="5"/>
  <c r="E150" i="5"/>
  <c r="X150" i="5" s="1"/>
  <c r="J150" i="5"/>
  <c r="G150" i="5"/>
  <c r="I150" i="5"/>
  <c r="H150" i="5"/>
  <c r="R150" i="5"/>
  <c r="H144" i="5"/>
  <c r="I144" i="5"/>
  <c r="I134" i="5"/>
  <c r="J134" i="5"/>
  <c r="H134" i="5"/>
  <c r="F134" i="5"/>
  <c r="R134" i="5"/>
  <c r="I58" i="5"/>
  <c r="H58" i="5"/>
  <c r="E58" i="5"/>
  <c r="X58" i="5" s="1"/>
  <c r="G58" i="5"/>
  <c r="R2354" i="5"/>
  <c r="R2466" i="5"/>
  <c r="H2274" i="5"/>
  <c r="J2446" i="5"/>
  <c r="F1239" i="5"/>
  <c r="E75" i="5"/>
  <c r="X75" i="5" s="1"/>
  <c r="G547" i="5"/>
  <c r="R499" i="5"/>
  <c r="R531" i="5"/>
  <c r="F83" i="5"/>
  <c r="J531" i="5"/>
  <c r="E19" i="5"/>
  <c r="X19" i="5" s="1"/>
  <c r="H43" i="5"/>
  <c r="F43" i="5"/>
  <c r="J51" i="5"/>
  <c r="G59" i="5"/>
  <c r="H91" i="5"/>
  <c r="R97" i="5"/>
  <c r="R121" i="5"/>
  <c r="G121" i="5"/>
  <c r="R137" i="5"/>
  <c r="H137" i="5"/>
  <c r="F145" i="5"/>
  <c r="H161" i="5"/>
  <c r="G177" i="5"/>
  <c r="F177" i="5"/>
  <c r="G209" i="5"/>
  <c r="E225" i="5"/>
  <c r="X225" i="5" s="1"/>
  <c r="R273" i="5"/>
  <c r="I289" i="5"/>
  <c r="H313" i="5"/>
  <c r="I409" i="5"/>
  <c r="F409" i="5"/>
  <c r="F451" i="5"/>
  <c r="H499" i="5"/>
  <c r="I385" i="5"/>
  <c r="G35" i="5"/>
  <c r="E233" i="5"/>
  <c r="X233" i="5" s="1"/>
  <c r="F113" i="5"/>
  <c r="F483" i="5"/>
  <c r="F67" i="5"/>
  <c r="R129" i="5"/>
  <c r="H217" i="5"/>
  <c r="R321" i="5"/>
  <c r="H97" i="5"/>
  <c r="I354" i="5"/>
  <c r="G1542" i="5"/>
  <c r="I1158" i="5"/>
  <c r="R1638" i="5"/>
  <c r="G1886" i="5"/>
  <c r="H1762" i="5"/>
  <c r="E1014" i="5"/>
  <c r="X1014" i="5" s="1"/>
  <c r="H934" i="5"/>
  <c r="H706" i="5"/>
  <c r="E1826" i="5"/>
  <c r="X1826" i="5" s="1"/>
  <c r="F574" i="5"/>
  <c r="F878" i="5"/>
  <c r="J982" i="5"/>
  <c r="G1610" i="5"/>
  <c r="H1610" i="5"/>
  <c r="I810" i="5"/>
  <c r="I1762" i="5"/>
  <c r="E630" i="5"/>
  <c r="X630" i="5" s="1"/>
  <c r="E1570" i="5"/>
  <c r="X1570" i="5" s="1"/>
  <c r="J1610" i="5"/>
  <c r="R1410" i="5"/>
  <c r="H531" i="5"/>
  <c r="G706" i="5"/>
  <c r="J1874" i="5"/>
  <c r="J2010" i="5"/>
  <c r="G2010" i="5"/>
  <c r="E2010" i="5"/>
  <c r="X2010" i="5" s="1"/>
  <c r="R2010" i="5"/>
  <c r="I2010" i="5"/>
  <c r="F2010" i="5"/>
  <c r="H2010" i="5"/>
  <c r="J1990" i="5"/>
  <c r="F1990" i="5"/>
  <c r="H1990" i="5"/>
  <c r="E1990" i="5"/>
  <c r="X1990" i="5" s="1"/>
  <c r="R1990" i="5"/>
  <c r="R1978" i="5"/>
  <c r="J1978" i="5"/>
  <c r="F1978" i="5"/>
  <c r="E1978" i="5"/>
  <c r="X1978" i="5" s="1"/>
  <c r="H1978" i="5"/>
  <c r="I1978" i="5"/>
  <c r="I1966" i="5"/>
  <c r="F1966" i="5"/>
  <c r="E1966" i="5"/>
  <c r="X1966" i="5" s="1"/>
  <c r="J1966" i="5"/>
  <c r="E1950" i="5"/>
  <c r="X1950" i="5" s="1"/>
  <c r="F1950" i="5"/>
  <c r="J1950" i="5"/>
  <c r="I1950" i="5"/>
  <c r="F1938" i="5"/>
  <c r="J1938" i="5"/>
  <c r="H1938" i="5"/>
  <c r="I1938" i="5"/>
  <c r="E1938" i="5"/>
  <c r="X1938" i="5" s="1"/>
  <c r="R1938" i="5"/>
  <c r="G1938" i="5"/>
  <c r="I1926" i="5"/>
  <c r="G1926" i="5"/>
  <c r="J1926" i="5"/>
  <c r="H1926" i="5"/>
  <c r="R1906" i="5"/>
  <c r="F1906" i="5"/>
  <c r="J1906" i="5"/>
  <c r="G1906" i="5"/>
  <c r="I1906" i="5"/>
  <c r="H1906" i="5"/>
  <c r="E1906" i="5"/>
  <c r="X1906" i="5" s="1"/>
  <c r="I1894" i="5"/>
  <c r="H1894" i="5"/>
  <c r="G1894" i="5"/>
  <c r="R1882" i="5"/>
  <c r="E1882" i="5"/>
  <c r="X1882" i="5" s="1"/>
  <c r="H1882" i="5"/>
  <c r="G1882" i="5"/>
  <c r="F1882" i="5"/>
  <c r="J1882" i="5"/>
  <c r="I1882" i="5"/>
  <c r="E1866" i="5"/>
  <c r="X1866" i="5" s="1"/>
  <c r="F1866" i="5"/>
  <c r="H1854" i="5"/>
  <c r="R1854" i="5"/>
  <c r="F1854" i="5"/>
  <c r="E1854" i="5"/>
  <c r="X1854" i="5" s="1"/>
  <c r="J1854" i="5"/>
  <c r="I1834" i="5"/>
  <c r="G1834" i="5"/>
  <c r="R1834" i="5"/>
  <c r="F1834" i="5"/>
  <c r="J1834" i="5"/>
  <c r="H1834" i="5"/>
  <c r="E1834" i="5"/>
  <c r="X1834" i="5" s="1"/>
  <c r="I1814" i="5"/>
  <c r="H1814" i="5"/>
  <c r="J1814" i="5"/>
  <c r="F1814" i="5"/>
  <c r="E1794" i="5"/>
  <c r="X1794" i="5" s="1"/>
  <c r="F1794" i="5"/>
  <c r="R1794" i="5"/>
  <c r="J1794" i="5"/>
  <c r="I1794" i="5"/>
  <c r="H1794" i="5"/>
  <c r="R1774" i="5"/>
  <c r="E1774" i="5"/>
  <c r="X1774" i="5" s="1"/>
  <c r="G1774" i="5"/>
  <c r="F1774" i="5"/>
  <c r="I1766" i="5"/>
  <c r="F1766" i="5"/>
  <c r="R1766" i="5"/>
  <c r="E1766" i="5"/>
  <c r="X1766" i="5" s="1"/>
  <c r="H1766" i="5"/>
  <c r="E1750" i="5"/>
  <c r="X1750" i="5" s="1"/>
  <c r="R1730" i="5"/>
  <c r="I1730" i="5"/>
  <c r="H1730" i="5"/>
  <c r="E1730" i="5"/>
  <c r="X1730" i="5" s="1"/>
  <c r="F1730" i="5"/>
  <c r="J1730" i="5"/>
  <c r="J1718" i="5"/>
  <c r="I1718" i="5"/>
  <c r="H1718" i="5"/>
  <c r="G1718" i="5"/>
  <c r="R1718" i="5"/>
  <c r="F1718" i="5"/>
  <c r="E1698" i="5"/>
  <c r="X1698" i="5" s="1"/>
  <c r="I1698" i="5"/>
  <c r="H1698" i="5"/>
  <c r="J1698" i="5"/>
  <c r="G1698" i="5"/>
  <c r="F1698" i="5"/>
  <c r="R1698" i="5"/>
  <c r="R1686" i="5"/>
  <c r="G1686" i="5"/>
  <c r="J1686" i="5"/>
  <c r="H1686" i="5"/>
  <c r="F1666" i="5"/>
  <c r="R1666" i="5"/>
  <c r="E1666" i="5"/>
  <c r="X1666" i="5" s="1"/>
  <c r="H1666" i="5"/>
  <c r="G1666" i="5"/>
  <c r="J1666" i="5"/>
  <c r="G1646" i="5"/>
  <c r="F1646" i="5"/>
  <c r="I1646" i="5"/>
  <c r="J1646" i="5"/>
  <c r="H1646" i="5"/>
  <c r="R1634" i="5"/>
  <c r="H1634" i="5"/>
  <c r="F1634" i="5"/>
  <c r="I1634" i="5"/>
  <c r="J1634" i="5"/>
  <c r="G1634" i="5"/>
  <c r="E1634" i="5"/>
  <c r="X1634" i="5" s="1"/>
  <c r="R1618" i="5"/>
  <c r="G1618" i="5"/>
  <c r="H1618" i="5"/>
  <c r="J1618" i="5"/>
  <c r="E1618" i="5"/>
  <c r="X1618" i="5" s="1"/>
  <c r="I1618" i="5"/>
  <c r="R1594" i="5"/>
  <c r="F1594" i="5"/>
  <c r="E1594" i="5"/>
  <c r="X1594" i="5" s="1"/>
  <c r="I1594" i="5"/>
  <c r="G1594" i="5"/>
  <c r="H1594" i="5"/>
  <c r="G1582" i="5"/>
  <c r="R1582" i="5"/>
  <c r="E1582" i="5"/>
  <c r="X1582" i="5" s="1"/>
  <c r="H1582" i="5"/>
  <c r="J1582" i="5"/>
  <c r="I1582" i="5"/>
  <c r="F1562" i="5"/>
  <c r="E1562" i="5"/>
  <c r="X1562" i="5" s="1"/>
  <c r="J1562" i="5"/>
  <c r="G1562" i="5"/>
  <c r="I1562" i="5"/>
  <c r="H1562" i="5"/>
  <c r="R1562" i="5"/>
  <c r="G1550" i="5"/>
  <c r="F1550" i="5"/>
  <c r="I1550" i="5"/>
  <c r="E1550" i="5"/>
  <c r="X1550" i="5" s="1"/>
  <c r="F1538" i="5"/>
  <c r="R1538" i="5"/>
  <c r="G1538" i="5"/>
  <c r="E1538" i="5"/>
  <c r="X1538" i="5" s="1"/>
  <c r="I1538" i="5"/>
  <c r="F1522" i="5"/>
  <c r="J1522" i="5"/>
  <c r="G1522" i="5"/>
  <c r="E1522" i="5"/>
  <c r="X1522" i="5" s="1"/>
  <c r="H1522" i="5"/>
  <c r="E1510" i="5"/>
  <c r="X1510" i="5" s="1"/>
  <c r="H1510" i="5"/>
  <c r="J1510" i="5"/>
  <c r="G1510" i="5"/>
  <c r="F1510" i="5"/>
  <c r="G1490" i="5"/>
  <c r="J1470" i="5"/>
  <c r="R1470" i="5"/>
  <c r="I1470" i="5"/>
  <c r="H1470" i="5"/>
  <c r="G1470" i="5"/>
  <c r="F1470" i="5"/>
  <c r="H1458" i="5"/>
  <c r="R1458" i="5"/>
  <c r="J1458" i="5"/>
  <c r="I1458" i="5"/>
  <c r="G1458" i="5"/>
  <c r="F1458" i="5"/>
  <c r="E1458" i="5"/>
  <c r="X1458" i="5" s="1"/>
  <c r="R1446" i="5"/>
  <c r="H1446" i="5"/>
  <c r="F1446" i="5"/>
  <c r="G1446" i="5"/>
  <c r="I1446" i="5"/>
  <c r="E1446" i="5"/>
  <c r="X1446" i="5" s="1"/>
  <c r="J1446" i="5"/>
  <c r="E1434" i="5"/>
  <c r="X1434" i="5" s="1"/>
  <c r="R1434" i="5"/>
  <c r="G1434" i="5"/>
  <c r="H1434" i="5"/>
  <c r="F1434" i="5"/>
  <c r="J1434" i="5"/>
  <c r="I1434" i="5"/>
  <c r="I1422" i="5"/>
  <c r="R1422" i="5"/>
  <c r="H1422" i="5"/>
  <c r="J1422" i="5"/>
  <c r="F1422" i="5"/>
  <c r="E1414" i="5"/>
  <c r="X1414" i="5" s="1"/>
  <c r="F1414" i="5"/>
  <c r="R1414" i="5"/>
  <c r="I1414" i="5"/>
  <c r="J1402" i="5"/>
  <c r="F1402" i="5"/>
  <c r="R1402" i="5"/>
  <c r="I1402" i="5"/>
  <c r="H1402" i="5"/>
  <c r="F1378" i="5"/>
  <c r="H1378" i="5"/>
  <c r="J1378" i="5"/>
  <c r="G1378" i="5"/>
  <c r="R1378" i="5"/>
  <c r="I1378" i="5"/>
  <c r="E1378" i="5"/>
  <c r="X1378" i="5" s="1"/>
  <c r="H1358" i="5"/>
  <c r="F1358" i="5"/>
  <c r="J1358" i="5"/>
  <c r="I1358" i="5"/>
  <c r="R1358" i="5"/>
  <c r="J1346" i="5"/>
  <c r="H1346" i="5"/>
  <c r="F1322" i="5"/>
  <c r="I1322" i="5"/>
  <c r="R1322" i="5"/>
  <c r="G1322" i="5"/>
  <c r="J1322" i="5"/>
  <c r="E1322" i="5"/>
  <c r="X1322" i="5" s="1"/>
  <c r="G1298" i="5"/>
  <c r="R1298" i="5"/>
  <c r="F1298" i="5"/>
  <c r="J1298" i="5"/>
  <c r="E1298" i="5"/>
  <c r="X1298" i="5" s="1"/>
  <c r="H1298" i="5"/>
  <c r="I1298" i="5"/>
  <c r="H1286" i="5"/>
  <c r="F1286" i="5"/>
  <c r="R1286" i="5"/>
  <c r="G1286" i="5"/>
  <c r="J1286" i="5"/>
  <c r="G1274" i="5"/>
  <c r="I1274" i="5"/>
  <c r="R1274" i="5"/>
  <c r="E1274" i="5"/>
  <c r="X1274" i="5" s="1"/>
  <c r="H1274" i="5"/>
  <c r="J1262" i="5"/>
  <c r="G1262" i="5"/>
  <c r="E1262" i="5"/>
  <c r="X1262" i="5" s="1"/>
  <c r="G1238" i="5"/>
  <c r="J1238" i="5"/>
  <c r="I1238" i="5"/>
  <c r="F1238" i="5"/>
  <c r="E1238" i="5"/>
  <c r="X1238" i="5" s="1"/>
  <c r="H1238" i="5"/>
  <c r="H1214" i="5"/>
  <c r="G1214" i="5"/>
  <c r="J1214" i="5"/>
  <c r="H1190" i="5"/>
  <c r="E1190" i="5"/>
  <c r="X1190" i="5" s="1"/>
  <c r="G1190" i="5"/>
  <c r="R1190" i="5"/>
  <c r="R1174" i="5"/>
  <c r="J1174" i="5"/>
  <c r="I1174" i="5"/>
  <c r="H1174" i="5"/>
  <c r="E1174" i="5"/>
  <c r="X1174" i="5" s="1"/>
  <c r="F1174" i="5"/>
  <c r="F1154" i="5"/>
  <c r="E1154" i="5"/>
  <c r="X1154" i="5" s="1"/>
  <c r="I1154" i="5"/>
  <c r="H1154" i="5"/>
  <c r="F1134" i="5"/>
  <c r="G1134" i="5"/>
  <c r="J1134" i="5"/>
  <c r="H1134" i="5"/>
  <c r="G1122" i="5"/>
  <c r="J1122" i="5"/>
  <c r="E1122" i="5"/>
  <c r="X1122" i="5" s="1"/>
  <c r="H1122" i="5"/>
  <c r="F1122" i="5"/>
  <c r="I1122" i="5"/>
  <c r="R1122" i="5"/>
  <c r="G1102" i="5"/>
  <c r="J1102" i="5"/>
  <c r="R1102" i="5"/>
  <c r="I1102" i="5"/>
  <c r="E1102" i="5"/>
  <c r="X1102" i="5" s="1"/>
  <c r="H1090" i="5"/>
  <c r="J1090" i="5"/>
  <c r="F1090" i="5"/>
  <c r="G1090" i="5"/>
  <c r="J1058" i="5"/>
  <c r="H1058" i="5"/>
  <c r="I1058" i="5"/>
  <c r="F1058" i="5"/>
  <c r="R1058" i="5"/>
  <c r="E1058" i="5"/>
  <c r="X1058" i="5" s="1"/>
  <c r="F1038" i="5"/>
  <c r="G1038" i="5"/>
  <c r="I1038" i="5"/>
  <c r="J1038" i="5"/>
  <c r="H1038" i="5"/>
  <c r="E1038" i="5"/>
  <c r="X1038" i="5" s="1"/>
  <c r="R1038" i="5"/>
  <c r="R1010" i="5"/>
  <c r="I1010" i="5"/>
  <c r="G1010" i="5"/>
  <c r="H1010" i="5"/>
  <c r="E1010" i="5"/>
  <c r="X1010" i="5" s="1"/>
  <c r="F1010" i="5"/>
  <c r="J1010" i="5"/>
  <c r="J998" i="5"/>
  <c r="E998" i="5"/>
  <c r="X998" i="5" s="1"/>
  <c r="R998" i="5"/>
  <c r="I998" i="5"/>
  <c r="F998" i="5"/>
  <c r="H998" i="5"/>
  <c r="R978" i="5"/>
  <c r="H978" i="5"/>
  <c r="I978" i="5"/>
  <c r="G978" i="5"/>
  <c r="F978" i="5"/>
  <c r="J978" i="5"/>
  <c r="I966" i="5"/>
  <c r="E966" i="5"/>
  <c r="X966" i="5" s="1"/>
  <c r="J966" i="5"/>
  <c r="R966" i="5"/>
  <c r="G966" i="5"/>
  <c r="H966" i="5"/>
  <c r="E950" i="5"/>
  <c r="X950" i="5" s="1"/>
  <c r="F950" i="5"/>
  <c r="H950" i="5"/>
  <c r="R950" i="5"/>
  <c r="J950" i="5"/>
  <c r="R938" i="5"/>
  <c r="J938" i="5"/>
  <c r="F938" i="5"/>
  <c r="E938" i="5"/>
  <c r="X938" i="5" s="1"/>
  <c r="G938" i="5"/>
  <c r="H938" i="5"/>
  <c r="R926" i="5"/>
  <c r="G926" i="5"/>
  <c r="J926" i="5"/>
  <c r="H926" i="5"/>
  <c r="F926" i="5"/>
  <c r="I926" i="5"/>
  <c r="H910" i="5"/>
  <c r="I910" i="5"/>
  <c r="R910" i="5"/>
  <c r="F910" i="5"/>
  <c r="G910" i="5"/>
  <c r="J910" i="5"/>
  <c r="E910" i="5"/>
  <c r="X910" i="5" s="1"/>
  <c r="E898" i="5"/>
  <c r="X898" i="5" s="1"/>
  <c r="H898" i="5"/>
  <c r="I898" i="5"/>
  <c r="R898" i="5"/>
  <c r="E882" i="5"/>
  <c r="X882" i="5" s="1"/>
  <c r="H882" i="5"/>
  <c r="I882" i="5"/>
  <c r="G882" i="5"/>
  <c r="J882" i="5"/>
  <c r="F882" i="5"/>
  <c r="R882" i="5"/>
  <c r="H870" i="5"/>
  <c r="R870" i="5"/>
  <c r="J870" i="5"/>
  <c r="G870" i="5"/>
  <c r="E870" i="5"/>
  <c r="X870" i="5" s="1"/>
  <c r="I870" i="5"/>
  <c r="J854" i="5"/>
  <c r="H854" i="5"/>
  <c r="F854" i="5"/>
  <c r="E854" i="5"/>
  <c r="X854" i="5" s="1"/>
  <c r="I854" i="5"/>
  <c r="R854" i="5"/>
  <c r="F842" i="5"/>
  <c r="G842" i="5"/>
  <c r="J842" i="5"/>
  <c r="E842" i="5"/>
  <c r="X842" i="5" s="1"/>
  <c r="I842" i="5"/>
  <c r="R842" i="5"/>
  <c r="H826" i="5"/>
  <c r="G826" i="5"/>
  <c r="R826" i="5"/>
  <c r="E826" i="5"/>
  <c r="X826" i="5" s="1"/>
  <c r="F826" i="5"/>
  <c r="J826" i="5"/>
  <c r="F814" i="5"/>
  <c r="E814" i="5"/>
  <c r="X814" i="5" s="1"/>
  <c r="I814" i="5"/>
  <c r="G814" i="5"/>
  <c r="R814" i="5"/>
  <c r="G798" i="5"/>
  <c r="E798" i="5"/>
  <c r="X798" i="5" s="1"/>
  <c r="F798" i="5"/>
  <c r="I798" i="5"/>
  <c r="H798" i="5"/>
  <c r="J798" i="5"/>
  <c r="R798" i="5"/>
  <c r="F786" i="5"/>
  <c r="R786" i="5"/>
  <c r="H758" i="5"/>
  <c r="E614" i="5"/>
  <c r="X614" i="5" s="1"/>
  <c r="G614" i="5"/>
  <c r="J614" i="5"/>
  <c r="I614" i="5"/>
  <c r="F614" i="5"/>
  <c r="R614" i="5"/>
  <c r="I2338" i="5"/>
  <c r="E2338" i="5"/>
  <c r="X2338" i="5" s="1"/>
  <c r="G2466" i="5"/>
  <c r="H1108" i="5"/>
  <c r="F2478" i="5"/>
  <c r="G2350" i="5"/>
  <c r="F2354" i="5"/>
  <c r="G1108" i="5"/>
  <c r="I1108" i="5"/>
  <c r="R2478" i="5"/>
  <c r="H2446" i="5"/>
  <c r="F2350" i="5"/>
  <c r="F361" i="5"/>
  <c r="H409" i="5"/>
  <c r="I19" i="5"/>
  <c r="J547" i="5"/>
  <c r="E35" i="5"/>
  <c r="X35" i="5" s="1"/>
  <c r="J91" i="5"/>
  <c r="H467" i="5"/>
  <c r="G385" i="5"/>
  <c r="R27" i="5"/>
  <c r="J19" i="5"/>
  <c r="R43" i="5"/>
  <c r="G51" i="5"/>
  <c r="F59" i="5"/>
  <c r="G91" i="5"/>
  <c r="J97" i="5"/>
  <c r="F121" i="5"/>
  <c r="G137" i="5"/>
  <c r="J137" i="5"/>
  <c r="G145" i="5"/>
  <c r="R177" i="5"/>
  <c r="H177" i="5"/>
  <c r="R209" i="5"/>
  <c r="J209" i="5"/>
  <c r="R225" i="5"/>
  <c r="E273" i="5"/>
  <c r="X273" i="5" s="1"/>
  <c r="G289" i="5"/>
  <c r="R305" i="5"/>
  <c r="J409" i="5"/>
  <c r="E451" i="5"/>
  <c r="X451" i="5" s="1"/>
  <c r="I249" i="5"/>
  <c r="E467" i="5"/>
  <c r="X467" i="5" s="1"/>
  <c r="E369" i="5"/>
  <c r="X369" i="5" s="1"/>
  <c r="H353" i="5"/>
  <c r="R201" i="5"/>
  <c r="I321" i="5"/>
  <c r="J499" i="5"/>
  <c r="E1574" i="5"/>
  <c r="X1574" i="5" s="1"/>
  <c r="F218" i="5"/>
  <c r="I534" i="5"/>
  <c r="F1190" i="5"/>
  <c r="H18" i="5"/>
  <c r="F1742" i="5"/>
  <c r="G1414" i="5"/>
  <c r="J1438" i="5"/>
  <c r="R1734" i="5"/>
  <c r="F1102" i="5"/>
  <c r="G1358" i="5"/>
  <c r="R1646" i="5"/>
  <c r="E1814" i="5"/>
  <c r="X1814" i="5" s="1"/>
  <c r="R1926" i="5"/>
  <c r="R1982" i="5"/>
  <c r="J1706" i="5"/>
  <c r="F1618" i="5"/>
  <c r="J1538" i="5"/>
  <c r="G670" i="5"/>
  <c r="E1970" i="5"/>
  <c r="X1970" i="5" s="1"/>
  <c r="G1794" i="5"/>
  <c r="G1978" i="5"/>
  <c r="R734" i="5"/>
  <c r="G934" i="5"/>
  <c r="J1426" i="5"/>
  <c r="H1914" i="5"/>
  <c r="E926" i="5"/>
  <c r="X926" i="5" s="1"/>
  <c r="J1482" i="5"/>
  <c r="H1450" i="5"/>
  <c r="J814" i="5"/>
  <c r="H1818" i="5"/>
  <c r="I1514" i="5"/>
  <c r="E638" i="5"/>
  <c r="X638" i="5" s="1"/>
  <c r="I938" i="5"/>
  <c r="E574" i="5"/>
  <c r="X574" i="5" s="1"/>
  <c r="J43" i="5"/>
  <c r="F618" i="5"/>
  <c r="F694" i="5"/>
  <c r="G854" i="5"/>
  <c r="G1858" i="5"/>
  <c r="E1402" i="5"/>
  <c r="X1402" i="5" s="1"/>
  <c r="E134" i="5"/>
  <c r="X134" i="5" s="1"/>
  <c r="F150" i="5"/>
  <c r="J2490" i="5"/>
  <c r="E2490" i="5"/>
  <c r="X2490" i="5" s="1"/>
  <c r="H2490" i="5"/>
  <c r="R2490" i="5"/>
  <c r="F2490" i="5"/>
  <c r="J2002" i="5"/>
  <c r="G2002" i="5"/>
  <c r="F2002" i="5"/>
  <c r="E2002" i="5"/>
  <c r="X2002" i="5" s="1"/>
  <c r="I2002" i="5"/>
  <c r="H2002" i="5"/>
  <c r="R2002" i="5"/>
  <c r="R1998" i="5"/>
  <c r="F1998" i="5"/>
  <c r="J1998" i="5"/>
  <c r="G1998" i="5"/>
  <c r="I1998" i="5"/>
  <c r="H1998" i="5"/>
  <c r="F1986" i="5"/>
  <c r="G1986" i="5"/>
  <c r="R1986" i="5"/>
  <c r="I1986" i="5"/>
  <c r="H1986" i="5"/>
  <c r="J1986" i="5"/>
  <c r="R1974" i="5"/>
  <c r="J1974" i="5"/>
  <c r="I1974" i="5"/>
  <c r="R1962" i="5"/>
  <c r="F1962" i="5"/>
  <c r="I1962" i="5"/>
  <c r="H1962" i="5"/>
  <c r="J1962" i="5"/>
  <c r="G1962" i="5"/>
  <c r="I1954" i="5"/>
  <c r="E1954" i="5"/>
  <c r="X1954" i="5" s="1"/>
  <c r="R1954" i="5"/>
  <c r="G1954" i="5"/>
  <c r="H1954" i="5"/>
  <c r="F1954" i="5"/>
  <c r="J1954" i="5"/>
  <c r="J1946" i="5"/>
  <c r="I1946" i="5"/>
  <c r="H1946" i="5"/>
  <c r="E1946" i="5"/>
  <c r="X1946" i="5" s="1"/>
  <c r="F1946" i="5"/>
  <c r="R1946" i="5"/>
  <c r="I1934" i="5"/>
  <c r="R1934" i="5"/>
  <c r="J1934" i="5"/>
  <c r="G1934" i="5"/>
  <c r="E1934" i="5"/>
  <c r="X1934" i="5" s="1"/>
  <c r="F1934" i="5"/>
  <c r="F1922" i="5"/>
  <c r="J1922" i="5"/>
  <c r="I1922" i="5"/>
  <c r="R1922" i="5"/>
  <c r="H1922" i="5"/>
  <c r="F1898" i="5"/>
  <c r="E1898" i="5"/>
  <c r="X1898" i="5" s="1"/>
  <c r="J1898" i="5"/>
  <c r="G1898" i="5"/>
  <c r="H1898" i="5"/>
  <c r="I1898" i="5"/>
  <c r="R1898" i="5"/>
  <c r="H1890" i="5"/>
  <c r="F1890" i="5"/>
  <c r="I1890" i="5"/>
  <c r="G1878" i="5"/>
  <c r="R1878" i="5"/>
  <c r="I1878" i="5"/>
  <c r="J1878" i="5"/>
  <c r="R1870" i="5"/>
  <c r="J1870" i="5"/>
  <c r="E1870" i="5"/>
  <c r="X1870" i="5" s="1"/>
  <c r="G1870" i="5"/>
  <c r="I1870" i="5"/>
  <c r="E1862" i="5"/>
  <c r="X1862" i="5" s="1"/>
  <c r="F1862" i="5"/>
  <c r="J1862" i="5"/>
  <c r="R1862" i="5"/>
  <c r="H1862" i="5"/>
  <c r="H1850" i="5"/>
  <c r="J1850" i="5"/>
  <c r="F1850" i="5"/>
  <c r="G1850" i="5"/>
  <c r="E1850" i="5"/>
  <c r="X1850" i="5" s="1"/>
  <c r="R1850" i="5"/>
  <c r="I1850" i="5"/>
  <c r="I1838" i="5"/>
  <c r="H1838" i="5"/>
  <c r="G1838" i="5"/>
  <c r="E1838" i="5"/>
  <c r="X1838" i="5" s="1"/>
  <c r="R1838" i="5"/>
  <c r="F1826" i="5"/>
  <c r="R1826" i="5"/>
  <c r="J1826" i="5"/>
  <c r="G1826" i="5"/>
  <c r="I1826" i="5"/>
  <c r="H1810" i="5"/>
  <c r="G1810" i="5"/>
  <c r="E1810" i="5"/>
  <c r="X1810" i="5" s="1"/>
  <c r="I1810" i="5"/>
  <c r="R1810" i="5"/>
  <c r="F1810" i="5"/>
  <c r="J1810" i="5"/>
  <c r="I1798" i="5"/>
  <c r="R1798" i="5"/>
  <c r="E1798" i="5"/>
  <c r="X1798" i="5" s="1"/>
  <c r="I1790" i="5"/>
  <c r="E1790" i="5"/>
  <c r="X1790" i="5" s="1"/>
  <c r="R1790" i="5"/>
  <c r="F1790" i="5"/>
  <c r="J1790" i="5"/>
  <c r="F1770" i="5"/>
  <c r="G1770" i="5"/>
  <c r="J1770" i="5"/>
  <c r="I1770" i="5"/>
  <c r="R1770" i="5"/>
  <c r="H1770" i="5"/>
  <c r="J1754" i="5"/>
  <c r="R1754" i="5"/>
  <c r="F1754" i="5"/>
  <c r="E1754" i="5"/>
  <c r="X1754" i="5" s="1"/>
  <c r="I1754" i="5"/>
  <c r="H1754" i="5"/>
  <c r="G1754" i="5"/>
  <c r="I1746" i="5"/>
  <c r="R1746" i="5"/>
  <c r="F1746" i="5"/>
  <c r="F1738" i="5"/>
  <c r="H1738" i="5"/>
  <c r="G1738" i="5"/>
  <c r="I1738" i="5"/>
  <c r="R1738" i="5"/>
  <c r="J1738" i="5"/>
  <c r="H1726" i="5"/>
  <c r="E1726" i="5"/>
  <c r="X1726" i="5" s="1"/>
  <c r="I1726" i="5"/>
  <c r="J1726" i="5"/>
  <c r="J1714" i="5"/>
  <c r="H1714" i="5"/>
  <c r="G1714" i="5"/>
  <c r="R1714" i="5"/>
  <c r="I1714" i="5"/>
  <c r="E1714" i="5"/>
  <c r="X1714" i="5" s="1"/>
  <c r="F1714" i="5"/>
  <c r="F1694" i="5"/>
  <c r="J1694" i="5"/>
  <c r="E1694" i="5"/>
  <c r="X1694" i="5" s="1"/>
  <c r="G1694" i="5"/>
  <c r="H1694" i="5"/>
  <c r="I1694" i="5"/>
  <c r="H1678" i="5"/>
  <c r="J1678" i="5"/>
  <c r="G1678" i="5"/>
  <c r="I1678" i="5"/>
  <c r="E1662" i="5"/>
  <c r="X1662" i="5" s="1"/>
  <c r="R1662" i="5"/>
  <c r="G1662" i="5"/>
  <c r="I1662" i="5"/>
  <c r="J1662" i="5"/>
  <c r="H1662" i="5"/>
  <c r="F1662" i="5"/>
  <c r="I1650" i="5"/>
  <c r="G1650" i="5"/>
  <c r="J1650" i="5"/>
  <c r="E1650" i="5"/>
  <c r="X1650" i="5" s="1"/>
  <c r="H1650" i="5"/>
  <c r="F1650" i="5"/>
  <c r="R1650" i="5"/>
  <c r="R1642" i="5"/>
  <c r="J1642" i="5"/>
  <c r="E1642" i="5"/>
  <c r="X1642" i="5" s="1"/>
  <c r="F1642" i="5"/>
  <c r="G1642" i="5"/>
  <c r="H1642" i="5"/>
  <c r="G1626" i="5"/>
  <c r="J1626" i="5"/>
  <c r="I1626" i="5"/>
  <c r="E1626" i="5"/>
  <c r="X1626" i="5" s="1"/>
  <c r="R1626" i="5"/>
  <c r="F1626" i="5"/>
  <c r="H1626" i="5"/>
  <c r="J1614" i="5"/>
  <c r="G1614" i="5"/>
  <c r="R1614" i="5"/>
  <c r="F1614" i="5"/>
  <c r="I1614" i="5"/>
  <c r="H1614" i="5"/>
  <c r="H1602" i="5"/>
  <c r="F1602" i="5"/>
  <c r="J1602" i="5"/>
  <c r="I1602" i="5"/>
  <c r="E1602" i="5"/>
  <c r="X1602" i="5" s="1"/>
  <c r="R1602" i="5"/>
  <c r="I1590" i="5"/>
  <c r="E1586" i="5"/>
  <c r="X1586" i="5" s="1"/>
  <c r="R1586" i="5"/>
  <c r="J1586" i="5"/>
  <c r="F1586" i="5"/>
  <c r="G1586" i="5"/>
  <c r="J1574" i="5"/>
  <c r="F1574" i="5"/>
  <c r="H1574" i="5"/>
  <c r="I1574" i="5"/>
  <c r="R1566" i="5"/>
  <c r="H1566" i="5"/>
  <c r="G1566" i="5"/>
  <c r="E1566" i="5"/>
  <c r="X1566" i="5" s="1"/>
  <c r="J1566" i="5"/>
  <c r="E1558" i="5"/>
  <c r="X1558" i="5" s="1"/>
  <c r="J1546" i="5"/>
  <c r="F1546" i="5"/>
  <c r="E1546" i="5"/>
  <c r="X1546" i="5" s="1"/>
  <c r="R1546" i="5"/>
  <c r="H1546" i="5"/>
  <c r="I1546" i="5"/>
  <c r="G1546" i="5"/>
  <c r="I1534" i="5"/>
  <c r="G1534" i="5"/>
  <c r="F1534" i="5"/>
  <c r="J1534" i="5"/>
  <c r="E1534" i="5"/>
  <c r="X1534" i="5" s="1"/>
  <c r="H1534" i="5"/>
  <c r="R1534" i="5"/>
  <c r="I1526" i="5"/>
  <c r="H1526" i="5"/>
  <c r="J1526" i="5"/>
  <c r="R1526" i="5"/>
  <c r="E1526" i="5"/>
  <c r="X1526" i="5" s="1"/>
  <c r="H1518" i="5"/>
  <c r="E1518" i="5"/>
  <c r="X1518" i="5" s="1"/>
  <c r="G1518" i="5"/>
  <c r="I1518" i="5"/>
  <c r="R1518" i="5"/>
  <c r="F1518" i="5"/>
  <c r="E1506" i="5"/>
  <c r="X1506" i="5" s="1"/>
  <c r="F1506" i="5"/>
  <c r="G1506" i="5"/>
  <c r="J1506" i="5"/>
  <c r="H1486" i="5"/>
  <c r="F1486" i="5"/>
  <c r="E1486" i="5"/>
  <c r="X1486" i="5" s="1"/>
  <c r="R1486" i="5"/>
  <c r="H1474" i="5"/>
  <c r="G1474" i="5"/>
  <c r="E1474" i="5"/>
  <c r="X1474" i="5" s="1"/>
  <c r="R1474" i="5"/>
  <c r="F1474" i="5"/>
  <c r="I1474" i="5"/>
  <c r="J1474" i="5"/>
  <c r="F1466" i="5"/>
  <c r="E1466" i="5"/>
  <c r="X1466" i="5" s="1"/>
  <c r="J1466" i="5"/>
  <c r="H1466" i="5"/>
  <c r="R1466" i="5"/>
  <c r="J1454" i="5"/>
  <c r="F1454" i="5"/>
  <c r="E1454" i="5"/>
  <c r="X1454" i="5" s="1"/>
  <c r="R1454" i="5"/>
  <c r="I1454" i="5"/>
  <c r="H1454" i="5"/>
  <c r="E1442" i="5"/>
  <c r="X1442" i="5" s="1"/>
  <c r="J1442" i="5"/>
  <c r="I1442" i="5"/>
  <c r="G1442" i="5"/>
  <c r="R1442" i="5"/>
  <c r="F1442" i="5"/>
  <c r="I1430" i="5"/>
  <c r="J1390" i="5"/>
  <c r="I1386" i="5"/>
  <c r="G1386" i="5"/>
  <c r="J1386" i="5"/>
  <c r="H1386" i="5"/>
  <c r="R1386" i="5"/>
  <c r="E1386" i="5"/>
  <c r="X1386" i="5" s="1"/>
  <c r="J1366" i="5"/>
  <c r="I1366" i="5"/>
  <c r="H1366" i="5"/>
  <c r="R1366" i="5"/>
  <c r="F1366" i="5"/>
  <c r="G1366" i="5"/>
  <c r="G1350" i="5"/>
  <c r="I1350" i="5"/>
  <c r="R1350" i="5"/>
  <c r="J1350" i="5"/>
  <c r="H1350" i="5"/>
  <c r="E1350" i="5"/>
  <c r="X1350" i="5" s="1"/>
  <c r="F1338" i="5"/>
  <c r="I1338" i="5"/>
  <c r="E1338" i="5"/>
  <c r="X1338" i="5" s="1"/>
  <c r="G1338" i="5"/>
  <c r="J1338" i="5"/>
  <c r="R1338" i="5"/>
  <c r="H1338" i="5"/>
  <c r="F1314" i="5"/>
  <c r="J1314" i="5"/>
  <c r="E1314" i="5"/>
  <c r="X1314" i="5" s="1"/>
  <c r="H1302" i="5"/>
  <c r="E1302" i="5"/>
  <c r="X1302" i="5" s="1"/>
  <c r="J1290" i="5"/>
  <c r="I1290" i="5"/>
  <c r="H1290" i="5"/>
  <c r="F1290" i="5"/>
  <c r="E1290" i="5"/>
  <c r="X1290" i="5" s="1"/>
  <c r="I1278" i="5"/>
  <c r="J1278" i="5"/>
  <c r="E1278" i="5"/>
  <c r="X1278" i="5" s="1"/>
  <c r="H1278" i="5"/>
  <c r="R1278" i="5"/>
  <c r="F1278" i="5"/>
  <c r="J1270" i="5"/>
  <c r="G1270" i="5"/>
  <c r="H1270" i="5"/>
  <c r="I1258" i="5"/>
  <c r="F1258" i="5"/>
  <c r="H1258" i="5"/>
  <c r="G1258" i="5"/>
  <c r="E1258" i="5"/>
  <c r="X1258" i="5" s="1"/>
  <c r="J1258" i="5"/>
  <c r="R1258" i="5"/>
  <c r="R1230" i="5"/>
  <c r="R1218" i="5"/>
  <c r="J1218" i="5"/>
  <c r="G1218" i="5"/>
  <c r="E1218" i="5"/>
  <c r="X1218" i="5" s="1"/>
  <c r="F1218" i="5"/>
  <c r="I1218" i="5"/>
  <c r="F1210" i="5"/>
  <c r="J1210" i="5"/>
  <c r="R1210" i="5"/>
  <c r="H1210" i="5"/>
  <c r="G1210" i="5"/>
  <c r="E1210" i="5"/>
  <c r="X1210" i="5" s="1"/>
  <c r="F1182" i="5"/>
  <c r="H1182" i="5"/>
  <c r="R1182" i="5"/>
  <c r="G1182" i="5"/>
  <c r="E1166" i="5"/>
  <c r="X1166" i="5" s="1"/>
  <c r="R1166" i="5"/>
  <c r="H1166" i="5"/>
  <c r="F1166" i="5"/>
  <c r="I1166" i="5"/>
  <c r="J1166" i="5"/>
  <c r="G1166" i="5"/>
  <c r="E1146" i="5"/>
  <c r="X1146" i="5" s="1"/>
  <c r="H1146" i="5"/>
  <c r="R1146" i="5"/>
  <c r="F1146" i="5"/>
  <c r="J1146" i="5"/>
  <c r="I1146" i="5"/>
  <c r="G1146" i="5"/>
  <c r="H1130" i="5"/>
  <c r="E1114" i="5"/>
  <c r="X1114" i="5" s="1"/>
  <c r="F1114" i="5"/>
  <c r="R1114" i="5"/>
  <c r="G1094" i="5"/>
  <c r="R1094" i="5"/>
  <c r="J1094" i="5"/>
  <c r="H1094" i="5"/>
  <c r="E1094" i="5"/>
  <c r="X1094" i="5" s="1"/>
  <c r="I1094" i="5"/>
  <c r="F1094" i="5"/>
  <c r="E1074" i="5"/>
  <c r="X1074" i="5" s="1"/>
  <c r="F1074" i="5"/>
  <c r="R1074" i="5"/>
  <c r="G1074" i="5"/>
  <c r="J1074" i="5"/>
  <c r="H1074" i="5"/>
  <c r="I1062" i="5"/>
  <c r="E1062" i="5"/>
  <c r="X1062" i="5" s="1"/>
  <c r="G1062" i="5"/>
  <c r="J1062" i="5"/>
  <c r="F1062" i="5"/>
  <c r="R1062" i="5"/>
  <c r="H1062" i="5"/>
  <c r="I1046" i="5"/>
  <c r="R1046" i="5"/>
  <c r="H1046" i="5"/>
  <c r="E1046" i="5"/>
  <c r="X1046" i="5" s="1"/>
  <c r="J1046" i="5"/>
  <c r="G1034" i="5"/>
  <c r="E1034" i="5"/>
  <c r="X1034" i="5" s="1"/>
  <c r="J1034" i="5"/>
  <c r="I1034" i="5"/>
  <c r="H1034" i="5"/>
  <c r="F1034" i="5"/>
  <c r="R1034" i="5"/>
  <c r="H1022" i="5"/>
  <c r="E1022" i="5"/>
  <c r="X1022" i="5" s="1"/>
  <c r="R1022" i="5"/>
  <c r="G1022" i="5"/>
  <c r="I1022" i="5"/>
  <c r="J1022" i="5"/>
  <c r="F1022" i="5"/>
  <c r="E1006" i="5"/>
  <c r="X1006" i="5" s="1"/>
  <c r="H1006" i="5"/>
  <c r="J1006" i="5"/>
  <c r="G1006" i="5"/>
  <c r="R1006" i="5"/>
  <c r="F1006" i="5"/>
  <c r="I1006" i="5"/>
  <c r="E994" i="5"/>
  <c r="X994" i="5" s="1"/>
  <c r="R994" i="5"/>
  <c r="F994" i="5"/>
  <c r="I994" i="5"/>
  <c r="J994" i="5"/>
  <c r="H994" i="5"/>
  <c r="G994" i="5"/>
  <c r="E986" i="5"/>
  <c r="X986" i="5" s="1"/>
  <c r="H986" i="5"/>
  <c r="G986" i="5"/>
  <c r="R986" i="5"/>
  <c r="F986" i="5"/>
  <c r="J986" i="5"/>
  <c r="I986" i="5"/>
  <c r="J974" i="5"/>
  <c r="H974" i="5"/>
  <c r="G974" i="5"/>
  <c r="E974" i="5"/>
  <c r="X974" i="5" s="1"/>
  <c r="R974" i="5"/>
  <c r="F974" i="5"/>
  <c r="I974" i="5"/>
  <c r="G962" i="5"/>
  <c r="R962" i="5"/>
  <c r="I962" i="5"/>
  <c r="F962" i="5"/>
  <c r="H962" i="5"/>
  <c r="J962" i="5"/>
  <c r="E962" i="5"/>
  <c r="X962" i="5" s="1"/>
  <c r="J954" i="5"/>
  <c r="G954" i="5"/>
  <c r="R954" i="5"/>
  <c r="E954" i="5"/>
  <c r="X954" i="5" s="1"/>
  <c r="I954" i="5"/>
  <c r="H954" i="5"/>
  <c r="F954" i="5"/>
  <c r="J942" i="5"/>
  <c r="G942" i="5"/>
  <c r="I942" i="5"/>
  <c r="F942" i="5"/>
  <c r="E942" i="5"/>
  <c r="X942" i="5" s="1"/>
  <c r="R942" i="5"/>
  <c r="H942" i="5"/>
  <c r="I930" i="5"/>
  <c r="J930" i="5"/>
  <c r="F922" i="5"/>
  <c r="G922" i="5"/>
  <c r="E922" i="5"/>
  <c r="X922" i="5" s="1"/>
  <c r="H922" i="5"/>
  <c r="I922" i="5"/>
  <c r="R922" i="5"/>
  <c r="F914" i="5"/>
  <c r="R914" i="5"/>
  <c r="E914" i="5"/>
  <c r="X914" i="5" s="1"/>
  <c r="J914" i="5"/>
  <c r="H914" i="5"/>
  <c r="I914" i="5"/>
  <c r="G914" i="5"/>
  <c r="H902" i="5"/>
  <c r="R902" i="5"/>
  <c r="F902" i="5"/>
  <c r="I902" i="5"/>
  <c r="J902" i="5"/>
  <c r="G902" i="5"/>
  <c r="F894" i="5"/>
  <c r="R886" i="5"/>
  <c r="H886" i="5"/>
  <c r="F886" i="5"/>
  <c r="E886" i="5"/>
  <c r="X886" i="5" s="1"/>
  <c r="G886" i="5"/>
  <c r="J886" i="5"/>
  <c r="H874" i="5"/>
  <c r="E874" i="5"/>
  <c r="X874" i="5" s="1"/>
  <c r="F874" i="5"/>
  <c r="J874" i="5"/>
  <c r="R874" i="5"/>
  <c r="I874" i="5"/>
  <c r="G874" i="5"/>
  <c r="I866" i="5"/>
  <c r="E866" i="5"/>
  <c r="X866" i="5" s="1"/>
  <c r="G866" i="5"/>
  <c r="H866" i="5"/>
  <c r="F866" i="5"/>
  <c r="J866" i="5"/>
  <c r="R866" i="5"/>
  <c r="F858" i="5"/>
  <c r="E858" i="5"/>
  <c r="X858" i="5" s="1"/>
  <c r="H858" i="5"/>
  <c r="R858" i="5"/>
  <c r="I858" i="5"/>
  <c r="J858" i="5"/>
  <c r="G858" i="5"/>
  <c r="R846" i="5"/>
  <c r="J846" i="5"/>
  <c r="F846" i="5"/>
  <c r="E846" i="5"/>
  <c r="X846" i="5" s="1"/>
  <c r="I846" i="5"/>
  <c r="G846" i="5"/>
  <c r="H846" i="5"/>
  <c r="F834" i="5"/>
  <c r="I830" i="5"/>
  <c r="G830" i="5"/>
  <c r="J830" i="5"/>
  <c r="H830" i="5"/>
  <c r="F830" i="5"/>
  <c r="R830" i="5"/>
  <c r="R818" i="5"/>
  <c r="G818" i="5"/>
  <c r="F818" i="5"/>
  <c r="I818" i="5"/>
  <c r="H818" i="5"/>
  <c r="R806" i="5"/>
  <c r="J806" i="5"/>
  <c r="G806" i="5"/>
  <c r="F806" i="5"/>
  <c r="E806" i="5"/>
  <c r="X806" i="5" s="1"/>
  <c r="H806" i="5"/>
  <c r="I806" i="5"/>
  <c r="G802" i="5"/>
  <c r="I802" i="5"/>
  <c r="J802" i="5"/>
  <c r="R802" i="5"/>
  <c r="H802" i="5"/>
  <c r="E802" i="5"/>
  <c r="X802" i="5" s="1"/>
  <c r="F802" i="5"/>
  <c r="E790" i="5"/>
  <c r="X790" i="5" s="1"/>
  <c r="R790" i="5"/>
  <c r="F790" i="5"/>
  <c r="I790" i="5"/>
  <c r="H790" i="5"/>
  <c r="J790" i="5"/>
  <c r="G790" i="5"/>
  <c r="J778" i="5"/>
  <c r="F778" i="5"/>
  <c r="G778" i="5"/>
  <c r="H778" i="5"/>
  <c r="R778" i="5"/>
  <c r="E778" i="5"/>
  <c r="X778" i="5" s="1"/>
  <c r="F774" i="5"/>
  <c r="J774" i="5"/>
  <c r="E774" i="5"/>
  <c r="X774" i="5" s="1"/>
  <c r="R774" i="5"/>
  <c r="G774" i="5"/>
  <c r="H774" i="5"/>
  <c r="R766" i="5"/>
  <c r="J766" i="5"/>
  <c r="I766" i="5"/>
  <c r="G766" i="5"/>
  <c r="E766" i="5"/>
  <c r="X766" i="5" s="1"/>
  <c r="F766" i="5"/>
  <c r="H766" i="5"/>
  <c r="R754" i="5"/>
  <c r="E754" i="5"/>
  <c r="X754" i="5" s="1"/>
  <c r="G754" i="5"/>
  <c r="J754" i="5"/>
  <c r="F754" i="5"/>
  <c r="I754" i="5"/>
  <c r="J750" i="5"/>
  <c r="I750" i="5"/>
  <c r="R750" i="5"/>
  <c r="F750" i="5"/>
  <c r="E750" i="5"/>
  <c r="X750" i="5" s="1"/>
  <c r="H750" i="5"/>
  <c r="F742" i="5"/>
  <c r="G742" i="5"/>
  <c r="E742" i="5"/>
  <c r="X742" i="5" s="1"/>
  <c r="I742" i="5"/>
  <c r="J742" i="5"/>
  <c r="R742" i="5"/>
  <c r="H742" i="5"/>
  <c r="G730" i="5"/>
  <c r="R730" i="5"/>
  <c r="E730" i="5"/>
  <c r="X730" i="5" s="1"/>
  <c r="F730" i="5"/>
  <c r="I730" i="5"/>
  <c r="J730" i="5"/>
  <c r="H730" i="5"/>
  <c r="H722" i="5"/>
  <c r="J722" i="5"/>
  <c r="F722" i="5"/>
  <c r="R722" i="5"/>
  <c r="E722" i="5"/>
  <c r="X722" i="5" s="1"/>
  <c r="G718" i="5"/>
  <c r="I718" i="5"/>
  <c r="J718" i="5"/>
  <c r="F718" i="5"/>
  <c r="R718" i="5"/>
  <c r="E718" i="5"/>
  <c r="X718" i="5" s="1"/>
  <c r="H718" i="5"/>
  <c r="I710" i="5"/>
  <c r="G710" i="5"/>
  <c r="R710" i="5"/>
  <c r="F710" i="5"/>
  <c r="J710" i="5"/>
  <c r="H710" i="5"/>
  <c r="E710" i="5"/>
  <c r="X710" i="5" s="1"/>
  <c r="E702" i="5"/>
  <c r="X702" i="5" s="1"/>
  <c r="H702" i="5"/>
  <c r="J702" i="5"/>
  <c r="G702" i="5"/>
  <c r="I702" i="5"/>
  <c r="R702" i="5"/>
  <c r="J698" i="5"/>
  <c r="F698" i="5"/>
  <c r="E698" i="5"/>
  <c r="X698" i="5" s="1"/>
  <c r="G698" i="5"/>
  <c r="R698" i="5"/>
  <c r="H698" i="5"/>
  <c r="I698" i="5"/>
  <c r="F690" i="5"/>
  <c r="I690" i="5"/>
  <c r="R690" i="5"/>
  <c r="J690" i="5"/>
  <c r="H690" i="5"/>
  <c r="G690" i="5"/>
  <c r="E690" i="5"/>
  <c r="X690" i="5" s="1"/>
  <c r="H686" i="5"/>
  <c r="E670" i="5"/>
  <c r="X670" i="5" s="1"/>
  <c r="I670" i="5"/>
  <c r="R670" i="5"/>
  <c r="J670" i="5"/>
  <c r="F670" i="5"/>
  <c r="H662" i="5"/>
  <c r="F662" i="5"/>
  <c r="E662" i="5"/>
  <c r="X662" i="5" s="1"/>
  <c r="G662" i="5"/>
  <c r="J662" i="5"/>
  <c r="I662" i="5"/>
  <c r="R658" i="5"/>
  <c r="E658" i="5"/>
  <c r="X658" i="5" s="1"/>
  <c r="H658" i="5"/>
  <c r="I658" i="5"/>
  <c r="F658" i="5"/>
  <c r="G658" i="5"/>
  <c r="J658" i="5"/>
  <c r="E650" i="5"/>
  <c r="X650" i="5" s="1"/>
  <c r="F650" i="5"/>
  <c r="H650" i="5"/>
  <c r="I650" i="5"/>
  <c r="G650" i="5"/>
  <c r="J650" i="5"/>
  <c r="G642" i="5"/>
  <c r="E642" i="5"/>
  <c r="X642" i="5" s="1"/>
  <c r="J642" i="5"/>
  <c r="H642" i="5"/>
  <c r="F642" i="5"/>
  <c r="I642" i="5"/>
  <c r="R642" i="5"/>
  <c r="H634" i="5"/>
  <c r="F634" i="5"/>
  <c r="J634" i="5"/>
  <c r="G634" i="5"/>
  <c r="I634" i="5"/>
  <c r="E634" i="5"/>
  <c r="X634" i="5" s="1"/>
  <c r="R634" i="5"/>
  <c r="J630" i="5"/>
  <c r="R630" i="5"/>
  <c r="I630" i="5"/>
  <c r="F630" i="5"/>
  <c r="J622" i="5"/>
  <c r="E622" i="5"/>
  <c r="X622" i="5" s="1"/>
  <c r="G622" i="5"/>
  <c r="I622" i="5"/>
  <c r="F622" i="5"/>
  <c r="H622" i="5"/>
  <c r="R622" i="5"/>
  <c r="J610" i="5"/>
  <c r="I610" i="5"/>
  <c r="E610" i="5"/>
  <c r="X610" i="5" s="1"/>
  <c r="R610" i="5"/>
  <c r="G610" i="5"/>
  <c r="H610" i="5"/>
  <c r="F610" i="5"/>
  <c r="J602" i="5"/>
  <c r="I602" i="5"/>
  <c r="E602" i="5"/>
  <c r="X602" i="5" s="1"/>
  <c r="H602" i="5"/>
  <c r="G602" i="5"/>
  <c r="F602" i="5"/>
  <c r="E598" i="5"/>
  <c r="X598" i="5" s="1"/>
  <c r="G598" i="5"/>
  <c r="J598" i="5"/>
  <c r="H598" i="5"/>
  <c r="F598" i="5"/>
  <c r="R598" i="5"/>
  <c r="H590" i="5"/>
  <c r="E590" i="5"/>
  <c r="X590" i="5" s="1"/>
  <c r="G590" i="5"/>
  <c r="I590" i="5"/>
  <c r="F590" i="5"/>
  <c r="J590" i="5"/>
  <c r="R590" i="5"/>
  <c r="H582" i="5"/>
  <c r="E578" i="5"/>
  <c r="X578" i="5" s="1"/>
  <c r="G578" i="5"/>
  <c r="I578" i="5"/>
  <c r="R578" i="5"/>
  <c r="J578" i="5"/>
  <c r="H578" i="5"/>
  <c r="R570" i="5"/>
  <c r="I570" i="5"/>
  <c r="G570" i="5"/>
  <c r="F570" i="5"/>
  <c r="E570" i="5"/>
  <c r="X570" i="5" s="1"/>
  <c r="H570" i="5"/>
  <c r="J562" i="5"/>
  <c r="H562" i="5"/>
  <c r="G562" i="5"/>
  <c r="F562" i="5"/>
  <c r="E562" i="5"/>
  <c r="X562" i="5" s="1"/>
  <c r="R562" i="5"/>
  <c r="R547" i="5"/>
  <c r="H547" i="5"/>
  <c r="E547" i="5"/>
  <c r="X547" i="5" s="1"/>
  <c r="I515" i="5"/>
  <c r="H483" i="5"/>
  <c r="G483" i="5"/>
  <c r="E483" i="5"/>
  <c r="X483" i="5" s="1"/>
  <c r="R435" i="5"/>
  <c r="G435" i="5"/>
  <c r="F419" i="5"/>
  <c r="E419" i="5"/>
  <c r="X419" i="5" s="1"/>
  <c r="H419" i="5"/>
  <c r="I419" i="5"/>
  <c r="E401" i="5"/>
  <c r="X401" i="5" s="1"/>
  <c r="J401" i="5"/>
  <c r="G401" i="5"/>
  <c r="H401" i="5"/>
  <c r="R401" i="5"/>
  <c r="I393" i="5"/>
  <c r="J393" i="5"/>
  <c r="G393" i="5"/>
  <c r="I377" i="5"/>
  <c r="G377" i="5"/>
  <c r="H377" i="5"/>
  <c r="R377" i="5"/>
  <c r="E377" i="5"/>
  <c r="X377" i="5" s="1"/>
  <c r="F377" i="5"/>
  <c r="I361" i="5"/>
  <c r="J361" i="5"/>
  <c r="R361" i="5"/>
  <c r="G361" i="5"/>
  <c r="I345" i="5"/>
  <c r="R345" i="5"/>
  <c r="E345" i="5"/>
  <c r="X345" i="5" s="1"/>
  <c r="G345" i="5"/>
  <c r="F345" i="5"/>
  <c r="G329" i="5"/>
  <c r="F329" i="5"/>
  <c r="I329" i="5"/>
  <c r="E329" i="5"/>
  <c r="X329" i="5" s="1"/>
  <c r="H329" i="5"/>
  <c r="G313" i="5"/>
  <c r="E313" i="5"/>
  <c r="X313" i="5" s="1"/>
  <c r="F297" i="5"/>
  <c r="H297" i="5"/>
  <c r="G297" i="5"/>
  <c r="I297" i="5"/>
  <c r="E297" i="5"/>
  <c r="X297" i="5" s="1"/>
  <c r="E281" i="5"/>
  <c r="X281" i="5" s="1"/>
  <c r="H281" i="5"/>
  <c r="I281" i="5"/>
  <c r="G281" i="5"/>
  <c r="R265" i="5"/>
  <c r="J265" i="5"/>
  <c r="E265" i="5"/>
  <c r="X265" i="5" s="1"/>
  <c r="F265" i="5"/>
  <c r="H265" i="5"/>
  <c r="J257" i="5"/>
  <c r="E257" i="5"/>
  <c r="X257" i="5" s="1"/>
  <c r="I257" i="5"/>
  <c r="R257" i="5"/>
  <c r="G257" i="5"/>
  <c r="H257" i="5"/>
  <c r="H241" i="5"/>
  <c r="F241" i="5"/>
  <c r="E241" i="5"/>
  <c r="X241" i="5" s="1"/>
  <c r="J241" i="5"/>
  <c r="I241" i="5"/>
  <c r="G233" i="5"/>
  <c r="H233" i="5"/>
  <c r="F233" i="5"/>
  <c r="I193" i="5"/>
  <c r="E193" i="5"/>
  <c r="X193" i="5" s="1"/>
  <c r="R193" i="5"/>
  <c r="J193" i="5"/>
  <c r="H185" i="5"/>
  <c r="R185" i="5"/>
  <c r="I185" i="5"/>
  <c r="G185" i="5"/>
  <c r="J185" i="5"/>
  <c r="F185" i="5"/>
  <c r="G169" i="5"/>
  <c r="J169" i="5"/>
  <c r="F169" i="5"/>
  <c r="I169" i="5"/>
  <c r="E169" i="5"/>
  <c r="X169" i="5" s="1"/>
  <c r="R169" i="5"/>
  <c r="J161" i="5"/>
  <c r="R161" i="5"/>
  <c r="I153" i="5"/>
  <c r="H153" i="5"/>
  <c r="F153" i="5"/>
  <c r="R153" i="5"/>
  <c r="E153" i="5"/>
  <c r="X153" i="5" s="1"/>
  <c r="G153" i="5"/>
  <c r="I105" i="5"/>
  <c r="J105" i="5"/>
  <c r="H105" i="5"/>
  <c r="R105" i="5"/>
  <c r="E105" i="5"/>
  <c r="X105" i="5" s="1"/>
  <c r="H75" i="5"/>
  <c r="F75" i="5"/>
  <c r="G75" i="5"/>
  <c r="R75" i="5"/>
  <c r="J75" i="5"/>
  <c r="G67" i="5"/>
  <c r="J67" i="5"/>
  <c r="E67" i="5"/>
  <c r="X67" i="5" s="1"/>
  <c r="R67" i="5"/>
  <c r="H67" i="5"/>
  <c r="J35" i="5"/>
  <c r="R35" i="5"/>
  <c r="I35" i="5"/>
  <c r="H35" i="5"/>
  <c r="J554" i="5"/>
  <c r="R554" i="5"/>
  <c r="H554" i="5"/>
  <c r="G554" i="5"/>
  <c r="E554" i="5"/>
  <c r="X554" i="5" s="1"/>
  <c r="F554" i="5"/>
  <c r="I554" i="5"/>
  <c r="J552" i="5"/>
  <c r="F552" i="5"/>
  <c r="G552" i="5"/>
  <c r="E548" i="5"/>
  <c r="X548" i="5" s="1"/>
  <c r="F548" i="5"/>
  <c r="G548" i="5"/>
  <c r="H548" i="5"/>
  <c r="J548" i="5"/>
  <c r="I548" i="5"/>
  <c r="R548" i="5"/>
  <c r="H542" i="5"/>
  <c r="I542" i="5"/>
  <c r="F542" i="5"/>
  <c r="G542" i="5"/>
  <c r="E542" i="5"/>
  <c r="X542" i="5" s="1"/>
  <c r="F540" i="5"/>
  <c r="G540" i="5"/>
  <c r="R536" i="5"/>
  <c r="G536" i="5"/>
  <c r="J536" i="5"/>
  <c r="E536" i="5"/>
  <c r="X536" i="5" s="1"/>
  <c r="G530" i="5"/>
  <c r="H530" i="5"/>
  <c r="I530" i="5"/>
  <c r="R530" i="5"/>
  <c r="F530" i="5"/>
  <c r="E530" i="5"/>
  <c r="X530" i="5" s="1"/>
  <c r="J530" i="5"/>
  <c r="I526" i="5"/>
  <c r="E526" i="5"/>
  <c r="X526" i="5" s="1"/>
  <c r="R526" i="5"/>
  <c r="F526" i="5"/>
  <c r="H526" i="5"/>
  <c r="J526" i="5"/>
  <c r="G526" i="5"/>
  <c r="H522" i="5"/>
  <c r="E522" i="5"/>
  <c r="X522" i="5" s="1"/>
  <c r="J522" i="5"/>
  <c r="I522" i="5"/>
  <c r="G522" i="5"/>
  <c r="R522" i="5"/>
  <c r="F522" i="5"/>
  <c r="E518" i="5"/>
  <c r="X518" i="5" s="1"/>
  <c r="H518" i="5"/>
  <c r="I518" i="5"/>
  <c r="F518" i="5"/>
  <c r="J518" i="5"/>
  <c r="G518" i="5"/>
  <c r="R518" i="5"/>
  <c r="R514" i="5"/>
  <c r="F514" i="5"/>
  <c r="G514" i="5"/>
  <c r="E514" i="5"/>
  <c r="X514" i="5" s="1"/>
  <c r="I514" i="5"/>
  <c r="J514" i="5"/>
  <c r="H514" i="5"/>
  <c r="H500" i="5"/>
  <c r="F500" i="5"/>
  <c r="R500" i="5"/>
  <c r="I500" i="5"/>
  <c r="G500" i="5"/>
  <c r="E500" i="5"/>
  <c r="X500" i="5" s="1"/>
  <c r="J500" i="5"/>
  <c r="E496" i="5"/>
  <c r="X496" i="5" s="1"/>
  <c r="R496" i="5"/>
  <c r="G496" i="5"/>
  <c r="R494" i="5"/>
  <c r="J494" i="5"/>
  <c r="E490" i="5"/>
  <c r="X490" i="5" s="1"/>
  <c r="R490" i="5"/>
  <c r="J490" i="5"/>
  <c r="G490" i="5"/>
  <c r="I490" i="5"/>
  <c r="F490" i="5"/>
  <c r="F484" i="5"/>
  <c r="E484" i="5"/>
  <c r="X484" i="5" s="1"/>
  <c r="G484" i="5"/>
  <c r="R484" i="5"/>
  <c r="H484" i="5"/>
  <c r="H482" i="5"/>
  <c r="J482" i="5"/>
  <c r="R482" i="5"/>
  <c r="E482" i="5"/>
  <c r="X482" i="5" s="1"/>
  <c r="G482" i="5"/>
  <c r="I482" i="5"/>
  <c r="F482" i="5"/>
  <c r="I474" i="5"/>
  <c r="E474" i="5"/>
  <c r="X474" i="5" s="1"/>
  <c r="R474" i="5"/>
  <c r="G474" i="5"/>
  <c r="J474" i="5"/>
  <c r="H474" i="5"/>
  <c r="F474" i="5"/>
  <c r="G470" i="5"/>
  <c r="H470" i="5"/>
  <c r="E470" i="5"/>
  <c r="X470" i="5" s="1"/>
  <c r="R470" i="5"/>
  <c r="F470" i="5"/>
  <c r="I470" i="5"/>
  <c r="J470" i="5"/>
  <c r="R466" i="5"/>
  <c r="H466" i="5"/>
  <c r="I466" i="5"/>
  <c r="E466" i="5"/>
  <c r="X466" i="5" s="1"/>
  <c r="J466" i="5"/>
  <c r="G466" i="5"/>
  <c r="F466" i="5"/>
  <c r="F462" i="5"/>
  <c r="H462" i="5"/>
  <c r="G462" i="5"/>
  <c r="J462" i="5"/>
  <c r="I462" i="5"/>
  <c r="R462" i="5"/>
  <c r="E462" i="5"/>
  <c r="X462" i="5" s="1"/>
  <c r="J460" i="5"/>
  <c r="I460" i="5"/>
  <c r="F460" i="5"/>
  <c r="G460" i="5"/>
  <c r="R460" i="5"/>
  <c r="E460" i="5"/>
  <c r="X460" i="5" s="1"/>
  <c r="H460" i="5"/>
  <c r="J454" i="5"/>
  <c r="F454" i="5"/>
  <c r="R454" i="5"/>
  <c r="G454" i="5"/>
  <c r="H454" i="5"/>
  <c r="I454" i="5"/>
  <c r="E454" i="5"/>
  <c r="X454" i="5" s="1"/>
  <c r="E448" i="5"/>
  <c r="X448" i="5" s="1"/>
  <c r="F448" i="5"/>
  <c r="J448" i="5"/>
  <c r="H448" i="5"/>
  <c r="R448" i="5"/>
  <c r="I448" i="5"/>
  <c r="G448" i="5"/>
  <c r="I442" i="5"/>
  <c r="J442" i="5"/>
  <c r="H442" i="5"/>
  <c r="F442" i="5"/>
  <c r="R442" i="5"/>
  <c r="G442" i="5"/>
  <c r="E442" i="5"/>
  <c r="X442" i="5" s="1"/>
  <c r="F436" i="5"/>
  <c r="E436" i="5"/>
  <c r="X436" i="5" s="1"/>
  <c r="I436" i="5"/>
  <c r="J436" i="5"/>
  <c r="R436" i="5"/>
  <c r="H436" i="5"/>
  <c r="G436" i="5"/>
  <c r="I434" i="5"/>
  <c r="E434" i="5"/>
  <c r="X434" i="5" s="1"/>
  <c r="R434" i="5"/>
  <c r="H434" i="5"/>
  <c r="F434" i="5"/>
  <c r="G434" i="5"/>
  <c r="J434" i="5"/>
  <c r="G428" i="5"/>
  <c r="I428" i="5"/>
  <c r="F428" i="5"/>
  <c r="R428" i="5"/>
  <c r="J428" i="5"/>
  <c r="E428" i="5"/>
  <c r="X428" i="5" s="1"/>
  <c r="H428" i="5"/>
  <c r="R426" i="5"/>
  <c r="H426" i="5"/>
  <c r="G426" i="5"/>
  <c r="E426" i="5"/>
  <c r="X426" i="5" s="1"/>
  <c r="I426" i="5"/>
  <c r="F426" i="5"/>
  <c r="J426" i="5"/>
  <c r="E420" i="5"/>
  <c r="X420" i="5" s="1"/>
  <c r="I420" i="5"/>
  <c r="H420" i="5"/>
  <c r="G420" i="5"/>
  <c r="J420" i="5"/>
  <c r="R420" i="5"/>
  <c r="F420" i="5"/>
  <c r="F418" i="5"/>
  <c r="J418" i="5"/>
  <c r="I418" i="5"/>
  <c r="E418" i="5"/>
  <c r="X418" i="5" s="1"/>
  <c r="G418" i="5"/>
  <c r="H418" i="5"/>
  <c r="R418" i="5"/>
  <c r="R410" i="5"/>
  <c r="E410" i="5"/>
  <c r="X410" i="5" s="1"/>
  <c r="G410" i="5"/>
  <c r="I410" i="5"/>
  <c r="H410" i="5"/>
  <c r="J410" i="5"/>
  <c r="F410" i="5"/>
  <c r="G404" i="5"/>
  <c r="H404" i="5"/>
  <c r="R404" i="5"/>
  <c r="J404" i="5"/>
  <c r="F404" i="5"/>
  <c r="G402" i="5"/>
  <c r="R402" i="5"/>
  <c r="F402" i="5"/>
  <c r="H402" i="5"/>
  <c r="J402" i="5"/>
  <c r="J394" i="5"/>
  <c r="I394" i="5"/>
  <c r="G394" i="5"/>
  <c r="H394" i="5"/>
  <c r="E394" i="5"/>
  <c r="X394" i="5" s="1"/>
  <c r="R394" i="5"/>
  <c r="G390" i="5"/>
  <c r="F390" i="5"/>
  <c r="H390" i="5"/>
  <c r="J390" i="5"/>
  <c r="E390" i="5"/>
  <c r="X390" i="5" s="1"/>
  <c r="R390" i="5"/>
  <c r="I390" i="5"/>
  <c r="J386" i="5"/>
  <c r="H386" i="5"/>
  <c r="R386" i="5"/>
  <c r="G386" i="5"/>
  <c r="I386" i="5"/>
  <c r="E386" i="5"/>
  <c r="X386" i="5" s="1"/>
  <c r="F386" i="5"/>
  <c r="F384" i="5"/>
  <c r="G384" i="5"/>
  <c r="J384" i="5"/>
  <c r="E384" i="5"/>
  <c r="X384" i="5" s="1"/>
  <c r="I384" i="5"/>
  <c r="F380" i="5"/>
  <c r="G380" i="5"/>
  <c r="I380" i="5"/>
  <c r="E380" i="5"/>
  <c r="X380" i="5" s="1"/>
  <c r="H380" i="5"/>
  <c r="R374" i="5"/>
  <c r="G374" i="5"/>
  <c r="F374" i="5"/>
  <c r="H374" i="5"/>
  <c r="E374" i="5"/>
  <c r="X374" i="5" s="1"/>
  <c r="J370" i="5"/>
  <c r="F370" i="5"/>
  <c r="G370" i="5"/>
  <c r="I370" i="5"/>
  <c r="E370" i="5"/>
  <c r="X370" i="5" s="1"/>
  <c r="R370" i="5"/>
  <c r="R366" i="5"/>
  <c r="J366" i="5"/>
  <c r="R358" i="5"/>
  <c r="E358" i="5"/>
  <c r="X358" i="5" s="1"/>
  <c r="I358" i="5"/>
  <c r="G358" i="5"/>
  <c r="H358" i="5"/>
  <c r="F358" i="5"/>
  <c r="I356" i="5"/>
  <c r="E356" i="5"/>
  <c r="X356" i="5" s="1"/>
  <c r="F356" i="5"/>
  <c r="J356" i="5"/>
  <c r="R356" i="5"/>
  <c r="G356" i="5"/>
  <c r="H356" i="5"/>
  <c r="H344" i="5"/>
  <c r="F344" i="5"/>
  <c r="I344" i="5"/>
  <c r="J344" i="5"/>
  <c r="G344" i="5"/>
  <c r="R344" i="5"/>
  <c r="E344" i="5"/>
  <c r="X344" i="5" s="1"/>
  <c r="F342" i="5"/>
  <c r="G342" i="5"/>
  <c r="J342" i="5"/>
  <c r="R342" i="5"/>
  <c r="H342" i="5"/>
  <c r="E336" i="5"/>
  <c r="X336" i="5" s="1"/>
  <c r="J336" i="5"/>
  <c r="G336" i="5"/>
  <c r="F332" i="5"/>
  <c r="I332" i="5"/>
  <c r="H332" i="5"/>
  <c r="G332" i="5"/>
  <c r="E332" i="5"/>
  <c r="X332" i="5" s="1"/>
  <c r="H330" i="5"/>
  <c r="E330" i="5"/>
  <c r="X330" i="5" s="1"/>
  <c r="J330" i="5"/>
  <c r="F330" i="5"/>
  <c r="R330" i="5"/>
  <c r="G330" i="5"/>
  <c r="I330" i="5"/>
  <c r="H322" i="5"/>
  <c r="I322" i="5"/>
  <c r="J322" i="5"/>
  <c r="F322" i="5"/>
  <c r="G322" i="5"/>
  <c r="E322" i="5"/>
  <c r="X322" i="5" s="1"/>
  <c r="R322" i="5"/>
  <c r="G316" i="5"/>
  <c r="F316" i="5"/>
  <c r="R316" i="5"/>
  <c r="I316" i="5"/>
  <c r="H316" i="5"/>
  <c r="H312" i="5"/>
  <c r="E312" i="5"/>
  <c r="X312" i="5" s="1"/>
  <c r="I312" i="5"/>
  <c r="F312" i="5"/>
  <c r="G312" i="5"/>
  <c r="R312" i="5"/>
  <c r="J312" i="5"/>
  <c r="F308" i="5"/>
  <c r="E308" i="5"/>
  <c r="X308" i="5" s="1"/>
  <c r="G308" i="5"/>
  <c r="H308" i="5"/>
  <c r="I308" i="5"/>
  <c r="J308" i="5"/>
  <c r="R308" i="5"/>
  <c r="H306" i="5"/>
  <c r="R306" i="5"/>
  <c r="J306" i="5"/>
  <c r="E306" i="5"/>
  <c r="X306" i="5" s="1"/>
  <c r="G306" i="5"/>
  <c r="F306" i="5"/>
  <c r="I306" i="5"/>
  <c r="J302" i="5"/>
  <c r="I302" i="5"/>
  <c r="G302" i="5"/>
  <c r="F302" i="5"/>
  <c r="E302" i="5"/>
  <c r="X302" i="5" s="1"/>
  <c r="R302" i="5"/>
  <c r="H302" i="5"/>
  <c r="F298" i="5"/>
  <c r="E298" i="5"/>
  <c r="X298" i="5" s="1"/>
  <c r="H298" i="5"/>
  <c r="I298" i="5"/>
  <c r="G298" i="5"/>
  <c r="J298" i="5"/>
  <c r="E294" i="5"/>
  <c r="X294" i="5" s="1"/>
  <c r="R294" i="5"/>
  <c r="H294" i="5"/>
  <c r="G294" i="5"/>
  <c r="F294" i="5"/>
  <c r="E290" i="5"/>
  <c r="X290" i="5" s="1"/>
  <c r="J290" i="5"/>
  <c r="H290" i="5"/>
  <c r="F290" i="5"/>
  <c r="G290" i="5"/>
  <c r="I290" i="5"/>
  <c r="G288" i="5"/>
  <c r="H288" i="5"/>
  <c r="R288" i="5"/>
  <c r="E288" i="5"/>
  <c r="X288" i="5" s="1"/>
  <c r="I288" i="5"/>
  <c r="J288" i="5"/>
  <c r="F288" i="5"/>
  <c r="E284" i="5"/>
  <c r="X284" i="5" s="1"/>
  <c r="I284" i="5"/>
  <c r="H284" i="5"/>
  <c r="G284" i="5"/>
  <c r="R284" i="5"/>
  <c r="F284" i="5"/>
  <c r="J284" i="5"/>
  <c r="R280" i="5"/>
  <c r="J280" i="5"/>
  <c r="F280" i="5"/>
  <c r="G276" i="5"/>
  <c r="F276" i="5"/>
  <c r="I276" i="5"/>
  <c r="J276" i="5"/>
  <c r="E276" i="5"/>
  <c r="X276" i="5" s="1"/>
  <c r="H276" i="5"/>
  <c r="R276" i="5"/>
  <c r="G272" i="5"/>
  <c r="R272" i="5"/>
  <c r="F272" i="5"/>
  <c r="E272" i="5"/>
  <c r="X272" i="5" s="1"/>
  <c r="J272" i="5"/>
  <c r="H272" i="5"/>
  <c r="I272" i="5"/>
  <c r="I270" i="5"/>
  <c r="F270" i="5"/>
  <c r="J270" i="5"/>
  <c r="H270" i="5"/>
  <c r="E270" i="5"/>
  <c r="X270" i="5" s="1"/>
  <c r="R270" i="5"/>
  <c r="G270" i="5"/>
  <c r="G266" i="5"/>
  <c r="E266" i="5"/>
  <c r="X266" i="5" s="1"/>
  <c r="J266" i="5"/>
  <c r="F266" i="5"/>
  <c r="I266" i="5"/>
  <c r="R266" i="5"/>
  <c r="H266" i="5"/>
  <c r="E262" i="5"/>
  <c r="X262" i="5" s="1"/>
  <c r="I262" i="5"/>
  <c r="H262" i="5"/>
  <c r="J262" i="5"/>
  <c r="R262" i="5"/>
  <c r="F262" i="5"/>
  <c r="G262" i="5"/>
  <c r="I260" i="5"/>
  <c r="R260" i="5"/>
  <c r="F260" i="5"/>
  <c r="H260" i="5"/>
  <c r="J260" i="5"/>
  <c r="E260" i="5"/>
  <c r="X260" i="5" s="1"/>
  <c r="G260" i="5"/>
  <c r="G256" i="5"/>
  <c r="F256" i="5"/>
  <c r="R256" i="5"/>
  <c r="E256" i="5"/>
  <c r="X256" i="5" s="1"/>
  <c r="H256" i="5"/>
  <c r="I256" i="5"/>
  <c r="J256" i="5"/>
  <c r="H252" i="5"/>
  <c r="G252" i="5"/>
  <c r="J252" i="5"/>
  <c r="E252" i="5"/>
  <c r="X252" i="5" s="1"/>
  <c r="R252" i="5"/>
  <c r="I252" i="5"/>
  <c r="F252" i="5"/>
  <c r="J250" i="5"/>
  <c r="F250" i="5"/>
  <c r="G242" i="5"/>
  <c r="I242" i="5"/>
  <c r="J242" i="5"/>
  <c r="H242" i="5"/>
  <c r="R242" i="5"/>
  <c r="F242" i="5"/>
  <c r="E242" i="5"/>
  <c r="X242" i="5" s="1"/>
  <c r="R240" i="5"/>
  <c r="F240" i="5"/>
  <c r="J240" i="5"/>
  <c r="E240" i="5"/>
  <c r="X240" i="5" s="1"/>
  <c r="G240" i="5"/>
  <c r="H240" i="5"/>
  <c r="I240" i="5"/>
  <c r="J236" i="5"/>
  <c r="I236" i="5"/>
  <c r="H236" i="5"/>
  <c r="G236" i="5"/>
  <c r="F236" i="5"/>
  <c r="E236" i="5"/>
  <c r="X236" i="5" s="1"/>
  <c r="R236" i="5"/>
  <c r="J234" i="5"/>
  <c r="R234" i="5"/>
  <c r="F234" i="5"/>
  <c r="I234" i="5"/>
  <c r="G234" i="5"/>
  <c r="H234" i="5"/>
  <c r="E234" i="5"/>
  <c r="X234" i="5" s="1"/>
  <c r="R230" i="5"/>
  <c r="I230" i="5"/>
  <c r="F230" i="5"/>
  <c r="E230" i="5"/>
  <c r="X230" i="5" s="1"/>
  <c r="G230" i="5"/>
  <c r="H230" i="5"/>
  <c r="I226" i="5"/>
  <c r="J226" i="5"/>
  <c r="G226" i="5"/>
  <c r="F226" i="5"/>
  <c r="E226" i="5"/>
  <c r="X226" i="5" s="1"/>
  <c r="R226" i="5"/>
  <c r="H226" i="5"/>
  <c r="I224" i="5"/>
  <c r="R224" i="5"/>
  <c r="F224" i="5"/>
  <c r="H224" i="5"/>
  <c r="G224" i="5"/>
  <c r="E224" i="5"/>
  <c r="X224" i="5" s="1"/>
  <c r="J224" i="5"/>
  <c r="F220" i="5"/>
  <c r="E220" i="5"/>
  <c r="X220" i="5" s="1"/>
  <c r="G220" i="5"/>
  <c r="J220" i="5"/>
  <c r="H220" i="5"/>
  <c r="R220" i="5"/>
  <c r="I220" i="5"/>
  <c r="I216" i="5"/>
  <c r="F216" i="5"/>
  <c r="H216" i="5"/>
  <c r="R216" i="5"/>
  <c r="E216" i="5"/>
  <c r="X216" i="5" s="1"/>
  <c r="J216" i="5"/>
  <c r="G216" i="5"/>
  <c r="H214" i="5"/>
  <c r="E214" i="5"/>
  <c r="X214" i="5" s="1"/>
  <c r="R214" i="5"/>
  <c r="G214" i="5"/>
  <c r="F214" i="5"/>
  <c r="I214" i="5"/>
  <c r="I210" i="5"/>
  <c r="F210" i="5"/>
  <c r="J210" i="5"/>
  <c r="E210" i="5"/>
  <c r="X210" i="5" s="1"/>
  <c r="R210" i="5"/>
  <c r="G210" i="5"/>
  <c r="H210" i="5"/>
  <c r="E206" i="5"/>
  <c r="X206" i="5" s="1"/>
  <c r="R206" i="5"/>
  <c r="H206" i="5"/>
  <c r="G206" i="5"/>
  <c r="I206" i="5"/>
  <c r="F200" i="5"/>
  <c r="I200" i="5"/>
  <c r="R200" i="5"/>
  <c r="G200" i="5"/>
  <c r="E200" i="5"/>
  <c r="X200" i="5" s="1"/>
  <c r="H200" i="5"/>
  <c r="J200" i="5"/>
  <c r="R196" i="5"/>
  <c r="G196" i="5"/>
  <c r="F196" i="5"/>
  <c r="J196" i="5"/>
  <c r="H196" i="5"/>
  <c r="I196" i="5"/>
  <c r="E196" i="5"/>
  <c r="X196" i="5" s="1"/>
  <c r="I192" i="5"/>
  <c r="F192" i="5"/>
  <c r="E192" i="5"/>
  <c r="X192" i="5" s="1"/>
  <c r="G192" i="5"/>
  <c r="H192" i="5"/>
  <c r="R192" i="5"/>
  <c r="J192" i="5"/>
  <c r="G188" i="5"/>
  <c r="I188" i="5"/>
  <c r="E188" i="5"/>
  <c r="X188" i="5" s="1"/>
  <c r="R188" i="5"/>
  <c r="J188" i="5"/>
  <c r="H188" i="5"/>
  <c r="F188" i="5"/>
  <c r="E184" i="5"/>
  <c r="X184" i="5" s="1"/>
  <c r="R184" i="5"/>
  <c r="G184" i="5"/>
  <c r="I184" i="5"/>
  <c r="F184" i="5"/>
  <c r="J184" i="5"/>
  <c r="H184" i="5"/>
  <c r="J182" i="5"/>
  <c r="R182" i="5"/>
  <c r="E182" i="5"/>
  <c r="X182" i="5" s="1"/>
  <c r="H182" i="5"/>
  <c r="I182" i="5"/>
  <c r="G182" i="5"/>
  <c r="F182" i="5"/>
  <c r="H178" i="5"/>
  <c r="E178" i="5"/>
  <c r="X178" i="5" s="1"/>
  <c r="I178" i="5"/>
  <c r="G178" i="5"/>
  <c r="J178" i="5"/>
  <c r="F178" i="5"/>
  <c r="I176" i="5"/>
  <c r="R176" i="5"/>
  <c r="H176" i="5"/>
  <c r="J176" i="5"/>
  <c r="E176" i="5"/>
  <c r="X176" i="5" s="1"/>
  <c r="G176" i="5"/>
  <c r="F176" i="5"/>
  <c r="G172" i="5"/>
  <c r="J172" i="5"/>
  <c r="E172" i="5"/>
  <c r="X172" i="5" s="1"/>
  <c r="R172" i="5"/>
  <c r="H172" i="5"/>
  <c r="E168" i="5"/>
  <c r="X168" i="5" s="1"/>
  <c r="J168" i="5"/>
  <c r="F168" i="5"/>
  <c r="I168" i="5"/>
  <c r="H168" i="5"/>
  <c r="G168" i="5"/>
  <c r="R168" i="5"/>
  <c r="F162" i="5"/>
  <c r="R162" i="5"/>
  <c r="I162" i="5"/>
  <c r="H162" i="5"/>
  <c r="G162" i="5"/>
  <c r="E162" i="5"/>
  <c r="X162" i="5" s="1"/>
  <c r="G152" i="5"/>
  <c r="R152" i="5"/>
  <c r="F152" i="5"/>
  <c r="I152" i="5"/>
  <c r="E152" i="5"/>
  <c r="X152" i="5" s="1"/>
  <c r="H152" i="5"/>
  <c r="G146" i="5"/>
  <c r="H146" i="5"/>
  <c r="R146" i="5"/>
  <c r="I146" i="5"/>
  <c r="F146" i="5"/>
  <c r="J146" i="5"/>
  <c r="J142" i="5"/>
  <c r="H142" i="5"/>
  <c r="F142" i="5"/>
  <c r="G142" i="5"/>
  <c r="I142" i="5"/>
  <c r="E142" i="5"/>
  <c r="X142" i="5" s="1"/>
  <c r="I138" i="5"/>
  <c r="F138" i="5"/>
  <c r="R138" i="5"/>
  <c r="E138" i="5"/>
  <c r="X138" i="5" s="1"/>
  <c r="H138" i="5"/>
  <c r="J138" i="5"/>
  <c r="H136" i="5"/>
  <c r="I136" i="5"/>
  <c r="G136" i="5"/>
  <c r="R136" i="5"/>
  <c r="R130" i="5"/>
  <c r="R128" i="5"/>
  <c r="H128" i="5"/>
  <c r="G128" i="5"/>
  <c r="J128" i="5"/>
  <c r="J126" i="5"/>
  <c r="E126" i="5"/>
  <c r="X126" i="5" s="1"/>
  <c r="R126" i="5"/>
  <c r="I126" i="5"/>
  <c r="H126" i="5"/>
  <c r="G126" i="5"/>
  <c r="H122" i="5"/>
  <c r="E122" i="5"/>
  <c r="X122" i="5" s="1"/>
  <c r="R122" i="5"/>
  <c r="F122" i="5"/>
  <c r="J122" i="5"/>
  <c r="G122" i="5"/>
  <c r="I122" i="5"/>
  <c r="H120" i="5"/>
  <c r="R120" i="5"/>
  <c r="F120" i="5"/>
  <c r="I120" i="5"/>
  <c r="E120" i="5"/>
  <c r="X120" i="5" s="1"/>
  <c r="J120" i="5"/>
  <c r="H118" i="5"/>
  <c r="E118" i="5"/>
  <c r="X118" i="5" s="1"/>
  <c r="G118" i="5"/>
  <c r="F118" i="5"/>
  <c r="J118" i="5"/>
  <c r="R118" i="5"/>
  <c r="I118" i="5"/>
  <c r="I114" i="5"/>
  <c r="G114" i="5"/>
  <c r="F114" i="5"/>
  <c r="H114" i="5"/>
  <c r="E114" i="5"/>
  <c r="X114" i="5" s="1"/>
  <c r="J114" i="5"/>
  <c r="E112" i="5"/>
  <c r="X112" i="5" s="1"/>
  <c r="R112" i="5"/>
  <c r="F112" i="5"/>
  <c r="H112" i="5"/>
  <c r="J112" i="5"/>
  <c r="G112" i="5"/>
  <c r="R110" i="5"/>
  <c r="F110" i="5"/>
  <c r="J110" i="5"/>
  <c r="I110" i="5"/>
  <c r="E110" i="5"/>
  <c r="X110" i="5" s="1"/>
  <c r="H110" i="5"/>
  <c r="F106" i="5"/>
  <c r="J106" i="5"/>
  <c r="G106" i="5"/>
  <c r="E106" i="5"/>
  <c r="X106" i="5" s="1"/>
  <c r="H106" i="5"/>
  <c r="I106" i="5"/>
  <c r="F104" i="5"/>
  <c r="H104" i="5"/>
  <c r="R104" i="5"/>
  <c r="J104" i="5"/>
  <c r="G104" i="5"/>
  <c r="I104" i="5"/>
  <c r="E104" i="5"/>
  <c r="X104" i="5" s="1"/>
  <c r="J102" i="5"/>
  <c r="F102" i="5"/>
  <c r="E102" i="5"/>
  <c r="X102" i="5" s="1"/>
  <c r="I102" i="5"/>
  <c r="R102" i="5"/>
  <c r="G102" i="5"/>
  <c r="H102" i="5"/>
  <c r="I98" i="5"/>
  <c r="R98" i="5"/>
  <c r="I96" i="5"/>
  <c r="E96" i="5"/>
  <c r="X96" i="5" s="1"/>
  <c r="H96" i="5"/>
  <c r="G96" i="5"/>
  <c r="R96" i="5"/>
  <c r="J96" i="5"/>
  <c r="G88" i="5"/>
  <c r="I88" i="5"/>
  <c r="F88" i="5"/>
  <c r="E88" i="5"/>
  <c r="X88" i="5" s="1"/>
  <c r="H88" i="5"/>
  <c r="R88" i="5"/>
  <c r="J88" i="5"/>
  <c r="F82" i="5"/>
  <c r="H82" i="5"/>
  <c r="J82" i="5"/>
  <c r="G82" i="5"/>
  <c r="E82" i="5"/>
  <c r="X82" i="5" s="1"/>
  <c r="R82" i="5"/>
  <c r="E80" i="5"/>
  <c r="X80" i="5" s="1"/>
  <c r="J80" i="5"/>
  <c r="R80" i="5"/>
  <c r="F80" i="5"/>
  <c r="H80" i="5"/>
  <c r="I80" i="5"/>
  <c r="E78" i="5"/>
  <c r="X78" i="5" s="1"/>
  <c r="F74" i="5"/>
  <c r="G74" i="5"/>
  <c r="H74" i="5"/>
  <c r="I74" i="5"/>
  <c r="E74" i="5"/>
  <c r="X74" i="5" s="1"/>
  <c r="J74" i="5"/>
  <c r="R74" i="5"/>
  <c r="E72" i="5"/>
  <c r="X72" i="5" s="1"/>
  <c r="J72" i="5"/>
  <c r="F72" i="5"/>
  <c r="G72" i="5"/>
  <c r="I72" i="5"/>
  <c r="H72" i="5"/>
  <c r="R72" i="5"/>
  <c r="G70" i="5"/>
  <c r="H70" i="5"/>
  <c r="J70" i="5"/>
  <c r="I70" i="5"/>
  <c r="R70" i="5"/>
  <c r="E70" i="5"/>
  <c r="X70" i="5" s="1"/>
  <c r="F70" i="5"/>
  <c r="F66" i="5"/>
  <c r="E66" i="5"/>
  <c r="X66" i="5" s="1"/>
  <c r="H66" i="5"/>
  <c r="I66" i="5"/>
  <c r="G66" i="5"/>
  <c r="J66" i="5"/>
  <c r="F64" i="5"/>
  <c r="H64" i="5"/>
  <c r="G64" i="5"/>
  <c r="J64" i="5"/>
  <c r="R64" i="5"/>
  <c r="E64" i="5"/>
  <c r="X64" i="5" s="1"/>
  <c r="J62" i="5"/>
  <c r="R62" i="5"/>
  <c r="H62" i="5"/>
  <c r="E62" i="5"/>
  <c r="X62" i="5" s="1"/>
  <c r="I62" i="5"/>
  <c r="F62" i="5"/>
  <c r="J56" i="5"/>
  <c r="R56" i="5"/>
  <c r="I56" i="5"/>
  <c r="H56" i="5"/>
  <c r="F56" i="5"/>
  <c r="E56" i="5"/>
  <c r="X56" i="5" s="1"/>
  <c r="G56" i="5"/>
  <c r="I54" i="5"/>
  <c r="G54" i="5"/>
  <c r="E54" i="5"/>
  <c r="X54" i="5" s="1"/>
  <c r="H54" i="5"/>
  <c r="J54" i="5"/>
  <c r="R54" i="5"/>
  <c r="F54" i="5"/>
  <c r="H50" i="5"/>
  <c r="E50" i="5"/>
  <c r="X50" i="5" s="1"/>
  <c r="R48" i="5"/>
  <c r="H48" i="5"/>
  <c r="E48" i="5"/>
  <c r="X48" i="5" s="1"/>
  <c r="F48" i="5"/>
  <c r="G48" i="5"/>
  <c r="J48" i="5"/>
  <c r="I48" i="5"/>
  <c r="R46" i="5"/>
  <c r="H46" i="5"/>
  <c r="I46" i="5"/>
  <c r="E46" i="5"/>
  <c r="X46" i="5" s="1"/>
  <c r="G46" i="5"/>
  <c r="F46" i="5"/>
  <c r="R42" i="5"/>
  <c r="G42" i="5"/>
  <c r="F42" i="5"/>
  <c r="I42" i="5"/>
  <c r="J42" i="5"/>
  <c r="I38" i="5"/>
  <c r="G38" i="5"/>
  <c r="R38" i="5"/>
  <c r="E38" i="5"/>
  <c r="X38" i="5" s="1"/>
  <c r="H38" i="5"/>
  <c r="J38" i="5"/>
  <c r="F38" i="5"/>
  <c r="E34" i="5"/>
  <c r="X34" i="5" s="1"/>
  <c r="I32" i="5"/>
  <c r="R32" i="5"/>
  <c r="E32" i="5"/>
  <c r="X32" i="5" s="1"/>
  <c r="G32" i="5"/>
  <c r="J32" i="5"/>
  <c r="F30" i="5"/>
  <c r="E30" i="5"/>
  <c r="X30" i="5" s="1"/>
  <c r="J30" i="5"/>
  <c r="R30" i="5"/>
  <c r="I30" i="5"/>
  <c r="G24" i="5"/>
  <c r="J24" i="5"/>
  <c r="H24" i="5"/>
  <c r="R24" i="5"/>
  <c r="F24" i="5"/>
  <c r="I24" i="5"/>
  <c r="R22" i="5"/>
  <c r="I22" i="5"/>
  <c r="F22" i="5"/>
  <c r="J22" i="5"/>
  <c r="H22" i="5"/>
  <c r="E22" i="5"/>
  <c r="X22" i="5" s="1"/>
  <c r="G22" i="5"/>
  <c r="J18" i="5"/>
  <c r="E16" i="5"/>
  <c r="X16" i="5" s="1"/>
  <c r="I16" i="5"/>
  <c r="G16" i="5"/>
  <c r="F16" i="5"/>
  <c r="R16" i="5"/>
  <c r="H16" i="5"/>
  <c r="G14" i="5"/>
  <c r="F14" i="5"/>
  <c r="H14" i="5"/>
  <c r="I14" i="5"/>
  <c r="R14" i="5"/>
  <c r="E14" i="5"/>
  <c r="X14" i="5" s="1"/>
  <c r="H10" i="5"/>
  <c r="G10" i="5"/>
  <c r="F10" i="5"/>
  <c r="R10" i="5"/>
  <c r="E10" i="5"/>
  <c r="X10" i="5" s="1"/>
  <c r="J10" i="5"/>
  <c r="H8" i="5"/>
  <c r="R8" i="5"/>
  <c r="E8" i="5"/>
  <c r="X8" i="5" s="1"/>
  <c r="I8" i="5"/>
  <c r="F8" i="5"/>
  <c r="J8" i="5"/>
  <c r="G8" i="5"/>
  <c r="J6" i="5"/>
  <c r="H6" i="5"/>
  <c r="F6" i="5"/>
  <c r="E6" i="5"/>
  <c r="X6" i="5" s="1"/>
  <c r="I6" i="5"/>
  <c r="F2334" i="5"/>
  <c r="G2354" i="5"/>
  <c r="F2274" i="5"/>
  <c r="E1239" i="5"/>
  <c r="X1239" i="5" s="1"/>
  <c r="E1108" i="5"/>
  <c r="X1108" i="5" s="1"/>
  <c r="I2350" i="5"/>
  <c r="G2446" i="5"/>
  <c r="R2334" i="5"/>
  <c r="G2338" i="5"/>
  <c r="J2338" i="5"/>
  <c r="J2466" i="5"/>
  <c r="F2466" i="5"/>
  <c r="E2274" i="5"/>
  <c r="X2274" i="5" s="1"/>
  <c r="J1239" i="5"/>
  <c r="J2350" i="5"/>
  <c r="G2478" i="5"/>
  <c r="H2334" i="5"/>
  <c r="E2354" i="5"/>
  <c r="X2354" i="5" s="1"/>
  <c r="H2338" i="5"/>
  <c r="J2274" i="5"/>
  <c r="F1108" i="5"/>
  <c r="E2478" i="5"/>
  <c r="X2478" i="5" s="1"/>
  <c r="I2446" i="5"/>
  <c r="H2350" i="5"/>
  <c r="I305" i="5"/>
  <c r="G419" i="5"/>
  <c r="E217" i="5"/>
  <c r="X217" i="5" s="1"/>
  <c r="I451" i="5"/>
  <c r="R369" i="5"/>
  <c r="J281" i="5"/>
  <c r="R281" i="5"/>
  <c r="I483" i="5"/>
  <c r="H193" i="5"/>
  <c r="R329" i="5"/>
  <c r="G193" i="5"/>
  <c r="F19" i="5"/>
  <c r="G43" i="5"/>
  <c r="E51" i="5"/>
  <c r="X51" i="5" s="1"/>
  <c r="E59" i="5"/>
  <c r="X59" i="5" s="1"/>
  <c r="F97" i="5"/>
  <c r="E121" i="5"/>
  <c r="X121" i="5" s="1"/>
  <c r="H145" i="5"/>
  <c r="E161" i="5"/>
  <c r="X161" i="5" s="1"/>
  <c r="I177" i="5"/>
  <c r="E209" i="5"/>
  <c r="X209" i="5" s="1"/>
  <c r="J225" i="5"/>
  <c r="I273" i="5"/>
  <c r="E289" i="5"/>
  <c r="X289" i="5" s="1"/>
  <c r="F305" i="5"/>
  <c r="F313" i="5"/>
  <c r="E409" i="5"/>
  <c r="X409" i="5" s="1"/>
  <c r="I547" i="5"/>
  <c r="H51" i="5"/>
  <c r="R297" i="5"/>
  <c r="I531" i="5"/>
  <c r="I201" i="5"/>
  <c r="G265" i="5"/>
  <c r="F337" i="5"/>
  <c r="J345" i="5"/>
  <c r="H361" i="5"/>
  <c r="R393" i="5"/>
  <c r="G1394" i="5"/>
  <c r="I1074" i="5"/>
  <c r="E1646" i="5"/>
  <c r="X1646" i="5" s="1"/>
  <c r="G6" i="5"/>
  <c r="J152" i="5"/>
  <c r="R290" i="5"/>
  <c r="J546" i="5"/>
  <c r="R6" i="5"/>
  <c r="J198" i="5"/>
  <c r="G258" i="5"/>
  <c r="F394" i="5"/>
  <c r="F1566" i="5"/>
  <c r="E1286" i="5"/>
  <c r="X1286" i="5" s="1"/>
  <c r="I128" i="5"/>
  <c r="I1510" i="5"/>
  <c r="R1966" i="5"/>
  <c r="H32" i="5"/>
  <c r="F96" i="5"/>
  <c r="G110" i="5"/>
  <c r="H1102" i="5"/>
  <c r="I1286" i="5"/>
  <c r="G1462" i="5"/>
  <c r="H1550" i="5"/>
  <c r="F1678" i="5"/>
  <c r="R1726" i="5"/>
  <c r="J1774" i="5"/>
  <c r="J1838" i="5"/>
  <c r="H1934" i="5"/>
  <c r="E1998" i="5"/>
  <c r="X1998" i="5" s="1"/>
  <c r="G1922" i="5"/>
  <c r="F714" i="5"/>
  <c r="G1946" i="5"/>
  <c r="J898" i="5"/>
  <c r="I1586" i="5"/>
  <c r="E818" i="5"/>
  <c r="X818" i="5" s="1"/>
  <c r="H814" i="5"/>
  <c r="I950" i="5"/>
  <c r="G1602" i="5"/>
  <c r="F1386" i="5"/>
  <c r="R1930" i="5"/>
  <c r="G630" i="5"/>
  <c r="R1370" i="5"/>
  <c r="H1538" i="5"/>
  <c r="J1594" i="5"/>
  <c r="J1674" i="5"/>
  <c r="F870" i="5"/>
  <c r="I1014" i="5"/>
  <c r="F794" i="5"/>
  <c r="E566" i="5"/>
  <c r="X566" i="5" s="1"/>
  <c r="H1586" i="5"/>
  <c r="J834" i="5"/>
  <c r="I794" i="5"/>
  <c r="J16" i="5"/>
  <c r="G80" i="5"/>
  <c r="I112" i="5"/>
  <c r="F435" i="5"/>
  <c r="J451" i="5"/>
  <c r="R602" i="5"/>
  <c r="H614" i="5"/>
  <c r="G750" i="5"/>
  <c r="E978" i="5"/>
  <c r="X978" i="5" s="1"/>
  <c r="I1506" i="5"/>
  <c r="G1690" i="5"/>
  <c r="G1762" i="5"/>
  <c r="I294" i="5"/>
  <c r="E42" i="5"/>
  <c r="X42" i="5" s="1"/>
  <c r="G498" i="5"/>
  <c r="H370" i="5"/>
  <c r="I2182" i="5"/>
  <c r="H2182" i="5"/>
  <c r="H2270" i="5"/>
  <c r="R2126" i="5"/>
  <c r="R2254" i="5"/>
  <c r="E2110" i="5"/>
  <c r="X2110" i="5" s="1"/>
  <c r="I2430" i="5"/>
  <c r="R2414" i="5"/>
  <c r="J2022" i="5"/>
  <c r="R2428" i="5"/>
  <c r="I2252" i="5"/>
  <c r="E2252" i="5"/>
  <c r="X2252" i="5" s="1"/>
  <c r="I2398" i="5"/>
  <c r="J1148" i="5"/>
  <c r="E1148" i="5"/>
  <c r="X1148" i="5" s="1"/>
  <c r="I1347" i="5"/>
  <c r="R1347" i="5"/>
  <c r="E1347" i="5"/>
  <c r="X1347" i="5" s="1"/>
  <c r="I1035" i="5"/>
  <c r="H1035" i="5"/>
  <c r="G1607" i="5"/>
  <c r="J1607" i="5"/>
  <c r="I1607" i="5"/>
  <c r="F1607" i="5"/>
  <c r="E1904" i="5"/>
  <c r="X1904" i="5" s="1"/>
  <c r="H1904" i="5"/>
  <c r="F1904" i="5"/>
  <c r="J1904" i="5"/>
  <c r="E1291" i="5"/>
  <c r="X1291" i="5" s="1"/>
  <c r="J1291" i="5"/>
  <c r="H1291" i="5"/>
  <c r="F1291" i="5"/>
  <c r="I1291" i="5"/>
  <c r="G1516" i="5"/>
  <c r="J1516" i="5"/>
  <c r="I1516" i="5"/>
  <c r="E1516" i="5"/>
  <c r="X1516" i="5" s="1"/>
  <c r="H1516" i="5"/>
  <c r="F2152" i="5"/>
  <c r="H2152" i="5"/>
  <c r="H2420" i="5"/>
  <c r="I2420" i="5"/>
  <c r="R2420" i="5"/>
  <c r="G2420" i="5"/>
  <c r="F2420" i="5"/>
  <c r="H1502" i="5"/>
  <c r="I1502" i="5"/>
  <c r="R1502" i="5"/>
  <c r="H1748" i="5"/>
  <c r="I1748" i="5"/>
  <c r="F1748" i="5"/>
  <c r="G1748" i="5"/>
  <c r="J1748" i="5"/>
  <c r="J1782" i="5"/>
  <c r="F1782" i="5"/>
  <c r="G1782" i="5"/>
  <c r="J1915" i="5"/>
  <c r="R1915" i="5"/>
  <c r="J2043" i="5"/>
  <c r="H2043" i="5"/>
  <c r="G1484" i="5"/>
  <c r="F1484" i="5"/>
  <c r="J1484" i="5"/>
  <c r="H1484" i="5"/>
  <c r="J1959" i="5"/>
  <c r="R1959" i="5"/>
  <c r="H1959" i="5"/>
  <c r="F1959" i="5"/>
  <c r="F2059" i="5"/>
  <c r="R2059" i="5"/>
  <c r="G2059" i="5"/>
  <c r="F2343" i="5"/>
  <c r="H2343" i="5"/>
  <c r="J2343" i="5"/>
  <c r="J2455" i="5"/>
  <c r="H2455" i="5"/>
  <c r="F1979" i="5"/>
  <c r="H1979" i="5"/>
  <c r="E1992" i="5"/>
  <c r="X1992" i="5" s="1"/>
  <c r="J1992" i="5"/>
  <c r="J2020" i="5"/>
  <c r="G2020" i="5"/>
  <c r="E1147" i="5"/>
  <c r="X1147" i="5" s="1"/>
  <c r="R1147" i="5"/>
  <c r="F1147" i="5"/>
  <c r="F1848" i="5"/>
  <c r="J1848" i="5"/>
  <c r="E1848" i="5"/>
  <c r="X1848" i="5" s="1"/>
  <c r="I2363" i="5"/>
  <c r="G2363" i="5"/>
  <c r="G1864" i="5"/>
  <c r="F1864" i="5"/>
  <c r="I1864" i="5"/>
  <c r="G2120" i="5"/>
  <c r="J2120" i="5"/>
  <c r="F2120" i="5"/>
  <c r="G1334" i="5"/>
  <c r="J1334" i="5"/>
  <c r="R1334" i="5"/>
  <c r="E1334" i="5"/>
  <c r="X1334" i="5" s="1"/>
  <c r="H1334" i="5"/>
  <c r="J1872" i="5"/>
  <c r="R1872" i="5"/>
  <c r="I1872" i="5"/>
  <c r="H1872" i="5"/>
  <c r="G1872" i="5"/>
  <c r="G1606" i="5"/>
  <c r="F1606" i="5"/>
  <c r="R1606" i="5"/>
  <c r="J1606" i="5"/>
  <c r="G1895" i="5"/>
  <c r="I1895" i="5"/>
  <c r="R1895" i="5"/>
  <c r="J1895" i="5"/>
  <c r="G2404" i="5"/>
  <c r="F2404" i="5"/>
  <c r="H2404" i="5"/>
  <c r="H2078" i="5"/>
  <c r="I2078" i="5"/>
  <c r="E2238" i="5"/>
  <c r="X2238" i="5" s="1"/>
  <c r="R2238" i="5"/>
  <c r="H2308" i="5"/>
  <c r="G2398" i="5"/>
  <c r="J2382" i="5"/>
  <c r="H2366" i="5"/>
  <c r="J2366" i="5"/>
  <c r="F2182" i="5"/>
  <c r="R2270" i="5"/>
  <c r="F2166" i="5"/>
  <c r="J2126" i="5"/>
  <c r="H1140" i="5"/>
  <c r="G2308" i="5"/>
  <c r="I2254" i="5"/>
  <c r="E2150" i="5"/>
  <c r="X2150" i="5" s="1"/>
  <c r="R2110" i="5"/>
  <c r="G2062" i="5"/>
  <c r="F2038" i="5"/>
  <c r="G2460" i="5"/>
  <c r="I2460" i="5"/>
  <c r="J2348" i="5"/>
  <c r="I2308" i="5"/>
  <c r="R2432" i="5"/>
  <c r="H2430" i="5"/>
  <c r="J2430" i="5"/>
  <c r="I2414" i="5"/>
  <c r="E2318" i="5"/>
  <c r="X2318" i="5" s="1"/>
  <c r="J2302" i="5"/>
  <c r="R2198" i="5"/>
  <c r="R2094" i="5"/>
  <c r="H2094" i="5"/>
  <c r="R2022" i="5"/>
  <c r="G2022" i="5"/>
  <c r="E2428" i="5"/>
  <c r="X2428" i="5" s="1"/>
  <c r="J2252" i="5"/>
  <c r="G2252" i="5"/>
  <c r="I2172" i="5"/>
  <c r="F2172" i="5"/>
  <c r="E2480" i="5"/>
  <c r="X2480" i="5" s="1"/>
  <c r="R2256" i="5"/>
  <c r="F2398" i="5"/>
  <c r="F2382" i="5"/>
  <c r="I2382" i="5"/>
  <c r="E2366" i="5"/>
  <c r="X2366" i="5" s="1"/>
  <c r="F2238" i="5"/>
  <c r="J2182" i="5"/>
  <c r="G2182" i="5"/>
  <c r="E2078" i="5"/>
  <c r="X2078" i="5" s="1"/>
  <c r="F2320" i="5"/>
  <c r="G2320" i="5"/>
  <c r="R1864" i="5"/>
  <c r="H2020" i="5"/>
  <c r="F1915" i="5"/>
  <c r="R2152" i="5"/>
  <c r="G2152" i="5"/>
  <c r="E1318" i="5"/>
  <c r="X1318" i="5" s="1"/>
  <c r="I1148" i="5"/>
  <c r="F1502" i="5"/>
  <c r="R1943" i="5"/>
  <c r="R2343" i="5"/>
  <c r="R1607" i="5"/>
  <c r="J2420" i="5"/>
  <c r="J2404" i="5"/>
  <c r="E1606" i="5"/>
  <c r="X1606" i="5" s="1"/>
  <c r="R1979" i="5"/>
  <c r="G1904" i="5"/>
  <c r="J2363" i="5"/>
  <c r="F1992" i="5"/>
  <c r="I1484" i="5"/>
  <c r="J1502" i="5"/>
  <c r="I2391" i="5"/>
  <c r="F1167" i="5"/>
  <c r="E1759" i="5"/>
  <c r="X1759" i="5" s="1"/>
  <c r="G2455" i="5"/>
  <c r="I1372" i="5"/>
  <c r="E1372" i="5"/>
  <c r="X1372" i="5" s="1"/>
  <c r="E1404" i="5"/>
  <c r="X1404" i="5" s="1"/>
  <c r="H1404" i="5"/>
  <c r="E1436" i="5"/>
  <c r="X1436" i="5" s="1"/>
  <c r="F1436" i="5"/>
  <c r="E2210" i="5"/>
  <c r="X2210" i="5" s="1"/>
  <c r="I2210" i="5"/>
  <c r="H2242" i="5"/>
  <c r="J2242" i="5"/>
  <c r="F2450" i="5"/>
  <c r="E2450" i="5"/>
  <c r="X2450" i="5" s="1"/>
  <c r="H2222" i="5"/>
  <c r="E2222" i="5"/>
  <c r="X2222" i="5" s="1"/>
  <c r="G2166" i="5"/>
  <c r="F2126" i="5"/>
  <c r="G2078" i="5"/>
  <c r="G1140" i="5"/>
  <c r="G2150" i="5"/>
  <c r="E2062" i="5"/>
  <c r="X2062" i="5" s="1"/>
  <c r="J2038" i="5"/>
  <c r="R2038" i="5"/>
  <c r="H2460" i="5"/>
  <c r="E2460" i="5"/>
  <c r="X2460" i="5" s="1"/>
  <c r="R2348" i="5"/>
  <c r="E2308" i="5"/>
  <c r="X2308" i="5" s="1"/>
  <c r="E2430" i="5"/>
  <c r="X2430" i="5" s="1"/>
  <c r="I2318" i="5"/>
  <c r="E2302" i="5"/>
  <c r="X2302" i="5" s="1"/>
  <c r="F2286" i="5"/>
  <c r="E2198" i="5"/>
  <c r="X2198" i="5" s="1"/>
  <c r="E2094" i="5"/>
  <c r="X2094" i="5" s="1"/>
  <c r="J2094" i="5"/>
  <c r="E2022" i="5"/>
  <c r="X2022" i="5" s="1"/>
  <c r="G2428" i="5"/>
  <c r="H2172" i="5"/>
  <c r="J2480" i="5"/>
  <c r="F2078" i="5"/>
  <c r="J2270" i="5"/>
  <c r="E2166" i="5"/>
  <c r="X2166" i="5" s="1"/>
  <c r="E2126" i="5"/>
  <c r="X2126" i="5" s="1"/>
  <c r="F1140" i="5"/>
  <c r="I2150" i="5"/>
  <c r="I2110" i="5"/>
  <c r="H2110" i="5"/>
  <c r="I2062" i="5"/>
  <c r="I2038" i="5"/>
  <c r="H2348" i="5"/>
  <c r="F2430" i="5"/>
  <c r="F2414" i="5"/>
  <c r="H2414" i="5"/>
  <c r="F2318" i="5"/>
  <c r="R2286" i="5"/>
  <c r="F2198" i="5"/>
  <c r="J2198" i="5"/>
  <c r="I2094" i="5"/>
  <c r="I2022" i="5"/>
  <c r="H2428" i="5"/>
  <c r="E2172" i="5"/>
  <c r="X2172" i="5" s="1"/>
  <c r="R2480" i="5"/>
  <c r="H2398" i="5"/>
  <c r="H2382" i="5"/>
  <c r="G2382" i="5"/>
  <c r="I2366" i="5"/>
  <c r="J2238" i="5"/>
  <c r="E2182" i="5"/>
  <c r="X2182" i="5" s="1"/>
  <c r="J2078" i="5"/>
  <c r="I2320" i="5"/>
  <c r="E2059" i="5"/>
  <c r="X2059" i="5" s="1"/>
  <c r="I1147" i="5"/>
  <c r="G1039" i="5"/>
  <c r="I1039" i="5"/>
  <c r="F1039" i="5"/>
  <c r="G1063" i="5"/>
  <c r="J1063" i="5"/>
  <c r="J1319" i="5"/>
  <c r="R1319" i="5"/>
  <c r="H1319" i="5"/>
  <c r="F1319" i="5"/>
  <c r="J1119" i="5"/>
  <c r="R1119" i="5"/>
  <c r="J1047" i="5"/>
  <c r="R1047" i="5"/>
  <c r="J1172" i="5"/>
  <c r="F1172" i="5"/>
  <c r="J1303" i="5"/>
  <c r="F1303" i="5"/>
  <c r="R1215" i="5"/>
  <c r="E1215" i="5"/>
  <c r="X1215" i="5" s="1"/>
  <c r="I1343" i="5"/>
  <c r="R1343" i="5"/>
  <c r="J1343" i="5"/>
  <c r="J1071" i="5"/>
  <c r="R1071" i="5"/>
  <c r="R1135" i="5"/>
  <c r="G1135" i="5"/>
  <c r="I1255" i="5"/>
  <c r="G1255" i="5"/>
  <c r="I1175" i="5"/>
  <c r="G1175" i="5"/>
  <c r="E2220" i="5"/>
  <c r="X2220" i="5" s="1"/>
  <c r="G2458" i="5"/>
  <c r="H2266" i="5"/>
  <c r="I2266" i="5"/>
  <c r="I1076" i="5"/>
  <c r="H2458" i="5"/>
  <c r="J2250" i="5"/>
  <c r="I2250" i="5"/>
  <c r="I2234" i="5"/>
  <c r="G2218" i="5"/>
  <c r="H2218" i="5"/>
  <c r="E1300" i="5"/>
  <c r="X1300" i="5" s="1"/>
  <c r="J1300" i="5"/>
  <c r="R1175" i="5"/>
  <c r="J1044" i="5"/>
  <c r="R2444" i="5"/>
  <c r="I2396" i="5"/>
  <c r="F2396" i="5"/>
  <c r="I2416" i="5"/>
  <c r="I2360" i="5"/>
  <c r="J2360" i="5"/>
  <c r="F2224" i="5"/>
  <c r="I2224" i="5"/>
  <c r="F2442" i="5"/>
  <c r="I2442" i="5"/>
  <c r="J2426" i="5"/>
  <c r="I2410" i="5"/>
  <c r="G2410" i="5"/>
  <c r="G2394" i="5"/>
  <c r="E2394" i="5"/>
  <c r="X2394" i="5" s="1"/>
  <c r="E2378" i="5"/>
  <c r="X2378" i="5" s="1"/>
  <c r="G2378" i="5"/>
  <c r="E2362" i="5"/>
  <c r="X2362" i="5" s="1"/>
  <c r="J1924" i="5"/>
  <c r="E1924" i="5"/>
  <c r="X1924" i="5" s="1"/>
  <c r="F1337" i="5"/>
  <c r="I1416" i="5"/>
  <c r="R1384" i="5"/>
  <c r="F1384" i="5"/>
  <c r="H1324" i="5"/>
  <c r="G1068" i="5"/>
  <c r="I1316" i="5"/>
  <c r="F1316" i="5"/>
  <c r="H1255" i="5"/>
  <c r="J1188" i="5"/>
  <c r="G1188" i="5"/>
  <c r="J1060" i="5"/>
  <c r="H1060" i="5"/>
  <c r="I1327" i="5"/>
  <c r="E1263" i="5"/>
  <c r="X1263" i="5" s="1"/>
  <c r="J1199" i="5"/>
  <c r="H1135" i="5"/>
  <c r="H2448" i="5"/>
  <c r="I2448" i="5"/>
  <c r="E2288" i="5"/>
  <c r="X2288" i="5" s="1"/>
  <c r="R2288" i="5"/>
  <c r="E1420" i="5"/>
  <c r="X1420" i="5" s="1"/>
  <c r="E1388" i="5"/>
  <c r="X1388" i="5" s="1"/>
  <c r="G1388" i="5"/>
  <c r="R1327" i="5"/>
  <c r="E1327" i="5"/>
  <c r="X1327" i="5" s="1"/>
  <c r="H2220" i="5"/>
  <c r="G2266" i="5"/>
  <c r="J1076" i="5"/>
  <c r="H1076" i="5"/>
  <c r="F2234" i="5"/>
  <c r="F1300" i="5"/>
  <c r="R1300" i="5"/>
  <c r="H1044" i="5"/>
  <c r="F2444" i="5"/>
  <c r="H2442" i="5"/>
  <c r="E2410" i="5"/>
  <c r="X2410" i="5" s="1"/>
  <c r="R2394" i="5"/>
  <c r="F2362" i="5"/>
  <c r="F1416" i="5"/>
  <c r="J1416" i="5"/>
  <c r="G1324" i="5"/>
  <c r="I1324" i="5"/>
  <c r="R1068" i="5"/>
  <c r="H1316" i="5"/>
  <c r="I1188" i="5"/>
  <c r="I1060" i="5"/>
  <c r="H1263" i="5"/>
  <c r="J1135" i="5"/>
  <c r="G2288" i="5"/>
  <c r="H1420" i="5"/>
  <c r="J1420" i="5"/>
  <c r="G1071" i="5"/>
  <c r="E1127" i="5"/>
  <c r="X1127" i="5" s="1"/>
  <c r="F1347" i="5"/>
  <c r="H1347" i="5"/>
  <c r="J1347" i="5"/>
  <c r="F1943" i="5"/>
  <c r="H1943" i="5"/>
  <c r="J2059" i="5"/>
  <c r="H2059" i="5"/>
  <c r="R2175" i="5"/>
  <c r="I2175" i="5"/>
  <c r="E2343" i="5"/>
  <c r="X2343" i="5" s="1"/>
  <c r="I2343" i="5"/>
  <c r="E1979" i="5"/>
  <c r="X1979" i="5" s="1"/>
  <c r="J1979" i="5"/>
  <c r="G1992" i="5"/>
  <c r="I1992" i="5"/>
  <c r="F2266" i="5"/>
  <c r="R2458" i="5"/>
  <c r="E2458" i="5"/>
  <c r="X2458" i="5" s="1"/>
  <c r="R2250" i="5"/>
  <c r="E2234" i="5"/>
  <c r="X2234" i="5" s="1"/>
  <c r="E2218" i="5"/>
  <c r="X2218" i="5" s="1"/>
  <c r="I2218" i="5"/>
  <c r="G1044" i="5"/>
  <c r="H2444" i="5"/>
  <c r="G2396" i="5"/>
  <c r="R2416" i="5"/>
  <c r="H2360" i="5"/>
  <c r="E2224" i="5"/>
  <c r="X2224" i="5" s="1"/>
  <c r="J2224" i="5"/>
  <c r="F2426" i="5"/>
  <c r="E2426" i="5"/>
  <c r="X2426" i="5" s="1"/>
  <c r="H2410" i="5"/>
  <c r="H2394" i="5"/>
  <c r="R2378" i="5"/>
  <c r="I2362" i="5"/>
  <c r="F1924" i="5"/>
  <c r="E1337" i="5"/>
  <c r="X1337" i="5" s="1"/>
  <c r="H1337" i="5"/>
  <c r="E1384" i="5"/>
  <c r="X1384" i="5" s="1"/>
  <c r="G1384" i="5"/>
  <c r="I1068" i="5"/>
  <c r="E1316" i="5"/>
  <c r="X1316" i="5" s="1"/>
  <c r="F1255" i="5"/>
  <c r="F1188" i="5"/>
  <c r="R1060" i="5"/>
  <c r="J1263" i="5"/>
  <c r="I1199" i="5"/>
  <c r="E2448" i="5"/>
  <c r="X2448" i="5" s="1"/>
  <c r="I1388" i="5"/>
  <c r="J1247" i="5"/>
  <c r="J1175" i="5"/>
  <c r="I2220" i="5"/>
  <c r="R2220" i="5"/>
  <c r="G2250" i="5"/>
  <c r="R1076" i="5"/>
  <c r="J2458" i="5"/>
  <c r="R2234" i="5"/>
  <c r="F2218" i="5"/>
  <c r="I1300" i="5"/>
  <c r="F1044" i="5"/>
  <c r="I2444" i="5"/>
  <c r="J2444" i="5"/>
  <c r="E2396" i="5"/>
  <c r="X2396" i="5" s="1"/>
  <c r="H2416" i="5"/>
  <c r="J2416" i="5"/>
  <c r="R2360" i="5"/>
  <c r="E2442" i="5"/>
  <c r="X2442" i="5" s="1"/>
  <c r="H2426" i="5"/>
  <c r="R2410" i="5"/>
  <c r="J2378" i="5"/>
  <c r="J2362" i="5"/>
  <c r="I1924" i="5"/>
  <c r="J1337" i="5"/>
  <c r="R1416" i="5"/>
  <c r="F1324" i="5"/>
  <c r="J1068" i="5"/>
  <c r="G1316" i="5"/>
  <c r="R1255" i="5"/>
  <c r="E1188" i="5"/>
  <c r="X1188" i="5" s="1"/>
  <c r="F1327" i="5"/>
  <c r="I1263" i="5"/>
  <c r="G1263" i="5"/>
  <c r="E1199" i="5"/>
  <c r="X1199" i="5" s="1"/>
  <c r="F1135" i="5"/>
  <c r="J2448" i="5"/>
  <c r="J2288" i="5"/>
  <c r="I1420" i="5"/>
  <c r="G1420" i="5"/>
  <c r="R1388" i="5"/>
  <c r="F1247" i="5"/>
  <c r="J1127" i="5"/>
  <c r="I1135" i="5"/>
  <c r="E1207" i="5"/>
  <c r="X1207" i="5" s="1"/>
  <c r="H1207" i="5"/>
  <c r="R1081" i="5"/>
  <c r="I1081" i="5"/>
  <c r="R1066" i="5"/>
  <c r="F1066" i="5"/>
  <c r="I1066" i="5"/>
  <c r="H2481" i="5"/>
  <c r="J2481" i="5"/>
  <c r="F2477" i="5"/>
  <c r="I2477" i="5"/>
  <c r="H2465" i="5"/>
  <c r="I2465" i="5"/>
  <c r="R2457" i="5"/>
  <c r="I2457" i="5"/>
  <c r="F2453" i="5"/>
  <c r="H2453" i="5"/>
  <c r="G2449" i="5"/>
  <c r="F2445" i="5"/>
  <c r="E2445" i="5"/>
  <c r="X2445" i="5" s="1"/>
  <c r="I2445" i="5"/>
  <c r="J2441" i="5"/>
  <c r="I2433" i="5"/>
  <c r="E2433" i="5"/>
  <c r="X2433" i="5" s="1"/>
  <c r="F2425" i="5"/>
  <c r="J2425" i="5"/>
  <c r="R2417" i="5"/>
  <c r="H2405" i="5"/>
  <c r="F2405" i="5"/>
  <c r="F2385" i="5"/>
  <c r="I2385" i="5"/>
  <c r="R2373" i="5"/>
  <c r="J2369" i="5"/>
  <c r="H2369" i="5"/>
  <c r="J2365" i="5"/>
  <c r="R2365" i="5"/>
  <c r="H2361" i="5"/>
  <c r="E2357" i="5"/>
  <c r="X2357" i="5" s="1"/>
  <c r="R2345" i="5"/>
  <c r="H2345" i="5"/>
  <c r="H2337" i="5"/>
  <c r="F2337" i="5"/>
  <c r="H2333" i="5"/>
  <c r="AB2333" i="5"/>
  <c r="R2329" i="5"/>
  <c r="E2329" i="5"/>
  <c r="X2329" i="5" s="1"/>
  <c r="J2305" i="5"/>
  <c r="H2265" i="5"/>
  <c r="E2265" i="5"/>
  <c r="X2265" i="5" s="1"/>
  <c r="J2233" i="5"/>
  <c r="I2233" i="5"/>
  <c r="R2209" i="5"/>
  <c r="H2209" i="5"/>
  <c r="H2189" i="5"/>
  <c r="E2165" i="5"/>
  <c r="X2165" i="5" s="1"/>
  <c r="F2165" i="5"/>
  <c r="G2121" i="5"/>
  <c r="J2113" i="5"/>
  <c r="I2113" i="5"/>
  <c r="E2089" i="5"/>
  <c r="X2089" i="5" s="1"/>
  <c r="F2089" i="5"/>
  <c r="J2089" i="5"/>
  <c r="F2057" i="5"/>
  <c r="H2057" i="5"/>
  <c r="J2049" i="5"/>
  <c r="I2049" i="5"/>
  <c r="G2045" i="5"/>
  <c r="G2041" i="5"/>
  <c r="R2033" i="5"/>
  <c r="F1997" i="5"/>
  <c r="E1997" i="5"/>
  <c r="X1997" i="5" s="1"/>
  <c r="I1913" i="5"/>
  <c r="J1909" i="5"/>
  <c r="E1909" i="5"/>
  <c r="X1909" i="5" s="1"/>
  <c r="F1905" i="5"/>
  <c r="R1905" i="5"/>
  <c r="G1897" i="5"/>
  <c r="J1881" i="5"/>
  <c r="E1881" i="5"/>
  <c r="X1881" i="5" s="1"/>
  <c r="R1861" i="5"/>
  <c r="J1861" i="5"/>
  <c r="H1753" i="5"/>
  <c r="E1753" i="5"/>
  <c r="X1753" i="5" s="1"/>
  <c r="AB1209" i="5"/>
  <c r="I1209" i="5"/>
  <c r="G1113" i="5"/>
  <c r="G1093" i="5"/>
  <c r="J977" i="5"/>
  <c r="E977" i="5"/>
  <c r="X977" i="5" s="1"/>
  <c r="E873" i="5"/>
  <c r="X873" i="5" s="1"/>
  <c r="J873" i="5"/>
  <c r="J821" i="5"/>
  <c r="G805" i="5"/>
  <c r="H713" i="5"/>
  <c r="E713" i="5"/>
  <c r="X713" i="5" s="1"/>
  <c r="H661" i="5"/>
  <c r="R569" i="5"/>
  <c r="F569" i="5"/>
  <c r="G351" i="5"/>
  <c r="F351" i="5"/>
  <c r="G271" i="5"/>
  <c r="F271" i="5"/>
  <c r="F223" i="5"/>
  <c r="H223" i="5"/>
  <c r="E1066" i="5"/>
  <c r="X1066" i="5" s="1"/>
  <c r="J1649" i="5"/>
  <c r="G1673" i="5"/>
  <c r="J1673" i="5"/>
  <c r="E1681" i="5"/>
  <c r="X1681" i="5" s="1"/>
  <c r="G1685" i="5"/>
  <c r="G1725" i="5"/>
  <c r="G1733" i="5"/>
  <c r="I1737" i="5"/>
  <c r="I1741" i="5"/>
  <c r="I1745" i="5"/>
  <c r="G1745" i="5"/>
  <c r="F1749" i="5"/>
  <c r="I1753" i="5"/>
  <c r="G1805" i="5"/>
  <c r="J1809" i="5"/>
  <c r="G1817" i="5"/>
  <c r="F1845" i="5"/>
  <c r="H1861" i="5"/>
  <c r="R1881" i="5"/>
  <c r="I1905" i="5"/>
  <c r="H1909" i="5"/>
  <c r="H1929" i="5"/>
  <c r="I2037" i="5"/>
  <c r="R2049" i="5"/>
  <c r="I2057" i="5"/>
  <c r="G2089" i="5"/>
  <c r="G2109" i="5"/>
  <c r="R2113" i="5"/>
  <c r="H2149" i="5"/>
  <c r="G2165" i="5"/>
  <c r="I2185" i="5"/>
  <c r="G2233" i="5"/>
  <c r="I2329" i="5"/>
  <c r="R2337" i="5"/>
  <c r="F2345" i="5"/>
  <c r="J2361" i="5"/>
  <c r="I2365" i="5"/>
  <c r="R2381" i="5"/>
  <c r="R2385" i="5"/>
  <c r="E2405" i="5"/>
  <c r="X2405" i="5" s="1"/>
  <c r="I2409" i="5"/>
  <c r="R2445" i="5"/>
  <c r="F2465" i="5"/>
  <c r="G1103" i="5"/>
  <c r="J1103" i="5"/>
  <c r="H1167" i="5"/>
  <c r="E1167" i="5"/>
  <c r="X1167" i="5" s="1"/>
  <c r="E1231" i="5"/>
  <c r="X1231" i="5" s="1"/>
  <c r="G1231" i="5"/>
  <c r="R1295" i="5"/>
  <c r="J1295" i="5"/>
  <c r="G1191" i="5"/>
  <c r="E1191" i="5"/>
  <c r="X1191" i="5" s="1"/>
  <c r="H1239" i="5"/>
  <c r="R1239" i="5"/>
  <c r="J2309" i="5"/>
  <c r="G2309" i="5"/>
  <c r="R2309" i="5"/>
  <c r="J1621" i="5"/>
  <c r="I1791" i="5"/>
  <c r="F1791" i="5"/>
  <c r="F1335" i="5"/>
  <c r="G1116" i="5"/>
  <c r="E1116" i="5"/>
  <c r="X1116" i="5" s="1"/>
  <c r="J2165" i="5"/>
  <c r="G2185" i="5"/>
  <c r="E2209" i="5"/>
  <c r="X2209" i="5" s="1"/>
  <c r="H2233" i="5"/>
  <c r="G2249" i="5"/>
  <c r="H2305" i="5"/>
  <c r="F2329" i="5"/>
  <c r="J2337" i="5"/>
  <c r="G2337" i="5"/>
  <c r="G2345" i="5"/>
  <c r="E2365" i="5"/>
  <c r="X2365" i="5" s="1"/>
  <c r="G2369" i="5"/>
  <c r="E2369" i="5"/>
  <c r="X2369" i="5" s="1"/>
  <c r="F2381" i="5"/>
  <c r="G2385" i="5"/>
  <c r="I2405" i="5"/>
  <c r="R2405" i="5"/>
  <c r="R2409" i="5"/>
  <c r="G2409" i="5"/>
  <c r="H2425" i="5"/>
  <c r="J2433" i="5"/>
  <c r="F2441" i="5"/>
  <c r="H2445" i="5"/>
  <c r="G2445" i="5"/>
  <c r="R2453" i="5"/>
  <c r="E2453" i="5"/>
  <c r="X2453" i="5" s="1"/>
  <c r="E2465" i="5"/>
  <c r="X2465" i="5" s="1"/>
  <c r="J2469" i="5"/>
  <c r="R2481" i="5"/>
  <c r="F2481" i="5"/>
  <c r="R2489" i="5"/>
  <c r="J2489" i="5"/>
  <c r="I2493" i="5"/>
  <c r="R1782" i="5"/>
  <c r="E1782" i="5"/>
  <c r="X1782" i="5" s="1"/>
  <c r="J1178" i="5"/>
  <c r="E1178" i="5"/>
  <c r="X1178" i="5" s="1"/>
  <c r="AB1389" i="5"/>
  <c r="G1362" i="5"/>
  <c r="H1362" i="5"/>
  <c r="J2461" i="5"/>
  <c r="AB2461" i="5"/>
  <c r="AB2397" i="5"/>
  <c r="AB2285" i="5"/>
  <c r="AB2205" i="5"/>
  <c r="G2105" i="5"/>
  <c r="AB2093" i="5"/>
  <c r="AB2013" i="5"/>
  <c r="E2013" i="5"/>
  <c r="X2013" i="5" s="1"/>
  <c r="AB1901" i="5"/>
  <c r="G1901" i="5"/>
  <c r="G1821" i="5"/>
  <c r="AB1821" i="5"/>
  <c r="AB1785" i="5"/>
  <c r="R1785" i="5"/>
  <c r="AB1773" i="5"/>
  <c r="I1773" i="5"/>
  <c r="G1769" i="5"/>
  <c r="AB1721" i="5"/>
  <c r="AB1717" i="5"/>
  <c r="F1717" i="5"/>
  <c r="AB1697" i="5"/>
  <c r="E1645" i="5"/>
  <c r="X1645" i="5" s="1"/>
  <c r="AB1645" i="5"/>
  <c r="AB1601" i="5"/>
  <c r="G1577" i="5"/>
  <c r="AB1569" i="5"/>
  <c r="R1561" i="5"/>
  <c r="AB1561" i="5"/>
  <c r="AB1537" i="5"/>
  <c r="AB1501" i="5"/>
  <c r="F1433" i="5"/>
  <c r="AB1433" i="5"/>
  <c r="AB1429" i="5"/>
  <c r="AB1409" i="5"/>
  <c r="G1341" i="5"/>
  <c r="I1301" i="5"/>
  <c r="AB1301" i="5"/>
  <c r="I1225" i="5"/>
  <c r="H1225" i="5"/>
  <c r="I1221" i="5"/>
  <c r="R1221" i="5"/>
  <c r="R1157" i="5"/>
  <c r="I1157" i="5"/>
  <c r="H1157" i="5"/>
  <c r="AB1153" i="5"/>
  <c r="F1153" i="5"/>
  <c r="J1113" i="5"/>
  <c r="G1101" i="5"/>
  <c r="AB1085" i="5"/>
  <c r="E1085" i="5"/>
  <c r="X1085" i="5" s="1"/>
  <c r="AB1029" i="5"/>
  <c r="J989" i="5"/>
  <c r="I989" i="5"/>
  <c r="I973" i="5"/>
  <c r="R953" i="5"/>
  <c r="H953" i="5"/>
  <c r="F789" i="5"/>
  <c r="I789" i="5"/>
  <c r="I713" i="5"/>
  <c r="J713" i="5"/>
  <c r="G697" i="5"/>
  <c r="G649" i="5"/>
  <c r="R597" i="5"/>
  <c r="I597" i="5"/>
  <c r="J511" i="5"/>
  <c r="I511" i="5"/>
  <c r="R511" i="5"/>
  <c r="H495" i="5"/>
  <c r="F495" i="5"/>
  <c r="I479" i="5"/>
  <c r="F479" i="5"/>
  <c r="E431" i="5"/>
  <c r="X431" i="5" s="1"/>
  <c r="H431" i="5"/>
  <c r="F431" i="5"/>
  <c r="F407" i="5"/>
  <c r="I407" i="5"/>
  <c r="J407" i="5"/>
  <c r="E407" i="5"/>
  <c r="X407" i="5" s="1"/>
  <c r="J399" i="5"/>
  <c r="H399" i="5"/>
  <c r="E399" i="5"/>
  <c r="X399" i="5" s="1"/>
  <c r="R391" i="5"/>
  <c r="J391" i="5"/>
  <c r="H391" i="5"/>
  <c r="E391" i="5"/>
  <c r="X391" i="5" s="1"/>
  <c r="F391" i="5"/>
  <c r="H383" i="5"/>
  <c r="E383" i="5"/>
  <c r="X383" i="5" s="1"/>
  <c r="G375" i="5"/>
  <c r="J375" i="5"/>
  <c r="R359" i="5"/>
  <c r="E359" i="5"/>
  <c r="X359" i="5" s="1"/>
  <c r="H359" i="5"/>
  <c r="G359" i="5"/>
  <c r="F343" i="5"/>
  <c r="H343" i="5"/>
  <c r="J343" i="5"/>
  <c r="E343" i="5"/>
  <c r="X343" i="5" s="1"/>
  <c r="G319" i="5"/>
  <c r="H319" i="5"/>
  <c r="J319" i="5"/>
  <c r="I295" i="5"/>
  <c r="R295" i="5"/>
  <c r="G295" i="5"/>
  <c r="R279" i="5"/>
  <c r="J279" i="5"/>
  <c r="I271" i="5"/>
  <c r="H271" i="5"/>
  <c r="E239" i="5"/>
  <c r="X239" i="5" s="1"/>
  <c r="H239" i="5"/>
  <c r="F239" i="5"/>
  <c r="I231" i="5"/>
  <c r="J231" i="5"/>
  <c r="G231" i="5"/>
  <c r="J215" i="5"/>
  <c r="H215" i="5"/>
  <c r="F215" i="5"/>
  <c r="R191" i="5"/>
  <c r="F191" i="5"/>
  <c r="E191" i="5"/>
  <c r="X191" i="5" s="1"/>
  <c r="I167" i="5"/>
  <c r="R167" i="5"/>
  <c r="G167" i="5"/>
  <c r="E167" i="5"/>
  <c r="X167" i="5" s="1"/>
  <c r="AB1353" i="5"/>
  <c r="G2405" i="5"/>
  <c r="J2409" i="5"/>
  <c r="H2409" i="5"/>
  <c r="I2425" i="5"/>
  <c r="R2425" i="5"/>
  <c r="R2433" i="5"/>
  <c r="F2433" i="5"/>
  <c r="J2445" i="5"/>
  <c r="G2453" i="5"/>
  <c r="G2465" i="5"/>
  <c r="E2481" i="5"/>
  <c r="X2481" i="5" s="1"/>
  <c r="R2493" i="5"/>
  <c r="H2493" i="5"/>
  <c r="E1225" i="5"/>
  <c r="X1225" i="5" s="1"/>
  <c r="AB1469" i="5"/>
  <c r="AB1949" i="5"/>
  <c r="AB2141" i="5"/>
  <c r="J1066" i="5"/>
  <c r="J1145" i="5"/>
  <c r="G1213" i="5"/>
  <c r="G1297" i="5"/>
  <c r="AB1473" i="5"/>
  <c r="AB2349" i="5"/>
  <c r="AB2477" i="5"/>
  <c r="G1493" i="5"/>
  <c r="AB1825" i="5"/>
  <c r="G1361" i="5"/>
  <c r="E1885" i="5"/>
  <c r="X1885" i="5" s="1"/>
  <c r="I343" i="5"/>
  <c r="G1609" i="5"/>
  <c r="AB1025" i="5"/>
  <c r="R1705" i="5"/>
  <c r="G569" i="5"/>
  <c r="F1909" i="5"/>
  <c r="I2273" i="5"/>
  <c r="H2489" i="5"/>
  <c r="E2489" i="5"/>
  <c r="X2489" i="5" s="1"/>
  <c r="G2485" i="5"/>
  <c r="E2457" i="5"/>
  <c r="X2457" i="5" s="1"/>
  <c r="H2457" i="5"/>
  <c r="G2429" i="5"/>
  <c r="I2429" i="5"/>
  <c r="E2429" i="5"/>
  <c r="X2429" i="5" s="1"/>
  <c r="J2429" i="5"/>
  <c r="H2421" i="5"/>
  <c r="G2401" i="5"/>
  <c r="I2389" i="5"/>
  <c r="F2389" i="5"/>
  <c r="R2389" i="5"/>
  <c r="E2389" i="5"/>
  <c r="X2389" i="5" s="1"/>
  <c r="R2325" i="5"/>
  <c r="H2325" i="5"/>
  <c r="F2325" i="5"/>
  <c r="G2293" i="5"/>
  <c r="E2293" i="5"/>
  <c r="X2293" i="5" s="1"/>
  <c r="J2293" i="5"/>
  <c r="G2289" i="5"/>
  <c r="F2281" i="5"/>
  <c r="H2281" i="5"/>
  <c r="G2269" i="5"/>
  <c r="J2257" i="5"/>
  <c r="I2257" i="5"/>
  <c r="H2257" i="5"/>
  <c r="F2257" i="5"/>
  <c r="J2253" i="5"/>
  <c r="F2249" i="5"/>
  <c r="I2249" i="5"/>
  <c r="G2241" i="5"/>
  <c r="F2185" i="5"/>
  <c r="R2185" i="5"/>
  <c r="G2177" i="5"/>
  <c r="E2153" i="5"/>
  <c r="X2153" i="5" s="1"/>
  <c r="I2153" i="5"/>
  <c r="J2145" i="5"/>
  <c r="R2145" i="5"/>
  <c r="G2133" i="5"/>
  <c r="G2085" i="5"/>
  <c r="R2081" i="5"/>
  <c r="F2081" i="5"/>
  <c r="E2081" i="5"/>
  <c r="X2081" i="5" s="1"/>
  <c r="R2073" i="5"/>
  <c r="I2021" i="5"/>
  <c r="F2021" i="5"/>
  <c r="G2017" i="5"/>
  <c r="I2017" i="5"/>
  <c r="R2017" i="5"/>
  <c r="G2009" i="5"/>
  <c r="G2005" i="5"/>
  <c r="E2005" i="5"/>
  <c r="X2005" i="5" s="1"/>
  <c r="J2005" i="5"/>
  <c r="R1993" i="5"/>
  <c r="E1993" i="5"/>
  <c r="X1993" i="5" s="1"/>
  <c r="F1993" i="5"/>
  <c r="G1985" i="5"/>
  <c r="R1981" i="5"/>
  <c r="I1981" i="5"/>
  <c r="E1981" i="5"/>
  <c r="X1981" i="5" s="1"/>
  <c r="J1981" i="5"/>
  <c r="F1965" i="5"/>
  <c r="E1957" i="5"/>
  <c r="X1957" i="5" s="1"/>
  <c r="R1957" i="5"/>
  <c r="I1953" i="5"/>
  <c r="E1953" i="5"/>
  <c r="X1953" i="5" s="1"/>
  <c r="J1953" i="5"/>
  <c r="H1953" i="5"/>
  <c r="J1945" i="5"/>
  <c r="E1945" i="5"/>
  <c r="X1945" i="5" s="1"/>
  <c r="H1945" i="5"/>
  <c r="F1945" i="5"/>
  <c r="G1941" i="5"/>
  <c r="F1877" i="5"/>
  <c r="E1877" i="5"/>
  <c r="X1877" i="5" s="1"/>
  <c r="R1877" i="5"/>
  <c r="F1865" i="5"/>
  <c r="E1865" i="5"/>
  <c r="X1865" i="5" s="1"/>
  <c r="J1865" i="5"/>
  <c r="G1857" i="5"/>
  <c r="H1849" i="5"/>
  <c r="I1849" i="5"/>
  <c r="E1849" i="5"/>
  <c r="X1849" i="5" s="1"/>
  <c r="G1841" i="5"/>
  <c r="F1841" i="5"/>
  <c r="G1833" i="5"/>
  <c r="G1829" i="5"/>
  <c r="I1813" i="5"/>
  <c r="J1813" i="5"/>
  <c r="J1701" i="5"/>
  <c r="I1701" i="5"/>
  <c r="G1669" i="5"/>
  <c r="H1669" i="5"/>
  <c r="F1669" i="5"/>
  <c r="AB1665" i="5"/>
  <c r="F1613" i="5"/>
  <c r="I1613" i="5"/>
  <c r="F1609" i="5"/>
  <c r="H1609" i="5"/>
  <c r="G1593" i="5"/>
  <c r="I1585" i="5"/>
  <c r="F1581" i="5"/>
  <c r="J1581" i="5"/>
  <c r="E1573" i="5"/>
  <c r="X1573" i="5" s="1"/>
  <c r="J1573" i="5"/>
  <c r="I1573" i="5"/>
  <c r="F1553" i="5"/>
  <c r="J1553" i="5"/>
  <c r="I1553" i="5"/>
  <c r="G1549" i="5"/>
  <c r="F1545" i="5"/>
  <c r="H1541" i="5"/>
  <c r="F1541" i="5"/>
  <c r="J1525" i="5"/>
  <c r="I1525" i="5"/>
  <c r="F1525" i="5"/>
  <c r="F1521" i="5"/>
  <c r="R1513" i="5"/>
  <c r="E1513" i="5"/>
  <c r="X1513" i="5" s="1"/>
  <c r="G1509" i="5"/>
  <c r="E1505" i="5"/>
  <c r="X1505" i="5" s="1"/>
  <c r="I1505" i="5"/>
  <c r="F1505" i="5"/>
  <c r="J1505" i="5"/>
  <c r="G1489" i="5"/>
  <c r="R1485" i="5"/>
  <c r="I1485" i="5"/>
  <c r="F1485" i="5"/>
  <c r="R1481" i="5"/>
  <c r="H1481" i="5"/>
  <c r="E1481" i="5"/>
  <c r="X1481" i="5" s="1"/>
  <c r="J1481" i="5"/>
  <c r="G1465" i="5"/>
  <c r="R1457" i="5"/>
  <c r="F1457" i="5"/>
  <c r="H1457" i="5"/>
  <c r="I1453" i="5"/>
  <c r="F1453" i="5"/>
  <c r="R1453" i="5"/>
  <c r="J1453" i="5"/>
  <c r="F1449" i="5"/>
  <c r="H1445" i="5"/>
  <c r="E1445" i="5"/>
  <c r="X1445" i="5" s="1"/>
  <c r="F1445" i="5"/>
  <c r="I1445" i="5"/>
  <c r="H1425" i="5"/>
  <c r="I1425" i="5"/>
  <c r="E1421" i="5"/>
  <c r="X1421" i="5" s="1"/>
  <c r="H1421" i="5"/>
  <c r="G1413" i="5"/>
  <c r="E1413" i="5"/>
  <c r="X1413" i="5" s="1"/>
  <c r="I1413" i="5"/>
  <c r="H1397" i="5"/>
  <c r="R1397" i="5"/>
  <c r="E1385" i="5"/>
  <c r="X1385" i="5" s="1"/>
  <c r="R1385" i="5"/>
  <c r="G1381" i="5"/>
  <c r="AB1365" i="5"/>
  <c r="G1357" i="5"/>
  <c r="AB1349" i="5"/>
  <c r="F1333" i="5"/>
  <c r="I1333" i="5"/>
  <c r="G1321" i="5"/>
  <c r="H1321" i="5"/>
  <c r="F1321" i="5"/>
  <c r="I1321" i="5"/>
  <c r="E1321" i="5"/>
  <c r="X1321" i="5" s="1"/>
  <c r="F1305" i="5"/>
  <c r="J1305" i="5"/>
  <c r="J1293" i="5"/>
  <c r="H1293" i="5"/>
  <c r="F1293" i="5"/>
  <c r="H1289" i="5"/>
  <c r="E1289" i="5"/>
  <c r="X1289" i="5" s="1"/>
  <c r="G1269" i="5"/>
  <c r="F1261" i="5"/>
  <c r="H1261" i="5"/>
  <c r="R1261" i="5"/>
  <c r="G1249" i="5"/>
  <c r="H1245" i="5"/>
  <c r="R1245" i="5"/>
  <c r="I1245" i="5"/>
  <c r="J1245" i="5"/>
  <c r="R1241" i="5"/>
  <c r="AB1241" i="5"/>
  <c r="F1193" i="5"/>
  <c r="G1189" i="5"/>
  <c r="I1149" i="5"/>
  <c r="H1149" i="5"/>
  <c r="F1141" i="5"/>
  <c r="E1141" i="5"/>
  <c r="X1141" i="5" s="1"/>
  <c r="E1129" i="5"/>
  <c r="X1129" i="5" s="1"/>
  <c r="F1129" i="5"/>
  <c r="I1117" i="5"/>
  <c r="R1117" i="5"/>
  <c r="F1117" i="5"/>
  <c r="H1117" i="5"/>
  <c r="H1089" i="5"/>
  <c r="R1089" i="5"/>
  <c r="E1089" i="5"/>
  <c r="X1089" i="5" s="1"/>
  <c r="F1089" i="5"/>
  <c r="R1073" i="5"/>
  <c r="F1073" i="5"/>
  <c r="H1033" i="5"/>
  <c r="R1033" i="5"/>
  <c r="R1013" i="5"/>
  <c r="I1013" i="5"/>
  <c r="F1013" i="5"/>
  <c r="E993" i="5"/>
  <c r="X993" i="5" s="1"/>
  <c r="H993" i="5"/>
  <c r="J993" i="5"/>
  <c r="H977" i="5"/>
  <c r="R977" i="5"/>
  <c r="F937" i="5"/>
  <c r="E937" i="5"/>
  <c r="X937" i="5" s="1"/>
  <c r="R929" i="5"/>
  <c r="I929" i="5"/>
  <c r="G917" i="5"/>
  <c r="F913" i="5"/>
  <c r="H913" i="5"/>
  <c r="J909" i="5"/>
  <c r="I909" i="5"/>
  <c r="F909" i="5"/>
  <c r="E909" i="5"/>
  <c r="X909" i="5" s="1"/>
  <c r="R905" i="5"/>
  <c r="H905" i="5"/>
  <c r="G893" i="5"/>
  <c r="G889" i="5"/>
  <c r="E881" i="5"/>
  <c r="X881" i="5" s="1"/>
  <c r="F873" i="5"/>
  <c r="I873" i="5"/>
  <c r="G853" i="5"/>
  <c r="E853" i="5"/>
  <c r="X853" i="5" s="1"/>
  <c r="F853" i="5"/>
  <c r="J853" i="5"/>
  <c r="F849" i="5"/>
  <c r="J849" i="5"/>
  <c r="G841" i="5"/>
  <c r="E837" i="5"/>
  <c r="X837" i="5" s="1"/>
  <c r="F837" i="5"/>
  <c r="R837" i="5"/>
  <c r="G829" i="5"/>
  <c r="E829" i="5"/>
  <c r="X829" i="5" s="1"/>
  <c r="G797" i="5"/>
  <c r="H797" i="5"/>
  <c r="G793" i="5"/>
  <c r="R793" i="5"/>
  <c r="G781" i="5"/>
  <c r="J773" i="5"/>
  <c r="F773" i="5"/>
  <c r="G753" i="5"/>
  <c r="H741" i="5"/>
  <c r="J741" i="5"/>
  <c r="I741" i="5"/>
  <c r="G725" i="5"/>
  <c r="H725" i="5"/>
  <c r="E725" i="5"/>
  <c r="X725" i="5" s="1"/>
  <c r="F669" i="5"/>
  <c r="H669" i="5"/>
  <c r="R665" i="5"/>
  <c r="J665" i="5"/>
  <c r="F665" i="5"/>
  <c r="R661" i="5"/>
  <c r="G653" i="5"/>
  <c r="J645" i="5"/>
  <c r="E645" i="5"/>
  <c r="X645" i="5" s="1"/>
  <c r="H645" i="5"/>
  <c r="G633" i="5"/>
  <c r="R613" i="5"/>
  <c r="H613" i="5"/>
  <c r="G601" i="5"/>
  <c r="G593" i="5"/>
  <c r="I593" i="5"/>
  <c r="E593" i="5"/>
  <c r="X593" i="5" s="1"/>
  <c r="G581" i="5"/>
  <c r="G577" i="5"/>
  <c r="H569" i="5"/>
  <c r="J569" i="5"/>
  <c r="I565" i="5"/>
  <c r="E565" i="5"/>
  <c r="X565" i="5" s="1"/>
  <c r="H127" i="5"/>
  <c r="F127" i="5"/>
  <c r="R127" i="5"/>
  <c r="R41" i="5"/>
  <c r="E41" i="5"/>
  <c r="X41" i="5" s="1"/>
  <c r="R17" i="5"/>
  <c r="F17" i="5"/>
  <c r="H17" i="5"/>
  <c r="I17" i="5"/>
  <c r="AB1041" i="5"/>
  <c r="AB1097" i="5"/>
  <c r="AB1557" i="5"/>
  <c r="AB1597" i="5"/>
  <c r="AB1629" i="5"/>
  <c r="AB1757" i="5"/>
  <c r="I1997" i="5"/>
  <c r="AB2029" i="5"/>
  <c r="I1609" i="5"/>
  <c r="AB1065" i="5"/>
  <c r="R2413" i="5"/>
  <c r="G343" i="5"/>
  <c r="I1457" i="5"/>
  <c r="E2021" i="5"/>
  <c r="X2021" i="5" s="1"/>
  <c r="J1413" i="5"/>
  <c r="R1425" i="5"/>
  <c r="H1505" i="5"/>
  <c r="G597" i="5"/>
  <c r="AB1269" i="5"/>
  <c r="AB2221" i="5"/>
  <c r="AB1565" i="5"/>
  <c r="J1997" i="5"/>
  <c r="F1361" i="5"/>
  <c r="R1361" i="5"/>
  <c r="I1261" i="5"/>
  <c r="R1669" i="5"/>
  <c r="J1841" i="5"/>
  <c r="F1953" i="5"/>
  <c r="R669" i="5"/>
  <c r="E2421" i="5"/>
  <c r="X2421" i="5" s="1"/>
  <c r="R1553" i="5"/>
  <c r="E1741" i="5"/>
  <c r="X1741" i="5" s="1"/>
  <c r="G1125" i="5"/>
  <c r="R1217" i="5"/>
  <c r="AB1245" i="5"/>
  <c r="AB1237" i="5"/>
  <c r="AB1229" i="5"/>
  <c r="AB1225" i="5"/>
  <c r="AB1217" i="5"/>
  <c r="AB1205" i="5"/>
  <c r="AB1197" i="5"/>
  <c r="AB1189" i="5"/>
  <c r="AB1185" i="5"/>
  <c r="AB1173" i="5"/>
  <c r="AB1169" i="5"/>
  <c r="AB1161" i="5"/>
  <c r="AB1157" i="5"/>
  <c r="AB1149" i="5"/>
  <c r="AB1121" i="5"/>
  <c r="AB1117" i="5"/>
  <c r="AB1093" i="5"/>
  <c r="AB1089" i="5"/>
  <c r="AB1073" i="5"/>
  <c r="AB1061" i="5"/>
  <c r="AB1057" i="5"/>
  <c r="AB1049" i="5"/>
  <c r="AB1045" i="5"/>
  <c r="AB1037" i="5"/>
  <c r="AB1021" i="5"/>
  <c r="AB917" i="5"/>
  <c r="AB913" i="5"/>
  <c r="AB861" i="5"/>
  <c r="AB857" i="5"/>
  <c r="AB853" i="5"/>
  <c r="AB849" i="5"/>
  <c r="AB845" i="5"/>
  <c r="AB841" i="5"/>
  <c r="AB789" i="5"/>
  <c r="AB785" i="5"/>
  <c r="AB781" i="5"/>
  <c r="AB777" i="5"/>
  <c r="AB773" i="5"/>
  <c r="AB769" i="5"/>
  <c r="AB701" i="5"/>
  <c r="AB681" i="5"/>
  <c r="AB677" i="5"/>
  <c r="AB2420" i="5"/>
  <c r="AB2404" i="5"/>
  <c r="AB2388" i="5"/>
  <c r="AB2376" i="5"/>
  <c r="AB2260" i="5"/>
  <c r="AB2128" i="5"/>
  <c r="AB2040" i="5"/>
  <c r="H78" i="5"/>
  <c r="H1436" i="5"/>
  <c r="G1404" i="5"/>
  <c r="H1388" i="5"/>
  <c r="J1372" i="5"/>
  <c r="E1100" i="5"/>
  <c r="X1100" i="5" s="1"/>
  <c r="F2154" i="5"/>
  <c r="J2138" i="5"/>
  <c r="F2122" i="5"/>
  <c r="E2090" i="5"/>
  <c r="X2090" i="5" s="1"/>
  <c r="G2074" i="5"/>
  <c r="E2058" i="5"/>
  <c r="X2058" i="5" s="1"/>
  <c r="H2042" i="5"/>
  <c r="F2026" i="5"/>
  <c r="G1247" i="5"/>
  <c r="F1119" i="5"/>
  <c r="J1055" i="5"/>
  <c r="G1348" i="5"/>
  <c r="E1348" i="5"/>
  <c r="X1348" i="5" s="1"/>
  <c r="H1220" i="5"/>
  <c r="R1092" i="5"/>
  <c r="E1092" i="5"/>
  <c r="X1092" i="5" s="1"/>
  <c r="H1031" i="5"/>
  <c r="F1287" i="5"/>
  <c r="H1247" i="5"/>
  <c r="J1183" i="5"/>
  <c r="H1145" i="5"/>
  <c r="I1055" i="5"/>
  <c r="G1041" i="5"/>
  <c r="F2117" i="5"/>
  <c r="G2117" i="5"/>
  <c r="E2437" i="5"/>
  <c r="X2437" i="5" s="1"/>
  <c r="R2455" i="5"/>
  <c r="G83" i="5"/>
  <c r="R106" i="5"/>
  <c r="J83" i="5"/>
  <c r="I1247" i="5"/>
  <c r="I1119" i="5"/>
  <c r="G1055" i="5"/>
  <c r="R1348" i="5"/>
  <c r="E1220" i="5"/>
  <c r="X1220" i="5" s="1"/>
  <c r="H1159" i="5"/>
  <c r="H1092" i="5"/>
  <c r="F1092" i="5"/>
  <c r="G1031" i="5"/>
  <c r="H1183" i="5"/>
  <c r="R1311" i="5"/>
  <c r="G1183" i="5"/>
  <c r="R1279" i="5"/>
  <c r="F1311" i="5"/>
  <c r="I1145" i="5"/>
  <c r="G1279" i="5"/>
  <c r="E1119" i="5"/>
  <c r="X1119" i="5" s="1"/>
  <c r="R1031" i="5"/>
  <c r="H2117" i="5"/>
  <c r="J1580" i="5"/>
  <c r="G2492" i="5"/>
  <c r="G2392" i="5"/>
  <c r="I2328" i="5"/>
  <c r="F2328" i="5"/>
  <c r="J2328" i="5"/>
  <c r="F2280" i="5"/>
  <c r="G2276" i="5"/>
  <c r="G2216" i="5"/>
  <c r="G2200" i="5"/>
  <c r="I2200" i="5"/>
  <c r="E2200" i="5"/>
  <c r="X2200" i="5" s="1"/>
  <c r="J2200" i="5"/>
  <c r="H2180" i="5"/>
  <c r="F2180" i="5"/>
  <c r="R2180" i="5"/>
  <c r="F2144" i="5"/>
  <c r="E2144" i="5"/>
  <c r="X2144" i="5" s="1"/>
  <c r="H2144" i="5"/>
  <c r="G2140" i="5"/>
  <c r="H2136" i="5"/>
  <c r="J2136" i="5"/>
  <c r="I2136" i="5"/>
  <c r="R2112" i="5"/>
  <c r="H2112" i="5"/>
  <c r="R2108" i="5"/>
  <c r="F2108" i="5"/>
  <c r="G2084" i="5"/>
  <c r="G2080" i="5"/>
  <c r="I2076" i="5"/>
  <c r="R2076" i="5"/>
  <c r="G2068" i="5"/>
  <c r="G2048" i="5"/>
  <c r="G2044" i="5"/>
  <c r="I2032" i="5"/>
  <c r="F2032" i="5"/>
  <c r="J2032" i="5"/>
  <c r="G2028" i="5"/>
  <c r="I561" i="5"/>
  <c r="J525" i="5"/>
  <c r="E497" i="5"/>
  <c r="X497" i="5" s="1"/>
  <c r="H497" i="5"/>
  <c r="R425" i="5"/>
  <c r="I425" i="5"/>
  <c r="J2154" i="5"/>
  <c r="E2138" i="5"/>
  <c r="X2138" i="5" s="1"/>
  <c r="J2122" i="5"/>
  <c r="J2106" i="5"/>
  <c r="G2090" i="5"/>
  <c r="H2074" i="5"/>
  <c r="G2058" i="5"/>
  <c r="I2026" i="5"/>
  <c r="R1247" i="5"/>
  <c r="G1119" i="5"/>
  <c r="J1348" i="5"/>
  <c r="F1220" i="5"/>
  <c r="R1159" i="5"/>
  <c r="E1031" i="5"/>
  <c r="X1031" i="5" s="1"/>
  <c r="I1311" i="5"/>
  <c r="R1183" i="5"/>
  <c r="J1311" i="5"/>
  <c r="G1311" i="5"/>
  <c r="F1175" i="5"/>
  <c r="H1055" i="5"/>
  <c r="H1311" i="5"/>
  <c r="F2187" i="5"/>
  <c r="R2117" i="5"/>
  <c r="F1580" i="5"/>
  <c r="H1606" i="5"/>
  <c r="H1310" i="5"/>
  <c r="R1310" i="5"/>
  <c r="G1306" i="5"/>
  <c r="F1270" i="5"/>
  <c r="I1270" i="5"/>
  <c r="H1262" i="5"/>
  <c r="F1262" i="5"/>
  <c r="F1098" i="5"/>
  <c r="I1098" i="5"/>
  <c r="I1090" i="5"/>
  <c r="E1090" i="5"/>
  <c r="X1090" i="5" s="1"/>
  <c r="G1078" i="5"/>
  <c r="G504" i="5"/>
  <c r="G480" i="5"/>
  <c r="G408" i="5"/>
  <c r="G372" i="5"/>
  <c r="E340" i="5"/>
  <c r="X340" i="5" s="1"/>
  <c r="G300" i="5"/>
  <c r="AB244" i="5"/>
  <c r="G208" i="5"/>
  <c r="G204" i="5"/>
  <c r="I172" i="5"/>
  <c r="F172" i="5"/>
  <c r="AB166" i="5"/>
  <c r="AB160" i="5"/>
  <c r="AB154" i="5"/>
  <c r="F136" i="5"/>
  <c r="E136" i="5"/>
  <c r="X136" i="5" s="1"/>
  <c r="J58" i="5"/>
  <c r="F58" i="5"/>
  <c r="R58" i="5"/>
  <c r="E1974" i="5"/>
  <c r="X1974" i="5" s="1"/>
  <c r="G1766" i="5"/>
  <c r="J1766" i="5"/>
  <c r="I1854" i="5"/>
  <c r="E1614" i="5"/>
  <c r="X1614" i="5" s="1"/>
  <c r="F1582" i="5"/>
  <c r="I1862" i="5"/>
  <c r="R1506" i="5"/>
  <c r="F1274" i="5"/>
  <c r="E1894" i="5"/>
  <c r="X1894" i="5" s="1"/>
  <c r="F1894" i="5"/>
  <c r="E1422" i="5"/>
  <c r="X1422" i="5" s="1"/>
  <c r="H1790" i="5"/>
  <c r="R1510" i="5"/>
  <c r="I1942" i="5"/>
  <c r="G1942" i="5"/>
  <c r="R1694" i="5"/>
  <c r="I1206" i="5"/>
  <c r="J1414" i="5"/>
  <c r="H1218" i="5"/>
  <c r="R1206" i="5"/>
  <c r="G1966" i="5"/>
  <c r="G1854" i="5"/>
  <c r="R1814" i="5"/>
  <c r="R1262" i="5"/>
  <c r="R1270" i="5"/>
  <c r="J1622" i="5"/>
  <c r="H1126" i="5"/>
  <c r="G1814" i="5"/>
  <c r="G1346" i="5"/>
  <c r="E1926" i="5"/>
  <c r="X1926" i="5" s="1"/>
  <c r="G1990" i="5"/>
  <c r="F1870" i="5"/>
  <c r="I1990" i="5"/>
  <c r="R1462" i="5"/>
  <c r="G1730" i="5"/>
  <c r="G1290" i="5"/>
  <c r="R1290" i="5"/>
  <c r="I1638" i="5"/>
  <c r="G1154" i="5"/>
  <c r="E1270" i="5"/>
  <c r="X1270" i="5" s="1"/>
  <c r="G1114" i="5"/>
  <c r="I1262" i="5"/>
  <c r="G1282" i="5"/>
  <c r="G1526" i="5"/>
  <c r="E1098" i="5"/>
  <c r="X1098" i="5" s="1"/>
  <c r="H1114" i="5"/>
  <c r="E1310" i="5"/>
  <c r="X1310" i="5" s="1"/>
  <c r="J1894" i="5"/>
  <c r="F1942" i="5"/>
  <c r="G1950" i="5"/>
  <c r="R1950" i="5"/>
  <c r="H1950" i="5"/>
  <c r="G1622" i="5"/>
  <c r="G1830" i="5"/>
  <c r="G1862" i="5"/>
  <c r="H1798" i="5"/>
  <c r="G1574" i="5"/>
  <c r="F1310" i="5"/>
  <c r="J1462" i="5"/>
  <c r="E1366" i="5"/>
  <c r="X1366" i="5" s="1"/>
  <c r="AB1098" i="5"/>
  <c r="AB1090" i="5"/>
  <c r="AB1030" i="5"/>
  <c r="AB16" i="5"/>
  <c r="AB14" i="5"/>
  <c r="AB10" i="5"/>
  <c r="AB8" i="5"/>
  <c r="AB6" i="5"/>
  <c r="R678" i="5"/>
  <c r="H678" i="5"/>
  <c r="J678" i="5"/>
  <c r="F678" i="5"/>
  <c r="I678" i="5"/>
  <c r="E678" i="5"/>
  <c r="X678" i="5" s="1"/>
  <c r="G678" i="5"/>
  <c r="R681" i="5"/>
  <c r="H681" i="5"/>
  <c r="G681" i="5"/>
  <c r="F681" i="5"/>
  <c r="E681" i="5"/>
  <c r="X681" i="5" s="1"/>
  <c r="I681" i="5"/>
  <c r="J681" i="5"/>
  <c r="H1256" i="5"/>
  <c r="R1256" i="5"/>
  <c r="E1256" i="5"/>
  <c r="X1256" i="5" s="1"/>
  <c r="F1256" i="5"/>
  <c r="J1256" i="5"/>
  <c r="G1256" i="5"/>
  <c r="I1256" i="5"/>
  <c r="I696" i="5"/>
  <c r="H696" i="5"/>
  <c r="F696" i="5"/>
  <c r="J696" i="5"/>
  <c r="G696" i="5"/>
  <c r="R696" i="5"/>
  <c r="E696" i="5"/>
  <c r="X696" i="5" s="1"/>
  <c r="H2301" i="5"/>
  <c r="R2301" i="5"/>
  <c r="F2301" i="5"/>
  <c r="G2301" i="5"/>
  <c r="J2301" i="5"/>
  <c r="I2301" i="5"/>
  <c r="E2301" i="5"/>
  <c r="X2301" i="5" s="1"/>
  <c r="J699" i="5"/>
  <c r="R699" i="5"/>
  <c r="E699" i="5"/>
  <c r="X699" i="5" s="1"/>
  <c r="I699" i="5"/>
  <c r="F699" i="5"/>
  <c r="G699" i="5"/>
  <c r="H699" i="5"/>
  <c r="I1337" i="5"/>
  <c r="R1273" i="5"/>
  <c r="H1389" i="5"/>
  <c r="E1447" i="5"/>
  <c r="X1447" i="5" s="1"/>
  <c r="J2303" i="5"/>
  <c r="H2477" i="5"/>
  <c r="E2120" i="5"/>
  <c r="X2120" i="5" s="1"/>
  <c r="J1374" i="5"/>
  <c r="R1630" i="5"/>
  <c r="H1374" i="5"/>
  <c r="G1630" i="5"/>
  <c r="AB560" i="5"/>
  <c r="AB556" i="5"/>
  <c r="AB552" i="5"/>
  <c r="AB548" i="5"/>
  <c r="AB544" i="5"/>
  <c r="AB540" i="5"/>
  <c r="AB536" i="5"/>
  <c r="AB532" i="5"/>
  <c r="AB528" i="5"/>
  <c r="AB524" i="5"/>
  <c r="AB520" i="5"/>
  <c r="AB516" i="5"/>
  <c r="AB512" i="5"/>
  <c r="AB508" i="5"/>
  <c r="AB504" i="5"/>
  <c r="AB500" i="5"/>
  <c r="AB496" i="5"/>
  <c r="AB492" i="5"/>
  <c r="AB488" i="5"/>
  <c r="AB484" i="5"/>
  <c r="AB480" i="5"/>
  <c r="AB476" i="5"/>
  <c r="AB472" i="5"/>
  <c r="AB468" i="5"/>
  <c r="AB464" i="5"/>
  <c r="AB460" i="5"/>
  <c r="AB456" i="5"/>
  <c r="AB452" i="5"/>
  <c r="AB448" i="5"/>
  <c r="AB444" i="5"/>
  <c r="AB440" i="5"/>
  <c r="AB436" i="5"/>
  <c r="AB432" i="5"/>
  <c r="AB428" i="5"/>
  <c r="AB424" i="5"/>
  <c r="AB420" i="5"/>
  <c r="AB416" i="5"/>
  <c r="AB412" i="5"/>
  <c r="AB408" i="5"/>
  <c r="AB404" i="5"/>
  <c r="AB400" i="5"/>
  <c r="AB396" i="5"/>
  <c r="AB392" i="5"/>
  <c r="AB388" i="5"/>
  <c r="AB384" i="5"/>
  <c r="AB380" i="5"/>
  <c r="AB376" i="5"/>
  <c r="AB372" i="5"/>
  <c r="AB368" i="5"/>
  <c r="AB364" i="5"/>
  <c r="AB360" i="5"/>
  <c r="AB356" i="5"/>
  <c r="AB352" i="5"/>
  <c r="AB348" i="5"/>
  <c r="AB344" i="5"/>
  <c r="AB340" i="5"/>
  <c r="AB336" i="5"/>
  <c r="AB332" i="5"/>
  <c r="AB328" i="5"/>
  <c r="AB324" i="5"/>
  <c r="AB320" i="5"/>
  <c r="AB316" i="5"/>
  <c r="AB312" i="5"/>
  <c r="AB308" i="5"/>
  <c r="AB304" i="5"/>
  <c r="AB300" i="5"/>
  <c r="AB296" i="5"/>
  <c r="AB292" i="5"/>
  <c r="AB288" i="5"/>
  <c r="AB284" i="5"/>
  <c r="E1273" i="5"/>
  <c r="X1273" i="5" s="1"/>
  <c r="F1389" i="5"/>
  <c r="F1825" i="5"/>
  <c r="G2471" i="5"/>
  <c r="H1047" i="5"/>
  <c r="E1825" i="5"/>
  <c r="X1825" i="5" s="1"/>
  <c r="AB280" i="5"/>
  <c r="AB276" i="5"/>
  <c r="AB272" i="5"/>
  <c r="AB268" i="5"/>
  <c r="AB264" i="5"/>
  <c r="AB260" i="5"/>
  <c r="AB256" i="5"/>
  <c r="AB252" i="5"/>
  <c r="AB248" i="5"/>
  <c r="AB240" i="5"/>
  <c r="AB236" i="5"/>
  <c r="AB232" i="5"/>
  <c r="AB228" i="5"/>
  <c r="AB224" i="5"/>
  <c r="AB220" i="5"/>
  <c r="AB216" i="5"/>
  <c r="AB212" i="5"/>
  <c r="AB208" i="5"/>
  <c r="AB204" i="5"/>
  <c r="AB200" i="5"/>
  <c r="AB196" i="5"/>
  <c r="AB192" i="5"/>
  <c r="AB188" i="5"/>
  <c r="AB184" i="5"/>
  <c r="AB182" i="5"/>
  <c r="AB180" i="5"/>
  <c r="AB178" i="5"/>
  <c r="AB176" i="5"/>
  <c r="AB174" i="5"/>
  <c r="AB172" i="5"/>
  <c r="AB170" i="5"/>
  <c r="AB168" i="5"/>
  <c r="AB162" i="5"/>
  <c r="AB158" i="5"/>
  <c r="AB152" i="5"/>
  <c r="AB150" i="5"/>
  <c r="AB146" i="5"/>
  <c r="AB144" i="5"/>
  <c r="AB142" i="5"/>
  <c r="AB138" i="5"/>
  <c r="AB136" i="5"/>
  <c r="AB134" i="5"/>
  <c r="AB130" i="5"/>
  <c r="AB128" i="5"/>
  <c r="AB126" i="5"/>
  <c r="AB122" i="5"/>
  <c r="AB120" i="5"/>
  <c r="AB118" i="5"/>
  <c r="AB114" i="5"/>
  <c r="AB112" i="5"/>
  <c r="AB110" i="5"/>
  <c r="AB106" i="5"/>
  <c r="AB104" i="5"/>
  <c r="AB102" i="5"/>
  <c r="AB98" i="5"/>
  <c r="AB96" i="5"/>
  <c r="AB94" i="5"/>
  <c r="AB90" i="5"/>
  <c r="AB88" i="5"/>
  <c r="AB86" i="5"/>
  <c r="AB82" i="5"/>
  <c r="AB80" i="5"/>
  <c r="AB78" i="5"/>
  <c r="AB74" i="5"/>
  <c r="AB72" i="5"/>
  <c r="AB70" i="5"/>
  <c r="AB66" i="5"/>
  <c r="AB64" i="5"/>
  <c r="AB62" i="5"/>
  <c r="AB58" i="5"/>
  <c r="AB56" i="5"/>
  <c r="AB54" i="5"/>
  <c r="AB50" i="5"/>
  <c r="AB48" i="5"/>
  <c r="AB46" i="5"/>
  <c r="AB42" i="5"/>
  <c r="AB40" i="5"/>
  <c r="AB38" i="5"/>
  <c r="AB34" i="5"/>
  <c r="AB32" i="5"/>
  <c r="AB30" i="5"/>
  <c r="AB26" i="5"/>
  <c r="AB24" i="5"/>
  <c r="AB22" i="5"/>
  <c r="AB18" i="5"/>
  <c r="G2472" i="5"/>
  <c r="F1859" i="5"/>
  <c r="R1859" i="5"/>
  <c r="I1539" i="5"/>
  <c r="F1539" i="5"/>
  <c r="G1048" i="5"/>
  <c r="G1040" i="5"/>
  <c r="J1354" i="5"/>
  <c r="H1354" i="5"/>
  <c r="R1346" i="5"/>
  <c r="F1346" i="5"/>
  <c r="R799" i="5"/>
  <c r="H799" i="5"/>
  <c r="G791" i="5"/>
  <c r="G751" i="5"/>
  <c r="F485" i="5"/>
  <c r="R485" i="5"/>
  <c r="H309" i="5"/>
  <c r="R309" i="5"/>
  <c r="H59" i="5"/>
  <c r="J59" i="5"/>
  <c r="G1242" i="5"/>
  <c r="I1214" i="5"/>
  <c r="E1214" i="5"/>
  <c r="X1214" i="5" s="1"/>
  <c r="G1202" i="5"/>
  <c r="I1190" i="5"/>
  <c r="J1190" i="5"/>
  <c r="E1182" i="5"/>
  <c r="X1182" i="5" s="1"/>
  <c r="I1182" i="5"/>
  <c r="J1182" i="5"/>
  <c r="J1154" i="5"/>
  <c r="R1154" i="5"/>
  <c r="G1142" i="5"/>
  <c r="E1134" i="5"/>
  <c r="X1134" i="5" s="1"/>
  <c r="I1134" i="5"/>
  <c r="R1134" i="5"/>
  <c r="J1130" i="5"/>
  <c r="F1215" i="5"/>
  <c r="H1343" i="5"/>
  <c r="F1362" i="5"/>
  <c r="E1354" i="5"/>
  <c r="X1354" i="5" s="1"/>
  <c r="I1346" i="5"/>
  <c r="E1346" i="5"/>
  <c r="X1346" i="5" s="1"/>
  <c r="F2313" i="5"/>
  <c r="H2313" i="5"/>
  <c r="J1736" i="5"/>
  <c r="F1736" i="5"/>
  <c r="I1736" i="5"/>
  <c r="E1728" i="5"/>
  <c r="X1728" i="5" s="1"/>
  <c r="F1728" i="5"/>
  <c r="E1712" i="5"/>
  <c r="X1712" i="5" s="1"/>
  <c r="I1712" i="5"/>
  <c r="R1712" i="5"/>
  <c r="H1712" i="5"/>
  <c r="J1712" i="5"/>
  <c r="R1696" i="5"/>
  <c r="I1696" i="5"/>
  <c r="R1688" i="5"/>
  <c r="J1688" i="5"/>
  <c r="G1680" i="5"/>
  <c r="H1600" i="5"/>
  <c r="I1600" i="5"/>
  <c r="G1592" i="5"/>
  <c r="G1588" i="5"/>
  <c r="G1508" i="5"/>
  <c r="G1500" i="5"/>
  <c r="R1296" i="5"/>
  <c r="J1296" i="5"/>
  <c r="G1264" i="5"/>
  <c r="AB1013" i="5"/>
  <c r="AB1009" i="5"/>
  <c r="AB1005" i="5"/>
  <c r="AB981" i="5"/>
  <c r="AB977" i="5"/>
  <c r="AB973" i="5"/>
  <c r="AB969" i="5"/>
  <c r="AB965" i="5"/>
  <c r="AB961" i="5"/>
  <c r="AB957" i="5"/>
  <c r="AB953" i="5"/>
  <c r="AB945" i="5"/>
  <c r="AB941" i="5"/>
  <c r="AB869" i="5"/>
  <c r="AB865" i="5"/>
  <c r="AB1123" i="5"/>
  <c r="AB703" i="5"/>
  <c r="AB575" i="5"/>
  <c r="AB1190" i="5"/>
  <c r="AB1186" i="5"/>
  <c r="AB1174" i="5"/>
  <c r="AB1170" i="5"/>
  <c r="AB1162" i="5"/>
  <c r="AB1150" i="5"/>
  <c r="AB1138" i="5"/>
  <c r="AB1134" i="5"/>
  <c r="E2299" i="5"/>
  <c r="X2299" i="5" s="1"/>
  <c r="H2299" i="5"/>
  <c r="R2004" i="5"/>
  <c r="J2004" i="5"/>
  <c r="F1984" i="5"/>
  <c r="E1984" i="5"/>
  <c r="X1984" i="5" s="1"/>
  <c r="H1984" i="5"/>
  <c r="F1964" i="5"/>
  <c r="H1964" i="5"/>
  <c r="F1937" i="5"/>
  <c r="R1937" i="5"/>
  <c r="R1812" i="5"/>
  <c r="F1812" i="5"/>
  <c r="F1808" i="5"/>
  <c r="H1808" i="5"/>
  <c r="E1808" i="5"/>
  <c r="X1808" i="5" s="1"/>
  <c r="G1641" i="5"/>
  <c r="E1637" i="5"/>
  <c r="X1637" i="5" s="1"/>
  <c r="F1637" i="5"/>
  <c r="F1438" i="5"/>
  <c r="E1438" i="5"/>
  <c r="X1438" i="5" s="1"/>
  <c r="H1438" i="5"/>
  <c r="R1406" i="5"/>
  <c r="H1406" i="5"/>
  <c r="F1406" i="5"/>
  <c r="E1363" i="5"/>
  <c r="X1363" i="5" s="1"/>
  <c r="F1363" i="5"/>
  <c r="G1277" i="5"/>
  <c r="F1195" i="5"/>
  <c r="E1195" i="5"/>
  <c r="X1195" i="5" s="1"/>
  <c r="G1187" i="5"/>
  <c r="G86" i="5"/>
  <c r="F86" i="5"/>
  <c r="E86" i="5"/>
  <c r="X86" i="5" s="1"/>
  <c r="H86" i="5"/>
  <c r="J86" i="5"/>
  <c r="I86" i="5"/>
  <c r="I552" i="5"/>
  <c r="R552" i="5"/>
  <c r="G544" i="5"/>
  <c r="R542" i="5"/>
  <c r="J542" i="5"/>
  <c r="E540" i="5"/>
  <c r="X540" i="5" s="1"/>
  <c r="J540" i="5"/>
  <c r="F536" i="5"/>
  <c r="H536" i="5"/>
  <c r="I536" i="5"/>
  <c r="R524" i="5"/>
  <c r="J524" i="5"/>
  <c r="G520" i="5"/>
  <c r="J516" i="5"/>
  <c r="F516" i="5"/>
  <c r="I508" i="5"/>
  <c r="E508" i="5"/>
  <c r="X508" i="5" s="1"/>
  <c r="J508" i="5"/>
  <c r="H508" i="5"/>
  <c r="F496" i="5"/>
  <c r="H496" i="5"/>
  <c r="G492" i="5"/>
  <c r="R492" i="5"/>
  <c r="G488" i="5"/>
  <c r="I484" i="5"/>
  <c r="J484" i="5"/>
  <c r="R472" i="5"/>
  <c r="J472" i="5"/>
  <c r="G468" i="5"/>
  <c r="G456" i="5"/>
  <c r="G452" i="5"/>
  <c r="R438" i="5"/>
  <c r="H438" i="5"/>
  <c r="J432" i="5"/>
  <c r="E432" i="5"/>
  <c r="X432" i="5" s="1"/>
  <c r="G412" i="5"/>
  <c r="E404" i="5"/>
  <c r="X404" i="5" s="1"/>
  <c r="I404" i="5"/>
  <c r="I402" i="5"/>
  <c r="E402" i="5"/>
  <c r="X402" i="5" s="1"/>
  <c r="G400" i="5"/>
  <c r="G396" i="5"/>
  <c r="G392" i="5"/>
  <c r="H388" i="5"/>
  <c r="F388" i="5"/>
  <c r="R384" i="5"/>
  <c r="H384" i="5"/>
  <c r="J380" i="5"/>
  <c r="R380" i="5"/>
  <c r="G376" i="5"/>
  <c r="I374" i="5"/>
  <c r="J374" i="5"/>
  <c r="G364" i="5"/>
  <c r="J360" i="5"/>
  <c r="E360" i="5"/>
  <c r="X360" i="5" s="1"/>
  <c r="G352" i="5"/>
  <c r="G350" i="5"/>
  <c r="G348" i="5"/>
  <c r="E342" i="5"/>
  <c r="X342" i="5" s="1"/>
  <c r="I342" i="5"/>
  <c r="I336" i="5"/>
  <c r="R336" i="5"/>
  <c r="H336" i="5"/>
  <c r="F336" i="5"/>
  <c r="J332" i="5"/>
  <c r="R332" i="5"/>
  <c r="E328" i="5"/>
  <c r="X328" i="5" s="1"/>
  <c r="R328" i="5"/>
  <c r="G324" i="5"/>
  <c r="G320" i="5"/>
  <c r="G318" i="5"/>
  <c r="J316" i="5"/>
  <c r="E316" i="5"/>
  <c r="X316" i="5" s="1"/>
  <c r="R304" i="5"/>
  <c r="J304" i="5"/>
  <c r="G985" i="5"/>
  <c r="R767" i="5"/>
  <c r="I767" i="5"/>
  <c r="J703" i="5"/>
  <c r="H703" i="5"/>
  <c r="F509" i="5"/>
  <c r="E509" i="5"/>
  <c r="X509" i="5" s="1"/>
  <c r="G437" i="5"/>
  <c r="E437" i="5"/>
  <c r="X437" i="5" s="1"/>
  <c r="F389" i="5"/>
  <c r="H389" i="5"/>
  <c r="R381" i="5"/>
  <c r="E381" i="5"/>
  <c r="X381" i="5" s="1"/>
  <c r="F357" i="5"/>
  <c r="J357" i="5"/>
  <c r="H333" i="5"/>
  <c r="F333" i="5"/>
  <c r="G301" i="5"/>
  <c r="H301" i="5"/>
  <c r="G293" i="5"/>
  <c r="E293" i="5"/>
  <c r="X293" i="5" s="1"/>
  <c r="I269" i="5"/>
  <c r="R269" i="5"/>
  <c r="E221" i="5"/>
  <c r="X221" i="5" s="1"/>
  <c r="R221" i="5"/>
  <c r="G197" i="5"/>
  <c r="J197" i="5"/>
  <c r="J90" i="5"/>
  <c r="R90" i="5"/>
  <c r="E90" i="5"/>
  <c r="X90" i="5" s="1"/>
  <c r="R2408" i="5"/>
  <c r="H2408" i="5"/>
  <c r="H1774" i="5"/>
  <c r="I1774" i="5"/>
  <c r="H1576" i="5"/>
  <c r="I1576" i="5"/>
  <c r="R1576" i="5"/>
  <c r="J1550" i="5"/>
  <c r="R1550" i="5"/>
  <c r="R1542" i="5"/>
  <c r="H1542" i="5"/>
  <c r="F1480" i="5"/>
  <c r="E1480" i="5"/>
  <c r="X1480" i="5" s="1"/>
  <c r="G1464" i="5"/>
  <c r="G1456" i="5"/>
  <c r="H1444" i="5"/>
  <c r="E1444" i="5"/>
  <c r="X1444" i="5" s="1"/>
  <c r="G1440" i="5"/>
  <c r="R1314" i="5"/>
  <c r="I1314" i="5"/>
  <c r="J1141" i="5"/>
  <c r="H1141" i="5"/>
  <c r="F1126" i="5"/>
  <c r="J1126" i="5"/>
  <c r="E1126" i="5"/>
  <c r="X1126" i="5" s="1"/>
  <c r="G1118" i="5"/>
  <c r="I1027" i="5"/>
  <c r="H1027" i="5"/>
  <c r="R925" i="5"/>
  <c r="E925" i="5"/>
  <c r="X925" i="5" s="1"/>
  <c r="G2377" i="5"/>
  <c r="F1688" i="5"/>
  <c r="I1688" i="5"/>
  <c r="R1421" i="5"/>
  <c r="F1421" i="5"/>
  <c r="G1382" i="5"/>
  <c r="G1246" i="5"/>
  <c r="G1226" i="5"/>
  <c r="G1170" i="5"/>
  <c r="AB1137" i="5"/>
  <c r="AB1133" i="5"/>
  <c r="AB1129" i="5"/>
  <c r="AB1502" i="5"/>
  <c r="AB1113" i="5"/>
  <c r="AB1109" i="5"/>
  <c r="AB1105" i="5"/>
  <c r="AB1001" i="5"/>
  <c r="AB997" i="5"/>
  <c r="AB993" i="5"/>
  <c r="AB989" i="5"/>
  <c r="AB985" i="5"/>
  <c r="AB937" i="5"/>
  <c r="AB933" i="5"/>
  <c r="AB909" i="5"/>
  <c r="AB901" i="5"/>
  <c r="AB897" i="5"/>
  <c r="AB889" i="5"/>
  <c r="AB885" i="5"/>
  <c r="AB881" i="5"/>
  <c r="AB877" i="5"/>
  <c r="AB873" i="5"/>
  <c r="AB837" i="5"/>
  <c r="AB833" i="5"/>
  <c r="AB829" i="5"/>
  <c r="AB825" i="5"/>
  <c r="AB821" i="5"/>
  <c r="AB817" i="5"/>
  <c r="AB813" i="5"/>
  <c r="AB809" i="5"/>
  <c r="AB805" i="5"/>
  <c r="AB801" i="5"/>
  <c r="AB797" i="5"/>
  <c r="AB793" i="5"/>
  <c r="AB761" i="5"/>
  <c r="AB757" i="5"/>
  <c r="AB753" i="5"/>
  <c r="AB737" i="5"/>
  <c r="AB733" i="5"/>
  <c r="AB729" i="5"/>
  <c r="AB725" i="5"/>
  <c r="AB721" i="5"/>
  <c r="AB717" i="5"/>
  <c r="AB713" i="5"/>
  <c r="AB697" i="5"/>
  <c r="AB661" i="5"/>
  <c r="AB657" i="5"/>
  <c r="AB645" i="5"/>
  <c r="AB641" i="5"/>
  <c r="AB633" i="5"/>
  <c r="AB629" i="5"/>
  <c r="AB617" i="5"/>
  <c r="AB613" i="5"/>
  <c r="AB609" i="5"/>
  <c r="AB605" i="5"/>
  <c r="AB601" i="5"/>
  <c r="AB597" i="5"/>
  <c r="AB589" i="5"/>
  <c r="AB581" i="5"/>
  <c r="AB577" i="5"/>
  <c r="AB569" i="5"/>
  <c r="AB565" i="5"/>
  <c r="AB925" i="5"/>
  <c r="AB921" i="5"/>
  <c r="R1920" i="5"/>
  <c r="F1920" i="5"/>
  <c r="E1920" i="5"/>
  <c r="X1920" i="5" s="1"/>
  <c r="E1910" i="5"/>
  <c r="X1910" i="5" s="1"/>
  <c r="I1910" i="5"/>
  <c r="G1880" i="5"/>
  <c r="E1868" i="5"/>
  <c r="X1868" i="5" s="1"/>
  <c r="F1868" i="5"/>
  <c r="G1832" i="5"/>
  <c r="G1828" i="5"/>
  <c r="I1820" i="5"/>
  <c r="R1761" i="5"/>
  <c r="J1761" i="5"/>
  <c r="R1742" i="5"/>
  <c r="H1742" i="5"/>
  <c r="F1676" i="5"/>
  <c r="I1676" i="5"/>
  <c r="I1672" i="5"/>
  <c r="I1568" i="5"/>
  <c r="J1568" i="5"/>
  <c r="R1568" i="5"/>
  <c r="G1086" i="5"/>
  <c r="E1054" i="5"/>
  <c r="X1054" i="5" s="1"/>
  <c r="J1054" i="5"/>
  <c r="G1042" i="5"/>
  <c r="G1026" i="5"/>
  <c r="F128" i="5"/>
  <c r="E128" i="5"/>
  <c r="X128" i="5" s="1"/>
  <c r="I90" i="5"/>
  <c r="F90" i="5"/>
  <c r="J40" i="5"/>
  <c r="G40" i="5"/>
  <c r="R40" i="5"/>
  <c r="E40" i="5"/>
  <c r="X40" i="5" s="1"/>
  <c r="I40" i="5"/>
  <c r="E26" i="5"/>
  <c r="X26" i="5" s="1"/>
  <c r="H26" i="5"/>
  <c r="R26" i="5"/>
  <c r="I26" i="5"/>
  <c r="G26" i="5"/>
  <c r="E1071" i="5"/>
  <c r="X1071" i="5" s="1"/>
  <c r="F1279" i="5"/>
  <c r="E1668" i="5"/>
  <c r="X1668" i="5" s="1"/>
  <c r="E1987" i="5"/>
  <c r="X1987" i="5" s="1"/>
  <c r="I1668" i="5"/>
  <c r="H1668" i="5"/>
  <c r="R1517" i="5"/>
  <c r="E1718" i="5"/>
  <c r="X1718" i="5" s="1"/>
  <c r="G1046" i="5"/>
  <c r="R1668" i="5"/>
  <c r="G1155" i="5"/>
  <c r="G1058" i="5"/>
  <c r="J1937" i="5"/>
  <c r="J26" i="5"/>
  <c r="I1816" i="5"/>
  <c r="E2072" i="5"/>
  <c r="X2072" i="5" s="1"/>
  <c r="G1792" i="5"/>
  <c r="G1756" i="5"/>
  <c r="G1632" i="5"/>
  <c r="G1628" i="5"/>
  <c r="E1560" i="5"/>
  <c r="X1560" i="5" s="1"/>
  <c r="G1560" i="5"/>
  <c r="F1560" i="5"/>
  <c r="J1560" i="5"/>
  <c r="H1560" i="5"/>
  <c r="G1544" i="5"/>
  <c r="G1540" i="5"/>
  <c r="F957" i="5"/>
  <c r="J957" i="5"/>
  <c r="H827" i="5"/>
  <c r="G745" i="5"/>
  <c r="E705" i="5"/>
  <c r="X705" i="5" s="1"/>
  <c r="F705" i="5"/>
  <c r="J513" i="5"/>
  <c r="R513" i="5"/>
  <c r="H1071" i="5"/>
  <c r="G1343" i="5"/>
  <c r="H2309" i="5"/>
  <c r="H2443" i="5"/>
  <c r="R2120" i="5"/>
  <c r="J1116" i="5"/>
  <c r="F1824" i="5"/>
  <c r="E1664" i="5"/>
  <c r="X1664" i="5" s="1"/>
  <c r="H1513" i="5"/>
  <c r="R1894" i="5"/>
  <c r="I1054" i="5"/>
  <c r="G1054" i="5"/>
  <c r="H90" i="5"/>
  <c r="F40" i="5"/>
  <c r="F26" i="5"/>
  <c r="E1944" i="5"/>
  <c r="X1944" i="5" s="1"/>
  <c r="AB831" i="5"/>
  <c r="E2156" i="5"/>
  <c r="X2156" i="5" s="1"/>
  <c r="I2156" i="5"/>
  <c r="R2144" i="5"/>
  <c r="J2144" i="5"/>
  <c r="R2136" i="5"/>
  <c r="E2136" i="5"/>
  <c r="X2136" i="5" s="1"/>
  <c r="G2092" i="5"/>
  <c r="G1468" i="5"/>
  <c r="H1452" i="5"/>
  <c r="G1314" i="5"/>
  <c r="H1314" i="5"/>
  <c r="J1114" i="5"/>
  <c r="I1114" i="5"/>
  <c r="H901" i="5"/>
  <c r="E901" i="5"/>
  <c r="X901" i="5" s="1"/>
  <c r="J373" i="5"/>
  <c r="F373" i="5"/>
  <c r="F91" i="5"/>
  <c r="R91" i="5"/>
  <c r="E15" i="5"/>
  <c r="X15" i="5" s="1"/>
  <c r="G15" i="5"/>
  <c r="G560" i="5"/>
  <c r="G556" i="5"/>
  <c r="E552" i="5"/>
  <c r="X552" i="5" s="1"/>
  <c r="H552" i="5"/>
  <c r="R540" i="5"/>
  <c r="I540" i="5"/>
  <c r="H540" i="5"/>
  <c r="G532" i="5"/>
  <c r="G512" i="5"/>
  <c r="G510" i="5"/>
  <c r="AB506" i="5"/>
  <c r="AB502" i="5"/>
  <c r="J496" i="5"/>
  <c r="I496" i="5"/>
  <c r="G476" i="5"/>
  <c r="G440" i="5"/>
  <c r="G424" i="5"/>
  <c r="AB414" i="5"/>
  <c r="G1208" i="5"/>
  <c r="G1192" i="5"/>
  <c r="E1168" i="5"/>
  <c r="X1168" i="5" s="1"/>
  <c r="J1168" i="5"/>
  <c r="G1080" i="5"/>
  <c r="AB1122" i="5"/>
  <c r="AB1118" i="5"/>
  <c r="AB1074" i="5"/>
  <c r="AB1062" i="5"/>
  <c r="AB1050" i="5"/>
  <c r="AB1038" i="5"/>
  <c r="AB1022" i="5"/>
  <c r="AB1621" i="5"/>
  <c r="AB749" i="5"/>
  <c r="AB745" i="5"/>
  <c r="AB741" i="5"/>
  <c r="AB709" i="5"/>
  <c r="AB705" i="5"/>
  <c r="AB693" i="5"/>
  <c r="AB689" i="5"/>
  <c r="AB685" i="5"/>
  <c r="AB673" i="5"/>
  <c r="AB669" i="5"/>
  <c r="AB665" i="5"/>
  <c r="AB653" i="5"/>
  <c r="AB649" i="5"/>
  <c r="AB2486" i="5"/>
  <c r="AB2474" i="5"/>
  <c r="AB2470" i="5"/>
  <c r="G2255" i="5"/>
  <c r="AB362" i="5"/>
  <c r="AB346" i="5"/>
  <c r="AB190" i="5"/>
  <c r="G1603" i="5"/>
  <c r="AB2358" i="5"/>
  <c r="AB2346" i="5"/>
  <c r="AB2342" i="5"/>
  <c r="AB2206" i="5"/>
  <c r="AB2202" i="5"/>
  <c r="AB2188" i="5"/>
  <c r="AB2142" i="5"/>
  <c r="AB2046" i="5"/>
  <c r="G1284" i="5"/>
  <c r="G1156" i="5"/>
  <c r="R1028" i="5"/>
  <c r="F1351" i="5"/>
  <c r="E1351" i="5"/>
  <c r="X1351" i="5" s="1"/>
  <c r="F1284" i="5"/>
  <c r="E1156" i="5"/>
  <c r="X1156" i="5" s="1"/>
  <c r="J1156" i="5"/>
  <c r="F1028" i="5"/>
  <c r="E1028" i="5"/>
  <c r="X1028" i="5" s="1"/>
  <c r="G1095" i="5"/>
  <c r="G1223" i="5"/>
  <c r="H1351" i="5"/>
  <c r="R1223" i="5"/>
  <c r="I1041" i="5"/>
  <c r="R1041" i="5"/>
  <c r="E1041" i="5"/>
  <c r="X1041" i="5" s="1"/>
  <c r="G1097" i="5"/>
  <c r="I1097" i="5"/>
  <c r="R1291" i="5"/>
  <c r="G1291" i="5"/>
  <c r="J1791" i="5"/>
  <c r="E1791" i="5"/>
  <c r="X1791" i="5" s="1"/>
  <c r="H1791" i="5"/>
  <c r="G1791" i="5"/>
  <c r="H2349" i="5"/>
  <c r="J2349" i="5"/>
  <c r="G2349" i="5"/>
  <c r="J2477" i="5"/>
  <c r="R2477" i="5"/>
  <c r="E2477" i="5"/>
  <c r="X2477" i="5" s="1"/>
  <c r="R2087" i="5"/>
  <c r="G2087" i="5"/>
  <c r="J2087" i="5"/>
  <c r="G1995" i="5"/>
  <c r="E1995" i="5"/>
  <c r="X1995" i="5" s="1"/>
  <c r="R1995" i="5"/>
  <c r="F1995" i="5"/>
  <c r="J1147" i="5"/>
  <c r="H1147" i="5"/>
  <c r="G1147" i="5"/>
  <c r="G1703" i="5"/>
  <c r="E1703" i="5"/>
  <c r="X1703" i="5" s="1"/>
  <c r="H1895" i="5"/>
  <c r="E1895" i="5"/>
  <c r="X1895" i="5" s="1"/>
  <c r="G1502" i="5"/>
  <c r="E1502" i="5"/>
  <c r="X1502" i="5" s="1"/>
  <c r="E2047" i="5"/>
  <c r="X2047" i="5" s="1"/>
  <c r="R2047" i="5"/>
  <c r="I2047" i="5"/>
  <c r="F2047" i="5"/>
  <c r="H2239" i="5"/>
  <c r="E2239" i="5"/>
  <c r="X2239" i="5" s="1"/>
  <c r="F2239" i="5"/>
  <c r="E1599" i="5"/>
  <c r="X1599" i="5" s="1"/>
  <c r="I1599" i="5"/>
  <c r="R1599" i="5"/>
  <c r="R1351" i="5"/>
  <c r="I1284" i="5"/>
  <c r="E1284" i="5"/>
  <c r="X1284" i="5" s="1"/>
  <c r="I1156" i="5"/>
  <c r="J1028" i="5"/>
  <c r="H1215" i="5"/>
  <c r="I1215" i="5"/>
  <c r="J2047" i="5"/>
  <c r="G1110" i="5"/>
  <c r="R1110" i="5"/>
  <c r="I2181" i="5"/>
  <c r="R2181" i="5"/>
  <c r="F2181" i="5"/>
  <c r="G1351" i="5"/>
  <c r="E1223" i="5"/>
  <c r="X1223" i="5" s="1"/>
  <c r="I1223" i="5"/>
  <c r="J1023" i="5"/>
  <c r="R1023" i="5"/>
  <c r="H1607" i="5"/>
  <c r="E1607" i="5"/>
  <c r="X1607" i="5" s="1"/>
  <c r="I1471" i="5"/>
  <c r="H1471" i="5"/>
  <c r="G2199" i="5"/>
  <c r="F2199" i="5"/>
  <c r="F2315" i="5"/>
  <c r="G2315" i="5"/>
  <c r="I2315" i="5"/>
  <c r="G2327" i="5"/>
  <c r="R2327" i="5"/>
  <c r="E2327" i="5"/>
  <c r="X2327" i="5" s="1"/>
  <c r="J2327" i="5"/>
  <c r="F2437" i="5"/>
  <c r="I2437" i="5"/>
  <c r="R2437" i="5"/>
  <c r="J2437" i="5"/>
  <c r="E2455" i="5"/>
  <c r="X2455" i="5" s="1"/>
  <c r="F2455" i="5"/>
  <c r="I2455" i="5"/>
  <c r="H2003" i="5"/>
  <c r="E2003" i="5"/>
  <c r="X2003" i="5" s="1"/>
  <c r="E1389" i="5"/>
  <c r="X1389" i="5" s="1"/>
  <c r="J1389" i="5"/>
  <c r="R1389" i="5"/>
  <c r="I1875" i="5"/>
  <c r="E1875" i="5"/>
  <c r="X1875" i="5" s="1"/>
  <c r="J2277" i="5"/>
  <c r="J2408" i="5"/>
  <c r="I2281" i="5"/>
  <c r="J2281" i="5"/>
  <c r="J1957" i="5"/>
  <c r="F1957" i="5"/>
  <c r="H1910" i="5"/>
  <c r="G1732" i="5"/>
  <c r="R1678" i="5"/>
  <c r="F1624" i="5"/>
  <c r="H1624" i="5"/>
  <c r="I1486" i="5"/>
  <c r="G1740" i="5"/>
  <c r="G2264" i="5"/>
  <c r="G1974" i="5"/>
  <c r="J1910" i="5"/>
  <c r="G1744" i="5"/>
  <c r="G2225" i="5"/>
  <c r="G1933" i="5"/>
  <c r="I1868" i="5"/>
  <c r="H1868" i="5"/>
  <c r="G1806" i="5"/>
  <c r="F1760" i="5"/>
  <c r="R1704" i="5"/>
  <c r="E1704" i="5"/>
  <c r="X1704" i="5" s="1"/>
  <c r="F1704" i="5"/>
  <c r="E1568" i="5"/>
  <c r="X1568" i="5" s="1"/>
  <c r="G1568" i="5"/>
  <c r="I2277" i="5"/>
  <c r="E2281" i="5"/>
  <c r="X2281" i="5" s="1"/>
  <c r="G2281" i="5"/>
  <c r="E2277" i="5"/>
  <c r="X2277" i="5" s="1"/>
  <c r="I1071" i="5"/>
  <c r="E1343" i="5"/>
  <c r="X1343" i="5" s="1"/>
  <c r="R1749" i="5"/>
  <c r="F1767" i="5"/>
  <c r="F1809" i="5"/>
  <c r="E1991" i="5"/>
  <c r="X1991" i="5" s="1"/>
  <c r="I1991" i="5"/>
  <c r="R2027" i="5"/>
  <c r="G2083" i="5"/>
  <c r="G2149" i="5"/>
  <c r="G2153" i="5"/>
  <c r="R2165" i="5"/>
  <c r="I2165" i="5"/>
  <c r="I2209" i="5"/>
  <c r="G2361" i="5"/>
  <c r="G2381" i="5"/>
  <c r="AB1770" i="5"/>
  <c r="AB1802" i="5"/>
  <c r="AB1764" i="5"/>
  <c r="I2188" i="5"/>
  <c r="E2046" i="5"/>
  <c r="X2046" i="5" s="1"/>
  <c r="G2334" i="5"/>
  <c r="J1868" i="5"/>
  <c r="J1486" i="5"/>
  <c r="I1686" i="5"/>
  <c r="E1686" i="5"/>
  <c r="X1686" i="5" s="1"/>
  <c r="G1798" i="5"/>
  <c r="J1890" i="5"/>
  <c r="H1482" i="5"/>
  <c r="F1498" i="5"/>
  <c r="G1482" i="5"/>
  <c r="H1746" i="5"/>
  <c r="E1144" i="5"/>
  <c r="X1144" i="5" s="1"/>
  <c r="I1362" i="5"/>
  <c r="H1498" i="5"/>
  <c r="J1722" i="5"/>
  <c r="E1770" i="5"/>
  <c r="X1770" i="5" s="1"/>
  <c r="E1802" i="5"/>
  <c r="X1802" i="5" s="1"/>
  <c r="G1890" i="5"/>
  <c r="E1994" i="5"/>
  <c r="X1994" i="5" s="1"/>
  <c r="I2490" i="5"/>
  <c r="G1627" i="5"/>
  <c r="E1746" i="5"/>
  <c r="X1746" i="5" s="1"/>
  <c r="H1974" i="5"/>
  <c r="R1732" i="5"/>
  <c r="E2408" i="5"/>
  <c r="X2408" i="5" s="1"/>
  <c r="J2081" i="5"/>
  <c r="J1764" i="5"/>
  <c r="R1910" i="5"/>
  <c r="G2408" i="5"/>
  <c r="I1957" i="5"/>
  <c r="G1910" i="5"/>
  <c r="G1764" i="5"/>
  <c r="I1624" i="5"/>
  <c r="F2027" i="5"/>
  <c r="H1568" i="5"/>
  <c r="E1678" i="5"/>
  <c r="X1678" i="5" s="1"/>
  <c r="J1704" i="5"/>
  <c r="G1624" i="5"/>
  <c r="H2227" i="5"/>
  <c r="G2227" i="5"/>
  <c r="G2069" i="5"/>
  <c r="G2008" i="5"/>
  <c r="H1812" i="5"/>
  <c r="E1812" i="5"/>
  <c r="X1812" i="5" s="1"/>
  <c r="I1728" i="5"/>
  <c r="G1728" i="5"/>
  <c r="R1707" i="5"/>
  <c r="I1707" i="5"/>
  <c r="R1689" i="5"/>
  <c r="J1689" i="5"/>
  <c r="G1656" i="5"/>
  <c r="R2083" i="5"/>
  <c r="J2149" i="5"/>
  <c r="F2149" i="5"/>
  <c r="H2153" i="5"/>
  <c r="H2165" i="5"/>
  <c r="J2209" i="5"/>
  <c r="J2381" i="5"/>
  <c r="AB1490" i="5"/>
  <c r="AB1682" i="5"/>
  <c r="AB1746" i="5"/>
  <c r="G1994" i="5"/>
  <c r="R1868" i="5"/>
  <c r="H1740" i="5"/>
  <c r="F1910" i="5"/>
  <c r="F1974" i="5"/>
  <c r="F1686" i="5"/>
  <c r="F1798" i="5"/>
  <c r="F1722" i="5"/>
  <c r="E1498" i="5"/>
  <c r="X1498" i="5" s="1"/>
  <c r="F1482" i="5"/>
  <c r="J1994" i="5"/>
  <c r="G1722" i="5"/>
  <c r="R1890" i="5"/>
  <c r="E1890" i="5"/>
  <c r="X1890" i="5" s="1"/>
  <c r="G1498" i="5"/>
  <c r="G1746" i="5"/>
  <c r="G1802" i="5"/>
  <c r="I1740" i="5"/>
  <c r="G2490" i="5"/>
  <c r="E1627" i="5"/>
  <c r="X1627" i="5" s="1"/>
  <c r="H2277" i="5"/>
  <c r="I1764" i="5"/>
  <c r="R2281" i="5"/>
  <c r="H1764" i="5"/>
  <c r="G1957" i="5"/>
  <c r="G2389" i="5"/>
  <c r="J1624" i="5"/>
  <c r="G1579" i="5"/>
  <c r="F1568" i="5"/>
  <c r="E2149" i="5"/>
  <c r="X2149" i="5" s="1"/>
  <c r="G1486" i="5"/>
  <c r="J1798" i="5"/>
  <c r="J1972" i="5"/>
  <c r="H1972" i="5"/>
  <c r="J1902" i="5"/>
  <c r="R1902" i="5"/>
  <c r="H1902" i="5"/>
  <c r="G1902" i="5"/>
  <c r="G1720" i="5"/>
  <c r="G1702" i="5"/>
  <c r="J1676" i="5"/>
  <c r="H1676" i="5"/>
  <c r="G1676" i="5"/>
  <c r="G1640" i="5"/>
  <c r="J1523" i="5"/>
  <c r="H1523" i="5"/>
  <c r="E1406" i="5"/>
  <c r="X1406" i="5" s="1"/>
  <c r="I1406" i="5"/>
  <c r="G1162" i="5"/>
  <c r="G747" i="5"/>
  <c r="G1212" i="5"/>
  <c r="E1095" i="5"/>
  <c r="X1095" i="5" s="1"/>
  <c r="F1095" i="5"/>
  <c r="H2221" i="5"/>
  <c r="J2221" i="5"/>
  <c r="H1983" i="5"/>
  <c r="F1983" i="5"/>
  <c r="E1983" i="5"/>
  <c r="X1983" i="5" s="1"/>
  <c r="G1983" i="5"/>
  <c r="E1020" i="5"/>
  <c r="X1020" i="5" s="1"/>
  <c r="J1020" i="5"/>
  <c r="G1631" i="5"/>
  <c r="F1631" i="5"/>
  <c r="R1631" i="5"/>
  <c r="E1631" i="5"/>
  <c r="X1631" i="5" s="1"/>
  <c r="F2270" i="5"/>
  <c r="J2166" i="5"/>
  <c r="I2166" i="5"/>
  <c r="G2030" i="5"/>
  <c r="I2030" i="5"/>
  <c r="F2014" i="5"/>
  <c r="G2014" i="5"/>
  <c r="I1140" i="5"/>
  <c r="R1087" i="5"/>
  <c r="J1081" i="5"/>
  <c r="F1292" i="5"/>
  <c r="J2254" i="5"/>
  <c r="E2254" i="5"/>
  <c r="X2254" i="5" s="1"/>
  <c r="F2150" i="5"/>
  <c r="R2062" i="5"/>
  <c r="J1428" i="5"/>
  <c r="J1412" i="5"/>
  <c r="I1412" i="5"/>
  <c r="J1396" i="5"/>
  <c r="F1396" i="5"/>
  <c r="E1380" i="5"/>
  <c r="X1380" i="5" s="1"/>
  <c r="H1380" i="5"/>
  <c r="I1364" i="5"/>
  <c r="R1036" i="5"/>
  <c r="H1036" i="5"/>
  <c r="G2318" i="5"/>
  <c r="R2318" i="5"/>
  <c r="H2302" i="5"/>
  <c r="I2302" i="5"/>
  <c r="H2286" i="5"/>
  <c r="G2238" i="5"/>
  <c r="F2134" i="5"/>
  <c r="E2134" i="5"/>
  <c r="X2134" i="5" s="1"/>
  <c r="G2468" i="5"/>
  <c r="H2238" i="5"/>
  <c r="G2222" i="5"/>
  <c r="R2222" i="5"/>
  <c r="H2118" i="5"/>
  <c r="E2118" i="5"/>
  <c r="X2118" i="5" s="1"/>
  <c r="H2468" i="5"/>
  <c r="E2468" i="5"/>
  <c r="X2468" i="5" s="1"/>
  <c r="I2154" i="5"/>
  <c r="H2138" i="5"/>
  <c r="F2138" i="5"/>
  <c r="H2122" i="5"/>
  <c r="E2122" i="5"/>
  <c r="X2122" i="5" s="1"/>
  <c r="F2106" i="5"/>
  <c r="G2106" i="5"/>
  <c r="F2090" i="5"/>
  <c r="J2074" i="5"/>
  <c r="I2074" i="5"/>
  <c r="H2058" i="5"/>
  <c r="F2058" i="5"/>
  <c r="G2042" i="5"/>
  <c r="F2042" i="5"/>
  <c r="E2026" i="5"/>
  <c r="X2026" i="5" s="1"/>
  <c r="G1220" i="5"/>
  <c r="I1220" i="5"/>
  <c r="I1198" i="5"/>
  <c r="H1198" i="5"/>
  <c r="J1160" i="5"/>
  <c r="E2132" i="5"/>
  <c r="X2132" i="5" s="1"/>
  <c r="J2387" i="5"/>
  <c r="H2000" i="5"/>
  <c r="G2221" i="5"/>
  <c r="E2404" i="5"/>
  <c r="X2404" i="5" s="1"/>
  <c r="I2404" i="5"/>
  <c r="F1088" i="5"/>
  <c r="E1088" i="5"/>
  <c r="X1088" i="5" s="1"/>
  <c r="F2104" i="5"/>
  <c r="E2232" i="5"/>
  <c r="X2232" i="5" s="1"/>
  <c r="J2232" i="5"/>
  <c r="R1020" i="5"/>
  <c r="H2175" i="5"/>
  <c r="G1353" i="5"/>
  <c r="J1983" i="5"/>
  <c r="I1063" i="5"/>
  <c r="H1063" i="5"/>
  <c r="E2215" i="5"/>
  <c r="X2215" i="5" s="1"/>
  <c r="G2215" i="5"/>
  <c r="H2215" i="5"/>
  <c r="F2215" i="5"/>
  <c r="R2215" i="5"/>
  <c r="I2215" i="5"/>
  <c r="F2431" i="5"/>
  <c r="E2431" i="5"/>
  <c r="X2431" i="5" s="1"/>
  <c r="I2431" i="5"/>
  <c r="J2431" i="5"/>
  <c r="H2431" i="5"/>
  <c r="R2131" i="5"/>
  <c r="F2131" i="5"/>
  <c r="J1194" i="5"/>
  <c r="R1194" i="5"/>
  <c r="G1194" i="5"/>
  <c r="J1375" i="5"/>
  <c r="F1375" i="5"/>
  <c r="E1375" i="5"/>
  <c r="X1375" i="5" s="1"/>
  <c r="I1375" i="5"/>
  <c r="F1159" i="5"/>
  <c r="J1159" i="5"/>
  <c r="G2356" i="5"/>
  <c r="J2356" i="5"/>
  <c r="E2356" i="5"/>
  <c r="X2356" i="5" s="1"/>
  <c r="H2356" i="5"/>
  <c r="R2356" i="5"/>
  <c r="H1919" i="5"/>
  <c r="E1919" i="5"/>
  <c r="X1919" i="5" s="1"/>
  <c r="I2053" i="5"/>
  <c r="F2053" i="5"/>
  <c r="E2053" i="5"/>
  <c r="X2053" i="5" s="1"/>
  <c r="J2053" i="5"/>
  <c r="R2053" i="5"/>
  <c r="G2053" i="5"/>
  <c r="E2175" i="5"/>
  <c r="X2175" i="5" s="1"/>
  <c r="G2175" i="5"/>
  <c r="F2175" i="5"/>
  <c r="I2148" i="5"/>
  <c r="R2148" i="5"/>
  <c r="I2270" i="5"/>
  <c r="E2270" i="5"/>
  <c r="X2270" i="5" s="1"/>
  <c r="H2166" i="5"/>
  <c r="J2014" i="5"/>
  <c r="J1140" i="5"/>
  <c r="G1081" i="5"/>
  <c r="E1292" i="5"/>
  <c r="X1292" i="5" s="1"/>
  <c r="I1292" i="5"/>
  <c r="G2254" i="5"/>
  <c r="R2150" i="5"/>
  <c r="J2062" i="5"/>
  <c r="H1428" i="5"/>
  <c r="R1412" i="5"/>
  <c r="G1380" i="5"/>
  <c r="F1364" i="5"/>
  <c r="F2302" i="5"/>
  <c r="E2286" i="5"/>
  <c r="X2286" i="5" s="1"/>
  <c r="J2286" i="5"/>
  <c r="I2238" i="5"/>
  <c r="F2222" i="5"/>
  <c r="R2118" i="5"/>
  <c r="E2154" i="5"/>
  <c r="X2154" i="5" s="1"/>
  <c r="R2138" i="5"/>
  <c r="H2106" i="5"/>
  <c r="I2090" i="5"/>
  <c r="R2074" i="5"/>
  <c r="J2042" i="5"/>
  <c r="J2026" i="5"/>
  <c r="I1159" i="5"/>
  <c r="G1159" i="5"/>
  <c r="H1095" i="5"/>
  <c r="G1198" i="5"/>
  <c r="F1160" i="5"/>
  <c r="E1160" i="5"/>
  <c r="X1160" i="5" s="1"/>
  <c r="G2148" i="5"/>
  <c r="I2000" i="5"/>
  <c r="R2000" i="5"/>
  <c r="E2259" i="5"/>
  <c r="X2259" i="5" s="1"/>
  <c r="I1095" i="5"/>
  <c r="R2221" i="5"/>
  <c r="R2404" i="5"/>
  <c r="H1088" i="5"/>
  <c r="F2356" i="5"/>
  <c r="E2104" i="5"/>
  <c r="X2104" i="5" s="1"/>
  <c r="R2104" i="5"/>
  <c r="I2232" i="5"/>
  <c r="H2148" i="5"/>
  <c r="I1020" i="5"/>
  <c r="I1353" i="5"/>
  <c r="H1353" i="5"/>
  <c r="R1983" i="5"/>
  <c r="J2175" i="5"/>
  <c r="F1081" i="5"/>
  <c r="R1919" i="5"/>
  <c r="H1127" i="5"/>
  <c r="I1127" i="5"/>
  <c r="I1017" i="5"/>
  <c r="E1017" i="5"/>
  <c r="X1017" i="5" s="1"/>
  <c r="J1017" i="5"/>
  <c r="J1631" i="5"/>
  <c r="G1035" i="5"/>
  <c r="R1035" i="5"/>
  <c r="F1035" i="5"/>
  <c r="E1035" i="5"/>
  <c r="X1035" i="5" s="1"/>
  <c r="G1340" i="5"/>
  <c r="J1340" i="5"/>
  <c r="F1473" i="5"/>
  <c r="R1473" i="5"/>
  <c r="H1473" i="5"/>
  <c r="H1629" i="5"/>
  <c r="F1629" i="5"/>
  <c r="G1757" i="5"/>
  <c r="H1757" i="5"/>
  <c r="F1757" i="5"/>
  <c r="I1757" i="5"/>
  <c r="J1757" i="5"/>
  <c r="I1896" i="5"/>
  <c r="J1896" i="5"/>
  <c r="H1478" i="5"/>
  <c r="F1478" i="5"/>
  <c r="I1565" i="5"/>
  <c r="J1565" i="5"/>
  <c r="G1708" i="5"/>
  <c r="H1708" i="5"/>
  <c r="F1708" i="5"/>
  <c r="R1708" i="5"/>
  <c r="E1727" i="5"/>
  <c r="X1727" i="5" s="1"/>
  <c r="F1727" i="5"/>
  <c r="R1727" i="5"/>
  <c r="J1759" i="5"/>
  <c r="H1759" i="5"/>
  <c r="F1759" i="5"/>
  <c r="R1759" i="5"/>
  <c r="I1759" i="5"/>
  <c r="E2279" i="5"/>
  <c r="X2279" i="5" s="1"/>
  <c r="G2279" i="5"/>
  <c r="R2279" i="5"/>
  <c r="J2279" i="5"/>
  <c r="G2391" i="5"/>
  <c r="E2391" i="5"/>
  <c r="X2391" i="5" s="1"/>
  <c r="F2391" i="5"/>
  <c r="J2391" i="5"/>
  <c r="R2391" i="5"/>
  <c r="E2111" i="5"/>
  <c r="X2111" i="5" s="1"/>
  <c r="J2111" i="5"/>
  <c r="I2111" i="5"/>
  <c r="R2111" i="5"/>
  <c r="G2111" i="5"/>
  <c r="H2111" i="5"/>
  <c r="J1353" i="5"/>
  <c r="R1353" i="5"/>
  <c r="I2043" i="5"/>
  <c r="E2043" i="5"/>
  <c r="X2043" i="5" s="1"/>
  <c r="R2043" i="5"/>
  <c r="G2043" i="5"/>
  <c r="G2259" i="5"/>
  <c r="H2259" i="5"/>
  <c r="G1654" i="5"/>
  <c r="R1654" i="5"/>
  <c r="J1654" i="5"/>
  <c r="E1654" i="5"/>
  <c r="X1654" i="5" s="1"/>
  <c r="F1654" i="5"/>
  <c r="I2387" i="5"/>
  <c r="H2387" i="5"/>
  <c r="G2387" i="5"/>
  <c r="G2237" i="5"/>
  <c r="F2237" i="5"/>
  <c r="E2197" i="5"/>
  <c r="X2197" i="5" s="1"/>
  <c r="H2197" i="5"/>
  <c r="J2076" i="5"/>
  <c r="H2076" i="5"/>
  <c r="G1940" i="5"/>
  <c r="F1940" i="5"/>
  <c r="E528" i="5"/>
  <c r="X528" i="5" s="1"/>
  <c r="H528" i="5"/>
  <c r="I528" i="5"/>
  <c r="R528" i="5"/>
  <c r="G528" i="5"/>
  <c r="E280" i="5"/>
  <c r="X280" i="5" s="1"/>
  <c r="G280" i="5"/>
  <c r="H280" i="5"/>
  <c r="I280" i="5"/>
  <c r="J2156" i="5"/>
  <c r="G2156" i="5"/>
  <c r="F2156" i="5"/>
  <c r="H2156" i="5"/>
  <c r="R2156" i="5"/>
  <c r="F2112" i="5"/>
  <c r="E2112" i="5"/>
  <c r="X2112" i="5" s="1"/>
  <c r="G2112" i="5"/>
  <c r="J2112" i="5"/>
  <c r="F2096" i="5"/>
  <c r="H1900" i="5"/>
  <c r="I1900" i="5"/>
  <c r="H1856" i="5"/>
  <c r="F1856" i="5"/>
  <c r="E1856" i="5"/>
  <c r="X1856" i="5" s="1"/>
  <c r="R1856" i="5"/>
  <c r="I1844" i="5"/>
  <c r="G1844" i="5"/>
  <c r="F1844" i="5"/>
  <c r="F1816" i="5"/>
  <c r="E1816" i="5"/>
  <c r="X1816" i="5" s="1"/>
  <c r="G1816" i="5"/>
  <c r="J1816" i="5"/>
  <c r="G1783" i="5"/>
  <c r="F1778" i="5"/>
  <c r="G1892" i="5"/>
  <c r="H1870" i="5"/>
  <c r="G2440" i="5"/>
  <c r="R2065" i="5"/>
  <c r="H2065" i="5"/>
  <c r="G2056" i="5"/>
  <c r="G1972" i="5"/>
  <c r="I1972" i="5"/>
  <c r="H1920" i="5"/>
  <c r="J1920" i="5"/>
  <c r="G1920" i="5"/>
  <c r="G1908" i="5"/>
  <c r="G1884" i="5"/>
  <c r="H1878" i="5"/>
  <c r="F1878" i="5"/>
  <c r="E1843" i="5"/>
  <c r="X1843" i="5" s="1"/>
  <c r="J1843" i="5"/>
  <c r="G1837" i="5"/>
  <c r="F1726" i="5"/>
  <c r="G1726" i="5"/>
  <c r="I1692" i="5"/>
  <c r="E1692" i="5"/>
  <c r="X1692" i="5" s="1"/>
  <c r="H1778" i="5"/>
  <c r="G2312" i="5"/>
  <c r="G2125" i="5"/>
  <c r="G1961" i="5"/>
  <c r="G1944" i="5"/>
  <c r="H1944" i="5"/>
  <c r="G1846" i="5"/>
  <c r="G1233" i="5"/>
  <c r="G635" i="5"/>
  <c r="G585" i="5"/>
  <c r="G573" i="5"/>
  <c r="G446" i="5"/>
  <c r="G326" i="5"/>
  <c r="G246" i="5"/>
  <c r="G1305" i="5"/>
  <c r="AB558" i="5"/>
  <c r="AB554" i="5"/>
  <c r="AB550" i="5"/>
  <c r="AB546" i="5"/>
  <c r="AB542" i="5"/>
  <c r="AB538" i="5"/>
  <c r="AB534" i="5"/>
  <c r="AB530" i="5"/>
  <c r="AB526" i="5"/>
  <c r="AB522" i="5"/>
  <c r="AB518" i="5"/>
  <c r="AB514" i="5"/>
  <c r="AB510" i="5"/>
  <c r="AB498" i="5"/>
  <c r="AB494" i="5"/>
  <c r="AB490" i="5"/>
  <c r="AB486" i="5"/>
  <c r="AB482" i="5"/>
  <c r="AB478" i="5"/>
  <c r="AB474" i="5"/>
  <c r="AB470" i="5"/>
  <c r="AB466" i="5"/>
  <c r="AB462" i="5"/>
  <c r="AB458" i="5"/>
  <c r="AB454" i="5"/>
  <c r="AB450" i="5"/>
  <c r="AB446" i="5"/>
  <c r="AB442" i="5"/>
  <c r="AB438" i="5"/>
  <c r="AB434" i="5"/>
  <c r="AB430" i="5"/>
  <c r="AB426" i="5"/>
  <c r="AB422" i="5"/>
  <c r="AB418" i="5"/>
  <c r="AB410" i="5"/>
  <c r="AB406" i="5"/>
  <c r="AB402" i="5"/>
  <c r="AB398" i="5"/>
  <c r="AB394" i="5"/>
  <c r="AB390" i="5"/>
  <c r="AB386" i="5"/>
  <c r="AB382" i="5"/>
  <c r="AB378" i="5"/>
  <c r="AB374" i="5"/>
  <c r="AB370" i="5"/>
  <c r="AB366" i="5"/>
  <c r="AB358" i="5"/>
  <c r="AB354" i="5"/>
  <c r="AB350" i="5"/>
  <c r="AB342" i="5"/>
  <c r="AB338" i="5"/>
  <c r="AB334" i="5"/>
  <c r="AB330" i="5"/>
  <c r="AB326" i="5"/>
  <c r="AB322" i="5"/>
  <c r="AB318" i="5"/>
  <c r="AB314" i="5"/>
  <c r="AB310" i="5"/>
  <c r="AB306" i="5"/>
  <c r="AB302" i="5"/>
  <c r="AB298" i="5"/>
  <c r="AB294" i="5"/>
  <c r="AB290" i="5"/>
  <c r="AB286" i="5"/>
  <c r="AB282" i="5"/>
  <c r="AB278" i="5"/>
  <c r="AB274" i="5"/>
  <c r="AB270" i="5"/>
  <c r="AB266" i="5"/>
  <c r="AB262" i="5"/>
  <c r="AB258" i="5"/>
  <c r="AB254" i="5"/>
  <c r="AB250" i="5"/>
  <c r="AB246" i="5"/>
  <c r="AB242" i="5"/>
  <c r="AB238" i="5"/>
  <c r="AB234" i="5"/>
  <c r="AB230" i="5"/>
  <c r="AB226" i="5"/>
  <c r="AB222" i="5"/>
  <c r="AB218" i="5"/>
  <c r="AB214" i="5"/>
  <c r="AB210" i="5"/>
  <c r="AB206" i="5"/>
  <c r="AB202" i="5"/>
  <c r="AB198" i="5"/>
  <c r="AB194" i="5"/>
  <c r="AB186" i="5"/>
  <c r="G2025" i="5"/>
  <c r="G1923" i="5"/>
  <c r="G1916" i="5"/>
  <c r="G1877" i="5"/>
  <c r="G1873" i="5"/>
  <c r="G1734" i="5"/>
  <c r="G990" i="5"/>
  <c r="AB1233" i="5"/>
  <c r="AB949" i="5"/>
  <c r="AB929" i="5"/>
  <c r="AB905" i="5"/>
  <c r="AB625" i="5"/>
  <c r="AB621" i="5"/>
  <c r="AB593" i="5"/>
  <c r="AB585" i="5"/>
  <c r="AB573" i="5"/>
  <c r="G2257" i="5"/>
  <c r="G1869" i="5"/>
  <c r="G1699" i="5"/>
  <c r="G1683" i="5"/>
  <c r="G1639" i="5"/>
  <c r="G1525" i="5"/>
  <c r="G1299" i="5"/>
  <c r="G1283" i="5"/>
  <c r="G1251" i="5"/>
  <c r="G675" i="5"/>
  <c r="G1541" i="5"/>
  <c r="G1457" i="5"/>
  <c r="G1293" i="5"/>
  <c r="G789" i="5"/>
  <c r="G769" i="5"/>
  <c r="G657" i="5"/>
  <c r="G1573" i="5"/>
  <c r="G977" i="5"/>
  <c r="G869" i="5"/>
  <c r="G837" i="5"/>
  <c r="G1463" i="5"/>
  <c r="G631" i="5"/>
  <c r="G134" i="5"/>
  <c r="J1039" i="5"/>
  <c r="H1279" i="5"/>
  <c r="E1279" i="5"/>
  <c r="X1279" i="5" s="1"/>
  <c r="D12" i="6"/>
  <c r="D9" i="6"/>
  <c r="B83" i="4"/>
  <c r="A59" i="6" s="1"/>
  <c r="B31" i="4"/>
  <c r="A19" i="6" s="1"/>
  <c r="B69" i="4"/>
  <c r="A50" i="6" s="1"/>
  <c r="D10" i="6"/>
  <c r="D13" i="6"/>
  <c r="H1119" i="5"/>
  <c r="R1191" i="5"/>
  <c r="I1191" i="5"/>
  <c r="F1191" i="5"/>
  <c r="E1079" i="5"/>
  <c r="X1079" i="5" s="1"/>
  <c r="R1079" i="5"/>
  <c r="E1087" i="5"/>
  <c r="X1087" i="5" s="1"/>
  <c r="G1087" i="5"/>
  <c r="H1087" i="5"/>
  <c r="D7" i="6"/>
  <c r="D5" i="6"/>
  <c r="J1191" i="5"/>
  <c r="D11" i="6"/>
  <c r="D8" i="6"/>
  <c r="D4" i="6"/>
  <c r="J1708" i="5"/>
  <c r="E2387" i="5"/>
  <c r="X2387" i="5" s="1"/>
  <c r="H1144" i="5"/>
  <c r="E2087" i="5"/>
  <c r="X2087" i="5" s="1"/>
  <c r="I1919" i="5"/>
  <c r="I1116" i="5"/>
  <c r="I1144" i="5"/>
  <c r="R1362" i="5"/>
  <c r="E1362" i="5"/>
  <c r="X1362" i="5" s="1"/>
  <c r="F1919" i="5"/>
  <c r="E1959" i="5"/>
  <c r="X1959" i="5" s="1"/>
  <c r="R2007" i="5"/>
  <c r="E2151" i="5"/>
  <c r="X2151" i="5" s="1"/>
  <c r="J2199" i="5"/>
  <c r="R2431" i="5"/>
  <c r="G1178" i="5"/>
  <c r="F1194" i="5"/>
  <c r="H1066" i="5"/>
  <c r="D18" i="6"/>
  <c r="B17" i="4"/>
  <c r="A9" i="6" s="1"/>
  <c r="I37" i="6"/>
  <c r="I63" i="6"/>
  <c r="B24" i="4"/>
  <c r="C25" i="3"/>
  <c r="A3" i="6"/>
  <c r="A66" i="2"/>
  <c r="B4" i="8"/>
  <c r="J4" i="6"/>
  <c r="C4" i="6" s="1"/>
  <c r="A52" i="2"/>
  <c r="C5" i="3"/>
  <c r="I56" i="6"/>
  <c r="A33" i="2"/>
  <c r="C12" i="3"/>
  <c r="I61" i="6"/>
  <c r="A13" i="2"/>
  <c r="E4" i="8"/>
  <c r="B68" i="4"/>
  <c r="A49" i="6" s="1"/>
  <c r="B29" i="4"/>
  <c r="B39" i="4"/>
  <c r="J13" i="6"/>
  <c r="A72" i="2"/>
  <c r="B12" i="4"/>
  <c r="A19" i="2"/>
  <c r="I7" i="6"/>
  <c r="B3" i="6"/>
  <c r="I33" i="6"/>
  <c r="B25" i="4"/>
  <c r="A14" i="6" s="1"/>
  <c r="M4" i="5"/>
  <c r="J56" i="6"/>
  <c r="J26" i="6"/>
  <c r="J5" i="6"/>
  <c r="B5" i="7"/>
  <c r="B18" i="4"/>
  <c r="A10" i="6" s="1"/>
  <c r="B20" i="4"/>
  <c r="A11" i="6" s="1"/>
  <c r="C4" i="8"/>
  <c r="D2" i="4"/>
  <c r="I52" i="6"/>
  <c r="A4" i="5"/>
  <c r="C5" i="7"/>
  <c r="A25" i="2"/>
  <c r="A71" i="2"/>
  <c r="A37" i="2"/>
  <c r="J37" i="6"/>
  <c r="D25" i="4"/>
  <c r="A68" i="2"/>
  <c r="A18" i="2"/>
  <c r="J53" i="6"/>
  <c r="A31" i="2"/>
  <c r="A36" i="2"/>
  <c r="A29" i="2"/>
  <c r="B22" i="4"/>
  <c r="A13" i="6" s="1"/>
  <c r="J42" i="6"/>
  <c r="H4" i="8"/>
  <c r="I12" i="6"/>
  <c r="G17" i="6"/>
  <c r="H17" i="6" s="1"/>
  <c r="F61" i="6"/>
  <c r="F6" i="6"/>
  <c r="H6" i="6" s="1"/>
  <c r="B38" i="4"/>
  <c r="S2491" i="5"/>
  <c r="T2491" i="5"/>
  <c r="AB2491" i="5"/>
  <c r="S2487" i="5"/>
  <c r="T2487" i="5"/>
  <c r="AB2487" i="5"/>
  <c r="S2483" i="5"/>
  <c r="T2483" i="5"/>
  <c r="AB2483" i="5"/>
  <c r="S2479" i="5"/>
  <c r="T2479" i="5"/>
  <c r="AB2479" i="5"/>
  <c r="S2475" i="5"/>
  <c r="T2475" i="5"/>
  <c r="AB2475" i="5"/>
  <c r="S2471" i="5"/>
  <c r="T2471" i="5"/>
  <c r="S2467" i="5"/>
  <c r="T2467" i="5"/>
  <c r="AB2467" i="5"/>
  <c r="S2463" i="5"/>
  <c r="T2463" i="5"/>
  <c r="AB2463" i="5"/>
  <c r="S2459" i="5"/>
  <c r="T2459" i="5"/>
  <c r="AB2459" i="5"/>
  <c r="S2455" i="5"/>
  <c r="T2455" i="5"/>
  <c r="S2451" i="5"/>
  <c r="T2451" i="5"/>
  <c r="AB2451" i="5"/>
  <c r="S2447" i="5"/>
  <c r="T2447" i="5"/>
  <c r="AB2447" i="5"/>
  <c r="S2443" i="5"/>
  <c r="T2443" i="5"/>
  <c r="S2439" i="5"/>
  <c r="T2439" i="5"/>
  <c r="AB2439" i="5"/>
  <c r="S2435" i="5"/>
  <c r="T2435" i="5"/>
  <c r="AB2435" i="5"/>
  <c r="S2431" i="5"/>
  <c r="T2431" i="5"/>
  <c r="AB2431" i="5"/>
  <c r="S2427" i="5"/>
  <c r="T2427" i="5"/>
  <c r="AB2427" i="5"/>
  <c r="S2423" i="5"/>
  <c r="T2423" i="5"/>
  <c r="S2419" i="5"/>
  <c r="T2419" i="5"/>
  <c r="AB2419" i="5"/>
  <c r="S2415" i="5"/>
  <c r="T2415" i="5"/>
  <c r="AB2415" i="5"/>
  <c r="S2411" i="5"/>
  <c r="T2411" i="5"/>
  <c r="AB2411" i="5"/>
  <c r="S2407" i="5"/>
  <c r="T2407" i="5"/>
  <c r="S2403" i="5"/>
  <c r="T2403" i="5"/>
  <c r="AB2403" i="5"/>
  <c r="S2399" i="5"/>
  <c r="T2399" i="5"/>
  <c r="AB2399" i="5"/>
  <c r="S2395" i="5"/>
  <c r="T2395" i="5"/>
  <c r="AB2395" i="5"/>
  <c r="S2391" i="5"/>
  <c r="T2391" i="5"/>
  <c r="S2387" i="5"/>
  <c r="T2387" i="5"/>
  <c r="S2383" i="5"/>
  <c r="T2383" i="5"/>
  <c r="AB2383" i="5"/>
  <c r="S2379" i="5"/>
  <c r="T2379" i="5"/>
  <c r="S2375" i="5"/>
  <c r="T2375" i="5"/>
  <c r="AB2375" i="5"/>
  <c r="S2371" i="5"/>
  <c r="T2371" i="5"/>
  <c r="AB2371" i="5"/>
  <c r="S2367" i="5"/>
  <c r="T2367" i="5"/>
  <c r="AB2367" i="5"/>
  <c r="S2363" i="5"/>
  <c r="T2363" i="5"/>
  <c r="S2359" i="5"/>
  <c r="T2359" i="5"/>
  <c r="AB2359" i="5"/>
  <c r="S2355" i="5"/>
  <c r="T2355" i="5"/>
  <c r="AB2355" i="5"/>
  <c r="S2351" i="5"/>
  <c r="T2351" i="5"/>
  <c r="AB2351" i="5"/>
  <c r="S2347" i="5"/>
  <c r="T2347" i="5"/>
  <c r="AB2347" i="5"/>
  <c r="S2343" i="5"/>
  <c r="T2343" i="5"/>
  <c r="S2339" i="5"/>
  <c r="T2339" i="5"/>
  <c r="AB2339" i="5"/>
  <c r="S2335" i="5"/>
  <c r="T2335" i="5"/>
  <c r="AB2335" i="5"/>
  <c r="S2331" i="5"/>
  <c r="T2331" i="5"/>
  <c r="AB2331" i="5"/>
  <c r="S2327" i="5"/>
  <c r="T2327" i="5"/>
  <c r="S2323" i="5"/>
  <c r="T2323" i="5"/>
  <c r="AB2323" i="5"/>
  <c r="S2319" i="5"/>
  <c r="T2319" i="5"/>
  <c r="AB2319" i="5"/>
  <c r="S2315" i="5"/>
  <c r="T2315" i="5"/>
  <c r="S2311" i="5"/>
  <c r="T2311" i="5"/>
  <c r="AB2311" i="5"/>
  <c r="S2307" i="5"/>
  <c r="T2307" i="5"/>
  <c r="AB2307" i="5"/>
  <c r="S2303" i="5"/>
  <c r="T2303" i="5"/>
  <c r="AB2303" i="5"/>
  <c r="S2299" i="5"/>
  <c r="T2299" i="5"/>
  <c r="AB2299" i="5"/>
  <c r="S2295" i="5"/>
  <c r="T2295" i="5"/>
  <c r="AB2295" i="5"/>
  <c r="S2291" i="5"/>
  <c r="T2291" i="5"/>
  <c r="AB2291" i="5"/>
  <c r="S2287" i="5"/>
  <c r="T2287" i="5"/>
  <c r="AB2287" i="5"/>
  <c r="S2283" i="5"/>
  <c r="T2283" i="5"/>
  <c r="AB2283" i="5"/>
  <c r="S2279" i="5"/>
  <c r="T2279" i="5"/>
  <c r="S2275" i="5"/>
  <c r="T2275" i="5"/>
  <c r="AB2275" i="5"/>
  <c r="S2271" i="5"/>
  <c r="T2271" i="5"/>
  <c r="AB2271" i="5"/>
  <c r="S2267" i="5"/>
  <c r="T2267" i="5"/>
  <c r="AB2267" i="5"/>
  <c r="S2263" i="5"/>
  <c r="T2263" i="5"/>
  <c r="AB2263" i="5"/>
  <c r="S2259" i="5"/>
  <c r="T2259" i="5"/>
  <c r="S2255" i="5"/>
  <c r="T2255" i="5"/>
  <c r="AB2255" i="5"/>
  <c r="S2251" i="5"/>
  <c r="T2251" i="5"/>
  <c r="AB2251" i="5"/>
  <c r="S2247" i="5"/>
  <c r="T2247" i="5"/>
  <c r="AB2247" i="5"/>
  <c r="S2243" i="5"/>
  <c r="T2243" i="5"/>
  <c r="AB2243" i="5"/>
  <c r="S2239" i="5"/>
  <c r="T2239" i="5"/>
  <c r="AB2239" i="5"/>
  <c r="S2235" i="5"/>
  <c r="T2235" i="5"/>
  <c r="S2231" i="5"/>
  <c r="T2231" i="5"/>
  <c r="AB2231" i="5"/>
  <c r="S2227" i="5"/>
  <c r="T2227" i="5"/>
  <c r="AB2227" i="5"/>
  <c r="S2223" i="5"/>
  <c r="T2223" i="5"/>
  <c r="AB2223" i="5"/>
  <c r="S2219" i="5"/>
  <c r="T2219" i="5"/>
  <c r="AB2219" i="5"/>
  <c r="S2215" i="5"/>
  <c r="T2215" i="5"/>
  <c r="S2211" i="5"/>
  <c r="T2211" i="5"/>
  <c r="AB2211" i="5"/>
  <c r="S2207" i="5"/>
  <c r="T2207" i="5"/>
  <c r="AB2207" i="5"/>
  <c r="S2203" i="5"/>
  <c r="T2203" i="5"/>
  <c r="AB2203" i="5"/>
  <c r="S2199" i="5"/>
  <c r="T2199" i="5"/>
  <c r="S2195" i="5"/>
  <c r="T2195" i="5"/>
  <c r="AB2195" i="5"/>
  <c r="S2191" i="5"/>
  <c r="T2191" i="5"/>
  <c r="AB2191" i="5"/>
  <c r="S2187" i="5"/>
  <c r="T2187" i="5"/>
  <c r="S2183" i="5"/>
  <c r="T2183" i="5"/>
  <c r="AB2183" i="5"/>
  <c r="S2179" i="5"/>
  <c r="T2179" i="5"/>
  <c r="AB2179" i="5"/>
  <c r="S2175" i="5"/>
  <c r="T2175" i="5"/>
  <c r="AB2175" i="5"/>
  <c r="S2171" i="5"/>
  <c r="T2171" i="5"/>
  <c r="AB2171" i="5"/>
  <c r="S2167" i="5"/>
  <c r="T2167" i="5"/>
  <c r="AB2167" i="5"/>
  <c r="S2163" i="5"/>
  <c r="T2163" i="5"/>
  <c r="AB2163" i="5"/>
  <c r="S2159" i="5"/>
  <c r="T2159" i="5"/>
  <c r="AB2159" i="5"/>
  <c r="S2155" i="5"/>
  <c r="T2155" i="5"/>
  <c r="AB2155" i="5"/>
  <c r="S2151" i="5"/>
  <c r="T2151" i="5"/>
  <c r="S2147" i="5"/>
  <c r="T2147" i="5"/>
  <c r="AB2147" i="5"/>
  <c r="S2143" i="5"/>
  <c r="T2143" i="5"/>
  <c r="AB2143" i="5"/>
  <c r="S2139" i="5"/>
  <c r="T2139" i="5"/>
  <c r="AB2139" i="5"/>
  <c r="S2135" i="5"/>
  <c r="T2135" i="5"/>
  <c r="S2131" i="5"/>
  <c r="T2131" i="5"/>
  <c r="S2127" i="5"/>
  <c r="T2127" i="5"/>
  <c r="AB2127" i="5"/>
  <c r="S2123" i="5"/>
  <c r="T2123" i="5"/>
  <c r="S2119" i="5"/>
  <c r="T2119" i="5"/>
  <c r="AB2119" i="5"/>
  <c r="S2115" i="5"/>
  <c r="T2115" i="5"/>
  <c r="AB2115" i="5"/>
  <c r="S2111" i="5"/>
  <c r="T2111" i="5"/>
  <c r="AB2111" i="5"/>
  <c r="S2107" i="5"/>
  <c r="T2107" i="5"/>
  <c r="S2103" i="5"/>
  <c r="T2103" i="5"/>
  <c r="AB2103" i="5"/>
  <c r="S2099" i="5"/>
  <c r="T2099" i="5"/>
  <c r="AB2099" i="5"/>
  <c r="S2095" i="5"/>
  <c r="T2095" i="5"/>
  <c r="AB2095" i="5"/>
  <c r="S2091" i="5"/>
  <c r="T2091" i="5"/>
  <c r="AB2091" i="5"/>
  <c r="S2087" i="5"/>
  <c r="T2087" i="5"/>
  <c r="S2083" i="5"/>
  <c r="T2083" i="5"/>
  <c r="AB2083" i="5"/>
  <c r="S2079" i="5"/>
  <c r="T2079" i="5"/>
  <c r="AB2079" i="5"/>
  <c r="S2075" i="5"/>
  <c r="T2075" i="5"/>
  <c r="AB2075" i="5"/>
  <c r="S2071" i="5"/>
  <c r="T2071" i="5"/>
  <c r="S2067" i="5"/>
  <c r="T2067" i="5"/>
  <c r="S2063" i="5"/>
  <c r="T2063" i="5"/>
  <c r="AB2063" i="5"/>
  <c r="S2059" i="5"/>
  <c r="T2059" i="5"/>
  <c r="S2055" i="5"/>
  <c r="T2055" i="5"/>
  <c r="AB2055" i="5"/>
  <c r="S2051" i="5"/>
  <c r="T2051" i="5"/>
  <c r="AB2051" i="5"/>
  <c r="S2047" i="5"/>
  <c r="T2047" i="5"/>
  <c r="AB2047" i="5"/>
  <c r="S2043" i="5"/>
  <c r="T2043" i="5"/>
  <c r="AB2043" i="5"/>
  <c r="S2039" i="5"/>
  <c r="T2039" i="5"/>
  <c r="AB2039" i="5"/>
  <c r="S2035" i="5"/>
  <c r="T2035" i="5"/>
  <c r="AB2035" i="5"/>
  <c r="S2031" i="5"/>
  <c r="T2031" i="5"/>
  <c r="AB2031" i="5"/>
  <c r="S2027" i="5"/>
  <c r="T2027" i="5"/>
  <c r="AB2027" i="5"/>
  <c r="S2023" i="5"/>
  <c r="T2023" i="5"/>
  <c r="AB2023" i="5"/>
  <c r="S2019" i="5"/>
  <c r="T2019" i="5"/>
  <c r="AB2019" i="5"/>
  <c r="S2015" i="5"/>
  <c r="T2015" i="5"/>
  <c r="AB2015" i="5"/>
  <c r="S2011" i="5"/>
  <c r="T2011" i="5"/>
  <c r="AB2011" i="5"/>
  <c r="S2007" i="5"/>
  <c r="T2007" i="5"/>
  <c r="S2003" i="5"/>
  <c r="T2003" i="5"/>
  <c r="S1999" i="5"/>
  <c r="T1999" i="5"/>
  <c r="AB1999" i="5"/>
  <c r="S1995" i="5"/>
  <c r="T1995" i="5"/>
  <c r="S1991" i="5"/>
  <c r="T1991" i="5"/>
  <c r="AB1991" i="5"/>
  <c r="S1987" i="5"/>
  <c r="T1987" i="5"/>
  <c r="AB1987" i="5"/>
  <c r="S1983" i="5"/>
  <c r="T1983" i="5"/>
  <c r="AB1983" i="5"/>
  <c r="S1979" i="5"/>
  <c r="T1979" i="5"/>
  <c r="S1975" i="5"/>
  <c r="T1975" i="5"/>
  <c r="AB1975" i="5"/>
  <c r="S1971" i="5"/>
  <c r="T1971" i="5"/>
  <c r="AB1971" i="5"/>
  <c r="S1967" i="5"/>
  <c r="T1967" i="5"/>
  <c r="AB1967" i="5"/>
  <c r="S1963" i="5"/>
  <c r="T1963" i="5"/>
  <c r="AB1963" i="5"/>
  <c r="S1959" i="5"/>
  <c r="T1959" i="5"/>
  <c r="S1955" i="5"/>
  <c r="T1955" i="5"/>
  <c r="AB1955" i="5"/>
  <c r="S1951" i="5"/>
  <c r="T1951" i="5"/>
  <c r="AB1951" i="5"/>
  <c r="S1947" i="5"/>
  <c r="T1947" i="5"/>
  <c r="AB1947" i="5"/>
  <c r="S1943" i="5"/>
  <c r="T1943" i="5"/>
  <c r="S1939" i="5"/>
  <c r="T1939" i="5"/>
  <c r="S1935" i="5"/>
  <c r="T1935" i="5"/>
  <c r="AB1935" i="5"/>
  <c r="S1931" i="5"/>
  <c r="T1931" i="5"/>
  <c r="AB1931" i="5"/>
  <c r="S1927" i="5"/>
  <c r="T1927" i="5"/>
  <c r="AB1927" i="5"/>
  <c r="S1923" i="5"/>
  <c r="T1923" i="5"/>
  <c r="AB1923" i="5"/>
  <c r="S1919" i="5"/>
  <c r="T1919" i="5"/>
  <c r="AB1919" i="5"/>
  <c r="S1915" i="5"/>
  <c r="T1915" i="5"/>
  <c r="S1911" i="5"/>
  <c r="T1911" i="5"/>
  <c r="AB1911" i="5"/>
  <c r="S1907" i="5"/>
  <c r="T1907" i="5"/>
  <c r="AB1907" i="5"/>
  <c r="S1903" i="5"/>
  <c r="T1903" i="5"/>
  <c r="AB1903" i="5"/>
  <c r="S1899" i="5"/>
  <c r="T1899" i="5"/>
  <c r="AB1899" i="5"/>
  <c r="S1895" i="5"/>
  <c r="T1895" i="5"/>
  <c r="S1891" i="5"/>
  <c r="T1891" i="5"/>
  <c r="AB1891" i="5"/>
  <c r="S1887" i="5"/>
  <c r="T1887" i="5"/>
  <c r="AB1887" i="5"/>
  <c r="S1883" i="5"/>
  <c r="T1883" i="5"/>
  <c r="AB1883" i="5"/>
  <c r="S1879" i="5"/>
  <c r="T1879" i="5"/>
  <c r="S1875" i="5"/>
  <c r="T1875" i="5"/>
  <c r="S1871" i="5"/>
  <c r="T1871" i="5"/>
  <c r="AB1871" i="5"/>
  <c r="S1867" i="5"/>
  <c r="T1867" i="5"/>
  <c r="S1863" i="5"/>
  <c r="T1863" i="5"/>
  <c r="AB1863" i="5"/>
  <c r="S1859" i="5"/>
  <c r="T1859" i="5"/>
  <c r="AB1859" i="5"/>
  <c r="S1855" i="5"/>
  <c r="T1855" i="5"/>
  <c r="AB1855" i="5"/>
  <c r="S1851" i="5"/>
  <c r="T1851" i="5"/>
  <c r="S1847" i="5"/>
  <c r="T1847" i="5"/>
  <c r="AB1847" i="5"/>
  <c r="S1843" i="5"/>
  <c r="T1843" i="5"/>
  <c r="AB1843" i="5"/>
  <c r="S1839" i="5"/>
  <c r="T1839" i="5"/>
  <c r="AB1839" i="5"/>
  <c r="S1835" i="5"/>
  <c r="T1835" i="5"/>
  <c r="AB1835" i="5"/>
  <c r="S1831" i="5"/>
  <c r="T1831" i="5"/>
  <c r="S1827" i="5"/>
  <c r="T1827" i="5"/>
  <c r="AB1827" i="5"/>
  <c r="S1823" i="5"/>
  <c r="T1823" i="5"/>
  <c r="AB1823" i="5"/>
  <c r="S1819" i="5"/>
  <c r="T1819" i="5"/>
  <c r="AB1819" i="5"/>
  <c r="S1815" i="5"/>
  <c r="T1815" i="5"/>
  <c r="AB1815" i="5"/>
  <c r="S1811" i="5"/>
  <c r="T1811" i="5"/>
  <c r="AB1811" i="5"/>
  <c r="S1807" i="5"/>
  <c r="T1807" i="5"/>
  <c r="AB1807" i="5"/>
  <c r="S1803" i="5"/>
  <c r="T1803" i="5"/>
  <c r="AB1803" i="5"/>
  <c r="S1799" i="5"/>
  <c r="T1799" i="5"/>
  <c r="AB1799" i="5"/>
  <c r="S1795" i="5"/>
  <c r="T1795" i="5"/>
  <c r="AB1795" i="5"/>
  <c r="S1791" i="5"/>
  <c r="T1791" i="5"/>
  <c r="S1787" i="5"/>
  <c r="T1787" i="5"/>
  <c r="AB1787" i="5"/>
  <c r="S1783" i="5"/>
  <c r="T1783" i="5"/>
  <c r="AB1783" i="5"/>
  <c r="S1779" i="5"/>
  <c r="T1779" i="5"/>
  <c r="AB1779" i="5"/>
  <c r="S1775" i="5"/>
  <c r="T1775" i="5"/>
  <c r="AB1775" i="5"/>
  <c r="S1771" i="5"/>
  <c r="T1771" i="5"/>
  <c r="AB1771" i="5"/>
  <c r="S1767" i="5"/>
  <c r="T1767" i="5"/>
  <c r="AB1767" i="5"/>
  <c r="S1763" i="5"/>
  <c r="T1763" i="5"/>
  <c r="AB1763" i="5"/>
  <c r="S1759" i="5"/>
  <c r="T1759" i="5"/>
  <c r="S1755" i="5"/>
  <c r="T1755" i="5"/>
  <c r="AB1755" i="5"/>
  <c r="S1751" i="5"/>
  <c r="T1751" i="5"/>
  <c r="AB1751" i="5"/>
  <c r="S1747" i="5"/>
  <c r="T1747" i="5"/>
  <c r="AB1747" i="5"/>
  <c r="S1743" i="5"/>
  <c r="T1743" i="5"/>
  <c r="AB1743" i="5"/>
  <c r="S1739" i="5"/>
  <c r="T1739" i="5"/>
  <c r="AB1739" i="5"/>
  <c r="S1735" i="5"/>
  <c r="T1735" i="5"/>
  <c r="AB1735" i="5"/>
  <c r="S1731" i="5"/>
  <c r="T1731" i="5"/>
  <c r="AB1731" i="5"/>
  <c r="S1727" i="5"/>
  <c r="T1727" i="5"/>
  <c r="S1723" i="5"/>
  <c r="T1723" i="5"/>
  <c r="AB1723" i="5"/>
  <c r="S1719" i="5"/>
  <c r="T1719" i="5"/>
  <c r="AB1719" i="5"/>
  <c r="S1715" i="5"/>
  <c r="T1715" i="5"/>
  <c r="AB1715" i="5"/>
  <c r="S1711" i="5"/>
  <c r="T1711" i="5"/>
  <c r="AB1711" i="5"/>
  <c r="S1707" i="5"/>
  <c r="T1707" i="5"/>
  <c r="AB1707" i="5"/>
  <c r="S1703" i="5"/>
  <c r="T1703" i="5"/>
  <c r="S1699" i="5"/>
  <c r="T1699" i="5"/>
  <c r="AB1699" i="5"/>
  <c r="S1695" i="5"/>
  <c r="T1695" i="5"/>
  <c r="AB1695" i="5"/>
  <c r="S1691" i="5"/>
  <c r="T1691" i="5"/>
  <c r="AB1691" i="5"/>
  <c r="S1687" i="5"/>
  <c r="T1687" i="5"/>
  <c r="AB1687" i="5"/>
  <c r="S1683" i="5"/>
  <c r="T1683" i="5"/>
  <c r="AB1683" i="5"/>
  <c r="S1679" i="5"/>
  <c r="T1679" i="5"/>
  <c r="AB1679" i="5"/>
  <c r="S1675" i="5"/>
  <c r="T1675" i="5"/>
  <c r="AB1675" i="5"/>
  <c r="S1671" i="5"/>
  <c r="T1671" i="5"/>
  <c r="S1667" i="5"/>
  <c r="T1667" i="5"/>
  <c r="AB1667" i="5"/>
  <c r="S1663" i="5"/>
  <c r="T1663" i="5"/>
  <c r="AB1663" i="5"/>
  <c r="S1659" i="5"/>
  <c r="T1659" i="5"/>
  <c r="AB1659" i="5"/>
  <c r="S1655" i="5"/>
  <c r="T1655" i="5"/>
  <c r="AB1655" i="5"/>
  <c r="S1651" i="5"/>
  <c r="T1651" i="5"/>
  <c r="AB1651" i="5"/>
  <c r="S1647" i="5"/>
  <c r="T1647" i="5"/>
  <c r="AB1647" i="5"/>
  <c r="S1643" i="5"/>
  <c r="T1643" i="5"/>
  <c r="AB1643" i="5"/>
  <c r="S1639" i="5"/>
  <c r="T1639" i="5"/>
  <c r="AB1639" i="5"/>
  <c r="S1635" i="5"/>
  <c r="T1635" i="5"/>
  <c r="AB1635" i="5"/>
  <c r="S1631" i="5"/>
  <c r="T1631" i="5"/>
  <c r="S1627" i="5"/>
  <c r="T1627" i="5"/>
  <c r="AB1627" i="5"/>
  <c r="S1623" i="5"/>
  <c r="T1623" i="5"/>
  <c r="AB1623" i="5"/>
  <c r="S1619" i="5"/>
  <c r="T1619" i="5"/>
  <c r="AB1619" i="5"/>
  <c r="S1615" i="5"/>
  <c r="T1615" i="5"/>
  <c r="AB1615" i="5"/>
  <c r="S1611" i="5"/>
  <c r="T1611" i="5"/>
  <c r="AB1611" i="5"/>
  <c r="S1607" i="5"/>
  <c r="T1607" i="5"/>
  <c r="S1603" i="5"/>
  <c r="T1603" i="5"/>
  <c r="AB1603" i="5"/>
  <c r="S1599" i="5"/>
  <c r="T1599" i="5"/>
  <c r="S1595" i="5"/>
  <c r="T1595" i="5"/>
  <c r="AB1595" i="5"/>
  <c r="S1591" i="5"/>
  <c r="T1591" i="5"/>
  <c r="AB1591" i="5"/>
  <c r="S1587" i="5"/>
  <c r="T1587" i="5"/>
  <c r="AB1587" i="5"/>
  <c r="S1583" i="5"/>
  <c r="T1583" i="5"/>
  <c r="AB1583" i="5"/>
  <c r="S1579" i="5"/>
  <c r="T1579" i="5"/>
  <c r="AB1579" i="5"/>
  <c r="S1575" i="5"/>
  <c r="T1575" i="5"/>
  <c r="S1571" i="5"/>
  <c r="T1571" i="5"/>
  <c r="AB1571" i="5"/>
  <c r="S1567" i="5"/>
  <c r="T1567" i="5"/>
  <c r="S1563" i="5"/>
  <c r="T1563" i="5"/>
  <c r="AB1563" i="5"/>
  <c r="S1559" i="5"/>
  <c r="T1559" i="5"/>
  <c r="AB1559" i="5"/>
  <c r="S1555" i="5"/>
  <c r="T1555" i="5"/>
  <c r="AB1555" i="5"/>
  <c r="S1551" i="5"/>
  <c r="T1551" i="5"/>
  <c r="AB1551" i="5"/>
  <c r="S1547" i="5"/>
  <c r="T1547" i="5"/>
  <c r="AB1547" i="5"/>
  <c r="S1543" i="5"/>
  <c r="T1543" i="5"/>
  <c r="S1539" i="5"/>
  <c r="T1539" i="5"/>
  <c r="AB1539" i="5"/>
  <c r="S1535" i="5"/>
  <c r="T1535" i="5"/>
  <c r="AB1535" i="5"/>
  <c r="S1531" i="5"/>
  <c r="T1531" i="5"/>
  <c r="AB1531" i="5"/>
  <c r="S1527" i="5"/>
  <c r="T1527" i="5"/>
  <c r="AB1527" i="5"/>
  <c r="S1523" i="5"/>
  <c r="T1523" i="5"/>
  <c r="AB1523" i="5"/>
  <c r="S1519" i="5"/>
  <c r="T1519" i="5"/>
  <c r="AB1519" i="5"/>
  <c r="S1515" i="5"/>
  <c r="T1515" i="5"/>
  <c r="AB1515" i="5"/>
  <c r="S1511" i="5"/>
  <c r="T1511" i="5"/>
  <c r="AB1511" i="5"/>
  <c r="S1507" i="5"/>
  <c r="T1507" i="5"/>
  <c r="AB1507" i="5"/>
  <c r="S1503" i="5"/>
  <c r="T1503" i="5"/>
  <c r="S1499" i="5"/>
  <c r="T1499" i="5"/>
  <c r="AB1499" i="5"/>
  <c r="S1495" i="5"/>
  <c r="T1495" i="5"/>
  <c r="AB1495" i="5"/>
  <c r="S1491" i="5"/>
  <c r="T1491" i="5"/>
  <c r="AB1491" i="5"/>
  <c r="S1487" i="5"/>
  <c r="T1487" i="5"/>
  <c r="AB1487" i="5"/>
  <c r="S1483" i="5"/>
  <c r="T1483" i="5"/>
  <c r="AB1483" i="5"/>
  <c r="S1479" i="5"/>
  <c r="T1479" i="5"/>
  <c r="S1475" i="5"/>
  <c r="T1475" i="5"/>
  <c r="AB1475" i="5"/>
  <c r="S1471" i="5"/>
  <c r="T1471" i="5"/>
  <c r="S1467" i="5"/>
  <c r="T1467" i="5"/>
  <c r="AB1467" i="5"/>
  <c r="S1463" i="5"/>
  <c r="T1463" i="5"/>
  <c r="AB1463" i="5"/>
  <c r="S1459" i="5"/>
  <c r="T1459" i="5"/>
  <c r="AB1459" i="5"/>
  <c r="S1455" i="5"/>
  <c r="T1455" i="5"/>
  <c r="AB1455" i="5"/>
  <c r="S1451" i="5"/>
  <c r="T1451" i="5"/>
  <c r="AB1451" i="5"/>
  <c r="S1447" i="5"/>
  <c r="T1447" i="5"/>
  <c r="S1443" i="5"/>
  <c r="T1443" i="5"/>
  <c r="AB1443" i="5"/>
  <c r="S1439" i="5"/>
  <c r="T1439" i="5"/>
  <c r="S1435" i="5"/>
  <c r="T1435" i="5"/>
  <c r="AB1435" i="5"/>
  <c r="S1431" i="5"/>
  <c r="T1431" i="5"/>
  <c r="AB1431" i="5"/>
  <c r="S1427" i="5"/>
  <c r="T1427" i="5"/>
  <c r="AB1427" i="5"/>
  <c r="S1423" i="5"/>
  <c r="T1423" i="5"/>
  <c r="AB1423" i="5"/>
  <c r="S1419" i="5"/>
  <c r="T1419" i="5"/>
  <c r="AB1419" i="5"/>
  <c r="S1415" i="5"/>
  <c r="T1415" i="5"/>
  <c r="S1411" i="5"/>
  <c r="T1411" i="5"/>
  <c r="AB1411" i="5"/>
  <c r="S1407" i="5"/>
  <c r="T1407" i="5"/>
  <c r="AB1407" i="5"/>
  <c r="S1403" i="5"/>
  <c r="T1403" i="5"/>
  <c r="AB1403" i="5"/>
  <c r="S1399" i="5"/>
  <c r="T1399" i="5"/>
  <c r="AB1399" i="5"/>
  <c r="S1395" i="5"/>
  <c r="T1395" i="5"/>
  <c r="AB1395" i="5"/>
  <c r="S1391" i="5"/>
  <c r="T1391" i="5"/>
  <c r="AB1391" i="5"/>
  <c r="S1387" i="5"/>
  <c r="T1387" i="5"/>
  <c r="AB1387" i="5"/>
  <c r="S1383" i="5"/>
  <c r="T1383" i="5"/>
  <c r="AB1383" i="5"/>
  <c r="S1379" i="5"/>
  <c r="T1379" i="5"/>
  <c r="AB1379" i="5"/>
  <c r="S1375" i="5"/>
  <c r="T1375" i="5"/>
  <c r="S1371" i="5"/>
  <c r="T1371" i="5"/>
  <c r="AB1371" i="5"/>
  <c r="S1367" i="5"/>
  <c r="T1367" i="5"/>
  <c r="AB1367" i="5"/>
  <c r="S1363" i="5"/>
  <c r="T1363" i="5"/>
  <c r="AB1363" i="5"/>
  <c r="S1359" i="5"/>
  <c r="T1359" i="5"/>
  <c r="AB1359" i="5"/>
  <c r="S1355" i="5"/>
  <c r="T1355" i="5"/>
  <c r="S1351" i="5"/>
  <c r="T1351" i="5"/>
  <c r="S1347" i="5"/>
  <c r="T1347" i="5"/>
  <c r="S1343" i="5"/>
  <c r="T1343" i="5"/>
  <c r="S1339" i="5"/>
  <c r="T1339" i="5"/>
  <c r="AB1339" i="5"/>
  <c r="S1335" i="5"/>
  <c r="T1335" i="5"/>
  <c r="S1331" i="5"/>
  <c r="T1331" i="5"/>
  <c r="AB1331" i="5"/>
  <c r="S1327" i="5"/>
  <c r="T1327" i="5"/>
  <c r="S1323" i="5"/>
  <c r="T1323" i="5"/>
  <c r="AB1323" i="5"/>
  <c r="S1319" i="5"/>
  <c r="T1319" i="5"/>
  <c r="S1315" i="5"/>
  <c r="T1315" i="5"/>
  <c r="AB1315" i="5"/>
  <c r="S1311" i="5"/>
  <c r="T1311" i="5"/>
  <c r="S1307" i="5"/>
  <c r="T1307" i="5"/>
  <c r="S1303" i="5"/>
  <c r="T1303" i="5"/>
  <c r="S1299" i="5"/>
  <c r="T1299" i="5"/>
  <c r="AB1299" i="5"/>
  <c r="S1295" i="5"/>
  <c r="T1295" i="5"/>
  <c r="S1291" i="5"/>
  <c r="T1291" i="5"/>
  <c r="S1287" i="5"/>
  <c r="T1287" i="5"/>
  <c r="S1283" i="5"/>
  <c r="T1283" i="5"/>
  <c r="AB1283" i="5"/>
  <c r="S1279" i="5"/>
  <c r="T1279" i="5"/>
  <c r="S1275" i="5"/>
  <c r="T1275" i="5"/>
  <c r="AB1275" i="5"/>
  <c r="S1271" i="5"/>
  <c r="T1271" i="5"/>
  <c r="S1267" i="5"/>
  <c r="T1267" i="5"/>
  <c r="AB1267" i="5"/>
  <c r="S1263" i="5"/>
  <c r="T1263" i="5"/>
  <c r="S1259" i="5"/>
  <c r="T1259" i="5"/>
  <c r="AB1259" i="5"/>
  <c r="S1255" i="5"/>
  <c r="T1255" i="5"/>
  <c r="S1251" i="5"/>
  <c r="T1251" i="5"/>
  <c r="AB1251" i="5"/>
  <c r="S1247" i="5"/>
  <c r="T1247" i="5"/>
  <c r="S1243" i="5"/>
  <c r="T1243" i="5"/>
  <c r="AB1243" i="5"/>
  <c r="S1239" i="5"/>
  <c r="T1239" i="5"/>
  <c r="S1235" i="5"/>
  <c r="T1235" i="5"/>
  <c r="S1231" i="5"/>
  <c r="T1231" i="5"/>
  <c r="S1227" i="5"/>
  <c r="T1227" i="5"/>
  <c r="AB1227" i="5"/>
  <c r="S1223" i="5"/>
  <c r="T1223" i="5"/>
  <c r="S1219" i="5"/>
  <c r="T1219" i="5"/>
  <c r="AB1219" i="5"/>
  <c r="E1778" i="5"/>
  <c r="X1778" i="5" s="1"/>
  <c r="J1919" i="5"/>
  <c r="J1041" i="5"/>
  <c r="G1778" i="5"/>
  <c r="G2343" i="5"/>
  <c r="I22" i="6"/>
  <c r="A43" i="2"/>
  <c r="E4" i="5"/>
  <c r="A3" i="2"/>
  <c r="A50" i="2"/>
  <c r="F27" i="6"/>
  <c r="I46" i="6"/>
  <c r="J22" i="6"/>
  <c r="A63" i="2"/>
  <c r="A40" i="2"/>
  <c r="I51" i="6"/>
  <c r="I11" i="6"/>
  <c r="A4" i="2"/>
  <c r="A57" i="2"/>
  <c r="I64" i="6"/>
  <c r="B2" i="5"/>
  <c r="I23" i="6"/>
  <c r="A73" i="2"/>
  <c r="J33" i="6"/>
  <c r="A20" i="2"/>
  <c r="B6" i="4"/>
  <c r="F4" i="5"/>
  <c r="L64" i="6"/>
  <c r="L62" i="6"/>
  <c r="I62" i="6"/>
  <c r="J62" i="6"/>
  <c r="L65" i="6"/>
  <c r="L63" i="6"/>
  <c r="S2490" i="5"/>
  <c r="T2490" i="5"/>
  <c r="AB2490" i="5"/>
  <c r="S2486" i="5"/>
  <c r="T2486" i="5"/>
  <c r="S2482" i="5"/>
  <c r="T2482" i="5"/>
  <c r="S2478" i="5"/>
  <c r="T2478" i="5"/>
  <c r="S2474" i="5"/>
  <c r="T2474" i="5"/>
  <c r="S2470" i="5"/>
  <c r="T2470" i="5"/>
  <c r="S2466" i="5"/>
  <c r="T2466" i="5"/>
  <c r="S2462" i="5"/>
  <c r="T2462" i="5"/>
  <c r="S2458" i="5"/>
  <c r="T2458" i="5"/>
  <c r="S2454" i="5"/>
  <c r="T2454" i="5"/>
  <c r="S2450" i="5"/>
  <c r="T2450" i="5"/>
  <c r="S2446" i="5"/>
  <c r="T2446" i="5"/>
  <c r="S2442" i="5"/>
  <c r="T2442" i="5"/>
  <c r="S2438" i="5"/>
  <c r="T2438" i="5"/>
  <c r="S2434" i="5"/>
  <c r="T2434" i="5"/>
  <c r="S2430" i="5"/>
  <c r="T2430" i="5"/>
  <c r="S2426" i="5"/>
  <c r="T2426" i="5"/>
  <c r="S2422" i="5"/>
  <c r="T2422" i="5"/>
  <c r="S2418" i="5"/>
  <c r="T2418" i="5"/>
  <c r="S2414" i="5"/>
  <c r="T2414" i="5"/>
  <c r="S2410" i="5"/>
  <c r="T2410" i="5"/>
  <c r="S2406" i="5"/>
  <c r="T2406" i="5"/>
  <c r="S2402" i="5"/>
  <c r="T2402" i="5"/>
  <c r="S2398" i="5"/>
  <c r="T2398" i="5"/>
  <c r="S2394" i="5"/>
  <c r="T2394" i="5"/>
  <c r="S2390" i="5"/>
  <c r="T2390" i="5"/>
  <c r="S2386" i="5"/>
  <c r="T2386" i="5"/>
  <c r="S2382" i="5"/>
  <c r="T2382" i="5"/>
  <c r="S2378" i="5"/>
  <c r="T2378" i="5"/>
  <c r="S2374" i="5"/>
  <c r="T2374" i="5"/>
  <c r="S2370" i="5"/>
  <c r="T2370" i="5"/>
  <c r="S2366" i="5"/>
  <c r="T2366" i="5"/>
  <c r="S2362" i="5"/>
  <c r="T2362" i="5"/>
  <c r="S2358" i="5"/>
  <c r="T2358" i="5"/>
  <c r="S2354" i="5"/>
  <c r="T2354" i="5"/>
  <c r="S2350" i="5"/>
  <c r="T2350" i="5"/>
  <c r="S2346" i="5"/>
  <c r="T2346" i="5"/>
  <c r="S2342" i="5"/>
  <c r="T2342" i="5"/>
  <c r="S2338" i="5"/>
  <c r="T2338" i="5"/>
  <c r="S2334" i="5"/>
  <c r="T2334" i="5"/>
  <c r="S2330" i="5"/>
  <c r="T2330" i="5"/>
  <c r="S2326" i="5"/>
  <c r="T2326" i="5"/>
  <c r="S2322" i="5"/>
  <c r="T2322" i="5"/>
  <c r="S2318" i="5"/>
  <c r="T2318" i="5"/>
  <c r="S2314" i="5"/>
  <c r="T2314" i="5"/>
  <c r="S2310" i="5"/>
  <c r="T2310" i="5"/>
  <c r="S2306" i="5"/>
  <c r="T2306" i="5"/>
  <c r="S2302" i="5"/>
  <c r="T2302" i="5"/>
  <c r="S2298" i="5"/>
  <c r="T2298" i="5"/>
  <c r="S2294" i="5"/>
  <c r="T2294" i="5"/>
  <c r="S2290" i="5"/>
  <c r="T2290" i="5"/>
  <c r="S2286" i="5"/>
  <c r="T2286" i="5"/>
  <c r="S2282" i="5"/>
  <c r="T2282" i="5"/>
  <c r="S2278" i="5"/>
  <c r="T2278" i="5"/>
  <c r="S2274" i="5"/>
  <c r="T2274" i="5"/>
  <c r="S2270" i="5"/>
  <c r="T2270" i="5"/>
  <c r="S2266" i="5"/>
  <c r="T2266" i="5"/>
  <c r="S2262" i="5"/>
  <c r="T2262" i="5"/>
  <c r="S2258" i="5"/>
  <c r="T2258" i="5"/>
  <c r="S2254" i="5"/>
  <c r="T2254" i="5"/>
  <c r="S2250" i="5"/>
  <c r="T2250" i="5"/>
  <c r="S2246" i="5"/>
  <c r="T2246" i="5"/>
  <c r="S2242" i="5"/>
  <c r="T2242" i="5"/>
  <c r="S2238" i="5"/>
  <c r="T2238" i="5"/>
  <c r="S2234" i="5"/>
  <c r="T2234" i="5"/>
  <c r="S2230" i="5"/>
  <c r="T2230" i="5"/>
  <c r="S2226" i="5"/>
  <c r="T2226" i="5"/>
  <c r="S2222" i="5"/>
  <c r="T2222" i="5"/>
  <c r="S2218" i="5"/>
  <c r="T2218" i="5"/>
  <c r="S2214" i="5"/>
  <c r="T2214" i="5"/>
  <c r="S2210" i="5"/>
  <c r="T2210" i="5"/>
  <c r="S2206" i="5"/>
  <c r="T2206" i="5"/>
  <c r="S2202" i="5"/>
  <c r="T2202" i="5"/>
  <c r="S2198" i="5"/>
  <c r="T2198" i="5"/>
  <c r="S2194" i="5"/>
  <c r="T2194" i="5"/>
  <c r="S2190" i="5"/>
  <c r="T2190" i="5"/>
  <c r="S2186" i="5"/>
  <c r="T2186" i="5"/>
  <c r="S2182" i="5"/>
  <c r="T2182" i="5"/>
  <c r="S2178" i="5"/>
  <c r="T2178" i="5"/>
  <c r="S2174" i="5"/>
  <c r="T2174" i="5"/>
  <c r="S2170" i="5"/>
  <c r="T2170" i="5"/>
  <c r="S2166" i="5"/>
  <c r="T2166" i="5"/>
  <c r="S2162" i="5"/>
  <c r="T2162" i="5"/>
  <c r="S2158" i="5"/>
  <c r="T2158" i="5"/>
  <c r="S2154" i="5"/>
  <c r="T2154" i="5"/>
  <c r="S2150" i="5"/>
  <c r="T2150" i="5"/>
  <c r="S2146" i="5"/>
  <c r="T2146" i="5"/>
  <c r="S2142" i="5"/>
  <c r="T2142" i="5"/>
  <c r="S2138" i="5"/>
  <c r="T2138" i="5"/>
  <c r="S2134" i="5"/>
  <c r="T2134" i="5"/>
  <c r="S2130" i="5"/>
  <c r="T2130" i="5"/>
  <c r="S2126" i="5"/>
  <c r="T2126" i="5"/>
  <c r="S2122" i="5"/>
  <c r="T2122" i="5"/>
  <c r="S2118" i="5"/>
  <c r="T2118" i="5"/>
  <c r="S2114" i="5"/>
  <c r="T2114" i="5"/>
  <c r="S2110" i="5"/>
  <c r="T2110" i="5"/>
  <c r="S2106" i="5"/>
  <c r="T2106" i="5"/>
  <c r="S2102" i="5"/>
  <c r="T2102" i="5"/>
  <c r="S2098" i="5"/>
  <c r="T2098" i="5"/>
  <c r="S2094" i="5"/>
  <c r="T2094" i="5"/>
  <c r="S2090" i="5"/>
  <c r="T2090" i="5"/>
  <c r="S2086" i="5"/>
  <c r="T2086" i="5"/>
  <c r="S2082" i="5"/>
  <c r="T2082" i="5"/>
  <c r="S2078" i="5"/>
  <c r="T2078" i="5"/>
  <c r="S2074" i="5"/>
  <c r="T2074" i="5"/>
  <c r="S2070" i="5"/>
  <c r="T2070" i="5"/>
  <c r="S2066" i="5"/>
  <c r="T2066" i="5"/>
  <c r="S2062" i="5"/>
  <c r="T2062" i="5"/>
  <c r="S2058" i="5"/>
  <c r="T2058" i="5"/>
  <c r="S2054" i="5"/>
  <c r="T2054" i="5"/>
  <c r="S2050" i="5"/>
  <c r="T2050" i="5"/>
  <c r="S2046" i="5"/>
  <c r="T2046" i="5"/>
  <c r="S2042" i="5"/>
  <c r="T2042" i="5"/>
  <c r="S2038" i="5"/>
  <c r="T2038" i="5"/>
  <c r="S2034" i="5"/>
  <c r="T2034" i="5"/>
  <c r="S2030" i="5"/>
  <c r="T2030" i="5"/>
  <c r="S2026" i="5"/>
  <c r="T2026" i="5"/>
  <c r="S2022" i="5"/>
  <c r="T2022" i="5"/>
  <c r="S2018" i="5"/>
  <c r="T2018" i="5"/>
  <c r="S2014" i="5"/>
  <c r="T2014" i="5"/>
  <c r="S2010" i="5"/>
  <c r="T2010" i="5"/>
  <c r="S2006" i="5"/>
  <c r="T2006" i="5"/>
  <c r="AB2006" i="5"/>
  <c r="S2002" i="5"/>
  <c r="T2002" i="5"/>
  <c r="S1998" i="5"/>
  <c r="T1998" i="5"/>
  <c r="AB1998" i="5"/>
  <c r="S1994" i="5"/>
  <c r="T1994" i="5"/>
  <c r="S1990" i="5"/>
  <c r="T1990" i="5"/>
  <c r="AB1990" i="5"/>
  <c r="S1986" i="5"/>
  <c r="T1986" i="5"/>
  <c r="S1982" i="5"/>
  <c r="T1982" i="5"/>
  <c r="AB1982" i="5"/>
  <c r="S1978" i="5"/>
  <c r="T1978" i="5"/>
  <c r="S1974" i="5"/>
  <c r="T1974" i="5"/>
  <c r="AB1974" i="5"/>
  <c r="S1970" i="5"/>
  <c r="T1970" i="5"/>
  <c r="S1966" i="5"/>
  <c r="T1966" i="5"/>
  <c r="AB1966" i="5"/>
  <c r="S1962" i="5"/>
  <c r="T1962" i="5"/>
  <c r="S1958" i="5"/>
  <c r="T1958" i="5"/>
  <c r="AB1958" i="5"/>
  <c r="S1954" i="5"/>
  <c r="T1954" i="5"/>
  <c r="S1950" i="5"/>
  <c r="T1950" i="5"/>
  <c r="AB1950" i="5"/>
  <c r="S1946" i="5"/>
  <c r="T1946" i="5"/>
  <c r="S1942" i="5"/>
  <c r="T1942" i="5"/>
  <c r="AB1942" i="5"/>
  <c r="S1938" i="5"/>
  <c r="T1938" i="5"/>
  <c r="S1934" i="5"/>
  <c r="T1934" i="5"/>
  <c r="AB1934" i="5"/>
  <c r="S1930" i="5"/>
  <c r="T1930" i="5"/>
  <c r="S1926" i="5"/>
  <c r="T1926" i="5"/>
  <c r="AB1926" i="5"/>
  <c r="S1922" i="5"/>
  <c r="T1922" i="5"/>
  <c r="S1918" i="5"/>
  <c r="T1918" i="5"/>
  <c r="AB1918" i="5"/>
  <c r="S1914" i="5"/>
  <c r="T1914" i="5"/>
  <c r="S1910" i="5"/>
  <c r="T1910" i="5"/>
  <c r="AB1910" i="5"/>
  <c r="S1906" i="5"/>
  <c r="T1906" i="5"/>
  <c r="S1902" i="5"/>
  <c r="T1902" i="5"/>
  <c r="AB1902" i="5"/>
  <c r="S1898" i="5"/>
  <c r="T1898" i="5"/>
  <c r="S1894" i="5"/>
  <c r="T1894" i="5"/>
  <c r="AB1894" i="5"/>
  <c r="S1890" i="5"/>
  <c r="T1890" i="5"/>
  <c r="S1886" i="5"/>
  <c r="T1886" i="5"/>
  <c r="AB1886" i="5"/>
  <c r="S1882" i="5"/>
  <c r="T1882" i="5"/>
  <c r="S1878" i="5"/>
  <c r="T1878" i="5"/>
  <c r="AB1878" i="5"/>
  <c r="S1874" i="5"/>
  <c r="T1874" i="5"/>
  <c r="S1870" i="5"/>
  <c r="T1870" i="5"/>
  <c r="AB1870" i="5"/>
  <c r="S1866" i="5"/>
  <c r="T1866" i="5"/>
  <c r="S1862" i="5"/>
  <c r="T1862" i="5"/>
  <c r="AB1862" i="5"/>
  <c r="S1858" i="5"/>
  <c r="T1858" i="5"/>
  <c r="S1854" i="5"/>
  <c r="T1854" i="5"/>
  <c r="AB1854" i="5"/>
  <c r="S1850" i="5"/>
  <c r="T1850" i="5"/>
  <c r="S1846" i="5"/>
  <c r="T1846" i="5"/>
  <c r="AB1846" i="5"/>
  <c r="S1842" i="5"/>
  <c r="T1842" i="5"/>
  <c r="S1838" i="5"/>
  <c r="T1838" i="5"/>
  <c r="AB1838" i="5"/>
  <c r="S1834" i="5"/>
  <c r="T1834" i="5"/>
  <c r="S1830" i="5"/>
  <c r="T1830" i="5"/>
  <c r="AB1830" i="5"/>
  <c r="S1826" i="5"/>
  <c r="T1826" i="5"/>
  <c r="S1822" i="5"/>
  <c r="T1822" i="5"/>
  <c r="AB1822" i="5"/>
  <c r="S1818" i="5"/>
  <c r="T1818" i="5"/>
  <c r="S1814" i="5"/>
  <c r="T1814" i="5"/>
  <c r="AB1814" i="5"/>
  <c r="S1810" i="5"/>
  <c r="T1810" i="5"/>
  <c r="S1806" i="5"/>
  <c r="T1806" i="5"/>
  <c r="AB1806" i="5"/>
  <c r="S1802" i="5"/>
  <c r="T1802" i="5"/>
  <c r="S1798" i="5"/>
  <c r="T1798" i="5"/>
  <c r="AB1798" i="5"/>
  <c r="S1794" i="5"/>
  <c r="T1794" i="5"/>
  <c r="S1790" i="5"/>
  <c r="T1790" i="5"/>
  <c r="AB1790" i="5"/>
  <c r="S1786" i="5"/>
  <c r="T1786" i="5"/>
  <c r="S1782" i="5"/>
  <c r="T1782" i="5"/>
  <c r="S1778" i="5"/>
  <c r="T1778" i="5"/>
  <c r="S1774" i="5"/>
  <c r="T1774" i="5"/>
  <c r="AB1774" i="5"/>
  <c r="S1770" i="5"/>
  <c r="T1770" i="5"/>
  <c r="S1766" i="5"/>
  <c r="T1766" i="5"/>
  <c r="AB1766" i="5"/>
  <c r="S1762" i="5"/>
  <c r="T1762" i="5"/>
  <c r="S1758" i="5"/>
  <c r="T1758" i="5"/>
  <c r="S1754" i="5"/>
  <c r="T1754" i="5"/>
  <c r="S1750" i="5"/>
  <c r="T1750" i="5"/>
  <c r="AB1750" i="5"/>
  <c r="S1746" i="5"/>
  <c r="T1746" i="5"/>
  <c r="S1742" i="5"/>
  <c r="T1742" i="5"/>
  <c r="AB1742" i="5"/>
  <c r="S1738" i="5"/>
  <c r="T1738" i="5"/>
  <c r="S1734" i="5"/>
  <c r="T1734" i="5"/>
  <c r="AB1734" i="5"/>
  <c r="S1730" i="5"/>
  <c r="T1730" i="5"/>
  <c r="S1726" i="5"/>
  <c r="T1726" i="5"/>
  <c r="AB1726" i="5"/>
  <c r="S1722" i="5"/>
  <c r="T1722" i="5"/>
  <c r="S1718" i="5"/>
  <c r="T1718" i="5"/>
  <c r="AB1718" i="5"/>
  <c r="S1714" i="5"/>
  <c r="T1714" i="5"/>
  <c r="S1710" i="5"/>
  <c r="T1710" i="5"/>
  <c r="AB1710" i="5"/>
  <c r="S1706" i="5"/>
  <c r="T1706" i="5"/>
  <c r="S1702" i="5"/>
  <c r="T1702" i="5"/>
  <c r="AB1702" i="5"/>
  <c r="S1698" i="5"/>
  <c r="T1698" i="5"/>
  <c r="S1694" i="5"/>
  <c r="T1694" i="5"/>
  <c r="AB1694" i="5"/>
  <c r="S1690" i="5"/>
  <c r="T1690" i="5"/>
  <c r="S1686" i="5"/>
  <c r="T1686" i="5"/>
  <c r="AB1686" i="5"/>
  <c r="S1682" i="5"/>
  <c r="T1682" i="5"/>
  <c r="S1678" i="5"/>
  <c r="T1678" i="5"/>
  <c r="AB1678" i="5"/>
  <c r="S1674" i="5"/>
  <c r="T1674" i="5"/>
  <c r="S1670" i="5"/>
  <c r="T1670" i="5"/>
  <c r="AB1670" i="5"/>
  <c r="S1666" i="5"/>
  <c r="T1666" i="5"/>
  <c r="S1662" i="5"/>
  <c r="T1662" i="5"/>
  <c r="AB1662" i="5"/>
  <c r="S1658" i="5"/>
  <c r="T1658" i="5"/>
  <c r="S1654" i="5"/>
  <c r="T1654" i="5"/>
  <c r="S1650" i="5"/>
  <c r="T1650" i="5"/>
  <c r="S1646" i="5"/>
  <c r="T1646" i="5"/>
  <c r="AB1646" i="5"/>
  <c r="S1642" i="5"/>
  <c r="T1642" i="5"/>
  <c r="S1638" i="5"/>
  <c r="T1638" i="5"/>
  <c r="AB1638" i="5"/>
  <c r="S1634" i="5"/>
  <c r="T1634" i="5"/>
  <c r="S1630" i="5"/>
  <c r="T1630" i="5"/>
  <c r="S1626" i="5"/>
  <c r="T1626" i="5"/>
  <c r="S1622" i="5"/>
  <c r="T1622" i="5"/>
  <c r="AB1622" i="5"/>
  <c r="S1618" i="5"/>
  <c r="T1618" i="5"/>
  <c r="S1614" i="5"/>
  <c r="T1614" i="5"/>
  <c r="AB1614" i="5"/>
  <c r="S1610" i="5"/>
  <c r="T1610" i="5"/>
  <c r="S1606" i="5"/>
  <c r="T1606" i="5"/>
  <c r="S1602" i="5"/>
  <c r="T1602" i="5"/>
  <c r="S1598" i="5"/>
  <c r="T1598" i="5"/>
  <c r="AB1598" i="5"/>
  <c r="S1594" i="5"/>
  <c r="T1594" i="5"/>
  <c r="S1590" i="5"/>
  <c r="T1590" i="5"/>
  <c r="AB1590" i="5"/>
  <c r="S1586" i="5"/>
  <c r="T1586" i="5"/>
  <c r="S1582" i="5"/>
  <c r="T1582" i="5"/>
  <c r="AB1582" i="5"/>
  <c r="S1578" i="5"/>
  <c r="T1578" i="5"/>
  <c r="S1574" i="5"/>
  <c r="T1574" i="5"/>
  <c r="AB1574" i="5"/>
  <c r="S1570" i="5"/>
  <c r="T1570" i="5"/>
  <c r="S1566" i="5"/>
  <c r="T1566" i="5"/>
  <c r="AB1566" i="5"/>
  <c r="S1562" i="5"/>
  <c r="T1562" i="5"/>
  <c r="S1558" i="5"/>
  <c r="T1558" i="5"/>
  <c r="AB1558" i="5"/>
  <c r="S1554" i="5"/>
  <c r="T1554" i="5"/>
  <c r="S1550" i="5"/>
  <c r="T1550" i="5"/>
  <c r="AB1550" i="5"/>
  <c r="S1546" i="5"/>
  <c r="T1546" i="5"/>
  <c r="S1542" i="5"/>
  <c r="T1542" i="5"/>
  <c r="AB1542" i="5"/>
  <c r="S1538" i="5"/>
  <c r="T1538" i="5"/>
  <c r="S1534" i="5"/>
  <c r="T1534" i="5"/>
  <c r="AB1534" i="5"/>
  <c r="S1530" i="5"/>
  <c r="T1530" i="5"/>
  <c r="S1526" i="5"/>
  <c r="T1526" i="5"/>
  <c r="AB1526" i="5"/>
  <c r="S1522" i="5"/>
  <c r="T1522" i="5"/>
  <c r="S1518" i="5"/>
  <c r="T1518" i="5"/>
  <c r="AB1518" i="5"/>
  <c r="S1514" i="5"/>
  <c r="T1514" i="5"/>
  <c r="S1510" i="5"/>
  <c r="T1510" i="5"/>
  <c r="AB1510" i="5"/>
  <c r="S1506" i="5"/>
  <c r="T1506" i="5"/>
  <c r="S1502" i="5"/>
  <c r="T1502" i="5"/>
  <c r="S1498" i="5"/>
  <c r="T1498" i="5"/>
  <c r="S1494" i="5"/>
  <c r="T1494" i="5"/>
  <c r="AB1494" i="5"/>
  <c r="S1490" i="5"/>
  <c r="T1490" i="5"/>
  <c r="S1486" i="5"/>
  <c r="T1486" i="5"/>
  <c r="AB1486" i="5"/>
  <c r="S1482" i="5"/>
  <c r="T1482" i="5"/>
  <c r="S1478" i="5"/>
  <c r="T1478" i="5"/>
  <c r="S1474" i="5"/>
  <c r="T1474" i="5"/>
  <c r="S1470" i="5"/>
  <c r="T1470" i="5"/>
  <c r="AB1470" i="5"/>
  <c r="S1466" i="5"/>
  <c r="T1466" i="5"/>
  <c r="S1462" i="5"/>
  <c r="T1462" i="5"/>
  <c r="AB1462" i="5"/>
  <c r="S1458" i="5"/>
  <c r="T1458" i="5"/>
  <c r="S1454" i="5"/>
  <c r="T1454" i="5"/>
  <c r="AB1454" i="5"/>
  <c r="S1450" i="5"/>
  <c r="T1450" i="5"/>
  <c r="S1446" i="5"/>
  <c r="T1446" i="5"/>
  <c r="AB1446" i="5"/>
  <c r="S1442" i="5"/>
  <c r="T1442" i="5"/>
  <c r="S1438" i="5"/>
  <c r="T1438" i="5"/>
  <c r="AB1438" i="5"/>
  <c r="S1434" i="5"/>
  <c r="T1434" i="5"/>
  <c r="S1430" i="5"/>
  <c r="T1430" i="5"/>
  <c r="AB1430" i="5"/>
  <c r="S1426" i="5"/>
  <c r="T1426" i="5"/>
  <c r="AB1426" i="5"/>
  <c r="S1422" i="5"/>
  <c r="T1422" i="5"/>
  <c r="AB1422" i="5"/>
  <c r="S1418" i="5"/>
  <c r="T1418" i="5"/>
  <c r="S1414" i="5"/>
  <c r="T1414" i="5"/>
  <c r="AB1414" i="5"/>
  <c r="S1410" i="5"/>
  <c r="T1410" i="5"/>
  <c r="AB1410" i="5"/>
  <c r="S1406" i="5"/>
  <c r="T1406" i="5"/>
  <c r="AB1406" i="5"/>
  <c r="S1402" i="5"/>
  <c r="T1402" i="5"/>
  <c r="S1398" i="5"/>
  <c r="T1398" i="5"/>
  <c r="S1394" i="5"/>
  <c r="T1394" i="5"/>
  <c r="AB1394" i="5"/>
  <c r="S1390" i="5"/>
  <c r="T1390" i="5"/>
  <c r="AB1390" i="5"/>
  <c r="S1386" i="5"/>
  <c r="T1386" i="5"/>
  <c r="S1382" i="5"/>
  <c r="T1382" i="5"/>
  <c r="AB1382" i="5"/>
  <c r="S1378" i="5"/>
  <c r="T1378" i="5"/>
  <c r="AB1378" i="5"/>
  <c r="S1374" i="5"/>
  <c r="T1374" i="5"/>
  <c r="S1370" i="5"/>
  <c r="T1370" i="5"/>
  <c r="S1366" i="5"/>
  <c r="T1366" i="5"/>
  <c r="AB1366" i="5"/>
  <c r="S1362" i="5"/>
  <c r="T1362" i="5"/>
  <c r="S1358" i="5"/>
  <c r="T1358" i="5"/>
  <c r="AB1358" i="5"/>
  <c r="S1354" i="5"/>
  <c r="T1354" i="5"/>
  <c r="AB1354" i="5"/>
  <c r="S1350" i="5"/>
  <c r="T1350" i="5"/>
  <c r="AB1350" i="5"/>
  <c r="S1346" i="5"/>
  <c r="T1346" i="5"/>
  <c r="AB1346" i="5"/>
  <c r="S1342" i="5"/>
  <c r="T1342" i="5"/>
  <c r="AB1342" i="5"/>
  <c r="S1338" i="5"/>
  <c r="T1338" i="5"/>
  <c r="S1334" i="5"/>
  <c r="T1334" i="5"/>
  <c r="S1330" i="5"/>
  <c r="T1330" i="5"/>
  <c r="S1326" i="5"/>
  <c r="T1326" i="5"/>
  <c r="S1322" i="5"/>
  <c r="T1322" i="5"/>
  <c r="AB1322" i="5"/>
  <c r="S1318" i="5"/>
  <c r="T1318" i="5"/>
  <c r="S1314" i="5"/>
  <c r="T1314" i="5"/>
  <c r="AB1314" i="5"/>
  <c r="S1310" i="5"/>
  <c r="T1310" i="5"/>
  <c r="AB1310" i="5"/>
  <c r="S1306" i="5"/>
  <c r="T1306" i="5"/>
  <c r="AB1306" i="5"/>
  <c r="S1302" i="5"/>
  <c r="T1302" i="5"/>
  <c r="AB1302" i="5"/>
  <c r="S1298" i="5"/>
  <c r="T1298" i="5"/>
  <c r="AB1298" i="5"/>
  <c r="S1294" i="5"/>
  <c r="T1294" i="5"/>
  <c r="AB1294" i="5"/>
  <c r="S1290" i="5"/>
  <c r="T1290" i="5"/>
  <c r="AB1290" i="5"/>
  <c r="S1286" i="5"/>
  <c r="T1286" i="5"/>
  <c r="AB1286" i="5"/>
  <c r="S1282" i="5"/>
  <c r="T1282" i="5"/>
  <c r="AB1282" i="5"/>
  <c r="S1278" i="5"/>
  <c r="T1278" i="5"/>
  <c r="AB1278" i="5"/>
  <c r="S1274" i="5"/>
  <c r="T1274" i="5"/>
  <c r="S1270" i="5"/>
  <c r="T1270" i="5"/>
  <c r="AB1270" i="5"/>
  <c r="S1266" i="5"/>
  <c r="T1266" i="5"/>
  <c r="AB1266" i="5"/>
  <c r="S1262" i="5"/>
  <c r="T1262" i="5"/>
  <c r="AB1262" i="5"/>
  <c r="S1258" i="5"/>
  <c r="T1258" i="5"/>
  <c r="AB1258" i="5"/>
  <c r="S1254" i="5"/>
  <c r="T1254" i="5"/>
  <c r="S1250" i="5"/>
  <c r="T1250" i="5"/>
  <c r="AB1250" i="5"/>
  <c r="S1246" i="5"/>
  <c r="T1246" i="5"/>
  <c r="AB1246" i="5"/>
  <c r="S1242" i="5"/>
  <c r="T1242" i="5"/>
  <c r="AB1242" i="5"/>
  <c r="S1238" i="5"/>
  <c r="T1238" i="5"/>
  <c r="AB1238" i="5"/>
  <c r="S1234" i="5"/>
  <c r="T1234" i="5"/>
  <c r="S1230" i="5"/>
  <c r="T1230" i="5"/>
  <c r="AB1230" i="5"/>
  <c r="S1226" i="5"/>
  <c r="T1226" i="5"/>
  <c r="AB1226" i="5"/>
  <c r="S1222" i="5"/>
  <c r="T1222" i="5"/>
  <c r="AB1222" i="5"/>
  <c r="S1218" i="5"/>
  <c r="T1218" i="5"/>
  <c r="AB1218" i="5"/>
  <c r="S1214" i="5"/>
  <c r="T1214" i="5"/>
  <c r="AB1214" i="5"/>
  <c r="S1210" i="5"/>
  <c r="T1210" i="5"/>
  <c r="S1206" i="5"/>
  <c r="T1206" i="5"/>
  <c r="AB1206" i="5"/>
  <c r="S1202" i="5"/>
  <c r="T1202" i="5"/>
  <c r="AB1202" i="5"/>
  <c r="S1198" i="5"/>
  <c r="T1198" i="5"/>
  <c r="S1194" i="5"/>
  <c r="T1194" i="5"/>
  <c r="S2493" i="5"/>
  <c r="T2493" i="5"/>
  <c r="AB2493" i="5"/>
  <c r="S2489" i="5"/>
  <c r="T2489" i="5"/>
  <c r="AB2489" i="5"/>
  <c r="S2485" i="5"/>
  <c r="T2485" i="5"/>
  <c r="AB2485" i="5"/>
  <c r="S2481" i="5"/>
  <c r="T2481" i="5"/>
  <c r="AB2481" i="5"/>
  <c r="S2477" i="5"/>
  <c r="T2477" i="5"/>
  <c r="S2473" i="5"/>
  <c r="T2473" i="5"/>
  <c r="AB2473" i="5"/>
  <c r="S2469" i="5"/>
  <c r="T2469" i="5"/>
  <c r="AB2469" i="5"/>
  <c r="S2465" i="5"/>
  <c r="T2465" i="5"/>
  <c r="AB2465" i="5"/>
  <c r="S2461" i="5"/>
  <c r="T2461" i="5"/>
  <c r="S2457" i="5"/>
  <c r="T2457" i="5"/>
  <c r="AB2457" i="5"/>
  <c r="S2453" i="5"/>
  <c r="T2453" i="5"/>
  <c r="AB2453" i="5"/>
  <c r="S2449" i="5"/>
  <c r="T2449" i="5"/>
  <c r="AB2449" i="5"/>
  <c r="S2445" i="5"/>
  <c r="T2445" i="5"/>
  <c r="AB2445" i="5"/>
  <c r="S2441" i="5"/>
  <c r="T2441" i="5"/>
  <c r="AB2441" i="5"/>
  <c r="S2437" i="5"/>
  <c r="T2437" i="5"/>
  <c r="AB2437" i="5"/>
  <c r="S2433" i="5"/>
  <c r="T2433" i="5"/>
  <c r="AB2433" i="5"/>
  <c r="S2429" i="5"/>
  <c r="T2429" i="5"/>
  <c r="AB2429" i="5"/>
  <c r="S2425" i="5"/>
  <c r="T2425" i="5"/>
  <c r="AB2425" i="5"/>
  <c r="S2421" i="5"/>
  <c r="T2421" i="5"/>
  <c r="AB2421" i="5"/>
  <c r="S2417" i="5"/>
  <c r="T2417" i="5"/>
  <c r="AB2417" i="5"/>
  <c r="S2413" i="5"/>
  <c r="T2413" i="5"/>
  <c r="S2409" i="5"/>
  <c r="T2409" i="5"/>
  <c r="AB2409" i="5"/>
  <c r="S2405" i="5"/>
  <c r="T2405" i="5"/>
  <c r="AB2405" i="5"/>
  <c r="S2401" i="5"/>
  <c r="T2401" i="5"/>
  <c r="AB2401" i="5"/>
  <c r="S2397" i="5"/>
  <c r="T2397" i="5"/>
  <c r="S2393" i="5"/>
  <c r="T2393" i="5"/>
  <c r="AB2393" i="5"/>
  <c r="S2389" i="5"/>
  <c r="T2389" i="5"/>
  <c r="AB2389" i="5"/>
  <c r="S2385" i="5"/>
  <c r="T2385" i="5"/>
  <c r="AB2385" i="5"/>
  <c r="S2381" i="5"/>
  <c r="T2381" i="5"/>
  <c r="AB2381" i="5"/>
  <c r="S2377" i="5"/>
  <c r="T2377" i="5"/>
  <c r="AB2377" i="5"/>
  <c r="S2373" i="5"/>
  <c r="T2373" i="5"/>
  <c r="AB2373" i="5"/>
  <c r="S2369" i="5"/>
  <c r="T2369" i="5"/>
  <c r="AB2369" i="5"/>
  <c r="S2365" i="5"/>
  <c r="T2365" i="5"/>
  <c r="AB2365" i="5"/>
  <c r="S2361" i="5"/>
  <c r="T2361" i="5"/>
  <c r="AB2361" i="5"/>
  <c r="S2357" i="5"/>
  <c r="T2357" i="5"/>
  <c r="AB2357" i="5"/>
  <c r="S2353" i="5"/>
  <c r="T2353" i="5"/>
  <c r="AB2353" i="5"/>
  <c r="S2349" i="5"/>
  <c r="T2349" i="5"/>
  <c r="S2345" i="5"/>
  <c r="T2345" i="5"/>
  <c r="AB2345" i="5"/>
  <c r="S2341" i="5"/>
  <c r="T2341" i="5"/>
  <c r="AB2341" i="5"/>
  <c r="S2337" i="5"/>
  <c r="T2337" i="5"/>
  <c r="AB2337" i="5"/>
  <c r="S2333" i="5"/>
  <c r="T2333" i="5"/>
  <c r="S2329" i="5"/>
  <c r="T2329" i="5"/>
  <c r="AB2329" i="5"/>
  <c r="S2325" i="5"/>
  <c r="T2325" i="5"/>
  <c r="AB2325" i="5"/>
  <c r="S2321" i="5"/>
  <c r="T2321" i="5"/>
  <c r="AB2321" i="5"/>
  <c r="S2317" i="5"/>
  <c r="T2317" i="5"/>
  <c r="AB2317" i="5"/>
  <c r="S2313" i="5"/>
  <c r="T2313" i="5"/>
  <c r="AB2313" i="5"/>
  <c r="S2309" i="5"/>
  <c r="T2309" i="5"/>
  <c r="AB2309" i="5"/>
  <c r="S2305" i="5"/>
  <c r="T2305" i="5"/>
  <c r="AB2305" i="5"/>
  <c r="S2301" i="5"/>
  <c r="T2301" i="5"/>
  <c r="AB2301" i="5"/>
  <c r="S2297" i="5"/>
  <c r="T2297" i="5"/>
  <c r="AB2297" i="5"/>
  <c r="S2293" i="5"/>
  <c r="T2293" i="5"/>
  <c r="AB2293" i="5"/>
  <c r="S2289" i="5"/>
  <c r="T2289" i="5"/>
  <c r="AB2289" i="5"/>
  <c r="S2285" i="5"/>
  <c r="T2285" i="5"/>
  <c r="S2281" i="5"/>
  <c r="T2281" i="5"/>
  <c r="AB2281" i="5"/>
  <c r="S2277" i="5"/>
  <c r="T2277" i="5"/>
  <c r="AB2277" i="5"/>
  <c r="S2273" i="5"/>
  <c r="T2273" i="5"/>
  <c r="AB2273" i="5"/>
  <c r="S2269" i="5"/>
  <c r="T2269" i="5"/>
  <c r="AB2269" i="5"/>
  <c r="S2265" i="5"/>
  <c r="T2265" i="5"/>
  <c r="AB2265" i="5"/>
  <c r="S2261" i="5"/>
  <c r="T2261" i="5"/>
  <c r="AB2261" i="5"/>
  <c r="S2257" i="5"/>
  <c r="T2257" i="5"/>
  <c r="AB2257" i="5"/>
  <c r="S2253" i="5"/>
  <c r="T2253" i="5"/>
  <c r="AB2253" i="5"/>
  <c r="S2249" i="5"/>
  <c r="T2249" i="5"/>
  <c r="AB2249" i="5"/>
  <c r="S2245" i="5"/>
  <c r="T2245" i="5"/>
  <c r="AB2245" i="5"/>
  <c r="S2241" i="5"/>
  <c r="T2241" i="5"/>
  <c r="AB2241" i="5"/>
  <c r="S2237" i="5"/>
  <c r="T2237" i="5"/>
  <c r="AB2237" i="5"/>
  <c r="S2233" i="5"/>
  <c r="T2233" i="5"/>
  <c r="AB2233" i="5"/>
  <c r="S2229" i="5"/>
  <c r="T2229" i="5"/>
  <c r="AB2229" i="5"/>
  <c r="S2225" i="5"/>
  <c r="T2225" i="5"/>
  <c r="AB2225" i="5"/>
  <c r="S2221" i="5"/>
  <c r="T2221" i="5"/>
  <c r="S2217" i="5"/>
  <c r="T2217" i="5"/>
  <c r="AB2217" i="5"/>
  <c r="S2213" i="5"/>
  <c r="T2213" i="5"/>
  <c r="AB2213" i="5"/>
  <c r="S2209" i="5"/>
  <c r="T2209" i="5"/>
  <c r="AB2209" i="5"/>
  <c r="S2205" i="5"/>
  <c r="T2205" i="5"/>
  <c r="S2201" i="5"/>
  <c r="T2201" i="5"/>
  <c r="AB2201" i="5"/>
  <c r="S2197" i="5"/>
  <c r="T2197" i="5"/>
  <c r="AB2197" i="5"/>
  <c r="S2193" i="5"/>
  <c r="T2193" i="5"/>
  <c r="AB2193" i="5"/>
  <c r="S2189" i="5"/>
  <c r="T2189" i="5"/>
  <c r="AB2189" i="5"/>
  <c r="S2185" i="5"/>
  <c r="T2185" i="5"/>
  <c r="AB2185" i="5"/>
  <c r="S2181" i="5"/>
  <c r="T2181" i="5"/>
  <c r="AB2181" i="5"/>
  <c r="S2177" i="5"/>
  <c r="T2177" i="5"/>
  <c r="AB2177" i="5"/>
  <c r="S2173" i="5"/>
  <c r="T2173" i="5"/>
  <c r="AB2173" i="5"/>
  <c r="S2169" i="5"/>
  <c r="T2169" i="5"/>
  <c r="AB2169" i="5"/>
  <c r="S2165" i="5"/>
  <c r="T2165" i="5"/>
  <c r="AB2165" i="5"/>
  <c r="S2161" i="5"/>
  <c r="T2161" i="5"/>
  <c r="AB2161" i="5"/>
  <c r="S2157" i="5"/>
  <c r="T2157" i="5"/>
  <c r="S2153" i="5"/>
  <c r="T2153" i="5"/>
  <c r="AB2153" i="5"/>
  <c r="S2149" i="5"/>
  <c r="T2149" i="5"/>
  <c r="AB2149" i="5"/>
  <c r="S2145" i="5"/>
  <c r="T2145" i="5"/>
  <c r="AB2145" i="5"/>
  <c r="S2141" i="5"/>
  <c r="T2141" i="5"/>
  <c r="S2137" i="5"/>
  <c r="T2137" i="5"/>
  <c r="AB2137" i="5"/>
  <c r="S2133" i="5"/>
  <c r="T2133" i="5"/>
  <c r="AB2133" i="5"/>
  <c r="S2129" i="5"/>
  <c r="T2129" i="5"/>
  <c r="AB2129" i="5"/>
  <c r="S2125" i="5"/>
  <c r="T2125" i="5"/>
  <c r="AB2125" i="5"/>
  <c r="S2121" i="5"/>
  <c r="T2121" i="5"/>
  <c r="AB2121" i="5"/>
  <c r="S2117" i="5"/>
  <c r="T2117" i="5"/>
  <c r="AB2117" i="5"/>
  <c r="S2113" i="5"/>
  <c r="T2113" i="5"/>
  <c r="AB2113" i="5"/>
  <c r="S2109" i="5"/>
  <c r="T2109" i="5"/>
  <c r="AB2109" i="5"/>
  <c r="S2105" i="5"/>
  <c r="T2105" i="5"/>
  <c r="AB2105" i="5"/>
  <c r="S2101" i="5"/>
  <c r="T2101" i="5"/>
  <c r="AB2101" i="5"/>
  <c r="S2097" i="5"/>
  <c r="T2097" i="5"/>
  <c r="AB2097" i="5"/>
  <c r="S2093" i="5"/>
  <c r="T2093" i="5"/>
  <c r="S2089" i="5"/>
  <c r="T2089" i="5"/>
  <c r="AB2089" i="5"/>
  <c r="S2085" i="5"/>
  <c r="T2085" i="5"/>
  <c r="AB2085" i="5"/>
  <c r="S2081" i="5"/>
  <c r="T2081" i="5"/>
  <c r="AB2081" i="5"/>
  <c r="S2077" i="5"/>
  <c r="T2077" i="5"/>
  <c r="S2073" i="5"/>
  <c r="T2073" i="5"/>
  <c r="AB2073" i="5"/>
  <c r="S2069" i="5"/>
  <c r="T2069" i="5"/>
  <c r="AB2069" i="5"/>
  <c r="S2065" i="5"/>
  <c r="T2065" i="5"/>
  <c r="AB2065" i="5"/>
  <c r="S2061" i="5"/>
  <c r="T2061" i="5"/>
  <c r="AB2061" i="5"/>
  <c r="S2057" i="5"/>
  <c r="T2057" i="5"/>
  <c r="AB2057" i="5"/>
  <c r="S2053" i="5"/>
  <c r="T2053" i="5"/>
  <c r="AB2053" i="5"/>
  <c r="S2049" i="5"/>
  <c r="T2049" i="5"/>
  <c r="AB2049" i="5"/>
  <c r="S2045" i="5"/>
  <c r="T2045" i="5"/>
  <c r="AB2045" i="5"/>
  <c r="S2041" i="5"/>
  <c r="T2041" i="5"/>
  <c r="AB2041" i="5"/>
  <c r="S2037" i="5"/>
  <c r="T2037" i="5"/>
  <c r="AB2037" i="5"/>
  <c r="S2033" i="5"/>
  <c r="T2033" i="5"/>
  <c r="AB2033" i="5"/>
  <c r="S2029" i="5"/>
  <c r="T2029" i="5"/>
  <c r="S2025" i="5"/>
  <c r="T2025" i="5"/>
  <c r="AB2025" i="5"/>
  <c r="S2021" i="5"/>
  <c r="T2021" i="5"/>
  <c r="AB2021" i="5"/>
  <c r="S2017" i="5"/>
  <c r="T2017" i="5"/>
  <c r="AB2017" i="5"/>
  <c r="S2013" i="5"/>
  <c r="T2013" i="5"/>
  <c r="S2009" i="5"/>
  <c r="T2009" i="5"/>
  <c r="AB2009" i="5"/>
  <c r="S2005" i="5"/>
  <c r="T2005" i="5"/>
  <c r="AB2005" i="5"/>
  <c r="T2001" i="5"/>
  <c r="S2001" i="5"/>
  <c r="AB2001" i="5"/>
  <c r="S1997" i="5"/>
  <c r="T1997" i="5"/>
  <c r="AB1997" i="5"/>
  <c r="S1993" i="5"/>
  <c r="T1993" i="5"/>
  <c r="AB1993" i="5"/>
  <c r="S1989" i="5"/>
  <c r="T1989" i="5"/>
  <c r="AB1989" i="5"/>
  <c r="S1985" i="5"/>
  <c r="T1985" i="5"/>
  <c r="AB1985" i="5"/>
  <c r="S1981" i="5"/>
  <c r="T1981" i="5"/>
  <c r="AB1981" i="5"/>
  <c r="S1977" i="5"/>
  <c r="T1977" i="5"/>
  <c r="AB1977" i="5"/>
  <c r="S1973" i="5"/>
  <c r="T1973" i="5"/>
  <c r="AB1973" i="5"/>
  <c r="S1969" i="5"/>
  <c r="T1969" i="5"/>
  <c r="AB1969" i="5"/>
  <c r="S1965" i="5"/>
  <c r="T1965" i="5"/>
  <c r="AB1965" i="5"/>
  <c r="S1961" i="5"/>
  <c r="T1961" i="5"/>
  <c r="AB1961" i="5"/>
  <c r="S1957" i="5"/>
  <c r="T1957" i="5"/>
  <c r="AB1957" i="5"/>
  <c r="S1953" i="5"/>
  <c r="T1953" i="5"/>
  <c r="AB1953" i="5"/>
  <c r="S1949" i="5"/>
  <c r="T1949" i="5"/>
  <c r="S1945" i="5"/>
  <c r="T1945" i="5"/>
  <c r="AB1945" i="5"/>
  <c r="S1941" i="5"/>
  <c r="T1941" i="5"/>
  <c r="AB1941" i="5"/>
  <c r="S1937" i="5"/>
  <c r="T1937" i="5"/>
  <c r="AB1937" i="5"/>
  <c r="S1933" i="5"/>
  <c r="T1933" i="5"/>
  <c r="AB1933" i="5"/>
  <c r="S1929" i="5"/>
  <c r="T1929" i="5"/>
  <c r="AB1929" i="5"/>
  <c r="S1925" i="5"/>
  <c r="T1925" i="5"/>
  <c r="AB1925" i="5"/>
  <c r="S1921" i="5"/>
  <c r="T1921" i="5"/>
  <c r="AB1921" i="5"/>
  <c r="S1917" i="5"/>
  <c r="T1917" i="5"/>
  <c r="AB1917" i="5"/>
  <c r="S1913" i="5"/>
  <c r="T1913" i="5"/>
  <c r="AB1913" i="5"/>
  <c r="S1909" i="5"/>
  <c r="T1909" i="5"/>
  <c r="AB1909" i="5"/>
  <c r="S1905" i="5"/>
  <c r="T1905" i="5"/>
  <c r="AB1905" i="5"/>
  <c r="S1901" i="5"/>
  <c r="T1901" i="5"/>
  <c r="S1897" i="5"/>
  <c r="T1897" i="5"/>
  <c r="AB1897" i="5"/>
  <c r="S1893" i="5"/>
  <c r="T1893" i="5"/>
  <c r="AB1893" i="5"/>
  <c r="S1889" i="5"/>
  <c r="T1889" i="5"/>
  <c r="AB1889" i="5"/>
  <c r="S1885" i="5"/>
  <c r="T1885" i="5"/>
  <c r="S1881" i="5"/>
  <c r="T1881" i="5"/>
  <c r="AB1881" i="5"/>
  <c r="S1877" i="5"/>
  <c r="T1877" i="5"/>
  <c r="AB1877" i="5"/>
  <c r="S1873" i="5"/>
  <c r="T1873" i="5"/>
  <c r="AB1873" i="5"/>
  <c r="S1869" i="5"/>
  <c r="T1869" i="5"/>
  <c r="AB1869" i="5"/>
  <c r="S1865" i="5"/>
  <c r="T1865" i="5"/>
  <c r="AB1865" i="5"/>
  <c r="S1861" i="5"/>
  <c r="T1861" i="5"/>
  <c r="AB1861" i="5"/>
  <c r="S1857" i="5"/>
  <c r="T1857" i="5"/>
  <c r="AB1857" i="5"/>
  <c r="S1853" i="5"/>
  <c r="T1853" i="5"/>
  <c r="AB1853" i="5"/>
  <c r="S1849" i="5"/>
  <c r="T1849" i="5"/>
  <c r="AB1849" i="5"/>
  <c r="S1845" i="5"/>
  <c r="T1845" i="5"/>
  <c r="AB1845" i="5"/>
  <c r="S1841" i="5"/>
  <c r="T1841" i="5"/>
  <c r="AB1841" i="5"/>
  <c r="S1837" i="5"/>
  <c r="T1837" i="5"/>
  <c r="AB1837" i="5"/>
  <c r="S1833" i="5"/>
  <c r="T1833" i="5"/>
  <c r="AB1833" i="5"/>
  <c r="S1829" i="5"/>
  <c r="T1829" i="5"/>
  <c r="AB1829" i="5"/>
  <c r="S1825" i="5"/>
  <c r="T1825" i="5"/>
  <c r="S1821" i="5"/>
  <c r="T1821" i="5"/>
  <c r="S1817" i="5"/>
  <c r="T1817" i="5"/>
  <c r="AB1817" i="5"/>
  <c r="S1813" i="5"/>
  <c r="T1813" i="5"/>
  <c r="AB1813" i="5"/>
  <c r="S1809" i="5"/>
  <c r="T1809" i="5"/>
  <c r="AB1809" i="5"/>
  <c r="S1805" i="5"/>
  <c r="T1805" i="5"/>
  <c r="AB1805" i="5"/>
  <c r="S1801" i="5"/>
  <c r="T1801" i="5"/>
  <c r="AB1801" i="5"/>
  <c r="S1797" i="5"/>
  <c r="T1797" i="5"/>
  <c r="AB1797" i="5"/>
  <c r="S1793" i="5"/>
  <c r="T1793" i="5"/>
  <c r="AB1793" i="5"/>
  <c r="S1789" i="5"/>
  <c r="T1789" i="5"/>
  <c r="S1785" i="5"/>
  <c r="T1785" i="5"/>
  <c r="S1781" i="5"/>
  <c r="T1781" i="5"/>
  <c r="S1777" i="5"/>
  <c r="T1777" i="5"/>
  <c r="AB1777" i="5"/>
  <c r="S1773" i="5"/>
  <c r="T1773" i="5"/>
  <c r="S1769" i="5"/>
  <c r="T1769" i="5"/>
  <c r="AB1769" i="5"/>
  <c r="S1765" i="5"/>
  <c r="T1765" i="5"/>
  <c r="AB1765" i="5"/>
  <c r="S1761" i="5"/>
  <c r="T1761" i="5"/>
  <c r="AB1761" i="5"/>
  <c r="S1757" i="5"/>
  <c r="T1757" i="5"/>
  <c r="S1753" i="5"/>
  <c r="T1753" i="5"/>
  <c r="AB1753" i="5"/>
  <c r="S1749" i="5"/>
  <c r="T1749" i="5"/>
  <c r="AB1749" i="5"/>
  <c r="S1745" i="5"/>
  <c r="T1745" i="5"/>
  <c r="AB1745" i="5"/>
  <c r="S1741" i="5"/>
  <c r="T1741" i="5"/>
  <c r="AB1741" i="5"/>
  <c r="S1737" i="5"/>
  <c r="T1737" i="5"/>
  <c r="AB1737" i="5"/>
  <c r="S1733" i="5"/>
  <c r="T1733" i="5"/>
  <c r="AB1733" i="5"/>
  <c r="S1729" i="5"/>
  <c r="T1729" i="5"/>
  <c r="AB1729" i="5"/>
  <c r="S1725" i="5"/>
  <c r="T1725" i="5"/>
  <c r="AB1725" i="5"/>
  <c r="S1721" i="5"/>
  <c r="T1721" i="5"/>
  <c r="S1717" i="5"/>
  <c r="T1717" i="5"/>
  <c r="S1713" i="5"/>
  <c r="T1713" i="5"/>
  <c r="AB1713" i="5"/>
  <c r="S1709" i="5"/>
  <c r="T1709" i="5"/>
  <c r="AB1709" i="5"/>
  <c r="S1705" i="5"/>
  <c r="T1705" i="5"/>
  <c r="AB1705" i="5"/>
  <c r="S1701" i="5"/>
  <c r="T1701" i="5"/>
  <c r="AB1701" i="5"/>
  <c r="S1697" i="5"/>
  <c r="T1697" i="5"/>
  <c r="S1693" i="5"/>
  <c r="T1693" i="5"/>
  <c r="S1689" i="5"/>
  <c r="T1689" i="5"/>
  <c r="AB1689" i="5"/>
  <c r="S1685" i="5"/>
  <c r="T1685" i="5"/>
  <c r="AB1685" i="5"/>
  <c r="S1681" i="5"/>
  <c r="T1681" i="5"/>
  <c r="AB1681" i="5"/>
  <c r="S1677" i="5"/>
  <c r="T1677" i="5"/>
  <c r="AB1677" i="5"/>
  <c r="S1673" i="5"/>
  <c r="T1673" i="5"/>
  <c r="AB1673" i="5"/>
  <c r="S1669" i="5"/>
  <c r="T1669" i="5"/>
  <c r="AB1669" i="5"/>
  <c r="S1665" i="5"/>
  <c r="T1665" i="5"/>
  <c r="S1661" i="5"/>
  <c r="T1661" i="5"/>
  <c r="S1657" i="5"/>
  <c r="T1657" i="5"/>
  <c r="S1653" i="5"/>
  <c r="T1653" i="5"/>
  <c r="AB1653" i="5"/>
  <c r="S1649" i="5"/>
  <c r="T1649" i="5"/>
  <c r="AB1649" i="5"/>
  <c r="S1645" i="5"/>
  <c r="T1645" i="5"/>
  <c r="S1641" i="5"/>
  <c r="T1641" i="5"/>
  <c r="AB1641" i="5"/>
  <c r="S1637" i="5"/>
  <c r="T1637" i="5"/>
  <c r="AB1637" i="5"/>
  <c r="S1633" i="5"/>
  <c r="T1633" i="5"/>
  <c r="AB1633" i="5"/>
  <c r="S1629" i="5"/>
  <c r="T1629" i="5"/>
  <c r="S1625" i="5"/>
  <c r="T1625" i="5"/>
  <c r="S1621" i="5"/>
  <c r="T1621" i="5"/>
  <c r="S1617" i="5"/>
  <c r="T1617" i="5"/>
  <c r="AB1617" i="5"/>
  <c r="S1613" i="5"/>
  <c r="T1613" i="5"/>
  <c r="AB1613" i="5"/>
  <c r="S1609" i="5"/>
  <c r="T1609" i="5"/>
  <c r="AB1609" i="5"/>
  <c r="S1605" i="5"/>
  <c r="T1605" i="5"/>
  <c r="AB1605" i="5"/>
  <c r="S1601" i="5"/>
  <c r="T1601" i="5"/>
  <c r="S1597" i="5"/>
  <c r="T1597" i="5"/>
  <c r="S1593" i="5"/>
  <c r="T1593" i="5"/>
  <c r="AB1593" i="5"/>
  <c r="S1589" i="5"/>
  <c r="T1589" i="5"/>
  <c r="S1585" i="5"/>
  <c r="T1585" i="5"/>
  <c r="AB1585" i="5"/>
  <c r="S1581" i="5"/>
  <c r="T1581" i="5"/>
  <c r="AB1581" i="5"/>
  <c r="S1577" i="5"/>
  <c r="T1577" i="5"/>
  <c r="AB1577" i="5"/>
  <c r="S1573" i="5"/>
  <c r="T1573" i="5"/>
  <c r="AB1573" i="5"/>
  <c r="S1569" i="5"/>
  <c r="T1569" i="5"/>
  <c r="S1565" i="5"/>
  <c r="T1565" i="5"/>
  <c r="S1561" i="5"/>
  <c r="T1561" i="5"/>
  <c r="S1557" i="5"/>
  <c r="T1557" i="5"/>
  <c r="S1553" i="5"/>
  <c r="T1553" i="5"/>
  <c r="AB1553" i="5"/>
  <c r="S1549" i="5"/>
  <c r="T1549" i="5"/>
  <c r="AB1549" i="5"/>
  <c r="S1545" i="5"/>
  <c r="T1545" i="5"/>
  <c r="AB1545" i="5"/>
  <c r="S1541" i="5"/>
  <c r="T1541" i="5"/>
  <c r="AB1541" i="5"/>
  <c r="S1537" i="5"/>
  <c r="T1537" i="5"/>
  <c r="S1533" i="5"/>
  <c r="T1533" i="5"/>
  <c r="S1529" i="5"/>
  <c r="T1529" i="5"/>
  <c r="S1525" i="5"/>
  <c r="T1525" i="5"/>
  <c r="AB1525" i="5"/>
  <c r="S1521" i="5"/>
  <c r="T1521" i="5"/>
  <c r="AB1521" i="5"/>
  <c r="S1517" i="5"/>
  <c r="T1517" i="5"/>
  <c r="AB1517" i="5"/>
  <c r="S1513" i="5"/>
  <c r="T1513" i="5"/>
  <c r="AB1513" i="5"/>
  <c r="S1509" i="5"/>
  <c r="T1509" i="5"/>
  <c r="AB1509" i="5"/>
  <c r="S1505" i="5"/>
  <c r="T1505" i="5"/>
  <c r="AB1505" i="5"/>
  <c r="S1501" i="5"/>
  <c r="T1501" i="5"/>
  <c r="S1497" i="5"/>
  <c r="T1497" i="5"/>
  <c r="S1493" i="5"/>
  <c r="T1493" i="5"/>
  <c r="S1489" i="5"/>
  <c r="T1489" i="5"/>
  <c r="AB1489" i="5"/>
  <c r="S1485" i="5"/>
  <c r="T1485" i="5"/>
  <c r="AB1485" i="5"/>
  <c r="S1481" i="5"/>
  <c r="T1481" i="5"/>
  <c r="AB1481" i="5"/>
  <c r="S1477" i="5"/>
  <c r="T1477" i="5"/>
  <c r="AB1477" i="5"/>
  <c r="S1473" i="5"/>
  <c r="T1473" i="5"/>
  <c r="S1469" i="5"/>
  <c r="T1469" i="5"/>
  <c r="S1465" i="5"/>
  <c r="T1465" i="5"/>
  <c r="AB1465" i="5"/>
  <c r="S1461" i="5"/>
  <c r="T1461" i="5"/>
  <c r="AB1461" i="5"/>
  <c r="S1457" i="5"/>
  <c r="T1457" i="5"/>
  <c r="AB1457" i="5"/>
  <c r="S1453" i="5"/>
  <c r="T1453" i="5"/>
  <c r="AB1453" i="5"/>
  <c r="S1449" i="5"/>
  <c r="T1449" i="5"/>
  <c r="AB1449" i="5"/>
  <c r="S1445" i="5"/>
  <c r="T1445" i="5"/>
  <c r="AB1445" i="5"/>
  <c r="S1441" i="5"/>
  <c r="T1441" i="5"/>
  <c r="S1437" i="5"/>
  <c r="T1437" i="5"/>
  <c r="S1433" i="5"/>
  <c r="T1433" i="5"/>
  <c r="S1429" i="5"/>
  <c r="T1429" i="5"/>
  <c r="S1425" i="5"/>
  <c r="T1425" i="5"/>
  <c r="AB1425" i="5"/>
  <c r="S1421" i="5"/>
  <c r="T1421" i="5"/>
  <c r="AB1421" i="5"/>
  <c r="S1417" i="5"/>
  <c r="T1417" i="5"/>
  <c r="AB1417" i="5"/>
  <c r="S1413" i="5"/>
  <c r="T1413" i="5"/>
  <c r="AB1413" i="5"/>
  <c r="S1409" i="5"/>
  <c r="T1409" i="5"/>
  <c r="S1405" i="5"/>
  <c r="T1405" i="5"/>
  <c r="S1401" i="5"/>
  <c r="T1401" i="5"/>
  <c r="S1397" i="5"/>
  <c r="T1397" i="5"/>
  <c r="AB1397" i="5"/>
  <c r="S1393" i="5"/>
  <c r="T1393" i="5"/>
  <c r="AB1393" i="5"/>
  <c r="S1389" i="5"/>
  <c r="T1389" i="5"/>
  <c r="S1385" i="5"/>
  <c r="T1385" i="5"/>
  <c r="AB1385" i="5"/>
  <c r="S1381" i="5"/>
  <c r="T1381" i="5"/>
  <c r="AB1381" i="5"/>
  <c r="S1377" i="5"/>
  <c r="T1377" i="5"/>
  <c r="AB1377" i="5"/>
  <c r="S1373" i="5"/>
  <c r="T1373" i="5"/>
  <c r="AB1373" i="5"/>
  <c r="S1369" i="5"/>
  <c r="T1369" i="5"/>
  <c r="S1365" i="5"/>
  <c r="T1365" i="5"/>
  <c r="S1361" i="5"/>
  <c r="T1361" i="5"/>
  <c r="AB1361" i="5"/>
  <c r="S1357" i="5"/>
  <c r="T1357" i="5"/>
  <c r="AB1357" i="5"/>
  <c r="S1353" i="5"/>
  <c r="T1353" i="5"/>
  <c r="S1349" i="5"/>
  <c r="T1349" i="5"/>
  <c r="S1345" i="5"/>
  <c r="T1345" i="5"/>
  <c r="S1341" i="5"/>
  <c r="T1341" i="5"/>
  <c r="AB1341" i="5"/>
  <c r="S1337" i="5"/>
  <c r="T1337" i="5"/>
  <c r="S1333" i="5"/>
  <c r="T1333" i="5"/>
  <c r="AB1333" i="5"/>
  <c r="S1329" i="5"/>
  <c r="T1329" i="5"/>
  <c r="AB1329" i="5"/>
  <c r="S1325" i="5"/>
  <c r="T1325" i="5"/>
  <c r="AB1325" i="5"/>
  <c r="S1321" i="5"/>
  <c r="T1321" i="5"/>
  <c r="AB1321" i="5"/>
  <c r="S1317" i="5"/>
  <c r="T1317" i="5"/>
  <c r="AB1317" i="5"/>
  <c r="S1313" i="5"/>
  <c r="T1313" i="5"/>
  <c r="AB1313" i="5"/>
  <c r="S1309" i="5"/>
  <c r="T1309" i="5"/>
  <c r="AB1309" i="5"/>
  <c r="S1305" i="5"/>
  <c r="T1305" i="5"/>
  <c r="AB1305" i="5"/>
  <c r="S1301" i="5"/>
  <c r="T1301" i="5"/>
  <c r="S1297" i="5"/>
  <c r="T1297" i="5"/>
  <c r="S1293" i="5"/>
  <c r="T1293" i="5"/>
  <c r="AB1293" i="5"/>
  <c r="S1289" i="5"/>
  <c r="T1289" i="5"/>
  <c r="AB1289" i="5"/>
  <c r="S1285" i="5"/>
  <c r="T1285" i="5"/>
  <c r="AB1285" i="5"/>
  <c r="S1281" i="5"/>
  <c r="T1281" i="5"/>
  <c r="AB1281" i="5"/>
  <c r="S1277" i="5"/>
  <c r="T1277" i="5"/>
  <c r="AB1277" i="5"/>
  <c r="S1273" i="5"/>
  <c r="T1273" i="5"/>
  <c r="S1269" i="5"/>
  <c r="T1269" i="5"/>
  <c r="S1265" i="5"/>
  <c r="T1265" i="5"/>
  <c r="AB1265" i="5"/>
  <c r="S1261" i="5"/>
  <c r="T1261" i="5"/>
  <c r="AB1261" i="5"/>
  <c r="S1257" i="5"/>
  <c r="T1257" i="5"/>
  <c r="AB1257" i="5"/>
  <c r="S1253" i="5"/>
  <c r="T1253" i="5"/>
  <c r="S1249" i="5"/>
  <c r="T1249" i="5"/>
  <c r="AB1249" i="5"/>
  <c r="F1017" i="5"/>
  <c r="F1071" i="5"/>
  <c r="J1215" i="5"/>
  <c r="I1778" i="5"/>
  <c r="F1144" i="5"/>
  <c r="R1144" i="5"/>
  <c r="G1066" i="5"/>
  <c r="H1097" i="5"/>
  <c r="J1144" i="5"/>
  <c r="J1778" i="5"/>
  <c r="A51" i="2"/>
  <c r="B21" i="4"/>
  <c r="A12" i="6" s="1"/>
  <c r="C26" i="3"/>
  <c r="A7" i="2"/>
  <c r="A59" i="2"/>
  <c r="I42" i="6"/>
  <c r="I53" i="6"/>
  <c r="C13" i="3"/>
  <c r="I20" i="6"/>
  <c r="I38" i="6"/>
  <c r="J54" i="6"/>
  <c r="I25" i="6"/>
  <c r="J35" i="6"/>
  <c r="I43" i="6"/>
  <c r="I36" i="6"/>
  <c r="C28" i="3"/>
  <c r="A60" i="2"/>
  <c r="I5" i="6"/>
  <c r="L4" i="5"/>
  <c r="A27" i="2"/>
  <c r="O4" i="5"/>
  <c r="B3" i="3"/>
  <c r="B26" i="4"/>
  <c r="I10" i="6"/>
  <c r="B28" i="4"/>
  <c r="J17" i="6"/>
  <c r="J45" i="6"/>
  <c r="A65" i="2"/>
  <c r="I60" i="6"/>
  <c r="J27" i="6"/>
  <c r="A54" i="2"/>
  <c r="J46" i="6"/>
  <c r="J21" i="6"/>
  <c r="A15" i="2"/>
  <c r="C11" i="3"/>
  <c r="J12" i="6"/>
  <c r="B49" i="1"/>
  <c r="B15" i="4"/>
  <c r="A7" i="6" s="1"/>
  <c r="J51" i="6"/>
  <c r="B7" i="4"/>
  <c r="A44" i="2"/>
  <c r="I4" i="8"/>
  <c r="C10" i="3"/>
  <c r="C2" i="3"/>
  <c r="J64" i="6"/>
  <c r="J48" i="6"/>
  <c r="I55" i="6"/>
  <c r="C27" i="3"/>
  <c r="A56" i="2"/>
  <c r="B4" i="5"/>
  <c r="D5" i="7"/>
  <c r="A28" i="2"/>
  <c r="B31" i="3"/>
  <c r="I8" i="6"/>
  <c r="I6" i="6"/>
  <c r="A53" i="2"/>
  <c r="I13" i="6"/>
  <c r="A1" i="2"/>
  <c r="J38" i="6"/>
  <c r="B37" i="4"/>
  <c r="A24" i="6" s="1"/>
  <c r="S2492" i="5"/>
  <c r="T2492" i="5"/>
  <c r="AB2492" i="5"/>
  <c r="S2488" i="5"/>
  <c r="T2488" i="5"/>
  <c r="AB2488" i="5"/>
  <c r="S2484" i="5"/>
  <c r="T2484" i="5"/>
  <c r="AB2484" i="5"/>
  <c r="S2480" i="5"/>
  <c r="T2480" i="5"/>
  <c r="S2476" i="5"/>
  <c r="T2476" i="5"/>
  <c r="S2472" i="5"/>
  <c r="T2472" i="5"/>
  <c r="AB2472" i="5"/>
  <c r="S2468" i="5"/>
  <c r="T2468" i="5"/>
  <c r="AB2468" i="5"/>
  <c r="S2464" i="5"/>
  <c r="T2464" i="5"/>
  <c r="S2460" i="5"/>
  <c r="T2460" i="5"/>
  <c r="S2456" i="5"/>
  <c r="T2456" i="5"/>
  <c r="AB2456" i="5"/>
  <c r="S2452" i="5"/>
  <c r="T2452" i="5"/>
  <c r="AB2452" i="5"/>
  <c r="S2448" i="5"/>
  <c r="T2448" i="5"/>
  <c r="S2444" i="5"/>
  <c r="T2444" i="5"/>
  <c r="S2440" i="5"/>
  <c r="T2440" i="5"/>
  <c r="AB2440" i="5"/>
  <c r="S2436" i="5"/>
  <c r="T2436" i="5"/>
  <c r="AB2436" i="5"/>
  <c r="S2432" i="5"/>
  <c r="T2432" i="5"/>
  <c r="S2428" i="5"/>
  <c r="T2428" i="5"/>
  <c r="S2424" i="5"/>
  <c r="T2424" i="5"/>
  <c r="AB2424" i="5"/>
  <c r="S2420" i="5"/>
  <c r="T2420" i="5"/>
  <c r="S2416" i="5"/>
  <c r="T2416" i="5"/>
  <c r="S2412" i="5"/>
  <c r="T2412" i="5"/>
  <c r="S2408" i="5"/>
  <c r="T2408" i="5"/>
  <c r="AB2408" i="5"/>
  <c r="S2404" i="5"/>
  <c r="T2404" i="5"/>
  <c r="S2400" i="5"/>
  <c r="T2400" i="5"/>
  <c r="S2396" i="5"/>
  <c r="T2396" i="5"/>
  <c r="S2392" i="5"/>
  <c r="T2392" i="5"/>
  <c r="AB2392" i="5"/>
  <c r="S2388" i="5"/>
  <c r="T2388" i="5"/>
  <c r="S2384" i="5"/>
  <c r="T2384" i="5"/>
  <c r="S2380" i="5"/>
  <c r="T2380" i="5"/>
  <c r="S2376" i="5"/>
  <c r="T2376" i="5"/>
  <c r="S2372" i="5"/>
  <c r="T2372" i="5"/>
  <c r="AB2372" i="5"/>
  <c r="S2368" i="5"/>
  <c r="T2368" i="5"/>
  <c r="S2364" i="5"/>
  <c r="T2364" i="5"/>
  <c r="S2360" i="5"/>
  <c r="T2360" i="5"/>
  <c r="AB2360" i="5"/>
  <c r="S2356" i="5"/>
  <c r="T2356" i="5"/>
  <c r="S2352" i="5"/>
  <c r="T2352" i="5"/>
  <c r="S2348" i="5"/>
  <c r="T2348" i="5"/>
  <c r="S2344" i="5"/>
  <c r="T2344" i="5"/>
  <c r="AB2344" i="5"/>
  <c r="S2340" i="5"/>
  <c r="T2340" i="5"/>
  <c r="AB2340" i="5"/>
  <c r="S2336" i="5"/>
  <c r="T2336" i="5"/>
  <c r="S2332" i="5"/>
  <c r="T2332" i="5"/>
  <c r="S2328" i="5"/>
  <c r="T2328" i="5"/>
  <c r="AB2328" i="5"/>
  <c r="S2324" i="5"/>
  <c r="T2324" i="5"/>
  <c r="S2320" i="5"/>
  <c r="T2320" i="5"/>
  <c r="S2316" i="5"/>
  <c r="T2316" i="5"/>
  <c r="S2312" i="5"/>
  <c r="T2312" i="5"/>
  <c r="AB2312" i="5"/>
  <c r="S2308" i="5"/>
  <c r="T2308" i="5"/>
  <c r="AB2308" i="5"/>
  <c r="S2304" i="5"/>
  <c r="T2304" i="5"/>
  <c r="S2300" i="5"/>
  <c r="T2300" i="5"/>
  <c r="S2296" i="5"/>
  <c r="T2296" i="5"/>
  <c r="S2292" i="5"/>
  <c r="T2292" i="5"/>
  <c r="S2288" i="5"/>
  <c r="T2288" i="5"/>
  <c r="S2284" i="5"/>
  <c r="T2284" i="5"/>
  <c r="S2280" i="5"/>
  <c r="T2280" i="5"/>
  <c r="AB2280" i="5"/>
  <c r="S2276" i="5"/>
  <c r="T2276" i="5"/>
  <c r="AB2276" i="5"/>
  <c r="S2272" i="5"/>
  <c r="T2272" i="5"/>
  <c r="S2268" i="5"/>
  <c r="T2268" i="5"/>
  <c r="S2264" i="5"/>
  <c r="T2264" i="5"/>
  <c r="AB2264" i="5"/>
  <c r="S2260" i="5"/>
  <c r="T2260" i="5"/>
  <c r="S2256" i="5"/>
  <c r="T2256" i="5"/>
  <c r="S2252" i="5"/>
  <c r="T2252" i="5"/>
  <c r="S2248" i="5"/>
  <c r="T2248" i="5"/>
  <c r="S2244" i="5"/>
  <c r="T2244" i="5"/>
  <c r="AB2244" i="5"/>
  <c r="S2240" i="5"/>
  <c r="T2240" i="5"/>
  <c r="S2236" i="5"/>
  <c r="T2236" i="5"/>
  <c r="S2232" i="5"/>
  <c r="T2232" i="5"/>
  <c r="S2228" i="5"/>
  <c r="T2228" i="5"/>
  <c r="S2224" i="5"/>
  <c r="T2224" i="5"/>
  <c r="S2220" i="5"/>
  <c r="T2220" i="5"/>
  <c r="S2216" i="5"/>
  <c r="T2216" i="5"/>
  <c r="AB2216" i="5"/>
  <c r="S2212" i="5"/>
  <c r="T2212" i="5"/>
  <c r="S2208" i="5"/>
  <c r="T2208" i="5"/>
  <c r="S2204" i="5"/>
  <c r="T2204" i="5"/>
  <c r="S2200" i="5"/>
  <c r="T2200" i="5"/>
  <c r="AB2200" i="5"/>
  <c r="S2196" i="5"/>
  <c r="T2196" i="5"/>
  <c r="S2192" i="5"/>
  <c r="T2192" i="5"/>
  <c r="S2188" i="5"/>
  <c r="T2188" i="5"/>
  <c r="S2184" i="5"/>
  <c r="T2184" i="5"/>
  <c r="AB2184" i="5"/>
  <c r="S2180" i="5"/>
  <c r="T2180" i="5"/>
  <c r="AB2180" i="5"/>
  <c r="S2176" i="5"/>
  <c r="T2176" i="5"/>
  <c r="S2172" i="5"/>
  <c r="T2172" i="5"/>
  <c r="S2168" i="5"/>
  <c r="T2168" i="5"/>
  <c r="S2164" i="5"/>
  <c r="T2164" i="5"/>
  <c r="S2160" i="5"/>
  <c r="T2160" i="5"/>
  <c r="AB2160" i="5"/>
  <c r="S2156" i="5"/>
  <c r="T2156" i="5"/>
  <c r="S2152" i="5"/>
  <c r="T2152" i="5"/>
  <c r="S2148" i="5"/>
  <c r="T2148" i="5"/>
  <c r="S2144" i="5"/>
  <c r="T2144" i="5"/>
  <c r="AB2144" i="5"/>
  <c r="S2140" i="5"/>
  <c r="T2140" i="5"/>
  <c r="S2136" i="5"/>
  <c r="T2136" i="5"/>
  <c r="AB2136" i="5"/>
  <c r="S2132" i="5"/>
  <c r="T2132" i="5"/>
  <c r="S2128" i="5"/>
  <c r="T2128" i="5"/>
  <c r="S2124" i="5"/>
  <c r="T2124" i="5"/>
  <c r="S2120" i="5"/>
  <c r="T2120" i="5"/>
  <c r="S2116" i="5"/>
  <c r="T2116" i="5"/>
  <c r="AB2116" i="5"/>
  <c r="S2112" i="5"/>
  <c r="T2112" i="5"/>
  <c r="AB2112" i="5"/>
  <c r="S2108" i="5"/>
  <c r="T2108" i="5"/>
  <c r="S2104" i="5"/>
  <c r="T2104" i="5"/>
  <c r="S2100" i="5"/>
  <c r="T2100" i="5"/>
  <c r="S2096" i="5"/>
  <c r="T2096" i="5"/>
  <c r="AB2096" i="5"/>
  <c r="S2092" i="5"/>
  <c r="T2092" i="5"/>
  <c r="S2088" i="5"/>
  <c r="T2088" i="5"/>
  <c r="S2084" i="5"/>
  <c r="T2084" i="5"/>
  <c r="AB2084" i="5"/>
  <c r="S2080" i="5"/>
  <c r="T2080" i="5"/>
  <c r="AB2080" i="5"/>
  <c r="S2076" i="5"/>
  <c r="T2076" i="5"/>
  <c r="S2072" i="5"/>
  <c r="T2072" i="5"/>
  <c r="AB2072" i="5"/>
  <c r="S2068" i="5"/>
  <c r="T2068" i="5"/>
  <c r="AB2068" i="5"/>
  <c r="S2064" i="5"/>
  <c r="T2064" i="5"/>
  <c r="AB2064" i="5"/>
  <c r="S2060" i="5"/>
  <c r="T2060" i="5"/>
  <c r="S2056" i="5"/>
  <c r="T2056" i="5"/>
  <c r="AB2056" i="5"/>
  <c r="S2052" i="5"/>
  <c r="T2052" i="5"/>
  <c r="AB2052" i="5"/>
  <c r="S2048" i="5"/>
  <c r="T2048" i="5"/>
  <c r="AB2048" i="5"/>
  <c r="S2044" i="5"/>
  <c r="T2044" i="5"/>
  <c r="S2040" i="5"/>
  <c r="T2040" i="5"/>
  <c r="S2036" i="5"/>
  <c r="T2036" i="5"/>
  <c r="S2032" i="5"/>
  <c r="T2032" i="5"/>
  <c r="AB2032" i="5"/>
  <c r="S2028" i="5"/>
  <c r="T2028" i="5"/>
  <c r="S2024" i="5"/>
  <c r="T2024" i="5"/>
  <c r="S2020" i="5"/>
  <c r="T2020" i="5"/>
  <c r="S2016" i="5"/>
  <c r="T2016" i="5"/>
  <c r="AB2016" i="5"/>
  <c r="S2012" i="5"/>
  <c r="T2012" i="5"/>
  <c r="S2008" i="5"/>
  <c r="T2008" i="5"/>
  <c r="AB2008" i="5"/>
  <c r="S2004" i="5"/>
  <c r="T2004" i="5"/>
  <c r="AB2004" i="5"/>
  <c r="S2000" i="5"/>
  <c r="T2000" i="5"/>
  <c r="S1996" i="5"/>
  <c r="T1996" i="5"/>
  <c r="AB1996" i="5"/>
  <c r="S1992" i="5"/>
  <c r="T1992" i="5"/>
  <c r="S1988" i="5"/>
  <c r="T1988" i="5"/>
  <c r="S1984" i="5"/>
  <c r="T1984" i="5"/>
  <c r="AB1984" i="5"/>
  <c r="S1980" i="5"/>
  <c r="T1980" i="5"/>
  <c r="S1976" i="5"/>
  <c r="T1976" i="5"/>
  <c r="S1972" i="5"/>
  <c r="T1972" i="5"/>
  <c r="AB1972" i="5"/>
  <c r="S1968" i="5"/>
  <c r="T1968" i="5"/>
  <c r="S1964" i="5"/>
  <c r="T1964" i="5"/>
  <c r="AB1964" i="5"/>
  <c r="S1960" i="5"/>
  <c r="T1960" i="5"/>
  <c r="AB1960" i="5"/>
  <c r="S1956" i="5"/>
  <c r="T1956" i="5"/>
  <c r="S1952" i="5"/>
  <c r="T1952" i="5"/>
  <c r="AB1952" i="5"/>
  <c r="S1948" i="5"/>
  <c r="T1948" i="5"/>
  <c r="S1944" i="5"/>
  <c r="T1944" i="5"/>
  <c r="AB1944" i="5"/>
  <c r="S1940" i="5"/>
  <c r="T1940" i="5"/>
  <c r="AB1940" i="5"/>
  <c r="S1936" i="5"/>
  <c r="T1936" i="5"/>
  <c r="S1932" i="5"/>
  <c r="T1932" i="5"/>
  <c r="AB1932" i="5"/>
  <c r="S1928" i="5"/>
  <c r="T1928" i="5"/>
  <c r="S1924" i="5"/>
  <c r="T1924" i="5"/>
  <c r="S1920" i="5"/>
  <c r="T1920" i="5"/>
  <c r="AB1920" i="5"/>
  <c r="S1916" i="5"/>
  <c r="T1916" i="5"/>
  <c r="S1912" i="5"/>
  <c r="T1912" i="5"/>
  <c r="AB1912" i="5"/>
  <c r="S1908" i="5"/>
  <c r="T1908" i="5"/>
  <c r="AB1908" i="5"/>
  <c r="S1904" i="5"/>
  <c r="T1904" i="5"/>
  <c r="S1900" i="5"/>
  <c r="T1900" i="5"/>
  <c r="AB1900" i="5"/>
  <c r="S1896" i="5"/>
  <c r="T1896" i="5"/>
  <c r="AB1896" i="5"/>
  <c r="S1892" i="5"/>
  <c r="T1892" i="5"/>
  <c r="S1888" i="5"/>
  <c r="T1888" i="5"/>
  <c r="AB1888" i="5"/>
  <c r="S1884" i="5"/>
  <c r="T1884" i="5"/>
  <c r="S1880" i="5"/>
  <c r="T1880" i="5"/>
  <c r="AB1880" i="5"/>
  <c r="S1876" i="5"/>
  <c r="T1876" i="5"/>
  <c r="S1872" i="5"/>
  <c r="T1872" i="5"/>
  <c r="AB1872" i="5"/>
  <c r="S1868" i="5"/>
  <c r="T1868" i="5"/>
  <c r="AB1868" i="5"/>
  <c r="S1864" i="5"/>
  <c r="T1864" i="5"/>
  <c r="S1860" i="5"/>
  <c r="T1860" i="5"/>
  <c r="S1856" i="5"/>
  <c r="T1856" i="5"/>
  <c r="AB1856" i="5"/>
  <c r="S1852" i="5"/>
  <c r="T1852" i="5"/>
  <c r="S1848" i="5"/>
  <c r="T1848" i="5"/>
  <c r="S1844" i="5"/>
  <c r="T1844" i="5"/>
  <c r="AB1844" i="5"/>
  <c r="S1840" i="5"/>
  <c r="T1840" i="5"/>
  <c r="S1836" i="5"/>
  <c r="T1836" i="5"/>
  <c r="S1832" i="5"/>
  <c r="T1832" i="5"/>
  <c r="AB1832" i="5"/>
  <c r="S1828" i="5"/>
  <c r="T1828" i="5"/>
  <c r="S1824" i="5"/>
  <c r="T1824" i="5"/>
  <c r="AB1824" i="5"/>
  <c r="S1820" i="5"/>
  <c r="T1820" i="5"/>
  <c r="S1816" i="5"/>
  <c r="T1816" i="5"/>
  <c r="AB1816" i="5"/>
  <c r="S1812" i="5"/>
  <c r="T1812" i="5"/>
  <c r="AB1812" i="5"/>
  <c r="S1808" i="5"/>
  <c r="T1808" i="5"/>
  <c r="AB1808" i="5"/>
  <c r="S1804" i="5"/>
  <c r="T1804" i="5"/>
  <c r="AB1804" i="5"/>
  <c r="S1800" i="5"/>
  <c r="T1800" i="5"/>
  <c r="AB1800" i="5"/>
  <c r="S1796" i="5"/>
  <c r="T1796" i="5"/>
  <c r="S1792" i="5"/>
  <c r="T1792" i="5"/>
  <c r="AB1792" i="5"/>
  <c r="S1788" i="5"/>
  <c r="T1788" i="5"/>
  <c r="S1784" i="5"/>
  <c r="T1784" i="5"/>
  <c r="AB1784" i="5"/>
  <c r="S1780" i="5"/>
  <c r="T1780" i="5"/>
  <c r="AB1780" i="5"/>
  <c r="S1776" i="5"/>
  <c r="T1776" i="5"/>
  <c r="AB1776" i="5"/>
  <c r="S1772" i="5"/>
  <c r="T1772" i="5"/>
  <c r="S1768" i="5"/>
  <c r="T1768" i="5"/>
  <c r="AB1768" i="5"/>
  <c r="S1764" i="5"/>
  <c r="T1764" i="5"/>
  <c r="S1760" i="5"/>
  <c r="T1760" i="5"/>
  <c r="AB1760" i="5"/>
  <c r="S1756" i="5"/>
  <c r="T1756" i="5"/>
  <c r="S1752" i="5"/>
  <c r="T1752" i="5"/>
  <c r="AB1752" i="5"/>
  <c r="S1748" i="5"/>
  <c r="T1748" i="5"/>
  <c r="S1744" i="5"/>
  <c r="T1744" i="5"/>
  <c r="AB1744" i="5"/>
  <c r="S1740" i="5"/>
  <c r="T1740" i="5"/>
  <c r="AB1740" i="5"/>
  <c r="S1736" i="5"/>
  <c r="T1736" i="5"/>
  <c r="AB1736" i="5"/>
  <c r="S1732" i="5"/>
  <c r="T1732" i="5"/>
  <c r="S1728" i="5"/>
  <c r="T1728" i="5"/>
  <c r="AB1728" i="5"/>
  <c r="S1724" i="5"/>
  <c r="T1724" i="5"/>
  <c r="S1720" i="5"/>
  <c r="T1720" i="5"/>
  <c r="AB1720" i="5"/>
  <c r="S1716" i="5"/>
  <c r="T1716" i="5"/>
  <c r="AB1716" i="5"/>
  <c r="S1712" i="5"/>
  <c r="T1712" i="5"/>
  <c r="AB1712" i="5"/>
  <c r="S1708" i="5"/>
  <c r="T1708" i="5"/>
  <c r="S1704" i="5"/>
  <c r="T1704" i="5"/>
  <c r="AB1704" i="5"/>
  <c r="S1700" i="5"/>
  <c r="T1700" i="5"/>
  <c r="S1696" i="5"/>
  <c r="T1696" i="5"/>
  <c r="AB1696" i="5"/>
  <c r="S1692" i="5"/>
  <c r="T1692" i="5"/>
  <c r="S1688" i="5"/>
  <c r="T1688" i="5"/>
  <c r="AB1688" i="5"/>
  <c r="S1684" i="5"/>
  <c r="T1684" i="5"/>
  <c r="AB1684" i="5"/>
  <c r="S1680" i="5"/>
  <c r="T1680" i="5"/>
  <c r="AB1680" i="5"/>
  <c r="S1676" i="5"/>
  <c r="T1676" i="5"/>
  <c r="AB1676" i="5"/>
  <c r="S1672" i="5"/>
  <c r="T1672" i="5"/>
  <c r="AB1672" i="5"/>
  <c r="S1668" i="5"/>
  <c r="T1668" i="5"/>
  <c r="S1664" i="5"/>
  <c r="T1664" i="5"/>
  <c r="AB1664" i="5"/>
  <c r="S1660" i="5"/>
  <c r="T1660" i="5"/>
  <c r="S1656" i="5"/>
  <c r="T1656" i="5"/>
  <c r="AB1656" i="5"/>
  <c r="S1652" i="5"/>
  <c r="T1652" i="5"/>
  <c r="AB1652" i="5"/>
  <c r="S1648" i="5"/>
  <c r="T1648" i="5"/>
  <c r="AB1648" i="5"/>
  <c r="S1644" i="5"/>
  <c r="T1644" i="5"/>
  <c r="AB1644" i="5"/>
  <c r="S1640" i="5"/>
  <c r="T1640" i="5"/>
  <c r="AB1640" i="5"/>
  <c r="S1636" i="5"/>
  <c r="T1636" i="5"/>
  <c r="S1632" i="5"/>
  <c r="T1632" i="5"/>
  <c r="AB1632" i="5"/>
  <c r="S1628" i="5"/>
  <c r="T1628" i="5"/>
  <c r="S1624" i="5"/>
  <c r="T1624" i="5"/>
  <c r="AB1624" i="5"/>
  <c r="S1620" i="5"/>
  <c r="T1620" i="5"/>
  <c r="S1616" i="5"/>
  <c r="T1616" i="5"/>
  <c r="AB1616" i="5"/>
  <c r="S1612" i="5"/>
  <c r="T1612" i="5"/>
  <c r="S1608" i="5"/>
  <c r="T1608" i="5"/>
  <c r="AB1608" i="5"/>
  <c r="S1604" i="5"/>
  <c r="T1604" i="5"/>
  <c r="S1600" i="5"/>
  <c r="T1600" i="5"/>
  <c r="S1596" i="5"/>
  <c r="T1596" i="5"/>
  <c r="S1592" i="5"/>
  <c r="T1592" i="5"/>
  <c r="S1588" i="5"/>
  <c r="T1588" i="5"/>
  <c r="S1584" i="5"/>
  <c r="T1584" i="5"/>
  <c r="S1580" i="5"/>
  <c r="T1580" i="5"/>
  <c r="S1576" i="5"/>
  <c r="T1576" i="5"/>
  <c r="S1572" i="5"/>
  <c r="T1572" i="5"/>
  <c r="S1568" i="5"/>
  <c r="T1568" i="5"/>
  <c r="S1564" i="5"/>
  <c r="T1564" i="5"/>
  <c r="S1560" i="5"/>
  <c r="T1560" i="5"/>
  <c r="S1556" i="5"/>
  <c r="T1556" i="5"/>
  <c r="S1552" i="5"/>
  <c r="T1552" i="5"/>
  <c r="S1548" i="5"/>
  <c r="T1548" i="5"/>
  <c r="S1544" i="5"/>
  <c r="T1544" i="5"/>
  <c r="S1540" i="5"/>
  <c r="T1540" i="5"/>
  <c r="S1536" i="5"/>
  <c r="T1536" i="5"/>
  <c r="S1532" i="5"/>
  <c r="T1532" i="5"/>
  <c r="S1528" i="5"/>
  <c r="T1528" i="5"/>
  <c r="S1524" i="5"/>
  <c r="T1524" i="5"/>
  <c r="S1520" i="5"/>
  <c r="T1520" i="5"/>
  <c r="S1516" i="5"/>
  <c r="T1516" i="5"/>
  <c r="S1512" i="5"/>
  <c r="T1512" i="5"/>
  <c r="S1508" i="5"/>
  <c r="T1508" i="5"/>
  <c r="S1504" i="5"/>
  <c r="T1504" i="5"/>
  <c r="S1500" i="5"/>
  <c r="T1500" i="5"/>
  <c r="S1496" i="5"/>
  <c r="T1496" i="5"/>
  <c r="S1492" i="5"/>
  <c r="T1492" i="5"/>
  <c r="S1488" i="5"/>
  <c r="T1488" i="5"/>
  <c r="S1484" i="5"/>
  <c r="T1484" i="5"/>
  <c r="S1480" i="5"/>
  <c r="T1480" i="5"/>
  <c r="S1476" i="5"/>
  <c r="T1476" i="5"/>
  <c r="S1472" i="5"/>
  <c r="T1472" i="5"/>
  <c r="S1468" i="5"/>
  <c r="T1468" i="5"/>
  <c r="S1464" i="5"/>
  <c r="T1464" i="5"/>
  <c r="S1460" i="5"/>
  <c r="T1460" i="5"/>
  <c r="S1456" i="5"/>
  <c r="T1456" i="5"/>
  <c r="S1452" i="5"/>
  <c r="T1452" i="5"/>
  <c r="S1448" i="5"/>
  <c r="T1448" i="5"/>
  <c r="S1444" i="5"/>
  <c r="T1444" i="5"/>
  <c r="S1440" i="5"/>
  <c r="T1440" i="5"/>
  <c r="S1436" i="5"/>
  <c r="T1436" i="5"/>
  <c r="S1432" i="5"/>
  <c r="T1432" i="5"/>
  <c r="S1428" i="5"/>
  <c r="T1428" i="5"/>
  <c r="S1424" i="5"/>
  <c r="T1424" i="5"/>
  <c r="S1420" i="5"/>
  <c r="T1420" i="5"/>
  <c r="S1416" i="5"/>
  <c r="T1416" i="5"/>
  <c r="S1412" i="5"/>
  <c r="T1412" i="5"/>
  <c r="S1408" i="5"/>
  <c r="T1408" i="5"/>
  <c r="S1404" i="5"/>
  <c r="T1404" i="5"/>
  <c r="S1400" i="5"/>
  <c r="T1400" i="5"/>
  <c r="S1396" i="5"/>
  <c r="T1396" i="5"/>
  <c r="S1392" i="5"/>
  <c r="T1392" i="5"/>
  <c r="S1388" i="5"/>
  <c r="T1388" i="5"/>
  <c r="S1384" i="5"/>
  <c r="T1384" i="5"/>
  <c r="S1380" i="5"/>
  <c r="T1380" i="5"/>
  <c r="S1376" i="5"/>
  <c r="T1376" i="5"/>
  <c r="S1372" i="5"/>
  <c r="T1372" i="5"/>
  <c r="S1368" i="5"/>
  <c r="T1368" i="5"/>
  <c r="S1364" i="5"/>
  <c r="T1364" i="5"/>
  <c r="S1360" i="5"/>
  <c r="T1360" i="5"/>
  <c r="S1356" i="5"/>
  <c r="T1356" i="5"/>
  <c r="S1352" i="5"/>
  <c r="T1352" i="5"/>
  <c r="AB1352" i="5"/>
  <c r="S1348" i="5"/>
  <c r="T1348" i="5"/>
  <c r="AB1348" i="5"/>
  <c r="S1344" i="5"/>
  <c r="T1344" i="5"/>
  <c r="S1340" i="5"/>
  <c r="T1340" i="5"/>
  <c r="S1336" i="5"/>
  <c r="T1336" i="5"/>
  <c r="S1332" i="5"/>
  <c r="T1332" i="5"/>
  <c r="S1328" i="5"/>
  <c r="T1328" i="5"/>
  <c r="S1324" i="5"/>
  <c r="T1324" i="5"/>
  <c r="S1320" i="5"/>
  <c r="T1320" i="5"/>
  <c r="S1316" i="5"/>
  <c r="T1316" i="5"/>
  <c r="AB1316" i="5"/>
  <c r="S1312" i="5"/>
  <c r="T1312" i="5"/>
  <c r="S1308" i="5"/>
  <c r="T1308" i="5"/>
  <c r="AB1308" i="5"/>
  <c r="S1304" i="5"/>
  <c r="T1304" i="5"/>
  <c r="S1300" i="5"/>
  <c r="T1300" i="5"/>
  <c r="AB1300" i="5"/>
  <c r="S1296" i="5"/>
  <c r="T1296" i="5"/>
  <c r="S1292" i="5"/>
  <c r="T1292" i="5"/>
  <c r="S1288" i="5"/>
  <c r="T1288" i="5"/>
  <c r="S1284" i="5"/>
  <c r="T1284" i="5"/>
  <c r="AB1284" i="5"/>
  <c r="S1280" i="5"/>
  <c r="T1280" i="5"/>
  <c r="S1276" i="5"/>
  <c r="T1276" i="5"/>
  <c r="S1272" i="5"/>
  <c r="T1272" i="5"/>
  <c r="S1268" i="5"/>
  <c r="T1268" i="5"/>
  <c r="S1264" i="5"/>
  <c r="T1264" i="5"/>
  <c r="S1260" i="5"/>
  <c r="T1260" i="5"/>
  <c r="S1256" i="5"/>
  <c r="T1256" i="5"/>
  <c r="S1252" i="5"/>
  <c r="T1252" i="5"/>
  <c r="AB1252" i="5"/>
  <c r="S1248" i="5"/>
  <c r="T1248" i="5"/>
  <c r="S1244" i="5"/>
  <c r="T1244" i="5"/>
  <c r="AB1244" i="5"/>
  <c r="S1240" i="5"/>
  <c r="T1240" i="5"/>
  <c r="S1236" i="5"/>
  <c r="T1236" i="5"/>
  <c r="AB1236" i="5"/>
  <c r="S1232" i="5"/>
  <c r="T1232" i="5"/>
  <c r="S1228" i="5"/>
  <c r="T1228" i="5"/>
  <c r="S1224" i="5"/>
  <c r="T1224" i="5"/>
  <c r="S1220" i="5"/>
  <c r="T1220" i="5"/>
  <c r="AB1220" i="5"/>
  <c r="S1216" i="5"/>
  <c r="T1216" i="5"/>
  <c r="S1212" i="5"/>
  <c r="T1212" i="5"/>
  <c r="AB1212" i="5"/>
  <c r="S1208" i="5"/>
  <c r="T1208" i="5"/>
  <c r="S1204" i="5"/>
  <c r="T1204" i="5"/>
  <c r="S1200" i="5"/>
  <c r="T1200" i="5"/>
  <c r="S1196" i="5"/>
  <c r="T1196" i="5"/>
  <c r="S1192" i="5"/>
  <c r="T1192" i="5"/>
  <c r="S1188" i="5"/>
  <c r="T1188" i="5"/>
  <c r="AB1188" i="5"/>
  <c r="S1184" i="5"/>
  <c r="T1184" i="5"/>
  <c r="AB1184" i="5"/>
  <c r="S1180" i="5"/>
  <c r="T1180" i="5"/>
  <c r="AB1180" i="5"/>
  <c r="S1176" i="5"/>
  <c r="T1176" i="5"/>
  <c r="S1172" i="5"/>
  <c r="T1172" i="5"/>
  <c r="AB1172" i="5"/>
  <c r="S1168" i="5"/>
  <c r="T1168" i="5"/>
  <c r="S1164" i="5"/>
  <c r="T1164" i="5"/>
  <c r="S1160" i="5"/>
  <c r="T1160" i="5"/>
  <c r="S1156" i="5"/>
  <c r="T1156" i="5"/>
  <c r="AB1156" i="5"/>
  <c r="S1152" i="5"/>
  <c r="T1152" i="5"/>
  <c r="S1148" i="5"/>
  <c r="T1148" i="5"/>
  <c r="S1144" i="5"/>
  <c r="T1144" i="5"/>
  <c r="S1140" i="5"/>
  <c r="T1140" i="5"/>
  <c r="S1136" i="5"/>
  <c r="T1136" i="5"/>
  <c r="S1132" i="5"/>
  <c r="T1132" i="5"/>
  <c r="S1128" i="5"/>
  <c r="T1128" i="5"/>
  <c r="S1124" i="5"/>
  <c r="T1124" i="5"/>
  <c r="AB1124" i="5"/>
  <c r="S1120" i="5"/>
  <c r="T1120" i="5"/>
  <c r="S1116" i="5"/>
  <c r="T1116" i="5"/>
  <c r="S1112" i="5"/>
  <c r="T1112" i="5"/>
  <c r="S1108" i="5"/>
  <c r="T1108" i="5"/>
  <c r="AB1108" i="5"/>
  <c r="S1104" i="5"/>
  <c r="T1104" i="5"/>
  <c r="S1100" i="5"/>
  <c r="T1100" i="5"/>
  <c r="S1096" i="5"/>
  <c r="T1096" i="5"/>
  <c r="S1092" i="5"/>
  <c r="T1092" i="5"/>
  <c r="AB1092" i="5"/>
  <c r="S1088" i="5"/>
  <c r="T1088" i="5"/>
  <c r="S1084" i="5"/>
  <c r="T1084" i="5"/>
  <c r="AB1084" i="5"/>
  <c r="S1080" i="5"/>
  <c r="T1080" i="5"/>
  <c r="S1076" i="5"/>
  <c r="T1076" i="5"/>
  <c r="S1072" i="5"/>
  <c r="T1072" i="5"/>
  <c r="S1068" i="5"/>
  <c r="T1068" i="5"/>
  <c r="S1064" i="5"/>
  <c r="T1064" i="5"/>
  <c r="S1060" i="5"/>
  <c r="T1060" i="5"/>
  <c r="AB1060" i="5"/>
  <c r="S1056" i="5"/>
  <c r="T1056" i="5"/>
  <c r="S1052" i="5"/>
  <c r="T1052" i="5"/>
  <c r="AB1052" i="5"/>
  <c r="S1048" i="5"/>
  <c r="T1048" i="5"/>
  <c r="S1044" i="5"/>
  <c r="T1044" i="5"/>
  <c r="AB1044" i="5"/>
  <c r="S1040" i="5"/>
  <c r="T1040" i="5"/>
  <c r="S1036" i="5"/>
  <c r="T1036" i="5"/>
  <c r="S1032" i="5"/>
  <c r="T1032" i="5"/>
  <c r="S1028" i="5"/>
  <c r="T1028" i="5"/>
  <c r="AB1028" i="5"/>
  <c r="S1024" i="5"/>
  <c r="T1024" i="5"/>
  <c r="S1020" i="5"/>
  <c r="T1020" i="5"/>
  <c r="S1016" i="5"/>
  <c r="T1016" i="5"/>
  <c r="AB1016" i="5"/>
  <c r="S1012" i="5"/>
  <c r="T1012" i="5"/>
  <c r="AB1012" i="5"/>
  <c r="S1008" i="5"/>
  <c r="T1008" i="5"/>
  <c r="AB1008" i="5"/>
  <c r="S1004" i="5"/>
  <c r="T1004" i="5"/>
  <c r="AB1004" i="5"/>
  <c r="S1000" i="5"/>
  <c r="T1000" i="5"/>
  <c r="AB1000" i="5"/>
  <c r="S996" i="5"/>
  <c r="T996" i="5"/>
  <c r="AB996" i="5"/>
  <c r="S992" i="5"/>
  <c r="T992" i="5"/>
  <c r="AB992" i="5"/>
  <c r="S988" i="5"/>
  <c r="T988" i="5"/>
  <c r="AB988" i="5"/>
  <c r="S984" i="5"/>
  <c r="T984" i="5"/>
  <c r="AB984" i="5"/>
  <c r="S980" i="5"/>
  <c r="T980" i="5"/>
  <c r="AB980" i="5"/>
  <c r="S976" i="5"/>
  <c r="T976" i="5"/>
  <c r="AB976" i="5"/>
  <c r="S972" i="5"/>
  <c r="T972" i="5"/>
  <c r="AB972" i="5"/>
  <c r="S968" i="5"/>
  <c r="T968" i="5"/>
  <c r="AB968" i="5"/>
  <c r="S964" i="5"/>
  <c r="T964" i="5"/>
  <c r="AB964" i="5"/>
  <c r="S960" i="5"/>
  <c r="T960" i="5"/>
  <c r="S956" i="5"/>
  <c r="T956" i="5"/>
  <c r="S952" i="5"/>
  <c r="T952" i="5"/>
  <c r="AB952" i="5"/>
  <c r="S948" i="5"/>
  <c r="T948" i="5"/>
  <c r="AB948" i="5"/>
  <c r="S944" i="5"/>
  <c r="T944" i="5"/>
  <c r="AB944" i="5"/>
  <c r="S940" i="5"/>
  <c r="T940" i="5"/>
  <c r="AB940" i="5"/>
  <c r="S936" i="5"/>
  <c r="T936" i="5"/>
  <c r="AB936" i="5"/>
  <c r="S932" i="5"/>
  <c r="T932" i="5"/>
  <c r="AB932" i="5"/>
  <c r="S928" i="5"/>
  <c r="T928" i="5"/>
  <c r="AB928" i="5"/>
  <c r="S924" i="5"/>
  <c r="T924" i="5"/>
  <c r="AB924" i="5"/>
  <c r="S920" i="5"/>
  <c r="T920" i="5"/>
  <c r="AB920" i="5"/>
  <c r="S916" i="5"/>
  <c r="T916" i="5"/>
  <c r="AB916" i="5"/>
  <c r="S912" i="5"/>
  <c r="T912" i="5"/>
  <c r="AB912" i="5"/>
  <c r="S908" i="5"/>
  <c r="T908" i="5"/>
  <c r="AB908" i="5"/>
  <c r="S904" i="5"/>
  <c r="T904" i="5"/>
  <c r="AB904" i="5"/>
  <c r="S900" i="5"/>
  <c r="T900" i="5"/>
  <c r="AB900" i="5"/>
  <c r="S896" i="5"/>
  <c r="T896" i="5"/>
  <c r="S892" i="5"/>
  <c r="T892" i="5"/>
  <c r="S888" i="5"/>
  <c r="T888" i="5"/>
  <c r="AB888" i="5"/>
  <c r="S884" i="5"/>
  <c r="T884" i="5"/>
  <c r="AB884" i="5"/>
  <c r="S880" i="5"/>
  <c r="T880" i="5"/>
  <c r="AB880" i="5"/>
  <c r="S876" i="5"/>
  <c r="T876" i="5"/>
  <c r="AB876" i="5"/>
  <c r="S872" i="5"/>
  <c r="T872" i="5"/>
  <c r="AB872" i="5"/>
  <c r="S868" i="5"/>
  <c r="T868" i="5"/>
  <c r="AB868" i="5"/>
  <c r="S864" i="5"/>
  <c r="T864" i="5"/>
  <c r="S860" i="5"/>
  <c r="T860" i="5"/>
  <c r="AB860" i="5"/>
  <c r="S856" i="5"/>
  <c r="T856" i="5"/>
  <c r="AB856" i="5"/>
  <c r="S852" i="5"/>
  <c r="T852" i="5"/>
  <c r="AB852" i="5"/>
  <c r="S848" i="5"/>
  <c r="T848" i="5"/>
  <c r="AB848" i="5"/>
  <c r="S844" i="5"/>
  <c r="T844" i="5"/>
  <c r="AB844" i="5"/>
  <c r="S840" i="5"/>
  <c r="T840" i="5"/>
  <c r="S836" i="5"/>
  <c r="T836" i="5"/>
  <c r="AB836" i="5"/>
  <c r="S832" i="5"/>
  <c r="T832" i="5"/>
  <c r="S828" i="5"/>
  <c r="T828" i="5"/>
  <c r="S824" i="5"/>
  <c r="T824" i="5"/>
  <c r="S820" i="5"/>
  <c r="T820" i="5"/>
  <c r="AB820" i="5"/>
  <c r="S816" i="5"/>
  <c r="T816" i="5"/>
  <c r="AB816" i="5"/>
  <c r="S812" i="5"/>
  <c r="T812" i="5"/>
  <c r="AB812" i="5"/>
  <c r="S808" i="5"/>
  <c r="T808" i="5"/>
  <c r="AB808" i="5"/>
  <c r="S804" i="5"/>
  <c r="T804" i="5"/>
  <c r="AB804" i="5"/>
  <c r="S800" i="5"/>
  <c r="T800" i="5"/>
  <c r="AB800" i="5"/>
  <c r="S796" i="5"/>
  <c r="T796" i="5"/>
  <c r="AB796" i="5"/>
  <c r="S792" i="5"/>
  <c r="T792" i="5"/>
  <c r="AB792" i="5"/>
  <c r="S788" i="5"/>
  <c r="T788" i="5"/>
  <c r="AB788" i="5"/>
  <c r="S784" i="5"/>
  <c r="T784" i="5"/>
  <c r="AB784" i="5"/>
  <c r="S780" i="5"/>
  <c r="T780" i="5"/>
  <c r="AB780" i="5"/>
  <c r="S776" i="5"/>
  <c r="T776" i="5"/>
  <c r="AB776" i="5"/>
  <c r="S772" i="5"/>
  <c r="T772" i="5"/>
  <c r="AB772" i="5"/>
  <c r="S768" i="5"/>
  <c r="T768" i="5"/>
  <c r="S764" i="5"/>
  <c r="T764" i="5"/>
  <c r="S760" i="5"/>
  <c r="T760" i="5"/>
  <c r="AB760" i="5"/>
  <c r="S756" i="5"/>
  <c r="T756" i="5"/>
  <c r="AB756" i="5"/>
  <c r="S752" i="5"/>
  <c r="T752" i="5"/>
  <c r="AB752" i="5"/>
  <c r="S748" i="5"/>
  <c r="T748" i="5"/>
  <c r="AB748" i="5"/>
  <c r="S744" i="5"/>
  <c r="T744" i="5"/>
  <c r="AB744" i="5"/>
  <c r="S740" i="5"/>
  <c r="T740" i="5"/>
  <c r="AB740" i="5"/>
  <c r="S736" i="5"/>
  <c r="T736" i="5"/>
  <c r="AB736" i="5"/>
  <c r="S732" i="5"/>
  <c r="T732" i="5"/>
  <c r="AB732" i="5"/>
  <c r="S728" i="5"/>
  <c r="T728" i="5"/>
  <c r="AB728" i="5"/>
  <c r="S724" i="5"/>
  <c r="T724" i="5"/>
  <c r="AB724" i="5"/>
  <c r="S720" i="5"/>
  <c r="T720" i="5"/>
  <c r="AB720" i="5"/>
  <c r="S716" i="5"/>
  <c r="T716" i="5"/>
  <c r="AB716" i="5"/>
  <c r="S712" i="5"/>
  <c r="T712" i="5"/>
  <c r="AB712" i="5"/>
  <c r="S708" i="5"/>
  <c r="T708" i="5"/>
  <c r="AB708" i="5"/>
  <c r="S704" i="5"/>
  <c r="T704" i="5"/>
  <c r="S700" i="5"/>
  <c r="T700" i="5"/>
  <c r="S696" i="5"/>
  <c r="T696" i="5"/>
  <c r="AB696" i="5"/>
  <c r="S692" i="5"/>
  <c r="T692" i="5"/>
  <c r="AB692" i="5"/>
  <c r="S688" i="5"/>
  <c r="T688" i="5"/>
  <c r="AB688" i="5"/>
  <c r="S684" i="5"/>
  <c r="T684" i="5"/>
  <c r="AB684" i="5"/>
  <c r="S680" i="5"/>
  <c r="T680" i="5"/>
  <c r="AB680" i="5"/>
  <c r="S676" i="5"/>
  <c r="T676" i="5"/>
  <c r="AB676" i="5"/>
  <c r="S672" i="5"/>
  <c r="T672" i="5"/>
  <c r="AB672" i="5"/>
  <c r="S668" i="5"/>
  <c r="T668" i="5"/>
  <c r="AB668" i="5"/>
  <c r="S664" i="5"/>
  <c r="T664" i="5"/>
  <c r="AB664" i="5"/>
  <c r="S660" i="5"/>
  <c r="T660" i="5"/>
  <c r="AB660" i="5"/>
  <c r="S656" i="5"/>
  <c r="T656" i="5"/>
  <c r="AB656" i="5"/>
  <c r="S652" i="5"/>
  <c r="T652" i="5"/>
  <c r="AB652" i="5"/>
  <c r="T648" i="5"/>
  <c r="S648" i="5"/>
  <c r="AB648" i="5"/>
  <c r="S644" i="5"/>
  <c r="T644" i="5"/>
  <c r="AB644" i="5"/>
  <c r="T640" i="5"/>
  <c r="S640" i="5"/>
  <c r="S636" i="5"/>
  <c r="T636" i="5"/>
  <c r="S632" i="5"/>
  <c r="T632" i="5"/>
  <c r="AB632" i="5"/>
  <c r="S628" i="5"/>
  <c r="T628" i="5"/>
  <c r="AB628" i="5"/>
  <c r="S624" i="5"/>
  <c r="T624" i="5"/>
  <c r="AB624" i="5"/>
  <c r="S620" i="5"/>
  <c r="T620" i="5"/>
  <c r="S616" i="5"/>
  <c r="T616" i="5"/>
  <c r="S612" i="5"/>
  <c r="T612" i="5"/>
  <c r="AB612" i="5"/>
  <c r="S608" i="5"/>
  <c r="T608" i="5"/>
  <c r="AB608" i="5"/>
  <c r="S604" i="5"/>
  <c r="T604" i="5"/>
  <c r="AB604" i="5"/>
  <c r="S600" i="5"/>
  <c r="T600" i="5"/>
  <c r="AB600" i="5"/>
  <c r="S596" i="5"/>
  <c r="T596" i="5"/>
  <c r="AB596" i="5"/>
  <c r="S592" i="5"/>
  <c r="T592" i="5"/>
  <c r="AB592" i="5"/>
  <c r="S588" i="5"/>
  <c r="T588" i="5"/>
  <c r="AB588" i="5"/>
  <c r="S584" i="5"/>
  <c r="T584" i="5"/>
  <c r="S580" i="5"/>
  <c r="T580" i="5"/>
  <c r="S576" i="5"/>
  <c r="T576" i="5"/>
  <c r="S572" i="5"/>
  <c r="T572" i="5"/>
  <c r="S568" i="5"/>
  <c r="T568" i="5"/>
  <c r="AB568" i="5"/>
  <c r="S564" i="5"/>
  <c r="T564" i="5"/>
  <c r="AB564" i="5"/>
  <c r="AB1600" i="5"/>
  <c r="AB1592" i="5"/>
  <c r="AB1552" i="5"/>
  <c r="AB1312" i="5"/>
  <c r="AB1264" i="5"/>
  <c r="AB1200" i="5"/>
  <c r="AB1192" i="5"/>
  <c r="AB1176" i="5"/>
  <c r="AB1064" i="5"/>
  <c r="AB1032" i="5"/>
  <c r="AB1024" i="5"/>
  <c r="AB892" i="5"/>
  <c r="AB764" i="5"/>
  <c r="AB636" i="5"/>
  <c r="G2459" i="5"/>
  <c r="G2247" i="5"/>
  <c r="G2203" i="5"/>
  <c r="G2115" i="5"/>
  <c r="S1215" i="5"/>
  <c r="T1215" i="5"/>
  <c r="S1211" i="5"/>
  <c r="T1211" i="5"/>
  <c r="S1207" i="5"/>
  <c r="T1207" i="5"/>
  <c r="S1203" i="5"/>
  <c r="T1203" i="5"/>
  <c r="S1199" i="5"/>
  <c r="T1199" i="5"/>
  <c r="S1195" i="5"/>
  <c r="T1195" i="5"/>
  <c r="S1191" i="5"/>
  <c r="T1191" i="5"/>
  <c r="S1187" i="5"/>
  <c r="T1187" i="5"/>
  <c r="S1183" i="5"/>
  <c r="T1183" i="5"/>
  <c r="S1179" i="5"/>
  <c r="T1179" i="5"/>
  <c r="S1175" i="5"/>
  <c r="T1175" i="5"/>
  <c r="S1171" i="5"/>
  <c r="T1171" i="5"/>
  <c r="S1167" i="5"/>
  <c r="T1167" i="5"/>
  <c r="S1163" i="5"/>
  <c r="T1163" i="5"/>
  <c r="S1159" i="5"/>
  <c r="T1159" i="5"/>
  <c r="S1155" i="5"/>
  <c r="T1155" i="5"/>
  <c r="S1151" i="5"/>
  <c r="T1151" i="5"/>
  <c r="S1147" i="5"/>
  <c r="T1147" i="5"/>
  <c r="S1143" i="5"/>
  <c r="T1143" i="5"/>
  <c r="S1139" i="5"/>
  <c r="T1139" i="5"/>
  <c r="S1135" i="5"/>
  <c r="T1135" i="5"/>
  <c r="S1131" i="5"/>
  <c r="T1131" i="5"/>
  <c r="S1127" i="5"/>
  <c r="T1127" i="5"/>
  <c r="S1123" i="5"/>
  <c r="T1123" i="5"/>
  <c r="S1119" i="5"/>
  <c r="T1119" i="5"/>
  <c r="S1115" i="5"/>
  <c r="T1115" i="5"/>
  <c r="S1111" i="5"/>
  <c r="T1111" i="5"/>
  <c r="S1107" i="5"/>
  <c r="T1107" i="5"/>
  <c r="S1103" i="5"/>
  <c r="T1103" i="5"/>
  <c r="S1099" i="5"/>
  <c r="T1099" i="5"/>
  <c r="S1095" i="5"/>
  <c r="T1095" i="5"/>
  <c r="S1091" i="5"/>
  <c r="T1091" i="5"/>
  <c r="S1087" i="5"/>
  <c r="T1087" i="5"/>
  <c r="S1083" i="5"/>
  <c r="T1083" i="5"/>
  <c r="S1079" i="5"/>
  <c r="T1079" i="5"/>
  <c r="S1075" i="5"/>
  <c r="T1075" i="5"/>
  <c r="S1071" i="5"/>
  <c r="T1071" i="5"/>
  <c r="S1067" i="5"/>
  <c r="T1067" i="5"/>
  <c r="S1063" i="5"/>
  <c r="T1063" i="5"/>
  <c r="S1059" i="5"/>
  <c r="T1059" i="5"/>
  <c r="S1055" i="5"/>
  <c r="T1055" i="5"/>
  <c r="S1051" i="5"/>
  <c r="T1051" i="5"/>
  <c r="S1047" i="5"/>
  <c r="T1047" i="5"/>
  <c r="S1043" i="5"/>
  <c r="T1043" i="5"/>
  <c r="S1039" i="5"/>
  <c r="T1039" i="5"/>
  <c r="S1035" i="5"/>
  <c r="T1035" i="5"/>
  <c r="S1031" i="5"/>
  <c r="T1031" i="5"/>
  <c r="S1027" i="5"/>
  <c r="T1027" i="5"/>
  <c r="S1023" i="5"/>
  <c r="T1023" i="5"/>
  <c r="S1019" i="5"/>
  <c r="T1019" i="5"/>
  <c r="S1015" i="5"/>
  <c r="T1015" i="5"/>
  <c r="S1011" i="5"/>
  <c r="T1011" i="5"/>
  <c r="S1007" i="5"/>
  <c r="T1007" i="5"/>
  <c r="S1003" i="5"/>
  <c r="T1003" i="5"/>
  <c r="S999" i="5"/>
  <c r="T999" i="5"/>
  <c r="S995" i="5"/>
  <c r="T995" i="5"/>
  <c r="S991" i="5"/>
  <c r="T991" i="5"/>
  <c r="S987" i="5"/>
  <c r="T987" i="5"/>
  <c r="S983" i="5"/>
  <c r="T983" i="5"/>
  <c r="S979" i="5"/>
  <c r="T979" i="5"/>
  <c r="T975" i="5"/>
  <c r="S975" i="5"/>
  <c r="T971" i="5"/>
  <c r="S971" i="5"/>
  <c r="T967" i="5"/>
  <c r="S967" i="5"/>
  <c r="T963" i="5"/>
  <c r="S963" i="5"/>
  <c r="T959" i="5"/>
  <c r="S959" i="5"/>
  <c r="T955" i="5"/>
  <c r="S955" i="5"/>
  <c r="T951" i="5"/>
  <c r="S951" i="5"/>
  <c r="T947" i="5"/>
  <c r="S947" i="5"/>
  <c r="T943" i="5"/>
  <c r="S943" i="5"/>
  <c r="T939" i="5"/>
  <c r="S939" i="5"/>
  <c r="T935" i="5"/>
  <c r="S935" i="5"/>
  <c r="T931" i="5"/>
  <c r="S931" i="5"/>
  <c r="T927" i="5"/>
  <c r="S927" i="5"/>
  <c r="T923" i="5"/>
  <c r="S923" i="5"/>
  <c r="T919" i="5"/>
  <c r="S919" i="5"/>
  <c r="T915" i="5"/>
  <c r="S915" i="5"/>
  <c r="T911" i="5"/>
  <c r="S911" i="5"/>
  <c r="T907" i="5"/>
  <c r="S907" i="5"/>
  <c r="T903" i="5"/>
  <c r="S903" i="5"/>
  <c r="T899" i="5"/>
  <c r="S899" i="5"/>
  <c r="T895" i="5"/>
  <c r="S895" i="5"/>
  <c r="T891" i="5"/>
  <c r="S891" i="5"/>
  <c r="T887" i="5"/>
  <c r="S887" i="5"/>
  <c r="T883" i="5"/>
  <c r="S883" i="5"/>
  <c r="T879" i="5"/>
  <c r="S879" i="5"/>
  <c r="T875" i="5"/>
  <c r="S875" i="5"/>
  <c r="T871" i="5"/>
  <c r="S871" i="5"/>
  <c r="T867" i="5"/>
  <c r="S867" i="5"/>
  <c r="T863" i="5"/>
  <c r="S863" i="5"/>
  <c r="T859" i="5"/>
  <c r="S859" i="5"/>
  <c r="T855" i="5"/>
  <c r="S855" i="5"/>
  <c r="T851" i="5"/>
  <c r="S851" i="5"/>
  <c r="T847" i="5"/>
  <c r="S847" i="5"/>
  <c r="T843" i="5"/>
  <c r="S843" i="5"/>
  <c r="T839" i="5"/>
  <c r="S839" i="5"/>
  <c r="T835" i="5"/>
  <c r="S835" i="5"/>
  <c r="T831" i="5"/>
  <c r="S831" i="5"/>
  <c r="T827" i="5"/>
  <c r="S827" i="5"/>
  <c r="T823" i="5"/>
  <c r="S823" i="5"/>
  <c r="T819" i="5"/>
  <c r="S819" i="5"/>
  <c r="T815" i="5"/>
  <c r="S815" i="5"/>
  <c r="T811" i="5"/>
  <c r="S811" i="5"/>
  <c r="T807" i="5"/>
  <c r="S807" i="5"/>
  <c r="T803" i="5"/>
  <c r="S803" i="5"/>
  <c r="T799" i="5"/>
  <c r="S799" i="5"/>
  <c r="T795" i="5"/>
  <c r="S795" i="5"/>
  <c r="T791" i="5"/>
  <c r="S791" i="5"/>
  <c r="T787" i="5"/>
  <c r="S787" i="5"/>
  <c r="T783" i="5"/>
  <c r="S783" i="5"/>
  <c r="T779" i="5"/>
  <c r="S779" i="5"/>
  <c r="T775" i="5"/>
  <c r="S775" i="5"/>
  <c r="T771" i="5"/>
  <c r="S771" i="5"/>
  <c r="T767" i="5"/>
  <c r="S767" i="5"/>
  <c r="T763" i="5"/>
  <c r="S763" i="5"/>
  <c r="T759" i="5"/>
  <c r="S759" i="5"/>
  <c r="T755" i="5"/>
  <c r="S755" i="5"/>
  <c r="T751" i="5"/>
  <c r="S751" i="5"/>
  <c r="T747" i="5"/>
  <c r="S747" i="5"/>
  <c r="T743" i="5"/>
  <c r="S743" i="5"/>
  <c r="T739" i="5"/>
  <c r="S739" i="5"/>
  <c r="T735" i="5"/>
  <c r="S735" i="5"/>
  <c r="T731" i="5"/>
  <c r="S731" i="5"/>
  <c r="T727" i="5"/>
  <c r="S727" i="5"/>
  <c r="T723" i="5"/>
  <c r="S723" i="5"/>
  <c r="T719" i="5"/>
  <c r="S719" i="5"/>
  <c r="T715" i="5"/>
  <c r="S715" i="5"/>
  <c r="T711" i="5"/>
  <c r="S711" i="5"/>
  <c r="T707" i="5"/>
  <c r="S707" i="5"/>
  <c r="T703" i="5"/>
  <c r="S703" i="5"/>
  <c r="T699" i="5"/>
  <c r="S699" i="5"/>
  <c r="T695" i="5"/>
  <c r="S695" i="5"/>
  <c r="T691" i="5"/>
  <c r="S691" i="5"/>
  <c r="T687" i="5"/>
  <c r="S687" i="5"/>
  <c r="T683" i="5"/>
  <c r="S683" i="5"/>
  <c r="T679" i="5"/>
  <c r="S679" i="5"/>
  <c r="T675" i="5"/>
  <c r="S675" i="5"/>
  <c r="T671" i="5"/>
  <c r="S671" i="5"/>
  <c r="T667" i="5"/>
  <c r="S667" i="5"/>
  <c r="T663" i="5"/>
  <c r="S663" i="5"/>
  <c r="T659" i="5"/>
  <c r="S659" i="5"/>
  <c r="T655" i="5"/>
  <c r="S655" i="5"/>
  <c r="S651" i="5"/>
  <c r="T651" i="5"/>
  <c r="S647" i="5"/>
  <c r="T647" i="5"/>
  <c r="S643" i="5"/>
  <c r="T643" i="5"/>
  <c r="S639" i="5"/>
  <c r="T639" i="5"/>
  <c r="T635" i="5"/>
  <c r="S635" i="5"/>
  <c r="T631" i="5"/>
  <c r="S631" i="5"/>
  <c r="T627" i="5"/>
  <c r="S627" i="5"/>
  <c r="T623" i="5"/>
  <c r="S623" i="5"/>
  <c r="T619" i="5"/>
  <c r="S619" i="5"/>
  <c r="T615" i="5"/>
  <c r="S615" i="5"/>
  <c r="T611" i="5"/>
  <c r="S611" i="5"/>
  <c r="T607" i="5"/>
  <c r="S607" i="5"/>
  <c r="T603" i="5"/>
  <c r="S603" i="5"/>
  <c r="T599" i="5"/>
  <c r="S599" i="5"/>
  <c r="T595" i="5"/>
  <c r="S595" i="5"/>
  <c r="T591" i="5"/>
  <c r="S591" i="5"/>
  <c r="T587" i="5"/>
  <c r="S587" i="5"/>
  <c r="T583" i="5"/>
  <c r="S583" i="5"/>
  <c r="T579" i="5"/>
  <c r="S579" i="5"/>
  <c r="T575" i="5"/>
  <c r="S575" i="5"/>
  <c r="T571" i="5"/>
  <c r="S571" i="5"/>
  <c r="T567" i="5"/>
  <c r="S567" i="5"/>
  <c r="T563" i="5"/>
  <c r="S563" i="5"/>
  <c r="AB1556" i="5"/>
  <c r="AB1520" i="5"/>
  <c r="AB1516" i="5"/>
  <c r="AB1504" i="5"/>
  <c r="AB1488" i="5"/>
  <c r="AB1456" i="5"/>
  <c r="AB1452" i="5"/>
  <c r="AB1304" i="5"/>
  <c r="AB1296" i="5"/>
  <c r="AB1288" i="5"/>
  <c r="AB1224" i="5"/>
  <c r="AB1211" i="5"/>
  <c r="AB1203" i="5"/>
  <c r="AB1155" i="5"/>
  <c r="AB1128" i="5"/>
  <c r="AB1112" i="5"/>
  <c r="AB1104" i="5"/>
  <c r="AB1080" i="5"/>
  <c r="AB1056" i="5"/>
  <c r="AB1043" i="5"/>
  <c r="AB1011" i="5"/>
  <c r="AB1003" i="5"/>
  <c r="AB995" i="5"/>
  <c r="AB987" i="5"/>
  <c r="AB979" i="5"/>
  <c r="AB971" i="5"/>
  <c r="AB963" i="5"/>
  <c r="AB951" i="5"/>
  <c r="AB943" i="5"/>
  <c r="AB935" i="5"/>
  <c r="AB927" i="5"/>
  <c r="AB919" i="5"/>
  <c r="AB911" i="5"/>
  <c r="AB903" i="5"/>
  <c r="AB896" i="5"/>
  <c r="AB891" i="5"/>
  <c r="AB883" i="5"/>
  <c r="AB875" i="5"/>
  <c r="AB867" i="5"/>
  <c r="AB859" i="5"/>
  <c r="AB851" i="5"/>
  <c r="AB843" i="5"/>
  <c r="AB835" i="5"/>
  <c r="AB823" i="5"/>
  <c r="AB815" i="5"/>
  <c r="AB807" i="5"/>
  <c r="AB799" i="5"/>
  <c r="AB791" i="5"/>
  <c r="AB783" i="5"/>
  <c r="AB775" i="5"/>
  <c r="AB768" i="5"/>
  <c r="AB763" i="5"/>
  <c r="AB755" i="5"/>
  <c r="AB747" i="5"/>
  <c r="AB739" i="5"/>
  <c r="AB731" i="5"/>
  <c r="AB723" i="5"/>
  <c r="AB715" i="5"/>
  <c r="AB707" i="5"/>
  <c r="AB695" i="5"/>
  <c r="AB687" i="5"/>
  <c r="AB679" i="5"/>
  <c r="AB671" i="5"/>
  <c r="AB663" i="5"/>
  <c r="AB655" i="5"/>
  <c r="AB647" i="5"/>
  <c r="AB640" i="5"/>
  <c r="AB635" i="5"/>
  <c r="AB627" i="5"/>
  <c r="AB619" i="5"/>
  <c r="AB611" i="5"/>
  <c r="AB603" i="5"/>
  <c r="AB595" i="5"/>
  <c r="AB587" i="5"/>
  <c r="AB579" i="5"/>
  <c r="AB567" i="5"/>
  <c r="G15" i="6"/>
  <c r="H15" i="6" s="1"/>
  <c r="S1190" i="5"/>
  <c r="T1190" i="5"/>
  <c r="S1186" i="5"/>
  <c r="T1186" i="5"/>
  <c r="S1182" i="5"/>
  <c r="T1182" i="5"/>
  <c r="S1178" i="5"/>
  <c r="T1178" i="5"/>
  <c r="S1174" i="5"/>
  <c r="T1174" i="5"/>
  <c r="S1170" i="5"/>
  <c r="T1170" i="5"/>
  <c r="S1166" i="5"/>
  <c r="T1166" i="5"/>
  <c r="S1162" i="5"/>
  <c r="T1162" i="5"/>
  <c r="S1158" i="5"/>
  <c r="T1158" i="5"/>
  <c r="S1154" i="5"/>
  <c r="T1154" i="5"/>
  <c r="S1150" i="5"/>
  <c r="T1150" i="5"/>
  <c r="S1146" i="5"/>
  <c r="T1146" i="5"/>
  <c r="S1142" i="5"/>
  <c r="T1142" i="5"/>
  <c r="S1138" i="5"/>
  <c r="T1138" i="5"/>
  <c r="S1134" i="5"/>
  <c r="T1134" i="5"/>
  <c r="S1130" i="5"/>
  <c r="T1130" i="5"/>
  <c r="S1126" i="5"/>
  <c r="T1126" i="5"/>
  <c r="S1122" i="5"/>
  <c r="T1122" i="5"/>
  <c r="S1118" i="5"/>
  <c r="T1118" i="5"/>
  <c r="S1114" i="5"/>
  <c r="T1114" i="5"/>
  <c r="S1110" i="5"/>
  <c r="T1110" i="5"/>
  <c r="S1106" i="5"/>
  <c r="T1106" i="5"/>
  <c r="S1102" i="5"/>
  <c r="T1102" i="5"/>
  <c r="S1098" i="5"/>
  <c r="T1098" i="5"/>
  <c r="S1094" i="5"/>
  <c r="T1094" i="5"/>
  <c r="S1090" i="5"/>
  <c r="T1090" i="5"/>
  <c r="S1086" i="5"/>
  <c r="T1086" i="5"/>
  <c r="S1082" i="5"/>
  <c r="T1082" i="5"/>
  <c r="S1078" i="5"/>
  <c r="T1078" i="5"/>
  <c r="S1074" i="5"/>
  <c r="T1074" i="5"/>
  <c r="S1070" i="5"/>
  <c r="T1070" i="5"/>
  <c r="S1066" i="5"/>
  <c r="T1066" i="5"/>
  <c r="S1062" i="5"/>
  <c r="T1062" i="5"/>
  <c r="S1058" i="5"/>
  <c r="T1058" i="5"/>
  <c r="S1054" i="5"/>
  <c r="T1054" i="5"/>
  <c r="S1050" i="5"/>
  <c r="T1050" i="5"/>
  <c r="S1046" i="5"/>
  <c r="T1046" i="5"/>
  <c r="S1042" i="5"/>
  <c r="T1042" i="5"/>
  <c r="S1038" i="5"/>
  <c r="T1038" i="5"/>
  <c r="S1034" i="5"/>
  <c r="T1034" i="5"/>
  <c r="S1030" i="5"/>
  <c r="T1030" i="5"/>
  <c r="S1026" i="5"/>
  <c r="T1026" i="5"/>
  <c r="S1022" i="5"/>
  <c r="T1022" i="5"/>
  <c r="S1018" i="5"/>
  <c r="T1018" i="5"/>
  <c r="S1014" i="5"/>
  <c r="T1014" i="5"/>
  <c r="AB1014" i="5"/>
  <c r="S1010" i="5"/>
  <c r="T1010" i="5"/>
  <c r="AB1010" i="5"/>
  <c r="S1006" i="5"/>
  <c r="T1006" i="5"/>
  <c r="AB1006" i="5"/>
  <c r="S1002" i="5"/>
  <c r="T1002" i="5"/>
  <c r="AB1002" i="5"/>
  <c r="S998" i="5"/>
  <c r="T998" i="5"/>
  <c r="AB998" i="5"/>
  <c r="S994" i="5"/>
  <c r="T994" i="5"/>
  <c r="AB994" i="5"/>
  <c r="S990" i="5"/>
  <c r="T990" i="5"/>
  <c r="AB990" i="5"/>
  <c r="S986" i="5"/>
  <c r="T986" i="5"/>
  <c r="AB986" i="5"/>
  <c r="S982" i="5"/>
  <c r="T982" i="5"/>
  <c r="AB982" i="5"/>
  <c r="T978" i="5"/>
  <c r="S978" i="5"/>
  <c r="AB978" i="5"/>
  <c r="S974" i="5"/>
  <c r="T974" i="5"/>
  <c r="AB974" i="5"/>
  <c r="S970" i="5"/>
  <c r="T970" i="5"/>
  <c r="AB970" i="5"/>
  <c r="S966" i="5"/>
  <c r="T966" i="5"/>
  <c r="AB966" i="5"/>
  <c r="S962" i="5"/>
  <c r="T962" i="5"/>
  <c r="AB962" i="5"/>
  <c r="S958" i="5"/>
  <c r="T958" i="5"/>
  <c r="S954" i="5"/>
  <c r="T954" i="5"/>
  <c r="AB954" i="5"/>
  <c r="S950" i="5"/>
  <c r="T950" i="5"/>
  <c r="AB950" i="5"/>
  <c r="S946" i="5"/>
  <c r="T946" i="5"/>
  <c r="AB946" i="5"/>
  <c r="S942" i="5"/>
  <c r="T942" i="5"/>
  <c r="AB942" i="5"/>
  <c r="S938" i="5"/>
  <c r="T938" i="5"/>
  <c r="AB938" i="5"/>
  <c r="S934" i="5"/>
  <c r="T934" i="5"/>
  <c r="AB934" i="5"/>
  <c r="S930" i="5"/>
  <c r="T930" i="5"/>
  <c r="AB930" i="5"/>
  <c r="S926" i="5"/>
  <c r="T926" i="5"/>
  <c r="AB926" i="5"/>
  <c r="S922" i="5"/>
  <c r="T922" i="5"/>
  <c r="AB922" i="5"/>
  <c r="S918" i="5"/>
  <c r="T918" i="5"/>
  <c r="AB918" i="5"/>
  <c r="S914" i="5"/>
  <c r="T914" i="5"/>
  <c r="AB914" i="5"/>
  <c r="S910" i="5"/>
  <c r="T910" i="5"/>
  <c r="AB910" i="5"/>
  <c r="S906" i="5"/>
  <c r="T906" i="5"/>
  <c r="AB906" i="5"/>
  <c r="S902" i="5"/>
  <c r="T902" i="5"/>
  <c r="AB902" i="5"/>
  <c r="S898" i="5"/>
  <c r="T898" i="5"/>
  <c r="AB898" i="5"/>
  <c r="S894" i="5"/>
  <c r="T894" i="5"/>
  <c r="AB894" i="5"/>
  <c r="S890" i="5"/>
  <c r="T890" i="5"/>
  <c r="AB890" i="5"/>
  <c r="S886" i="5"/>
  <c r="T886" i="5"/>
  <c r="AB886" i="5"/>
  <c r="S882" i="5"/>
  <c r="T882" i="5"/>
  <c r="AB882" i="5"/>
  <c r="S878" i="5"/>
  <c r="T878" i="5"/>
  <c r="AB878" i="5"/>
  <c r="S874" i="5"/>
  <c r="T874" i="5"/>
  <c r="AB874" i="5"/>
  <c r="S870" i="5"/>
  <c r="T870" i="5"/>
  <c r="AB870" i="5"/>
  <c r="S866" i="5"/>
  <c r="T866" i="5"/>
  <c r="AB866" i="5"/>
  <c r="S862" i="5"/>
  <c r="T862" i="5"/>
  <c r="AB862" i="5"/>
  <c r="S858" i="5"/>
  <c r="T858" i="5"/>
  <c r="AB858" i="5"/>
  <c r="S854" i="5"/>
  <c r="T854" i="5"/>
  <c r="AB854" i="5"/>
  <c r="S850" i="5"/>
  <c r="T850" i="5"/>
  <c r="AB850" i="5"/>
  <c r="S846" i="5"/>
  <c r="T846" i="5"/>
  <c r="AB846" i="5"/>
  <c r="S842" i="5"/>
  <c r="T842" i="5"/>
  <c r="AB842" i="5"/>
  <c r="S838" i="5"/>
  <c r="T838" i="5"/>
  <c r="AB838" i="5"/>
  <c r="S834" i="5"/>
  <c r="T834" i="5"/>
  <c r="AB834" i="5"/>
  <c r="S830" i="5"/>
  <c r="T830" i="5"/>
  <c r="AB830" i="5"/>
  <c r="S826" i="5"/>
  <c r="T826" i="5"/>
  <c r="AB826" i="5"/>
  <c r="S822" i="5"/>
  <c r="T822" i="5"/>
  <c r="AB822" i="5"/>
  <c r="S818" i="5"/>
  <c r="T818" i="5"/>
  <c r="AB818" i="5"/>
  <c r="S814" i="5"/>
  <c r="T814" i="5"/>
  <c r="AB814" i="5"/>
  <c r="S810" i="5"/>
  <c r="T810" i="5"/>
  <c r="AB810" i="5"/>
  <c r="S806" i="5"/>
  <c r="T806" i="5"/>
  <c r="AB806" i="5"/>
  <c r="S802" i="5"/>
  <c r="T802" i="5"/>
  <c r="S798" i="5"/>
  <c r="T798" i="5"/>
  <c r="AB798" i="5"/>
  <c r="S794" i="5"/>
  <c r="T794" i="5"/>
  <c r="AB794" i="5"/>
  <c r="S790" i="5"/>
  <c r="T790" i="5"/>
  <c r="AB790" i="5"/>
  <c r="S786" i="5"/>
  <c r="T786" i="5"/>
  <c r="AB786" i="5"/>
  <c r="S782" i="5"/>
  <c r="T782" i="5"/>
  <c r="AB782" i="5"/>
  <c r="S778" i="5"/>
  <c r="T778" i="5"/>
  <c r="AB778" i="5"/>
  <c r="S774" i="5"/>
  <c r="T774" i="5"/>
  <c r="AB774" i="5"/>
  <c r="S770" i="5"/>
  <c r="T770" i="5"/>
  <c r="AB770" i="5"/>
  <c r="S766" i="5"/>
  <c r="T766" i="5"/>
  <c r="AB766" i="5"/>
  <c r="S762" i="5"/>
  <c r="T762" i="5"/>
  <c r="AB762" i="5"/>
  <c r="S758" i="5"/>
  <c r="T758" i="5"/>
  <c r="AB758" i="5"/>
  <c r="S754" i="5"/>
  <c r="T754" i="5"/>
  <c r="AB754" i="5"/>
  <c r="S750" i="5"/>
  <c r="T750" i="5"/>
  <c r="AB750" i="5"/>
  <c r="S746" i="5"/>
  <c r="T746" i="5"/>
  <c r="AB746" i="5"/>
  <c r="S742" i="5"/>
  <c r="T742" i="5"/>
  <c r="AB742" i="5"/>
  <c r="S738" i="5"/>
  <c r="T738" i="5"/>
  <c r="AB738" i="5"/>
  <c r="S734" i="5"/>
  <c r="T734" i="5"/>
  <c r="AB734" i="5"/>
  <c r="S730" i="5"/>
  <c r="T730" i="5"/>
  <c r="S726" i="5"/>
  <c r="T726" i="5"/>
  <c r="S722" i="5"/>
  <c r="T722" i="5"/>
  <c r="AB722" i="5"/>
  <c r="S718" i="5"/>
  <c r="T718" i="5"/>
  <c r="S714" i="5"/>
  <c r="T714" i="5"/>
  <c r="AB714" i="5"/>
  <c r="S710" i="5"/>
  <c r="T710" i="5"/>
  <c r="AB710" i="5"/>
  <c r="S706" i="5"/>
  <c r="T706" i="5"/>
  <c r="AB706" i="5"/>
  <c r="S702" i="5"/>
  <c r="T702" i="5"/>
  <c r="AB702" i="5"/>
  <c r="S698" i="5"/>
  <c r="T698" i="5"/>
  <c r="AB698" i="5"/>
  <c r="S694" i="5"/>
  <c r="T694" i="5"/>
  <c r="AB694" i="5"/>
  <c r="S690" i="5"/>
  <c r="T690" i="5"/>
  <c r="AB690" i="5"/>
  <c r="S686" i="5"/>
  <c r="T686" i="5"/>
  <c r="AB686" i="5"/>
  <c r="S682" i="5"/>
  <c r="T682" i="5"/>
  <c r="AB682" i="5"/>
  <c r="S678" i="5"/>
  <c r="T678" i="5"/>
  <c r="AB678" i="5"/>
  <c r="S674" i="5"/>
  <c r="T674" i="5"/>
  <c r="AB674" i="5"/>
  <c r="S670" i="5"/>
  <c r="T670" i="5"/>
  <c r="AB670" i="5"/>
  <c r="S666" i="5"/>
  <c r="T666" i="5"/>
  <c r="AB666" i="5"/>
  <c r="S662" i="5"/>
  <c r="T662" i="5"/>
  <c r="AB662" i="5"/>
  <c r="S658" i="5"/>
  <c r="T658" i="5"/>
  <c r="AB658" i="5"/>
  <c r="S654" i="5"/>
  <c r="T654" i="5"/>
  <c r="AB654" i="5"/>
  <c r="S650" i="5"/>
  <c r="T650" i="5"/>
  <c r="AB650" i="5"/>
  <c r="S646" i="5"/>
  <c r="T646" i="5"/>
  <c r="AB646" i="5"/>
  <c r="S642" i="5"/>
  <c r="T642" i="5"/>
  <c r="AB642" i="5"/>
  <c r="S638" i="5"/>
  <c r="T638" i="5"/>
  <c r="AB638" i="5"/>
  <c r="T634" i="5"/>
  <c r="S634" i="5"/>
  <c r="AB634" i="5"/>
  <c r="S630" i="5"/>
  <c r="T630" i="5"/>
  <c r="AB630" i="5"/>
  <c r="S626" i="5"/>
  <c r="T626" i="5"/>
  <c r="AB626" i="5"/>
  <c r="S622" i="5"/>
  <c r="T622" i="5"/>
  <c r="S618" i="5"/>
  <c r="T618" i="5"/>
  <c r="AB618" i="5"/>
  <c r="S614" i="5"/>
  <c r="T614" i="5"/>
  <c r="AB614" i="5"/>
  <c r="S610" i="5"/>
  <c r="T610" i="5"/>
  <c r="AB610" i="5"/>
  <c r="S606" i="5"/>
  <c r="T606" i="5"/>
  <c r="AB606" i="5"/>
  <c r="S602" i="5"/>
  <c r="T602" i="5"/>
  <c r="AB602" i="5"/>
  <c r="S598" i="5"/>
  <c r="T598" i="5"/>
  <c r="S594" i="5"/>
  <c r="T594" i="5"/>
  <c r="AB594" i="5"/>
  <c r="S590" i="5"/>
  <c r="T590" i="5"/>
  <c r="AB590" i="5"/>
  <c r="S586" i="5"/>
  <c r="T586" i="5"/>
  <c r="AB586" i="5"/>
  <c r="S582" i="5"/>
  <c r="T582" i="5"/>
  <c r="AB582" i="5"/>
  <c r="S578" i="5"/>
  <c r="T578" i="5"/>
  <c r="AB578" i="5"/>
  <c r="S574" i="5"/>
  <c r="T574" i="5"/>
  <c r="AB574" i="5"/>
  <c r="S570" i="5"/>
  <c r="T570" i="5"/>
  <c r="AB570" i="5"/>
  <c r="S566" i="5"/>
  <c r="T566" i="5"/>
  <c r="AB566" i="5"/>
  <c r="S562" i="5"/>
  <c r="T562" i="5"/>
  <c r="AB562" i="5"/>
  <c r="AB1584" i="5"/>
  <c r="AB1560" i="5"/>
  <c r="AB1544" i="5"/>
  <c r="AB1536" i="5"/>
  <c r="AB1528" i="5"/>
  <c r="AB1524" i="5"/>
  <c r="AB1492" i="5"/>
  <c r="AB1472" i="5"/>
  <c r="AB1464" i="5"/>
  <c r="AB1460" i="5"/>
  <c r="AB1344" i="5"/>
  <c r="AB1336" i="5"/>
  <c r="AB1328" i="5"/>
  <c r="AB1256" i="5"/>
  <c r="AB1248" i="5"/>
  <c r="AB1208" i="5"/>
  <c r="AB1195" i="5"/>
  <c r="AB1182" i="5"/>
  <c r="AB1168" i="5"/>
  <c r="AB1154" i="5"/>
  <c r="AB1142" i="5"/>
  <c r="AB1131" i="5"/>
  <c r="AB1126" i="5"/>
  <c r="AB1115" i="5"/>
  <c r="AB1102" i="5"/>
  <c r="AB1096" i="5"/>
  <c r="AB1078" i="5"/>
  <c r="AB1072" i="5"/>
  <c r="AB1054" i="5"/>
  <c r="AB1048" i="5"/>
  <c r="AB1042" i="5"/>
  <c r="AB1034" i="5"/>
  <c r="AB1027" i="5"/>
  <c r="AB956" i="5"/>
  <c r="AB895" i="5"/>
  <c r="AB828" i="5"/>
  <c r="AB767" i="5"/>
  <c r="AB700" i="5"/>
  <c r="AB639" i="5"/>
  <c r="AB572" i="5"/>
  <c r="S1245" i="5"/>
  <c r="T1245" i="5"/>
  <c r="S1241" i="5"/>
  <c r="T1241" i="5"/>
  <c r="S1237" i="5"/>
  <c r="T1237" i="5"/>
  <c r="S1233" i="5"/>
  <c r="T1233" i="5"/>
  <c r="S1229" i="5"/>
  <c r="T1229" i="5"/>
  <c r="S1225" i="5"/>
  <c r="T1225" i="5"/>
  <c r="S1221" i="5"/>
  <c r="T1221" i="5"/>
  <c r="S1217" i="5"/>
  <c r="T1217" i="5"/>
  <c r="S1213" i="5"/>
  <c r="T1213" i="5"/>
  <c r="S1209" i="5"/>
  <c r="T1209" i="5"/>
  <c r="S1205" i="5"/>
  <c r="T1205" i="5"/>
  <c r="S1201" i="5"/>
  <c r="T1201" i="5"/>
  <c r="S1197" i="5"/>
  <c r="T1197" i="5"/>
  <c r="S1193" i="5"/>
  <c r="T1193" i="5"/>
  <c r="S1189" i="5"/>
  <c r="T1189" i="5"/>
  <c r="S1185" i="5"/>
  <c r="T1185" i="5"/>
  <c r="S1181" i="5"/>
  <c r="T1181" i="5"/>
  <c r="S1177" i="5"/>
  <c r="T1177" i="5"/>
  <c r="S1173" i="5"/>
  <c r="T1173" i="5"/>
  <c r="S1169" i="5"/>
  <c r="T1169" i="5"/>
  <c r="S1165" i="5"/>
  <c r="T1165" i="5"/>
  <c r="S1161" i="5"/>
  <c r="T1161" i="5"/>
  <c r="S1157" i="5"/>
  <c r="T1157" i="5"/>
  <c r="S1153" i="5"/>
  <c r="T1153" i="5"/>
  <c r="S1149" i="5"/>
  <c r="T1149" i="5"/>
  <c r="S1145" i="5"/>
  <c r="T1145" i="5"/>
  <c r="S1141" i="5"/>
  <c r="T1141" i="5"/>
  <c r="S1137" i="5"/>
  <c r="T1137" i="5"/>
  <c r="S1133" i="5"/>
  <c r="T1133" i="5"/>
  <c r="S1129" i="5"/>
  <c r="T1129" i="5"/>
  <c r="S1125" i="5"/>
  <c r="T1125" i="5"/>
  <c r="S1121" i="5"/>
  <c r="T1121" i="5"/>
  <c r="S1117" i="5"/>
  <c r="T1117" i="5"/>
  <c r="S1113" i="5"/>
  <c r="T1113" i="5"/>
  <c r="S1109" i="5"/>
  <c r="T1109" i="5"/>
  <c r="S1105" i="5"/>
  <c r="T1105" i="5"/>
  <c r="S1101" i="5"/>
  <c r="T1101" i="5"/>
  <c r="S1097" i="5"/>
  <c r="T1097" i="5"/>
  <c r="S1093" i="5"/>
  <c r="T1093" i="5"/>
  <c r="S1089" i="5"/>
  <c r="T1089" i="5"/>
  <c r="S1085" i="5"/>
  <c r="T1085" i="5"/>
  <c r="S1081" i="5"/>
  <c r="T1081" i="5"/>
  <c r="S1077" i="5"/>
  <c r="T1077" i="5"/>
  <c r="S1073" i="5"/>
  <c r="T1073" i="5"/>
  <c r="S1069" i="5"/>
  <c r="T1069" i="5"/>
  <c r="S1065" i="5"/>
  <c r="T1065" i="5"/>
  <c r="S1061" i="5"/>
  <c r="T1061" i="5"/>
  <c r="S1057" i="5"/>
  <c r="T1057" i="5"/>
  <c r="S1053" i="5"/>
  <c r="T1053" i="5"/>
  <c r="S1049" i="5"/>
  <c r="T1049" i="5"/>
  <c r="S1045" i="5"/>
  <c r="T1045" i="5"/>
  <c r="S1041" i="5"/>
  <c r="T1041" i="5"/>
  <c r="S1037" i="5"/>
  <c r="T1037" i="5"/>
  <c r="S1033" i="5"/>
  <c r="T1033" i="5"/>
  <c r="S1029" i="5"/>
  <c r="T1029" i="5"/>
  <c r="S1025" i="5"/>
  <c r="T1025" i="5"/>
  <c r="S1021" i="5"/>
  <c r="T1021" i="5"/>
  <c r="S1017" i="5"/>
  <c r="T1017" i="5"/>
  <c r="S1013" i="5"/>
  <c r="T1013" i="5"/>
  <c r="S1009" i="5"/>
  <c r="T1009" i="5"/>
  <c r="S1005" i="5"/>
  <c r="T1005" i="5"/>
  <c r="S1001" i="5"/>
  <c r="T1001" i="5"/>
  <c r="S997" i="5"/>
  <c r="T997" i="5"/>
  <c r="S993" i="5"/>
  <c r="T993" i="5"/>
  <c r="S989" i="5"/>
  <c r="T989" i="5"/>
  <c r="S985" i="5"/>
  <c r="T985" i="5"/>
  <c r="S981" i="5"/>
  <c r="T981" i="5"/>
  <c r="T977" i="5"/>
  <c r="S977" i="5"/>
  <c r="T973" i="5"/>
  <c r="S973" i="5"/>
  <c r="T969" i="5"/>
  <c r="S969" i="5"/>
  <c r="T965" i="5"/>
  <c r="S965" i="5"/>
  <c r="T961" i="5"/>
  <c r="S961" i="5"/>
  <c r="T957" i="5"/>
  <c r="S957" i="5"/>
  <c r="T953" i="5"/>
  <c r="S953" i="5"/>
  <c r="T949" i="5"/>
  <c r="S949" i="5"/>
  <c r="T945" i="5"/>
  <c r="S945" i="5"/>
  <c r="T941" i="5"/>
  <c r="S941" i="5"/>
  <c r="T937" i="5"/>
  <c r="S937" i="5"/>
  <c r="T933" i="5"/>
  <c r="S933" i="5"/>
  <c r="T929" i="5"/>
  <c r="S929" i="5"/>
  <c r="T925" i="5"/>
  <c r="S925" i="5"/>
  <c r="T921" i="5"/>
  <c r="S921" i="5"/>
  <c r="T917" i="5"/>
  <c r="S917" i="5"/>
  <c r="T913" i="5"/>
  <c r="S913" i="5"/>
  <c r="T909" i="5"/>
  <c r="S909" i="5"/>
  <c r="T905" i="5"/>
  <c r="S905" i="5"/>
  <c r="T901" i="5"/>
  <c r="S901" i="5"/>
  <c r="T897" i="5"/>
  <c r="S897" i="5"/>
  <c r="T893" i="5"/>
  <c r="S893" i="5"/>
  <c r="T889" i="5"/>
  <c r="S889" i="5"/>
  <c r="T885" i="5"/>
  <c r="S885" i="5"/>
  <c r="T881" i="5"/>
  <c r="S881" i="5"/>
  <c r="T877" i="5"/>
  <c r="S877" i="5"/>
  <c r="T873" i="5"/>
  <c r="S873" i="5"/>
  <c r="T869" i="5"/>
  <c r="S869" i="5"/>
  <c r="T865" i="5"/>
  <c r="S865" i="5"/>
  <c r="T861" i="5"/>
  <c r="S861" i="5"/>
  <c r="T857" i="5"/>
  <c r="S857" i="5"/>
  <c r="T853" i="5"/>
  <c r="S853" i="5"/>
  <c r="T849" i="5"/>
  <c r="S849" i="5"/>
  <c r="T845" i="5"/>
  <c r="S845" i="5"/>
  <c r="T841" i="5"/>
  <c r="S841" i="5"/>
  <c r="T837" i="5"/>
  <c r="S837" i="5"/>
  <c r="T833" i="5"/>
  <c r="S833" i="5"/>
  <c r="T829" i="5"/>
  <c r="S829" i="5"/>
  <c r="T825" i="5"/>
  <c r="S825" i="5"/>
  <c r="T821" i="5"/>
  <c r="S821" i="5"/>
  <c r="T817" i="5"/>
  <c r="S817" i="5"/>
  <c r="T813" i="5"/>
  <c r="S813" i="5"/>
  <c r="T809" i="5"/>
  <c r="S809" i="5"/>
  <c r="T805" i="5"/>
  <c r="S805" i="5"/>
  <c r="T801" i="5"/>
  <c r="S801" i="5"/>
  <c r="T797" i="5"/>
  <c r="S797" i="5"/>
  <c r="T793" i="5"/>
  <c r="S793" i="5"/>
  <c r="T789" i="5"/>
  <c r="S789" i="5"/>
  <c r="T785" i="5"/>
  <c r="S785" i="5"/>
  <c r="T781" i="5"/>
  <c r="S781" i="5"/>
  <c r="T777" i="5"/>
  <c r="S777" i="5"/>
  <c r="T773" i="5"/>
  <c r="S773" i="5"/>
  <c r="T769" i="5"/>
  <c r="S769" i="5"/>
  <c r="T765" i="5"/>
  <c r="S765" i="5"/>
  <c r="T761" i="5"/>
  <c r="S761" i="5"/>
  <c r="T757" i="5"/>
  <c r="S757" i="5"/>
  <c r="T753" i="5"/>
  <c r="S753" i="5"/>
  <c r="T749" i="5"/>
  <c r="S749" i="5"/>
  <c r="T745" i="5"/>
  <c r="S745" i="5"/>
  <c r="T741" i="5"/>
  <c r="S741" i="5"/>
  <c r="T737" i="5"/>
  <c r="S737" i="5"/>
  <c r="T733" i="5"/>
  <c r="S733" i="5"/>
  <c r="T729" i="5"/>
  <c r="S729" i="5"/>
  <c r="T725" i="5"/>
  <c r="S725" i="5"/>
  <c r="T721" i="5"/>
  <c r="S721" i="5"/>
  <c r="T717" i="5"/>
  <c r="S717" i="5"/>
  <c r="T713" i="5"/>
  <c r="S713" i="5"/>
  <c r="T709" i="5"/>
  <c r="S709" i="5"/>
  <c r="T705" i="5"/>
  <c r="S705" i="5"/>
  <c r="T701" i="5"/>
  <c r="S701" i="5"/>
  <c r="T697" i="5"/>
  <c r="S697" i="5"/>
  <c r="T693" i="5"/>
  <c r="S693" i="5"/>
  <c r="T689" i="5"/>
  <c r="S689" i="5"/>
  <c r="T685" i="5"/>
  <c r="S685" i="5"/>
  <c r="T681" i="5"/>
  <c r="S681" i="5"/>
  <c r="T677" i="5"/>
  <c r="S677" i="5"/>
  <c r="T673" i="5"/>
  <c r="S673" i="5"/>
  <c r="T669" i="5"/>
  <c r="S669" i="5"/>
  <c r="T665" i="5"/>
  <c r="S665" i="5"/>
  <c r="T661" i="5"/>
  <c r="S661" i="5"/>
  <c r="T657" i="5"/>
  <c r="S657" i="5"/>
  <c r="T653" i="5"/>
  <c r="S653" i="5"/>
  <c r="S649" i="5"/>
  <c r="T649" i="5"/>
  <c r="S645" i="5"/>
  <c r="T645" i="5"/>
  <c r="S641" i="5"/>
  <c r="T641" i="5"/>
  <c r="S637" i="5"/>
  <c r="T637" i="5"/>
  <c r="T633" i="5"/>
  <c r="S633" i="5"/>
  <c r="T629" i="5"/>
  <c r="S629" i="5"/>
  <c r="T625" i="5"/>
  <c r="S625" i="5"/>
  <c r="T621" i="5"/>
  <c r="S621" i="5"/>
  <c r="T617" i="5"/>
  <c r="S617" i="5"/>
  <c r="T613" i="5"/>
  <c r="S613" i="5"/>
  <c r="T609" i="5"/>
  <c r="S609" i="5"/>
  <c r="T605" i="5"/>
  <c r="S605" i="5"/>
  <c r="T601" i="5"/>
  <c r="S601" i="5"/>
  <c r="T597" i="5"/>
  <c r="S597" i="5"/>
  <c r="T593" i="5"/>
  <c r="S593" i="5"/>
  <c r="T589" i="5"/>
  <c r="S589" i="5"/>
  <c r="T585" i="5"/>
  <c r="S585" i="5"/>
  <c r="T581" i="5"/>
  <c r="S581" i="5"/>
  <c r="T577" i="5"/>
  <c r="S577" i="5"/>
  <c r="T573" i="5"/>
  <c r="S573" i="5"/>
  <c r="T569" i="5"/>
  <c r="S569" i="5"/>
  <c r="T565" i="5"/>
  <c r="S565" i="5"/>
  <c r="AB1588" i="5"/>
  <c r="AB1576" i="5"/>
  <c r="AB1568" i="5"/>
  <c r="AB1512" i="5"/>
  <c r="AB1496" i="5"/>
  <c r="AB1480" i="5"/>
  <c r="AB1448" i="5"/>
  <c r="AB1440" i="5"/>
  <c r="AB1320" i="5"/>
  <c r="AB1280" i="5"/>
  <c r="AB1272" i="5"/>
  <c r="AB1240" i="5"/>
  <c r="AB1232" i="5"/>
  <c r="AB1221" i="5"/>
  <c r="AB1216" i="5"/>
  <c r="AB1201" i="5"/>
  <c r="AB1193" i="5"/>
  <c r="AB1187" i="5"/>
  <c r="AB1177" i="5"/>
  <c r="AB1171" i="5"/>
  <c r="AB1165" i="5"/>
  <c r="AB1158" i="5"/>
  <c r="AB1152" i="5"/>
  <c r="AB1141" i="5"/>
  <c r="AB1136" i="5"/>
  <c r="AB1130" i="5"/>
  <c r="AB1125" i="5"/>
  <c r="AB1120" i="5"/>
  <c r="AB1114" i="5"/>
  <c r="AB1107" i="5"/>
  <c r="AB1101" i="5"/>
  <c r="AB1094" i="5"/>
  <c r="AB1086" i="5"/>
  <c r="AB1077" i="5"/>
  <c r="AB1067" i="5"/>
  <c r="AB1058" i="5"/>
  <c r="AB1051" i="5"/>
  <c r="AB1046" i="5"/>
  <c r="AB1040" i="5"/>
  <c r="AB1033" i="5"/>
  <c r="AB1026" i="5"/>
  <c r="AB1015" i="5"/>
  <c r="AB1007" i="5"/>
  <c r="AB999" i="5"/>
  <c r="AB991" i="5"/>
  <c r="AB983" i="5"/>
  <c r="AB975" i="5"/>
  <c r="AB967" i="5"/>
  <c r="AB960" i="5"/>
  <c r="AB955" i="5"/>
  <c r="AB947" i="5"/>
  <c r="AB939" i="5"/>
  <c r="AB931" i="5"/>
  <c r="AB923" i="5"/>
  <c r="AB915" i="5"/>
  <c r="AB907" i="5"/>
  <c r="AB899" i="5"/>
  <c r="AB893" i="5"/>
  <c r="AB887" i="5"/>
  <c r="AB879" i="5"/>
  <c r="AB871" i="5"/>
  <c r="AB863" i="5"/>
  <c r="AB855" i="5"/>
  <c r="AB847" i="5"/>
  <c r="AB839" i="5"/>
  <c r="AB832" i="5"/>
  <c r="AB827" i="5"/>
  <c r="AB819" i="5"/>
  <c r="AB811" i="5"/>
  <c r="AB803" i="5"/>
  <c r="AB795" i="5"/>
  <c r="AB787" i="5"/>
  <c r="AB779" i="5"/>
  <c r="AB771" i="5"/>
  <c r="AB765" i="5"/>
  <c r="AB759" i="5"/>
  <c r="AB751" i="5"/>
  <c r="AB743" i="5"/>
  <c r="AB735" i="5"/>
  <c r="AB727" i="5"/>
  <c r="AB719" i="5"/>
  <c r="AB711" i="5"/>
  <c r="AB704" i="5"/>
  <c r="AB699" i="5"/>
  <c r="AB691" i="5"/>
  <c r="AB683" i="5"/>
  <c r="AB675" i="5"/>
  <c r="AB667" i="5"/>
  <c r="AB659" i="5"/>
  <c r="AB651" i="5"/>
  <c r="AB643" i="5"/>
  <c r="AB637" i="5"/>
  <c r="AB631" i="5"/>
  <c r="AB623" i="5"/>
  <c r="AB615" i="5"/>
  <c r="AB607" i="5"/>
  <c r="AB599" i="5"/>
  <c r="AB591" i="5"/>
  <c r="AB583" i="5"/>
  <c r="AB576" i="5"/>
  <c r="AB571" i="5"/>
  <c r="AB563" i="5"/>
  <c r="G2371" i="5"/>
  <c r="G2347" i="5"/>
  <c r="G2173" i="5"/>
  <c r="G2116" i="5"/>
  <c r="G2051" i="5"/>
  <c r="G2021" i="5"/>
  <c r="G1993" i="5"/>
  <c r="G1849" i="5"/>
  <c r="G1705" i="5"/>
  <c r="G1619" i="5"/>
  <c r="G1553" i="5"/>
  <c r="G1505" i="5"/>
  <c r="G1485" i="5"/>
  <c r="G1454" i="5"/>
  <c r="G1422" i="5"/>
  <c r="G1089" i="5"/>
  <c r="G989" i="5"/>
  <c r="G913" i="5"/>
  <c r="G883" i="5"/>
  <c r="G607" i="5"/>
  <c r="G565" i="5"/>
  <c r="G1267" i="5"/>
  <c r="G1261" i="5"/>
  <c r="G1211" i="5"/>
  <c r="G1117" i="5"/>
  <c r="G879" i="5"/>
  <c r="G855" i="5"/>
  <c r="G655" i="5"/>
  <c r="G897" i="5"/>
  <c r="G679" i="5"/>
  <c r="G623" i="5"/>
  <c r="G611" i="5"/>
  <c r="G749" i="5"/>
  <c r="G743" i="5"/>
  <c r="G673" i="5"/>
  <c r="S560" i="5"/>
  <c r="T560" i="5"/>
  <c r="S558" i="5"/>
  <c r="T558" i="5"/>
  <c r="S556" i="5"/>
  <c r="T556" i="5"/>
  <c r="S554" i="5"/>
  <c r="T554" i="5"/>
  <c r="S552" i="5"/>
  <c r="T552" i="5"/>
  <c r="S550" i="5"/>
  <c r="T550" i="5"/>
  <c r="S548" i="5"/>
  <c r="T548" i="5"/>
  <c r="S546" i="5"/>
  <c r="T546" i="5"/>
  <c r="S544" i="5"/>
  <c r="T544" i="5"/>
  <c r="S542" i="5"/>
  <c r="T542" i="5"/>
  <c r="S540" i="5"/>
  <c r="T540" i="5"/>
  <c r="S538" i="5"/>
  <c r="T538" i="5"/>
  <c r="S536" i="5"/>
  <c r="T536" i="5"/>
  <c r="S534" i="5"/>
  <c r="T534" i="5"/>
  <c r="S532" i="5"/>
  <c r="T532" i="5"/>
  <c r="S530" i="5"/>
  <c r="T530" i="5"/>
  <c r="S528" i="5"/>
  <c r="T528" i="5"/>
  <c r="S526" i="5"/>
  <c r="T526" i="5"/>
  <c r="S524" i="5"/>
  <c r="T524" i="5"/>
  <c r="S522" i="5"/>
  <c r="T522" i="5"/>
  <c r="S520" i="5"/>
  <c r="T520" i="5"/>
  <c r="S518" i="5"/>
  <c r="T518" i="5"/>
  <c r="S516" i="5"/>
  <c r="T516" i="5"/>
  <c r="S514" i="5"/>
  <c r="T514" i="5"/>
  <c r="S512" i="5"/>
  <c r="T512" i="5"/>
  <c r="S510" i="5"/>
  <c r="T510" i="5"/>
  <c r="S508" i="5"/>
  <c r="T508" i="5"/>
  <c r="S506" i="5"/>
  <c r="T506" i="5"/>
  <c r="S504" i="5"/>
  <c r="T504" i="5"/>
  <c r="S502" i="5"/>
  <c r="T502" i="5"/>
  <c r="S500" i="5"/>
  <c r="T500" i="5"/>
  <c r="S498" i="5"/>
  <c r="T498" i="5"/>
  <c r="S496" i="5"/>
  <c r="T496" i="5"/>
  <c r="S494" i="5"/>
  <c r="T494" i="5"/>
  <c r="S492" i="5"/>
  <c r="T492" i="5"/>
  <c r="S490" i="5"/>
  <c r="T490" i="5"/>
  <c r="S488" i="5"/>
  <c r="T488" i="5"/>
  <c r="S486" i="5"/>
  <c r="T486" i="5"/>
  <c r="S484" i="5"/>
  <c r="T484" i="5"/>
  <c r="S482" i="5"/>
  <c r="T482" i="5"/>
  <c r="S480" i="5"/>
  <c r="T480" i="5"/>
  <c r="S478" i="5"/>
  <c r="T478" i="5"/>
  <c r="S476" i="5"/>
  <c r="T476" i="5"/>
  <c r="S474" i="5"/>
  <c r="T474" i="5"/>
  <c r="S472" i="5"/>
  <c r="T472" i="5"/>
  <c r="S470" i="5"/>
  <c r="T470" i="5"/>
  <c r="S468" i="5"/>
  <c r="T468" i="5"/>
  <c r="S466" i="5"/>
  <c r="T466" i="5"/>
  <c r="S464" i="5"/>
  <c r="T464" i="5"/>
  <c r="S462" i="5"/>
  <c r="T462" i="5"/>
  <c r="S460" i="5"/>
  <c r="T460" i="5"/>
  <c r="T458" i="5"/>
  <c r="S458" i="5"/>
  <c r="T456" i="5"/>
  <c r="S456" i="5"/>
  <c r="T454" i="5"/>
  <c r="S454" i="5"/>
  <c r="T452" i="5"/>
  <c r="S452" i="5"/>
  <c r="T450" i="5"/>
  <c r="S450" i="5"/>
  <c r="T448" i="5"/>
  <c r="S448" i="5"/>
  <c r="T446" i="5"/>
  <c r="S446" i="5"/>
  <c r="T444" i="5"/>
  <c r="S444" i="5"/>
  <c r="T442" i="5"/>
  <c r="S442" i="5"/>
  <c r="T440" i="5"/>
  <c r="S440" i="5"/>
  <c r="T438" i="5"/>
  <c r="S438" i="5"/>
  <c r="T436" i="5"/>
  <c r="S436" i="5"/>
  <c r="T434" i="5"/>
  <c r="S434" i="5"/>
  <c r="T432" i="5"/>
  <c r="S432" i="5"/>
  <c r="T430" i="5"/>
  <c r="S430" i="5"/>
  <c r="T428" i="5"/>
  <c r="S428" i="5"/>
  <c r="T426" i="5"/>
  <c r="S426" i="5"/>
  <c r="T424" i="5"/>
  <c r="S424" i="5"/>
  <c r="T422" i="5"/>
  <c r="S422" i="5"/>
  <c r="T420" i="5"/>
  <c r="S420" i="5"/>
  <c r="T418" i="5"/>
  <c r="S418" i="5"/>
  <c r="T416" i="5"/>
  <c r="S416" i="5"/>
  <c r="T414" i="5"/>
  <c r="S414" i="5"/>
  <c r="T412" i="5"/>
  <c r="S412" i="5"/>
  <c r="T410" i="5"/>
  <c r="S410" i="5"/>
  <c r="T408" i="5"/>
  <c r="S408" i="5"/>
  <c r="T406" i="5"/>
  <c r="S406" i="5"/>
  <c r="T404" i="5"/>
  <c r="S404" i="5"/>
  <c r="T402" i="5"/>
  <c r="S402" i="5"/>
  <c r="T400" i="5"/>
  <c r="S400" i="5"/>
  <c r="T398" i="5"/>
  <c r="S398" i="5"/>
  <c r="T396" i="5"/>
  <c r="S396" i="5"/>
  <c r="T394" i="5"/>
  <c r="S394" i="5"/>
  <c r="T392" i="5"/>
  <c r="S392" i="5"/>
  <c r="T390" i="5"/>
  <c r="S390" i="5"/>
  <c r="T388" i="5"/>
  <c r="S388" i="5"/>
  <c r="T386" i="5"/>
  <c r="S386" i="5"/>
  <c r="T384" i="5"/>
  <c r="S384" i="5"/>
  <c r="T382" i="5"/>
  <c r="S382" i="5"/>
  <c r="T380" i="5"/>
  <c r="S380" i="5"/>
  <c r="T378" i="5"/>
  <c r="S378" i="5"/>
  <c r="T376" i="5"/>
  <c r="S376" i="5"/>
  <c r="T374" i="5"/>
  <c r="S374" i="5"/>
  <c r="T372" i="5"/>
  <c r="S372" i="5"/>
  <c r="T370" i="5"/>
  <c r="S370" i="5"/>
  <c r="T368" i="5"/>
  <c r="S368" i="5"/>
  <c r="T366" i="5"/>
  <c r="S366" i="5"/>
  <c r="T364" i="5"/>
  <c r="S364" i="5"/>
  <c r="T362" i="5"/>
  <c r="S362" i="5"/>
  <c r="T360" i="5"/>
  <c r="S360" i="5"/>
  <c r="T358" i="5"/>
  <c r="S358" i="5"/>
  <c r="T356" i="5"/>
  <c r="S356" i="5"/>
  <c r="T354" i="5"/>
  <c r="S354" i="5"/>
  <c r="T352" i="5"/>
  <c r="S352" i="5"/>
  <c r="T350" i="5"/>
  <c r="S350" i="5"/>
  <c r="T348" i="5"/>
  <c r="S348" i="5"/>
  <c r="T346" i="5"/>
  <c r="S346" i="5"/>
  <c r="T344" i="5"/>
  <c r="S344" i="5"/>
  <c r="T342" i="5"/>
  <c r="S342" i="5"/>
  <c r="T340" i="5"/>
  <c r="S340" i="5"/>
  <c r="T338" i="5"/>
  <c r="S338" i="5"/>
  <c r="T336" i="5"/>
  <c r="S336" i="5"/>
  <c r="T334" i="5"/>
  <c r="S334" i="5"/>
  <c r="T332" i="5"/>
  <c r="S332" i="5"/>
  <c r="T330" i="5"/>
  <c r="S330" i="5"/>
  <c r="T328" i="5"/>
  <c r="S328" i="5"/>
  <c r="T326" i="5"/>
  <c r="S326" i="5"/>
  <c r="T324" i="5"/>
  <c r="S324" i="5"/>
  <c r="T322" i="5"/>
  <c r="S322" i="5"/>
  <c r="T320" i="5"/>
  <c r="S320" i="5"/>
  <c r="T318" i="5"/>
  <c r="S318" i="5"/>
  <c r="T316" i="5"/>
  <c r="S316" i="5"/>
  <c r="T314" i="5"/>
  <c r="S314" i="5"/>
  <c r="T312" i="5"/>
  <c r="S312" i="5"/>
  <c r="T310" i="5"/>
  <c r="S310" i="5"/>
  <c r="S308" i="5"/>
  <c r="T308" i="5"/>
  <c r="S306" i="5"/>
  <c r="T306" i="5"/>
  <c r="S304" i="5"/>
  <c r="T304" i="5"/>
  <c r="T302" i="5"/>
  <c r="S302" i="5"/>
  <c r="S300" i="5"/>
  <c r="T300" i="5"/>
  <c r="S298" i="5"/>
  <c r="T298" i="5"/>
  <c r="S296" i="5"/>
  <c r="T296" i="5"/>
  <c r="T294" i="5"/>
  <c r="S294" i="5"/>
  <c r="S292" i="5"/>
  <c r="T292" i="5"/>
  <c r="S290" i="5"/>
  <c r="T290" i="5"/>
  <c r="S288" i="5"/>
  <c r="T288" i="5"/>
  <c r="T286" i="5"/>
  <c r="S286" i="5"/>
  <c r="S284" i="5"/>
  <c r="T284" i="5"/>
  <c r="S282" i="5"/>
  <c r="T282" i="5"/>
  <c r="S280" i="5"/>
  <c r="T280" i="5"/>
  <c r="S278" i="5"/>
  <c r="T278" i="5"/>
  <c r="S276" i="5"/>
  <c r="T276" i="5"/>
  <c r="S274" i="5"/>
  <c r="T274" i="5"/>
  <c r="S272" i="5"/>
  <c r="T272" i="5"/>
  <c r="S270" i="5"/>
  <c r="T270" i="5"/>
  <c r="S268" i="5"/>
  <c r="T268" i="5"/>
  <c r="S266" i="5"/>
  <c r="T266" i="5"/>
  <c r="S264" i="5"/>
  <c r="T264" i="5"/>
  <c r="S262" i="5"/>
  <c r="T262" i="5"/>
  <c r="S260" i="5"/>
  <c r="T260" i="5"/>
  <c r="S258" i="5"/>
  <c r="T258" i="5"/>
  <c r="S256" i="5"/>
  <c r="T256" i="5"/>
  <c r="S254" i="5"/>
  <c r="T254" i="5"/>
  <c r="S252" i="5"/>
  <c r="T252" i="5"/>
  <c r="S250" i="5"/>
  <c r="T250" i="5"/>
  <c r="S248" i="5"/>
  <c r="T248" i="5"/>
  <c r="S246" i="5"/>
  <c r="T246" i="5"/>
  <c r="S244" i="5"/>
  <c r="T244" i="5"/>
  <c r="S242" i="5"/>
  <c r="T242" i="5"/>
  <c r="S240" i="5"/>
  <c r="T240" i="5"/>
  <c r="S238" i="5"/>
  <c r="T238" i="5"/>
  <c r="S236" i="5"/>
  <c r="T236" i="5"/>
  <c r="S234" i="5"/>
  <c r="T234" i="5"/>
  <c r="S232" i="5"/>
  <c r="T232" i="5"/>
  <c r="S230" i="5"/>
  <c r="T230" i="5"/>
  <c r="S228" i="5"/>
  <c r="T228" i="5"/>
  <c r="S226" i="5"/>
  <c r="T226" i="5"/>
  <c r="S224" i="5"/>
  <c r="T224" i="5"/>
  <c r="S222" i="5"/>
  <c r="T222" i="5"/>
  <c r="S220" i="5"/>
  <c r="T220" i="5"/>
  <c r="S218" i="5"/>
  <c r="T218" i="5"/>
  <c r="S216" i="5"/>
  <c r="T216" i="5"/>
  <c r="S214" i="5"/>
  <c r="T214" i="5"/>
  <c r="S212" i="5"/>
  <c r="T212" i="5"/>
  <c r="S210" i="5"/>
  <c r="T210" i="5"/>
  <c r="S208" i="5"/>
  <c r="T208" i="5"/>
  <c r="S206" i="5"/>
  <c r="T206" i="5"/>
  <c r="S204" i="5"/>
  <c r="T204" i="5"/>
  <c r="S202" i="5"/>
  <c r="T202" i="5"/>
  <c r="S200" i="5"/>
  <c r="T200" i="5"/>
  <c r="S198" i="5"/>
  <c r="T198" i="5"/>
  <c r="S196" i="5"/>
  <c r="T196" i="5"/>
  <c r="S194" i="5"/>
  <c r="T194" i="5"/>
  <c r="S192" i="5"/>
  <c r="T192" i="5"/>
  <c r="S190" i="5"/>
  <c r="T190" i="5"/>
  <c r="S188" i="5"/>
  <c r="T188" i="5"/>
  <c r="S186" i="5"/>
  <c r="T186" i="5"/>
  <c r="S184" i="5"/>
  <c r="T184" i="5"/>
  <c r="S182" i="5"/>
  <c r="T182" i="5"/>
  <c r="S180" i="5"/>
  <c r="T180" i="5"/>
  <c r="S178" i="5"/>
  <c r="T178" i="5"/>
  <c r="S176" i="5"/>
  <c r="T176" i="5"/>
  <c r="S174" i="5"/>
  <c r="T174" i="5"/>
  <c r="S172" i="5"/>
  <c r="T172" i="5"/>
  <c r="S170" i="5"/>
  <c r="T170" i="5"/>
  <c r="S168" i="5"/>
  <c r="T168" i="5"/>
  <c r="S166" i="5"/>
  <c r="T166" i="5"/>
  <c r="S164" i="5"/>
  <c r="T164" i="5"/>
  <c r="S162" i="5"/>
  <c r="T162" i="5"/>
  <c r="S160" i="5"/>
  <c r="T160" i="5"/>
  <c r="S158" i="5"/>
  <c r="T158" i="5"/>
  <c r="S156" i="5"/>
  <c r="T156" i="5"/>
  <c r="S154" i="5"/>
  <c r="T154" i="5"/>
  <c r="S152" i="5"/>
  <c r="T152" i="5"/>
  <c r="S150" i="5"/>
  <c r="T150" i="5"/>
  <c r="S148" i="5"/>
  <c r="T148" i="5"/>
  <c r="S146" i="5"/>
  <c r="T146" i="5"/>
  <c r="S144" i="5"/>
  <c r="T144" i="5"/>
  <c r="S142" i="5"/>
  <c r="T142" i="5"/>
  <c r="S140" i="5"/>
  <c r="T140" i="5"/>
  <c r="S138" i="5"/>
  <c r="T138" i="5"/>
  <c r="S136" i="5"/>
  <c r="T136" i="5"/>
  <c r="S134" i="5"/>
  <c r="T134" i="5"/>
  <c r="S132" i="5"/>
  <c r="T132" i="5"/>
  <c r="S130" i="5"/>
  <c r="T130" i="5"/>
  <c r="S128" i="5"/>
  <c r="T128" i="5"/>
  <c r="S126" i="5"/>
  <c r="T126" i="5"/>
  <c r="S124" i="5"/>
  <c r="T124" i="5"/>
  <c r="S122" i="5"/>
  <c r="T122" i="5"/>
  <c r="S120" i="5"/>
  <c r="T120" i="5"/>
  <c r="S118" i="5"/>
  <c r="T118" i="5"/>
  <c r="S116" i="5"/>
  <c r="T116" i="5"/>
  <c r="S114" i="5"/>
  <c r="T114" i="5"/>
  <c r="S112" i="5"/>
  <c r="T112" i="5"/>
  <c r="S110" i="5"/>
  <c r="T110" i="5"/>
  <c r="S108" i="5"/>
  <c r="T108" i="5"/>
  <c r="S106" i="5"/>
  <c r="T106" i="5"/>
  <c r="S104" i="5"/>
  <c r="T104" i="5"/>
  <c r="S102" i="5"/>
  <c r="T102" i="5"/>
  <c r="S100" i="5"/>
  <c r="T100" i="5"/>
  <c r="S98" i="5"/>
  <c r="T98" i="5"/>
  <c r="S96" i="5"/>
  <c r="T96" i="5"/>
  <c r="S94" i="5"/>
  <c r="T94" i="5"/>
  <c r="S92" i="5"/>
  <c r="T92" i="5"/>
  <c r="S90" i="5"/>
  <c r="T90" i="5"/>
  <c r="S88" i="5"/>
  <c r="T88" i="5"/>
  <c r="S86" i="5"/>
  <c r="T86" i="5"/>
  <c r="S84" i="5"/>
  <c r="T84" i="5"/>
  <c r="S82" i="5"/>
  <c r="T82" i="5"/>
  <c r="S80" i="5"/>
  <c r="T80" i="5"/>
  <c r="S78" i="5"/>
  <c r="T78" i="5"/>
  <c r="S76" i="5"/>
  <c r="T76" i="5"/>
  <c r="S74" i="5"/>
  <c r="T74" i="5"/>
  <c r="S72" i="5"/>
  <c r="T72" i="5"/>
  <c r="S70" i="5"/>
  <c r="T70" i="5"/>
  <c r="S68" i="5"/>
  <c r="T68" i="5"/>
  <c r="S66" i="5"/>
  <c r="T66" i="5"/>
  <c r="S64" i="5"/>
  <c r="T64" i="5"/>
  <c r="S62" i="5"/>
  <c r="T62" i="5"/>
  <c r="S60" i="5"/>
  <c r="T60" i="5"/>
  <c r="S58" i="5"/>
  <c r="T58" i="5"/>
  <c r="S56" i="5"/>
  <c r="T56" i="5"/>
  <c r="S54" i="5"/>
  <c r="T54" i="5"/>
  <c r="S52" i="5"/>
  <c r="T52" i="5"/>
  <c r="S50" i="5"/>
  <c r="T50" i="5"/>
  <c r="S48" i="5"/>
  <c r="T48" i="5"/>
  <c r="S46" i="5"/>
  <c r="T46" i="5"/>
  <c r="S44" i="5"/>
  <c r="T44" i="5"/>
  <c r="S42" i="5"/>
  <c r="T42" i="5"/>
  <c r="S40" i="5"/>
  <c r="T40" i="5"/>
  <c r="S38" i="5"/>
  <c r="T38" i="5"/>
  <c r="S36" i="5"/>
  <c r="T36" i="5"/>
  <c r="S34" i="5"/>
  <c r="T34" i="5"/>
  <c r="S32" i="5"/>
  <c r="T32" i="5"/>
  <c r="S30" i="5"/>
  <c r="T30" i="5"/>
  <c r="S28" i="5"/>
  <c r="T28" i="5"/>
  <c r="S26" i="5"/>
  <c r="T26" i="5"/>
  <c r="S24" i="5"/>
  <c r="T24" i="5"/>
  <c r="S22" i="5"/>
  <c r="T22" i="5"/>
  <c r="S20" i="5"/>
  <c r="T20" i="5"/>
  <c r="S18" i="5"/>
  <c r="T18" i="5"/>
  <c r="S16" i="5"/>
  <c r="T16" i="5"/>
  <c r="S14" i="5"/>
  <c r="T14" i="5"/>
  <c r="S12" i="5"/>
  <c r="T12" i="5"/>
  <c r="S10" i="5"/>
  <c r="T10" i="5"/>
  <c r="S8" i="5"/>
  <c r="T8" i="5"/>
  <c r="T561" i="5"/>
  <c r="S561" i="5"/>
  <c r="T559" i="5"/>
  <c r="S559" i="5"/>
  <c r="T557" i="5"/>
  <c r="S557" i="5"/>
  <c r="T555" i="5"/>
  <c r="S555" i="5"/>
  <c r="T553" i="5"/>
  <c r="S553" i="5"/>
  <c r="T551" i="5"/>
  <c r="S551" i="5"/>
  <c r="T549" i="5"/>
  <c r="S549" i="5"/>
  <c r="T547" i="5"/>
  <c r="S547" i="5"/>
  <c r="T545" i="5"/>
  <c r="S545" i="5"/>
  <c r="T543" i="5"/>
  <c r="S543" i="5"/>
  <c r="T541" i="5"/>
  <c r="S541" i="5"/>
  <c r="T539" i="5"/>
  <c r="S539" i="5"/>
  <c r="T537" i="5"/>
  <c r="S537" i="5"/>
  <c r="T535" i="5"/>
  <c r="S535" i="5"/>
  <c r="T533" i="5"/>
  <c r="S533" i="5"/>
  <c r="T531" i="5"/>
  <c r="S531" i="5"/>
  <c r="T529" i="5"/>
  <c r="S529" i="5"/>
  <c r="T527" i="5"/>
  <c r="S527" i="5"/>
  <c r="T525" i="5"/>
  <c r="S525" i="5"/>
  <c r="T523" i="5"/>
  <c r="S523" i="5"/>
  <c r="T521" i="5"/>
  <c r="S521" i="5"/>
  <c r="T519" i="5"/>
  <c r="S519" i="5"/>
  <c r="T517" i="5"/>
  <c r="S517" i="5"/>
  <c r="T515" i="5"/>
  <c r="S515" i="5"/>
  <c r="T513" i="5"/>
  <c r="S513" i="5"/>
  <c r="T511" i="5"/>
  <c r="S511" i="5"/>
  <c r="T509" i="5"/>
  <c r="S509" i="5"/>
  <c r="T507" i="5"/>
  <c r="S507" i="5"/>
  <c r="T505" i="5"/>
  <c r="S505" i="5"/>
  <c r="T503" i="5"/>
  <c r="S503" i="5"/>
  <c r="T501" i="5"/>
  <c r="S501" i="5"/>
  <c r="T499" i="5"/>
  <c r="S499" i="5"/>
  <c r="T497" i="5"/>
  <c r="S497" i="5"/>
  <c r="T495" i="5"/>
  <c r="S495" i="5"/>
  <c r="T493" i="5"/>
  <c r="S493" i="5"/>
  <c r="T491" i="5"/>
  <c r="S491" i="5"/>
  <c r="T489" i="5"/>
  <c r="S489" i="5"/>
  <c r="T487" i="5"/>
  <c r="S487" i="5"/>
  <c r="T485" i="5"/>
  <c r="S485" i="5"/>
  <c r="S483" i="5"/>
  <c r="T483" i="5"/>
  <c r="S481" i="5"/>
  <c r="T481" i="5"/>
  <c r="S479" i="5"/>
  <c r="T479" i="5"/>
  <c r="T477" i="5"/>
  <c r="S477" i="5"/>
  <c r="S475" i="5"/>
  <c r="T475" i="5"/>
  <c r="S473" i="5"/>
  <c r="T473" i="5"/>
  <c r="S471" i="5"/>
  <c r="T471" i="5"/>
  <c r="T469" i="5"/>
  <c r="S469" i="5"/>
  <c r="S467" i="5"/>
  <c r="T467" i="5"/>
  <c r="S465" i="5"/>
  <c r="T465" i="5"/>
  <c r="S463" i="5"/>
  <c r="T463" i="5"/>
  <c r="T461" i="5"/>
  <c r="S461" i="5"/>
  <c r="S459" i="5"/>
  <c r="T459" i="5"/>
  <c r="S457" i="5"/>
  <c r="T457" i="5"/>
  <c r="S455" i="5"/>
  <c r="T455" i="5"/>
  <c r="S453" i="5"/>
  <c r="T453" i="5"/>
  <c r="S451" i="5"/>
  <c r="T451" i="5"/>
  <c r="S449" i="5"/>
  <c r="T449" i="5"/>
  <c r="S447" i="5"/>
  <c r="T447" i="5"/>
  <c r="S445" i="5"/>
  <c r="T445" i="5"/>
  <c r="S443" i="5"/>
  <c r="T443" i="5"/>
  <c r="S441" i="5"/>
  <c r="T441" i="5"/>
  <c r="S439" i="5"/>
  <c r="T439" i="5"/>
  <c r="S437" i="5"/>
  <c r="T437" i="5"/>
  <c r="S435" i="5"/>
  <c r="T435" i="5"/>
  <c r="S433" i="5"/>
  <c r="T433" i="5"/>
  <c r="S431" i="5"/>
  <c r="T431" i="5"/>
  <c r="S429" i="5"/>
  <c r="T429" i="5"/>
  <c r="S427" i="5"/>
  <c r="T427" i="5"/>
  <c r="S425" i="5"/>
  <c r="T425" i="5"/>
  <c r="S423" i="5"/>
  <c r="T423" i="5"/>
  <c r="S421" i="5"/>
  <c r="T421" i="5"/>
  <c r="S419" i="5"/>
  <c r="T419" i="5"/>
  <c r="S417" i="5"/>
  <c r="T417" i="5"/>
  <c r="S415" i="5"/>
  <c r="T415" i="5"/>
  <c r="S413" i="5"/>
  <c r="T413" i="5"/>
  <c r="S411" i="5"/>
  <c r="T411" i="5"/>
  <c r="S409" i="5"/>
  <c r="T409" i="5"/>
  <c r="S407" i="5"/>
  <c r="T407" i="5"/>
  <c r="S405" i="5"/>
  <c r="T405" i="5"/>
  <c r="S403" i="5"/>
  <c r="T403" i="5"/>
  <c r="S401" i="5"/>
  <c r="T401" i="5"/>
  <c r="S399" i="5"/>
  <c r="T399" i="5"/>
  <c r="S397" i="5"/>
  <c r="T397" i="5"/>
  <c r="S395" i="5"/>
  <c r="T395" i="5"/>
  <c r="S393" i="5"/>
  <c r="T393" i="5"/>
  <c r="S391" i="5"/>
  <c r="T391" i="5"/>
  <c r="S389" i="5"/>
  <c r="T389" i="5"/>
  <c r="S387" i="5"/>
  <c r="T387" i="5"/>
  <c r="S385" i="5"/>
  <c r="T385" i="5"/>
  <c r="S383" i="5"/>
  <c r="T383" i="5"/>
  <c r="S381" i="5"/>
  <c r="T381" i="5"/>
  <c r="S379" i="5"/>
  <c r="T379" i="5"/>
  <c r="S377" i="5"/>
  <c r="T377" i="5"/>
  <c r="S375" i="5"/>
  <c r="T375" i="5"/>
  <c r="S373" i="5"/>
  <c r="T373" i="5"/>
  <c r="S371" i="5"/>
  <c r="T371" i="5"/>
  <c r="S369" i="5"/>
  <c r="T369" i="5"/>
  <c r="S367" i="5"/>
  <c r="T367" i="5"/>
  <c r="S365" i="5"/>
  <c r="T365" i="5"/>
  <c r="S363" i="5"/>
  <c r="T363" i="5"/>
  <c r="S361" i="5"/>
  <c r="T361" i="5"/>
  <c r="S359" i="5"/>
  <c r="T359" i="5"/>
  <c r="S357" i="5"/>
  <c r="T357" i="5"/>
  <c r="S355" i="5"/>
  <c r="T355" i="5"/>
  <c r="S353" i="5"/>
  <c r="T353" i="5"/>
  <c r="S351" i="5"/>
  <c r="T351" i="5"/>
  <c r="S349" i="5"/>
  <c r="T349" i="5"/>
  <c r="S347" i="5"/>
  <c r="T347" i="5"/>
  <c r="S345" i="5"/>
  <c r="T345" i="5"/>
  <c r="S343" i="5"/>
  <c r="T343" i="5"/>
  <c r="S341" i="5"/>
  <c r="T341" i="5"/>
  <c r="S339" i="5"/>
  <c r="T339" i="5"/>
  <c r="S337" i="5"/>
  <c r="T337" i="5"/>
  <c r="S335" i="5"/>
  <c r="T335" i="5"/>
  <c r="S333" i="5"/>
  <c r="T333" i="5"/>
  <c r="S331" i="5"/>
  <c r="T331" i="5"/>
  <c r="S329" i="5"/>
  <c r="T329" i="5"/>
  <c r="S327" i="5"/>
  <c r="T327" i="5"/>
  <c r="S325" i="5"/>
  <c r="T325" i="5"/>
  <c r="S323" i="5"/>
  <c r="T323" i="5"/>
  <c r="S321" i="5"/>
  <c r="T321" i="5"/>
  <c r="S319" i="5"/>
  <c r="T319" i="5"/>
  <c r="S317" i="5"/>
  <c r="T317" i="5"/>
  <c r="S315" i="5"/>
  <c r="T315" i="5"/>
  <c r="S313" i="5"/>
  <c r="T313" i="5"/>
  <c r="S311" i="5"/>
  <c r="T311" i="5"/>
  <c r="S309" i="5"/>
  <c r="T309" i="5"/>
  <c r="S307" i="5"/>
  <c r="T307" i="5"/>
  <c r="S305" i="5"/>
  <c r="T305" i="5"/>
  <c r="S303" i="5"/>
  <c r="T303" i="5"/>
  <c r="S301" i="5"/>
  <c r="T301" i="5"/>
  <c r="S299" i="5"/>
  <c r="T299" i="5"/>
  <c r="S297" i="5"/>
  <c r="T297" i="5"/>
  <c r="S295" i="5"/>
  <c r="T295" i="5"/>
  <c r="S293" i="5"/>
  <c r="T293" i="5"/>
  <c r="S291" i="5"/>
  <c r="T291" i="5"/>
  <c r="S289" i="5"/>
  <c r="T289" i="5"/>
  <c r="S287" i="5"/>
  <c r="T287" i="5"/>
  <c r="S285" i="5"/>
  <c r="T285" i="5"/>
  <c r="S283" i="5"/>
  <c r="T283" i="5"/>
  <c r="S281" i="5"/>
  <c r="T281" i="5"/>
  <c r="T279" i="5"/>
  <c r="S279" i="5"/>
  <c r="T277" i="5"/>
  <c r="S277" i="5"/>
  <c r="T275" i="5"/>
  <c r="S275" i="5"/>
  <c r="T273" i="5"/>
  <c r="S273" i="5"/>
  <c r="T271" i="5"/>
  <c r="S271" i="5"/>
  <c r="T269" i="5"/>
  <c r="S269" i="5"/>
  <c r="T267" i="5"/>
  <c r="S267" i="5"/>
  <c r="T265" i="5"/>
  <c r="S265" i="5"/>
  <c r="T263" i="5"/>
  <c r="S263" i="5"/>
  <c r="T261" i="5"/>
  <c r="S261" i="5"/>
  <c r="T259" i="5"/>
  <c r="S259" i="5"/>
  <c r="T257" i="5"/>
  <c r="S257" i="5"/>
  <c r="T255" i="5"/>
  <c r="S255" i="5"/>
  <c r="T253" i="5"/>
  <c r="S253" i="5"/>
  <c r="T251" i="5"/>
  <c r="S251" i="5"/>
  <c r="T249" i="5"/>
  <c r="S249" i="5"/>
  <c r="T247" i="5"/>
  <c r="S247" i="5"/>
  <c r="T245" i="5"/>
  <c r="S245" i="5"/>
  <c r="T243" i="5"/>
  <c r="S243" i="5"/>
  <c r="T241" i="5"/>
  <c r="S241" i="5"/>
  <c r="T239" i="5"/>
  <c r="S239" i="5"/>
  <c r="T237" i="5"/>
  <c r="S237" i="5"/>
  <c r="T235" i="5"/>
  <c r="S235" i="5"/>
  <c r="T233" i="5"/>
  <c r="S233" i="5"/>
  <c r="T231" i="5"/>
  <c r="S231" i="5"/>
  <c r="T229" i="5"/>
  <c r="S229" i="5"/>
  <c r="T227" i="5"/>
  <c r="S227" i="5"/>
  <c r="T225" i="5"/>
  <c r="S225" i="5"/>
  <c r="T223" i="5"/>
  <c r="S223" i="5"/>
  <c r="T221" i="5"/>
  <c r="S221" i="5"/>
  <c r="T219" i="5"/>
  <c r="S219" i="5"/>
  <c r="T217" i="5"/>
  <c r="S217" i="5"/>
  <c r="T215" i="5"/>
  <c r="S215" i="5"/>
  <c r="T213" i="5"/>
  <c r="S213" i="5"/>
  <c r="T211" i="5"/>
  <c r="S211" i="5"/>
  <c r="T209" i="5"/>
  <c r="S209" i="5"/>
  <c r="T207" i="5"/>
  <c r="S207" i="5"/>
  <c r="T205" i="5"/>
  <c r="S205" i="5"/>
  <c r="T203" i="5"/>
  <c r="S203" i="5"/>
  <c r="T201" i="5"/>
  <c r="S201" i="5"/>
  <c r="T199" i="5"/>
  <c r="S199" i="5"/>
  <c r="T197" i="5"/>
  <c r="S197" i="5"/>
  <c r="T195" i="5"/>
  <c r="S195" i="5"/>
  <c r="T193" i="5"/>
  <c r="S193" i="5"/>
  <c r="T191" i="5"/>
  <c r="S191" i="5"/>
  <c r="T189" i="5"/>
  <c r="S189" i="5"/>
  <c r="T187" i="5"/>
  <c r="S187" i="5"/>
  <c r="T185" i="5"/>
  <c r="S185" i="5"/>
  <c r="T183" i="5"/>
  <c r="S183" i="5"/>
  <c r="T181" i="5"/>
  <c r="S181" i="5"/>
  <c r="T179" i="5"/>
  <c r="S179" i="5"/>
  <c r="T177" i="5"/>
  <c r="S177" i="5"/>
  <c r="T175" i="5"/>
  <c r="S175" i="5"/>
  <c r="T173" i="5"/>
  <c r="S173" i="5"/>
  <c r="T171" i="5"/>
  <c r="S171" i="5"/>
  <c r="T169" i="5"/>
  <c r="S169" i="5"/>
  <c r="T167" i="5"/>
  <c r="S167" i="5"/>
  <c r="T165" i="5"/>
  <c r="S165" i="5"/>
  <c r="S163" i="5"/>
  <c r="T163" i="5"/>
  <c r="S161" i="5"/>
  <c r="T161" i="5"/>
  <c r="S159" i="5"/>
  <c r="T159" i="5"/>
  <c r="S157" i="5"/>
  <c r="T157" i="5"/>
  <c r="S155" i="5"/>
  <c r="T155" i="5"/>
  <c r="S153" i="5"/>
  <c r="T153" i="5"/>
  <c r="S151" i="5"/>
  <c r="T151" i="5"/>
  <c r="S149" i="5"/>
  <c r="T149" i="5"/>
  <c r="S147" i="5"/>
  <c r="T147" i="5"/>
  <c r="S145" i="5"/>
  <c r="T145" i="5"/>
  <c r="S143" i="5"/>
  <c r="T143" i="5"/>
  <c r="S141" i="5"/>
  <c r="T141" i="5"/>
  <c r="S139" i="5"/>
  <c r="T139" i="5"/>
  <c r="S137" i="5"/>
  <c r="T137" i="5"/>
  <c r="S135" i="5"/>
  <c r="T135" i="5"/>
  <c r="S133" i="5"/>
  <c r="T133" i="5"/>
  <c r="S131" i="5"/>
  <c r="T131" i="5"/>
  <c r="S129" i="5"/>
  <c r="T129" i="5"/>
  <c r="S127" i="5"/>
  <c r="T127" i="5"/>
  <c r="S125" i="5"/>
  <c r="T125" i="5"/>
  <c r="S123" i="5"/>
  <c r="T123" i="5"/>
  <c r="S121" i="5"/>
  <c r="T121" i="5"/>
  <c r="S119" i="5"/>
  <c r="T119" i="5"/>
  <c r="S117" i="5"/>
  <c r="T117" i="5"/>
  <c r="S115" i="5"/>
  <c r="T115" i="5"/>
  <c r="S113" i="5"/>
  <c r="T113" i="5"/>
  <c r="S111" i="5"/>
  <c r="T111" i="5"/>
  <c r="S109" i="5"/>
  <c r="T109" i="5"/>
  <c r="S107" i="5"/>
  <c r="T107" i="5"/>
  <c r="S105" i="5"/>
  <c r="T105" i="5"/>
  <c r="S103" i="5"/>
  <c r="T103" i="5"/>
  <c r="S101" i="5"/>
  <c r="T101" i="5"/>
  <c r="S99" i="5"/>
  <c r="T99" i="5"/>
  <c r="S97" i="5"/>
  <c r="T97" i="5"/>
  <c r="S95" i="5"/>
  <c r="T95" i="5"/>
  <c r="S93" i="5"/>
  <c r="T93" i="5"/>
  <c r="S91" i="5"/>
  <c r="T91" i="5"/>
  <c r="S89" i="5"/>
  <c r="T89" i="5"/>
  <c r="S87" i="5"/>
  <c r="T87" i="5"/>
  <c r="S85" i="5"/>
  <c r="T85" i="5"/>
  <c r="S83" i="5"/>
  <c r="T83" i="5"/>
  <c r="S81" i="5"/>
  <c r="T81" i="5"/>
  <c r="S79" i="5"/>
  <c r="T79" i="5"/>
  <c r="S77" i="5"/>
  <c r="T77" i="5"/>
  <c r="S75" i="5"/>
  <c r="T75" i="5"/>
  <c r="S73" i="5"/>
  <c r="T73" i="5"/>
  <c r="S71" i="5"/>
  <c r="T71" i="5"/>
  <c r="S69" i="5"/>
  <c r="T69" i="5"/>
  <c r="S67" i="5"/>
  <c r="T67" i="5"/>
  <c r="S65" i="5"/>
  <c r="T65" i="5"/>
  <c r="S63" i="5"/>
  <c r="T63" i="5"/>
  <c r="S61" i="5"/>
  <c r="T61" i="5"/>
  <c r="S59" i="5"/>
  <c r="T59" i="5"/>
  <c r="S57" i="5"/>
  <c r="T57" i="5"/>
  <c r="S55" i="5"/>
  <c r="T55" i="5"/>
  <c r="S53" i="5"/>
  <c r="T53" i="5"/>
  <c r="S51" i="5"/>
  <c r="T51" i="5"/>
  <c r="S49" i="5"/>
  <c r="T49" i="5"/>
  <c r="S47" i="5"/>
  <c r="T47" i="5"/>
  <c r="S45" i="5"/>
  <c r="T45" i="5"/>
  <c r="S43" i="5"/>
  <c r="T43" i="5"/>
  <c r="S41" i="5"/>
  <c r="T41" i="5"/>
  <c r="S39" i="5"/>
  <c r="T39" i="5"/>
  <c r="S37" i="5"/>
  <c r="T37" i="5"/>
  <c r="S35" i="5"/>
  <c r="T35" i="5"/>
  <c r="S33" i="5"/>
  <c r="T33" i="5"/>
  <c r="S31" i="5"/>
  <c r="T31" i="5"/>
  <c r="S29" i="5"/>
  <c r="T29" i="5"/>
  <c r="S27" i="5"/>
  <c r="T27" i="5"/>
  <c r="S25" i="5"/>
  <c r="T25" i="5"/>
  <c r="S23" i="5"/>
  <c r="T23" i="5"/>
  <c r="S21" i="5"/>
  <c r="T21" i="5"/>
  <c r="S19" i="5"/>
  <c r="T19" i="5"/>
  <c r="S17" i="5"/>
  <c r="T17" i="5"/>
  <c r="S15" i="5"/>
  <c r="T15" i="5"/>
  <c r="S13" i="5"/>
  <c r="T13" i="5"/>
  <c r="S11" i="5"/>
  <c r="T11" i="5"/>
  <c r="S9" i="5"/>
  <c r="T9" i="5"/>
  <c r="T7" i="5"/>
  <c r="T5" i="5"/>
  <c r="S7" i="5"/>
  <c r="T6" i="5"/>
  <c r="S6" i="5"/>
  <c r="S5" i="5"/>
  <c r="C12" i="6" l="1"/>
  <c r="B43" i="6"/>
  <c r="B38" i="6"/>
  <c r="B33" i="6"/>
  <c r="B28" i="6"/>
  <c r="C13" i="6"/>
  <c r="C9" i="6"/>
  <c r="C11" i="6"/>
  <c r="C10" i="6"/>
  <c r="C8" i="6"/>
  <c r="C7" i="6"/>
  <c r="C5" i="6"/>
  <c r="B45" i="6"/>
  <c r="G20" i="6"/>
  <c r="H20" i="6" s="1"/>
  <c r="B25" i="6"/>
  <c r="F25" i="6"/>
  <c r="B40" i="6"/>
  <c r="G40" i="6" s="1"/>
  <c r="F26" i="6"/>
  <c r="B30" i="6"/>
  <c r="G30" i="6" s="1"/>
  <c r="F41" i="6"/>
  <c r="B41" i="6"/>
  <c r="F63" i="6"/>
  <c r="F36" i="6"/>
  <c r="G21" i="6"/>
  <c r="H21" i="6" s="1"/>
  <c r="B26" i="6"/>
  <c r="G26" i="6" s="1"/>
  <c r="H26" i="6" s="1"/>
  <c r="C26" i="6" s="1"/>
  <c r="B36" i="6"/>
  <c r="B46" i="6"/>
  <c r="G46" i="6" s="1"/>
  <c r="G31" i="6"/>
  <c r="H22" i="6"/>
  <c r="D22" i="6" s="1"/>
  <c r="G47" i="6"/>
  <c r="G42" i="6"/>
  <c r="K65" i="6"/>
  <c r="C65" i="6" s="1"/>
  <c r="G27" i="6"/>
  <c r="G32" i="6"/>
  <c r="G45" i="6"/>
  <c r="G43" i="6"/>
  <c r="G38" i="6"/>
  <c r="G35" i="6"/>
  <c r="G28" i="6"/>
  <c r="G33" i="6"/>
  <c r="G41" i="6"/>
  <c r="H41" i="6" s="1"/>
  <c r="G37" i="6"/>
  <c r="G25" i="6"/>
  <c r="H25" i="6" s="1"/>
  <c r="G48" i="6"/>
  <c r="F28" i="6"/>
  <c r="C23" i="6"/>
  <c r="C18" i="6"/>
  <c r="C16" i="6"/>
  <c r="G1229" i="5"/>
  <c r="H881" i="5"/>
  <c r="F933" i="5"/>
  <c r="H1417" i="5"/>
  <c r="I1521" i="5"/>
  <c r="F1585" i="5"/>
  <c r="I1965" i="5"/>
  <c r="I2073" i="5"/>
  <c r="R1229" i="5"/>
  <c r="J2417" i="5"/>
  <c r="F881" i="5"/>
  <c r="J2189" i="5"/>
  <c r="H2441" i="5"/>
  <c r="H515" i="5"/>
  <c r="G1447" i="5"/>
  <c r="J1169" i="5"/>
  <c r="G2245" i="5"/>
  <c r="H637" i="5"/>
  <c r="F637" i="5"/>
  <c r="F761" i="5"/>
  <c r="J817" i="5"/>
  <c r="F961" i="5"/>
  <c r="I961" i="5"/>
  <c r="J1057" i="5"/>
  <c r="I1057" i="5"/>
  <c r="G1169" i="5"/>
  <c r="G1713" i="5"/>
  <c r="R1793" i="5"/>
  <c r="H1893" i="5"/>
  <c r="G2029" i="5"/>
  <c r="F2073" i="5"/>
  <c r="E2213" i="5"/>
  <c r="X2213" i="5" s="1"/>
  <c r="H2245" i="5"/>
  <c r="E2297" i="5"/>
  <c r="X2297" i="5" s="1"/>
  <c r="G2357" i="5"/>
  <c r="I1169" i="5"/>
  <c r="E961" i="5"/>
  <c r="X961" i="5" s="1"/>
  <c r="I2029" i="5"/>
  <c r="G559" i="5"/>
  <c r="J1121" i="5"/>
  <c r="I1621" i="5"/>
  <c r="R2245" i="5"/>
  <c r="E1319" i="5"/>
  <c r="X1319" i="5" s="1"/>
  <c r="J501" i="5"/>
  <c r="H501" i="5"/>
  <c r="E445" i="5"/>
  <c r="X445" i="5" s="1"/>
  <c r="F445" i="5"/>
  <c r="R445" i="5"/>
  <c r="H445" i="5"/>
  <c r="H461" i="5"/>
  <c r="I461" i="5"/>
  <c r="F461" i="5"/>
  <c r="G461" i="5"/>
  <c r="J461" i="5"/>
  <c r="H487" i="5"/>
  <c r="G487" i="5"/>
  <c r="J487" i="5"/>
  <c r="F487" i="5"/>
  <c r="R487" i="5"/>
  <c r="E487" i="5"/>
  <c r="X487" i="5" s="1"/>
  <c r="I501" i="5"/>
  <c r="E501" i="5"/>
  <c r="X501" i="5" s="1"/>
  <c r="F501" i="5"/>
  <c r="I525" i="5"/>
  <c r="F525" i="5"/>
  <c r="H525" i="5"/>
  <c r="E525" i="5"/>
  <c r="X525" i="5" s="1"/>
  <c r="G525" i="5"/>
  <c r="R537" i="5"/>
  <c r="I537" i="5"/>
  <c r="F537" i="5"/>
  <c r="H933" i="5"/>
  <c r="H549" i="5"/>
  <c r="I817" i="5"/>
  <c r="I881" i="5"/>
  <c r="J1521" i="5"/>
  <c r="R1585" i="5"/>
  <c r="H1965" i="5"/>
  <c r="R1965" i="5"/>
  <c r="G2073" i="5"/>
  <c r="R2297" i="5"/>
  <c r="E2417" i="5"/>
  <c r="X2417" i="5" s="1"/>
  <c r="F1621" i="5"/>
  <c r="I2357" i="5"/>
  <c r="R2357" i="5"/>
  <c r="H2417" i="5"/>
  <c r="I2441" i="5"/>
  <c r="E515" i="5"/>
  <c r="X515" i="5" s="1"/>
  <c r="F515" i="5"/>
  <c r="G515" i="5"/>
  <c r="I1447" i="5"/>
  <c r="E761" i="5"/>
  <c r="X761" i="5" s="1"/>
  <c r="H1713" i="5"/>
  <c r="J637" i="5"/>
  <c r="R761" i="5"/>
  <c r="F817" i="5"/>
  <c r="G961" i="5"/>
  <c r="F1057" i="5"/>
  <c r="H1169" i="5"/>
  <c r="H1229" i="5"/>
  <c r="G1417" i="5"/>
  <c r="F1713" i="5"/>
  <c r="F1793" i="5"/>
  <c r="F1893" i="5"/>
  <c r="I1893" i="5"/>
  <c r="G2189" i="5"/>
  <c r="I2213" i="5"/>
  <c r="G2213" i="5"/>
  <c r="H2297" i="5"/>
  <c r="H2357" i="5"/>
  <c r="G2441" i="5"/>
  <c r="E933" i="5"/>
  <c r="X933" i="5" s="1"/>
  <c r="R559" i="5"/>
  <c r="I559" i="5"/>
  <c r="R1121" i="5"/>
  <c r="G1121" i="5"/>
  <c r="R1521" i="5"/>
  <c r="E1585" i="5"/>
  <c r="X1585" i="5" s="1"/>
  <c r="H761" i="5"/>
  <c r="E461" i="5"/>
  <c r="X461" i="5" s="1"/>
  <c r="H537" i="5"/>
  <c r="J549" i="5"/>
  <c r="G549" i="5"/>
  <c r="J445" i="5"/>
  <c r="I549" i="5"/>
  <c r="R563" i="5"/>
  <c r="G563" i="5"/>
  <c r="E563" i="5"/>
  <c r="X563" i="5" s="1"/>
  <c r="J563" i="5"/>
  <c r="H563" i="5"/>
  <c r="E579" i="5"/>
  <c r="X579" i="5" s="1"/>
  <c r="R579" i="5"/>
  <c r="I595" i="5"/>
  <c r="R595" i="5"/>
  <c r="E595" i="5"/>
  <c r="X595" i="5" s="1"/>
  <c r="F595" i="5"/>
  <c r="F615" i="5"/>
  <c r="E615" i="5"/>
  <c r="X615" i="5" s="1"/>
  <c r="H615" i="5"/>
  <c r="E647" i="5"/>
  <c r="X647" i="5" s="1"/>
  <c r="R647" i="5"/>
  <c r="G667" i="5"/>
  <c r="H667" i="5"/>
  <c r="I667" i="5"/>
  <c r="J667" i="5"/>
  <c r="F667" i="5"/>
  <c r="J695" i="5"/>
  <c r="R695" i="5"/>
  <c r="E695" i="5"/>
  <c r="X695" i="5" s="1"/>
  <c r="I695" i="5"/>
  <c r="I743" i="5"/>
  <c r="R743" i="5"/>
  <c r="E743" i="5"/>
  <c r="X743" i="5" s="1"/>
  <c r="H743" i="5"/>
  <c r="E779" i="5"/>
  <c r="X779" i="5" s="1"/>
  <c r="F779" i="5"/>
  <c r="R779" i="5"/>
  <c r="I779" i="5"/>
  <c r="J779" i="5"/>
  <c r="H779" i="5"/>
  <c r="J799" i="5"/>
  <c r="G799" i="5"/>
  <c r="F799" i="5"/>
  <c r="E799" i="5"/>
  <c r="X799" i="5" s="1"/>
  <c r="J835" i="5"/>
  <c r="R835" i="5"/>
  <c r="F835" i="5"/>
  <c r="H835" i="5"/>
  <c r="I835" i="5"/>
  <c r="E835" i="5"/>
  <c r="X835" i="5" s="1"/>
  <c r="F859" i="5"/>
  <c r="I859" i="5"/>
  <c r="H859" i="5"/>
  <c r="R859" i="5"/>
  <c r="J859" i="5"/>
  <c r="E859" i="5"/>
  <c r="X859" i="5" s="1"/>
  <c r="I883" i="5"/>
  <c r="R883" i="5"/>
  <c r="F883" i="5"/>
  <c r="E883" i="5"/>
  <c r="X883" i="5" s="1"/>
  <c r="J899" i="5"/>
  <c r="I899" i="5"/>
  <c r="R899" i="5"/>
  <c r="H899" i="5"/>
  <c r="F915" i="5"/>
  <c r="J915" i="5"/>
  <c r="R915" i="5"/>
  <c r="H915" i="5"/>
  <c r="G939" i="5"/>
  <c r="E939" i="5"/>
  <c r="X939" i="5" s="1"/>
  <c r="I955" i="5"/>
  <c r="G955" i="5"/>
  <c r="H955" i="5"/>
  <c r="R955" i="5"/>
  <c r="G987" i="5"/>
  <c r="F987" i="5"/>
  <c r="I987" i="5"/>
  <c r="J987" i="5"/>
  <c r="H987" i="5"/>
  <c r="R987" i="5"/>
  <c r="E987" i="5"/>
  <c r="X987" i="5" s="1"/>
  <c r="R1007" i="5"/>
  <c r="I1007" i="5"/>
  <c r="H1007" i="5"/>
  <c r="F1007" i="5"/>
  <c r="G1043" i="5"/>
  <c r="H1043" i="5"/>
  <c r="F1043" i="5"/>
  <c r="R1043" i="5"/>
  <c r="I1043" i="5"/>
  <c r="J1043" i="5"/>
  <c r="I1099" i="5"/>
  <c r="J1099" i="5"/>
  <c r="F1099" i="5"/>
  <c r="J1131" i="5"/>
  <c r="E1131" i="5"/>
  <c r="X1131" i="5" s="1"/>
  <c r="J1211" i="5"/>
  <c r="E1211" i="5"/>
  <c r="X1211" i="5" s="1"/>
  <c r="R1211" i="5"/>
  <c r="F1211" i="5"/>
  <c r="R1259" i="5"/>
  <c r="H1259" i="5"/>
  <c r="I1259" i="5"/>
  <c r="J1259" i="5"/>
  <c r="E1259" i="5"/>
  <c r="X1259" i="5" s="1"/>
  <c r="F1259" i="5"/>
  <c r="J1339" i="5"/>
  <c r="I1339" i="5"/>
  <c r="R1339" i="5"/>
  <c r="G1339" i="5"/>
  <c r="G1371" i="5"/>
  <c r="H1371" i="5"/>
  <c r="E1371" i="5"/>
  <c r="X1371" i="5" s="1"/>
  <c r="J1371" i="5"/>
  <c r="F1463" i="5"/>
  <c r="R1463" i="5"/>
  <c r="F1495" i="5"/>
  <c r="R1495" i="5"/>
  <c r="E1495" i="5"/>
  <c r="X1495" i="5" s="1"/>
  <c r="I1531" i="5"/>
  <c r="F1531" i="5"/>
  <c r="G1571" i="5"/>
  <c r="E1571" i="5"/>
  <c r="X1571" i="5" s="1"/>
  <c r="I1571" i="5"/>
  <c r="R1571" i="5"/>
  <c r="H1571" i="5"/>
  <c r="H1647" i="5"/>
  <c r="G1647" i="5"/>
  <c r="G1747" i="5"/>
  <c r="E1747" i="5"/>
  <c r="X1747" i="5" s="1"/>
  <c r="I1811" i="5"/>
  <c r="G1811" i="5"/>
  <c r="F1811" i="5"/>
  <c r="G1907" i="5"/>
  <c r="I1907" i="5"/>
  <c r="R2011" i="5"/>
  <c r="H2011" i="5"/>
  <c r="J2127" i="5"/>
  <c r="G2127" i="5"/>
  <c r="E2179" i="5"/>
  <c r="X2179" i="5" s="1"/>
  <c r="F2179" i="5"/>
  <c r="F2367" i="5"/>
  <c r="I2367" i="5"/>
  <c r="J2419" i="5"/>
  <c r="G2419" i="5"/>
  <c r="F2419" i="5"/>
  <c r="I616" i="5"/>
  <c r="G616" i="5"/>
  <c r="H640" i="5"/>
  <c r="G640" i="5"/>
  <c r="G656" i="5"/>
  <c r="E656" i="5"/>
  <c r="X656" i="5" s="1"/>
  <c r="I656" i="5"/>
  <c r="I676" i="5"/>
  <c r="R676" i="5"/>
  <c r="H676" i="5"/>
  <c r="G676" i="5"/>
  <c r="E676" i="5"/>
  <c r="X676" i="5" s="1"/>
  <c r="H692" i="5"/>
  <c r="R692" i="5"/>
  <c r="E720" i="5"/>
  <c r="X720" i="5" s="1"/>
  <c r="F720" i="5"/>
  <c r="J740" i="5"/>
  <c r="G740" i="5"/>
  <c r="F740" i="5"/>
  <c r="I760" i="5"/>
  <c r="G760" i="5"/>
  <c r="R788" i="5"/>
  <c r="E788" i="5"/>
  <c r="X788" i="5" s="1"/>
  <c r="E812" i="5"/>
  <c r="X812" i="5" s="1"/>
  <c r="J812" i="5"/>
  <c r="I812" i="5"/>
  <c r="R860" i="5"/>
  <c r="F860" i="5"/>
  <c r="J860" i="5"/>
  <c r="R888" i="5"/>
  <c r="F888" i="5"/>
  <c r="G908" i="5"/>
  <c r="F908" i="5"/>
  <c r="R908" i="5"/>
  <c r="J908" i="5"/>
  <c r="E908" i="5"/>
  <c r="X908" i="5" s="1"/>
  <c r="H928" i="5"/>
  <c r="E928" i="5"/>
  <c r="X928" i="5" s="1"/>
  <c r="H944" i="5"/>
  <c r="J944" i="5"/>
  <c r="I944" i="5"/>
  <c r="F968" i="5"/>
  <c r="G968" i="5"/>
  <c r="E968" i="5"/>
  <c r="X968" i="5" s="1"/>
  <c r="J968" i="5"/>
  <c r="R988" i="5"/>
  <c r="E988" i="5"/>
  <c r="X988" i="5" s="1"/>
  <c r="I988" i="5"/>
  <c r="G988" i="5"/>
  <c r="J988" i="5"/>
  <c r="R1008" i="5"/>
  <c r="I1008" i="5"/>
  <c r="J1008" i="5"/>
  <c r="H1212" i="5"/>
  <c r="F1212" i="5"/>
  <c r="I1212" i="5"/>
  <c r="J1212" i="5"/>
  <c r="E1212" i="5"/>
  <c r="X1212" i="5" s="1"/>
  <c r="H1308" i="5"/>
  <c r="J1308" i="5"/>
  <c r="J1448" i="5"/>
  <c r="R1448" i="5"/>
  <c r="F1448" i="5"/>
  <c r="I1564" i="5"/>
  <c r="R1564" i="5"/>
  <c r="J1752" i="5"/>
  <c r="G1752" i="5"/>
  <c r="E1752" i="5"/>
  <c r="X1752" i="5" s="1"/>
  <c r="H1752" i="5"/>
  <c r="F1796" i="5"/>
  <c r="G1796" i="5"/>
  <c r="I1940" i="5"/>
  <c r="H1940" i="5"/>
  <c r="R1940" i="5"/>
  <c r="G2004" i="5"/>
  <c r="F2004" i="5"/>
  <c r="F2076" i="5"/>
  <c r="G2076" i="5"/>
  <c r="I2116" i="5"/>
  <c r="R2116" i="5"/>
  <c r="F2116" i="5"/>
  <c r="G2212" i="5"/>
  <c r="E2212" i="5"/>
  <c r="X2212" i="5" s="1"/>
  <c r="F2212" i="5"/>
  <c r="J2292" i="5"/>
  <c r="G2292" i="5"/>
  <c r="R2292" i="5"/>
  <c r="G219" i="5"/>
  <c r="H219" i="5"/>
  <c r="E219" i="5"/>
  <c r="X219" i="5" s="1"/>
  <c r="I219" i="5"/>
  <c r="H259" i="5"/>
  <c r="I259" i="5"/>
  <c r="F259" i="5"/>
  <c r="J259" i="5"/>
  <c r="E259" i="5"/>
  <c r="X259" i="5" s="1"/>
  <c r="R299" i="5"/>
  <c r="I299" i="5"/>
  <c r="G299" i="5"/>
  <c r="H299" i="5"/>
  <c r="E347" i="5"/>
  <c r="X347" i="5" s="1"/>
  <c r="G347" i="5"/>
  <c r="I347" i="5"/>
  <c r="J347" i="5"/>
  <c r="H347" i="5"/>
  <c r="F347" i="5"/>
  <c r="R387" i="5"/>
  <c r="G387" i="5"/>
  <c r="I387" i="5"/>
  <c r="J387" i="5"/>
  <c r="F387" i="5"/>
  <c r="G417" i="5"/>
  <c r="J417" i="5"/>
  <c r="H417" i="5"/>
  <c r="R429" i="5"/>
  <c r="F429" i="5"/>
  <c r="E429" i="5"/>
  <c r="X429" i="5" s="1"/>
  <c r="G429" i="5"/>
  <c r="G933" i="5"/>
  <c r="E549" i="5"/>
  <c r="X549" i="5" s="1"/>
  <c r="F2297" i="5"/>
  <c r="J2073" i="5"/>
  <c r="H817" i="5"/>
  <c r="R881" i="5"/>
  <c r="J933" i="5"/>
  <c r="R1417" i="5"/>
  <c r="H1521" i="5"/>
  <c r="H1585" i="5"/>
  <c r="E1965" i="5"/>
  <c r="X1965" i="5" s="1"/>
  <c r="J2297" i="5"/>
  <c r="G2417" i="5"/>
  <c r="E1229" i="5"/>
  <c r="X1229" i="5" s="1"/>
  <c r="E2189" i="5"/>
  <c r="X2189" i="5" s="1"/>
  <c r="J881" i="5"/>
  <c r="I2417" i="5"/>
  <c r="R515" i="5"/>
  <c r="R2029" i="5"/>
  <c r="J1965" i="5"/>
  <c r="E2029" i="5"/>
  <c r="X2029" i="5" s="1"/>
  <c r="J2245" i="5"/>
  <c r="H2029" i="5"/>
  <c r="I637" i="5"/>
  <c r="I761" i="5"/>
  <c r="G817" i="5"/>
  <c r="R961" i="5"/>
  <c r="E1057" i="5"/>
  <c r="X1057" i="5" s="1"/>
  <c r="R1057" i="5"/>
  <c r="I1229" i="5"/>
  <c r="I1417" i="5"/>
  <c r="I1713" i="5"/>
  <c r="J1713" i="5"/>
  <c r="H1793" i="5"/>
  <c r="I1793" i="5"/>
  <c r="R1893" i="5"/>
  <c r="F2189" i="5"/>
  <c r="F2213" i="5"/>
  <c r="R2213" i="5"/>
  <c r="G2297" i="5"/>
  <c r="J2357" i="5"/>
  <c r="R933" i="5"/>
  <c r="E559" i="5"/>
  <c r="X559" i="5" s="1"/>
  <c r="R1621" i="5"/>
  <c r="F559" i="5"/>
  <c r="E1121" i="5"/>
  <c r="X1121" i="5" s="1"/>
  <c r="R1169" i="5"/>
  <c r="J1793" i="5"/>
  <c r="I1319" i="5"/>
  <c r="R501" i="5"/>
  <c r="E537" i="5"/>
  <c r="X537" i="5" s="1"/>
  <c r="R549" i="5"/>
  <c r="E899" i="5"/>
  <c r="X899" i="5" s="1"/>
  <c r="I763" i="5"/>
  <c r="G695" i="5"/>
  <c r="J1491" i="5"/>
  <c r="I1507" i="5"/>
  <c r="B53" i="4"/>
  <c r="A38" i="6" s="1"/>
  <c r="B47" i="4"/>
  <c r="A33" i="6" s="1"/>
  <c r="B65" i="4"/>
  <c r="A48" i="6" s="1"/>
  <c r="B59" i="4"/>
  <c r="A43" i="6" s="1"/>
  <c r="G55" i="4"/>
  <c r="G49" i="4"/>
  <c r="G31" i="4"/>
  <c r="G61" i="4"/>
  <c r="G68" i="4"/>
  <c r="G37" i="4"/>
  <c r="A27" i="6"/>
  <c r="B64" i="4"/>
  <c r="A47" i="6" s="1"/>
  <c r="B46" i="4"/>
  <c r="A32" i="6" s="1"/>
  <c r="B52" i="4"/>
  <c r="A37" i="6" s="1"/>
  <c r="H2243" i="5"/>
  <c r="E2243" i="5"/>
  <c r="X2243" i="5" s="1"/>
  <c r="G2243" i="5"/>
  <c r="F2243" i="5"/>
  <c r="R2243" i="5"/>
  <c r="J2243" i="5"/>
  <c r="J2307" i="5"/>
  <c r="R2307" i="5"/>
  <c r="I2307" i="5"/>
  <c r="H2307" i="5"/>
  <c r="F2307" i="5"/>
  <c r="E2307" i="5"/>
  <c r="X2307" i="5" s="1"/>
  <c r="J2383" i="5"/>
  <c r="F2383" i="5"/>
  <c r="E2383" i="5"/>
  <c r="X2383" i="5" s="1"/>
  <c r="H2383" i="5"/>
  <c r="G2383" i="5"/>
  <c r="I2383" i="5"/>
  <c r="E2459" i="5"/>
  <c r="X2459" i="5" s="1"/>
  <c r="I2459" i="5"/>
  <c r="F2459" i="5"/>
  <c r="H2459" i="5"/>
  <c r="J2459" i="5"/>
  <c r="F572" i="5"/>
  <c r="H572" i="5"/>
  <c r="J572" i="5"/>
  <c r="F588" i="5"/>
  <c r="H588" i="5"/>
  <c r="G588" i="5"/>
  <c r="R588" i="5"/>
  <c r="I604" i="5"/>
  <c r="F604" i="5"/>
  <c r="R604" i="5"/>
  <c r="H624" i="5"/>
  <c r="R624" i="5"/>
  <c r="E624" i="5"/>
  <c r="X624" i="5" s="1"/>
  <c r="H644" i="5"/>
  <c r="R644" i="5"/>
  <c r="J660" i="5"/>
  <c r="I660" i="5"/>
  <c r="G680" i="5"/>
  <c r="E680" i="5"/>
  <c r="X680" i="5" s="1"/>
  <c r="R680" i="5"/>
  <c r="R700" i="5"/>
  <c r="I700" i="5"/>
  <c r="H728" i="5"/>
  <c r="I728" i="5"/>
  <c r="J728" i="5"/>
  <c r="R728" i="5"/>
  <c r="H744" i="5"/>
  <c r="E744" i="5"/>
  <c r="X744" i="5" s="1"/>
  <c r="F744" i="5"/>
  <c r="I744" i="5"/>
  <c r="E764" i="5"/>
  <c r="X764" i="5" s="1"/>
  <c r="G764" i="5"/>
  <c r="R764" i="5"/>
  <c r="F764" i="5"/>
  <c r="J764" i="5"/>
  <c r="I764" i="5"/>
  <c r="F796" i="5"/>
  <c r="R796" i="5"/>
  <c r="E796" i="5"/>
  <c r="X796" i="5" s="1"/>
  <c r="H796" i="5"/>
  <c r="G796" i="5"/>
  <c r="E816" i="5"/>
  <c r="X816" i="5" s="1"/>
  <c r="R816" i="5"/>
  <c r="G816" i="5"/>
  <c r="F816" i="5"/>
  <c r="J816" i="5"/>
  <c r="G848" i="5"/>
  <c r="J848" i="5"/>
  <c r="F848" i="5"/>
  <c r="R868" i="5"/>
  <c r="J868" i="5"/>
  <c r="F868" i="5"/>
  <c r="I868" i="5"/>
  <c r="J912" i="5"/>
  <c r="H912" i="5"/>
  <c r="E912" i="5"/>
  <c r="X912" i="5" s="1"/>
  <c r="J932" i="5"/>
  <c r="R932" i="5"/>
  <c r="H932" i="5"/>
  <c r="E932" i="5"/>
  <c r="X932" i="5" s="1"/>
  <c r="G932" i="5"/>
  <c r="I948" i="5"/>
  <c r="J948" i="5"/>
  <c r="G992" i="5"/>
  <c r="H992" i="5"/>
  <c r="F1084" i="5"/>
  <c r="J1084" i="5"/>
  <c r="R1240" i="5"/>
  <c r="J1240" i="5"/>
  <c r="I1320" i="5"/>
  <c r="E1320" i="5"/>
  <c r="X1320" i="5" s="1"/>
  <c r="F1452" i="5"/>
  <c r="R1452" i="5"/>
  <c r="H1584" i="5"/>
  <c r="I1584" i="5"/>
  <c r="H1700" i="5"/>
  <c r="F1700" i="5"/>
  <c r="R1700" i="5"/>
  <c r="E1804" i="5"/>
  <c r="X1804" i="5" s="1"/>
  <c r="H1804" i="5"/>
  <c r="R2096" i="5"/>
  <c r="G2096" i="5"/>
  <c r="G2184" i="5"/>
  <c r="I2184" i="5"/>
  <c r="F2480" i="5"/>
  <c r="G2480" i="5"/>
  <c r="J275" i="5"/>
  <c r="G275" i="5"/>
  <c r="G323" i="5"/>
  <c r="R323" i="5"/>
  <c r="J363" i="5"/>
  <c r="G363" i="5"/>
  <c r="E363" i="5"/>
  <c r="X363" i="5" s="1"/>
  <c r="G433" i="5"/>
  <c r="R433" i="5"/>
  <c r="H449" i="5"/>
  <c r="R449" i="5"/>
  <c r="J449" i="5"/>
  <c r="J489" i="5"/>
  <c r="R489" i="5"/>
  <c r="H489" i="5"/>
  <c r="E517" i="5"/>
  <c r="X517" i="5" s="1"/>
  <c r="F517" i="5"/>
  <c r="F529" i="5"/>
  <c r="I529" i="5"/>
  <c r="R551" i="5"/>
  <c r="I551" i="5"/>
  <c r="E587" i="5"/>
  <c r="X587" i="5" s="1"/>
  <c r="I587" i="5"/>
  <c r="F587" i="5"/>
  <c r="H587" i="5"/>
  <c r="R587" i="5"/>
  <c r="G587" i="5"/>
  <c r="G639" i="5"/>
  <c r="F639" i="5"/>
  <c r="I639" i="5"/>
  <c r="J639" i="5"/>
  <c r="H639" i="5"/>
  <c r="E715" i="5"/>
  <c r="X715" i="5" s="1"/>
  <c r="F715" i="5"/>
  <c r="G715" i="5"/>
  <c r="R715" i="5"/>
  <c r="H715" i="5"/>
  <c r="R847" i="5"/>
  <c r="F847" i="5"/>
  <c r="J847" i="5"/>
  <c r="I847" i="5"/>
  <c r="E847" i="5"/>
  <c r="X847" i="5" s="1"/>
  <c r="H871" i="5"/>
  <c r="I871" i="5"/>
  <c r="F871" i="5"/>
  <c r="G871" i="5"/>
  <c r="E871" i="5"/>
  <c r="X871" i="5" s="1"/>
  <c r="R903" i="5"/>
  <c r="H903" i="5"/>
  <c r="E903" i="5"/>
  <c r="X903" i="5" s="1"/>
  <c r="H943" i="5"/>
  <c r="R943" i="5"/>
  <c r="I943" i="5"/>
  <c r="E943" i="5"/>
  <c r="X943" i="5" s="1"/>
  <c r="J943" i="5"/>
  <c r="R959" i="5"/>
  <c r="J959" i="5"/>
  <c r="E959" i="5"/>
  <c r="X959" i="5" s="1"/>
  <c r="I959" i="5"/>
  <c r="R991" i="5"/>
  <c r="F991" i="5"/>
  <c r="H991" i="5"/>
  <c r="G991" i="5"/>
  <c r="F1011" i="5"/>
  <c r="J1011" i="5"/>
  <c r="H1051" i="5"/>
  <c r="R1051" i="5"/>
  <c r="F1107" i="5"/>
  <c r="J1107" i="5"/>
  <c r="G1107" i="5"/>
  <c r="I1107" i="5"/>
  <c r="E1107" i="5"/>
  <c r="X1107" i="5" s="1"/>
  <c r="R1107" i="5"/>
  <c r="R1139" i="5"/>
  <c r="E1139" i="5"/>
  <c r="X1139" i="5" s="1"/>
  <c r="I1139" i="5"/>
  <c r="H1139" i="5"/>
  <c r="F1219" i="5"/>
  <c r="I1219" i="5"/>
  <c r="H1219" i="5"/>
  <c r="E1219" i="5"/>
  <c r="X1219" i="5" s="1"/>
  <c r="J1219" i="5"/>
  <c r="R1219" i="5"/>
  <c r="R1267" i="5"/>
  <c r="J1267" i="5"/>
  <c r="F1267" i="5"/>
  <c r="H1267" i="5"/>
  <c r="I1267" i="5"/>
  <c r="R1359" i="5"/>
  <c r="I1359" i="5"/>
  <c r="F1359" i="5"/>
  <c r="J1359" i="5"/>
  <c r="E1359" i="5"/>
  <c r="X1359" i="5" s="1"/>
  <c r="G1383" i="5"/>
  <c r="I1383" i="5"/>
  <c r="I1399" i="5"/>
  <c r="R1399" i="5"/>
  <c r="E1399" i="5"/>
  <c r="X1399" i="5" s="1"/>
  <c r="H1399" i="5"/>
  <c r="J1475" i="5"/>
  <c r="I1475" i="5"/>
  <c r="G1475" i="5"/>
  <c r="H1475" i="5"/>
  <c r="R1475" i="5"/>
  <c r="F1475" i="5"/>
  <c r="F1535" i="5"/>
  <c r="G1535" i="5"/>
  <c r="H1535" i="5"/>
  <c r="I1535" i="5"/>
  <c r="R1535" i="5"/>
  <c r="J1535" i="5"/>
  <c r="E1583" i="5"/>
  <c r="X1583" i="5" s="1"/>
  <c r="H1583" i="5"/>
  <c r="F1583" i="5"/>
  <c r="R1583" i="5"/>
  <c r="I1583" i="5"/>
  <c r="J1583" i="5"/>
  <c r="G1663" i="5"/>
  <c r="I1663" i="5"/>
  <c r="F1663" i="5"/>
  <c r="E1735" i="5"/>
  <c r="X1735" i="5" s="1"/>
  <c r="J1735" i="5"/>
  <c r="F1735" i="5"/>
  <c r="G1735" i="5"/>
  <c r="R1735" i="5"/>
  <c r="G1755" i="5"/>
  <c r="R1755" i="5"/>
  <c r="I1755" i="5"/>
  <c r="J1755" i="5"/>
  <c r="E1819" i="5"/>
  <c r="X1819" i="5" s="1"/>
  <c r="H1819" i="5"/>
  <c r="G1819" i="5"/>
  <c r="F1871" i="5"/>
  <c r="G1871" i="5"/>
  <c r="R1871" i="5"/>
  <c r="E1871" i="5"/>
  <c r="X1871" i="5" s="1"/>
  <c r="E1967" i="5"/>
  <c r="X1967" i="5" s="1"/>
  <c r="G1967" i="5"/>
  <c r="H1967" i="5"/>
  <c r="J1967" i="5"/>
  <c r="R1967" i="5"/>
  <c r="H2019" i="5"/>
  <c r="E2019" i="5"/>
  <c r="X2019" i="5" s="1"/>
  <c r="F2139" i="5"/>
  <c r="R2139" i="5"/>
  <c r="J2139" i="5"/>
  <c r="I2139" i="5"/>
  <c r="H2139" i="5"/>
  <c r="E2139" i="5"/>
  <c r="X2139" i="5" s="1"/>
  <c r="G1139" i="5"/>
  <c r="G1590" i="5"/>
  <c r="G847" i="5"/>
  <c r="I827" i="5"/>
  <c r="F1590" i="5"/>
  <c r="F2482" i="5"/>
  <c r="F18" i="5"/>
  <c r="E18" i="5"/>
  <c r="X18" i="5" s="1"/>
  <c r="I34" i="5"/>
  <c r="G34" i="5"/>
  <c r="I50" i="5"/>
  <c r="J50" i="5"/>
  <c r="G78" i="5"/>
  <c r="G98" i="5"/>
  <c r="J130" i="5"/>
  <c r="E130" i="5"/>
  <c r="X130" i="5" s="1"/>
  <c r="G250" i="5"/>
  <c r="H250" i="5"/>
  <c r="H366" i="5"/>
  <c r="F366" i="5"/>
  <c r="E494" i="5"/>
  <c r="X494" i="5" s="1"/>
  <c r="F494" i="5"/>
  <c r="E582" i="5"/>
  <c r="X582" i="5" s="1"/>
  <c r="R582" i="5"/>
  <c r="G686" i="5"/>
  <c r="H834" i="5"/>
  <c r="E894" i="5"/>
  <c r="X894" i="5" s="1"/>
  <c r="E930" i="5"/>
  <c r="X930" i="5" s="1"/>
  <c r="G1130" i="5"/>
  <c r="G1230" i="5"/>
  <c r="I1302" i="5"/>
  <c r="F1302" i="5"/>
  <c r="H1390" i="5"/>
  <c r="F1430" i="5"/>
  <c r="J1558" i="5"/>
  <c r="I1558" i="5"/>
  <c r="R1590" i="5"/>
  <c r="E1710" i="5"/>
  <c r="X1710" i="5" s="1"/>
  <c r="R1710" i="5"/>
  <c r="R2482" i="5"/>
  <c r="J758" i="5"/>
  <c r="E786" i="5"/>
  <c r="X786" i="5" s="1"/>
  <c r="H786" i="5"/>
  <c r="I1490" i="5"/>
  <c r="F1750" i="5"/>
  <c r="G1866" i="5"/>
  <c r="G834" i="5"/>
  <c r="H1958" i="5"/>
  <c r="G2482" i="5"/>
  <c r="R144" i="5"/>
  <c r="H170" i="5"/>
  <c r="J170" i="5"/>
  <c r="H654" i="5"/>
  <c r="F970" i="5"/>
  <c r="R970" i="5"/>
  <c r="I1958" i="5"/>
  <c r="G728" i="5"/>
  <c r="J1139" i="5"/>
  <c r="J227" i="5"/>
  <c r="J715" i="5"/>
  <c r="I991" i="5"/>
  <c r="H959" i="5"/>
  <c r="E1535" i="5"/>
  <c r="X1535" i="5" s="1"/>
  <c r="H1735" i="5"/>
  <c r="J1819" i="5"/>
  <c r="G2139" i="5"/>
  <c r="I2243" i="5"/>
  <c r="G2307" i="5"/>
  <c r="H1871" i="5"/>
  <c r="J700" i="5"/>
  <c r="J571" i="5"/>
  <c r="R571" i="5"/>
  <c r="J603" i="5"/>
  <c r="R603" i="5"/>
  <c r="F603" i="5"/>
  <c r="G603" i="5"/>
  <c r="I603" i="5"/>
  <c r="E659" i="5"/>
  <c r="X659" i="5" s="1"/>
  <c r="H659" i="5"/>
  <c r="I659" i="5"/>
  <c r="F659" i="5"/>
  <c r="J659" i="5"/>
  <c r="R659" i="5"/>
  <c r="R687" i="5"/>
  <c r="G687" i="5"/>
  <c r="E687" i="5"/>
  <c r="X687" i="5" s="1"/>
  <c r="H687" i="5"/>
  <c r="I687" i="5"/>
  <c r="G763" i="5"/>
  <c r="E763" i="5"/>
  <c r="X763" i="5" s="1"/>
  <c r="F763" i="5"/>
  <c r="R763" i="5"/>
  <c r="J763" i="5"/>
  <c r="J787" i="5"/>
  <c r="E787" i="5"/>
  <c r="X787" i="5" s="1"/>
  <c r="F787" i="5"/>
  <c r="I787" i="5"/>
  <c r="R787" i="5"/>
  <c r="E811" i="5"/>
  <c r="X811" i="5" s="1"/>
  <c r="R811" i="5"/>
  <c r="F811" i="5"/>
  <c r="F891" i="5"/>
  <c r="H891" i="5"/>
  <c r="I891" i="5"/>
  <c r="E891" i="5"/>
  <c r="X891" i="5" s="1"/>
  <c r="R891" i="5"/>
  <c r="H2195" i="5"/>
  <c r="R2195" i="5"/>
  <c r="J1490" i="5"/>
  <c r="H1750" i="5"/>
  <c r="R827" i="5"/>
  <c r="H1710" i="5"/>
  <c r="E1390" i="5"/>
  <c r="X1390" i="5" s="1"/>
  <c r="H571" i="5"/>
  <c r="R1558" i="5"/>
  <c r="I2006" i="5"/>
  <c r="J78" i="5"/>
  <c r="I758" i="5"/>
  <c r="H2482" i="5"/>
  <c r="I18" i="5"/>
  <c r="J34" i="5"/>
  <c r="F34" i="5"/>
  <c r="G50" i="5"/>
  <c r="F98" i="5"/>
  <c r="F130" i="5"/>
  <c r="G130" i="5"/>
  <c r="I250" i="5"/>
  <c r="E366" i="5"/>
  <c r="X366" i="5" s="1"/>
  <c r="H494" i="5"/>
  <c r="G582" i="5"/>
  <c r="I582" i="5"/>
  <c r="J686" i="5"/>
  <c r="I686" i="5"/>
  <c r="I834" i="5"/>
  <c r="H894" i="5"/>
  <c r="G894" i="5"/>
  <c r="F930" i="5"/>
  <c r="R1130" i="5"/>
  <c r="F1230" i="5"/>
  <c r="I1230" i="5"/>
  <c r="G1302" i="5"/>
  <c r="F1390" i="5"/>
  <c r="R1430" i="5"/>
  <c r="E1430" i="5"/>
  <c r="X1430" i="5" s="1"/>
  <c r="G1558" i="5"/>
  <c r="J1590" i="5"/>
  <c r="J1710" i="5"/>
  <c r="E2006" i="5"/>
  <c r="X2006" i="5" s="1"/>
  <c r="E144" i="5"/>
  <c r="X144" i="5" s="1"/>
  <c r="E758" i="5"/>
  <c r="X758" i="5" s="1"/>
  <c r="I786" i="5"/>
  <c r="F1490" i="5"/>
  <c r="G1750" i="5"/>
  <c r="J1866" i="5"/>
  <c r="G144" i="5"/>
  <c r="E170" i="5"/>
  <c r="X170" i="5" s="1"/>
  <c r="F170" i="5"/>
  <c r="F654" i="5"/>
  <c r="J970" i="5"/>
  <c r="J1958" i="5"/>
  <c r="F1958" i="5"/>
  <c r="G659" i="5"/>
  <c r="F903" i="5"/>
  <c r="I923" i="5"/>
  <c r="H1359" i="5"/>
  <c r="G1219" i="5"/>
  <c r="J1399" i="5"/>
  <c r="F1967" i="5"/>
  <c r="J604" i="5"/>
  <c r="G1359" i="5"/>
  <c r="I2063" i="5"/>
  <c r="H2063" i="5"/>
  <c r="R2063" i="5"/>
  <c r="J2063" i="5"/>
  <c r="E2063" i="5"/>
  <c r="X2063" i="5" s="1"/>
  <c r="G1399" i="5"/>
  <c r="E1490" i="5"/>
  <c r="X1490" i="5" s="1"/>
  <c r="F1710" i="5"/>
  <c r="I1710" i="5"/>
  <c r="I1390" i="5"/>
  <c r="I1130" i="5"/>
  <c r="G571" i="5"/>
  <c r="R2006" i="5"/>
  <c r="E1230" i="5"/>
  <c r="X1230" i="5" s="1"/>
  <c r="J1750" i="5"/>
  <c r="J2006" i="5"/>
  <c r="R78" i="5"/>
  <c r="E2482" i="5"/>
  <c r="X2482" i="5" s="1"/>
  <c r="G18" i="5"/>
  <c r="H34" i="5"/>
  <c r="R50" i="5"/>
  <c r="I78" i="5"/>
  <c r="J98" i="5"/>
  <c r="E98" i="5"/>
  <c r="X98" i="5" s="1"/>
  <c r="H130" i="5"/>
  <c r="E250" i="5"/>
  <c r="X250" i="5" s="1"/>
  <c r="I366" i="5"/>
  <c r="G494" i="5"/>
  <c r="F582" i="5"/>
  <c r="E686" i="5"/>
  <c r="X686" i="5" s="1"/>
  <c r="F686" i="5"/>
  <c r="E834" i="5"/>
  <c r="X834" i="5" s="1"/>
  <c r="J894" i="5"/>
  <c r="I894" i="5"/>
  <c r="G930" i="5"/>
  <c r="R930" i="5"/>
  <c r="F1130" i="5"/>
  <c r="J1230" i="5"/>
  <c r="R1302" i="5"/>
  <c r="R1390" i="5"/>
  <c r="J1430" i="5"/>
  <c r="H1430" i="5"/>
  <c r="F1558" i="5"/>
  <c r="H1590" i="5"/>
  <c r="R654" i="5"/>
  <c r="G758" i="5"/>
  <c r="R758" i="5"/>
  <c r="G786" i="5"/>
  <c r="H1490" i="5"/>
  <c r="R1750" i="5"/>
  <c r="I1866" i="5"/>
  <c r="H1866" i="5"/>
  <c r="J144" i="5"/>
  <c r="I170" i="5"/>
  <c r="J654" i="5"/>
  <c r="I654" i="5"/>
  <c r="H970" i="5"/>
  <c r="E1958" i="5"/>
  <c r="X1958" i="5" s="1"/>
  <c r="H2006" i="5"/>
  <c r="I2482" i="5"/>
  <c r="E604" i="5"/>
  <c r="X604" i="5" s="1"/>
  <c r="I816" i="5"/>
  <c r="F571" i="5"/>
  <c r="E603" i="5"/>
  <c r="X603" i="5" s="1"/>
  <c r="R639" i="5"/>
  <c r="F687" i="5"/>
  <c r="R871" i="5"/>
  <c r="G891" i="5"/>
  <c r="J1051" i="5"/>
  <c r="R1383" i="5"/>
  <c r="R1011" i="5"/>
  <c r="E1267" i="5"/>
  <c r="X1267" i="5" s="1"/>
  <c r="F1399" i="5"/>
  <c r="H1755" i="5"/>
  <c r="I1967" i="5"/>
  <c r="F2063" i="5"/>
  <c r="R2383" i="5"/>
  <c r="I839" i="5"/>
  <c r="J783" i="5"/>
  <c r="I915" i="5"/>
  <c r="G2036" i="5"/>
  <c r="H2036" i="5"/>
  <c r="J2036" i="5"/>
  <c r="R227" i="5"/>
  <c r="H227" i="5"/>
  <c r="F227" i="5"/>
  <c r="R465" i="5"/>
  <c r="J465" i="5"/>
  <c r="I503" i="5"/>
  <c r="J503" i="5"/>
  <c r="H503" i="5"/>
  <c r="G503" i="5"/>
  <c r="R541" i="5"/>
  <c r="F541" i="5"/>
  <c r="G541" i="5"/>
  <c r="E541" i="5"/>
  <c r="X541" i="5" s="1"/>
  <c r="H2096" i="5"/>
  <c r="E1760" i="5"/>
  <c r="X1760" i="5" s="1"/>
  <c r="I1760" i="5"/>
  <c r="E1452" i="5"/>
  <c r="X1452" i="5" s="1"/>
  <c r="H1672" i="5"/>
  <c r="J1672" i="5"/>
  <c r="H1193" i="5"/>
  <c r="R1449" i="5"/>
  <c r="R2193" i="5"/>
  <c r="H2253" i="5"/>
  <c r="I2421" i="5"/>
  <c r="J661" i="5"/>
  <c r="E2305" i="5"/>
  <c r="X2305" i="5" s="1"/>
  <c r="F2033" i="5"/>
  <c r="H821" i="5"/>
  <c r="I2480" i="5"/>
  <c r="R777" i="5"/>
  <c r="G921" i="5"/>
  <c r="G941" i="5"/>
  <c r="J1257" i="5"/>
  <c r="R1633" i="5"/>
  <c r="R1729" i="5"/>
  <c r="H1729" i="5"/>
  <c r="E1977" i="5"/>
  <c r="X1977" i="5" s="1"/>
  <c r="R1977" i="5"/>
  <c r="H2097" i="5"/>
  <c r="I2097" i="5"/>
  <c r="I2253" i="5"/>
  <c r="F821" i="5"/>
  <c r="F1065" i="5"/>
  <c r="R1137" i="5"/>
  <c r="G1137" i="5"/>
  <c r="G1913" i="5"/>
  <c r="I2033" i="5"/>
  <c r="G981" i="5"/>
  <c r="I981" i="5"/>
  <c r="J1193" i="5"/>
  <c r="G1605" i="5"/>
  <c r="R2217" i="5"/>
  <c r="I2305" i="5"/>
  <c r="R1853" i="5"/>
  <c r="I1452" i="5"/>
  <c r="J1804" i="5"/>
  <c r="J2096" i="5"/>
  <c r="J1452" i="5"/>
  <c r="G529" i="5"/>
  <c r="E465" i="5"/>
  <c r="X465" i="5" s="1"/>
  <c r="G421" i="5"/>
  <c r="R2036" i="5"/>
  <c r="H541" i="5"/>
  <c r="J972" i="5"/>
  <c r="F992" i="5"/>
  <c r="R1084" i="5"/>
  <c r="F1320" i="5"/>
  <c r="J1584" i="5"/>
  <c r="H477" i="5"/>
  <c r="I489" i="5"/>
  <c r="J477" i="5"/>
  <c r="G561" i="5"/>
  <c r="G948" i="5"/>
  <c r="F1012" i="5"/>
  <c r="F1240" i="5"/>
  <c r="E1700" i="5"/>
  <c r="X1700" i="5" s="1"/>
  <c r="F2184" i="5"/>
  <c r="E2296" i="5"/>
  <c r="X2296" i="5" s="1"/>
  <c r="H433" i="5"/>
  <c r="I541" i="5"/>
  <c r="E551" i="5"/>
  <c r="X551" i="5" s="1"/>
  <c r="F2296" i="5"/>
  <c r="G395" i="5"/>
  <c r="G575" i="5"/>
  <c r="E575" i="5"/>
  <c r="X575" i="5" s="1"/>
  <c r="H575" i="5"/>
  <c r="I591" i="5"/>
  <c r="F591" i="5"/>
  <c r="F611" i="5"/>
  <c r="H611" i="5"/>
  <c r="I611" i="5"/>
  <c r="I643" i="5"/>
  <c r="H643" i="5"/>
  <c r="E643" i="5"/>
  <c r="X643" i="5" s="1"/>
  <c r="G663" i="5"/>
  <c r="R663" i="5"/>
  <c r="I691" i="5"/>
  <c r="G691" i="5"/>
  <c r="E691" i="5"/>
  <c r="X691" i="5" s="1"/>
  <c r="E719" i="5"/>
  <c r="X719" i="5" s="1"/>
  <c r="H719" i="5"/>
  <c r="I719" i="5"/>
  <c r="J719" i="5"/>
  <c r="F771" i="5"/>
  <c r="J771" i="5"/>
  <c r="E795" i="5"/>
  <c r="X795" i="5" s="1"/>
  <c r="R795" i="5"/>
  <c r="H795" i="5"/>
  <c r="F795" i="5"/>
  <c r="J815" i="5"/>
  <c r="R815" i="5"/>
  <c r="E815" i="5"/>
  <c r="X815" i="5" s="1"/>
  <c r="I815" i="5"/>
  <c r="F815" i="5"/>
  <c r="R831" i="5"/>
  <c r="H831" i="5"/>
  <c r="G831" i="5"/>
  <c r="E831" i="5"/>
  <c r="X831" i="5" s="1"/>
  <c r="R851" i="5"/>
  <c r="J851" i="5"/>
  <c r="E851" i="5"/>
  <c r="X851" i="5" s="1"/>
  <c r="I875" i="5"/>
  <c r="G875" i="5"/>
  <c r="E895" i="5"/>
  <c r="X895" i="5" s="1"/>
  <c r="R895" i="5"/>
  <c r="F895" i="5"/>
  <c r="H895" i="5"/>
  <c r="E907" i="5"/>
  <c r="X907" i="5" s="1"/>
  <c r="H907" i="5"/>
  <c r="H927" i="5"/>
  <c r="G927" i="5"/>
  <c r="F927" i="5"/>
  <c r="J927" i="5"/>
  <c r="G947" i="5"/>
  <c r="J947" i="5"/>
  <c r="F947" i="5"/>
  <c r="R947" i="5"/>
  <c r="E963" i="5"/>
  <c r="X963" i="5" s="1"/>
  <c r="H963" i="5"/>
  <c r="F963" i="5"/>
  <c r="E999" i="5"/>
  <c r="X999" i="5" s="1"/>
  <c r="F999" i="5"/>
  <c r="R999" i="5"/>
  <c r="H999" i="5"/>
  <c r="R1015" i="5"/>
  <c r="J1015" i="5"/>
  <c r="E1015" i="5"/>
  <c r="X1015" i="5" s="1"/>
  <c r="G1015" i="5"/>
  <c r="J1067" i="5"/>
  <c r="G1067" i="5"/>
  <c r="E1067" i="5"/>
  <c r="X1067" i="5" s="1"/>
  <c r="F1067" i="5"/>
  <c r="F1115" i="5"/>
  <c r="R1115" i="5"/>
  <c r="H1115" i="5"/>
  <c r="G1115" i="5"/>
  <c r="I1163" i="5"/>
  <c r="E1163" i="5"/>
  <c r="X1163" i="5" s="1"/>
  <c r="G1163" i="5"/>
  <c r="H1163" i="5"/>
  <c r="H1227" i="5"/>
  <c r="J1227" i="5"/>
  <c r="E1227" i="5"/>
  <c r="X1227" i="5" s="1"/>
  <c r="R1227" i="5"/>
  <c r="J1275" i="5"/>
  <c r="R1275" i="5"/>
  <c r="F1275" i="5"/>
  <c r="I1275" i="5"/>
  <c r="H1363" i="5"/>
  <c r="I1363" i="5"/>
  <c r="R1363" i="5"/>
  <c r="I1387" i="5"/>
  <c r="H1387" i="5"/>
  <c r="J1387" i="5"/>
  <c r="F1387" i="5"/>
  <c r="G1419" i="5"/>
  <c r="R1419" i="5"/>
  <c r="H1419" i="5"/>
  <c r="J1419" i="5"/>
  <c r="E1487" i="5"/>
  <c r="X1487" i="5" s="1"/>
  <c r="I1487" i="5"/>
  <c r="H1487" i="5"/>
  <c r="R1487" i="5"/>
  <c r="G1519" i="5"/>
  <c r="R1519" i="5"/>
  <c r="I1519" i="5"/>
  <c r="R1555" i="5"/>
  <c r="J1555" i="5"/>
  <c r="H1555" i="5"/>
  <c r="I1555" i="5"/>
  <c r="F1639" i="5"/>
  <c r="E1639" i="5"/>
  <c r="X1639" i="5" s="1"/>
  <c r="R1639" i="5"/>
  <c r="E1695" i="5"/>
  <c r="X1695" i="5" s="1"/>
  <c r="I1695" i="5"/>
  <c r="J1695" i="5"/>
  <c r="H1695" i="5"/>
  <c r="G1739" i="5"/>
  <c r="J1739" i="5"/>
  <c r="F1739" i="5"/>
  <c r="H1739" i="5"/>
  <c r="R1739" i="5"/>
  <c r="J1799" i="5"/>
  <c r="I1799" i="5"/>
  <c r="G1843" i="5"/>
  <c r="R1843" i="5"/>
  <c r="F1843" i="5"/>
  <c r="E1883" i="5"/>
  <c r="X1883" i="5" s="1"/>
  <c r="G1883" i="5"/>
  <c r="R1883" i="5"/>
  <c r="H1883" i="5"/>
  <c r="J1975" i="5"/>
  <c r="R1975" i="5"/>
  <c r="G2023" i="5"/>
  <c r="H2023" i="5"/>
  <c r="E2023" i="5"/>
  <c r="X2023" i="5" s="1"/>
  <c r="F2023" i="5"/>
  <c r="E2075" i="5"/>
  <c r="X2075" i="5" s="1"/>
  <c r="G2075" i="5"/>
  <c r="I2075" i="5"/>
  <c r="J2075" i="5"/>
  <c r="R2207" i="5"/>
  <c r="E2207" i="5"/>
  <c r="X2207" i="5" s="1"/>
  <c r="I2207" i="5"/>
  <c r="H2207" i="5"/>
  <c r="J2267" i="5"/>
  <c r="G2267" i="5"/>
  <c r="R2267" i="5"/>
  <c r="J2399" i="5"/>
  <c r="G2399" i="5"/>
  <c r="R2399" i="5"/>
  <c r="F2399" i="5"/>
  <c r="E2483" i="5"/>
  <c r="X2483" i="5" s="1"/>
  <c r="G2483" i="5"/>
  <c r="R2483" i="5"/>
  <c r="F2483" i="5"/>
  <c r="H800" i="5"/>
  <c r="G800" i="5"/>
  <c r="E1908" i="5"/>
  <c r="X1908" i="5" s="1"/>
  <c r="J1908" i="5"/>
  <c r="E2184" i="5"/>
  <c r="X2184" i="5" s="1"/>
  <c r="H2184" i="5"/>
  <c r="H323" i="5"/>
  <c r="E323" i="5"/>
  <c r="X323" i="5" s="1"/>
  <c r="I323" i="5"/>
  <c r="J323" i="5"/>
  <c r="F323" i="5"/>
  <c r="F363" i="5"/>
  <c r="R363" i="5"/>
  <c r="H363" i="5"/>
  <c r="I363" i="5"/>
  <c r="H421" i="5"/>
  <c r="I421" i="5"/>
  <c r="J421" i="5"/>
  <c r="F449" i="5"/>
  <c r="I449" i="5"/>
  <c r="I477" i="5"/>
  <c r="F477" i="5"/>
  <c r="G517" i="5"/>
  <c r="I517" i="5"/>
  <c r="A16" i="6"/>
  <c r="G1449" i="5"/>
  <c r="I1908" i="5"/>
  <c r="E2096" i="5"/>
  <c r="X2096" i="5" s="1"/>
  <c r="G2253" i="5"/>
  <c r="G2217" i="5"/>
  <c r="G1760" i="5"/>
  <c r="G1545" i="5"/>
  <c r="R1672" i="5"/>
  <c r="E433" i="5"/>
  <c r="X433" i="5" s="1"/>
  <c r="H561" i="5"/>
  <c r="E2228" i="5"/>
  <c r="X2228" i="5" s="1"/>
  <c r="E821" i="5"/>
  <c r="X821" i="5" s="1"/>
  <c r="R1193" i="5"/>
  <c r="E1449" i="5"/>
  <c r="X1449" i="5" s="1"/>
  <c r="J2193" i="5"/>
  <c r="F661" i="5"/>
  <c r="R2469" i="5"/>
  <c r="G2228" i="5"/>
  <c r="G1633" i="5"/>
  <c r="H777" i="5"/>
  <c r="E777" i="5"/>
  <c r="X777" i="5" s="1"/>
  <c r="I921" i="5"/>
  <c r="R941" i="5"/>
  <c r="E1257" i="5"/>
  <c r="X1257" i="5" s="1"/>
  <c r="H1633" i="5"/>
  <c r="F1729" i="5"/>
  <c r="F1977" i="5"/>
  <c r="I1977" i="5"/>
  <c r="E2097" i="5"/>
  <c r="X2097" i="5" s="1"/>
  <c r="R2253" i="5"/>
  <c r="F2421" i="5"/>
  <c r="J1065" i="5"/>
  <c r="H1137" i="5"/>
  <c r="J1137" i="5"/>
  <c r="E1913" i="5"/>
  <c r="X1913" i="5" s="1"/>
  <c r="H921" i="5"/>
  <c r="H2033" i="5"/>
  <c r="R2361" i="5"/>
  <c r="E981" i="5"/>
  <c r="X981" i="5" s="1"/>
  <c r="H981" i="5"/>
  <c r="E1193" i="5"/>
  <c r="X1193" i="5" s="1"/>
  <c r="I1605" i="5"/>
  <c r="F2217" i="5"/>
  <c r="F2132" i="5"/>
  <c r="J2132" i="5"/>
  <c r="H1084" i="5"/>
  <c r="H1320" i="5"/>
  <c r="I1804" i="5"/>
  <c r="G449" i="5"/>
  <c r="F561" i="5"/>
  <c r="J541" i="5"/>
  <c r="H972" i="5"/>
  <c r="R972" i="5"/>
  <c r="J992" i="5"/>
  <c r="I1084" i="5"/>
  <c r="G1320" i="5"/>
  <c r="G1584" i="5"/>
  <c r="E1584" i="5"/>
  <c r="X1584" i="5" s="1"/>
  <c r="J1952" i="5"/>
  <c r="E489" i="5"/>
  <c r="X489" i="5" s="1"/>
  <c r="I2036" i="5"/>
  <c r="J561" i="5"/>
  <c r="F948" i="5"/>
  <c r="E1240" i="5"/>
  <c r="X1240" i="5" s="1"/>
  <c r="I1240" i="5"/>
  <c r="J1700" i="5"/>
  <c r="R2184" i="5"/>
  <c r="E421" i="5"/>
  <c r="X421" i="5" s="1"/>
  <c r="R477" i="5"/>
  <c r="R1804" i="5"/>
  <c r="J517" i="5"/>
  <c r="F2036" i="5"/>
  <c r="E477" i="5"/>
  <c r="X477" i="5" s="1"/>
  <c r="R503" i="5"/>
  <c r="E992" i="5"/>
  <c r="X992" i="5" s="1"/>
  <c r="R2228" i="5"/>
  <c r="R517" i="5"/>
  <c r="J831" i="5"/>
  <c r="E2348" i="5"/>
  <c r="X2348" i="5" s="1"/>
  <c r="G2348" i="5"/>
  <c r="I2348" i="5"/>
  <c r="R275" i="5"/>
  <c r="E275" i="5"/>
  <c r="X275" i="5" s="1"/>
  <c r="F275" i="5"/>
  <c r="I275" i="5"/>
  <c r="R395" i="5"/>
  <c r="F395" i="5"/>
  <c r="H395" i="5"/>
  <c r="J395" i="5"/>
  <c r="J529" i="5"/>
  <c r="R529" i="5"/>
  <c r="E529" i="5"/>
  <c r="X529" i="5" s="1"/>
  <c r="H529" i="5"/>
  <c r="F551" i="5"/>
  <c r="G551" i="5"/>
  <c r="H551" i="5"/>
  <c r="J551" i="5"/>
  <c r="G821" i="5"/>
  <c r="G2193" i="5"/>
  <c r="G2421" i="5"/>
  <c r="R1908" i="5"/>
  <c r="I2096" i="5"/>
  <c r="I2132" i="5"/>
  <c r="H2132" i="5"/>
  <c r="R1760" i="5"/>
  <c r="H1760" i="5"/>
  <c r="F1672" i="5"/>
  <c r="G1672" i="5"/>
  <c r="F433" i="5"/>
  <c r="E561" i="5"/>
  <c r="X561" i="5" s="1"/>
  <c r="J2228" i="5"/>
  <c r="F2193" i="5"/>
  <c r="E661" i="5"/>
  <c r="X661" i="5" s="1"/>
  <c r="I821" i="5"/>
  <c r="I1193" i="5"/>
  <c r="J1545" i="5"/>
  <c r="E2193" i="5"/>
  <c r="X2193" i="5" s="1"/>
  <c r="F2253" i="5"/>
  <c r="R2421" i="5"/>
  <c r="E1633" i="5"/>
  <c r="X1633" i="5" s="1"/>
  <c r="H2469" i="5"/>
  <c r="F2361" i="5"/>
  <c r="J1913" i="5"/>
  <c r="E1729" i="5"/>
  <c r="X1729" i="5" s="1"/>
  <c r="I661" i="5"/>
  <c r="F1913" i="5"/>
  <c r="J2033" i="5"/>
  <c r="F2305" i="5"/>
  <c r="I2361" i="5"/>
  <c r="E2469" i="5"/>
  <c r="X2469" i="5" s="1"/>
  <c r="H2480" i="5"/>
  <c r="F2348" i="5"/>
  <c r="I2228" i="5"/>
  <c r="F2469" i="5"/>
  <c r="H2193" i="5"/>
  <c r="I1545" i="5"/>
  <c r="F2097" i="5"/>
  <c r="E1605" i="5"/>
  <c r="X1605" i="5" s="1"/>
  <c r="I1257" i="5"/>
  <c r="H941" i="5"/>
  <c r="H1065" i="5"/>
  <c r="F1853" i="5"/>
  <c r="J777" i="5"/>
  <c r="F921" i="5"/>
  <c r="F941" i="5"/>
  <c r="E941" i="5"/>
  <c r="X941" i="5" s="1"/>
  <c r="G1257" i="5"/>
  <c r="F1633" i="5"/>
  <c r="J1729" i="5"/>
  <c r="G1853" i="5"/>
  <c r="H1977" i="5"/>
  <c r="J2097" i="5"/>
  <c r="R1605" i="5"/>
  <c r="H1449" i="5"/>
  <c r="E1065" i="5"/>
  <c r="X1065" i="5" s="1"/>
  <c r="F1137" i="5"/>
  <c r="R1545" i="5"/>
  <c r="H1913" i="5"/>
  <c r="F777" i="5"/>
  <c r="I2469" i="5"/>
  <c r="R981" i="5"/>
  <c r="J1605" i="5"/>
  <c r="J2217" i="5"/>
  <c r="H2217" i="5"/>
  <c r="H1257" i="5"/>
  <c r="E1084" i="5"/>
  <c r="X1084" i="5" s="1"/>
  <c r="J1320" i="5"/>
  <c r="H1908" i="5"/>
  <c r="E972" i="5"/>
  <c r="X972" i="5" s="1"/>
  <c r="I1700" i="5"/>
  <c r="H517" i="5"/>
  <c r="I972" i="5"/>
  <c r="R992" i="5"/>
  <c r="R1320" i="5"/>
  <c r="G1452" i="5"/>
  <c r="R1584" i="5"/>
  <c r="F1584" i="5"/>
  <c r="I433" i="5"/>
  <c r="F465" i="5"/>
  <c r="E2036" i="5"/>
  <c r="X2036" i="5" s="1"/>
  <c r="H1240" i="5"/>
  <c r="G1240" i="5"/>
  <c r="G1700" i="5"/>
  <c r="I2296" i="5"/>
  <c r="J2296" i="5"/>
  <c r="J2184" i="5"/>
  <c r="R2296" i="5"/>
  <c r="G489" i="5"/>
  <c r="G227" i="5"/>
  <c r="H275" i="5"/>
  <c r="I395" i="5"/>
  <c r="F503" i="5"/>
  <c r="I227" i="5"/>
  <c r="E1011" i="5"/>
  <c r="X1011" i="5" s="1"/>
  <c r="I1011" i="5"/>
  <c r="H1339" i="5"/>
  <c r="H1211" i="5"/>
  <c r="E1647" i="5"/>
  <c r="X1647" i="5" s="1"/>
  <c r="H1463" i="5"/>
  <c r="J1495" i="5"/>
  <c r="G1495" i="5"/>
  <c r="G1531" i="5"/>
  <c r="F1571" i="5"/>
  <c r="F1647" i="5"/>
  <c r="I1723" i="5"/>
  <c r="F1747" i="5"/>
  <c r="H1811" i="5"/>
  <c r="G1859" i="5"/>
  <c r="R1907" i="5"/>
  <c r="E1907" i="5"/>
  <c r="X1907" i="5" s="1"/>
  <c r="J2039" i="5"/>
  <c r="I2127" i="5"/>
  <c r="F2127" i="5"/>
  <c r="J2179" i="5"/>
  <c r="R2291" i="5"/>
  <c r="E2291" i="5"/>
  <c r="X2291" i="5" s="1"/>
  <c r="R2367" i="5"/>
  <c r="H2419" i="5"/>
  <c r="F2011" i="5"/>
  <c r="H656" i="5"/>
  <c r="I1796" i="5"/>
  <c r="F563" i="5"/>
  <c r="R1531" i="5"/>
  <c r="G811" i="5"/>
  <c r="E339" i="5"/>
  <c r="X339" i="5" s="1"/>
  <c r="J788" i="5"/>
  <c r="I740" i="5"/>
  <c r="H557" i="5"/>
  <c r="R497" i="5"/>
  <c r="I1647" i="5"/>
  <c r="I1747" i="5"/>
  <c r="J1747" i="5"/>
  <c r="R1811" i="5"/>
  <c r="J1907" i="5"/>
  <c r="H2127" i="5"/>
  <c r="H2179" i="5"/>
  <c r="G2179" i="5"/>
  <c r="J2291" i="5"/>
  <c r="E2367" i="5"/>
  <c r="X2367" i="5" s="1"/>
  <c r="J2367" i="5"/>
  <c r="I2419" i="5"/>
  <c r="E2419" i="5"/>
  <c r="X2419" i="5" s="1"/>
  <c r="E2011" i="5"/>
  <c r="X2011" i="5" s="1"/>
  <c r="E2076" i="5"/>
  <c r="X2076" i="5" s="1"/>
  <c r="I980" i="5"/>
  <c r="H760" i="5"/>
  <c r="I557" i="5"/>
  <c r="G411" i="5"/>
  <c r="G535" i="5"/>
  <c r="G827" i="5"/>
  <c r="E611" i="5"/>
  <c r="X611" i="5" s="1"/>
  <c r="H1747" i="5"/>
  <c r="J1531" i="5"/>
  <c r="E2292" i="5"/>
  <c r="X2292" i="5" s="1"/>
  <c r="H579" i="5"/>
  <c r="H1011" i="5"/>
  <c r="F1339" i="5"/>
  <c r="E1463" i="5"/>
  <c r="X1463" i="5" s="1"/>
  <c r="J1463" i="5"/>
  <c r="I1495" i="5"/>
  <c r="H1495" i="5"/>
  <c r="E1531" i="5"/>
  <c r="X1531" i="5" s="1"/>
  <c r="J1571" i="5"/>
  <c r="J1647" i="5"/>
  <c r="R1747" i="5"/>
  <c r="J1811" i="5"/>
  <c r="F1907" i="5"/>
  <c r="R2127" i="5"/>
  <c r="E2127" i="5"/>
  <c r="X2127" i="5" s="1"/>
  <c r="I2179" i="5"/>
  <c r="R2179" i="5"/>
  <c r="F2291" i="5"/>
  <c r="G2291" i="5"/>
  <c r="H2367" i="5"/>
  <c r="G2367" i="5"/>
  <c r="R2419" i="5"/>
  <c r="J2011" i="5"/>
  <c r="H876" i="5"/>
  <c r="R824" i="5"/>
  <c r="I584" i="5"/>
  <c r="J1796" i="5"/>
  <c r="G513" i="5"/>
  <c r="F827" i="5"/>
  <c r="E411" i="5"/>
  <c r="X411" i="5" s="1"/>
  <c r="F943" i="5"/>
  <c r="F579" i="5"/>
  <c r="J827" i="5"/>
  <c r="G959" i="5"/>
  <c r="G471" i="5"/>
  <c r="H471" i="5"/>
  <c r="R1796" i="5"/>
  <c r="E513" i="5"/>
  <c r="X513" i="5" s="1"/>
  <c r="F557" i="5"/>
  <c r="I2011" i="5"/>
  <c r="G2011" i="5"/>
  <c r="J2027" i="5"/>
  <c r="H2143" i="5"/>
  <c r="E915" i="5"/>
  <c r="X915" i="5" s="1"/>
  <c r="E867" i="5"/>
  <c r="X867" i="5" s="1"/>
  <c r="I715" i="5"/>
  <c r="G1011" i="5"/>
  <c r="E1043" i="5"/>
  <c r="X1043" i="5" s="1"/>
  <c r="G1804" i="5"/>
  <c r="I571" i="5"/>
  <c r="R592" i="5"/>
  <c r="E684" i="5"/>
  <c r="X684" i="5" s="1"/>
  <c r="R417" i="5"/>
  <c r="E571" i="5"/>
  <c r="X571" i="5" s="1"/>
  <c r="R1052" i="5"/>
  <c r="R1371" i="5"/>
  <c r="I513" i="5"/>
  <c r="I759" i="5"/>
  <c r="F1371" i="5"/>
  <c r="H811" i="5"/>
  <c r="H1072" i="5"/>
  <c r="F1072" i="5"/>
  <c r="E1952" i="5"/>
  <c r="X1952" i="5" s="1"/>
  <c r="I1012" i="5"/>
  <c r="H892" i="5"/>
  <c r="R1012" i="5"/>
  <c r="J1696" i="5"/>
  <c r="E2004" i="5"/>
  <c r="X2004" i="5" s="1"/>
  <c r="F807" i="5"/>
  <c r="F1131" i="5"/>
  <c r="H1383" i="5"/>
  <c r="F627" i="5"/>
  <c r="J647" i="5"/>
  <c r="H807" i="5"/>
  <c r="F923" i="5"/>
  <c r="R939" i="5"/>
  <c r="I939" i="5"/>
  <c r="F1051" i="5"/>
  <c r="G1051" i="5"/>
  <c r="E1383" i="5"/>
  <c r="X1383" i="5" s="1"/>
  <c r="F283" i="5"/>
  <c r="E283" i="5"/>
  <c r="X283" i="5" s="1"/>
  <c r="G1099" i="5"/>
  <c r="R1131" i="5"/>
  <c r="J1663" i="5"/>
  <c r="F1443" i="5"/>
  <c r="R1443" i="5"/>
  <c r="J1443" i="5"/>
  <c r="H1443" i="5"/>
  <c r="E1443" i="5"/>
  <c r="X1443" i="5" s="1"/>
  <c r="G1743" i="5"/>
  <c r="I1743" i="5"/>
  <c r="E1799" i="5"/>
  <c r="X1799" i="5" s="1"/>
  <c r="G1799" i="5"/>
  <c r="F1799" i="5"/>
  <c r="F2103" i="5"/>
  <c r="E2103" i="5"/>
  <c r="X2103" i="5" s="1"/>
  <c r="H2103" i="5"/>
  <c r="J2103" i="5"/>
  <c r="R2103" i="5"/>
  <c r="I2103" i="5"/>
  <c r="F2143" i="5"/>
  <c r="R2143" i="5"/>
  <c r="G2143" i="5"/>
  <c r="E2143" i="5"/>
  <c r="X2143" i="5" s="1"/>
  <c r="I2143" i="5"/>
  <c r="E2411" i="5"/>
  <c r="X2411" i="5" s="1"/>
  <c r="J2411" i="5"/>
  <c r="G2411" i="5"/>
  <c r="H2411" i="5"/>
  <c r="R2411" i="5"/>
  <c r="R2491" i="5"/>
  <c r="E2491" i="5"/>
  <c r="X2491" i="5" s="1"/>
  <c r="I2491" i="5"/>
  <c r="F2491" i="5"/>
  <c r="J2491" i="5"/>
  <c r="H564" i="5"/>
  <c r="J564" i="5"/>
  <c r="I2060" i="5"/>
  <c r="G2060" i="5"/>
  <c r="I2324" i="5"/>
  <c r="R2324" i="5"/>
  <c r="G425" i="5"/>
  <c r="F425" i="5"/>
  <c r="G493" i="5"/>
  <c r="H493" i="5"/>
  <c r="G537" i="5"/>
  <c r="J537" i="5"/>
  <c r="R819" i="5"/>
  <c r="I819" i="5"/>
  <c r="G819" i="5"/>
  <c r="J1395" i="5"/>
  <c r="R1395" i="5"/>
  <c r="R1723" i="5"/>
  <c r="F1723" i="5"/>
  <c r="R2019" i="5"/>
  <c r="G2019" i="5"/>
  <c r="I2019" i="5"/>
  <c r="J2019" i="5"/>
  <c r="F2019" i="5"/>
  <c r="I2039" i="5"/>
  <c r="H2039" i="5"/>
  <c r="R2039" i="5"/>
  <c r="I243" i="5"/>
  <c r="R243" i="5"/>
  <c r="H243" i="5"/>
  <c r="E243" i="5"/>
  <c r="X243" i="5" s="1"/>
  <c r="H473" i="5"/>
  <c r="R473" i="5"/>
  <c r="F473" i="5"/>
  <c r="H485" i="5"/>
  <c r="G485" i="5"/>
  <c r="G1072" i="5"/>
  <c r="I1952" i="5"/>
  <c r="F1952" i="5"/>
  <c r="R892" i="5"/>
  <c r="I892" i="5"/>
  <c r="E1012" i="5"/>
  <c r="X1012" i="5" s="1"/>
  <c r="I2004" i="5"/>
  <c r="R627" i="5"/>
  <c r="G243" i="5"/>
  <c r="F243" i="5"/>
  <c r="H627" i="5"/>
  <c r="H647" i="5"/>
  <c r="I647" i="5"/>
  <c r="J807" i="5"/>
  <c r="E819" i="5"/>
  <c r="X819" i="5" s="1"/>
  <c r="R923" i="5"/>
  <c r="H923" i="5"/>
  <c r="F939" i="5"/>
  <c r="I1051" i="5"/>
  <c r="J1383" i="5"/>
  <c r="H283" i="5"/>
  <c r="R1099" i="5"/>
  <c r="G1131" i="5"/>
  <c r="I1395" i="5"/>
  <c r="G1395" i="5"/>
  <c r="R1663" i="5"/>
  <c r="E1663" i="5"/>
  <c r="X1663" i="5" s="1"/>
  <c r="H1723" i="5"/>
  <c r="J1723" i="5"/>
  <c r="E2039" i="5"/>
  <c r="X2039" i="5" s="1"/>
  <c r="H1012" i="5"/>
  <c r="F819" i="5"/>
  <c r="G923" i="5"/>
  <c r="I485" i="5"/>
  <c r="H591" i="5"/>
  <c r="J591" i="5"/>
  <c r="R771" i="5"/>
  <c r="H771" i="5"/>
  <c r="J907" i="5"/>
  <c r="F907" i="5"/>
  <c r="I1975" i="5"/>
  <c r="G1975" i="5"/>
  <c r="F1975" i="5"/>
  <c r="I2347" i="5"/>
  <c r="J2347" i="5"/>
  <c r="R2347" i="5"/>
  <c r="E2347" i="5"/>
  <c r="X2347" i="5" s="1"/>
  <c r="F2347" i="5"/>
  <c r="G752" i="5"/>
  <c r="F752" i="5"/>
  <c r="J1556" i="5"/>
  <c r="H1556" i="5"/>
  <c r="H465" i="5"/>
  <c r="I465" i="5"/>
  <c r="G465" i="5"/>
  <c r="F521" i="5"/>
  <c r="E521" i="5"/>
  <c r="X521" i="5" s="1"/>
  <c r="J521" i="5"/>
  <c r="F892" i="5"/>
  <c r="I1072" i="5"/>
  <c r="H1952" i="5"/>
  <c r="G1952" i="5"/>
  <c r="G473" i="5"/>
  <c r="E485" i="5"/>
  <c r="X485" i="5" s="1"/>
  <c r="G892" i="5"/>
  <c r="J1012" i="5"/>
  <c r="H1696" i="5"/>
  <c r="H2004" i="5"/>
  <c r="J485" i="5"/>
  <c r="E1099" i="5"/>
  <c r="X1099" i="5" s="1"/>
  <c r="E627" i="5"/>
  <c r="X627" i="5" s="1"/>
  <c r="F647" i="5"/>
  <c r="G807" i="5"/>
  <c r="H819" i="5"/>
  <c r="J923" i="5"/>
  <c r="H939" i="5"/>
  <c r="E1051" i="5"/>
  <c r="X1051" i="5" s="1"/>
  <c r="F1383" i="5"/>
  <c r="I1131" i="5"/>
  <c r="R283" i="5"/>
  <c r="H1099" i="5"/>
  <c r="H1131" i="5"/>
  <c r="H1395" i="5"/>
  <c r="H1663" i="5"/>
  <c r="G1723" i="5"/>
  <c r="F2039" i="5"/>
  <c r="J1072" i="5"/>
  <c r="F707" i="5"/>
  <c r="G707" i="5"/>
  <c r="E707" i="5"/>
  <c r="X707" i="5" s="1"/>
  <c r="J1507" i="5"/>
  <c r="E1507" i="5"/>
  <c r="X1507" i="5" s="1"/>
  <c r="H1507" i="5"/>
  <c r="G1507" i="5"/>
  <c r="R1507" i="5"/>
  <c r="R1819" i="5"/>
  <c r="F1819" i="5"/>
  <c r="I1819" i="5"/>
  <c r="E1859" i="5"/>
  <c r="X1859" i="5" s="1"/>
  <c r="J1859" i="5"/>
  <c r="F2195" i="5"/>
  <c r="J2195" i="5"/>
  <c r="E2195" i="5"/>
  <c r="X2195" i="5" s="1"/>
  <c r="G2195" i="5"/>
  <c r="I2195" i="5"/>
  <c r="G2223" i="5"/>
  <c r="J2223" i="5"/>
  <c r="I2223" i="5"/>
  <c r="H2223" i="5"/>
  <c r="E2223" i="5"/>
  <c r="X2223" i="5" s="1"/>
  <c r="F2223" i="5"/>
  <c r="I588" i="5"/>
  <c r="E588" i="5"/>
  <c r="X588" i="5" s="1"/>
  <c r="G600" i="5"/>
  <c r="R600" i="5"/>
  <c r="I692" i="5"/>
  <c r="G692" i="5"/>
  <c r="E832" i="5"/>
  <c r="X832" i="5" s="1"/>
  <c r="R832" i="5"/>
  <c r="E948" i="5"/>
  <c r="X948" i="5" s="1"/>
  <c r="R948" i="5"/>
  <c r="H968" i="5"/>
  <c r="I968" i="5"/>
  <c r="J553" i="5"/>
  <c r="H553" i="5"/>
  <c r="F553" i="5"/>
  <c r="J1524" i="5"/>
  <c r="E783" i="5"/>
  <c r="X783" i="5" s="1"/>
  <c r="H783" i="5"/>
  <c r="H604" i="5"/>
  <c r="G604" i="5"/>
  <c r="H2116" i="5"/>
  <c r="J2116" i="5"/>
  <c r="J299" i="5"/>
  <c r="E299" i="5"/>
  <c r="X299" i="5" s="1"/>
  <c r="H2483" i="5"/>
  <c r="J1519" i="5"/>
  <c r="H2027" i="5"/>
  <c r="R920" i="5"/>
  <c r="F489" i="5"/>
  <c r="J579" i="5"/>
  <c r="E1811" i="5"/>
  <c r="X1811" i="5" s="1"/>
  <c r="R1331" i="5"/>
  <c r="F875" i="5"/>
  <c r="H875" i="5"/>
  <c r="I903" i="5"/>
  <c r="G903" i="5"/>
  <c r="E1519" i="5"/>
  <c r="X1519" i="5" s="1"/>
  <c r="I572" i="5"/>
  <c r="R572" i="5"/>
  <c r="R1184" i="5"/>
  <c r="J1184" i="5"/>
  <c r="F219" i="5"/>
  <c r="J219" i="5"/>
  <c r="F453" i="5"/>
  <c r="J453" i="5"/>
  <c r="G920" i="5"/>
  <c r="F788" i="5"/>
  <c r="J888" i="5"/>
  <c r="I888" i="5"/>
  <c r="E1004" i="5"/>
  <c r="X1004" i="5" s="1"/>
  <c r="H1004" i="5"/>
  <c r="J533" i="5"/>
  <c r="I533" i="5"/>
  <c r="G579" i="5"/>
  <c r="R615" i="5"/>
  <c r="J615" i="5"/>
  <c r="J991" i="5"/>
  <c r="E991" i="5"/>
  <c r="X991" i="5" s="1"/>
  <c r="I1715" i="5"/>
  <c r="E1715" i="5"/>
  <c r="X1715" i="5" s="1"/>
  <c r="F1755" i="5"/>
  <c r="E1755" i="5"/>
  <c r="X1755" i="5" s="1"/>
  <c r="I2212" i="5"/>
  <c r="H2212" i="5"/>
  <c r="G505" i="5"/>
  <c r="R505" i="5"/>
  <c r="I575" i="5"/>
  <c r="R583" i="5"/>
  <c r="R591" i="5"/>
  <c r="J643" i="5"/>
  <c r="E663" i="5"/>
  <c r="X663" i="5" s="1"/>
  <c r="R691" i="5"/>
  <c r="G771" i="5"/>
  <c r="H815" i="5"/>
  <c r="E823" i="5"/>
  <c r="X823" i="5" s="1"/>
  <c r="J903" i="5"/>
  <c r="F959" i="5"/>
  <c r="G1559" i="5"/>
  <c r="G2491" i="5"/>
  <c r="J691" i="5"/>
  <c r="I663" i="5"/>
  <c r="G644" i="5"/>
  <c r="J433" i="5"/>
  <c r="I445" i="5"/>
  <c r="R493" i="5"/>
  <c r="G2013" i="5"/>
  <c r="E1493" i="5"/>
  <c r="X1493" i="5" s="1"/>
  <c r="R2013" i="5"/>
  <c r="J2280" i="5"/>
  <c r="F2080" i="5"/>
  <c r="G1773" i="5"/>
  <c r="H1153" i="5"/>
  <c r="I1645" i="5"/>
  <c r="R1577" i="5"/>
  <c r="E1577" i="5"/>
  <c r="X1577" i="5" s="1"/>
  <c r="J1592" i="5"/>
  <c r="J1645" i="5"/>
  <c r="G1717" i="5"/>
  <c r="G1433" i="5"/>
  <c r="H2461" i="5"/>
  <c r="F2413" i="5"/>
  <c r="H1093" i="5"/>
  <c r="F1577" i="5"/>
  <c r="R1820" i="5"/>
  <c r="H1885" i="5"/>
  <c r="R1717" i="5"/>
  <c r="H2449" i="5"/>
  <c r="H2046" i="5"/>
  <c r="R1433" i="5"/>
  <c r="E2492" i="5"/>
  <c r="X2492" i="5" s="1"/>
  <c r="R2080" i="5"/>
  <c r="E2413" i="5"/>
  <c r="X2413" i="5" s="1"/>
  <c r="I2492" i="5"/>
  <c r="E2080" i="5"/>
  <c r="X2080" i="5" s="1"/>
  <c r="I1821" i="5"/>
  <c r="F1885" i="5"/>
  <c r="I2413" i="5"/>
  <c r="J340" i="5"/>
  <c r="J1093" i="5"/>
  <c r="H2080" i="5"/>
  <c r="G1885" i="5"/>
  <c r="R2492" i="5"/>
  <c r="R649" i="5"/>
  <c r="F208" i="5"/>
  <c r="F1493" i="5"/>
  <c r="I1341" i="5"/>
  <c r="I1493" i="5"/>
  <c r="J1885" i="5"/>
  <c r="R2333" i="5"/>
  <c r="J504" i="5"/>
  <c r="I504" i="5"/>
  <c r="H973" i="5"/>
  <c r="H1113" i="5"/>
  <c r="I2333" i="5"/>
  <c r="J973" i="5"/>
  <c r="I1113" i="5"/>
  <c r="E1209" i="5"/>
  <c r="X1209" i="5" s="1"/>
  <c r="G1209" i="5"/>
  <c r="J1561" i="5"/>
  <c r="E973" i="5"/>
  <c r="X973" i="5" s="1"/>
  <c r="R805" i="5"/>
  <c r="G973" i="5"/>
  <c r="E2401" i="5"/>
  <c r="X2401" i="5" s="1"/>
  <c r="I1785" i="5"/>
  <c r="I1901" i="5"/>
  <c r="F1901" i="5"/>
  <c r="I805" i="5"/>
  <c r="F504" i="5"/>
  <c r="R504" i="5"/>
  <c r="E1901" i="5"/>
  <c r="X1901" i="5" s="1"/>
  <c r="E2449" i="5"/>
  <c r="X2449" i="5" s="1"/>
  <c r="F2072" i="5"/>
  <c r="H1821" i="5"/>
  <c r="F1561" i="5"/>
  <c r="I2472" i="5"/>
  <c r="G340" i="5"/>
  <c r="J468" i="5"/>
  <c r="I1118" i="5"/>
  <c r="J2472" i="5"/>
  <c r="J1209" i="5"/>
  <c r="H1209" i="5"/>
  <c r="I2373" i="5"/>
  <c r="J2373" i="5"/>
  <c r="E2373" i="5"/>
  <c r="X2373" i="5" s="1"/>
  <c r="F2373" i="5"/>
  <c r="H2373" i="5"/>
  <c r="R1821" i="5"/>
  <c r="E1561" i="5"/>
  <c r="X1561" i="5" s="1"/>
  <c r="F2461" i="5"/>
  <c r="E1093" i="5"/>
  <c r="X1093" i="5" s="1"/>
  <c r="F1093" i="5"/>
  <c r="I1093" i="5"/>
  <c r="F1897" i="5"/>
  <c r="I1897" i="5"/>
  <c r="E1897" i="5"/>
  <c r="X1897" i="5" s="1"/>
  <c r="J1897" i="5"/>
  <c r="H1897" i="5"/>
  <c r="R1897" i="5"/>
  <c r="I2041" i="5"/>
  <c r="F2041" i="5"/>
  <c r="R2041" i="5"/>
  <c r="J2041" i="5"/>
  <c r="E2041" i="5"/>
  <c r="X2041" i="5" s="1"/>
  <c r="H2041" i="5"/>
  <c r="R1093" i="5"/>
  <c r="R2121" i="5"/>
  <c r="E2121" i="5"/>
  <c r="X2121" i="5" s="1"/>
  <c r="I2121" i="5"/>
  <c r="H2121" i="5"/>
  <c r="J2121" i="5"/>
  <c r="F2121" i="5"/>
  <c r="F2333" i="5"/>
  <c r="G2333" i="5"/>
  <c r="E2333" i="5"/>
  <c r="X2333" i="5" s="1"/>
  <c r="E532" i="5"/>
  <c r="X532" i="5" s="1"/>
  <c r="G1561" i="5"/>
  <c r="R1592" i="5"/>
  <c r="E1213" i="5"/>
  <c r="X1213" i="5" s="1"/>
  <c r="R1118" i="5"/>
  <c r="J1078" i="5"/>
  <c r="R1209" i="5"/>
  <c r="E1820" i="5"/>
  <c r="X1820" i="5" s="1"/>
  <c r="H208" i="5"/>
  <c r="I1561" i="5"/>
  <c r="H1561" i="5"/>
  <c r="F1209" i="5"/>
  <c r="I1592" i="5"/>
  <c r="J2333" i="5"/>
  <c r="H1118" i="5"/>
  <c r="E2280" i="5"/>
  <c r="X2280" i="5" s="1"/>
  <c r="I649" i="5"/>
  <c r="J805" i="5"/>
  <c r="E805" i="5"/>
  <c r="X805" i="5" s="1"/>
  <c r="F805" i="5"/>
  <c r="H805" i="5"/>
  <c r="E1113" i="5"/>
  <c r="X1113" i="5" s="1"/>
  <c r="F1113" i="5"/>
  <c r="R1113" i="5"/>
  <c r="I2045" i="5"/>
  <c r="H2045" i="5"/>
  <c r="E2045" i="5"/>
  <c r="X2045" i="5" s="1"/>
  <c r="J2045" i="5"/>
  <c r="R2045" i="5"/>
  <c r="F2045" i="5"/>
  <c r="G2373" i="5"/>
  <c r="F2449" i="5"/>
  <c r="R2449" i="5"/>
  <c r="I2449" i="5"/>
  <c r="J2449" i="5"/>
  <c r="F973" i="5"/>
  <c r="R973" i="5"/>
  <c r="I1101" i="5"/>
  <c r="H1101" i="5"/>
  <c r="F1101" i="5"/>
  <c r="R1101" i="5"/>
  <c r="E1101" i="5"/>
  <c r="X1101" i="5" s="1"/>
  <c r="J1101" i="5"/>
  <c r="E1153" i="5"/>
  <c r="X1153" i="5" s="1"/>
  <c r="I1153" i="5"/>
  <c r="G1153" i="5"/>
  <c r="J1153" i="5"/>
  <c r="R1153" i="5"/>
  <c r="R1301" i="5"/>
  <c r="F1301" i="5"/>
  <c r="J1301" i="5"/>
  <c r="H1301" i="5"/>
  <c r="G1301" i="5"/>
  <c r="E1301" i="5"/>
  <c r="X1301" i="5" s="1"/>
  <c r="I1433" i="5"/>
  <c r="H1433" i="5"/>
  <c r="J1433" i="5"/>
  <c r="E1433" i="5"/>
  <c r="X1433" i="5" s="1"/>
  <c r="I1601" i="5"/>
  <c r="H1601" i="5"/>
  <c r="J1601" i="5"/>
  <c r="R1601" i="5"/>
  <c r="F1601" i="5"/>
  <c r="E1601" i="5"/>
  <c r="X1601" i="5" s="1"/>
  <c r="G1601" i="5"/>
  <c r="F1697" i="5"/>
  <c r="J1697" i="5"/>
  <c r="E1697" i="5"/>
  <c r="X1697" i="5" s="1"/>
  <c r="R1697" i="5"/>
  <c r="H1697" i="5"/>
  <c r="I1697" i="5"/>
  <c r="G1697" i="5"/>
  <c r="H1721" i="5"/>
  <c r="J1721" i="5"/>
  <c r="G1721" i="5"/>
  <c r="E1721" i="5"/>
  <c r="X1721" i="5" s="1"/>
  <c r="I1721" i="5"/>
  <c r="F1721" i="5"/>
  <c r="R1721" i="5"/>
  <c r="J1821" i="5"/>
  <c r="E1821" i="5"/>
  <c r="X1821" i="5" s="1"/>
  <c r="F1821" i="5"/>
  <c r="R2105" i="5"/>
  <c r="I2105" i="5"/>
  <c r="F2105" i="5"/>
  <c r="H2105" i="5"/>
  <c r="E2105" i="5"/>
  <c r="X2105" i="5" s="1"/>
  <c r="J2105" i="5"/>
  <c r="R2461" i="5"/>
  <c r="E2461" i="5"/>
  <c r="X2461" i="5" s="1"/>
  <c r="I2461" i="5"/>
  <c r="J1085" i="5"/>
  <c r="F1085" i="5"/>
  <c r="H1085" i="5"/>
  <c r="R1085" i="5"/>
  <c r="I1085" i="5"/>
  <c r="G1085" i="5"/>
  <c r="J1717" i="5"/>
  <c r="I1717" i="5"/>
  <c r="H1717" i="5"/>
  <c r="E1717" i="5"/>
  <c r="X1717" i="5" s="1"/>
  <c r="F1785" i="5"/>
  <c r="J1785" i="5"/>
  <c r="E1785" i="5"/>
  <c r="X1785" i="5" s="1"/>
  <c r="G1785" i="5"/>
  <c r="H1785" i="5"/>
  <c r="J1901" i="5"/>
  <c r="H1901" i="5"/>
  <c r="R1901" i="5"/>
  <c r="J2397" i="5"/>
  <c r="E2397" i="5"/>
  <c r="X2397" i="5" s="1"/>
  <c r="G2397" i="5"/>
  <c r="F2397" i="5"/>
  <c r="H2397" i="5"/>
  <c r="I2397" i="5"/>
  <c r="R2397" i="5"/>
  <c r="J1820" i="5"/>
  <c r="F1820" i="5"/>
  <c r="I468" i="5"/>
  <c r="H2280" i="5"/>
  <c r="E649" i="5"/>
  <c r="X649" i="5" s="1"/>
  <c r="H649" i="5"/>
  <c r="F649" i="5"/>
  <c r="J649" i="5"/>
  <c r="J697" i="5"/>
  <c r="R697" i="5"/>
  <c r="E697" i="5"/>
  <c r="X697" i="5" s="1"/>
  <c r="F697" i="5"/>
  <c r="H697" i="5"/>
  <c r="I697" i="5"/>
  <c r="H1341" i="5"/>
  <c r="E1341" i="5"/>
  <c r="X1341" i="5" s="1"/>
  <c r="J1341" i="5"/>
  <c r="F1341" i="5"/>
  <c r="R1341" i="5"/>
  <c r="E1429" i="5"/>
  <c r="X1429" i="5" s="1"/>
  <c r="I1429" i="5"/>
  <c r="J1429" i="5"/>
  <c r="F1429" i="5"/>
  <c r="G1429" i="5"/>
  <c r="H1429" i="5"/>
  <c r="R1429" i="5"/>
  <c r="G1501" i="5"/>
  <c r="F1501" i="5"/>
  <c r="E1501" i="5"/>
  <c r="X1501" i="5" s="1"/>
  <c r="H1501" i="5"/>
  <c r="R1501" i="5"/>
  <c r="J1501" i="5"/>
  <c r="I1501" i="5"/>
  <c r="H1577" i="5"/>
  <c r="J1577" i="5"/>
  <c r="I1577" i="5"/>
  <c r="G1645" i="5"/>
  <c r="R1645" i="5"/>
  <c r="H1645" i="5"/>
  <c r="F1645" i="5"/>
  <c r="R1769" i="5"/>
  <c r="F1769" i="5"/>
  <c r="J1769" i="5"/>
  <c r="E1769" i="5"/>
  <c r="X1769" i="5" s="1"/>
  <c r="H1769" i="5"/>
  <c r="I1769" i="5"/>
  <c r="G2093" i="5"/>
  <c r="F2093" i="5"/>
  <c r="E2093" i="5"/>
  <c r="X2093" i="5" s="1"/>
  <c r="H2093" i="5"/>
  <c r="J2093" i="5"/>
  <c r="R2093" i="5"/>
  <c r="I2093" i="5"/>
  <c r="R2205" i="5"/>
  <c r="G2205" i="5"/>
  <c r="E2205" i="5"/>
  <c r="X2205" i="5" s="1"/>
  <c r="F2205" i="5"/>
  <c r="J2205" i="5"/>
  <c r="H2205" i="5"/>
  <c r="I2205" i="5"/>
  <c r="H1820" i="5"/>
  <c r="I1078" i="5"/>
  <c r="J1029" i="5"/>
  <c r="R1029" i="5"/>
  <c r="G1029" i="5"/>
  <c r="F1029" i="5"/>
  <c r="E1029" i="5"/>
  <c r="X1029" i="5" s="1"/>
  <c r="H1029" i="5"/>
  <c r="I1029" i="5"/>
  <c r="F1409" i="5"/>
  <c r="E1409" i="5"/>
  <c r="X1409" i="5" s="1"/>
  <c r="H1409" i="5"/>
  <c r="G1409" i="5"/>
  <c r="I1409" i="5"/>
  <c r="J1409" i="5"/>
  <c r="R1409" i="5"/>
  <c r="H1537" i="5"/>
  <c r="R1537" i="5"/>
  <c r="G1537" i="5"/>
  <c r="I1537" i="5"/>
  <c r="J1537" i="5"/>
  <c r="E1537" i="5"/>
  <c r="X1537" i="5" s="1"/>
  <c r="F1537" i="5"/>
  <c r="J1569" i="5"/>
  <c r="E1569" i="5"/>
  <c r="X1569" i="5" s="1"/>
  <c r="H1569" i="5"/>
  <c r="G1569" i="5"/>
  <c r="R1569" i="5"/>
  <c r="I1569" i="5"/>
  <c r="F1569" i="5"/>
  <c r="F1773" i="5"/>
  <c r="H1773" i="5"/>
  <c r="J1773" i="5"/>
  <c r="E1773" i="5"/>
  <c r="X1773" i="5" s="1"/>
  <c r="R1773" i="5"/>
  <c r="J2013" i="5"/>
  <c r="I2013" i="5"/>
  <c r="F2013" i="5"/>
  <c r="H2013" i="5"/>
  <c r="J2285" i="5"/>
  <c r="H2285" i="5"/>
  <c r="G2285" i="5"/>
  <c r="F2285" i="5"/>
  <c r="I2285" i="5"/>
  <c r="R2285" i="5"/>
  <c r="E2285" i="5"/>
  <c r="X2285" i="5" s="1"/>
  <c r="G2461" i="5"/>
  <c r="H1661" i="5"/>
  <c r="E1661" i="5"/>
  <c r="X1661" i="5" s="1"/>
  <c r="I1661" i="5"/>
  <c r="J1661" i="5"/>
  <c r="F1661" i="5"/>
  <c r="G1661" i="5"/>
  <c r="R1661" i="5"/>
  <c r="F1437" i="5"/>
  <c r="J1437" i="5"/>
  <c r="R1437" i="5"/>
  <c r="H1437" i="5"/>
  <c r="I1437" i="5"/>
  <c r="G1437" i="5"/>
  <c r="E1437" i="5"/>
  <c r="X1437" i="5" s="1"/>
  <c r="F641" i="5"/>
  <c r="I641" i="5"/>
  <c r="H641" i="5"/>
  <c r="R641" i="5"/>
  <c r="J641" i="5"/>
  <c r="E641" i="5"/>
  <c r="X641" i="5" s="1"/>
  <c r="R1133" i="5"/>
  <c r="I1133" i="5"/>
  <c r="E1133" i="5"/>
  <c r="X1133" i="5" s="1"/>
  <c r="F1133" i="5"/>
  <c r="H1133" i="5"/>
  <c r="J1133" i="5"/>
  <c r="I1241" i="5"/>
  <c r="H1241" i="5"/>
  <c r="J1241" i="5"/>
  <c r="F1241" i="5"/>
  <c r="E1241" i="5"/>
  <c r="X1241" i="5" s="1"/>
  <c r="F1313" i="5"/>
  <c r="J1313" i="5"/>
  <c r="R1313" i="5"/>
  <c r="I1313" i="5"/>
  <c r="E1313" i="5"/>
  <c r="X1313" i="5" s="1"/>
  <c r="H1313" i="5"/>
  <c r="J1365" i="5"/>
  <c r="H1365" i="5"/>
  <c r="G1365" i="5"/>
  <c r="I1365" i="5"/>
  <c r="F1365" i="5"/>
  <c r="R1365" i="5"/>
  <c r="E1365" i="5"/>
  <c r="X1365" i="5" s="1"/>
  <c r="H1461" i="5"/>
  <c r="E1461" i="5"/>
  <c r="X1461" i="5" s="1"/>
  <c r="R1461" i="5"/>
  <c r="J1461" i="5"/>
  <c r="I1461" i="5"/>
  <c r="F1461" i="5"/>
  <c r="F1477" i="5"/>
  <c r="I1477" i="5"/>
  <c r="R1477" i="5"/>
  <c r="J1477" i="5"/>
  <c r="E1477" i="5"/>
  <c r="X1477" i="5" s="1"/>
  <c r="H1477" i="5"/>
  <c r="F2001" i="5"/>
  <c r="I2001" i="5"/>
  <c r="J2001" i="5"/>
  <c r="E2001" i="5"/>
  <c r="X2001" i="5" s="1"/>
  <c r="R2001" i="5"/>
  <c r="H2001" i="5"/>
  <c r="H2129" i="5"/>
  <c r="F2129" i="5"/>
  <c r="I2129" i="5"/>
  <c r="E2129" i="5"/>
  <c r="X2129" i="5" s="1"/>
  <c r="J2129" i="5"/>
  <c r="R2129" i="5"/>
  <c r="J2161" i="5"/>
  <c r="R2161" i="5"/>
  <c r="I2161" i="5"/>
  <c r="H2161" i="5"/>
  <c r="F2161" i="5"/>
  <c r="E2161" i="5"/>
  <c r="X2161" i="5" s="1"/>
  <c r="I2261" i="5"/>
  <c r="F2261" i="5"/>
  <c r="E2261" i="5"/>
  <c r="X2261" i="5" s="1"/>
  <c r="R2261" i="5"/>
  <c r="J2261" i="5"/>
  <c r="H2261" i="5"/>
  <c r="F2393" i="5"/>
  <c r="J2393" i="5"/>
  <c r="E2393" i="5"/>
  <c r="X2393" i="5" s="1"/>
  <c r="R2393" i="5"/>
  <c r="I2393" i="5"/>
  <c r="H2393" i="5"/>
  <c r="H1693" i="5"/>
  <c r="F1693" i="5"/>
  <c r="J1693" i="5"/>
  <c r="R1693" i="5"/>
  <c r="G1693" i="5"/>
  <c r="E1693" i="5"/>
  <c r="X1693" i="5" s="1"/>
  <c r="I1693" i="5"/>
  <c r="J1533" i="5"/>
  <c r="E1533" i="5"/>
  <c r="X1533" i="5" s="1"/>
  <c r="H1533" i="5"/>
  <c r="I1533" i="5"/>
  <c r="R1533" i="5"/>
  <c r="F1533" i="5"/>
  <c r="G1533" i="5"/>
  <c r="R2077" i="5"/>
  <c r="I2077" i="5"/>
  <c r="E2077" i="5"/>
  <c r="X2077" i="5" s="1"/>
  <c r="J2077" i="5"/>
  <c r="H2077" i="5"/>
  <c r="G2077" i="5"/>
  <c r="F2077" i="5"/>
  <c r="J1297" i="5"/>
  <c r="H1297" i="5"/>
  <c r="I1297" i="5"/>
  <c r="F1297" i="5"/>
  <c r="R1297" i="5"/>
  <c r="E1297" i="5"/>
  <c r="X1297" i="5" s="1"/>
  <c r="I1497" i="5"/>
  <c r="G1497" i="5"/>
  <c r="F1497" i="5"/>
  <c r="H1497" i="5"/>
  <c r="R1497" i="5"/>
  <c r="E1497" i="5"/>
  <c r="X1497" i="5" s="1"/>
  <c r="J1497" i="5"/>
  <c r="R1792" i="5"/>
  <c r="E208" i="5"/>
  <c r="X208" i="5" s="1"/>
  <c r="H1078" i="5"/>
  <c r="F1405" i="5"/>
  <c r="H1405" i="5"/>
  <c r="I1405" i="5"/>
  <c r="G1405" i="5"/>
  <c r="J1405" i="5"/>
  <c r="R1405" i="5"/>
  <c r="E1405" i="5"/>
  <c r="X1405" i="5" s="1"/>
  <c r="F1657" i="5"/>
  <c r="R1657" i="5"/>
  <c r="G1657" i="5"/>
  <c r="J1657" i="5"/>
  <c r="H1657" i="5"/>
  <c r="E1657" i="5"/>
  <c r="X1657" i="5" s="1"/>
  <c r="I1657" i="5"/>
  <c r="F581" i="5"/>
  <c r="E581" i="5"/>
  <c r="X581" i="5" s="1"/>
  <c r="H581" i="5"/>
  <c r="R581" i="5"/>
  <c r="I581" i="5"/>
  <c r="J581" i="5"/>
  <c r="F841" i="5"/>
  <c r="E841" i="5"/>
  <c r="X841" i="5" s="1"/>
  <c r="R841" i="5"/>
  <c r="H841" i="5"/>
  <c r="I841" i="5"/>
  <c r="J841" i="5"/>
  <c r="J893" i="5"/>
  <c r="I893" i="5"/>
  <c r="F893" i="5"/>
  <c r="R893" i="5"/>
  <c r="H893" i="5"/>
  <c r="E893" i="5"/>
  <c r="X893" i="5" s="1"/>
  <c r="I1349" i="5"/>
  <c r="J1349" i="5"/>
  <c r="G1349" i="5"/>
  <c r="R1349" i="5"/>
  <c r="E1349" i="5"/>
  <c r="X1349" i="5" s="1"/>
  <c r="H1349" i="5"/>
  <c r="F1349" i="5"/>
  <c r="I1489" i="5"/>
  <c r="J1489" i="5"/>
  <c r="E1489" i="5"/>
  <c r="X1489" i="5" s="1"/>
  <c r="R1489" i="5"/>
  <c r="F1489" i="5"/>
  <c r="H1489" i="5"/>
  <c r="J1829" i="5"/>
  <c r="R1829" i="5"/>
  <c r="I1829" i="5"/>
  <c r="H1829" i="5"/>
  <c r="F1829" i="5"/>
  <c r="E1829" i="5"/>
  <c r="X1829" i="5" s="1"/>
  <c r="H2009" i="5"/>
  <c r="I2009" i="5"/>
  <c r="F2009" i="5"/>
  <c r="E2009" i="5"/>
  <c r="X2009" i="5" s="1"/>
  <c r="J2009" i="5"/>
  <c r="R2009" i="5"/>
  <c r="H2241" i="5"/>
  <c r="F2241" i="5"/>
  <c r="E2241" i="5"/>
  <c r="X2241" i="5" s="1"/>
  <c r="J2241" i="5"/>
  <c r="R2241" i="5"/>
  <c r="I2241" i="5"/>
  <c r="J2485" i="5"/>
  <c r="I2485" i="5"/>
  <c r="R2485" i="5"/>
  <c r="H2485" i="5"/>
  <c r="E2485" i="5"/>
  <c r="X2485" i="5" s="1"/>
  <c r="F2485" i="5"/>
  <c r="J1589" i="5"/>
  <c r="F1589" i="5"/>
  <c r="H1589" i="5"/>
  <c r="E1589" i="5"/>
  <c r="X1589" i="5" s="1"/>
  <c r="I1589" i="5"/>
  <c r="G1589" i="5"/>
  <c r="R1589" i="5"/>
  <c r="G1441" i="5"/>
  <c r="I1441" i="5"/>
  <c r="E1441" i="5"/>
  <c r="X1441" i="5" s="1"/>
  <c r="J1441" i="5"/>
  <c r="F1441" i="5"/>
  <c r="R1441" i="5"/>
  <c r="H1441" i="5"/>
  <c r="R1885" i="5"/>
  <c r="I1885" i="5"/>
  <c r="F2157" i="5"/>
  <c r="E2157" i="5"/>
  <c r="X2157" i="5" s="1"/>
  <c r="J2157" i="5"/>
  <c r="H2157" i="5"/>
  <c r="R2157" i="5"/>
  <c r="G2157" i="5"/>
  <c r="I2157" i="5"/>
  <c r="H1493" i="5"/>
  <c r="J1493" i="5"/>
  <c r="R1493" i="5"/>
  <c r="J1529" i="5"/>
  <c r="F1529" i="5"/>
  <c r="E1529" i="5"/>
  <c r="X1529" i="5" s="1"/>
  <c r="G1529" i="5"/>
  <c r="H1529" i="5"/>
  <c r="I1529" i="5"/>
  <c r="R1529" i="5"/>
  <c r="G1253" i="5"/>
  <c r="H1253" i="5"/>
  <c r="E1253" i="5"/>
  <c r="X1253" i="5" s="1"/>
  <c r="R1253" i="5"/>
  <c r="F1253" i="5"/>
  <c r="I1253" i="5"/>
  <c r="J1253" i="5"/>
  <c r="F1369" i="5"/>
  <c r="I1369" i="5"/>
  <c r="E1369" i="5"/>
  <c r="X1369" i="5" s="1"/>
  <c r="R1369" i="5"/>
  <c r="J1369" i="5"/>
  <c r="H1369" i="5"/>
  <c r="G1369" i="5"/>
  <c r="I1792" i="5"/>
  <c r="R208" i="5"/>
  <c r="G1241" i="5"/>
  <c r="H1069" i="5"/>
  <c r="F1069" i="5"/>
  <c r="I1069" i="5"/>
  <c r="J1069" i="5"/>
  <c r="E1069" i="5"/>
  <c r="X1069" i="5" s="1"/>
  <c r="G1069" i="5"/>
  <c r="R1069" i="5"/>
  <c r="G2413" i="5"/>
  <c r="H2413" i="5"/>
  <c r="J2413" i="5"/>
  <c r="R601" i="5"/>
  <c r="I601" i="5"/>
  <c r="J601" i="5"/>
  <c r="E601" i="5"/>
  <c r="X601" i="5" s="1"/>
  <c r="H601" i="5"/>
  <c r="F601" i="5"/>
  <c r="F633" i="5"/>
  <c r="I633" i="5"/>
  <c r="J633" i="5"/>
  <c r="H633" i="5"/>
  <c r="E633" i="5"/>
  <c r="X633" i="5" s="1"/>
  <c r="R633" i="5"/>
  <c r="E753" i="5"/>
  <c r="X753" i="5" s="1"/>
  <c r="H753" i="5"/>
  <c r="J753" i="5"/>
  <c r="R753" i="5"/>
  <c r="I753" i="5"/>
  <c r="F753" i="5"/>
  <c r="H781" i="5"/>
  <c r="I781" i="5"/>
  <c r="J781" i="5"/>
  <c r="R781" i="5"/>
  <c r="F781" i="5"/>
  <c r="E781" i="5"/>
  <c r="X781" i="5" s="1"/>
  <c r="F1189" i="5"/>
  <c r="E1189" i="5"/>
  <c r="X1189" i="5" s="1"/>
  <c r="R1189" i="5"/>
  <c r="J1189" i="5"/>
  <c r="I1189" i="5"/>
  <c r="H1189" i="5"/>
  <c r="F1249" i="5"/>
  <c r="E1249" i="5"/>
  <c r="X1249" i="5" s="1"/>
  <c r="H1249" i="5"/>
  <c r="I1249" i="5"/>
  <c r="R1249" i="5"/>
  <c r="J1249" i="5"/>
  <c r="R1465" i="5"/>
  <c r="I1465" i="5"/>
  <c r="H1465" i="5"/>
  <c r="J1465" i="5"/>
  <c r="F1465" i="5"/>
  <c r="E1465" i="5"/>
  <c r="X1465" i="5" s="1"/>
  <c r="F1549" i="5"/>
  <c r="R1549" i="5"/>
  <c r="I1549" i="5"/>
  <c r="J1549" i="5"/>
  <c r="H1549" i="5"/>
  <c r="E1549" i="5"/>
  <c r="X1549" i="5" s="1"/>
  <c r="I1593" i="5"/>
  <c r="E1593" i="5"/>
  <c r="X1593" i="5" s="1"/>
  <c r="H1593" i="5"/>
  <c r="F1593" i="5"/>
  <c r="J1593" i="5"/>
  <c r="R1593" i="5"/>
  <c r="I1857" i="5"/>
  <c r="J1857" i="5"/>
  <c r="R1857" i="5"/>
  <c r="H1857" i="5"/>
  <c r="F1857" i="5"/>
  <c r="E1857" i="5"/>
  <c r="X1857" i="5" s="1"/>
  <c r="R1941" i="5"/>
  <c r="J1941" i="5"/>
  <c r="F1941" i="5"/>
  <c r="I1941" i="5"/>
  <c r="H1941" i="5"/>
  <c r="E1941" i="5"/>
  <c r="X1941" i="5" s="1"/>
  <c r="I2085" i="5"/>
  <c r="F2085" i="5"/>
  <c r="H2085" i="5"/>
  <c r="J2085" i="5"/>
  <c r="R2085" i="5"/>
  <c r="E2085" i="5"/>
  <c r="X2085" i="5" s="1"/>
  <c r="I2133" i="5"/>
  <c r="E2133" i="5"/>
  <c r="X2133" i="5" s="1"/>
  <c r="R2133" i="5"/>
  <c r="F2133" i="5"/>
  <c r="J2133" i="5"/>
  <c r="H2133" i="5"/>
  <c r="H2177" i="5"/>
  <c r="F2177" i="5"/>
  <c r="R2177" i="5"/>
  <c r="E2177" i="5"/>
  <c r="X2177" i="5" s="1"/>
  <c r="J2177" i="5"/>
  <c r="I2177" i="5"/>
  <c r="R2269" i="5"/>
  <c r="E2269" i="5"/>
  <c r="X2269" i="5" s="1"/>
  <c r="I2269" i="5"/>
  <c r="H2269" i="5"/>
  <c r="F2269" i="5"/>
  <c r="J2269" i="5"/>
  <c r="F2289" i="5"/>
  <c r="H2289" i="5"/>
  <c r="R2289" i="5"/>
  <c r="I2289" i="5"/>
  <c r="J2289" i="5"/>
  <c r="E2289" i="5"/>
  <c r="X2289" i="5" s="1"/>
  <c r="F2401" i="5"/>
  <c r="J2401" i="5"/>
  <c r="R2401" i="5"/>
  <c r="I2401" i="5"/>
  <c r="H2401" i="5"/>
  <c r="G1401" i="5"/>
  <c r="H1401" i="5"/>
  <c r="F1401" i="5"/>
  <c r="R1401" i="5"/>
  <c r="J1401" i="5"/>
  <c r="I1401" i="5"/>
  <c r="E1401" i="5"/>
  <c r="X1401" i="5" s="1"/>
  <c r="J1345" i="5"/>
  <c r="I1345" i="5"/>
  <c r="F1345" i="5"/>
  <c r="H1345" i="5"/>
  <c r="E1345" i="5"/>
  <c r="X1345" i="5" s="1"/>
  <c r="R1345" i="5"/>
  <c r="G1345" i="5"/>
  <c r="J1781" i="5"/>
  <c r="I1781" i="5"/>
  <c r="G1781" i="5"/>
  <c r="F1781" i="5"/>
  <c r="E1781" i="5"/>
  <c r="X1781" i="5" s="1"/>
  <c r="H1781" i="5"/>
  <c r="R1781" i="5"/>
  <c r="H1213" i="5"/>
  <c r="I1213" i="5"/>
  <c r="R1213" i="5"/>
  <c r="J1213" i="5"/>
  <c r="F1213" i="5"/>
  <c r="E1792" i="5"/>
  <c r="X1792" i="5" s="1"/>
  <c r="F1078" i="5"/>
  <c r="R1181" i="5"/>
  <c r="G1181" i="5"/>
  <c r="H1181" i="5"/>
  <c r="F1181" i="5"/>
  <c r="I1181" i="5"/>
  <c r="J1181" i="5"/>
  <c r="E1181" i="5"/>
  <c r="X1181" i="5" s="1"/>
  <c r="H577" i="5"/>
  <c r="F577" i="5"/>
  <c r="I577" i="5"/>
  <c r="E577" i="5"/>
  <c r="X577" i="5" s="1"/>
  <c r="R577" i="5"/>
  <c r="J577" i="5"/>
  <c r="G641" i="5"/>
  <c r="E653" i="5"/>
  <c r="X653" i="5" s="1"/>
  <c r="R653" i="5"/>
  <c r="J653" i="5"/>
  <c r="I653" i="5"/>
  <c r="H653" i="5"/>
  <c r="F653" i="5"/>
  <c r="R889" i="5"/>
  <c r="E889" i="5"/>
  <c r="X889" i="5" s="1"/>
  <c r="J889" i="5"/>
  <c r="H889" i="5"/>
  <c r="I889" i="5"/>
  <c r="F889" i="5"/>
  <c r="J917" i="5"/>
  <c r="E917" i="5"/>
  <c r="X917" i="5" s="1"/>
  <c r="R917" i="5"/>
  <c r="F917" i="5"/>
  <c r="H917" i="5"/>
  <c r="I917" i="5"/>
  <c r="G1133" i="5"/>
  <c r="E1269" i="5"/>
  <c r="X1269" i="5" s="1"/>
  <c r="H1269" i="5"/>
  <c r="I1269" i="5"/>
  <c r="J1269" i="5"/>
  <c r="R1269" i="5"/>
  <c r="F1269" i="5"/>
  <c r="G1313" i="5"/>
  <c r="J1357" i="5"/>
  <c r="H1357" i="5"/>
  <c r="F1357" i="5"/>
  <c r="R1357" i="5"/>
  <c r="E1357" i="5"/>
  <c r="X1357" i="5" s="1"/>
  <c r="I1357" i="5"/>
  <c r="J1381" i="5"/>
  <c r="E1381" i="5"/>
  <c r="X1381" i="5" s="1"/>
  <c r="F1381" i="5"/>
  <c r="I1381" i="5"/>
  <c r="R1381" i="5"/>
  <c r="H1381" i="5"/>
  <c r="G1461" i="5"/>
  <c r="G1477" i="5"/>
  <c r="J1509" i="5"/>
  <c r="E1509" i="5"/>
  <c r="X1509" i="5" s="1"/>
  <c r="H1509" i="5"/>
  <c r="F1509" i="5"/>
  <c r="R1509" i="5"/>
  <c r="I1509" i="5"/>
  <c r="R1665" i="5"/>
  <c r="H1665" i="5"/>
  <c r="E1665" i="5"/>
  <c r="X1665" i="5" s="1"/>
  <c r="I1665" i="5"/>
  <c r="G1665" i="5"/>
  <c r="F1665" i="5"/>
  <c r="J1665" i="5"/>
  <c r="I1833" i="5"/>
  <c r="J1833" i="5"/>
  <c r="E1833" i="5"/>
  <c r="X1833" i="5" s="1"/>
  <c r="H1833" i="5"/>
  <c r="F1833" i="5"/>
  <c r="R1833" i="5"/>
  <c r="H1985" i="5"/>
  <c r="I1985" i="5"/>
  <c r="F1985" i="5"/>
  <c r="R1985" i="5"/>
  <c r="J1985" i="5"/>
  <c r="E1985" i="5"/>
  <c r="X1985" i="5" s="1"/>
  <c r="G2001" i="5"/>
  <c r="G2129" i="5"/>
  <c r="G2161" i="5"/>
  <c r="G2261" i="5"/>
  <c r="G2393" i="5"/>
  <c r="G1053" i="5"/>
  <c r="J1053" i="5"/>
  <c r="F1053" i="5"/>
  <c r="R1053" i="5"/>
  <c r="E1053" i="5"/>
  <c r="X1053" i="5" s="1"/>
  <c r="I1053" i="5"/>
  <c r="H1053" i="5"/>
  <c r="I1789" i="5"/>
  <c r="H1789" i="5"/>
  <c r="E1789" i="5"/>
  <c r="X1789" i="5" s="1"/>
  <c r="G1789" i="5"/>
  <c r="F1789" i="5"/>
  <c r="R1789" i="5"/>
  <c r="J1789" i="5"/>
  <c r="G1625" i="5"/>
  <c r="R1625" i="5"/>
  <c r="E1625" i="5"/>
  <c r="X1625" i="5" s="1"/>
  <c r="F1625" i="5"/>
  <c r="I1625" i="5"/>
  <c r="J1625" i="5"/>
  <c r="H1625" i="5"/>
  <c r="R2244" i="5"/>
  <c r="J2244" i="5"/>
  <c r="I2244" i="5"/>
  <c r="H2244" i="5"/>
  <c r="F2244" i="5"/>
  <c r="E2244" i="5"/>
  <c r="X2244" i="5" s="1"/>
  <c r="I2280" i="5"/>
  <c r="R2280" i="5"/>
  <c r="F154" i="5"/>
  <c r="E154" i="5"/>
  <c r="X154" i="5" s="1"/>
  <c r="H154" i="5"/>
  <c r="R154" i="5"/>
  <c r="J154" i="5"/>
  <c r="I154" i="5"/>
  <c r="G154" i="5"/>
  <c r="H166" i="5"/>
  <c r="I166" i="5"/>
  <c r="R166" i="5"/>
  <c r="G166" i="5"/>
  <c r="F166" i="5"/>
  <c r="E166" i="5"/>
  <c r="X166" i="5" s="1"/>
  <c r="J166" i="5"/>
  <c r="E204" i="5"/>
  <c r="X204" i="5" s="1"/>
  <c r="F204" i="5"/>
  <c r="J204" i="5"/>
  <c r="H204" i="5"/>
  <c r="R204" i="5"/>
  <c r="I204" i="5"/>
  <c r="G244" i="5"/>
  <c r="E244" i="5"/>
  <c r="X244" i="5" s="1"/>
  <c r="I244" i="5"/>
  <c r="R244" i="5"/>
  <c r="J244" i="5"/>
  <c r="F244" i="5"/>
  <c r="H244" i="5"/>
  <c r="R340" i="5"/>
  <c r="I340" i="5"/>
  <c r="F340" i="5"/>
  <c r="H340" i="5"/>
  <c r="I408" i="5"/>
  <c r="E408" i="5"/>
  <c r="X408" i="5" s="1"/>
  <c r="H408" i="5"/>
  <c r="F408" i="5"/>
  <c r="J408" i="5"/>
  <c r="R408" i="5"/>
  <c r="H504" i="5"/>
  <c r="E504" i="5"/>
  <c r="X504" i="5" s="1"/>
  <c r="R1306" i="5"/>
  <c r="I1306" i="5"/>
  <c r="J1306" i="5"/>
  <c r="H1306" i="5"/>
  <c r="E1306" i="5"/>
  <c r="X1306" i="5" s="1"/>
  <c r="F1306" i="5"/>
  <c r="H2048" i="5"/>
  <c r="F2048" i="5"/>
  <c r="R2048" i="5"/>
  <c r="I2048" i="5"/>
  <c r="E2048" i="5"/>
  <c r="X2048" i="5" s="1"/>
  <c r="J2048" i="5"/>
  <c r="R2084" i="5"/>
  <c r="F2084" i="5"/>
  <c r="J2084" i="5"/>
  <c r="H2084" i="5"/>
  <c r="I2084" i="5"/>
  <c r="E2084" i="5"/>
  <c r="X2084" i="5" s="1"/>
  <c r="R2392" i="5"/>
  <c r="J2392" i="5"/>
  <c r="H2392" i="5"/>
  <c r="E2392" i="5"/>
  <c r="X2392" i="5" s="1"/>
  <c r="I2392" i="5"/>
  <c r="F2392" i="5"/>
  <c r="J2028" i="5"/>
  <c r="H2028" i="5"/>
  <c r="I2028" i="5"/>
  <c r="E2028" i="5"/>
  <c r="X2028" i="5" s="1"/>
  <c r="F2028" i="5"/>
  <c r="R2028" i="5"/>
  <c r="J2140" i="5"/>
  <c r="R2140" i="5"/>
  <c r="I2140" i="5"/>
  <c r="E2140" i="5"/>
  <c r="X2140" i="5" s="1"/>
  <c r="H2140" i="5"/>
  <c r="F2140" i="5"/>
  <c r="I2216" i="5"/>
  <c r="J2216" i="5"/>
  <c r="F2216" i="5"/>
  <c r="H2216" i="5"/>
  <c r="R2216" i="5"/>
  <c r="E2216" i="5"/>
  <c r="X2216" i="5" s="1"/>
  <c r="E2276" i="5"/>
  <c r="X2276" i="5" s="1"/>
  <c r="F2276" i="5"/>
  <c r="I2276" i="5"/>
  <c r="H2276" i="5"/>
  <c r="R2276" i="5"/>
  <c r="J2276" i="5"/>
  <c r="I160" i="5"/>
  <c r="G160" i="5"/>
  <c r="J160" i="5"/>
  <c r="R160" i="5"/>
  <c r="F160" i="5"/>
  <c r="E160" i="5"/>
  <c r="X160" i="5" s="1"/>
  <c r="H160" i="5"/>
  <c r="J208" i="5"/>
  <c r="I208" i="5"/>
  <c r="I300" i="5"/>
  <c r="F300" i="5"/>
  <c r="E300" i="5"/>
  <c r="X300" i="5" s="1"/>
  <c r="J300" i="5"/>
  <c r="H300" i="5"/>
  <c r="R300" i="5"/>
  <c r="H372" i="5"/>
  <c r="F372" i="5"/>
  <c r="J372" i="5"/>
  <c r="R372" i="5"/>
  <c r="E372" i="5"/>
  <c r="X372" i="5" s="1"/>
  <c r="I372" i="5"/>
  <c r="E480" i="5"/>
  <c r="X480" i="5" s="1"/>
  <c r="R480" i="5"/>
  <c r="J480" i="5"/>
  <c r="H480" i="5"/>
  <c r="F480" i="5"/>
  <c r="I480" i="5"/>
  <c r="E1078" i="5"/>
  <c r="X1078" i="5" s="1"/>
  <c r="R1078" i="5"/>
  <c r="I2044" i="5"/>
  <c r="J2044" i="5"/>
  <c r="E2044" i="5"/>
  <c r="X2044" i="5" s="1"/>
  <c r="R2044" i="5"/>
  <c r="H2044" i="5"/>
  <c r="F2044" i="5"/>
  <c r="J2068" i="5"/>
  <c r="R2068" i="5"/>
  <c r="I2068" i="5"/>
  <c r="H2068" i="5"/>
  <c r="E2068" i="5"/>
  <c r="X2068" i="5" s="1"/>
  <c r="F2068" i="5"/>
  <c r="J2080" i="5"/>
  <c r="I2080" i="5"/>
  <c r="G2244" i="5"/>
  <c r="G2280" i="5"/>
  <c r="J2492" i="5"/>
  <c r="H2492" i="5"/>
  <c r="F2492" i="5"/>
  <c r="G1820" i="5"/>
  <c r="H1508" i="5"/>
  <c r="R1508" i="5"/>
  <c r="E1508" i="5"/>
  <c r="X1508" i="5" s="1"/>
  <c r="I1508" i="5"/>
  <c r="F1508" i="5"/>
  <c r="J1508" i="5"/>
  <c r="E1592" i="5"/>
  <c r="X1592" i="5" s="1"/>
  <c r="H1592" i="5"/>
  <c r="F1592" i="5"/>
  <c r="R1680" i="5"/>
  <c r="E1680" i="5"/>
  <c r="X1680" i="5" s="1"/>
  <c r="J1680" i="5"/>
  <c r="I1680" i="5"/>
  <c r="H1680" i="5"/>
  <c r="F1680" i="5"/>
  <c r="I751" i="5"/>
  <c r="H751" i="5"/>
  <c r="J751" i="5"/>
  <c r="F751" i="5"/>
  <c r="E751" i="5"/>
  <c r="X751" i="5" s="1"/>
  <c r="R751" i="5"/>
  <c r="E1048" i="5"/>
  <c r="X1048" i="5" s="1"/>
  <c r="R1048" i="5"/>
  <c r="I1048" i="5"/>
  <c r="H1048" i="5"/>
  <c r="J1048" i="5"/>
  <c r="F1048" i="5"/>
  <c r="H1142" i="5"/>
  <c r="R1142" i="5"/>
  <c r="J1142" i="5"/>
  <c r="E1142" i="5"/>
  <c r="X1142" i="5" s="1"/>
  <c r="I1142" i="5"/>
  <c r="F1142" i="5"/>
  <c r="J1264" i="5"/>
  <c r="H1264" i="5"/>
  <c r="R1264" i="5"/>
  <c r="I1264" i="5"/>
  <c r="F1264" i="5"/>
  <c r="E1264" i="5"/>
  <c r="X1264" i="5" s="1"/>
  <c r="F1500" i="5"/>
  <c r="J1500" i="5"/>
  <c r="I1500" i="5"/>
  <c r="H1500" i="5"/>
  <c r="R1500" i="5"/>
  <c r="E1500" i="5"/>
  <c r="X1500" i="5" s="1"/>
  <c r="I1588" i="5"/>
  <c r="H1588" i="5"/>
  <c r="R1588" i="5"/>
  <c r="J1588" i="5"/>
  <c r="F1588" i="5"/>
  <c r="E1588" i="5"/>
  <c r="X1588" i="5" s="1"/>
  <c r="F1202" i="5"/>
  <c r="E1202" i="5"/>
  <c r="X1202" i="5" s="1"/>
  <c r="R1202" i="5"/>
  <c r="J1202" i="5"/>
  <c r="H1202" i="5"/>
  <c r="I1202" i="5"/>
  <c r="F1242" i="5"/>
  <c r="H1242" i="5"/>
  <c r="E1242" i="5"/>
  <c r="X1242" i="5" s="1"/>
  <c r="I1242" i="5"/>
  <c r="J1242" i="5"/>
  <c r="R1242" i="5"/>
  <c r="H791" i="5"/>
  <c r="J791" i="5"/>
  <c r="R791" i="5"/>
  <c r="I791" i="5"/>
  <c r="E791" i="5"/>
  <c r="X791" i="5" s="1"/>
  <c r="F791" i="5"/>
  <c r="E1040" i="5"/>
  <c r="X1040" i="5" s="1"/>
  <c r="J1040" i="5"/>
  <c r="I1040" i="5"/>
  <c r="R1040" i="5"/>
  <c r="F1040" i="5"/>
  <c r="H1040" i="5"/>
  <c r="H2472" i="5"/>
  <c r="F2472" i="5"/>
  <c r="R2472" i="5"/>
  <c r="E2472" i="5"/>
  <c r="X2472" i="5" s="1"/>
  <c r="F1464" i="5"/>
  <c r="H1464" i="5"/>
  <c r="R1464" i="5"/>
  <c r="J1464" i="5"/>
  <c r="I1464" i="5"/>
  <c r="E1464" i="5"/>
  <c r="X1464" i="5" s="1"/>
  <c r="R985" i="5"/>
  <c r="J985" i="5"/>
  <c r="E985" i="5"/>
  <c r="X985" i="5" s="1"/>
  <c r="H985" i="5"/>
  <c r="I985" i="5"/>
  <c r="F985" i="5"/>
  <c r="F320" i="5"/>
  <c r="R320" i="5"/>
  <c r="I320" i="5"/>
  <c r="H320" i="5"/>
  <c r="J320" i="5"/>
  <c r="E320" i="5"/>
  <c r="X320" i="5" s="1"/>
  <c r="J348" i="5"/>
  <c r="H348" i="5"/>
  <c r="R348" i="5"/>
  <c r="F348" i="5"/>
  <c r="E348" i="5"/>
  <c r="X348" i="5" s="1"/>
  <c r="I348" i="5"/>
  <c r="H352" i="5"/>
  <c r="E352" i="5"/>
  <c r="X352" i="5" s="1"/>
  <c r="R352" i="5"/>
  <c r="F352" i="5"/>
  <c r="I352" i="5"/>
  <c r="J352" i="5"/>
  <c r="F364" i="5"/>
  <c r="I364" i="5"/>
  <c r="R364" i="5"/>
  <c r="J364" i="5"/>
  <c r="H364" i="5"/>
  <c r="E364" i="5"/>
  <c r="X364" i="5" s="1"/>
  <c r="F376" i="5"/>
  <c r="I376" i="5"/>
  <c r="J376" i="5"/>
  <c r="R376" i="5"/>
  <c r="H376" i="5"/>
  <c r="E376" i="5"/>
  <c r="X376" i="5" s="1"/>
  <c r="J392" i="5"/>
  <c r="I392" i="5"/>
  <c r="E392" i="5"/>
  <c r="X392" i="5" s="1"/>
  <c r="F392" i="5"/>
  <c r="H392" i="5"/>
  <c r="R392" i="5"/>
  <c r="H400" i="5"/>
  <c r="F400" i="5"/>
  <c r="R400" i="5"/>
  <c r="J400" i="5"/>
  <c r="E400" i="5"/>
  <c r="X400" i="5" s="1"/>
  <c r="I400" i="5"/>
  <c r="H452" i="5"/>
  <c r="E452" i="5"/>
  <c r="X452" i="5" s="1"/>
  <c r="I452" i="5"/>
  <c r="J452" i="5"/>
  <c r="F452" i="5"/>
  <c r="R452" i="5"/>
  <c r="E468" i="5"/>
  <c r="X468" i="5" s="1"/>
  <c r="R468" i="5"/>
  <c r="F468" i="5"/>
  <c r="H468" i="5"/>
  <c r="I520" i="5"/>
  <c r="R520" i="5"/>
  <c r="H520" i="5"/>
  <c r="J520" i="5"/>
  <c r="F520" i="5"/>
  <c r="E520" i="5"/>
  <c r="X520" i="5" s="1"/>
  <c r="I2046" i="5"/>
  <c r="H1170" i="5"/>
  <c r="R1170" i="5"/>
  <c r="E1170" i="5"/>
  <c r="X1170" i="5" s="1"/>
  <c r="I1170" i="5"/>
  <c r="F1170" i="5"/>
  <c r="J1170" i="5"/>
  <c r="R1246" i="5"/>
  <c r="H1246" i="5"/>
  <c r="F1246" i="5"/>
  <c r="J1246" i="5"/>
  <c r="E1246" i="5"/>
  <c r="X1246" i="5" s="1"/>
  <c r="I1246" i="5"/>
  <c r="R2377" i="5"/>
  <c r="I2377" i="5"/>
  <c r="F2377" i="5"/>
  <c r="J2377" i="5"/>
  <c r="E2377" i="5"/>
  <c r="X2377" i="5" s="1"/>
  <c r="H2377" i="5"/>
  <c r="J1118" i="5"/>
  <c r="E1118" i="5"/>
  <c r="X1118" i="5" s="1"/>
  <c r="F1118" i="5"/>
  <c r="J1187" i="5"/>
  <c r="R1187" i="5"/>
  <c r="H1187" i="5"/>
  <c r="I1187" i="5"/>
  <c r="E1187" i="5"/>
  <c r="X1187" i="5" s="1"/>
  <c r="F1187" i="5"/>
  <c r="F1277" i="5"/>
  <c r="E1277" i="5"/>
  <c r="X1277" i="5" s="1"/>
  <c r="J1277" i="5"/>
  <c r="I1277" i="5"/>
  <c r="R1277" i="5"/>
  <c r="H1277" i="5"/>
  <c r="F1440" i="5"/>
  <c r="E1440" i="5"/>
  <c r="X1440" i="5" s="1"/>
  <c r="I1440" i="5"/>
  <c r="R1440" i="5"/>
  <c r="H1440" i="5"/>
  <c r="J1440" i="5"/>
  <c r="E1456" i="5"/>
  <c r="X1456" i="5" s="1"/>
  <c r="H1456" i="5"/>
  <c r="F1456" i="5"/>
  <c r="R1456" i="5"/>
  <c r="J1456" i="5"/>
  <c r="I1456" i="5"/>
  <c r="I318" i="5"/>
  <c r="E318" i="5"/>
  <c r="X318" i="5" s="1"/>
  <c r="J318" i="5"/>
  <c r="F318" i="5"/>
  <c r="R318" i="5"/>
  <c r="H318" i="5"/>
  <c r="F324" i="5"/>
  <c r="J324" i="5"/>
  <c r="H324" i="5"/>
  <c r="E324" i="5"/>
  <c r="X324" i="5" s="1"/>
  <c r="R324" i="5"/>
  <c r="I324" i="5"/>
  <c r="F350" i="5"/>
  <c r="E350" i="5"/>
  <c r="X350" i="5" s="1"/>
  <c r="R350" i="5"/>
  <c r="H350" i="5"/>
  <c r="I350" i="5"/>
  <c r="J350" i="5"/>
  <c r="R396" i="5"/>
  <c r="E396" i="5"/>
  <c r="X396" i="5" s="1"/>
  <c r="J396" i="5"/>
  <c r="H396" i="5"/>
  <c r="F396" i="5"/>
  <c r="I396" i="5"/>
  <c r="H412" i="5"/>
  <c r="F412" i="5"/>
  <c r="J412" i="5"/>
  <c r="E412" i="5"/>
  <c r="X412" i="5" s="1"/>
  <c r="I412" i="5"/>
  <c r="R412" i="5"/>
  <c r="R456" i="5"/>
  <c r="J456" i="5"/>
  <c r="E456" i="5"/>
  <c r="X456" i="5" s="1"/>
  <c r="H456" i="5"/>
  <c r="I456" i="5"/>
  <c r="F456" i="5"/>
  <c r="R488" i="5"/>
  <c r="J488" i="5"/>
  <c r="F488" i="5"/>
  <c r="H488" i="5"/>
  <c r="E488" i="5"/>
  <c r="X488" i="5" s="1"/>
  <c r="I488" i="5"/>
  <c r="I1226" i="5"/>
  <c r="E1226" i="5"/>
  <c r="X1226" i="5" s="1"/>
  <c r="R1226" i="5"/>
  <c r="F1226" i="5"/>
  <c r="H1226" i="5"/>
  <c r="J1226" i="5"/>
  <c r="H1382" i="5"/>
  <c r="J1382" i="5"/>
  <c r="E1382" i="5"/>
  <c r="X1382" i="5" s="1"/>
  <c r="R1382" i="5"/>
  <c r="F1382" i="5"/>
  <c r="I1382" i="5"/>
  <c r="J544" i="5"/>
  <c r="I544" i="5"/>
  <c r="E544" i="5"/>
  <c r="X544" i="5" s="1"/>
  <c r="R544" i="5"/>
  <c r="H544" i="5"/>
  <c r="F544" i="5"/>
  <c r="H1641" i="5"/>
  <c r="E1641" i="5"/>
  <c r="X1641" i="5" s="1"/>
  <c r="I1641" i="5"/>
  <c r="R1641" i="5"/>
  <c r="J1641" i="5"/>
  <c r="F1641" i="5"/>
  <c r="J532" i="5"/>
  <c r="I362" i="5"/>
  <c r="H362" i="5"/>
  <c r="F362" i="5"/>
  <c r="E362" i="5"/>
  <c r="X362" i="5" s="1"/>
  <c r="J362" i="5"/>
  <c r="G362" i="5"/>
  <c r="R362" i="5"/>
  <c r="E1080" i="5"/>
  <c r="X1080" i="5" s="1"/>
  <c r="H1080" i="5"/>
  <c r="J1080" i="5"/>
  <c r="R1080" i="5"/>
  <c r="F1080" i="5"/>
  <c r="I1080" i="5"/>
  <c r="I1192" i="5"/>
  <c r="J1192" i="5"/>
  <c r="E1192" i="5"/>
  <c r="X1192" i="5" s="1"/>
  <c r="R1192" i="5"/>
  <c r="F1192" i="5"/>
  <c r="H1192" i="5"/>
  <c r="H560" i="5"/>
  <c r="E560" i="5"/>
  <c r="X560" i="5" s="1"/>
  <c r="F560" i="5"/>
  <c r="J560" i="5"/>
  <c r="R560" i="5"/>
  <c r="I560" i="5"/>
  <c r="F1632" i="5"/>
  <c r="R1632" i="5"/>
  <c r="E1632" i="5"/>
  <c r="X1632" i="5" s="1"/>
  <c r="H1632" i="5"/>
  <c r="I1632" i="5"/>
  <c r="J1632" i="5"/>
  <c r="F1792" i="5"/>
  <c r="H1792" i="5"/>
  <c r="J1792" i="5"/>
  <c r="H2188" i="5"/>
  <c r="F2188" i="5"/>
  <c r="E424" i="5"/>
  <c r="X424" i="5" s="1"/>
  <c r="F424" i="5"/>
  <c r="J424" i="5"/>
  <c r="I424" i="5"/>
  <c r="H424" i="5"/>
  <c r="R424" i="5"/>
  <c r="J512" i="5"/>
  <c r="F512" i="5"/>
  <c r="H512" i="5"/>
  <c r="I512" i="5"/>
  <c r="E512" i="5"/>
  <c r="X512" i="5" s="1"/>
  <c r="R512" i="5"/>
  <c r="E2092" i="5"/>
  <c r="X2092" i="5" s="1"/>
  <c r="H2092" i="5"/>
  <c r="R2092" i="5"/>
  <c r="J2092" i="5"/>
  <c r="I2092" i="5"/>
  <c r="F2092" i="5"/>
  <c r="I1540" i="5"/>
  <c r="J1540" i="5"/>
  <c r="R1540" i="5"/>
  <c r="F1540" i="5"/>
  <c r="H1540" i="5"/>
  <c r="E1540" i="5"/>
  <c r="X1540" i="5" s="1"/>
  <c r="H2072" i="5"/>
  <c r="J2072" i="5"/>
  <c r="R2072" i="5"/>
  <c r="I2072" i="5"/>
  <c r="I1026" i="5"/>
  <c r="H1026" i="5"/>
  <c r="J1026" i="5"/>
  <c r="R1026" i="5"/>
  <c r="F1026" i="5"/>
  <c r="E1026" i="5"/>
  <c r="X1026" i="5" s="1"/>
  <c r="E1828" i="5"/>
  <c r="X1828" i="5" s="1"/>
  <c r="J1828" i="5"/>
  <c r="F1828" i="5"/>
  <c r="R1828" i="5"/>
  <c r="I1828" i="5"/>
  <c r="H1828" i="5"/>
  <c r="J2255" i="5"/>
  <c r="E2255" i="5"/>
  <c r="X2255" i="5" s="1"/>
  <c r="F2255" i="5"/>
  <c r="H2255" i="5"/>
  <c r="I2255" i="5"/>
  <c r="R2255" i="5"/>
  <c r="R1208" i="5"/>
  <c r="I1208" i="5"/>
  <c r="F1208" i="5"/>
  <c r="H1208" i="5"/>
  <c r="E1208" i="5"/>
  <c r="X1208" i="5" s="1"/>
  <c r="J1208" i="5"/>
  <c r="I556" i="5"/>
  <c r="R556" i="5"/>
  <c r="J556" i="5"/>
  <c r="E556" i="5"/>
  <c r="X556" i="5" s="1"/>
  <c r="H556" i="5"/>
  <c r="F556" i="5"/>
  <c r="I745" i="5"/>
  <c r="E745" i="5"/>
  <c r="X745" i="5" s="1"/>
  <c r="H745" i="5"/>
  <c r="J745" i="5"/>
  <c r="F745" i="5"/>
  <c r="R745" i="5"/>
  <c r="H1628" i="5"/>
  <c r="I1628" i="5"/>
  <c r="J1628" i="5"/>
  <c r="R1628" i="5"/>
  <c r="E1628" i="5"/>
  <c r="X1628" i="5" s="1"/>
  <c r="F1628" i="5"/>
  <c r="R1756" i="5"/>
  <c r="E1756" i="5"/>
  <c r="X1756" i="5" s="1"/>
  <c r="I1756" i="5"/>
  <c r="H1756" i="5"/>
  <c r="F1756" i="5"/>
  <c r="J1756" i="5"/>
  <c r="G2072" i="5"/>
  <c r="F1086" i="5"/>
  <c r="R1086" i="5"/>
  <c r="I1086" i="5"/>
  <c r="J1086" i="5"/>
  <c r="H1086" i="5"/>
  <c r="E1086" i="5"/>
  <c r="X1086" i="5" s="1"/>
  <c r="G190" i="5"/>
  <c r="H190" i="5"/>
  <c r="I190" i="5"/>
  <c r="E190" i="5"/>
  <c r="X190" i="5" s="1"/>
  <c r="R190" i="5"/>
  <c r="F190" i="5"/>
  <c r="J190" i="5"/>
  <c r="R440" i="5"/>
  <c r="I440" i="5"/>
  <c r="E440" i="5"/>
  <c r="X440" i="5" s="1"/>
  <c r="F440" i="5"/>
  <c r="H440" i="5"/>
  <c r="J440" i="5"/>
  <c r="E476" i="5"/>
  <c r="X476" i="5" s="1"/>
  <c r="F476" i="5"/>
  <c r="H476" i="5"/>
  <c r="I476" i="5"/>
  <c r="R476" i="5"/>
  <c r="J476" i="5"/>
  <c r="F510" i="5"/>
  <c r="E510" i="5"/>
  <c r="X510" i="5" s="1"/>
  <c r="I510" i="5"/>
  <c r="J510" i="5"/>
  <c r="R510" i="5"/>
  <c r="H510" i="5"/>
  <c r="I532" i="5"/>
  <c r="F532" i="5"/>
  <c r="H532" i="5"/>
  <c r="R532" i="5"/>
  <c r="R1468" i="5"/>
  <c r="I1468" i="5"/>
  <c r="F1468" i="5"/>
  <c r="H1468" i="5"/>
  <c r="J1468" i="5"/>
  <c r="E1468" i="5"/>
  <c r="X1468" i="5" s="1"/>
  <c r="E1544" i="5"/>
  <c r="X1544" i="5" s="1"/>
  <c r="I1544" i="5"/>
  <c r="R1544" i="5"/>
  <c r="F1544" i="5"/>
  <c r="H1544" i="5"/>
  <c r="J1544" i="5"/>
  <c r="R1042" i="5"/>
  <c r="H1042" i="5"/>
  <c r="J1042" i="5"/>
  <c r="E1042" i="5"/>
  <c r="X1042" i="5" s="1"/>
  <c r="F1042" i="5"/>
  <c r="I1042" i="5"/>
  <c r="I1832" i="5"/>
  <c r="R1832" i="5"/>
  <c r="F1832" i="5"/>
  <c r="E1832" i="5"/>
  <c r="X1832" i="5" s="1"/>
  <c r="H1832" i="5"/>
  <c r="J1832" i="5"/>
  <c r="H1880" i="5"/>
  <c r="R1880" i="5"/>
  <c r="E1880" i="5"/>
  <c r="X1880" i="5" s="1"/>
  <c r="F1880" i="5"/>
  <c r="I1880" i="5"/>
  <c r="J1880" i="5"/>
  <c r="J502" i="5"/>
  <c r="R502" i="5"/>
  <c r="I502" i="5"/>
  <c r="G502" i="5"/>
  <c r="F502" i="5"/>
  <c r="H502" i="5"/>
  <c r="E502" i="5"/>
  <c r="X502" i="5" s="1"/>
  <c r="J1575" i="5"/>
  <c r="E1575" i="5"/>
  <c r="X1575" i="5" s="1"/>
  <c r="F1575" i="5"/>
  <c r="I1575" i="5"/>
  <c r="R1575" i="5"/>
  <c r="H1575" i="5"/>
  <c r="F1682" i="5"/>
  <c r="H1682" i="5"/>
  <c r="E1682" i="5"/>
  <c r="X1682" i="5" s="1"/>
  <c r="R1682" i="5"/>
  <c r="J1682" i="5"/>
  <c r="I1682" i="5"/>
  <c r="I747" i="5"/>
  <c r="J747" i="5"/>
  <c r="E747" i="5"/>
  <c r="X747" i="5" s="1"/>
  <c r="F747" i="5"/>
  <c r="H747" i="5"/>
  <c r="R747" i="5"/>
  <c r="F1720" i="5"/>
  <c r="H1720" i="5"/>
  <c r="I1720" i="5"/>
  <c r="E1720" i="5"/>
  <c r="X1720" i="5" s="1"/>
  <c r="R1720" i="5"/>
  <c r="J1720" i="5"/>
  <c r="E1479" i="5"/>
  <c r="X1479" i="5" s="1"/>
  <c r="G1479" i="5"/>
  <c r="J1479" i="5"/>
  <c r="H1479" i="5"/>
  <c r="F1479" i="5"/>
  <c r="I1479" i="5"/>
  <c r="R1479" i="5"/>
  <c r="E2142" i="5"/>
  <c r="X2142" i="5" s="1"/>
  <c r="I2142" i="5"/>
  <c r="G2142" i="5"/>
  <c r="J2142" i="5"/>
  <c r="R2142" i="5"/>
  <c r="H2142" i="5"/>
  <c r="F2142" i="5"/>
  <c r="G1682" i="5"/>
  <c r="R2225" i="5"/>
  <c r="E2225" i="5"/>
  <c r="X2225" i="5" s="1"/>
  <c r="I2225" i="5"/>
  <c r="H2225" i="5"/>
  <c r="F2225" i="5"/>
  <c r="J2225" i="5"/>
  <c r="F2069" i="5"/>
  <c r="E2069" i="5"/>
  <c r="X2069" i="5" s="1"/>
  <c r="R2069" i="5"/>
  <c r="J2069" i="5"/>
  <c r="I2069" i="5"/>
  <c r="H2069" i="5"/>
  <c r="G2046" i="5"/>
  <c r="R2046" i="5"/>
  <c r="J2046" i="5"/>
  <c r="F2046" i="5"/>
  <c r="E1702" i="5"/>
  <c r="X1702" i="5" s="1"/>
  <c r="I1702" i="5"/>
  <c r="H1702" i="5"/>
  <c r="F1702" i="5"/>
  <c r="J1702" i="5"/>
  <c r="R1702" i="5"/>
  <c r="G2188" i="5"/>
  <c r="E2188" i="5"/>
  <c r="X2188" i="5" s="1"/>
  <c r="R2188" i="5"/>
  <c r="J2188" i="5"/>
  <c r="J1806" i="5"/>
  <c r="E1806" i="5"/>
  <c r="X1806" i="5" s="1"/>
  <c r="H1806" i="5"/>
  <c r="F1806" i="5"/>
  <c r="R1806" i="5"/>
  <c r="I1806" i="5"/>
  <c r="E1933" i="5"/>
  <c r="X1933" i="5" s="1"/>
  <c r="F1933" i="5"/>
  <c r="R1933" i="5"/>
  <c r="I1933" i="5"/>
  <c r="H1933" i="5"/>
  <c r="J1933" i="5"/>
  <c r="E1744" i="5"/>
  <c r="X1744" i="5" s="1"/>
  <c r="R1744" i="5"/>
  <c r="F1744" i="5"/>
  <c r="H1744" i="5"/>
  <c r="J1744" i="5"/>
  <c r="I1744" i="5"/>
  <c r="R2264" i="5"/>
  <c r="E2264" i="5"/>
  <c r="X2264" i="5" s="1"/>
  <c r="F2264" i="5"/>
  <c r="I2264" i="5"/>
  <c r="J2264" i="5"/>
  <c r="H2264" i="5"/>
  <c r="G1575" i="5"/>
  <c r="J1640" i="5"/>
  <c r="R1640" i="5"/>
  <c r="E1640" i="5"/>
  <c r="X1640" i="5" s="1"/>
  <c r="H1640" i="5"/>
  <c r="I1640" i="5"/>
  <c r="F1640" i="5"/>
  <c r="J1656" i="5"/>
  <c r="F1656" i="5"/>
  <c r="H1656" i="5"/>
  <c r="I1656" i="5"/>
  <c r="R1656" i="5"/>
  <c r="E1656" i="5"/>
  <c r="X1656" i="5" s="1"/>
  <c r="J1162" i="5"/>
  <c r="I1162" i="5"/>
  <c r="F1162" i="5"/>
  <c r="E1162" i="5"/>
  <c r="X1162" i="5" s="1"/>
  <c r="R1162" i="5"/>
  <c r="H1162" i="5"/>
  <c r="H2008" i="5"/>
  <c r="F2008" i="5"/>
  <c r="J2008" i="5"/>
  <c r="E2008" i="5"/>
  <c r="X2008" i="5" s="1"/>
  <c r="I2008" i="5"/>
  <c r="R2008" i="5"/>
  <c r="R2206" i="5"/>
  <c r="F2206" i="5"/>
  <c r="H2206" i="5"/>
  <c r="G2206" i="5"/>
  <c r="E2206" i="5"/>
  <c r="X2206" i="5" s="1"/>
  <c r="I2206" i="5"/>
  <c r="J2206" i="5"/>
  <c r="R1077" i="5"/>
  <c r="F1077" i="5"/>
  <c r="I1077" i="5"/>
  <c r="J1077" i="5"/>
  <c r="E1077" i="5"/>
  <c r="X1077" i="5" s="1"/>
  <c r="H1077" i="5"/>
  <c r="E1161" i="5"/>
  <c r="X1161" i="5" s="1"/>
  <c r="R1161" i="5"/>
  <c r="J1161" i="5"/>
  <c r="I1161" i="5"/>
  <c r="H1161" i="5"/>
  <c r="F1161" i="5"/>
  <c r="J430" i="5"/>
  <c r="E430" i="5"/>
  <c r="X430" i="5" s="1"/>
  <c r="F430" i="5"/>
  <c r="I430" i="5"/>
  <c r="R430" i="5"/>
  <c r="H430" i="5"/>
  <c r="R1299" i="5"/>
  <c r="E1299" i="5"/>
  <c r="X1299" i="5" s="1"/>
  <c r="H1299" i="5"/>
  <c r="F1299" i="5"/>
  <c r="J1299" i="5"/>
  <c r="I1299" i="5"/>
  <c r="H1971" i="5"/>
  <c r="I1971" i="5"/>
  <c r="F1971" i="5"/>
  <c r="E1971" i="5"/>
  <c r="X1971" i="5" s="1"/>
  <c r="J1971" i="5"/>
  <c r="R1971" i="5"/>
  <c r="F506" i="5"/>
  <c r="E506" i="5"/>
  <c r="X506" i="5" s="1"/>
  <c r="G506" i="5"/>
  <c r="J506" i="5"/>
  <c r="I506" i="5"/>
  <c r="R506" i="5"/>
  <c r="H506" i="5"/>
  <c r="G430" i="5"/>
  <c r="R1233" i="5"/>
  <c r="J1233" i="5"/>
  <c r="E1233" i="5"/>
  <c r="X1233" i="5" s="1"/>
  <c r="H1233" i="5"/>
  <c r="F1233" i="5"/>
  <c r="I1233" i="5"/>
  <c r="R1846" i="5"/>
  <c r="I1846" i="5"/>
  <c r="H1846" i="5"/>
  <c r="J1846" i="5"/>
  <c r="F1846" i="5"/>
  <c r="E1846" i="5"/>
  <c r="X1846" i="5" s="1"/>
  <c r="J1961" i="5"/>
  <c r="E1961" i="5"/>
  <c r="X1961" i="5" s="1"/>
  <c r="I1961" i="5"/>
  <c r="F1961" i="5"/>
  <c r="H1961" i="5"/>
  <c r="R1961" i="5"/>
  <c r="J2312" i="5"/>
  <c r="F2312" i="5"/>
  <c r="E2312" i="5"/>
  <c r="X2312" i="5" s="1"/>
  <c r="R2312" i="5"/>
  <c r="H2312" i="5"/>
  <c r="I2312" i="5"/>
  <c r="R1783" i="5"/>
  <c r="E1783" i="5"/>
  <c r="X1783" i="5" s="1"/>
  <c r="I1783" i="5"/>
  <c r="H1783" i="5"/>
  <c r="J1783" i="5"/>
  <c r="F1783" i="5"/>
  <c r="E1251" i="5"/>
  <c r="X1251" i="5" s="1"/>
  <c r="R1251" i="5"/>
  <c r="F1251" i="5"/>
  <c r="J1251" i="5"/>
  <c r="H1251" i="5"/>
  <c r="I1251" i="5"/>
  <c r="F585" i="5"/>
  <c r="J585" i="5"/>
  <c r="R585" i="5"/>
  <c r="H585" i="5"/>
  <c r="E585" i="5"/>
  <c r="X585" i="5" s="1"/>
  <c r="I585" i="5"/>
  <c r="J1884" i="5"/>
  <c r="F1884" i="5"/>
  <c r="I1884" i="5"/>
  <c r="H1884" i="5"/>
  <c r="E1884" i="5"/>
  <c r="X1884" i="5" s="1"/>
  <c r="R1884" i="5"/>
  <c r="F2160" i="5"/>
  <c r="I2160" i="5"/>
  <c r="H2160" i="5"/>
  <c r="R2160" i="5"/>
  <c r="E2160" i="5"/>
  <c r="X2160" i="5" s="1"/>
  <c r="J2160" i="5"/>
  <c r="E1283" i="5"/>
  <c r="X1283" i="5" s="1"/>
  <c r="R1283" i="5"/>
  <c r="I1283" i="5"/>
  <c r="F1283" i="5"/>
  <c r="H1283" i="5"/>
  <c r="J1283" i="5"/>
  <c r="G1077" i="5"/>
  <c r="I346" i="5"/>
  <c r="E346" i="5"/>
  <c r="X346" i="5" s="1"/>
  <c r="J346" i="5"/>
  <c r="H346" i="5"/>
  <c r="F346" i="5"/>
  <c r="G346" i="5"/>
  <c r="R346" i="5"/>
  <c r="G1161" i="5"/>
  <c r="H573" i="5"/>
  <c r="E573" i="5"/>
  <c r="X573" i="5" s="1"/>
  <c r="J573" i="5"/>
  <c r="I573" i="5"/>
  <c r="F573" i="5"/>
  <c r="R573" i="5"/>
  <c r="H635" i="5"/>
  <c r="E635" i="5"/>
  <c r="X635" i="5" s="1"/>
  <c r="F635" i="5"/>
  <c r="R635" i="5"/>
  <c r="J635" i="5"/>
  <c r="I635" i="5"/>
  <c r="E2125" i="5"/>
  <c r="X2125" i="5" s="1"/>
  <c r="R2125" i="5"/>
  <c r="F2125" i="5"/>
  <c r="H2125" i="5"/>
  <c r="I2125" i="5"/>
  <c r="J2125" i="5"/>
  <c r="I1837" i="5"/>
  <c r="F1837" i="5"/>
  <c r="E1837" i="5"/>
  <c r="X1837" i="5" s="1"/>
  <c r="H1837" i="5"/>
  <c r="R1837" i="5"/>
  <c r="J1837" i="5"/>
  <c r="E2056" i="5"/>
  <c r="X2056" i="5" s="1"/>
  <c r="H2056" i="5"/>
  <c r="I2056" i="5"/>
  <c r="R2056" i="5"/>
  <c r="J2056" i="5"/>
  <c r="F2056" i="5"/>
  <c r="H2440" i="5"/>
  <c r="F2440" i="5"/>
  <c r="R2440" i="5"/>
  <c r="J2440" i="5"/>
  <c r="E2440" i="5"/>
  <c r="X2440" i="5" s="1"/>
  <c r="I2440" i="5"/>
  <c r="G2160" i="5"/>
  <c r="H1699" i="5"/>
  <c r="I1699" i="5"/>
  <c r="J1699" i="5"/>
  <c r="F1699" i="5"/>
  <c r="R1699" i="5"/>
  <c r="E1699" i="5"/>
  <c r="X1699" i="5" s="1"/>
  <c r="J246" i="5"/>
  <c r="H246" i="5"/>
  <c r="I246" i="5"/>
  <c r="E246" i="5"/>
  <c r="X246" i="5" s="1"/>
  <c r="R246" i="5"/>
  <c r="F246" i="5"/>
  <c r="F675" i="5"/>
  <c r="I675" i="5"/>
  <c r="H675" i="5"/>
  <c r="E675" i="5"/>
  <c r="X675" i="5" s="1"/>
  <c r="R675" i="5"/>
  <c r="J675" i="5"/>
  <c r="F1869" i="5"/>
  <c r="I1869" i="5"/>
  <c r="E1869" i="5"/>
  <c r="X1869" i="5" s="1"/>
  <c r="R1869" i="5"/>
  <c r="H1869" i="5"/>
  <c r="J1869" i="5"/>
  <c r="E990" i="5"/>
  <c r="X990" i="5" s="1"/>
  <c r="F990" i="5"/>
  <c r="J990" i="5"/>
  <c r="I990" i="5"/>
  <c r="R990" i="5"/>
  <c r="H990" i="5"/>
  <c r="H414" i="5"/>
  <c r="R414" i="5"/>
  <c r="F414" i="5"/>
  <c r="E414" i="5"/>
  <c r="X414" i="5" s="1"/>
  <c r="I414" i="5"/>
  <c r="G414" i="5"/>
  <c r="J414" i="5"/>
  <c r="J326" i="5"/>
  <c r="I326" i="5"/>
  <c r="R326" i="5"/>
  <c r="F326" i="5"/>
  <c r="H326" i="5"/>
  <c r="E326" i="5"/>
  <c r="X326" i="5" s="1"/>
  <c r="H446" i="5"/>
  <c r="F446" i="5"/>
  <c r="J446" i="5"/>
  <c r="R446" i="5"/>
  <c r="I446" i="5"/>
  <c r="E446" i="5"/>
  <c r="X446" i="5" s="1"/>
  <c r="G1971" i="5"/>
  <c r="E721" i="5"/>
  <c r="X721" i="5" s="1"/>
  <c r="F721" i="5"/>
  <c r="I721" i="5"/>
  <c r="R721" i="5"/>
  <c r="G721" i="5"/>
  <c r="H721" i="5"/>
  <c r="J721" i="5"/>
  <c r="I843" i="5"/>
  <c r="E843" i="5"/>
  <c r="X843" i="5" s="1"/>
  <c r="J843" i="5"/>
  <c r="H843" i="5"/>
  <c r="F843" i="5"/>
  <c r="R843" i="5"/>
  <c r="F983" i="5"/>
  <c r="R983" i="5"/>
  <c r="I983" i="5"/>
  <c r="H983" i="5"/>
  <c r="E983" i="5"/>
  <c r="X983" i="5" s="1"/>
  <c r="J983" i="5"/>
  <c r="E1411" i="5"/>
  <c r="X1411" i="5" s="1"/>
  <c r="F1411" i="5"/>
  <c r="I1411" i="5"/>
  <c r="G1411" i="5"/>
  <c r="R1411" i="5"/>
  <c r="H1411" i="5"/>
  <c r="J1411" i="5"/>
  <c r="E1644" i="5"/>
  <c r="X1644" i="5" s="1"/>
  <c r="G1644" i="5"/>
  <c r="R1644" i="5"/>
  <c r="I1644" i="5"/>
  <c r="H1644" i="5"/>
  <c r="F1644" i="5"/>
  <c r="J1644" i="5"/>
  <c r="E1921" i="5"/>
  <c r="X1921" i="5" s="1"/>
  <c r="H1921" i="5"/>
  <c r="R1921" i="5"/>
  <c r="G1921" i="5"/>
  <c r="J1921" i="5"/>
  <c r="I1921" i="5"/>
  <c r="F1921" i="5"/>
  <c r="E864" i="5"/>
  <c r="X864" i="5" s="1"/>
  <c r="G864" i="5"/>
  <c r="I864" i="5"/>
  <c r="F864" i="5"/>
  <c r="J864" i="5"/>
  <c r="H864" i="5"/>
  <c r="R864" i="5"/>
  <c r="E1018" i="5"/>
  <c r="X1018" i="5" s="1"/>
  <c r="F1018" i="5"/>
  <c r="R1018" i="5"/>
  <c r="J1018" i="5"/>
  <c r="I1018" i="5"/>
  <c r="H1018" i="5"/>
  <c r="G1018" i="5"/>
  <c r="F2473" i="5"/>
  <c r="E2473" i="5"/>
  <c r="X2473" i="5" s="1"/>
  <c r="R2473" i="5"/>
  <c r="H2473" i="5"/>
  <c r="J2473" i="5"/>
  <c r="I2473" i="5"/>
  <c r="B32" i="4"/>
  <c r="A20" i="6" s="1"/>
  <c r="A15" i="6"/>
  <c r="H27" i="6"/>
  <c r="F32" i="6"/>
  <c r="F47" i="6"/>
  <c r="H47" i="6" s="1"/>
  <c r="F37" i="6"/>
  <c r="H37" i="6" s="1"/>
  <c r="F64" i="6"/>
  <c r="F42" i="6"/>
  <c r="H42" i="6" s="1"/>
  <c r="C2" i="6"/>
  <c r="H61" i="6"/>
  <c r="D37" i="4"/>
  <c r="D43" i="4"/>
  <c r="D61" i="4"/>
  <c r="D55" i="4"/>
  <c r="D68" i="4"/>
  <c r="D31" i="4"/>
  <c r="D49" i="4"/>
  <c r="G36" i="6" s="1"/>
  <c r="H36" i="6" s="1"/>
  <c r="C36" i="6" s="1"/>
  <c r="A18" i="6"/>
  <c r="B35" i="4"/>
  <c r="A23" i="6" s="1"/>
  <c r="E739" i="5"/>
  <c r="X739" i="5" s="1"/>
  <c r="J739" i="5"/>
  <c r="H739" i="5"/>
  <c r="R739" i="5"/>
  <c r="F739" i="5"/>
  <c r="G739" i="5"/>
  <c r="I739" i="5"/>
  <c r="J679" i="5"/>
  <c r="I679" i="5"/>
  <c r="R679" i="5"/>
  <c r="F679" i="5"/>
  <c r="H679" i="5"/>
  <c r="E679" i="5"/>
  <c r="X679" i="5" s="1"/>
  <c r="E1136" i="5"/>
  <c r="X1136" i="5" s="1"/>
  <c r="G1136" i="5"/>
  <c r="H1136" i="5"/>
  <c r="R1136" i="5"/>
  <c r="I1136" i="5"/>
  <c r="J1136" i="5"/>
  <c r="F1136" i="5"/>
  <c r="R655" i="5"/>
  <c r="E655" i="5"/>
  <c r="X655" i="5" s="1"/>
  <c r="I655" i="5"/>
  <c r="F655" i="5"/>
  <c r="H655" i="5"/>
  <c r="J655" i="5"/>
  <c r="J855" i="5"/>
  <c r="E855" i="5"/>
  <c r="X855" i="5" s="1"/>
  <c r="H855" i="5"/>
  <c r="I855" i="5"/>
  <c r="F855" i="5"/>
  <c r="R855" i="5"/>
  <c r="E971" i="5"/>
  <c r="X971" i="5" s="1"/>
  <c r="G971" i="5"/>
  <c r="F971" i="5"/>
  <c r="H971" i="5"/>
  <c r="I971" i="5"/>
  <c r="J971" i="5"/>
  <c r="R971" i="5"/>
  <c r="E1459" i="5"/>
  <c r="X1459" i="5" s="1"/>
  <c r="G1459" i="5"/>
  <c r="H1459" i="5"/>
  <c r="J1459" i="5"/>
  <c r="F1459" i="5"/>
  <c r="R1459" i="5"/>
  <c r="I1459" i="5"/>
  <c r="E1670" i="5"/>
  <c r="X1670" i="5" s="1"/>
  <c r="H1670" i="5"/>
  <c r="R1670" i="5"/>
  <c r="J1670" i="5"/>
  <c r="I1670" i="5"/>
  <c r="G1670" i="5"/>
  <c r="F1670" i="5"/>
  <c r="R2203" i="5"/>
  <c r="H2203" i="5"/>
  <c r="F2203" i="5"/>
  <c r="J2203" i="5"/>
  <c r="I2203" i="5"/>
  <c r="E2203" i="5"/>
  <c r="X2203" i="5" s="1"/>
  <c r="D17" i="6"/>
  <c r="K64" i="6"/>
  <c r="C64" i="6" s="1"/>
  <c r="C17" i="6"/>
  <c r="F897" i="5"/>
  <c r="H897" i="5"/>
  <c r="R897" i="5"/>
  <c r="I897" i="5"/>
  <c r="E897" i="5"/>
  <c r="X897" i="5" s="1"/>
  <c r="J897" i="5"/>
  <c r="E1494" i="5"/>
  <c r="X1494" i="5" s="1"/>
  <c r="I1494" i="5"/>
  <c r="G1494" i="5"/>
  <c r="H1494" i="5"/>
  <c r="F1494" i="5"/>
  <c r="J1494" i="5"/>
  <c r="R1494" i="5"/>
  <c r="E1822" i="5"/>
  <c r="X1822" i="5" s="1"/>
  <c r="J1822" i="5"/>
  <c r="I1822" i="5"/>
  <c r="R1822" i="5"/>
  <c r="G1822" i="5"/>
  <c r="H1822" i="5"/>
  <c r="F1822" i="5"/>
  <c r="I2173" i="5"/>
  <c r="E2173" i="5"/>
  <c r="X2173" i="5" s="1"/>
  <c r="J2173" i="5"/>
  <c r="F2173" i="5"/>
  <c r="H2173" i="5"/>
  <c r="R2173" i="5"/>
  <c r="D15" i="6"/>
  <c r="C15" i="6"/>
  <c r="A17" i="6"/>
  <c r="B34" i="4"/>
  <c r="A22" i="6" s="1"/>
  <c r="G2473" i="5"/>
  <c r="B44" i="4"/>
  <c r="A30" i="6" s="1"/>
  <c r="B56" i="4"/>
  <c r="A40" i="6" s="1"/>
  <c r="B50" i="4"/>
  <c r="A35" i="6" s="1"/>
  <c r="B62" i="4"/>
  <c r="A45" i="6" s="1"/>
  <c r="A25" i="6"/>
  <c r="E621" i="5"/>
  <c r="I621" i="5"/>
  <c r="R621" i="5"/>
  <c r="G621" i="5"/>
  <c r="J621" i="5"/>
  <c r="F621" i="5"/>
  <c r="H621" i="5"/>
  <c r="E673" i="5"/>
  <c r="X673" i="5" s="1"/>
  <c r="F673" i="5"/>
  <c r="R673" i="5"/>
  <c r="H673" i="5"/>
  <c r="J673" i="5"/>
  <c r="I673" i="5"/>
  <c r="H749" i="5"/>
  <c r="F749" i="5"/>
  <c r="I749" i="5"/>
  <c r="R749" i="5"/>
  <c r="E749" i="5"/>
  <c r="X749" i="5" s="1"/>
  <c r="J749" i="5"/>
  <c r="H623" i="5"/>
  <c r="R623" i="5"/>
  <c r="E623" i="5"/>
  <c r="X623" i="5" s="1"/>
  <c r="J623" i="5"/>
  <c r="I623" i="5"/>
  <c r="F623" i="5"/>
  <c r="G843" i="5"/>
  <c r="G983" i="5"/>
  <c r="E693" i="5"/>
  <c r="X693" i="5" s="1"/>
  <c r="R693" i="5"/>
  <c r="H693" i="5"/>
  <c r="G693" i="5"/>
  <c r="F693" i="5"/>
  <c r="J693" i="5"/>
  <c r="I693" i="5"/>
  <c r="R879" i="5"/>
  <c r="F879" i="5"/>
  <c r="I879" i="5"/>
  <c r="E879" i="5"/>
  <c r="X879" i="5" s="1"/>
  <c r="J879" i="5"/>
  <c r="H879" i="5"/>
  <c r="E1379" i="5"/>
  <c r="X1379" i="5" s="1"/>
  <c r="J1379" i="5"/>
  <c r="F1379" i="5"/>
  <c r="R1379" i="5"/>
  <c r="I1379" i="5"/>
  <c r="G1379" i="5"/>
  <c r="H1379" i="5"/>
  <c r="E1515" i="5"/>
  <c r="X1515" i="5" s="1"/>
  <c r="G1515" i="5"/>
  <c r="J1515" i="5"/>
  <c r="F1515" i="5"/>
  <c r="R1515" i="5"/>
  <c r="I1515" i="5"/>
  <c r="H1515" i="5"/>
  <c r="E1918" i="5"/>
  <c r="X1918" i="5" s="1"/>
  <c r="F1918" i="5"/>
  <c r="R1918" i="5"/>
  <c r="J1918" i="5"/>
  <c r="G1918" i="5"/>
  <c r="H1918" i="5"/>
  <c r="I1918" i="5"/>
  <c r="H2115" i="5"/>
  <c r="E2115" i="5"/>
  <c r="X2115" i="5" s="1"/>
  <c r="R2115" i="5"/>
  <c r="I2115" i="5"/>
  <c r="J2115" i="5"/>
  <c r="F2115" i="5"/>
  <c r="D6" i="6"/>
  <c r="C6" i="6"/>
  <c r="B51" i="4"/>
  <c r="A36" i="6" s="1"/>
  <c r="A26" i="6"/>
  <c r="B45" i="4"/>
  <c r="A31" i="6" s="1"/>
  <c r="B57" i="4"/>
  <c r="A41" i="6" s="1"/>
  <c r="B63" i="4"/>
  <c r="A46" i="6" s="1"/>
  <c r="F50" i="6"/>
  <c r="C25" i="6"/>
  <c r="D25" i="6"/>
  <c r="D20" i="6" l="1"/>
  <c r="K62" i="6"/>
  <c r="C62" i="6" s="1"/>
  <c r="F45" i="6"/>
  <c r="H45" i="6" s="1"/>
  <c r="F62" i="6"/>
  <c r="B2" i="6" s="1"/>
  <c r="F40" i="6"/>
  <c r="F35" i="6"/>
  <c r="F30" i="6"/>
  <c r="H30" i="6" s="1"/>
  <c r="H35" i="6"/>
  <c r="D35" i="6" s="1"/>
  <c r="H40" i="6"/>
  <c r="D40" i="6" s="1"/>
  <c r="F46" i="6"/>
  <c r="H46" i="6" s="1"/>
  <c r="F31" i="6"/>
  <c r="H31" i="6" s="1"/>
  <c r="D31" i="6" s="1"/>
  <c r="C20" i="6"/>
  <c r="D21" i="6"/>
  <c r="C21" i="6"/>
  <c r="K63" i="6"/>
  <c r="D26" i="6"/>
  <c r="H32" i="6"/>
  <c r="C32" i="6" s="1"/>
  <c r="C22" i="6"/>
  <c r="C35" i="6"/>
  <c r="C41" i="6"/>
  <c r="D41" i="6"/>
  <c r="F38" i="6"/>
  <c r="H38" i="6" s="1"/>
  <c r="F43" i="6"/>
  <c r="H43" i="6" s="1"/>
  <c r="H28" i="6"/>
  <c r="F65" i="6"/>
  <c r="F33" i="6"/>
  <c r="H33" i="6" s="1"/>
  <c r="F48" i="6"/>
  <c r="H48" i="6" s="1"/>
  <c r="D36" i="6"/>
  <c r="F66" i="6"/>
  <c r="C66" i="6" s="1"/>
  <c r="C42" i="6"/>
  <c r="D42" i="6"/>
  <c r="D32" i="6"/>
  <c r="X621" i="5"/>
  <c r="C27" i="6"/>
  <c r="D27" i="6"/>
  <c r="F56" i="6"/>
  <c r="H56" i="6" s="1"/>
  <c r="F59" i="6"/>
  <c r="H59" i="6" s="1"/>
  <c r="F54" i="6"/>
  <c r="H54" i="6" s="1"/>
  <c r="C54" i="6" s="1"/>
  <c r="F51" i="6"/>
  <c r="F55" i="6"/>
  <c r="H55" i="6" s="1"/>
  <c r="F60" i="6"/>
  <c r="H60" i="6" s="1"/>
  <c r="F58" i="6"/>
  <c r="H58" i="6" s="1"/>
  <c r="F53" i="6"/>
  <c r="H53" i="6" s="1"/>
  <c r="H50" i="6"/>
  <c r="C61" i="6"/>
  <c r="D61" i="6"/>
  <c r="C37" i="6"/>
  <c r="D37" i="6"/>
  <c r="D47" i="6"/>
  <c r="C47" i="6"/>
  <c r="C30" i="6" l="1"/>
  <c r="D30" i="6"/>
  <c r="C45" i="6"/>
  <c r="D45" i="6"/>
  <c r="C40" i="6"/>
  <c r="C46" i="6"/>
  <c r="D46" i="6"/>
  <c r="C31" i="6"/>
  <c r="C28" i="6"/>
  <c r="D28" i="6"/>
  <c r="C48" i="6"/>
  <c r="D48" i="6"/>
  <c r="C43" i="6"/>
  <c r="D43" i="6"/>
  <c r="D33" i="6"/>
  <c r="C33" i="6"/>
  <c r="C38" i="6"/>
  <c r="D38" i="6"/>
  <c r="G64" i="6"/>
  <c r="H64" i="6" s="1"/>
  <c r="D64" i="6" s="1"/>
  <c r="G65" i="6"/>
  <c r="H65" i="6" s="1"/>
  <c r="D65" i="6" s="1"/>
  <c r="G62" i="6"/>
  <c r="H62" i="6" s="1"/>
  <c r="D62" i="6" s="1"/>
  <c r="G63" i="6"/>
  <c r="H63" i="6" s="1"/>
  <c r="D63" i="6" s="1"/>
  <c r="C56" i="6"/>
  <c r="D56" i="6"/>
  <c r="D58" i="6"/>
  <c r="C58" i="6"/>
  <c r="D54" i="6"/>
  <c r="C50" i="6"/>
  <c r="D50" i="6"/>
  <c r="D60" i="6"/>
  <c r="C60" i="6"/>
  <c r="D59" i="6"/>
  <c r="C59" i="6"/>
  <c r="D55" i="6"/>
  <c r="C55" i="6"/>
  <c r="C53" i="6"/>
  <c r="D53" i="6"/>
  <c r="H51" i="6"/>
  <c r="F52" i="6"/>
  <c r="H52" i="6" s="1"/>
  <c r="C63" i="6" l="1"/>
  <c r="G66" i="6"/>
  <c r="H66" i="6" s="1"/>
  <c r="H67" i="6" s="1"/>
  <c r="D2" i="6" s="1"/>
  <c r="D52" i="6"/>
  <c r="C52" i="6"/>
  <c r="D51" i="6"/>
  <c r="C51" i="6"/>
</calcChain>
</file>

<file path=xl/comments1.xml><?xml version="1.0" encoding="utf-8"?>
<comments xmlns="http://schemas.openxmlformats.org/spreadsheetml/2006/main">
  <authors>
    <author>a64a</author>
  </authors>
  <commentList>
    <comment ref="P3" authorId="0">
      <text>
        <r>
          <rPr>
            <sz val="9"/>
            <color indexed="81"/>
            <rFont val="ＭＳ Ｐゴシック"/>
            <family val="3"/>
            <charset val="128"/>
          </rPr>
          <t>location number in language list</t>
        </r>
      </text>
    </comment>
    <comment ref="P9" authorId="0">
      <text>
        <r>
          <rPr>
            <sz val="9"/>
            <color indexed="81"/>
            <rFont val="ＭＳ Ｐゴシック"/>
            <family val="3"/>
            <charset val="128"/>
          </rPr>
          <t>list for Validation in D9</t>
        </r>
      </text>
    </comment>
    <comment ref="P26" authorId="0">
      <text>
        <r>
          <rPr>
            <sz val="9"/>
            <color indexed="81"/>
            <rFont val="ＭＳ Ｐゴシック"/>
            <family val="3"/>
            <charset val="128"/>
          </rPr>
          <t>condition for answer Q3 and later</t>
        </r>
      </text>
    </comment>
    <comment ref="Q31" authorId="0">
      <text>
        <r>
          <rPr>
            <sz val="9"/>
            <color indexed="81"/>
            <rFont val="ＭＳ Ｐゴシック"/>
            <family val="3"/>
            <charset val="128"/>
          </rPr>
          <t>condition for answer</t>
        </r>
      </text>
    </comment>
    <comment ref="P32" authorId="0">
      <text>
        <r>
          <rPr>
            <sz val="9"/>
            <color indexed="81"/>
            <rFont val="ＭＳ Ｐゴシック"/>
            <family val="3"/>
            <charset val="128"/>
          </rPr>
          <t>condition for answer Q3 and later</t>
        </r>
      </text>
    </comment>
    <comment ref="Q37" authorId="0">
      <text>
        <r>
          <rPr>
            <sz val="9"/>
            <color indexed="81"/>
            <rFont val="ＭＳ Ｐゴシック"/>
            <family val="3"/>
            <charset val="128"/>
          </rPr>
          <t>condition for answer</t>
        </r>
      </text>
    </comment>
  </commentList>
</comments>
</file>

<file path=xl/comments2.xml><?xml version="1.0" encoding="utf-8"?>
<comments xmlns="http://schemas.openxmlformats.org/spreadsheetml/2006/main">
  <authors>
    <author>a64a</author>
  </authors>
  <commentList>
    <comment ref="W3" authorId="0">
      <text>
        <r>
          <rPr>
            <sz val="9"/>
            <color indexed="81"/>
            <rFont val="ＭＳ Ｐゴシック"/>
            <family val="3"/>
            <charset val="128"/>
          </rPr>
          <t>list for Validation in column B</t>
        </r>
      </text>
    </comment>
  </commentList>
</comments>
</file>

<file path=xl/comments3.xml><?xml version="1.0" encoding="utf-8"?>
<comments xmlns="http://schemas.openxmlformats.org/spreadsheetml/2006/main">
  <authors>
    <author>John Plyler</author>
  </authors>
  <commentList>
    <comment ref="F65" authorId="0">
      <text>
        <r>
          <rPr>
            <b/>
            <sz val="9"/>
            <color indexed="81"/>
            <rFont val="Tahoma"/>
            <family val="2"/>
          </rPr>
          <t>John Plyler:</t>
        </r>
        <r>
          <rPr>
            <sz val="9"/>
            <color indexed="81"/>
            <rFont val="Tahoma"/>
            <family val="2"/>
          </rPr>
          <t xml:space="preserve">
change from F50 to F25 to F28</t>
        </r>
      </text>
    </comment>
  </commentList>
</comments>
</file>

<file path=xl/comments4.xml><?xml version="1.0" encoding="utf-8"?>
<comments xmlns="http://schemas.openxmlformats.org/spreadsheetml/2006/main">
  <authors>
    <author>Connors, Jared M</author>
    <author>l</author>
  </authors>
  <commentList>
    <comment ref="J152" authorId="0">
      <text>
        <r>
          <rPr>
            <sz val="9"/>
            <color indexed="81"/>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 ref="K312" authorId="1">
      <text>
        <r>
          <rPr>
            <b/>
            <sz val="9"/>
            <color indexed="81"/>
            <rFont val="Tahoma"/>
            <charset val="1"/>
          </rPr>
          <t>l:</t>
        </r>
        <r>
          <rPr>
            <sz val="9"/>
            <color indexed="81"/>
            <rFont val="Tahoma"/>
            <charset val="1"/>
          </rPr>
          <t xml:space="preserve">
Spelling mistake. "Si" should be replaced by "Sí" here and in similar cases.</t>
        </r>
      </text>
    </comment>
  </commentList>
</comments>
</file>

<file path=xl/sharedStrings.xml><?xml version="1.0" encoding="utf-8"?>
<sst xmlns="http://schemas.openxmlformats.org/spreadsheetml/2006/main" count="21635" uniqueCount="15433">
  <si>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</si>
  <si>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</si>
  <si>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</si>
  <si>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</si>
  <si>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</si>
  <si>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</si>
  <si>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phoneticPr fontId="28"/>
  </si>
  <si>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</si>
  <si>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</si>
  <si>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</si>
  <si>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</si>
  <si>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</si>
  <si>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</si>
  <si>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</si>
  <si>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</si>
  <si>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</si>
  <si>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</si>
  <si>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</si>
  <si>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</si>
  <si>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</si>
  <si>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</si>
  <si>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</si>
  <si>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</si>
  <si>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 Henan Zhongyuan Gold Smelter</t>
  </si>
  <si>
    <t>China's Shandong Gold Mining Co., Ltd</t>
  </si>
  <si>
    <t>Fujian Zijin mining stock company gold smelter</t>
  </si>
  <si>
    <t>Gold Mining in Shandong (Laizhou) Limited Company</t>
  </si>
  <si>
    <t>Henan Zhongyuan Gold Smelter of Zhongjin Gold Corporation Limited</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</si>
  <si>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</si>
  <si>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</si>
  <si>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</si>
  <si>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</si>
  <si>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</si>
  <si>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</si>
  <si>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</si>
  <si>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</si>
  <si>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</si>
  <si>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</si>
  <si>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</si>
  <si>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</si>
  <si>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</si>
  <si>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</si>
  <si>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Douluoshan Sapphire Rare Metal Co Ltd</t>
  </si>
  <si>
    <t>Brand IMLI</t>
  </si>
  <si>
    <t>China Yunnan Tin Co Ltd.</t>
  </si>
  <si>
    <t>ENAF</t>
  </si>
  <si>
    <t>GuangXi China Tin</t>
  </si>
  <si>
    <t>Huichang Shun Tin Kam Industries, Ltd.</t>
  </si>
  <si>
    <t>PT Indora Ermulti</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</si>
  <si>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</si>
  <si>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</si>
  <si>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</si>
  <si>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</si>
  <si>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</si>
  <si>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</si>
  <si>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</si>
  <si>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</si>
  <si>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</si>
  <si>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</si>
  <si>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</si>
  <si>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</si>
  <si>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</si>
  <si>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</si>
  <si>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</si>
  <si>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</si>
  <si>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Ohio Precious Metals, LLC</t>
  </si>
  <si>
    <t>Sumitomo Metal Mining Co., Ltd.</t>
  </si>
  <si>
    <t>CID002307</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</si>
  <si>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</si>
  <si>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</si>
  <si>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</si>
  <si>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</si>
  <si>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</si>
  <si>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</si>
  <si>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</si>
  <si>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</si>
  <si>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</si>
  <si>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</si>
  <si>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</si>
  <si>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</si>
  <si>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</si>
  <si>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</si>
  <si>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</si>
  <si>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</si>
  <si>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</si>
  <si>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</si>
  <si>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</si>
  <si>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</si>
  <si>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</si>
  <si>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</si>
  <si>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</si>
  <si>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</si>
  <si>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</si>
  <si>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</si>
  <si>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</si>
  <si>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</si>
  <si>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</si>
  <si>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</si>
  <si>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</si>
  <si>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</si>
  <si>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</si>
  <si>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</si>
  <si>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</si>
  <si>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</si>
  <si>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</si>
  <si>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</si>
  <si>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</si>
  <si>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</si>
  <si>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Como definido em 2010 pela legislação do Estados Unidos da América, no decreto de Reforma e Proteção do Consumidor Dodd-Frank Wall Street, Section 1502(e)(4):
MINERAL DE CONFLITO-O termo "mineral de conflito" significa-
(A) Columbite-tantalita (coltan), cassiterita, ouro, volfrâmio, ou o seus derivados; ou
(B) qualquer outro mineral os ou seus derivados determinados pela Secretaria de Estado como financiando conflitos na República Democrática do Congo ou país adjacente. ( Disponível em http://www.sec.gov/about/laws/wallstreetreform-cpa.pdf)</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</si>
  <si>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</si>
  <si>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</si>
  <si>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Legislação de 2010 dos Estados unidos da América, decreto de Reforma e Proteção do Consumidor Dodd-Frank Wall Street, Secção 1502 ("Dodd-Frank")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</si>
  <si>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
(http://www.sec.gov/about/laws/wallstreetreform-cpa.pdf)</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</si>
  <si>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</si>
  <si>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</si>
  <si>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</si>
  <si>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</si>
  <si>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</si>
  <si>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</si>
  <si>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</si>
  <si>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</si>
  <si>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</si>
  <si>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</si>
  <si>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</si>
  <si>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Istruzioni per il completamento della sezione INFORMAZIONI SULL'AZIENDA (righe 8-22).
Siete pregati di rispondere unicamente in Inglese.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</si>
  <si>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</si>
  <si>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</si>
  <si>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</si>
  <si>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</si>
  <si>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</si>
  <si>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</si>
  <si>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</si>
  <si>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</si>
  <si>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</si>
  <si>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</si>
  <si>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</si>
  <si>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</si>
  <si>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</si>
  <si>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</si>
  <si>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</si>
  <si>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</si>
  <si>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</si>
  <si>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</si>
  <si>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</si>
  <si>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</si>
  <si>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</si>
  <si>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</si>
  <si>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</si>
  <si>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</si>
  <si>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</si>
  <si>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</si>
  <si>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</si>
  <si>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</si>
  <si>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</si>
  <si>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</si>
  <si>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</si>
  <si>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</si>
  <si>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</si>
  <si>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</si>
  <si>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</si>
  <si>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</si>
  <si>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</si>
  <si>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</si>
  <si>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</si>
  <si>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</si>
  <si>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</si>
  <si>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</si>
  <si>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</si>
  <si>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</si>
  <si>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</si>
  <si>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</si>
  <si>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</si>
  <si>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</si>
  <si>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</si>
  <si>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</si>
  <si>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</si>
  <si>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</si>
  <si>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</si>
  <si>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</si>
  <si>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</si>
  <si>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</si>
  <si>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</si>
  <si>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</si>
  <si>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</si>
  <si>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</si>
  <si>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
NOTA: il minerale di conflitto deve essere contenuto nel prodotto affinchè sia applicabile.
*(56296 Federal Register / Vol. 77, No. 177 / Wednesday, September 12, 2012 / Rules and Regulations)</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</si>
  <si>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</si>
  <si>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</si>
  <si>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</si>
  <si>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</si>
  <si>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</si>
  <si>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</si>
  <si>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</si>
  <si>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</si>
  <si>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Telefono - Autorizzatore (*):</t>
  </si>
  <si>
    <t>Data di validità (*):</t>
  </si>
  <si>
    <t>B. La vostra politica sulla fornitura di minerali di conflitto è  disponibile e accessibile a tutti sul vostro sito internet? (Nota: in caso di risposta affermativa, l'utente deve specificare l'URL nel campo commenti)</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</si>
  <si>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</si>
  <si>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</si>
  <si>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</si>
  <si>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</si>
  <si>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</si>
  <si>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</si>
  <si>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</si>
  <si>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</si>
  <si>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</si>
  <si>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</si>
  <si>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</si>
  <si>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 xml:space="preserve">Instrucciones para completar el Tab de Lista de fundidores. Proporcione las respuestas en INGLES solamente
 </t>
  </si>
  <si>
    <t>Nota: Las columnas con (*) son campos obligatorios.</t>
  </si>
  <si>
    <t>16. Comentarios– campo libre para poner cualquier comentario sobre el fundidor.  Ejemplo: El fundidor esta siendo adquirido por la compañía YYY</t>
  </si>
  <si>
    <t>El chequeo de la hoja de trabajo es usado para verificar si toda la información requerido en el templete esta completa. Se actualiza en tiempo real y puede ser revisada en cualquier instante mientras se usa el templete. Se usa para verificar si todo esta completo.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</si>
  <si>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</si>
  <si>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</si>
  <si>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</si>
  <si>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</si>
  <si>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</si>
  <si>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</si>
  <si>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</si>
  <si>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</si>
  <si>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</si>
  <si>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</si>
  <si>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</si>
  <si>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</si>
  <si>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</si>
  <si>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</si>
  <si>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</si>
  <si>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</si>
  <si>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</si>
  <si>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 xml:space="preserve">Adição intencional é comumente conhecido como o uso deliberado  de uma substância, ou neste caso metal, na formulação de um produto onde a sua presença continuada é desejada para obter uma característica específica, especto ou qualidade.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
*(56296 Registo Federal/ Vol.77, Nº 177/ Quarta-Feira, 12 de Setembro, 2012/ Leis e Regulações
</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</si>
  <si>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</si>
  <si>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</si>
  <si>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</si>
  <si>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
*(56296 Registo Federal/ Vol.77, Nº 177/ Quarta-Feira, 12 de Setembro, 2012/ Leis e Regulações</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</si>
  <si>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</si>
  <si>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</si>
  <si>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</si>
  <si>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</si>
  <si>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</si>
  <si>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</si>
  <si>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</si>
  <si>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</si>
  <si>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</si>
  <si>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</si>
  <si>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</si>
  <si>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</si>
  <si>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</si>
  <si>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</si>
  <si>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</si>
  <si>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</si>
  <si>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</si>
  <si>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</si>
  <si>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</si>
  <si>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</si>
  <si>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Telefone do autorizador ou representante legal (*)</t>
  </si>
  <si>
    <t>Data de finalização (*):</t>
  </si>
  <si>
    <t>Responder às seguintes perguntas de 1-7 com base no âmbito da declaração acima indicada.</t>
  </si>
  <si>
    <t>Responder às seguintes Perguntas ao nível da Organização</t>
  </si>
  <si>
    <t>B. A sua política de fontes de minerais de conflito está publicamente disponível no website da Empresa? (Nota: Se sim, o utilizador deverá especificar o URL no Campo de Comentário).</t>
  </si>
  <si>
    <t>C. Exige que os seus fornecedores diretos estejam em conformidade com o DRC Livre de Conflitos?</t>
  </si>
  <si>
    <t>E. Implementou medidas de diligências devidas para fontes Livres de conflito?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</si>
  <si>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</si>
  <si>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</si>
  <si>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</si>
  <si>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</si>
  <si>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</si>
  <si>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</si>
  <si>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</si>
  <si>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</si>
  <si>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</si>
  <si>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</si>
  <si>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</si>
  <si>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</si>
  <si>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</si>
  <si>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</si>
  <si>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</si>
  <si>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</si>
  <si>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</si>
  <si>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</si>
  <si>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</si>
  <si>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</si>
  <si>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</si>
  <si>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Link para a "Lista de Fundições cumpridoras do CFS"</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</si>
  <si>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</si>
  <si>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</si>
  <si>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</si>
  <si>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</si>
  <si>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</si>
  <si>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</si>
  <si>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</si>
  <si>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</si>
  <si>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</si>
  <si>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</si>
  <si>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</si>
  <si>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</si>
  <si>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</si>
  <si>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</si>
  <si>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</si>
  <si>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B. Esta política esta públicamente disponible en tu website?  ( Nota: si existe; el usuario debe especificar el URL en el campo de comentario.)</t>
  </si>
  <si>
    <t xml:space="preserve">E. Has implementado medidas de diligencia sobre el cuidado para abastecimiento libre de conflicto? </t>
  </si>
  <si>
    <t>Si</t>
  </si>
  <si>
    <t>Desconocido</t>
  </si>
  <si>
    <t>Ninguno</t>
  </si>
  <si>
    <t>Nombres estándar del fundidor</t>
  </si>
  <si>
    <t xml:space="preserve">Localización de la fabrica de fundición: País </t>
  </si>
  <si>
    <t>País del fundidor (*)</t>
  </si>
  <si>
    <t>Calle del fundidor (*)</t>
  </si>
  <si>
    <t>Ciudad del fundidor(*)</t>
  </si>
  <si>
    <t>Comme défini dans le "Dodd–Frank Wall Street Reform and Consumer Protection Act", Section 1502(e)(4), loi des Etats-Unis d'Amérique de 2010:
MINERAI DE CONFLIT. - le terme "minerai de conflit" signifie:
(A)columbite-tantalite (coltan), cassiterite, or, wolframite ou leur dérivés; 
ou
(B) tout autre minerai ou ses dérivés déterminé par le Secrétaire d'Etat comme finançant un conflit en République Démocratique du Congo ou un pays frontalier.
(disponible a http://www.sec.gov/about/laws/wallstreetreform-cpa.pdf)</t>
  </si>
  <si>
    <t xml:space="preserve">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</si>
  <si>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</si>
  <si>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Loi Dodd-Frank des Etats-Unis d'Amérique de 2010 sur la Réforme  de Wall Street et la protection des consommateurs, Section 1502 ("Dodd-Frank")
(http://www.sec.gov/about/laws/wallstreetreform-cpa.pdf)</t>
  </si>
  <si>
    <t xml:space="preserve">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</si>
  <si>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
Bien que la SEC ne définisse pas l'expression "ajouté intentionnellement" dans la règle finale * , le préambule de la règle prévoit :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
*(56296 Federal Register / Vol. 77, No. 177 / Wednesday, September 12, 2012 / Rules and Regulations)</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</si>
  <si>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</si>
  <si>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</si>
  <si>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
*(56296 Federal Register / Vol. 77, No. 177 / Wednesday, September 12, 2012 / Rules and Regulations)</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</si>
  <si>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</si>
  <si>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</si>
  <si>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</si>
  <si>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</si>
  <si>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</si>
  <si>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</si>
  <si>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</si>
  <si>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</si>
  <si>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</si>
  <si>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</si>
  <si>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</si>
  <si>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</si>
  <si>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</si>
  <si>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Instruções para completar as sete questões relativas às diligências devidas (linhas 24-65). Fornecer comentários apenas em Inglês.</t>
  </si>
  <si>
    <t>Algumas empresas podem querer documentar a reposta "Não", o que deverá ser feito no campo para comentários.</t>
  </si>
  <si>
    <t>Fornecer os comentários necessários no campo para comentários de forma a clarificar a suas respostas.</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</si>
  <si>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J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</si>
  <si>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Instruções para completar a aba da Lista de Fundições.
Fornecer respostas somente em INGLÊS.</t>
  </si>
  <si>
    <t>Nota: Colunas com (*) são campos  de preenchimento obrigatórios.</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</si>
  <si>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</si>
  <si>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</si>
  <si>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</si>
  <si>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</si>
  <si>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</si>
  <si>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</si>
  <si>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Dans le menu déroulant, choisir la réponse : Oui, Non mais &gt; 75%, Non mais &gt; 50%, Non mais &gt; 25%, Non mais , 25 % ou Non - Aucun</t>
  </si>
  <si>
    <t>Dalla presente lista, scegliete la risposta: Si, ma non &gt; 75%, No ma non  &gt; 50%, No ma non  &gt; 25%, No ma non &lt; 25%, or No - niente</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</si>
  <si>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</si>
  <si>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</si>
  <si>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この書類が作成された日付を記入してください
日付はDD-MMM-YYYYという形式で記述します（例: 01-JAN-2012)
</t>
  </si>
  <si>
    <t xml:space="preserve">Bitte geben Sie das Datum an, an dem dieser Fragebogen von ihrer Firma ausgefüllt wurde.
Das Datum muss im internationalen Format TT-MM-JJJJ  eingegeben werden.
</t>
  </si>
  <si>
    <t xml:space="preserve">Por favor anote la fecha en la cual esta forma se completo
La fecha debe ser escrita en el formato internacional  DD-MMM-AAAA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</si>
  <si>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</si>
  <si>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</si>
  <si>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</si>
  <si>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</si>
  <si>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</si>
  <si>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</si>
  <si>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</si>
  <si>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</si>
  <si>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</si>
  <si>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</si>
  <si>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</si>
  <si>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</si>
  <si>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</si>
  <si>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</si>
  <si>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ドロップダウンメニューから、「Yes, 100%（はい、100%）」、「No, but greater than 75%（いいえ/75%超」、「No, but greater than 50%（いいえ/50%超）」、「No, but greater than 25%（いいえ/25%超）」、「No, but less than 25%（いいえ/25%未満）」又は「None（ゼロ）」を選択してください</t>
  </si>
  <si>
    <t>* En 2010, la loi sur la réforme et la protection des consommateurs Wall Street Dodd-Frank US concernant les «minerais du conflit» provenant de la République démocratique du Congo (RDC) ou des pays voisins a été adoptée. La SEC a finalisé et publié les règles liées à la déclaration de la source des minerais issues de zones de conflit par les sociétés américaines cotées en bourse (voir les règles à http://www.sec.gov/rules/final/2012/34-67716.pdf). Les règles font référence au guide de l'OCDE sur le devoir de diligence pour des chaînes d’approvisionnement responsables en minerais provenant de zones de conflit ou à haut risque, (http://www.oecd.org/dataoecd/62/30/46740847.pdf), qui guide les fournisseurs pour établir des politiques, des cadres de vigilance et des systèmes de gestion.
** Voir les informations sur l'initiative sur les approvisionnements sans conflit (www.conflictfreesourcing.org).</t>
  </si>
  <si>
    <t>Instructions pour compléter les informations relatives à votre entreprise (lignes 8 - 22). Merci de répondre en anglais uniquement.</t>
  </si>
  <si>
    <t>3. Indiquer un identifiant unique de votre entreprise (numéro DUNS, numéro TVA, etc…)</t>
  </si>
  <si>
    <t>Como esta definido en la legislación de los Estados Unidos de 2010, en la reforma Dodd-Frank de Wall Street  y en la ley de protección al consumidor, Sección 1502(e)(4):
MINERAL EN CONFLICTO.—El termino " mineral en conflicto" significa—
(A) columbita-tantalita (coltan), cassiterita, oro, wolframio, o sus derivados,  or
(B) Cualquier otro mineral o sus derivados determinados por la secretaria de estado que estén financiando un conflicto en la Republica Democrática del Congo o en países limítrofes.
(disponible en  http://www.sec.gov/about/laws/wallstreetreform-cpa.pdf)</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</si>
  <si>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</si>
  <si>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</si>
  <si>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</si>
  <si>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</si>
  <si>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</si>
  <si>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
Mientras que la SEC no define la expresión " intencionalmente añadido" en la regla final * , el preámbulo de la norma establece :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
* (Registro Federal 56296 / Vol. . 77 , N º 177 / Miércoles, 12 de septiembre 2012 / Reglas y Regulaciones) 
</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</si>
  <si>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</si>
  <si>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</si>
  <si>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NOTA: El mineral en conflicto debe estar contenida en el producto para que aplique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</si>
  <si>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
 * (Registro Federal 56296 / Vol.. 77, N º 177 / Miércoles, 12 de septiembre 2012 / Reglas y Regulaciones)</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</si>
  <si>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</si>
  <si>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</si>
  <si>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</si>
  <si>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</si>
  <si>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</si>
  <si>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</si>
  <si>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</si>
  <si>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</si>
  <si>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</si>
  <si>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</si>
  <si>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</si>
  <si>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</si>
  <si>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</si>
  <si>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Responder a las siguientes preguntas 1-7 basado en el alcance de la declaración indicado arriba.</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</si>
  <si>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</si>
  <si>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</si>
  <si>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</si>
  <si>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</si>
  <si>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</si>
  <si>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</si>
  <si>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IPC-1755 norme d'échange de données sur les minerais de conflit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</si>
  <si>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</si>
  <si>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</si>
  <si>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</si>
  <si>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</si>
  <si>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</si>
  <si>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</si>
  <si>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</si>
  <si>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</si>
  <si>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phoneticPr fontId="8" type="noConversion"/>
  </si>
  <si>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</si>
  <si>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</si>
  <si>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</si>
  <si>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</si>
  <si>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</si>
  <si>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</si>
  <si>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기업 정보 입력 안내서(24 - 65줄).
답변은 반드시 영어로 기입해야 합니다.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</si>
  <si>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A~J는 귀사의 광물질 구매 실사 활동을 평가하기 위해 제작되었습니다.   이질문에 대한 답변은 귀사의 활동 전체 범위를 표현하며, 회사의 정보 섹션에서 선택된 '선언 범위'의 제한을받지 않습니다.  </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</si>
  <si>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
이 평가지를 사용하기 위해, 모든 필요 영역이 완료되었는지를 확인하시오 (완료된 영역은 녹색으로 강조됩니다).  그렇지 않으면, 적색 영역을 보고, 필요한 일을 위해 Column C의 "Notes"를 검토하시오.</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</si>
  <si>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</si>
  <si>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</si>
  <si>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</si>
  <si>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</si>
  <si>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</si>
  <si>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</si>
  <si>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</si>
  <si>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</si>
  <si>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</si>
  <si>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</si>
  <si>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</si>
  <si>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</si>
  <si>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</si>
  <si>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</si>
  <si>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</si>
  <si>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</si>
  <si>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</si>
  <si>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</si>
  <si>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</si>
  <si>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</si>
  <si>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</si>
  <si>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</si>
  <si>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</si>
  <si>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</si>
  <si>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Répondre aux questions 1 à 7 suivantes pour le périmètre de la déclaration indiqué ci-dessus</t>
  </si>
  <si>
    <t xml:space="preserve">B. Votre politique sur l'approvisionnement des minerais de conflit est-elle publiquement disponible sur le site internet de votre entreprise? (Note - Si oui, saisir l'URL dans le champ de commentaire) </t>
  </si>
  <si>
    <t xml:space="preserve">C. Exigez-vous que vous fournisseurs directs soient sans conflit ? </t>
  </si>
  <si>
    <t xml:space="preserve">E. Avez-vous mis en place des mesures de devoir de diligence concernant les approvisionnements Sans Conflit ?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</si>
  <si>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</si>
  <si>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</si>
  <si>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</si>
  <si>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</si>
  <si>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</si>
  <si>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</si>
  <si>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</si>
  <si>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</si>
  <si>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</si>
  <si>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 xml:space="preserve">
100% des produits utilisés par la fonderie proviennent-ils de produits recyclés, rebuts de production ou déchets de consommation?</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</si>
  <si>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</si>
  <si>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</si>
  <si>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</si>
  <si>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</si>
  <si>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</si>
  <si>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</si>
  <si>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</si>
  <si>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</si>
  <si>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</si>
  <si>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</si>
  <si>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Eco-System Recycling Co., Ltd.</t>
  </si>
  <si>
    <t>CID000425</t>
  </si>
  <si>
    <t>Introducción</t>
  </si>
  <si>
    <t>Instrucciones para completar las preguntas de la información de la compañía (renglones 8-22).
Provea comentarios en INGLES solamente.</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</si>
  <si>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</si>
  <si>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</si>
  <si>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</si>
  <si>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</si>
  <si>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</si>
  <si>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</si>
  <si>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</si>
  <si>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Instrucciones para completar las siete preguntas de diligencia de cuidado ( renglones 24-65) 
Provea comentarios en INGLES solamente. </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</si>
  <si>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</si>
  <si>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</si>
  <si>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</si>
  <si>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</si>
  <si>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</si>
  <si>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</si>
  <si>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</si>
  <si>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</si>
  <si>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</si>
  <si>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</si>
  <si>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</si>
  <si>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</si>
  <si>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</si>
  <si>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</si>
  <si>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</si>
  <si>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</si>
  <si>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</si>
  <si>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</si>
  <si>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</si>
  <si>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</si>
  <si>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</si>
  <si>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</si>
  <si>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</si>
  <si>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</si>
  <si>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</si>
  <si>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</si>
  <si>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</si>
  <si>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</si>
  <si>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Instructions pour répondre aux sept questions relatives au Devoir de Diligence (lignes 24 à 65).
Merci de répondre en ANGLAIS uniquement.</t>
  </si>
  <si>
    <t>Dans le cas d'une réponse négative, certaines entreprises peuvent exiger des justifications qui devront être saisies dans le champ de commentaire.</t>
  </si>
  <si>
    <t>Instructions pour compléter la liste des fonderies
Merci de répondre en ANGLAIS uniquement</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</si>
  <si>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</si>
  <si>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</si>
  <si>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</si>
  <si>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</si>
  <si>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</si>
  <si>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</si>
  <si>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phoneticPr fontId="28"/>
  </si>
  <si>
    <t xml:space="preserve">
</t>
    <phoneticPr fontId="28"/>
  </si>
  <si>
    <t xml:space="preserve">
</t>
    <phoneticPr fontId="4" type="noConversion"/>
  </si>
  <si>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</si>
  <si>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</si>
  <si>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</si>
  <si>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</si>
  <si>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</si>
  <si>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</si>
  <si>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</si>
  <si>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</si>
  <si>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</si>
  <si>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</si>
  <si>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</si>
  <si>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</si>
  <si>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Riferimento a "CFS Compliant Smelter List"</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</si>
  <si>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</si>
  <si>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</si>
  <si>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</si>
  <si>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</si>
  <si>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</si>
  <si>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</si>
  <si>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</si>
  <si>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</si>
  <si>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</si>
  <si>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</si>
  <si>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</si>
  <si>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</si>
  <si>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</si>
  <si>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</si>
  <si>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</si>
  <si>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</si>
  <si>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</si>
  <si>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</si>
  <si>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</si>
  <si>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</si>
  <si>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</si>
  <si>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</si>
  <si>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</si>
  <si>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</si>
  <si>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</si>
  <si>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</si>
  <si>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B68</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</si>
  <si>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</si>
  <si>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</si>
  <si>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</si>
  <si>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</si>
  <si>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</si>
  <si>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</si>
  <si>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</si>
  <si>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</si>
  <si>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</si>
  <si>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</si>
  <si>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</si>
  <si>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</si>
  <si>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</si>
  <si>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</si>
  <si>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</si>
  <si>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</si>
  <si>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</si>
  <si>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</si>
  <si>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Phone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</si>
  <si>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</si>
  <si>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</si>
  <si>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</si>
  <si>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</si>
  <si>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</si>
  <si>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</si>
  <si>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</si>
  <si>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</si>
  <si>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phoneticPr fontId="28"/>
  </si>
  <si>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</si>
  <si>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</si>
  <si>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</si>
  <si>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</si>
  <si>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</si>
  <si>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</si>
  <si>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phoneticPr fontId="28"/>
  </si>
  <si>
    <t>B27</t>
    <phoneticPr fontId="28"/>
  </si>
  <si>
    <t>B28</t>
    <phoneticPr fontId="28"/>
  </si>
  <si>
    <t>B29</t>
    <phoneticPr fontId="28"/>
  </si>
  <si>
    <t>B38</t>
    <phoneticPr fontId="28"/>
  </si>
  <si>
    <t>B39</t>
  </si>
  <si>
    <t>B40</t>
  </si>
  <si>
    <t>B41</t>
  </si>
  <si>
    <t>D25</t>
    <phoneticPr fontId="28"/>
  </si>
  <si>
    <t>G25</t>
    <phoneticPr fontId="28"/>
  </si>
  <si>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</si>
  <si>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phoneticPr fontId="28"/>
  </si>
  <si>
    <t>necessary?</t>
    <phoneticPr fontId="28"/>
  </si>
  <si>
    <t>incomplete</t>
    <phoneticPr fontId="28"/>
  </si>
  <si>
    <t>PT Tinindo Inter Nusa</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</si>
  <si>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</si>
  <si>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</si>
  <si>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</si>
  <si>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</si>
  <si>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</si>
  <si>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</si>
  <si>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</si>
  <si>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</si>
  <si>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</si>
  <si>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</si>
  <si>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</si>
  <si>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</si>
  <si>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</si>
  <si>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"의도적 첨가"는 보통 물질의 의도적 사용으로 알려집니다. 또는 이 경우 광물은, 지속된 출연이 특별한 성질, 모습 또는 품질을 공급하도록 요구하는 생산품의 배합이다.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
*(56296 Federal Register / Vol. 77, No. 177 / Wednesday, September 12, 2012 / Rules and Regulations)</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</si>
  <si>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</si>
  <si>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</si>
  <si>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
NOTE: 분쟁광물은 해당되는 제품에 포함되어 있어야 한다.
*(56296 Federal Register / Vol. 77, No. 177 / Wednesday, September 12, 2012 / Rules and Regulations)</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</si>
  <si>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</si>
  <si>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</si>
  <si>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</si>
  <si>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</si>
  <si>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</si>
  <si>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</si>
  <si>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</si>
  <si>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</si>
  <si>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</si>
  <si>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정보책임 담당자 전화번호 (*):</t>
  </si>
  <si>
    <t>시행일 (*):</t>
  </si>
  <si>
    <t>위에 명시한 선언범위를 바탕으로 다음 1~7번 질문에 답하시오.</t>
  </si>
  <si>
    <t>B. 관련 정책을 홈페이지에서 확인할 수 있습니까?  URL을 기입하시오.</t>
  </si>
  <si>
    <t xml:space="preserve">C. 귀사는 1차 협력사에게 DRC conflict-free (분쟁으로부터 자유로운 광물 사용)를 요구하고 있습니까? </t>
  </si>
  <si>
    <t xml:space="preserve">E. 귀사는 분쟁으로부터 자유로운 광물 구매에 대한 실사를 실시하고 있습니까?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</si>
  <si>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</si>
  <si>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</si>
  <si>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</si>
  <si>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</si>
  <si>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</si>
  <si>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</si>
  <si>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</si>
  <si>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</si>
  <si>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</si>
  <si>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</si>
  <si>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</si>
  <si>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</si>
  <si>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</si>
  <si>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</si>
  <si>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</si>
  <si>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</si>
  <si>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</si>
  <si>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</si>
  <si>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</si>
  <si>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</si>
  <si>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</si>
  <si>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</si>
  <si>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</si>
  <si>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</si>
  <si>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</si>
  <si>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</si>
  <si>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</si>
  <si>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</si>
  <si>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</si>
  <si>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</si>
  <si>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</si>
  <si>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</si>
  <si>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</si>
  <si>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</si>
  <si>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</si>
  <si>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</si>
  <si>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</si>
  <si>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</si>
  <si>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</si>
  <si>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</si>
  <si>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</si>
  <si>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</si>
  <si>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</si>
  <si>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</si>
  <si>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</si>
  <si>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</si>
  <si>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</si>
  <si>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</si>
  <si>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</si>
  <si>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</si>
  <si>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</si>
  <si>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</si>
  <si>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</si>
  <si>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</si>
  <si>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</si>
  <si>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</si>
  <si>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</si>
  <si>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</si>
  <si>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</si>
  <si>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</si>
  <si>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</si>
  <si>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</si>
  <si>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</si>
  <si>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Indra Eramulti Logam</t>
  </si>
  <si>
    <t>PT Bangka Tin Industry</t>
  </si>
  <si>
    <t>PT DS Jaya Abadi</t>
  </si>
  <si>
    <t>PT Karimun Mining</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</si>
  <si>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</si>
  <si>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</si>
  <si>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</si>
  <si>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</si>
  <si>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</si>
  <si>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</si>
  <si>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</si>
  <si>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</si>
  <si>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</si>
  <si>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</si>
  <si>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</si>
  <si>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</si>
  <si>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</si>
  <si>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</si>
  <si>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</si>
  <si>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</si>
  <si>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Bukit Timah</t>
  </si>
  <si>
    <t>PT Eunindo Usaha Mandiri</t>
  </si>
  <si>
    <t>PT Mitra Stania Prima</t>
  </si>
  <si>
    <t>PT Sariwiguna Binasentosa</t>
  </si>
  <si>
    <t>Titre du représentant légal:</t>
  </si>
  <si>
    <t>분쟁광물 Conflict Mineral</t>
  </si>
  <si>
    <t>Cells</t>
    <phoneticPr fontId="28"/>
  </si>
  <si>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</si>
  <si>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</si>
  <si>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</si>
  <si>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</si>
  <si>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</si>
  <si>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</si>
  <si>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</si>
  <si>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</si>
  <si>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</si>
  <si>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</si>
  <si>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</si>
  <si>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</si>
  <si>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</si>
  <si>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</si>
  <si>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</si>
  <si>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</si>
  <si>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</si>
  <si>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</si>
  <si>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</si>
  <si>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</si>
  <si>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</si>
  <si>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</si>
  <si>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</si>
  <si>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</si>
  <si>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</si>
  <si>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</si>
  <si>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</si>
  <si>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</si>
  <si>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</si>
  <si>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</si>
  <si>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</si>
  <si>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</si>
  <si>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</si>
  <si>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</si>
  <si>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</si>
  <si>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</si>
  <si>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</si>
  <si>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CID000328</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</si>
  <si>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</si>
  <si>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</si>
  <si>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</si>
  <si>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</si>
  <si>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</si>
  <si>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</si>
  <si>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</si>
  <si>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</si>
  <si>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</si>
  <si>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</si>
  <si>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</si>
  <si>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</si>
  <si>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</si>
  <si>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</si>
  <si>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</si>
  <si>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</si>
  <si>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</si>
  <si>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</si>
  <si>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</si>
  <si>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</si>
  <si>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</si>
  <si>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</si>
  <si>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</si>
  <si>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</si>
  <si>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</si>
  <si>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</si>
  <si>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</si>
  <si>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</si>
  <si>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</si>
  <si>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</si>
  <si>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</si>
  <si>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</si>
  <si>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</si>
  <si>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</si>
  <si>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</si>
  <si>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</si>
  <si>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</si>
  <si>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</si>
  <si>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</si>
  <si>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</si>
  <si>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</si>
  <si>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</si>
  <si>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</si>
  <si>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</si>
  <si>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</si>
  <si>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</si>
  <si>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</si>
  <si>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</si>
  <si>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CID001322</t>
  </si>
  <si>
    <t>CID001325</t>
  </si>
  <si>
    <t>CID001326</t>
  </si>
  <si>
    <t>CID001352</t>
  </si>
  <si>
    <t>CID001362</t>
  </si>
  <si>
    <t>CID001386</t>
  </si>
  <si>
    <t>CID001397</t>
  </si>
  <si>
    <t>CID001498</t>
  </si>
  <si>
    <t>CID001512</t>
  </si>
  <si>
    <t>CID001534</t>
  </si>
  <si>
    <t>CID001546</t>
  </si>
  <si>
    <t>CID001562</t>
  </si>
  <si>
    <t>CID001573</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</si>
  <si>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</si>
  <si>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</si>
  <si>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</si>
  <si>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</si>
  <si>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</si>
  <si>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</si>
  <si>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</si>
  <si>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</si>
  <si>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</si>
  <si>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</si>
  <si>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</si>
  <si>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</si>
  <si>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</si>
  <si>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</si>
  <si>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</si>
  <si>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</si>
  <si>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</si>
  <si>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</si>
  <si>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</si>
  <si>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</si>
  <si>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</si>
  <si>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</si>
  <si>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CID000291</t>
  </si>
  <si>
    <t>CID000410</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</si>
  <si>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</si>
  <si>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</si>
  <si>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</si>
  <si>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</si>
  <si>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</si>
  <si>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</si>
  <si>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</si>
  <si>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</si>
  <si>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</si>
  <si>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</si>
  <si>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</si>
  <si>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</si>
  <si>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</si>
  <si>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</si>
  <si>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</si>
  <si>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</si>
  <si>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</si>
  <si>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</si>
  <si>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CID000244</t>
  </si>
  <si>
    <t>CID000278</t>
  </si>
  <si>
    <t>CID000292</t>
  </si>
  <si>
    <t>CID000313</t>
  </si>
  <si>
    <t>CID000315</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</si>
  <si>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</si>
  <si>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</si>
  <si>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</si>
  <si>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</si>
  <si>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</si>
  <si>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</si>
  <si>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</si>
  <si>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</si>
  <si>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</si>
  <si>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</si>
  <si>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</si>
  <si>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</si>
  <si>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</si>
  <si>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</si>
  <si>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</si>
  <si>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</si>
  <si>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CID001402</t>
  </si>
  <si>
    <t>CID001419</t>
  </si>
  <si>
    <t>CID001421</t>
  </si>
  <si>
    <t>CID001428</t>
  </si>
  <si>
    <t>CID001434</t>
  </si>
  <si>
    <t>CID001438</t>
  </si>
  <si>
    <t>CID001448</t>
  </si>
  <si>
    <t>CID001453</t>
  </si>
  <si>
    <t>PT Prima Timah Utama</t>
  </si>
  <si>
    <t>CID001458</t>
  </si>
  <si>
    <t>CID001460</t>
  </si>
  <si>
    <t>CID001463</t>
  </si>
  <si>
    <t>CID001468</t>
  </si>
  <si>
    <t>CID001482</t>
  </si>
  <si>
    <t>CID001490</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</si>
  <si>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</si>
  <si>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</si>
  <si>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</si>
  <si>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</si>
  <si>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</si>
  <si>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</si>
  <si>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</si>
  <si>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</si>
  <si>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</si>
  <si>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</si>
  <si>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</si>
  <si>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</si>
  <si>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</si>
  <si>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</si>
  <si>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</si>
  <si>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</si>
  <si>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</si>
  <si>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</si>
  <si>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</si>
  <si>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</si>
  <si>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</si>
  <si>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</si>
  <si>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</si>
  <si>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</si>
  <si>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phoneticPr fontId="28"/>
  </si>
  <si>
    <t xml:space="preserve">
</t>
    <phoneticPr fontId="28"/>
  </si>
  <si>
    <t xml:space="preserve">
</t>
    <phoneticPr fontId="28"/>
  </si>
  <si>
    <t xml:space="preserve">
</t>
    <phoneticPr fontId="28"/>
  </si>
  <si>
    <t xml:space="preserve">
</t>
    <phoneticPr fontId="28"/>
  </si>
  <si>
    <t>METAL+Alias</t>
    <phoneticPr fontId="28"/>
  </si>
  <si>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</si>
  <si>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</si>
  <si>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</si>
  <si>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</si>
  <si>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</si>
  <si>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</si>
  <si>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</si>
  <si>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</si>
  <si>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</si>
  <si>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</si>
  <si>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</si>
  <si>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</si>
  <si>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</si>
  <si>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</si>
  <si>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</si>
  <si>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phoneticPr fontId="28"/>
  </si>
  <si>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</si>
  <si>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</si>
  <si>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</si>
  <si>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</si>
  <si>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</si>
  <si>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</si>
  <si>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</si>
  <si>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</si>
  <si>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</si>
  <si>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</si>
  <si>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</si>
  <si>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</si>
  <si>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</si>
  <si>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</si>
  <si>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</si>
  <si>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</si>
  <si>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CV Serumpun Sebalai</t>
  </si>
  <si>
    <t>CV United Smelting</t>
  </si>
  <si>
    <t>EM Vinto</t>
  </si>
  <si>
    <t>Gejiu Zi-Li</t>
  </si>
  <si>
    <t>PT Artha Cipta Langgeng</t>
  </si>
  <si>
    <t>PT Babel Inti Perkasa</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</si>
  <si>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</si>
  <si>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</si>
  <si>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</si>
  <si>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</si>
  <si>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</si>
  <si>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</si>
  <si>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</si>
  <si>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</si>
  <si>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</si>
  <si>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</si>
  <si>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</si>
  <si>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</si>
  <si>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</si>
  <si>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</si>
  <si>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</si>
  <si>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</si>
  <si>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</si>
  <si>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</si>
  <si>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</si>
  <si>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</si>
  <si>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</si>
  <si>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</si>
  <si>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</si>
  <si>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</si>
  <si>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</si>
  <si>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</si>
  <si>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</si>
  <si>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</si>
  <si>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</si>
  <si>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</si>
  <si>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</si>
  <si>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</si>
  <si>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</si>
  <si>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</si>
  <si>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</si>
  <si>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</si>
  <si>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</si>
  <si>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</si>
  <si>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</si>
  <si>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</si>
  <si>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</si>
  <si>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</si>
  <si>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</si>
  <si>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</si>
  <si>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</si>
  <si>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</si>
  <si>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</si>
  <si>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</si>
  <si>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</si>
  <si>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</si>
  <si>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</si>
  <si>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</si>
  <si>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</si>
  <si>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</si>
  <si>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</si>
  <si>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</si>
  <si>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</si>
  <si>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</si>
  <si>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</si>
  <si>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</si>
  <si>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</si>
  <si>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</si>
  <si>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</si>
  <si>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</si>
  <si>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</si>
  <si>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</si>
  <si>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</si>
  <si>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</si>
  <si>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</si>
  <si>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</si>
  <si>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</si>
  <si>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</si>
  <si>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</si>
  <si>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</si>
  <si>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</si>
  <si>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</si>
  <si>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</si>
  <si>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</si>
  <si>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</si>
  <si>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</si>
  <si>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</si>
  <si>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</si>
  <si>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</si>
  <si>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</si>
  <si>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</si>
  <si>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</si>
  <si>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</si>
  <si>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</si>
  <si>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</si>
  <si>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</si>
  <si>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</si>
  <si>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</si>
  <si>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</si>
  <si>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</si>
  <si>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</si>
  <si>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</si>
  <si>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</si>
  <si>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</si>
  <si>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</si>
  <si>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</si>
  <si>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</si>
  <si>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</si>
  <si>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</si>
  <si>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</si>
  <si>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</si>
  <si>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</si>
  <si>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</si>
  <si>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</si>
  <si>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</si>
  <si>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</si>
  <si>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</si>
  <si>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</si>
  <si>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</si>
  <si>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</si>
  <si>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</si>
  <si>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</si>
  <si>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</si>
  <si>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</si>
  <si>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</si>
  <si>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</si>
  <si>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</si>
  <si>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</si>
  <si>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</si>
  <si>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</si>
  <si>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</si>
  <si>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</si>
  <si>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</si>
  <si>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</si>
  <si>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</si>
  <si>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</si>
  <si>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</si>
  <si>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</si>
  <si>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</si>
  <si>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</si>
  <si>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</si>
  <si>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</si>
  <si>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</si>
  <si>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</si>
  <si>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</si>
  <si>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</si>
  <si>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</si>
  <si>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</si>
  <si>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</si>
  <si>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</si>
  <si>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</si>
  <si>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</si>
  <si>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</si>
  <si>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phoneticPr fontId="28"/>
  </si>
  <si>
    <t>A28</t>
  </si>
  <si>
    <t>A41</t>
  </si>
  <si>
    <t>B2</t>
  </si>
  <si>
    <t>B24</t>
  </si>
  <si>
    <t>C2</t>
  </si>
  <si>
    <t>D2</t>
  </si>
  <si>
    <t>B61</t>
  </si>
  <si>
    <t xml:space="preserve">C. Requieres que tus proveedores directos sean libres de conflicto RDC? </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</si>
  <si>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</si>
  <si>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</si>
  <si>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</si>
  <si>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</si>
  <si>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</si>
  <si>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</si>
  <si>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</si>
  <si>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</si>
  <si>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</si>
  <si>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</si>
  <si>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</si>
  <si>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</si>
  <si>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</si>
  <si>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</si>
  <si>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</si>
  <si>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</si>
  <si>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</si>
  <si>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</si>
  <si>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</si>
  <si>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</si>
  <si>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</si>
  <si>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</si>
  <si>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</si>
  <si>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</si>
  <si>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</si>
  <si>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</si>
  <si>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</si>
  <si>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</si>
  <si>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</si>
  <si>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</si>
  <si>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</si>
  <si>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</si>
  <si>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</si>
  <si>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</si>
  <si>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</si>
  <si>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</si>
  <si>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</si>
  <si>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</si>
  <si>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</si>
  <si>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</si>
  <si>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</si>
  <si>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</si>
  <si>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</si>
  <si>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</si>
  <si>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기업 정보 입력 안내서(8~18줄).
답변은 반드시 영어로 기입해야 합니다.</t>
  </si>
  <si>
    <t>*표는 반드시 입력하여야 합니다.</t>
  </si>
  <si>
    <t>Geben Sie, falls notwendig, Anmerkungen im Kommentarbereich ein, die für eine Klarstellung ihrer Antwort hilfreich sind.</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</si>
  <si>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</si>
  <si>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</si>
  <si>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</si>
  <si>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</si>
  <si>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</si>
  <si>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</si>
  <si>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</si>
  <si>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</si>
  <si>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</si>
  <si>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</si>
  <si>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</si>
  <si>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</si>
  <si>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</si>
  <si>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</si>
  <si>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</si>
  <si>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</si>
  <si>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</si>
  <si>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</si>
  <si>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</si>
  <si>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</si>
  <si>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</si>
  <si>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</si>
  <si>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</si>
  <si>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</si>
  <si>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</si>
  <si>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</si>
  <si>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</si>
  <si>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</si>
  <si>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</si>
  <si>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2010년 미국 제정법, 도드프랭크 금융 개혁 및 소비자 보호를 위한 법률, 1502조(“Dodd-Frank”) 
http://www.sec.gov/about/laws/wallstreetreform-cpa.pdf</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</si>
  <si>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</si>
  <si>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</si>
  <si>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</si>
  <si>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</si>
  <si>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</si>
  <si>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</si>
  <si>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</si>
  <si>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</si>
  <si>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</si>
  <si>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</si>
  <si>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</si>
  <si>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</si>
  <si>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</si>
  <si>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</si>
  <si>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</si>
  <si>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</si>
  <si>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</si>
  <si>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</si>
  <si>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</si>
  <si>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</si>
  <si>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</si>
  <si>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</si>
  <si>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</si>
  <si>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</si>
  <si>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</si>
  <si>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</si>
  <si>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</si>
  <si>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CZECH REPUBLIC</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</si>
  <si>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</si>
  <si>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</si>
  <si>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</si>
  <si>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</si>
  <si>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</si>
  <si>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</si>
  <si>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</si>
  <si>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</si>
  <si>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</si>
  <si>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</si>
  <si>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</si>
  <si>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</si>
  <si>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</si>
  <si>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</si>
  <si>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</si>
  <si>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</si>
  <si>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</si>
  <si>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</si>
  <si>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</si>
  <si>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</si>
  <si>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</si>
  <si>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</si>
  <si>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</si>
  <si>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</si>
  <si>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</si>
  <si>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</si>
  <si>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</si>
  <si>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</si>
  <si>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</si>
  <si>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</si>
  <si>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</si>
  <si>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</si>
  <si>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</si>
  <si>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</si>
  <si>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</si>
  <si>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</si>
  <si>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</si>
  <si>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</si>
  <si>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</si>
  <si>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</si>
  <si>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</si>
  <si>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</si>
  <si>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</si>
  <si>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</si>
  <si>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</si>
  <si>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</si>
  <si>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</si>
  <si>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</si>
  <si>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</si>
  <si>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</si>
  <si>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</si>
  <si>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</si>
  <si>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</si>
  <si>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</si>
  <si>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</si>
  <si>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</si>
  <si>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</si>
  <si>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</si>
  <si>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</si>
  <si>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</si>
  <si>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</si>
  <si>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</si>
  <si>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</si>
  <si>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PT Stanindo Inti Perkasa</t>
  </si>
  <si>
    <t>Duoluoshan</t>
  </si>
  <si>
    <t>Mitsubishi Materials Corporation</t>
  </si>
  <si>
    <t>Sabin Metal Corp.</t>
  </si>
  <si>
    <t>Guangxi Pinggui PGMA Co. Ltd.</t>
  </si>
  <si>
    <t>Conghua Tantalum and Niobium Smeltry</t>
  </si>
  <si>
    <t>ATI Tungsten Materials</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</si>
  <si>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J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</si>
  <si>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Metalor Switzerland</t>
  </si>
  <si>
    <t>Schmelzhütte Identifizierung</t>
  </si>
  <si>
    <t>Standard Schmelzhütten Namen</t>
  </si>
  <si>
    <t>Bekannt als</t>
  </si>
  <si>
    <t>제련소 리스트 답변 안내서. 
답변은 반드시 영어로 기입해야 합니다.</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</si>
  <si>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</si>
  <si>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</si>
  <si>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</si>
  <si>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</si>
  <si>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</si>
  <si>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</si>
  <si>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</si>
  <si>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</si>
  <si>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</si>
  <si>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</si>
  <si>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</si>
  <si>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</si>
  <si>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</si>
  <si>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</si>
  <si>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</si>
  <si>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</si>
  <si>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</si>
  <si>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</si>
  <si>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</si>
  <si>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</si>
  <si>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</si>
  <si>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</si>
  <si>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</si>
  <si>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</si>
  <si>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</si>
  <si>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</si>
  <si>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</si>
  <si>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</si>
  <si>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A36</t>
  </si>
  <si>
    <t>A37</t>
  </si>
  <si>
    <t>A38</t>
  </si>
  <si>
    <t>A39</t>
  </si>
  <si>
    <t>A42</t>
  </si>
  <si>
    <t>A43</t>
  </si>
  <si>
    <t>A44</t>
  </si>
  <si>
    <t>A45</t>
  </si>
  <si>
    <t>A46</t>
  </si>
  <si>
    <t>A47</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</si>
  <si>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</si>
  <si>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</si>
  <si>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</si>
  <si>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</si>
  <si>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</si>
  <si>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</si>
  <si>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</si>
  <si>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</si>
  <si>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</si>
  <si>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</si>
  <si>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</si>
  <si>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</si>
  <si>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</si>
  <si>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</si>
  <si>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</si>
  <si>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</si>
  <si>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</si>
  <si>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</si>
  <si>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</si>
  <si>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</si>
  <si>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</si>
  <si>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</si>
  <si>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</si>
  <si>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</si>
  <si>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</si>
  <si>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</si>
  <si>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</si>
  <si>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</si>
  <si>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</si>
  <si>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</si>
  <si>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</si>
  <si>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</si>
  <si>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</si>
  <si>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</si>
  <si>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phoneticPr fontId="4" type="noConversion"/>
  </si>
  <si>
    <t xml:space="preserve">
</t>
    <phoneticPr fontId="4" type="noConversion"/>
  </si>
  <si>
    <t xml:space="preserve">
</t>
    <phoneticPr fontId="4" type="noConversion"/>
  </si>
  <si>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</si>
  <si>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</si>
  <si>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</si>
  <si>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</si>
  <si>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</si>
  <si>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</si>
  <si>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</si>
  <si>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</si>
  <si>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phoneticPr fontId="28"/>
  </si>
  <si>
    <t>Provide % of completeness of supplier's smelter information on Declaration tab cell D51</t>
    <phoneticPr fontId="28"/>
  </si>
  <si>
    <t>Provide % of completeness of supplier's smelter information on Declaration tab cell D52</t>
    <phoneticPr fontId="28"/>
  </si>
  <si>
    <t>Provide % of completeness of supplier's smelter information on Declaration tab cell D53</t>
    <phoneticPr fontId="28"/>
  </si>
  <si>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</si>
  <si>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</si>
  <si>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</si>
  <si>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Product List</t>
    <phoneticPr fontId="28"/>
  </si>
  <si>
    <t>E. Avete adottato con la dovuta diligenza misure per l'acquisto di metalli da zone senza conflitti?</t>
  </si>
  <si>
    <t>B69</t>
  </si>
  <si>
    <t>B71</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</si>
  <si>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</si>
  <si>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</si>
  <si>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</si>
  <si>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</si>
  <si>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</si>
  <si>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</si>
  <si>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</si>
  <si>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</si>
  <si>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</si>
  <si>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</si>
  <si>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</si>
  <si>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</si>
  <si>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</si>
  <si>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</si>
  <si>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</si>
  <si>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</si>
  <si>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</si>
  <si>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</si>
  <si>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</si>
  <si>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</si>
  <si>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</si>
  <si>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</si>
  <si>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</si>
  <si>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</si>
  <si>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</si>
  <si>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</si>
  <si>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</si>
  <si>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</si>
  <si>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</si>
  <si>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</si>
  <si>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</si>
  <si>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</si>
  <si>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</si>
  <si>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</si>
  <si>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</si>
  <si>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</si>
  <si>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</si>
  <si>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</si>
  <si>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</si>
  <si>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</si>
  <si>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</si>
  <si>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</si>
  <si>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</si>
  <si>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phoneticPr fontId="4" type="noConversion"/>
  </si>
  <si>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</si>
  <si>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</si>
  <si>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</si>
  <si>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</si>
  <si>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</si>
  <si>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</si>
  <si>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</si>
  <si>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</si>
  <si>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</si>
  <si>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</si>
  <si>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</si>
  <si>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</si>
  <si>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</si>
  <si>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</si>
  <si>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comment1</t>
    <phoneticPr fontId="28"/>
  </si>
  <si>
    <t>comment for remaining</t>
    <phoneticPr fontId="28"/>
  </si>
  <si>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</si>
  <si>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</si>
  <si>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</si>
  <si>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</si>
  <si>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</si>
  <si>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</si>
  <si>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OPM</t>
  </si>
  <si>
    <t>Zhongyuan Gold Smelter of Zhongjin Gold Corporation</t>
  </si>
  <si>
    <t>CID002500</t>
  </si>
  <si>
    <t>CID002011</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</si>
  <si>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</si>
  <si>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</si>
  <si>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</si>
  <si>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</si>
  <si>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</si>
  <si>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</si>
  <si>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</si>
  <si>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</si>
  <si>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</si>
  <si>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</si>
  <si>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</si>
  <si>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</si>
  <si>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Anweisungen für das Ausfüllen der sieben Due Diligence Fragen (Zeilen 24 - 65).
Antworten bitte nur in englischer Sprache eingeben.</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</si>
  <si>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</si>
  <si>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</si>
  <si>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</si>
  <si>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</si>
  <si>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</si>
  <si>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</si>
  <si>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</si>
  <si>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</si>
  <si>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</si>
  <si>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</si>
  <si>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</si>
  <si>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</si>
  <si>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</si>
  <si>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</si>
  <si>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</si>
  <si>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</si>
  <si>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</si>
  <si>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</si>
  <si>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</si>
  <si>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</si>
  <si>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</si>
  <si>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</si>
  <si>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</si>
  <si>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</si>
  <si>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</si>
  <si>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</si>
  <si>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</si>
  <si>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</si>
  <si>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</si>
  <si>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</si>
  <si>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</si>
  <si>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</si>
  <si>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</si>
  <si>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</si>
  <si>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</si>
  <si>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</si>
  <si>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</si>
  <si>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</si>
  <si>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E. Haben Sie angemesse Prüfmaßnahmen für konfliktfreie Beschaffung eingeführt?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</si>
  <si>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</si>
  <si>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</si>
  <si>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</si>
  <si>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</si>
  <si>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</si>
  <si>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</si>
  <si>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</si>
  <si>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CV Gita Pesona</t>
  </si>
  <si>
    <t>CID000306</t>
  </si>
  <si>
    <t>CID000309</t>
  </si>
  <si>
    <t>PT Panca Mega Persada</t>
  </si>
  <si>
    <t>CID001457</t>
  </si>
  <si>
    <t>PT Sumber Jaya Indah</t>
  </si>
  <si>
    <t>CID001471</t>
  </si>
  <si>
    <t>Advanced Chemical Company</t>
  </si>
  <si>
    <t>CID000015</t>
  </si>
  <si>
    <t>Fidelity Printers and Refiners Ltd.</t>
  </si>
  <si>
    <t>CID002515</t>
  </si>
  <si>
    <t>KGHM Polska Miedź Spółka Akcyjna</t>
  </si>
  <si>
    <t>CID002511</t>
  </si>
  <si>
    <t>CID001056</t>
  </si>
  <si>
    <t>CID002509</t>
  </si>
  <si>
    <t>Republic Metals Corporation</t>
  </si>
  <si>
    <t>CID002510</t>
  </si>
  <si>
    <t>CID001736</t>
  </si>
  <si>
    <t>Singway Technology Co., Ltd.</t>
  </si>
  <si>
    <t>CID002516</t>
  </si>
  <si>
    <t>D Block Metals, LLC</t>
  </si>
  <si>
    <t>CID002504</t>
  </si>
  <si>
    <t>CID002505</t>
  </si>
  <si>
    <t>CID002512</t>
  </si>
  <si>
    <t>CID002506</t>
  </si>
  <si>
    <t>CID002508</t>
  </si>
  <si>
    <t>CV Venus Inti Perkasa</t>
  </si>
  <si>
    <t>CID002455</t>
  </si>
  <si>
    <t>O.M. Manufacturing Philippines, Inc.</t>
  </si>
  <si>
    <t>CID002517</t>
  </si>
  <si>
    <t>PT ATD Makmur Mandiri Jaya</t>
  </si>
  <si>
    <t>CID002503</t>
  </si>
  <si>
    <t>PT Inti Stania Prima</t>
  </si>
  <si>
    <t>CID002530</t>
  </si>
  <si>
    <t>Asia Tungsten Products Vietnam Ltd.</t>
  </si>
  <si>
    <t>CID002502</t>
  </si>
  <si>
    <t>Chenzhou Diamond Tungsten Products Co., Ltd.</t>
  </si>
  <si>
    <t>CID002513</t>
  </si>
  <si>
    <t>Ganzhou Yatai Tungsten Co., Ltd.</t>
  </si>
  <si>
    <t>CID002536</t>
  </si>
  <si>
    <t>Jiangxi Xiushui Xianggan Nonferrous Metals Co., Ltd.</t>
  </si>
  <si>
    <t>CID002535</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</si>
  <si>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</si>
  <si>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</si>
  <si>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</si>
  <si>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</si>
  <si>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</si>
  <si>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</si>
  <si>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</si>
  <si>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</si>
  <si>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</si>
  <si>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</si>
  <si>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</si>
  <si>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</si>
  <si>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</si>
  <si>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</si>
  <si>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</si>
  <si>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</si>
  <si>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</si>
  <si>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</si>
  <si>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</si>
  <si>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</si>
  <si>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</si>
  <si>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</si>
  <si>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</si>
  <si>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</si>
  <si>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</si>
  <si>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</si>
  <si>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</si>
  <si>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</si>
  <si>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</si>
  <si>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KEMET Blue Powder</t>
  </si>
  <si>
    <t>CID002568</t>
  </si>
  <si>
    <t>Sheets</t>
  </si>
  <si>
    <r>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t>
    </r>
    <r>
      <rPr>
        <sz val="11"/>
        <rFont val="Calibri"/>
        <family val="2"/>
      </rPr>
      <t>ent au champ à compléter.</t>
    </r>
  </si>
  <si>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</si>
  <si>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</si>
  <si>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</si>
  <si>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</si>
  <si>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</si>
  <si>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Answer the following questions 1 - 7 based on the declaration scope indicated above</t>
  </si>
  <si>
    <r>
      <rPr>
        <sz val="10"/>
        <rFont val="Verdana"/>
        <family val="2"/>
      </rPr>
      <t>2. Sélectionnez la portée de la déclaration de votre société. Les options de portée sont les suivantes :
A. Pour l’ensemble de la société
B. Produit (ou liste de produits)
C. définie par l’utilisateur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
Ce champ est obligatoire.</t>
    </r>
  </si>
  <si>
    <r>
      <rPr>
        <sz val="10"/>
        <rFont val="Verdana"/>
        <family val="2"/>
      </rPr>
      <t>2. Selecione o Âmbito da Declaração da sua empresa. As opções são:
A. Toda a empresa
B. Produto (ou Lista de produtos)
C. Definido pelo utilizador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
Este campo é obrigatório.</t>
    </r>
  </si>
  <si>
    <r>
      <rPr>
        <sz val="10"/>
        <rFont val="Verdana"/>
        <family val="2"/>
      </rPr>
      <t>다음의 일곱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r>
  </si>
  <si>
    <r>
      <rPr>
        <sz val="10"/>
        <rFont val="Verdana"/>
        <family val="2"/>
      </rPr>
      <t>Ces sept questions définissent l’usage, l’origine et l’identification de la provenance de chacun des métaux. Les questions sont conçues pour recueillir des informations au sujet de l’utilisation des 3TG dans les produits de la société, afin de permettre de déterminer l’application de la réglementation. Les réponses à ces questions doivent représenter la « portée de la déclaration » sélectionnée dans la section des informations sur la société. Les réponses aux questions de cette section peuvent être utilisées pour déterminer l’application et l’exhaustivité de la déclaration 3TG.</t>
    </r>
  </si>
  <si>
    <r>
      <rPr>
        <sz val="10"/>
        <rFont val="Verdana"/>
        <family val="2"/>
      </rPr>
      <t>Estas sete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r>
  </si>
  <si>
    <r>
      <rPr>
        <sz val="10"/>
        <rFont val="Verdana"/>
        <family val="2"/>
      </rPr>
      <t>Diese sieben Fragen definieren die Kennzeichnung der Verwendung, Herkunft und Beschaffung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r>
  </si>
  <si>
    <r>
      <rPr>
        <sz val="10"/>
        <rFont val="Verdana"/>
        <family val="2"/>
      </rPr>
      <t xml:space="preserve">D. Est-ce que vous imposez à vos fournisseurs directs de s’approvisionner en 3TG auprès de fonderie dont les pratiques de diligence raisonnable ont été validées par un programme d’audit externe indépendant ? </t>
    </r>
  </si>
  <si>
    <r>
      <rPr>
        <sz val="10"/>
        <rFont val="Verdana"/>
        <family val="2"/>
      </rPr>
      <t xml:space="preserve">D. Você exige que seus fornecedores diretos forneçam minerais de conflito de fundições cujas práticas de diligência devida tenham sido validadas por um programa de auditoria independente? </t>
    </r>
  </si>
  <si>
    <t>B62</t>
  </si>
  <si>
    <t>CheckerB62</t>
  </si>
  <si>
    <t>No smelter names provided on Smelter List tab</t>
  </si>
  <si>
    <t>CheckerJ4</t>
  </si>
  <si>
    <t>J5</t>
  </si>
  <si>
    <t>J6</t>
  </si>
  <si>
    <t>J7</t>
  </si>
  <si>
    <t>J8</t>
  </si>
  <si>
    <t>J9</t>
  </si>
  <si>
    <t>J10</t>
  </si>
  <si>
    <t>J11</t>
  </si>
  <si>
    <t>J12</t>
  </si>
  <si>
    <t>J13</t>
  </si>
  <si>
    <t>J15</t>
  </si>
  <si>
    <t>J16</t>
  </si>
  <si>
    <t>J17</t>
  </si>
  <si>
    <t>J18</t>
  </si>
  <si>
    <t>J20</t>
  </si>
  <si>
    <t>J21</t>
  </si>
  <si>
    <t>J22</t>
  </si>
  <si>
    <t>GeneralCpy</t>
  </si>
  <si>
    <t>COMP</t>
  </si>
  <si>
    <t>CheckerCOMP</t>
  </si>
  <si>
    <t>Complete</t>
  </si>
  <si>
    <t>CheckerJ5</t>
  </si>
  <si>
    <t xml:space="preserve">4) Does 100 percent of the 3TG (necessary to the functionality or production of your products) originate from recycled or scrap sources? </t>
  </si>
  <si>
    <t xml:space="preserve">6) Have you identified all of the smelters supplying the 3TG to your supply chain? </t>
  </si>
  <si>
    <t xml:space="preserve">7) Has all applicable smelter information received by your company been reported in this declaration? </t>
  </si>
  <si>
    <t>4) (귀사 제품의 기능이나 생산에 필요한) 3TG의 100%가 재활용이나 폐자원에서 온 것입니까?</t>
  </si>
  <si>
    <t>6) 귀사의 공급망에 3TG를 공급하는 모든 제련소를 확인했습니까?</t>
  </si>
  <si>
    <t>7) 귀사에서 받은 해당하는 모든 제련소 정보가 이 신고에서 보고되었습니까?</t>
  </si>
  <si>
    <t xml:space="preserve">4) Est-ce que 100 % des 3TG (nécessaires au fonctionnement ou à la production de vos produits) provient de sources recyclées ? </t>
  </si>
  <si>
    <t xml:space="preserve">6) Avez-vous identifié toutes les fonderies qui fournissent les 3TG à votre chaîne d’approvisionnement ? </t>
  </si>
  <si>
    <t xml:space="preserve">7) Est-ce que toutes les informations pertinentes reçues des fonderies par votre société ont été mentionnées dans cette déclaration ? </t>
  </si>
  <si>
    <t xml:space="preserve">4) Cem por cento do mineral de conflito (necessários à funcionalidade ou à produção dos seus produtos) têm origem de material reciclado ou sucata? </t>
  </si>
  <si>
    <t xml:space="preserve">6) Você identificou todas as fundições que fornecem mineral de conflito para sua cadeia de suprimentos? </t>
  </si>
  <si>
    <t xml:space="preserve">7) Todas as informações aplicáveis sobre fundições recebidas por sua empresa foram reportadas nesta declaração? </t>
  </si>
  <si>
    <t xml:space="preserve">4) ¿Se origina el 100 por ciento del 3TG (necesario para la funcionalidad o la producción de sus productos) del reciclaje o de las fuentes de residuos? </t>
  </si>
  <si>
    <t xml:space="preserve">6) ¿Ha identificado a todos los fundidores que suministran el 3TG a su cadena de suministro? </t>
  </si>
  <si>
    <t xml:space="preserve">7) ¿Se ha incluido en este declaración toda la información aplicable del fundidor recibida por su compañía? </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</si>
  <si>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</si>
  <si>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</si>
  <si>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</si>
  <si>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</si>
  <si>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</si>
  <si>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</si>
  <si>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</si>
  <si>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</si>
  <si>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</si>
  <si>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</si>
  <si>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</si>
  <si>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</si>
  <si>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</si>
  <si>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</si>
  <si>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</si>
  <si>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</si>
  <si>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</si>
  <si>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</si>
  <si>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</si>
  <si>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</si>
  <si>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</si>
  <si>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have implemented conflict-free minerals sourcing due diligence measures on Declaration tab cell D77</t>
  </si>
  <si>
    <t>Answer if your company has made your DRC conflict-free sourcing policy publically available on your website on the Declaration tab cell D71</t>
  </si>
  <si>
    <t>Answer if you require your direct suppliers to be DRC conflict-free on the Declaration tab cell D73</t>
  </si>
  <si>
    <t>Answer if you request your suppliers to fill out this Conflict Minerals Reporting Template on Declaration tab cell D79</t>
  </si>
  <si>
    <t>Answer if you request smelter names from your suppliers on the declaration tab cell D81</t>
  </si>
  <si>
    <t>Answer if you verify responses from your suppliers against your company's expectations on Declaration tab cell D83</t>
  </si>
  <si>
    <t>Answer if your verification process includes corrective action management on Declaration tab cell D85</t>
  </si>
  <si>
    <t>Answer if you are subject to the SEC Disclosure requirement on Declaration tab cell D87</t>
  </si>
  <si>
    <t>Provide list of smelters contributing material to supply chain on Smelter List tab</t>
  </si>
  <si>
    <t>If applicable, provide 1 or more Products or Item Numbers this declaration applies to. From Declaration tab select hyperlink in cell 6H1 to enter Product List tab</t>
  </si>
  <si>
    <t>J23</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</si>
  <si>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</si>
  <si>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</si>
  <si>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</si>
  <si>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</si>
  <si>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Provide a phone number for authorized company representative on Declaration tab cell D21</t>
  </si>
  <si>
    <t>J25</t>
  </si>
  <si>
    <t>J26</t>
  </si>
  <si>
    <t>J27</t>
  </si>
  <si>
    <t>J28</t>
  </si>
  <si>
    <t>J30</t>
  </si>
  <si>
    <t>J31</t>
  </si>
  <si>
    <t>J32</t>
  </si>
  <si>
    <t>J33</t>
  </si>
  <si>
    <t>J35</t>
  </si>
  <si>
    <t>J36</t>
  </si>
  <si>
    <t>J37</t>
  </si>
  <si>
    <t>J38</t>
  </si>
  <si>
    <t>J40</t>
  </si>
  <si>
    <t>J41</t>
  </si>
  <si>
    <t>J42</t>
  </si>
  <si>
    <t>J43</t>
  </si>
  <si>
    <t>J45</t>
  </si>
  <si>
    <t>J46</t>
  </si>
  <si>
    <t>J47</t>
  </si>
  <si>
    <t>J48</t>
  </si>
  <si>
    <t>CheckerJ6</t>
  </si>
  <si>
    <t>CheckerJ7</t>
  </si>
  <si>
    <t>Answer if your company has a DRC conflict-free sourcing policy on the Declaration tab cell D69</t>
  </si>
  <si>
    <t>J50</t>
  </si>
  <si>
    <t>J51</t>
  </si>
  <si>
    <t>J52</t>
  </si>
  <si>
    <t>J53</t>
  </si>
  <si>
    <t>J54</t>
  </si>
  <si>
    <t>J55</t>
  </si>
  <si>
    <t>J56</t>
  </si>
  <si>
    <t>J57</t>
  </si>
  <si>
    <t>J58</t>
  </si>
  <si>
    <t xml:space="preserve">J59 </t>
  </si>
  <si>
    <t>J60</t>
  </si>
  <si>
    <t>J61</t>
  </si>
  <si>
    <t>J62</t>
  </si>
  <si>
    <t>CheckerJ8</t>
  </si>
  <si>
    <t>CheckerJ9</t>
  </si>
  <si>
    <t>CheckerJ10</t>
  </si>
  <si>
    <t>CheckerJ11</t>
  </si>
  <si>
    <t>CheckerJ12</t>
  </si>
  <si>
    <t>CheckerJ13</t>
  </si>
  <si>
    <t>CheckerJ15</t>
  </si>
  <si>
    <t>CheckerJ16</t>
  </si>
  <si>
    <t>CheckerJ17</t>
  </si>
  <si>
    <t>CheckerJ18</t>
  </si>
  <si>
    <t>CheckerJ20</t>
  </si>
  <si>
    <t>CheckerJ21</t>
  </si>
  <si>
    <t>CheckerJ22</t>
  </si>
  <si>
    <t>CheckerJ23</t>
  </si>
  <si>
    <t>CheckerJ25</t>
  </si>
  <si>
    <t>CheckerJ26</t>
  </si>
  <si>
    <t>CheckerJ27</t>
  </si>
  <si>
    <t>CheckerJ28</t>
  </si>
  <si>
    <t>CheckerJ30</t>
  </si>
  <si>
    <t>CheckerJ31</t>
  </si>
  <si>
    <t>CheckerJ32</t>
  </si>
  <si>
    <t>CheckerJ33</t>
  </si>
  <si>
    <t>CheckerJ35</t>
  </si>
  <si>
    <t>CheckerJ36</t>
  </si>
  <si>
    <t>CheckerJ37</t>
  </si>
  <si>
    <t>CheckerJ38</t>
  </si>
  <si>
    <t>CheckerJ40</t>
  </si>
  <si>
    <t>CheckerJ41</t>
  </si>
  <si>
    <t>CheckerJ42</t>
  </si>
  <si>
    <t>CheckerJ43</t>
  </si>
  <si>
    <t>CheckerJ45</t>
  </si>
  <si>
    <t>CheckerJ46</t>
  </si>
  <si>
    <t>CheckerJ47</t>
  </si>
  <si>
    <t>CheckerJ48</t>
  </si>
  <si>
    <t>CheckerJ50</t>
  </si>
  <si>
    <t>CheckerJ51</t>
  </si>
  <si>
    <t>CheckerJ52</t>
  </si>
  <si>
    <t>CheckerJ53</t>
  </si>
  <si>
    <t>CheckerJ54</t>
  </si>
  <si>
    <t>CheckerJ55</t>
  </si>
  <si>
    <t>CheckerJ56</t>
  </si>
  <si>
    <t>CheckerJ57</t>
  </si>
  <si>
    <t>CheckerJ58</t>
  </si>
  <si>
    <t>CheckerJ59</t>
  </si>
  <si>
    <t>CheckerJ60</t>
  </si>
  <si>
    <t>CheckerJ61</t>
  </si>
  <si>
    <t>CheckerJ62</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</si>
  <si>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</si>
  <si>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</si>
  <si>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</si>
  <si>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</si>
  <si>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</si>
  <si>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</si>
  <si>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</si>
  <si>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</si>
  <si>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</si>
  <si>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Enter the URL in Declaration worksheet cell G71 if you answer "Yes" for question B. The format of the URL should be "www.companyname.com"</t>
  </si>
  <si>
    <t>B. Is your conflict minerals sourcing policy publicly available on your website? (Note – If yes, the user shall specify the URL in the comment field.)</t>
  </si>
  <si>
    <t>D. Do you require your direct suppliers to source the 3TG from smelters whose due diligence practices have been validated by an independent third party audit program?</t>
  </si>
  <si>
    <t>E. Have you implemented due diligence measures for conflict-free sourcing?</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</si>
  <si>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</si>
  <si>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</si>
  <si>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</si>
  <si>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</si>
  <si>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</si>
  <si>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</si>
  <si>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</si>
  <si>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</si>
  <si>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</si>
  <si>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</si>
  <si>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</si>
  <si>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</si>
  <si>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</si>
  <si>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</si>
  <si>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</si>
  <si>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</si>
  <si>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</si>
  <si>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</si>
  <si>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</si>
  <si>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</si>
  <si>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</si>
  <si>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</si>
  <si>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</si>
  <si>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</si>
  <si>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</si>
  <si>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</si>
  <si>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</si>
  <si>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</si>
  <si>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</si>
  <si>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</si>
  <si>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</si>
  <si>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</si>
  <si>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</si>
  <si>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</si>
  <si>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</si>
  <si>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Yunnan</t>
  </si>
  <si>
    <t>CHALCO Yunnan Copper Co. Ltd.</t>
  </si>
  <si>
    <t>Arezzo</t>
  </si>
  <si>
    <t>Chiyoda</t>
  </si>
  <si>
    <t>Namdong</t>
  </si>
  <si>
    <t>Daejin Industry</t>
  </si>
  <si>
    <t>Huangshi</t>
  </si>
  <si>
    <t>Gimpo</t>
  </si>
  <si>
    <t>Kosaka</t>
  </si>
  <si>
    <t>Akita</t>
  </si>
  <si>
    <t>Dowa Kogyo k.k.</t>
  </si>
  <si>
    <t>Dowa Metalmine Co. Ltd</t>
  </si>
  <si>
    <t>Dowa Metals &amp; Mining Co. Ltd</t>
  </si>
  <si>
    <t>Honjo</t>
  </si>
  <si>
    <t>Saitama</t>
  </si>
  <si>
    <t>Novosibirsk</t>
  </si>
  <si>
    <t>Lanzhou</t>
  </si>
  <si>
    <t>Gansu</t>
  </si>
  <si>
    <t>Guoda Safina High-Tech Environmental Refinery Co., Ltd.</t>
  </si>
  <si>
    <t>CID000651</t>
  </si>
  <si>
    <t>Zhaoyuan</t>
  </si>
  <si>
    <t>Hunan</t>
  </si>
  <si>
    <t>Yantai NUS Safina tech environmental Refinery Co. Ltd.</t>
  </si>
  <si>
    <t>Fuyang</t>
  </si>
  <si>
    <t>Zhejiang</t>
  </si>
  <si>
    <t>Fanling</t>
  </si>
  <si>
    <t>Hong Kong</t>
  </si>
  <si>
    <t>Hanau</t>
  </si>
  <si>
    <t>Changsha</t>
  </si>
  <si>
    <t>Hunan Chenzhou Mining Industry Co. Ltd.</t>
  </si>
  <si>
    <t>Danwon</t>
  </si>
  <si>
    <t>Hohhot</t>
  </si>
  <si>
    <t>Soka</t>
  </si>
  <si>
    <t>Kuyumcukent</t>
  </si>
  <si>
    <t>Osaka</t>
  </si>
  <si>
    <t>Guixi City</t>
  </si>
  <si>
    <t>Jiangxi</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</si>
  <si>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</si>
  <si>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</si>
  <si>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</si>
  <si>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</si>
  <si>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</si>
  <si>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</si>
  <si>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</si>
  <si>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</si>
  <si>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</si>
  <si>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</si>
  <si>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</si>
  <si>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</si>
  <si>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</si>
  <si>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</si>
  <si>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</si>
  <si>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Henan</t>
  </si>
  <si>
    <t>Onsan-eup</t>
  </si>
  <si>
    <t>Luoyang Zijin Yinhui Gold Refinery Co., Ltd.</t>
  </si>
  <si>
    <t>Luoyang</t>
  </si>
  <si>
    <t>Buffalo</t>
  </si>
  <si>
    <t>New York</t>
  </si>
  <si>
    <t>Iruma</t>
  </si>
  <si>
    <t>Metalor Technologies (Suzhou) Ltd.</t>
  </si>
  <si>
    <t>CID001147</t>
  </si>
  <si>
    <t>Jiangsu</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</si>
  <si>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</si>
  <si>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</si>
  <si>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</si>
  <si>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</si>
  <si>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</si>
  <si>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</si>
  <si>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</si>
  <si>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</si>
  <si>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</si>
  <si>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</si>
  <si>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</si>
  <si>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</si>
  <si>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</si>
  <si>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</si>
  <si>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</si>
  <si>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Jackson</t>
  </si>
  <si>
    <t>Ohio</t>
  </si>
  <si>
    <t>Nara-shi</t>
  </si>
  <si>
    <t>Nara</t>
  </si>
  <si>
    <t>Krasnoyarsk</t>
  </si>
  <si>
    <t>OJSC Krastsvetmet</t>
  </si>
  <si>
    <t>Castel San Pietro</t>
  </si>
  <si>
    <t>Shandong</t>
  </si>
  <si>
    <t>Kasimov</t>
  </si>
  <si>
    <t>Jakarta</t>
  </si>
  <si>
    <t>La Chaux-de-Fonds</t>
  </si>
  <si>
    <t>Germiston</t>
  </si>
  <si>
    <t>Gauteng</t>
  </si>
  <si>
    <t>Ottawa</t>
  </si>
  <si>
    <t>Williston</t>
  </si>
  <si>
    <t>North Dakota</t>
  </si>
  <si>
    <t>Samdok Metal</t>
  </si>
  <si>
    <t>SD (Samdok) Metal</t>
  </si>
  <si>
    <t>Changwon</t>
  </si>
  <si>
    <t>Amsterdam</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</si>
  <si>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</si>
  <si>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</si>
  <si>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</si>
  <si>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</si>
  <si>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</si>
  <si>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</si>
  <si>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</si>
  <si>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</si>
  <si>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</si>
  <si>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Sichuan</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</si>
  <si>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</si>
  <si>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</si>
  <si>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</si>
  <si>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</si>
  <si>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</si>
  <si>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</si>
  <si>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</si>
  <si>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</si>
  <si>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</si>
  <si>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</si>
  <si>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</si>
  <si>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</si>
  <si>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</si>
  <si>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</si>
  <si>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</si>
  <si>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</si>
  <si>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</si>
  <si>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</si>
  <si>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</si>
  <si>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</si>
  <si>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</si>
  <si>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</si>
  <si>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</si>
  <si>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</si>
  <si>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</si>
  <si>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</si>
  <si>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</si>
  <si>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</si>
  <si>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</si>
  <si>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</si>
  <si>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Henan Zhongyuan Gold Refinery Co., Ltd.</t>
  </si>
  <si>
    <t>Zhao Yuan Gold Smelter of ZhongJin</t>
  </si>
  <si>
    <t>Zhaoyuan Gold Group</t>
  </si>
  <si>
    <t>Henan Zhongyuan Gold Smelter of Zhongjin Gold Co. Ltd.</t>
  </si>
  <si>
    <t>Shanghang</t>
  </si>
  <si>
    <t>Fujian</t>
  </si>
  <si>
    <t>Zijin Mining Industry Corporation</t>
  </si>
  <si>
    <t>Guangzhou</t>
  </si>
  <si>
    <t>Guangdong</t>
  </si>
  <si>
    <t>Guangdong Gaoyao Co</t>
  </si>
  <si>
    <t>Geib Refining Corporation</t>
  </si>
  <si>
    <t>CID002459</t>
  </si>
  <si>
    <t>Mewat</t>
  </si>
  <si>
    <t>Haryana</t>
  </si>
  <si>
    <t>Miami</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</si>
  <si>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</si>
  <si>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</si>
  <si>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</si>
  <si>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</si>
  <si>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</si>
  <si>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</si>
  <si>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</si>
  <si>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</si>
  <si>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</si>
  <si>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</si>
  <si>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</si>
  <si>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</si>
  <si>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</si>
  <si>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</si>
  <si>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</si>
  <si>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</si>
  <si>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</si>
  <si>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</si>
  <si>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</si>
  <si>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</si>
  <si>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</si>
  <si>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Conghua</t>
  </si>
  <si>
    <t>Sihui City</t>
  </si>
  <si>
    <t>Pompano Beach</t>
  </si>
  <si>
    <t>Jiangmen</t>
  </si>
  <si>
    <t>F &amp; X</t>
  </si>
  <si>
    <t>Yingde</t>
  </si>
  <si>
    <t>Jiujiang</t>
  </si>
  <si>
    <t>Yifeng</t>
  </si>
  <si>
    <t>São João del Rei</t>
  </si>
  <si>
    <t>District Raigad</t>
  </si>
  <si>
    <t>Maharashtra</t>
  </si>
  <si>
    <t>Metallurgical Products India Pvt. Ltd. (MPIL)</t>
  </si>
  <si>
    <t>Presidente Figueiredo</t>
  </si>
  <si>
    <t>Amazonas</t>
  </si>
  <si>
    <t>Omuta</t>
  </si>
  <si>
    <t>Fukuoka</t>
  </si>
  <si>
    <t>Sillamäe</t>
  </si>
  <si>
    <t>Ida-Virumaa</t>
  </si>
  <si>
    <t>Shizuishan City</t>
  </si>
  <si>
    <t>Ningxia</t>
  </si>
  <si>
    <t>Fremont</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</si>
  <si>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</si>
  <si>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</si>
  <si>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</si>
  <si>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</si>
  <si>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</si>
  <si>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</si>
  <si>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</si>
  <si>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</si>
  <si>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</si>
  <si>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</si>
  <si>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</si>
  <si>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</si>
  <si>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</si>
  <si>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</si>
  <si>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</si>
  <si>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</si>
  <si>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</si>
  <si>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</si>
  <si>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</si>
  <si>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</si>
  <si>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</si>
  <si>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</si>
  <si>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</si>
  <si>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</si>
  <si>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</si>
  <si>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</si>
  <si>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Mound House</t>
  </si>
  <si>
    <t>Nevada</t>
  </si>
  <si>
    <t>CID002707</t>
  </si>
  <si>
    <t>Minas gerais</t>
  </si>
  <si>
    <t>Jiangxi Ketai Advanced Material Co., Ltd.</t>
  </si>
  <si>
    <t>Hezhou</t>
  </si>
  <si>
    <t>Guangxi</t>
  </si>
  <si>
    <t>PGMA</t>
  </si>
  <si>
    <t>Altoona</t>
  </si>
  <si>
    <t>Alent plc</t>
  </si>
  <si>
    <t>Alpha Metals Taiwan</t>
  </si>
  <si>
    <t>Alpha Metals</t>
  </si>
  <si>
    <t>Cookson (Alpha Metals Taiwan)</t>
  </si>
  <si>
    <t>Cookson Alpha Metals (Shenzhen) Co., Ltd.</t>
  </si>
  <si>
    <t>Ariquemes</t>
  </si>
  <si>
    <t>Sungailiat</t>
  </si>
  <si>
    <t>Pangkalan</t>
  </si>
  <si>
    <t>Pangkal Pinang</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</si>
  <si>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</si>
  <si>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</si>
  <si>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</si>
  <si>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</si>
  <si>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</si>
  <si>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</si>
  <si>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</si>
  <si>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</si>
  <si>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</si>
  <si>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</si>
  <si>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</si>
  <si>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</si>
  <si>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</si>
  <si>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</si>
  <si>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</si>
  <si>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</si>
  <si>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</si>
  <si>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</si>
  <si>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</si>
  <si>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</si>
  <si>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</si>
  <si>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</si>
  <si>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</si>
  <si>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</si>
  <si>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Operaciones Metalurgical S.A.</t>
  </si>
  <si>
    <t>Lintang</t>
  </si>
  <si>
    <t>PT Indra Eramult Logam Industri</t>
  </si>
  <si>
    <t>Kepulauan Riau</t>
  </si>
  <si>
    <t>Karimun</t>
  </si>
  <si>
    <t>Brand RBT</t>
  </si>
  <si>
    <t>PT Timah (Persero) Tbk Kundur</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</si>
  <si>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</si>
  <si>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</si>
  <si>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</si>
  <si>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</si>
  <si>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</si>
  <si>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</si>
  <si>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</si>
  <si>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</si>
  <si>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</si>
  <si>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</si>
  <si>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</si>
  <si>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</si>
  <si>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</si>
  <si>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</si>
  <si>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CV Ayi Jaya</t>
  </si>
  <si>
    <t>CID002570</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</si>
  <si>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</si>
  <si>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</si>
  <si>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</si>
  <si>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</si>
  <si>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</si>
  <si>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</si>
  <si>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</si>
  <si>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</si>
  <si>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</si>
  <si>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</si>
  <si>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</si>
  <si>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</si>
  <si>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</si>
  <si>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</si>
  <si>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</si>
  <si>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</si>
  <si>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</si>
  <si>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</si>
  <si>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</si>
  <si>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</si>
  <si>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</si>
  <si>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</si>
  <si>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</si>
  <si>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</si>
  <si>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</si>
  <si>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</si>
  <si>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</si>
  <si>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</si>
  <si>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</si>
  <si>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</si>
  <si>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</si>
  <si>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</si>
  <si>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</si>
  <si>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</si>
  <si>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</si>
  <si>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</si>
  <si>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</si>
  <si>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</si>
  <si>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Vinh Bao District</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</si>
  <si>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</si>
  <si>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</si>
  <si>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</si>
  <si>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</si>
  <si>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</si>
  <si>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</si>
  <si>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</si>
  <si>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</si>
  <si>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</si>
  <si>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</si>
  <si>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</si>
  <si>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</si>
  <si>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</si>
  <si>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</si>
  <si>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</si>
  <si>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Tantalum</t>
  </si>
  <si>
    <t>Smelter List - Tin</t>
  </si>
  <si>
    <t>Smelter List - Gold</t>
  </si>
  <si>
    <t>Smelter List - Tungsten</t>
  </si>
  <si>
    <t>CheckerJ63</t>
  </si>
  <si>
    <t>CheckerJ64</t>
  </si>
  <si>
    <t>CheckerJ65</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</si>
  <si>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</si>
  <si>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</si>
  <si>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</si>
  <si>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</si>
  <si>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</si>
  <si>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</si>
  <si>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</si>
  <si>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</si>
  <si>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</si>
  <si>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</si>
  <si>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</si>
  <si>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</si>
  <si>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</si>
  <si>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</si>
  <si>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</si>
  <si>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</si>
  <si>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</si>
  <si>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</si>
  <si>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</si>
  <si>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</si>
  <si>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</si>
  <si>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</si>
  <si>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</si>
  <si>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</si>
  <si>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</si>
  <si>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</si>
  <si>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</si>
  <si>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</si>
  <si>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</si>
  <si>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</si>
  <si>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</si>
  <si>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填写</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</si>
  <si>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</si>
  <si>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</si>
  <si>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</si>
  <si>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</si>
  <si>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</si>
  <si>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</si>
  <si>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</si>
  <si>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</si>
  <si>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</si>
  <si>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</si>
  <si>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</si>
  <si>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</si>
  <si>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</si>
  <si>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</si>
  <si>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</si>
  <si>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</si>
  <si>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</si>
  <si>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</si>
  <si>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</si>
  <si>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</si>
  <si>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</si>
  <si>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</si>
  <si>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</si>
  <si>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</si>
  <si>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</si>
  <si>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</si>
  <si>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</si>
  <si>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</si>
  <si>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</si>
  <si>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</si>
  <si>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</si>
  <si>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</si>
  <si>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</si>
  <si>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</si>
  <si>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</si>
  <si>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</si>
  <si>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</si>
  <si>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</si>
  <si>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</si>
  <si>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</si>
  <si>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</si>
  <si>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</si>
  <si>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</si>
  <si>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</si>
  <si>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</si>
  <si>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</si>
  <si>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</si>
  <si>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</si>
  <si>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「申告」タブのD21セルに会社から正式に認められた代表者の電話番号を記入してください</t>
  </si>
  <si>
    <t xml:space="preserve">신고(Declaration) 탭의 D21 셀에 회사 대표 정보책임 담당자 전화 번호를 제공하십시오. </t>
  </si>
  <si>
    <t>Saisissez le numéro de téléphone du représentant agréé de l'entreprise dans la cellule D21 de l'onglet Déclaration</t>
  </si>
  <si>
    <t>Forneça um número de telefone para o representante autorizado pela empresa na célula D21 da guia Declaração</t>
  </si>
  <si>
    <t>Geben Sie eine Telefonnummer eines bevollmächtigten Unternehmensvertreters in der Reiterzelle D21 der Erklärung an</t>
  </si>
  <si>
    <t>Proporcione un teléfono del representante autorizado de la compañía en la pestaña Declaration (Declaración), celda D21</t>
  </si>
  <si>
    <t>Fornire un numero di telefono del rappresentante della società autorizzata nella cella D21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</si>
  <si>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</si>
  <si>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</si>
  <si>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</si>
  <si>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</si>
  <si>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</si>
  <si>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</si>
  <si>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</si>
  <si>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</si>
  <si>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</si>
  <si>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</si>
  <si>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</si>
  <si>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</si>
  <si>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</si>
  <si>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</si>
  <si>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</si>
  <si>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</si>
  <si>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</si>
  <si>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</si>
  <si>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</si>
  <si>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</si>
  <si>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</si>
  <si>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</si>
  <si>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</si>
  <si>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</si>
  <si>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</si>
  <si>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</si>
  <si>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</si>
  <si>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</si>
  <si>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</si>
  <si>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</si>
  <si>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</si>
  <si>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</si>
  <si>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</si>
  <si>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</si>
  <si>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</si>
  <si>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</si>
  <si>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</si>
  <si>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</si>
  <si>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</si>
  <si>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</si>
  <si>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</si>
  <si>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</si>
  <si>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</si>
  <si>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</si>
  <si>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</si>
  <si>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</si>
  <si>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</si>
  <si>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</si>
  <si>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</si>
  <si>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</si>
  <si>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</si>
  <si>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</si>
  <si>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</si>
  <si>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</si>
  <si>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</si>
  <si>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</si>
  <si>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</si>
  <si>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</si>
  <si>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</si>
  <si>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</si>
  <si>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</si>
  <si>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</si>
  <si>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</si>
  <si>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</si>
  <si>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</si>
  <si>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</si>
  <si>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</si>
  <si>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</si>
  <si>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</si>
  <si>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</si>
  <si>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</si>
  <si>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</si>
  <si>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</si>
  <si>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</si>
  <si>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</si>
  <si>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</si>
  <si>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</si>
  <si>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</si>
  <si>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</si>
  <si>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</si>
  <si>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</si>
  <si>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</si>
  <si>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</si>
  <si>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</si>
  <si>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</si>
  <si>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</si>
  <si>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</si>
  <si>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</si>
  <si>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</si>
  <si>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</si>
  <si>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</si>
  <si>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本調査回答で申告された製品範囲内で使用されるタンタルが100％リサイクル業者又はスクラップサプライヤーから調達されている場合は、「申告」タブのD44セルに申告してください</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</si>
  <si>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</si>
  <si>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</si>
  <si>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</si>
  <si>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</si>
  <si>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</si>
  <si>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</si>
  <si>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本調査回答で申告された製品範囲内で使用される錫が100％リサイクル業者又はスクラップサプライヤーから調達されている場合は、「申告」タブのD45セルに申告してください</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</si>
  <si>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</si>
  <si>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</si>
  <si>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</si>
  <si>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</si>
  <si>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</si>
  <si>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</si>
  <si>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本調査回答で申告された製品範囲内で使用される金が100％リサイクル業者又はスクラップサプライヤーから調達されている場合は、「申告」タブのD46セルに申告してください</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</si>
  <si>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</si>
  <si>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</si>
  <si>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</si>
  <si>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</si>
  <si>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</si>
  <si>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</si>
  <si>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本調査回答で申告された製品範囲内で使用されるタングステンが100％リサイクル業者又はスクラップサプライヤーから調達されている場合は、「申告」タブのD47セルに申告してください</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</si>
  <si>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</si>
  <si>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</si>
  <si>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</si>
  <si>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</si>
  <si>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</si>
  <si>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</si>
  <si>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</si>
  <si>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</si>
  <si>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</si>
  <si>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</si>
  <si>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</si>
  <si>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</si>
  <si>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</si>
  <si>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</si>
  <si>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</si>
  <si>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</si>
  <si>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</si>
  <si>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</si>
  <si>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</si>
  <si>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</si>
  <si>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</si>
  <si>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</si>
  <si>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</si>
  <si>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</si>
  <si>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</si>
  <si>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</si>
  <si>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</si>
  <si>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</si>
  <si>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</si>
  <si>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</si>
  <si>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</si>
  <si>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</si>
  <si>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</si>
  <si>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</si>
  <si>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</si>
  <si>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</si>
  <si>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</si>
  <si>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</si>
  <si>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</si>
  <si>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</si>
  <si>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</si>
  <si>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</si>
  <si>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</si>
  <si>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</si>
  <si>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</si>
  <si>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</si>
  <si>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</si>
  <si>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</si>
  <si>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</si>
  <si>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</si>
  <si>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</si>
  <si>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</si>
  <si>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</si>
  <si>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</si>
  <si>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</si>
  <si>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</si>
  <si>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</si>
  <si>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</si>
  <si>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</si>
  <si>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</si>
  <si>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</si>
  <si>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</si>
  <si>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</si>
  <si>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</si>
  <si>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</si>
  <si>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</si>
  <si>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</si>
  <si>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</si>
  <si>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</si>
  <si>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</si>
  <si>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</si>
  <si>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</si>
  <si>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</si>
  <si>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</si>
  <si>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</si>
  <si>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</si>
  <si>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</si>
  <si>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</si>
  <si>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</si>
  <si>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</si>
  <si>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</si>
  <si>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</si>
  <si>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</si>
  <si>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</si>
  <si>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</si>
  <si>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</si>
  <si>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</si>
  <si>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</si>
  <si>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</si>
  <si>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</si>
  <si>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御社にDRCコンフリクトフリーの調達方針がある場合は、「申告」タブのD69セルに回答してください</t>
  </si>
  <si>
    <t xml:space="preserve">신고(Declaration) 탭의 D69 셀에 귀사가 콩고공화국 분쟁으로부터 자유로운 광물 구매 정책(DRC conflict-free sourcing policy)을 보유하고 있는지 여부를 답변하십시오. </t>
  </si>
  <si>
    <t>Répondez dans la cellule D69 de l'onglet Déclaration si votre entreprise a une politique d'approvisionnement hors conflit avec la RDC</t>
  </si>
  <si>
    <t>Responda se a sua empresa tem uma Política de fornecimento livre de conflitos da República Democrática do Congo na célula D69 da guia Declaração</t>
  </si>
  <si>
    <t>Geben Sie in der Reiterzelle D69 der Erklärung an, ob Ihr Unternehmen eine Richtlinie zur DRC-konfliktfreien Beschaffung hat</t>
  </si>
  <si>
    <t>Responda si su compañía cuenta con una política de abastecimiento libre de conflictos DRC en la pestaña Declaration (Declaración), celda D69</t>
  </si>
  <si>
    <t>Rispondere se la propria società ha una linea di condotta in tema di fonti in aree senza conflitto (conflict-free sourcing) per la Repubblica Democratica del Congo nella cella D69 della scheda della Dichiarazione</t>
  </si>
  <si>
    <t>御社のDRCコンフリクトフリーの調達方針を御社ウェブサイトから入手できる場合は、「申告」タブのD71セルに回答してください</t>
  </si>
  <si>
    <t xml:space="preserve">신고(Declaration) 탭의 D71 셀에서 귀사가 귀사의 웹사이트에서 콩고공화국 분쟁으로부터 자유로운 광물 구매 정책(DRC conflict-free sourcing policy)을 공개하고 있는지 여부를 답변하십시오. </t>
  </si>
  <si>
    <t>Répondez dans la cellule D65 de l'onglet Déclaration si votre entreprise a rendu publiquement disponible sur son site Web sa politique d'approvisionnement hors  conflit avec la RDC</t>
  </si>
  <si>
    <t>Responda se a sua empresa colocou sua Política de fornecimento livre de conflitos da República Democrática do Congo à disposição do público em seu site na célula D71 da guia Declaração</t>
  </si>
  <si>
    <t>Geben Sie in der Reiterzelle D71 der Erklärung an, ob Ihr Unternehmen Ihre Richtlinie zur DRC-konfliktfreien Beschaffung auf Ihrer Website öffentlich verfügbar gemacht hat</t>
  </si>
  <si>
    <t>Responda si su compañía tiene la política de abastecimiento libre de conflictos DRC públicamente disponible en la pestaña Declaration (Declaración), celda D71</t>
  </si>
  <si>
    <t>Rispondere se la propria società ha reso pubblicamente disponibile sul suo sito web la linea di condotta in tema di fonti in aree senza conflitto (conflict-free sourcing) per la Repubblica Democratica del Congo nella cella D71 della scheda della Dichiarazione</t>
  </si>
  <si>
    <t>質問Bの回答が「Yes」の場合は、申告ワークシートのG71セルにURLを記入します。URLの形式は「www.companyname.com」にしてください。</t>
  </si>
  <si>
    <t xml:space="preserve">질문 B에 "예(Yes)"라고 답할 경우, 신고(Declaration) 워크시트의 G71 셀에 URL을 입력하십시오. URL 형식은 "www.companyname.com"이 되어야 합니다. </t>
  </si>
  <si>
    <t>Saisissez l'URL dans la cellule D71 de l'onglet Déclaration si vous répondez par « Oui » à la question B. Le format de l'URL doit être : www.nomdelentreprise.com</t>
  </si>
  <si>
    <t>Digite o URL na célula G71 da planilha Declaração se você responder “Sim” à pergunta B. O formato do URL deve ser “www.nomedaempresa.com”</t>
  </si>
  <si>
    <t xml:space="preserve">Geben Sie in der Arbeitsblattzelle D71 der Erklärung den URL an, falls Sie Frage B mit „Ja“ beantworten. Das Format des URL sollte „www.companyname.com“ entsprechen </t>
  </si>
  <si>
    <t>Ingrese la URL en la hoja de trabajo de Declaration (Declaración), celda G71 si responde "Sí" en la pregunta B. El formato de la URL debe ser "www.nombredelacompañía.com"</t>
  </si>
  <si>
    <t>Inserire l'URL nella cella G71 del foglio di lavoro della Dichiarazione se si risponde "Sì" per la domanda B. Il formato dell'URL deve essere "www.nomeazienda.com"</t>
  </si>
  <si>
    <t>御社が直接サプライヤーに対しDRCコンフリクトフリーであることを要求する場合は、「申告」タブのD73セルに回答してください</t>
  </si>
  <si>
    <t xml:space="preserve">신고(Declaration) 탭의 D73 셀에 귀사의 직접 공급업체가 콩고공화국 분쟁으로부터 자유로울 것을 귀사에서 요구하는지 여부를 답변하십시오. </t>
  </si>
  <si>
    <t xml:space="preserve">Répondez dans la cellule D73 de l'onglet Déclaration si vous voulez que vos fournisseurs directs soient hors conflit avec la RDC </t>
  </si>
  <si>
    <t>Responda se você precisa que seus fornecedores diretos sejam livres de conflito na República Democrática do Congo na célula D73 da guia Declaração</t>
  </si>
  <si>
    <t>Geben Sie in der Reiterzelle D73 der Erklärung an, ob Sie Ihre Lieferanten zur DRC-konfliktfreien Beschaffung verpflichtet haben</t>
  </si>
  <si>
    <t>Responda si requiere que sus proveedores directos estén libres de conflictos en la pestaña Declaration (Declaración), celda D73</t>
  </si>
  <si>
    <t>Rispondere se si richiede ai propri fornitori diretti di essere conflict-free per la Repubblica Democratica del Congo nella cella D73 della scheda della Dichiarazione</t>
  </si>
  <si>
    <t>Répondez dans la cellule D75 de l'onglet Déclaration si vous voulez que vos fournisseurs directs s'approvisionnent auprès de fondeurs agrées comme n'ayant pas de conflits avec la RDC et adhérant à la liste de fondeurs respectant l'Initiative d'approvisionnement hors conflit</t>
  </si>
  <si>
    <t>御社がコンフリクトフリーの調達に関するデューデリジェンス対策を実施している場合は、「申告」タブのD77セルに回答してください</t>
  </si>
  <si>
    <t xml:space="preserve">신고(Declaration) 탭의 D77 셀에 분쟁으로부터 자유로운 광물 구매 실사 조치를 수행했는지 여부를 답변하십시오. </t>
  </si>
  <si>
    <t xml:space="preserve">Répondez dans la cellule D77 de l'onglet Déclaration si vous avez mis en œuvre des mesures de vigilance relatives à l'approvisionnement en minéraux hors conflits </t>
  </si>
  <si>
    <t>Responda se você tiver implementado medidas de diligência devida para o fornecimento de minerais livres de conflito na célula D77 da guia Declaração</t>
  </si>
  <si>
    <t>Geben Sie in der Reiterzelle D77 der Erklärung an, ob Sie Due-Diligence-Maßnahmen zur Beschaffung konfliktfreier Mineralien getroffen haben</t>
  </si>
  <si>
    <t>Responda si ha implementado las medidas de debida diligencia del abastecimiento de minerales libre de conflictos en la pestaña Declaration (Declaración), celda D77</t>
  </si>
  <si>
    <t>Rispondere se sono state implementate le misure della dovuta diligenza per il conflict-free minerals sourcing nella cella D77 della scheda della Dichiarazione</t>
  </si>
  <si>
    <t>御社がサプライヤーに対し、この紛争鉱物報告テンプレートに記入するよう要請する場合は、「申告」タブのD79セルに回答してください</t>
  </si>
  <si>
    <t xml:space="preserve">신고(Declaration) 탭의 D79 셀에 귀사의 공급업체가 이 분쟁광물 보고 템플릿(Conflict Minerals Reporting Template)을 작성하도록 귀사에서 요청하는지 여부를 답변하십시오. </t>
  </si>
  <si>
    <t>Répondez dans la cellule D79 de l'onglet Déclaration si vous demandez à vos fournisseurs de remplir ce modèle de rapport sur les minéraux en conflit</t>
  </si>
  <si>
    <t>Responda se você solicita a seus fornecedores que preencham este Modelo de relatório de minerais de conflito na célula D79 da guia Declaração</t>
  </si>
  <si>
    <t>Geben Sie in der Reiterzelle D79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</si>
  <si>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D79</t>
  </si>
  <si>
    <t>Rispondere se si richiede ai propri fornitori di completare il Modello del Rapporto sui Minerali del Conflitto nella cella D79 della scheda della Dichiarazione</t>
  </si>
  <si>
    <t>御社がサプライヤーに精錬業者名を要請する場合は、「申告」タブのD81セルに回答してください</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</si>
  <si>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</si>
  <si>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</si>
  <si>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</si>
  <si>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</si>
  <si>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</si>
  <si>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</si>
  <si>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サプライヤーからの回答を御社の期待と照合させて検証する場合には、「申告」タブのD83セルに回答してください</t>
  </si>
  <si>
    <t xml:space="preserve">신고(Declaration) 탭의 D83 셀에 귀사의 기대사항과 비교해 귀사의 공급업체로부터의 응답내용을 확인하는지 여부를 답변하십시오. </t>
  </si>
  <si>
    <t>Répondez dans la cellule D83 de l'onglet Déclaration si vous validez les réponses de vos fournisseurs par rapport aux attentes de votre entreprise</t>
  </si>
  <si>
    <t>Responda se você verifica as respostas de seus fornecedores com relação às expectativas da sua empresa na célula D83 da guia Declaração</t>
  </si>
  <si>
    <t>Geben Sie in der Reiterzelle D83 der Erklärung an, ob Sie Antworten der Lieferanten auf die Anforderungen Ihres Unternehmens überprüfen</t>
  </si>
  <si>
    <t>Responda si verifica las respuestas de sus proveedores frente a las expectativas de su compañía en la pestaña Declaration (Declaración), celda D83</t>
  </si>
  <si>
    <t>Rispondere se si verificano le risposte dei propri fornitori rispetto alle aspettative della propria società nella cella D83 della scheda della Dichiarazione</t>
  </si>
  <si>
    <t>御社の検証プロセスが是正措置の管理を含む場合は、「申告」タブのD85セルに回答してください</t>
  </si>
  <si>
    <t xml:space="preserve">신고(Declaration) 탭의 D85 셀에 귀사의 확인 프로세스에 시정 조치 관리가 포함되어 있는지 여부를 답변하십시오. </t>
  </si>
  <si>
    <t>Répondez dans la cellule D85 de l'onglet Déclaration si votre processus de validation comprend des actions correctives de la part de la direction</t>
  </si>
  <si>
    <t>Responda se o seu processo de verificação inclui a gestão de ações corretivas na célula D85 da guia Declaração</t>
  </si>
  <si>
    <t>Geben Sie in der Reiterzelle D85 der Erklärung an, ob Ihr Prüfungsverfahren ein Abhilfemaßnahmen-Management umfasst</t>
  </si>
  <si>
    <t>Responda si su proceso de verificación incluye la gestión de medidas correctivas en la pestaña Declaration (Declaración), celda D85</t>
  </si>
  <si>
    <t>Rispondere se il proprio processo di verifica include la gestione di azioni correttive nella cella D85 della scheda della Dichiarazione</t>
  </si>
  <si>
    <t>御社がSECの開示要件の対象となっている場合は、「申告」タブのD87セルに回答してください</t>
  </si>
  <si>
    <t xml:space="preserve">신고(Declaration) 탭의 D87 셀에 귀사가 SEC 공개 요건을 따라야 하는지 답변하십시오. </t>
  </si>
  <si>
    <t>Répondez dans la cellule D87 de l'onglet Déclaration si vous êtes soumis aux exigences de divulgation de la SEC</t>
  </si>
  <si>
    <t>Responda se você está sujeito à obrigação de divulgação na SEC na célula D87 da guia Declaração</t>
  </si>
  <si>
    <t>Geben Sie in der Reiterzelle D87 der Erklärung an, ob Sie der Offenlegungspflicht gegenüber der SEC unterliegen</t>
  </si>
  <si>
    <t>Responda si está sujeto al requerimiento de divulgación de la SEC en la pestaña Declaration (Declaración), celda D87</t>
  </si>
  <si>
    <t>Rispondere se si è soggetti alla richiesta di Divulgazione della SEC (Security and Exchange Commission) nella cella D87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</si>
  <si>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</si>
  <si>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</si>
  <si>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</si>
  <si>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</si>
  <si>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</si>
  <si>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</si>
  <si>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</si>
  <si>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</si>
  <si>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</si>
  <si>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</si>
  <si>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</si>
  <si>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</si>
  <si>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</si>
  <si>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</si>
  <si>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</si>
  <si>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</si>
  <si>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</si>
  <si>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</si>
  <si>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</si>
  <si>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</si>
  <si>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</si>
  <si>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</si>
  <si>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</si>
  <si>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</si>
  <si>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</si>
  <si>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</si>
  <si>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</si>
  <si>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</si>
  <si>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</si>
  <si>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</si>
  <si>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</si>
  <si>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</si>
  <si>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</si>
  <si>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</si>
  <si>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</si>
  <si>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</si>
  <si>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</si>
  <si>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</si>
  <si>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</si>
  <si>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</si>
  <si>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</si>
  <si>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</si>
  <si>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</si>
  <si>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</si>
  <si>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</si>
  <si>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2. 귀사의 신고 범위를 선택하십시오. 신고 범위의 선택사항은 다음과 같습니다.
A. 전사
B. 제품(또는 제품 목록)
C. 사용자 정의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
이 필드는 필수 사항입니다.</t>
  </si>
  <si>
    <t>L62</t>
  </si>
  <si>
    <t>L63</t>
  </si>
  <si>
    <t>L64</t>
  </si>
  <si>
    <t>L65</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</si>
  <si>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</si>
  <si>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</si>
  <si>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</si>
  <si>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</si>
  <si>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</si>
  <si>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</si>
  <si>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</si>
  <si>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</si>
  <si>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</si>
  <si>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</si>
  <si>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</si>
  <si>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CV Nurjanah</t>
  </si>
  <si>
    <t>OMSA</t>
  </si>
  <si>
    <t>Met-Mex Penoles, S.A.</t>
  </si>
  <si>
    <t>Aida Chemical Industries Co., Ltd.</t>
  </si>
  <si>
    <t>Asaka Riken Co., Ltd.</t>
  </si>
  <si>
    <t>Yunnan Copper Industry Co., Ltd.</t>
  </si>
  <si>
    <t>CNMC (Guangxi) PGMA Co., Ltd.</t>
  </si>
  <si>
    <t>Daejin Indus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</si>
  <si>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</si>
  <si>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</si>
  <si>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</si>
  <si>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</si>
  <si>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</si>
  <si>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</si>
  <si>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</si>
  <si>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</si>
  <si>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</si>
  <si>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</si>
  <si>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</si>
  <si>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</si>
  <si>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</si>
  <si>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</si>
  <si>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</si>
  <si>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</si>
  <si>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</si>
  <si>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</si>
  <si>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</si>
  <si>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</si>
  <si>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</si>
  <si>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</si>
  <si>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</si>
  <si>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Vietnam Youngsun Tungsten Industry Co., Ltd.</t>
  </si>
  <si>
    <t>Yamamoto Precious Metal Co., Ltd.</t>
  </si>
  <si>
    <t>Yokohama Metal Co., Ltd.</t>
  </si>
  <si>
    <t>Yunnan Chengfeng Non-ferrous Metals Co., Ltd.</t>
  </si>
  <si>
    <t>Yichun Jin Yang Rare Metal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</si>
  <si>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</si>
  <si>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</si>
  <si>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</si>
  <si>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</si>
  <si>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</si>
  <si>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</si>
  <si>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</si>
  <si>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</si>
  <si>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</si>
  <si>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</si>
  <si>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</si>
  <si>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</si>
  <si>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</si>
  <si>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</si>
  <si>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</si>
  <si>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</si>
  <si>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Telefonnummer des Bevollmächtigten (*):</t>
  </si>
  <si>
    <t>Beantworten Sie die Fragen 1 - 7 entsprechend dem oben angegebenen Geltungsbereich</t>
  </si>
  <si>
    <t>C. Verlangen Sie von Ihren direkten Lieferanten, "DRC-konfliktfrei" zu sein?</t>
  </si>
  <si>
    <t>D. Verlangen Sie von Ihren direkten Lieferanten, das 3TG-Mineral ausschließlich von Schmelzhütten zu beziehen, deren Due-Diligence-Praktiken von einer unabhängigen Instanz überprüft wurden?</t>
  </si>
  <si>
    <t>B. Ist Ihre Richtlinie zur Beschaffung von Konfliktmineralien öffentlich auf ihrer Website verfügbar? (Hinweis: Wenn "Ja" geben Sie die URL im Feld "Kommentar" an.)</t>
  </si>
  <si>
    <t>D.  귀사는 1차 협력사에게 독립된 제3자 감사 회사에 의해 실사를 확인받은 제련소로부터만 3TG를 구매하기를 요구하고 있습니까?</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</si>
  <si>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</si>
  <si>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</si>
  <si>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</si>
  <si>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</si>
  <si>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</si>
  <si>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</si>
  <si>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</si>
  <si>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12. Insert the telephone number for the Authorizing person.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</si>
  <si>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</si>
  <si>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</si>
  <si>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</si>
  <si>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</si>
  <si>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</si>
  <si>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</si>
  <si>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12. Indicare il numero di telefono della persona responsabile della dichiariazione. Questo campo è obbligatorio.</t>
  </si>
  <si>
    <t>12. Inserte el teléfono de la persona que autoriza. Este campo es obligatorio.</t>
  </si>
  <si>
    <t>12. Geben Sie die Telefonnummer des Bevollmächtigten an. Dies ist ein obligatorisches Feld.</t>
  </si>
  <si>
    <t>12. inserir o número de telefone da pessoa que autoriza. Este campo é obrigatório.</t>
  </si>
  <si>
    <t>12. Indiquer le numéro de téléphone de la personne responsable. Ce champ est obligatoire.</t>
  </si>
  <si>
    <t>12.  이 양식에 기입되는 정보책임 담당직원 전화 번호를 기입하십시오.   이 필드는 필수입니다.</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</si>
  <si>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</si>
  <si>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</si>
  <si>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</si>
  <si>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</si>
  <si>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</si>
  <si>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 xml:space="preserve">4) Stammt das für die Funktionalität oder  Herstellung Ihrer Produkte benötigte 3TG-Mineral zu 100 % aus Recycling- oder Schrottquellen? </t>
  </si>
  <si>
    <t xml:space="preserve">6) Haben Sie alle Schmelzhütten ermittelt, die das 3TG-Mineral für Ihre Lieferkette bereitstellen? </t>
  </si>
  <si>
    <t xml:space="preserve">7) Haben Sie alle relevanten Informationen, die Ihr Unternehmen zu den Schmelzhütten erhalten hat, in dieser Erklärung aufgeführt? </t>
  </si>
  <si>
    <t>OJSC Novosibirsk Refinery</t>
  </si>
  <si>
    <t>PT Timah (Persero) Tbk Mentok</t>
  </si>
  <si>
    <t>Asahi Refining USA Inc.</t>
  </si>
  <si>
    <t>Quezon City</t>
  </si>
  <si>
    <t>SAXONIA Edelmetalle GmbH</t>
  </si>
  <si>
    <t>WIELAND Edelmetalle GmbH</t>
  </si>
  <si>
    <t>Ögussa Österreichische Gold- und Silber-Scheideanstalt GmbH</t>
  </si>
  <si>
    <t>CID002777</t>
  </si>
  <si>
    <t>CID002778</t>
  </si>
  <si>
    <t>CID002779</t>
  </si>
  <si>
    <t>Vienna</t>
  </si>
  <si>
    <t>PT Bangka Prima Tin</t>
  </si>
  <si>
    <t>CID002776</t>
  </si>
  <si>
    <t>Morris and Watson</t>
  </si>
  <si>
    <t>CID002282</t>
  </si>
  <si>
    <t>Auckland</t>
  </si>
  <si>
    <t>Minor revisions to correct reported issues including those related to error checking on the "Checker" and “Smelter List” tabs.</t>
  </si>
  <si>
    <t>Kagawa</t>
  </si>
  <si>
    <t>Ehime</t>
  </si>
  <si>
    <t>Schone Edelmetaal B.V.</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</si>
  <si>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</si>
  <si>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</si>
  <si>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</si>
  <si>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PT Aries Kencana Sejahtera</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</si>
  <si>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</si>
  <si>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</si>
  <si>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</si>
  <si>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</si>
  <si>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</si>
  <si>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</si>
  <si>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</si>
  <si>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</si>
  <si>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</si>
  <si>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</si>
  <si>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Zhaoqing Duoluoshan Non-ferrous Metals Co.,Ltd</t>
  </si>
  <si>
    <t>Alpha Metals Korea Ltd.</t>
  </si>
  <si>
    <t>Chengfeng Metals Co Pte Ltd</t>
  </si>
  <si>
    <t>China Rare Metal Material Co.,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</si>
  <si>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</si>
  <si>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</si>
  <si>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</si>
  <si>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</si>
  <si>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</si>
  <si>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</si>
  <si>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</si>
  <si>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</si>
  <si>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</si>
  <si>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</si>
  <si>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</si>
  <si>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</si>
  <si>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</si>
  <si>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PT Sukses Inti Makmur</t>
  </si>
  <si>
    <t>CID002816</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</si>
  <si>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</si>
  <si>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</si>
  <si>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</si>
  <si>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</si>
  <si>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</si>
  <si>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</si>
  <si>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PT Tommy Utama</t>
  </si>
  <si>
    <t>CID001493</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</si>
  <si>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</si>
  <si>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</si>
  <si>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</si>
  <si>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</si>
  <si>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</si>
  <si>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</si>
  <si>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</si>
  <si>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</si>
  <si>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</si>
  <si>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</si>
  <si>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</si>
  <si>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</si>
  <si>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</si>
  <si>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</si>
  <si>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</si>
  <si>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</si>
  <si>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</si>
  <si>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</si>
  <si>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</si>
  <si>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</si>
  <si>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CV Tiga Sekawan</t>
  </si>
  <si>
    <t>CID002593</t>
  </si>
  <si>
    <t>CID002848</t>
  </si>
  <si>
    <t>Guanyang Guida Nonferrous Metal Smelting Plant</t>
  </si>
  <si>
    <t>CID002849</t>
  </si>
  <si>
    <t>Guanyang</t>
  </si>
  <si>
    <t>PT Kijang Jaya Mandiri</t>
  </si>
  <si>
    <t>CID002829</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</si>
  <si>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</si>
  <si>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</si>
  <si>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</si>
  <si>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</si>
  <si>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</si>
  <si>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</si>
  <si>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</si>
  <si>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</si>
  <si>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</si>
  <si>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</si>
  <si>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</si>
  <si>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</si>
  <si>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</si>
  <si>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</si>
  <si>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</si>
  <si>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</si>
  <si>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</si>
  <si>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</si>
  <si>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</si>
  <si>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</si>
  <si>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CV Dua Sekawan</t>
  </si>
  <si>
    <t>CID002592</t>
  </si>
  <si>
    <t>HuiChang Hill Tin Industry Co., Ltd.</t>
  </si>
  <si>
    <t>CID002844</t>
  </si>
  <si>
    <t>CID000228</t>
  </si>
  <si>
    <t>3) Do any of the smelters in your supply chain source the 3TG from the covered countries? (SEC term, see definitions tab)</t>
  </si>
  <si>
    <r>
      <rPr>
        <sz val="10"/>
        <color indexed="8"/>
        <rFont val="Verdana"/>
        <family val="2"/>
      </rPr>
      <t>Türkçe</t>
    </r>
  </si>
  <si>
    <r>
      <rPr>
        <sz val="11"/>
        <color indexed="8"/>
        <rFont val="Verdana"/>
        <family val="2"/>
      </rPr>
      <t>Giriş</t>
    </r>
  </si>
  <si>
    <r>
      <rPr>
        <sz val="11"/>
        <color indexed="8"/>
        <rFont val="Verdana"/>
        <family val="2"/>
      </rPr>
      <t>Şirket Bilgi sorularının yanıtlanması için talimatlar (8 ila 22 arası satırlar).</t>
    </r>
    <r>
      <rPr>
        <sz val="11"/>
        <color indexed="8"/>
        <rFont val="Verdana"/>
        <family val="2"/>
      </rPr>
      <t xml:space="preserve">
Açıklamaları yalnızca İNGİLİZCE olarak yapın</t>
    </r>
  </si>
  <si>
    <r>
      <rPr>
        <sz val="11"/>
        <color indexed="8"/>
        <rFont val="Verdana"/>
        <family val="2"/>
      </rPr>
      <t xml:space="preserve"> Not:</t>
    </r>
    <r>
      <rPr>
        <sz val="11"/>
        <color indexed="8"/>
        <rFont val="Verdana"/>
        <family val="2"/>
      </rPr>
      <t xml:space="preserve"> </t>
    </r>
    <r>
      <rPr>
        <sz val="11"/>
        <color indexed="8"/>
        <rFont val="Verdana"/>
        <family val="2"/>
      </rPr>
      <t>(*) ile işaretlenmiş alanların doldurulması zorunludur.</t>
    </r>
    <r>
      <rPr>
        <sz val="11"/>
        <color indexed="8"/>
        <rFont val="Verdana"/>
        <family val="2"/>
      </rPr>
      <t xml:space="preserve"> </t>
    </r>
  </si>
  <si>
    <r>
      <rPr>
        <sz val="11"/>
        <color indexed="8"/>
        <rFont val="Verdana"/>
        <family val="2"/>
      </rPr>
      <t>2.</t>
    </r>
    <r>
      <rPr>
        <sz val="11"/>
        <color indexed="8"/>
        <rFont val="Verdana"/>
        <family val="2"/>
      </rPr>
      <t xml:space="preserve"> </t>
    </r>
    <r>
      <rPr>
        <sz val="11"/>
        <color indexed="8"/>
        <rFont val="Verdana"/>
        <family val="2"/>
      </rPr>
      <t>Şirketinizin Beyan Kapsamını seçin.</t>
    </r>
    <r>
      <rPr>
        <sz val="11"/>
        <color indexed="8"/>
        <rFont val="Verdana"/>
        <family val="2"/>
      </rPr>
      <t xml:space="preserve"> </t>
    </r>
    <r>
      <rPr>
        <sz val="11"/>
        <color indexed="8"/>
        <rFont val="Verdana"/>
        <family val="2"/>
      </rPr>
      <t>Kapsam seçenekleri aşağıdaki gibidir:</t>
    </r>
    <r>
      <rPr>
        <sz val="11"/>
        <color indexed="8"/>
        <rFont val="Verdana"/>
        <family val="2"/>
      </rPr>
      <t xml:space="preserve">
A.</t>
    </r>
    <r>
      <rPr>
        <sz val="11"/>
        <color indexed="8"/>
        <rFont val="Verdana"/>
        <family val="2"/>
      </rPr>
      <t xml:space="preserve"> </t>
    </r>
    <r>
      <rPr>
        <sz val="11"/>
        <color indexed="8"/>
        <rFont val="Verdana"/>
        <family val="2"/>
      </rPr>
      <t>Şirket geneli</t>
    </r>
    <r>
      <rPr>
        <sz val="11"/>
        <color indexed="8"/>
        <rFont val="Verdana"/>
        <family val="2"/>
      </rPr>
      <t xml:space="preserve">
B. Ürün (veya Ürün Listesi)</t>
    </r>
    <r>
      <rPr>
        <sz val="11"/>
        <color indexed="8"/>
        <rFont val="Verdana"/>
        <family val="2"/>
      </rPr>
      <t xml:space="preserve">
C. Kullanıcı Tanımlı </t>
    </r>
    <r>
      <rPr>
        <sz val="11"/>
        <color indexed="8"/>
        <rFont val="Verdana"/>
        <family val="2"/>
      </rPr>
      <t xml:space="preserve">
“Şirket geneli” seçeneklerinde, beyan bir şirketin tüm ürünlerini veya ana şirket tarafından üretilen ürün maddelerinin tamamını kapsar.</t>
    </r>
    <r>
      <rPr>
        <sz val="11"/>
        <color indexed="8"/>
        <rFont val="Verdana"/>
        <family val="2"/>
      </rPr>
      <t xml:space="preserve"> </t>
    </r>
    <r>
      <rPr>
        <sz val="11"/>
        <color indexed="8"/>
        <rFont val="Verdana"/>
        <family val="2"/>
      </rPr>
      <t xml:space="preserve">Bu nedenle bir kullanıcının şirket düzeyinde </t>
    </r>
    <r>
      <rPr>
        <b/>
        <sz val="11"/>
        <color indexed="8"/>
        <rFont val="Verdana"/>
        <family val="2"/>
      </rPr>
      <t>3TG</t>
    </r>
    <r>
      <rPr>
        <sz val="11"/>
        <color indexed="8"/>
        <rFont val="Verdana"/>
        <family val="2"/>
      </rPr>
      <t xml:space="preserve"> verilerini bildirmesi, ürettikleri tüm maden ürünleri ile ilgili ihtilaf içeren maden verilerini bildirmesi anlamına gelecektir.</t>
    </r>
    <r>
      <rPr>
        <sz val="11"/>
        <color indexed="8"/>
        <rFont val="Verdana"/>
        <family val="2"/>
      </rPr>
      <t xml:space="preserve"> </t>
    </r>
    <r>
      <rPr>
        <sz val="11"/>
        <color indexed="8"/>
        <rFont val="Verdana"/>
        <family val="2"/>
      </rPr>
      <t xml:space="preserve">
Ürün (veya Ürün Listesi) kapsamı seçildiğinde, Ürün Listesi için çalışma sayfasına yönlendiren bir bağlantı görüntülenecektir.</t>
    </r>
    <r>
      <rPr>
        <sz val="11"/>
        <color indexed="8"/>
        <rFont val="Verdana"/>
        <family val="2"/>
      </rPr>
      <t xml:space="preserve"> </t>
    </r>
    <r>
      <rPr>
        <sz val="11"/>
        <color indexed="8"/>
        <rFont val="Verdana"/>
        <family val="2"/>
      </rPr>
      <t>Bu kapsamın seçilmesi durumunda, Ürün Listesi çalışma sayfasının B Sütununda bu Beyan Kapsamındaki ürünlerin İmalatçı Ürün Numarasının da girilmesi gerekmektedir.</t>
    </r>
    <r>
      <rPr>
        <sz val="11"/>
        <color indexed="8"/>
        <rFont val="Verdana"/>
        <family val="2"/>
      </rPr>
      <t xml:space="preserve"> </t>
    </r>
    <r>
      <rPr>
        <sz val="11"/>
        <color indexed="8"/>
        <rFont val="Verdana"/>
        <family val="2"/>
      </rPr>
      <t>İmalatçı Ürün Numarası, Ürün Listesi çalışma sayfasının C Sütununda da verilebilir.</t>
    </r>
    <r>
      <rPr>
        <sz val="11"/>
        <color indexed="8"/>
        <rFont val="Verdana"/>
        <family val="2"/>
      </rPr>
      <t xml:space="preserve">
“Kullanıcı Tanımlı” kapsamı seçildiğinde, kullanıcının </t>
    </r>
    <r>
      <rPr>
        <b/>
        <sz val="11"/>
        <color indexed="8"/>
        <rFont val="Verdana"/>
        <family val="2"/>
      </rPr>
      <t>3TG</t>
    </r>
    <r>
      <rPr>
        <sz val="11"/>
        <color indexed="8"/>
        <rFont val="Verdana"/>
        <family val="2"/>
      </rPr>
      <t xml:space="preserve"> açıklamasına karşılık gelen kapsamı açıklaması gerekmektedir.</t>
    </r>
    <r>
      <rPr>
        <sz val="11"/>
        <color indexed="8"/>
        <rFont val="Verdana"/>
        <family val="2"/>
      </rPr>
      <t xml:space="preserve"> </t>
    </r>
    <r>
      <rPr>
        <sz val="11"/>
        <color indexed="8"/>
        <rFont val="Verdana"/>
        <family val="2"/>
      </rPr>
      <t>Bu tür bir kapsam tedarikçi tarafından bir metin alanında belirtilmeli ve müşteriler ya da belge alıcıları tarafından kolayca anlaşılabilecek biçimde olmalıdır.</t>
    </r>
    <r>
      <rPr>
        <sz val="11"/>
        <color indexed="8"/>
        <rFont val="Verdana"/>
        <family val="2"/>
      </rPr>
      <t xml:space="preserve"> </t>
    </r>
    <r>
      <rPr>
        <sz val="11"/>
        <color indexed="8"/>
        <rFont val="Verdana"/>
        <family val="2"/>
      </rPr>
      <t>Örnek olarak, şirketler bilgileri netleştirmek adına bağlantı sunabilir.</t>
    </r>
    <r>
      <rPr>
        <sz val="11"/>
        <color indexed="8"/>
        <rFont val="Verdana"/>
        <family val="2"/>
      </rPr>
      <t xml:space="preserve">
Bu alanın doldurulması zorunludur.</t>
    </r>
  </si>
  <si>
    <r>
      <rPr>
        <sz val="11"/>
        <color indexed="8"/>
        <rFont val="Verdana"/>
        <family val="2"/>
      </rPr>
      <t>3.</t>
    </r>
    <r>
      <rPr>
        <sz val="11"/>
        <color indexed="8"/>
        <rFont val="Verdana"/>
        <family val="2"/>
      </rPr>
      <t xml:space="preserve"> </t>
    </r>
    <r>
      <rPr>
        <sz val="11"/>
        <color indexed="8"/>
        <rFont val="Verdana"/>
        <family val="2"/>
      </rPr>
      <t>Şirketinizin benzersiz tanımlayıcı numarasını ya da kodunu girin (DUNS numarası, KDV numarası, müşteriye özgü tanımlayıcı, vs.)</t>
    </r>
  </si>
  <si>
    <r>
      <rPr>
        <sz val="11"/>
        <color indexed="8"/>
        <rFont val="Verdana"/>
        <family val="2"/>
      </rPr>
      <t>4.</t>
    </r>
    <r>
      <rPr>
        <sz val="11"/>
        <color indexed="8"/>
        <rFont val="Verdana"/>
        <family val="2"/>
      </rPr>
      <t xml:space="preserve"> </t>
    </r>
    <r>
      <rPr>
        <sz val="11"/>
        <color indexed="8"/>
        <rFont val="Verdana"/>
        <family val="2"/>
      </rPr>
      <t>Benzers</t>
    </r>
    <r>
      <rPr>
        <sz val="11"/>
        <color indexed="8"/>
        <rFont val="Verdana"/>
        <family val="2"/>
      </rPr>
      <t>iz tanımlayıcı numarası veya kod için kaynağı girin ("DUNS", "VAT", "Müşteri", vs.).</t>
    </r>
    <r>
      <rPr>
        <sz val="11"/>
        <color indexed="8"/>
        <rFont val="Verdana"/>
        <family val="2"/>
      </rPr>
      <t xml:space="preserve"> </t>
    </r>
  </si>
  <si>
    <r>
      <rPr>
        <sz val="11"/>
        <color indexed="8"/>
        <rFont val="Verdana"/>
        <family val="2"/>
      </rPr>
      <t>5.</t>
    </r>
    <r>
      <rPr>
        <sz val="11"/>
        <color indexed="8"/>
        <rFont val="Verdana"/>
        <family val="2"/>
      </rPr>
      <t xml:space="preserve"> </t>
    </r>
    <r>
      <rPr>
        <sz val="11"/>
        <color indexed="8"/>
        <rFont val="Verdana"/>
        <family val="2"/>
      </rPr>
      <t>Şirketinizin açık adresini girin (cadde, şehir, eyalet, ülke, posta kodu).</t>
    </r>
    <r>
      <rPr>
        <sz val="11"/>
        <color indexed="8"/>
        <rFont val="Verdana"/>
        <family val="2"/>
      </rPr>
      <t xml:space="preserve"> </t>
    </r>
    <r>
      <rPr>
        <sz val="11"/>
        <color indexed="8"/>
        <rFont val="Verdana"/>
        <family val="2"/>
      </rPr>
      <t>Bu alanın doldurulması isteğe bağlıdır.</t>
    </r>
  </si>
  <si>
    <r>
      <rPr>
        <sz val="11"/>
        <color indexed="8"/>
        <rFont val="Verdana"/>
        <family val="2"/>
      </rPr>
      <t>6.</t>
    </r>
    <r>
      <rPr>
        <sz val="11"/>
        <color indexed="8"/>
        <rFont val="Verdana"/>
        <family val="2"/>
      </rPr>
      <t xml:space="preserve"> </t>
    </r>
    <r>
      <rPr>
        <sz val="11"/>
        <color indexed="8"/>
        <rFont val="Verdana"/>
        <family val="2"/>
      </rPr>
      <t>Beyan bilgilerinin içeriği ile ilgili olarak temasa geçilecek kişinin adını girin.</t>
    </r>
    <r>
      <rPr>
        <sz val="11"/>
        <color indexed="8"/>
        <rFont val="Verdana"/>
        <family val="2"/>
      </rPr>
      <t xml:space="preserve"> </t>
    </r>
    <r>
      <rPr>
        <sz val="11"/>
        <color indexed="8"/>
        <rFont val="Verdana"/>
        <family val="2"/>
      </rPr>
      <t>Bu alanın doldurulması zorunludur.</t>
    </r>
  </si>
  <si>
    <r>
      <rPr>
        <sz val="11"/>
        <color indexed="8"/>
        <rFont val="Verdana"/>
        <family val="2"/>
      </rPr>
      <t>7.</t>
    </r>
    <r>
      <rPr>
        <sz val="11"/>
        <color indexed="8"/>
        <rFont val="Verdana"/>
        <family val="2"/>
      </rPr>
      <t xml:space="preserve"> </t>
    </r>
    <r>
      <rPr>
        <sz val="11"/>
        <color indexed="8"/>
        <rFont val="Verdana"/>
        <family val="2"/>
      </rPr>
      <t>İrtibata geçilecek kişinin e-posta adresini girin.</t>
    </r>
    <r>
      <rPr>
        <sz val="11"/>
        <color indexed="8"/>
        <rFont val="Verdana"/>
        <family val="2"/>
      </rPr>
      <t xml:space="preserve"> </t>
    </r>
    <r>
      <rPr>
        <sz val="11"/>
        <color indexed="8"/>
        <rFont val="Verdana"/>
        <family val="2"/>
      </rPr>
      <t>Bir e-posta adresinin bulunm</t>
    </r>
    <r>
      <rPr>
        <sz val="11"/>
        <color indexed="8"/>
        <rFont val="Verdana"/>
        <family val="2"/>
      </rPr>
      <t>adığı durumlarda “uygun değil” veya “yok” yazın. Alanın boş bırakılması formun gönderimi sırasında hata oluşmasına neden olabilir.</t>
    </r>
    <r>
      <rPr>
        <sz val="11"/>
        <color indexed="8"/>
        <rFont val="Verdana"/>
        <family val="2"/>
      </rPr>
      <t xml:space="preserve"> </t>
    </r>
    <r>
      <rPr>
        <sz val="11"/>
        <color indexed="8"/>
        <rFont val="Verdana"/>
        <family val="2"/>
      </rPr>
      <t>Bu alanın doldurulması zorunludur.</t>
    </r>
  </si>
  <si>
    <r>
      <rPr>
        <sz val="11"/>
        <color indexed="8"/>
        <rFont val="Verdana"/>
        <family val="2"/>
      </rPr>
      <t>8.</t>
    </r>
    <r>
      <rPr>
        <sz val="11"/>
        <color indexed="8"/>
        <rFont val="Verdana"/>
        <family val="2"/>
      </rPr>
      <t xml:space="preserve"> </t>
    </r>
    <r>
      <rPr>
        <sz val="11"/>
        <color indexed="8"/>
        <rFont val="Verdana"/>
        <family val="2"/>
      </rPr>
      <t>İrtibat kişisinin telefon numarasını girin.</t>
    </r>
    <r>
      <rPr>
        <sz val="11"/>
        <color indexed="8"/>
        <rFont val="Verdana"/>
        <family val="2"/>
      </rPr>
      <t xml:space="preserve"> </t>
    </r>
    <r>
      <rPr>
        <sz val="11"/>
        <color indexed="8"/>
        <rFont val="Verdana"/>
        <family val="2"/>
      </rPr>
      <t>Bu alanın doldurulması zorunludur.</t>
    </r>
  </si>
  <si>
    <r>
      <rPr>
        <sz val="11"/>
        <color indexed="8"/>
        <rFont val="Verdana"/>
        <family val="2"/>
      </rPr>
      <t>9.</t>
    </r>
    <r>
      <rPr>
        <sz val="11"/>
        <color indexed="8"/>
        <rFont val="Verdana"/>
        <family val="2"/>
      </rPr>
      <t xml:space="preserve"> </t>
    </r>
    <r>
      <rPr>
        <sz val="11"/>
        <color indexed="8"/>
        <rFont val="Verdana"/>
        <family val="2"/>
      </rPr>
      <t>Beyan bilgilerinin içeriğinden sorumlu kişinin adını girin.</t>
    </r>
    <r>
      <rPr>
        <sz val="11"/>
        <color indexed="8"/>
        <rFont val="Verdana"/>
        <family val="2"/>
      </rPr>
      <t xml:space="preserve"> </t>
    </r>
    <r>
      <rPr>
        <sz val="11"/>
        <color indexed="8"/>
        <rFont val="Verdana"/>
        <family val="2"/>
      </rPr>
      <t>İzin yetkilisi, irtibat kişisinden farklı bir kişi olabilir.</t>
    </r>
    <r>
      <rPr>
        <sz val="11"/>
        <color indexed="8"/>
        <rFont val="Verdana"/>
        <family val="2"/>
      </rPr>
      <t xml:space="preserve"> </t>
    </r>
    <r>
      <rPr>
        <sz val="11"/>
        <color indexed="8"/>
        <rFont val="Verdana"/>
        <family val="2"/>
      </rPr>
      <t>İzin yetkilisinin adı belirtilirken “aynı” gibi ifadelerin kullanılması doğru olmayacaktır.</t>
    </r>
    <r>
      <rPr>
        <sz val="11"/>
        <color indexed="8"/>
        <rFont val="Verdana"/>
        <family val="2"/>
      </rPr>
      <t xml:space="preserve"> </t>
    </r>
    <r>
      <rPr>
        <sz val="11"/>
        <color indexed="8"/>
        <rFont val="Verdana"/>
        <family val="2"/>
      </rPr>
      <t>Bu alanın doldurulması zorunludur.</t>
    </r>
  </si>
  <si>
    <r>
      <rPr>
        <sz val="11"/>
        <color indexed="8"/>
        <rFont val="Verdana"/>
        <family val="2"/>
      </rPr>
      <t>10.</t>
    </r>
    <r>
      <rPr>
        <sz val="11"/>
        <color indexed="8"/>
        <rFont val="Verdana"/>
        <family val="2"/>
      </rPr>
      <t xml:space="preserve"> </t>
    </r>
    <r>
      <rPr>
        <sz val="11"/>
        <color indexed="8"/>
        <rFont val="Verdana"/>
        <family val="2"/>
      </rPr>
      <t>İzin yetkilisinin unvanını girin.</t>
    </r>
    <r>
      <rPr>
        <sz val="11"/>
        <color indexed="8"/>
        <rFont val="Verdana"/>
        <family val="2"/>
      </rPr>
      <t xml:space="preserve"> </t>
    </r>
    <r>
      <rPr>
        <sz val="11"/>
        <color indexed="8"/>
        <rFont val="Verdana"/>
        <family val="2"/>
      </rPr>
      <t>Bu alanın doldurulması isteğe bağlıdır.</t>
    </r>
  </si>
  <si>
    <r>
      <rPr>
        <sz val="11"/>
        <color indexed="8"/>
        <rFont val="Verdana"/>
        <family val="2"/>
      </rPr>
      <t>11.</t>
    </r>
    <r>
      <rPr>
        <sz val="11"/>
        <color indexed="8"/>
        <rFont val="Verdana"/>
        <family val="2"/>
      </rPr>
      <t xml:space="preserve"> </t>
    </r>
    <r>
      <rPr>
        <sz val="11"/>
        <color indexed="8"/>
        <rFont val="Verdana"/>
        <family val="2"/>
      </rPr>
      <t>İzin yetkilisinin e-posta adresini girin.</t>
    </r>
    <r>
      <rPr>
        <sz val="11"/>
        <color indexed="8"/>
        <rFont val="Verdana"/>
        <family val="2"/>
      </rPr>
      <t xml:space="preserve"> </t>
    </r>
    <r>
      <rPr>
        <sz val="11"/>
        <color indexed="8"/>
        <rFont val="Verdana"/>
        <family val="2"/>
      </rPr>
      <t>Bir e-posta adresinin bulunmadığı durumlarda “uygun değil” veya “yok” yazın. Alanın boş bırakılması formun gönderimi sırasında hata oluşmasına neden olabilir.</t>
    </r>
    <r>
      <rPr>
        <sz val="11"/>
        <color indexed="8"/>
        <rFont val="Verdana"/>
        <family val="2"/>
      </rPr>
      <t xml:space="preserve"> </t>
    </r>
    <r>
      <rPr>
        <sz val="11"/>
        <color indexed="8"/>
        <rFont val="Verdana"/>
        <family val="2"/>
      </rPr>
      <t>Bu alanın doldurulması zorunludur.</t>
    </r>
  </si>
  <si>
    <r>
      <rPr>
        <sz val="11"/>
        <color indexed="8"/>
        <rFont val="Verdana"/>
        <family val="2"/>
      </rPr>
      <t>12.</t>
    </r>
    <r>
      <rPr>
        <sz val="11"/>
        <color indexed="8"/>
        <rFont val="Verdana"/>
        <family val="2"/>
      </rPr>
      <t xml:space="preserve"> </t>
    </r>
    <r>
      <rPr>
        <sz val="11"/>
        <color indexed="8"/>
        <rFont val="Verdana"/>
        <family val="2"/>
      </rPr>
      <t>İzin yetkilisinin telefon numarasını girin.</t>
    </r>
    <r>
      <rPr>
        <sz val="11"/>
        <color indexed="8"/>
        <rFont val="Verdana"/>
        <family val="2"/>
      </rPr>
      <t xml:space="preserve"> </t>
    </r>
    <r>
      <rPr>
        <sz val="11"/>
        <color indexed="8"/>
        <rFont val="Verdana"/>
        <family val="2"/>
      </rPr>
      <t>Bu alanın doldurulması zorunludur.</t>
    </r>
  </si>
  <si>
    <r>
      <rPr>
        <sz val="11"/>
        <color indexed="8"/>
        <rFont val="Verdana"/>
        <family val="2"/>
      </rPr>
      <t>13.</t>
    </r>
    <r>
      <rPr>
        <sz val="11"/>
        <color indexed="8"/>
        <rFont val="Verdana"/>
        <family val="2"/>
      </rPr>
      <t xml:space="preserve"> </t>
    </r>
    <r>
      <rPr>
        <sz val="11"/>
        <color indexed="8"/>
        <rFont val="Verdana"/>
        <family val="2"/>
      </rPr>
      <t>Lütfen GG-AAA-YYYY biçiminde bu formun Doldurulma Tarihini girin.</t>
    </r>
    <r>
      <rPr>
        <sz val="11"/>
        <color indexed="8"/>
        <rFont val="Verdana"/>
        <family val="2"/>
      </rPr>
      <t xml:space="preserve"> </t>
    </r>
    <r>
      <rPr>
        <sz val="11"/>
        <color indexed="8"/>
        <rFont val="Verdana"/>
        <family val="2"/>
      </rPr>
      <t>Bu alanın doldurulması zorunludur.</t>
    </r>
  </si>
  <si>
    <r>
      <rPr>
        <sz val="11"/>
        <color indexed="8"/>
        <rFont val="Verdana"/>
        <family val="2"/>
      </rPr>
      <t>14.</t>
    </r>
    <r>
      <rPr>
        <sz val="11"/>
        <color indexed="8"/>
        <rFont val="Verdana"/>
        <family val="2"/>
      </rPr>
      <t xml:space="preserve"> </t>
    </r>
    <r>
      <rPr>
        <sz val="11"/>
        <color indexed="8"/>
        <rFont val="Verdana"/>
        <family val="2"/>
      </rPr>
      <t>Örnek olarak, kullanıcı dosyayı sirketadi-tarih.xls (tarih YYYY-AA-GG) şeklinde kaydedebilir.</t>
    </r>
    <r>
      <rPr>
        <sz val="11"/>
        <color indexed="8"/>
        <rFont val="Verdana"/>
        <family val="2"/>
      </rPr>
      <t xml:space="preserve"> </t>
    </r>
  </si>
  <si>
    <r>
      <rPr>
        <sz val="11"/>
        <color indexed="8"/>
        <rFont val="Verdana"/>
        <family val="2"/>
      </rPr>
      <t>Yedi Durum Tespiti Sorusunun cevaplanması için talimatlar (24 ila 65 arası satırlar).</t>
    </r>
    <r>
      <rPr>
        <sz val="11"/>
        <color indexed="8"/>
        <rFont val="Verdana"/>
        <family val="2"/>
      </rPr>
      <t xml:space="preserve">
Yanıtları yalnızca İNGİLİZCE olarak verin</t>
    </r>
  </si>
  <si>
    <r>
      <rPr>
        <sz val="10"/>
        <color indexed="8"/>
        <rFont val="Verdana"/>
        <family val="2"/>
      </rPr>
      <t>Bu yedi soru, metallerden her biri için kullanım, menşe ve kaynak tanımlaması sağlar.</t>
    </r>
    <r>
      <rPr>
        <sz val="10"/>
        <color indexed="8"/>
        <rFont val="Verdana"/>
        <family val="2"/>
      </rPr>
      <t xml:space="preserve"> </t>
    </r>
    <r>
      <rPr>
        <sz val="10"/>
        <color indexed="8"/>
        <rFont val="Verdana"/>
        <family val="2"/>
      </rPr>
      <t>Sorular düzenleyici kurumlar açısından uygunluğun tanımlanabilmesi için şirket ürünlerinde 3TG kullanımı hakkında bilgi toplamayı amaçlamaktadır.</t>
    </r>
    <r>
      <rPr>
        <sz val="10"/>
        <color indexed="8"/>
        <rFont val="Verdana"/>
        <family val="2"/>
      </rPr>
      <t xml:space="preserve"> </t>
    </r>
    <r>
      <rPr>
        <sz val="10"/>
        <color indexed="8"/>
        <rFont val="Verdana"/>
        <family val="2"/>
      </rPr>
      <t>Bu sorulara verilecek yanıtlar, şirket bilgileri bölümünde seçilen ‘Beyan Kapsamı’ bölümüne uygun olmalıdır. Bu bölümdeki sorulara verilen yanıtlar 3TG bildiriminin uygulanabilirliği ve eksiksizliğini belirlemek için kullanılabilir.</t>
    </r>
  </si>
  <si>
    <r>
      <rPr>
        <sz val="11"/>
        <color indexed="8"/>
        <rFont val="Verdana"/>
        <family val="2"/>
      </rPr>
      <t>Bazı şirketler "Hayır" yanıtı için bir doğrulama gerektirebilir ve bu doğrulamanın Açıklama alanına girilmesi gerekmektedir.</t>
    </r>
  </si>
  <si>
    <r>
      <rPr>
        <sz val="11"/>
        <color indexed="8"/>
        <rFont val="Verdana"/>
        <family val="2"/>
      </rPr>
      <t>Yanıtlarınızı açıklamak için Açıklama bölümlerine gereken açıklamaları girin.</t>
    </r>
  </si>
  <si>
    <r>
      <rPr>
        <sz val="11"/>
        <color indexed="8"/>
        <rFont val="Verdana"/>
        <family val="2"/>
      </rPr>
      <t>İzabe Tesisi Listesi Sekmesinin doldurulması ile ilgili talimatlar.</t>
    </r>
    <r>
      <rPr>
        <sz val="11"/>
        <color indexed="8"/>
        <rFont val="Verdana"/>
        <family val="2"/>
      </rPr>
      <t xml:space="preserve">
Yanıtları yalnızca İNGİLİZCE olarak verin</t>
    </r>
  </si>
  <si>
    <r>
      <rPr>
        <sz val="11"/>
        <color indexed="8"/>
        <rFont val="Verdana"/>
        <family val="2"/>
      </rPr>
      <t>Not:</t>
    </r>
    <r>
      <rPr>
        <sz val="11"/>
        <color indexed="8"/>
        <rFont val="Verdana"/>
        <family val="2"/>
      </rPr>
      <t xml:space="preserve"> </t>
    </r>
    <r>
      <rPr>
        <sz val="11"/>
        <color indexed="8"/>
        <rFont val="Verdana"/>
        <family val="2"/>
      </rPr>
      <t>(*) ile işaretlenmiş sütunların doldurulması zorunludur</t>
    </r>
  </si>
  <si>
    <r>
      <rPr>
        <sz val="11"/>
        <color indexed="8"/>
        <rFont val="Verdana"/>
        <family val="2"/>
      </rPr>
      <t>16.</t>
    </r>
    <r>
      <rPr>
        <sz val="11"/>
        <color indexed="8"/>
        <rFont val="Verdana"/>
        <family val="2"/>
      </rPr>
      <t xml:space="preserve"> </t>
    </r>
    <r>
      <rPr>
        <sz val="11"/>
        <color indexed="8"/>
        <rFont val="Verdana"/>
        <family val="2"/>
      </rPr>
      <t>Açıklamalar – İzabe tesisi ile ilgili açıklamaların girilmesi için serbest metin girişine uygun alan.</t>
    </r>
    <r>
      <rPr>
        <sz val="11"/>
        <color indexed="8"/>
        <rFont val="Verdana"/>
        <family val="2"/>
      </rPr>
      <t xml:space="preserve"> </t>
    </r>
    <r>
      <rPr>
        <sz val="11"/>
        <color indexed="8"/>
        <rFont val="Verdana"/>
        <family val="2"/>
      </rPr>
      <t>Örnek: izabe tesisi YYY Şirketi tarafından alınıyor</t>
    </r>
  </si>
  <si>
    <r>
      <rPr>
        <sz val="11"/>
        <color indexed="8"/>
        <rFont val="Verdana"/>
        <family val="2"/>
      </rPr>
      <t>Kontrol çalışma sayfası, Şablondaki gerekli tüm bilgilerin doldurulduğunun doğrulanması için kullanılır.</t>
    </r>
    <r>
      <rPr>
        <sz val="11"/>
        <color indexed="8"/>
        <rFont val="Verdana"/>
        <family val="2"/>
      </rPr>
      <t xml:space="preserve"> </t>
    </r>
    <r>
      <rPr>
        <sz val="11"/>
        <color indexed="8"/>
        <rFont val="Verdana"/>
        <family val="2"/>
      </rPr>
      <t>Bu sayfa gerçek zamanlı olarak güncellenir ve bu sayfayı Şablon kullanılırken dilediğiniz zaman inceleyebilirsiniz.</t>
    </r>
    <r>
      <rPr>
        <sz val="11"/>
        <color indexed="8"/>
        <rFont val="Verdana"/>
        <family val="2"/>
      </rPr>
      <t xml:space="preserve"> </t>
    </r>
    <r>
      <rPr>
        <sz val="11"/>
        <color indexed="8"/>
        <rFont val="Verdana"/>
        <family val="2"/>
      </rPr>
      <t>Bu sayfa, tamamlama işlemini doğrulamak için kullanılır.</t>
    </r>
    <r>
      <rPr>
        <sz val="11"/>
        <color indexed="8"/>
        <rFont val="Verdana"/>
        <family val="2"/>
      </rPr>
      <t xml:space="preserve">
Bu sayfayı kullanmak için gerekli tüm alanların doldurulduğunu doğrulayın (doldurulan alanlar yeşil renkte vurgulanacaktır).</t>
    </r>
    <r>
      <rPr>
        <sz val="11"/>
        <color indexed="8"/>
        <rFont val="Verdana"/>
        <family val="2"/>
      </rPr>
      <t xml:space="preserve"> </t>
    </r>
    <r>
      <rPr>
        <sz val="11"/>
        <color indexed="8"/>
        <rFont val="Verdana"/>
        <family val="2"/>
      </rPr>
      <t>Alanlar yeşil renkte vurgulanmadıysa, kırmızı renkli alan(lar)ı bulun ve gerekli eylemler için C Sütunundaki "Notlar" bölümünü inceleyin.</t>
    </r>
    <r>
      <rPr>
        <sz val="11"/>
        <color indexed="8"/>
        <rFont val="Verdana"/>
        <family val="2"/>
      </rPr>
      <t xml:space="preserve"> </t>
    </r>
    <r>
      <rPr>
        <sz val="11"/>
        <color indexed="8"/>
        <rFont val="Verdana"/>
        <family val="2"/>
      </rPr>
      <t>Alanı doğrudan erişerek doldurmak için D Sütunundaki URL'yi kullanabilirsiniz.</t>
    </r>
  </si>
  <si>
    <r>
      <rPr>
        <sz val="11"/>
        <color indexed="8"/>
        <rFont val="Verdana"/>
        <family val="2"/>
      </rPr>
      <t>ŞARTLAR VE KOŞULLAR</t>
    </r>
  </si>
  <si>
    <r>
      <rPr>
        <sz val="11"/>
        <color indexed="8"/>
        <rFont val="Verdana"/>
        <family val="2"/>
      </rPr>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r>
  </si>
  <si>
    <r>
      <rPr>
        <sz val="11"/>
        <color indexed="8"/>
        <rFont val="Verdana"/>
        <family val="2"/>
      </rPr>
      <t>Listeye ya da herhangi bir Araca erişerek ya da bunları kullanarak, Kullanıcı yukarıdaki hususları kabul etmiş olacaktır.</t>
    </r>
    <r>
      <rPr>
        <sz val="11"/>
        <color indexed="8"/>
        <rFont val="Verdana"/>
        <family val="2"/>
      </rPr>
      <t xml:space="preserve"> </t>
    </r>
  </si>
  <si>
    <r>
      <rPr>
        <sz val="11"/>
        <color indexed="8"/>
        <rFont val="Verdana"/>
        <family val="2"/>
      </rPr>
      <t>ÖĞE</t>
    </r>
  </si>
  <si>
    <r>
      <rPr>
        <sz val="11"/>
        <color indexed="8"/>
        <rFont val="Verdana"/>
        <family val="2"/>
      </rPr>
      <t>3TG</t>
    </r>
  </si>
  <si>
    <r>
      <rPr>
        <sz val="11"/>
        <color indexed="8"/>
        <rFont val="Verdana"/>
        <family val="2"/>
      </rPr>
      <t>İzin Yetkilisi</t>
    </r>
  </si>
  <si>
    <r>
      <rPr>
        <sz val="11"/>
        <color indexed="8"/>
        <rFont val="Verdana"/>
        <family val="2"/>
      </rPr>
      <t>TANIM</t>
    </r>
  </si>
  <si>
    <r>
      <rPr>
        <sz val="11"/>
        <color indexed="8"/>
        <rFont val="Verdana"/>
        <family val="2"/>
      </rPr>
      <t>Tantal, kalay, tungsten, altın</t>
    </r>
  </si>
  <si>
    <r>
      <rPr>
        <sz val="11"/>
        <color indexed="8"/>
        <rFont val="Verdana"/>
        <family val="2"/>
      </rPr>
      <t>Bu alan, beyanın içeriğinden sorumlu kişiyi tanımlama amacı taşır.</t>
    </r>
    <r>
      <rPr>
        <sz val="11"/>
        <color indexed="8"/>
        <rFont val="Verdana"/>
        <family val="2"/>
      </rPr>
      <t xml:space="preserve"> </t>
    </r>
    <r>
      <rPr>
        <sz val="11"/>
        <color indexed="8"/>
        <rFont val="Verdana"/>
        <family val="2"/>
      </rPr>
      <t>İzin yetkilisi, irtibat kişisinden farklı bir kişi olabilir.</t>
    </r>
    <r>
      <rPr>
        <sz val="11"/>
        <color indexed="8"/>
        <rFont val="Verdana"/>
        <family val="2"/>
      </rPr>
      <t xml:space="preserve"> </t>
    </r>
    <r>
      <rPr>
        <sz val="11"/>
        <color indexed="8"/>
        <rFont val="Verdana"/>
        <family val="2"/>
      </rPr>
      <t>İzin yetkilisinin adı belirtilirken “aynı” gibi ifadelerin kullanılması doğru olmayacaktır.</t>
    </r>
    <r>
      <rPr>
        <sz val="11"/>
        <color indexed="8"/>
        <rFont val="Verdana"/>
        <family val="2"/>
      </rPr>
      <t xml:space="preserve"> </t>
    </r>
  </si>
  <si>
    <r>
      <rPr>
        <sz val="11"/>
        <color indexed="8"/>
        <rFont val="Verdana"/>
        <family val="2"/>
      </rPr>
      <t>Zorunlu alanların doldurulma düzeyini kontrol etmek için buraya tıklayın</t>
    </r>
  </si>
  <si>
    <r>
      <rPr>
        <sz val="11"/>
        <color indexed="8"/>
        <rFont val="Verdana"/>
        <family val="2"/>
      </rPr>
      <t>Bir (1) veya daha fazla zorunlu alanın doldurulması gerekiyor</t>
    </r>
  </si>
  <si>
    <r>
      <rPr>
        <sz val="11"/>
        <color indexed="8"/>
        <rFont val="Verdana"/>
        <family val="2"/>
      </rPr>
      <t>Şartlar ve Koşullara yönlendiren Bağlantı</t>
    </r>
  </si>
  <si>
    <r>
      <rPr>
        <sz val="11"/>
        <color indexed="8"/>
        <rFont val="Verdana"/>
        <family val="2"/>
      </rPr>
      <t>Bu belge, ürünlerde kullanılan kalay, tantal, tungsten ve altın hakkında kaynak bilgisi toplamayı amaçlamaktadır.</t>
    </r>
  </si>
  <si>
    <r>
      <rPr>
        <sz val="11"/>
        <color indexed="8"/>
        <rFont val="Verdana"/>
        <family val="2"/>
      </rPr>
      <t>Şirket Bilgileri</t>
    </r>
  </si>
  <si>
    <r>
      <rPr>
        <sz val="11"/>
        <color indexed="8"/>
        <rFont val="Verdana"/>
        <family val="2"/>
      </rPr>
      <t>Şirket Adı (*):</t>
    </r>
  </si>
  <si>
    <r>
      <rPr>
        <sz val="11"/>
        <color indexed="8"/>
        <rFont val="Verdana"/>
        <family val="2"/>
      </rPr>
      <t>Beyan Kapsamı ya da Sınıfı (*):</t>
    </r>
  </si>
  <si>
    <r>
      <rPr>
        <sz val="11"/>
        <color indexed="8"/>
        <rFont val="Verdana"/>
        <family val="2"/>
      </rPr>
      <t>Kapsam Açıklaması:</t>
    </r>
  </si>
  <si>
    <r>
      <rPr>
        <sz val="11"/>
        <color indexed="8"/>
        <rFont val="Verdana"/>
        <family val="2"/>
      </rPr>
      <t>Kapsam Açıklaması: (*)</t>
    </r>
  </si>
  <si>
    <r>
      <rPr>
        <sz val="11"/>
        <color indexed="8"/>
        <rFont val="Verdana"/>
        <family val="2"/>
      </rPr>
      <t>Bu beyanın geçerli olduğu ürünleri girmek için Ürün Listesi sekmesine ilerleyin</t>
    </r>
  </si>
  <si>
    <r>
      <rPr>
        <sz val="11"/>
        <color indexed="8"/>
        <rFont val="Verdana"/>
        <family val="2"/>
      </rPr>
      <t>Bu beyanın geçerli olduğu ürünleri girmek için buraya tıklayın</t>
    </r>
  </si>
  <si>
    <r>
      <rPr>
        <sz val="11"/>
        <color indexed="8"/>
        <rFont val="Verdana"/>
        <family val="2"/>
      </rPr>
      <t>Şirket Benzersiz Kimlik Numarası:</t>
    </r>
  </si>
  <si>
    <r>
      <rPr>
        <sz val="11"/>
        <color indexed="8"/>
        <rFont val="Verdana"/>
        <family val="2"/>
      </rPr>
      <t>Şirket Benzersiz Kimlik Numarasını Belirleyen Kurum:</t>
    </r>
  </si>
  <si>
    <r>
      <rPr>
        <sz val="11"/>
        <color indexed="8"/>
        <rFont val="Verdana"/>
        <family val="2"/>
      </rPr>
      <t>Adres:</t>
    </r>
  </si>
  <si>
    <r>
      <rPr>
        <sz val="11"/>
        <color indexed="8"/>
        <rFont val="Verdana"/>
        <family val="2"/>
      </rPr>
      <t>İrtibat Kişisinin Adı (*):</t>
    </r>
  </si>
  <si>
    <r>
      <rPr>
        <sz val="11"/>
        <color indexed="8"/>
        <rFont val="Verdana"/>
        <family val="2"/>
      </rPr>
      <t>E-posta – İrtibat (*):</t>
    </r>
  </si>
  <si>
    <r>
      <rPr>
        <sz val="11"/>
        <color indexed="8"/>
        <rFont val="Verdana"/>
        <family val="2"/>
      </rPr>
      <t>Telefon – İrtibat (*):</t>
    </r>
  </si>
  <si>
    <r>
      <rPr>
        <sz val="11"/>
        <color indexed="8"/>
        <rFont val="Verdana"/>
        <family val="2"/>
      </rPr>
      <t>İzin Yetkilisi (*):</t>
    </r>
  </si>
  <si>
    <r>
      <rPr>
        <sz val="11"/>
        <color indexed="8"/>
        <rFont val="Verdana"/>
        <family val="2"/>
      </rPr>
      <t>Unvan - İzin Yetkilisi:</t>
    </r>
  </si>
  <si>
    <r>
      <rPr>
        <sz val="11"/>
        <color indexed="8"/>
        <rFont val="Verdana"/>
        <family val="2"/>
      </rPr>
      <t>E-posta - İzin Yetkilisi (*):</t>
    </r>
  </si>
  <si>
    <r>
      <rPr>
        <sz val="11"/>
        <color indexed="8"/>
        <rFont val="Verdana"/>
        <family val="2"/>
      </rPr>
      <t>Telefon - İzin Yetkilisi (*):</t>
    </r>
  </si>
  <si>
    <r>
      <rPr>
        <sz val="11"/>
        <color indexed="8"/>
        <rFont val="Verdana"/>
        <family val="2"/>
      </rPr>
      <t>Yürürlük Tarihi (*):</t>
    </r>
  </si>
  <si>
    <r>
      <rPr>
        <sz val="11"/>
        <color indexed="8"/>
        <rFont val="Verdana"/>
        <family val="2"/>
      </rPr>
      <t>Aşağıdaki 1 ile 7 arası soruları yukarıda gösterilen beyan kapsamına uygun şekilde yanıtlayın</t>
    </r>
  </si>
  <si>
    <r>
      <rPr>
        <sz val="10"/>
        <color indexed="8"/>
        <rFont val="Verdana"/>
        <family val="2"/>
      </rPr>
      <t>4) 3TG (ürünlerinizin imalatı veya işlevselliği için gerekli) yüzde 100 oranda geri dönüşüm ya da hurda kaynaklarından elde ediliyor mu?</t>
    </r>
    <r>
      <rPr>
        <sz val="10"/>
        <color indexed="8"/>
        <rFont val="Verdana"/>
        <family val="2"/>
      </rPr>
      <t xml:space="preserve"> </t>
    </r>
  </si>
  <si>
    <r>
      <rPr>
        <sz val="10"/>
        <color indexed="8"/>
        <rFont val="Verdana"/>
        <family val="2"/>
      </rPr>
      <t>6) Tedarik zincirinize 3TG sağlayan tüm izabe tesislerini tanımladınız mı?</t>
    </r>
    <r>
      <rPr>
        <sz val="10"/>
        <color indexed="8"/>
        <rFont val="Verdana"/>
        <family val="2"/>
      </rPr>
      <t xml:space="preserve"> </t>
    </r>
  </si>
  <si>
    <r>
      <rPr>
        <sz val="10"/>
        <color indexed="8"/>
        <rFont val="Verdana"/>
        <family val="2"/>
      </rPr>
      <t>7) Şirketinizin aldığı tüm uygulanabilir izabe tesisi bilgileri bu beyanda bildirildi mi?</t>
    </r>
    <r>
      <rPr>
        <sz val="10"/>
        <color indexed="8"/>
        <rFont val="Verdana"/>
        <family val="2"/>
      </rPr>
      <t xml:space="preserve"> </t>
    </r>
  </si>
  <si>
    <r>
      <rPr>
        <sz val="11"/>
        <color indexed="8"/>
        <rFont val="Verdana"/>
        <family val="2"/>
      </rPr>
      <t>Aşağıdaki Soruları Şirket Düzeyinde Yanıtlayın</t>
    </r>
  </si>
  <si>
    <r>
      <rPr>
        <sz val="11"/>
        <color indexed="8"/>
        <rFont val="Verdana"/>
        <family val="2"/>
      </rPr>
      <t>B.</t>
    </r>
    <r>
      <rPr>
        <sz val="11"/>
        <color indexed="8"/>
        <rFont val="Verdana"/>
        <family val="2"/>
      </rPr>
      <t xml:space="preserve"> </t>
    </r>
    <r>
      <rPr>
        <sz val="11"/>
        <color indexed="8"/>
        <rFont val="Verdana"/>
        <family val="2"/>
      </rPr>
      <t>İhtilaf konusu maden kaynakları ile ilgili politikanız, web sitenizde genel erişime açık mı?</t>
    </r>
    <r>
      <rPr>
        <sz val="11"/>
        <color indexed="8"/>
        <rFont val="Verdana"/>
        <family val="2"/>
      </rPr>
      <t xml:space="preserve"> </t>
    </r>
    <r>
      <rPr>
        <sz val="11"/>
        <color indexed="8"/>
        <rFont val="Verdana"/>
        <family val="2"/>
      </rPr>
      <t>(Not – Cevap evetse, kullanıcı açıklama alanına ilgili URL'yi eklemelidir.)</t>
    </r>
  </si>
  <si>
    <r>
      <rPr>
        <sz val="11"/>
        <color indexed="8"/>
        <rFont val="Verdana"/>
        <family val="2"/>
      </rPr>
      <t>C.</t>
    </r>
    <r>
      <rPr>
        <sz val="11"/>
        <color indexed="8"/>
        <rFont val="Verdana"/>
        <family val="2"/>
      </rPr>
      <t xml:space="preserve"> </t>
    </r>
    <r>
      <rPr>
        <sz val="11"/>
        <color indexed="8"/>
        <rFont val="Verdana"/>
        <family val="2"/>
      </rPr>
      <t>Doğrudan tedarikçilerinizin DKC ihtilafı içermeyen şirketler olmasını şart koşuyor musunuz?</t>
    </r>
  </si>
  <si>
    <r>
      <rPr>
        <sz val="10"/>
        <color indexed="8"/>
        <rFont val="Verdana"/>
        <family val="2"/>
      </rPr>
      <t>D.</t>
    </r>
    <r>
      <rPr>
        <sz val="10"/>
        <color indexed="8"/>
        <rFont val="Verdana"/>
        <family val="2"/>
      </rPr>
      <t xml:space="preserve"> </t>
    </r>
    <r>
      <rPr>
        <sz val="10"/>
        <color indexed="8"/>
        <rFont val="Verdana"/>
        <family val="2"/>
      </rPr>
      <t>Doğrudan tedarikçilerinizin 3TG'yi durum tespiti uygulamaları bağımsız üçüncü kişi denetim programları tarafından onaylanmış şirketlerden edinmesini şart koşuyor musunuz?</t>
    </r>
  </si>
  <si>
    <r>
      <rPr>
        <sz val="10"/>
        <color indexed="8"/>
        <rFont val="Verdana"/>
        <family val="2"/>
      </rPr>
      <t>E.</t>
    </r>
    <r>
      <rPr>
        <sz val="10"/>
        <color indexed="8"/>
        <rFont val="Verdana"/>
        <family val="2"/>
      </rPr>
      <t xml:space="preserve"> </t>
    </r>
    <r>
      <rPr>
        <sz val="10"/>
        <color indexed="8"/>
        <rFont val="Verdana"/>
        <family val="2"/>
      </rPr>
      <t>İhtilafsız kaynak edinimi için durum tespiti tedbirlerini uygulamaya koydunuz mu?</t>
    </r>
  </si>
  <si>
    <r>
      <rPr>
        <sz val="11"/>
        <color indexed="8"/>
        <rFont val="Verdana"/>
        <family val="2"/>
      </rPr>
      <t>Yanıt</t>
    </r>
  </si>
  <si>
    <r>
      <rPr>
        <sz val="11"/>
        <color indexed="8"/>
        <rFont val="Verdana"/>
        <family val="2"/>
      </rPr>
      <t>Soru</t>
    </r>
  </si>
  <si>
    <r>
      <rPr>
        <sz val="11"/>
        <color indexed="8"/>
        <rFont val="Verdana"/>
        <family val="2"/>
      </rPr>
      <t>Açıklamalar</t>
    </r>
  </si>
  <si>
    <r>
      <rPr>
        <sz val="11"/>
        <color indexed="8"/>
        <rFont val="Verdana"/>
        <family val="2"/>
      </rPr>
      <t>Tantal</t>
    </r>
    <r>
      <rPr>
        <sz val="11"/>
        <color indexed="8"/>
        <rFont val="Verdana"/>
        <family val="2"/>
      </rPr>
      <t xml:space="preserve"> </t>
    </r>
  </si>
  <si>
    <r>
      <rPr>
        <sz val="11"/>
        <color indexed="8"/>
        <rFont val="Verdana"/>
        <family val="2"/>
      </rPr>
      <t>Kalay</t>
    </r>
    <r>
      <rPr>
        <sz val="11"/>
        <color indexed="8"/>
        <rFont val="Verdana"/>
        <family val="2"/>
      </rPr>
      <t xml:space="preserve"> </t>
    </r>
  </si>
  <si>
    <r>
      <rPr>
        <sz val="11"/>
        <color indexed="8"/>
        <rFont val="Verdana"/>
        <family val="2"/>
      </rPr>
      <t>Altın</t>
    </r>
    <r>
      <rPr>
        <sz val="11"/>
        <color indexed="8"/>
        <rFont val="Verdana"/>
        <family val="2"/>
      </rPr>
      <t xml:space="preserve"> </t>
    </r>
  </si>
  <si>
    <r>
      <rPr>
        <sz val="11"/>
        <color indexed="8"/>
        <rFont val="Verdana"/>
        <family val="2"/>
      </rPr>
      <t>Tungsten</t>
    </r>
    <r>
      <rPr>
        <sz val="11"/>
        <color indexed="8"/>
        <rFont val="Verdana"/>
        <family val="2"/>
      </rPr>
      <t xml:space="preserve"> </t>
    </r>
  </si>
  <si>
    <r>
      <rPr>
        <sz val="11"/>
        <color indexed="8"/>
        <rFont val="Verdana"/>
        <family val="2"/>
      </rPr>
      <t>Açıklamalar ve Ekler</t>
    </r>
  </si>
  <si>
    <r>
      <rPr>
        <sz val="11"/>
        <color indexed="8"/>
        <rFont val="Verdana"/>
        <family val="2"/>
      </rPr>
      <t>Evet</t>
    </r>
  </si>
  <si>
    <r>
      <rPr>
        <sz val="11"/>
        <color indexed="8"/>
        <rFont val="Verdana"/>
        <family val="2"/>
      </rPr>
      <t>Hayır</t>
    </r>
  </si>
  <si>
    <r>
      <rPr>
        <sz val="11"/>
        <color indexed="8"/>
        <rFont val="Verdana"/>
        <family val="2"/>
      </rPr>
      <t>Bilinmiyor</t>
    </r>
  </si>
  <si>
    <r>
      <rPr>
        <sz val="11"/>
        <color indexed="8"/>
        <rFont val="Verdana"/>
        <family val="2"/>
      </rPr>
      <t>Hiçbiri</t>
    </r>
  </si>
  <si>
    <r>
      <rPr>
        <sz val="11"/>
        <color indexed="8"/>
        <rFont val="Verdana"/>
        <family val="2"/>
      </rPr>
      <t>Metal</t>
    </r>
  </si>
  <si>
    <r>
      <rPr>
        <sz val="11"/>
        <color indexed="8"/>
        <rFont val="Verdana"/>
        <family val="2"/>
      </rPr>
      <t>Bilinen rumuz</t>
    </r>
  </si>
  <si>
    <r>
      <rPr>
        <sz val="11"/>
        <color indexed="8"/>
        <rFont val="Verdana"/>
        <family val="2"/>
      </rPr>
      <t>Standart İzabe Tesisi Adları</t>
    </r>
  </si>
  <si>
    <r>
      <rPr>
        <sz val="11"/>
        <color indexed="8"/>
        <rFont val="Verdana"/>
        <family val="2"/>
      </rPr>
      <t>İzabe Tesisi Konumu:</t>
    </r>
    <r>
      <rPr>
        <sz val="11"/>
        <color indexed="8"/>
        <rFont val="Verdana"/>
        <family val="2"/>
      </rPr>
      <t xml:space="preserve"> </t>
    </r>
    <r>
      <rPr>
        <sz val="11"/>
        <color indexed="8"/>
        <rFont val="Verdana"/>
        <family val="2"/>
      </rPr>
      <t>Ülke</t>
    </r>
  </si>
  <si>
    <r>
      <rPr>
        <sz val="11"/>
        <color indexed="8"/>
        <rFont val="Verdana"/>
        <family val="2"/>
      </rPr>
      <t>İzabe Tesisi Tanımlama Numarası Kaynağı</t>
    </r>
  </si>
  <si>
    <r>
      <rPr>
        <sz val="11"/>
        <color indexed="8"/>
        <rFont val="Verdana"/>
        <family val="2"/>
      </rPr>
      <t>İzabe Tesisinin Bulunduğu Cadde</t>
    </r>
    <r>
      <rPr>
        <sz val="11"/>
        <color indexed="8"/>
        <rFont val="Verdana"/>
        <family val="2"/>
      </rPr>
      <t xml:space="preserve"> </t>
    </r>
  </si>
  <si>
    <r>
      <rPr>
        <sz val="11"/>
        <color indexed="8"/>
        <rFont val="Verdana"/>
        <family val="2"/>
      </rPr>
      <t>İzabe Tesisinin Bulunduğu Şehir</t>
    </r>
  </si>
  <si>
    <r>
      <rPr>
        <sz val="11"/>
        <color indexed="8"/>
        <rFont val="Verdana"/>
        <family val="2"/>
      </rPr>
      <t>İzabe Tesisi Konumu:</t>
    </r>
    <r>
      <rPr>
        <sz val="11"/>
        <color indexed="8"/>
        <rFont val="Verdana"/>
        <family val="2"/>
      </rPr>
      <t xml:space="preserve"> </t>
    </r>
    <r>
      <rPr>
        <sz val="11"/>
        <color indexed="8"/>
        <rFont val="Verdana"/>
        <family val="2"/>
      </rPr>
      <t>Eyalet/İl</t>
    </r>
  </si>
  <si>
    <r>
      <rPr>
        <sz val="11"/>
        <color indexed="8"/>
        <rFont val="Verdana"/>
        <family val="2"/>
      </rPr>
      <t>İzabe Tesisinin Bulunduğu Ülke (*)</t>
    </r>
  </si>
  <si>
    <r>
      <rPr>
        <sz val="11"/>
        <color indexed="8"/>
        <rFont val="Verdana"/>
        <family val="2"/>
      </rPr>
      <t>İzabe Tesisi İrtibat Kişisinin Adı</t>
    </r>
  </si>
  <si>
    <r>
      <rPr>
        <sz val="11"/>
        <color indexed="8"/>
        <rFont val="Verdana"/>
        <family val="2"/>
      </rPr>
      <t>İzabe Tesisi İrtibat Kişisinin E-posta Adresi</t>
    </r>
  </si>
  <si>
    <r>
      <rPr>
        <sz val="11"/>
        <color indexed="8"/>
        <rFont val="Verdana"/>
        <family val="2"/>
      </rPr>
      <t>Sonrası için önerilen adımlar</t>
    </r>
  </si>
  <si>
    <r>
      <rPr>
        <sz val="11"/>
        <color indexed="8"/>
        <rFont val="Verdana"/>
        <family val="2"/>
      </rPr>
      <t>Maden(ler)in Adları veya geri dönüşüm ya da hurda kaynaklı ise “geri dönüştürülmüş” ya da “hurda” girdisi</t>
    </r>
  </si>
  <si>
    <r>
      <rPr>
        <sz val="11"/>
        <color indexed="8"/>
        <rFont val="Verdana"/>
        <family val="2"/>
      </rPr>
      <t>Maden(ler)in Konumu (Ülke) veya geri dönüşüm ya da hurda kaynaklı ise “geri dönüştürülmüş” ya da “hurda” girdisi</t>
    </r>
  </si>
  <si>
    <r>
      <rPr>
        <sz val="11"/>
        <color indexed="8"/>
        <rFont val="Verdana"/>
        <family val="2"/>
      </rPr>
      <t>İzabe tesisinin hammaddeleri %100 oranda geri dönüşüm veya hurda kaynaklarından mı geliyor?</t>
    </r>
  </si>
  <si>
    <r>
      <rPr>
        <sz val="11"/>
        <color indexed="8"/>
        <rFont val="Verdana"/>
        <family val="2"/>
      </rPr>
      <t>İzabe Tesisi Tanımlaması</t>
    </r>
  </si>
  <si>
    <r>
      <rPr>
        <sz val="11"/>
        <color indexed="8"/>
        <rFont val="Verdana"/>
        <family val="2"/>
      </rPr>
      <t>Müşterilerinize göndermeden önce tüm zorunlu alanların doldurulduğundan emin olun. Kırmızı renkle vurgulanmış olan satır öğelerinin bulunup bulunmadığını inceleyin.</t>
    </r>
  </si>
  <si>
    <r>
      <rPr>
        <sz val="11"/>
        <color indexed="8"/>
        <rFont val="Verdana"/>
        <family val="2"/>
      </rPr>
      <t>Doldurulması gereken zorunlu alanlar</t>
    </r>
  </si>
  <si>
    <r>
      <rPr>
        <sz val="11"/>
        <color indexed="8"/>
        <rFont val="Verdana"/>
        <family val="2"/>
      </rPr>
      <t>Zorunlu Alanlar</t>
    </r>
  </si>
  <si>
    <r>
      <rPr>
        <sz val="11"/>
        <color indexed="8"/>
        <rFont val="Verdana"/>
        <family val="2"/>
      </rPr>
      <t>Yanıt verildi</t>
    </r>
  </si>
  <si>
    <r>
      <rPr>
        <sz val="11"/>
        <color indexed="8"/>
        <rFont val="Verdana"/>
        <family val="2"/>
      </rPr>
      <t>Notlar</t>
    </r>
  </si>
  <si>
    <r>
      <rPr>
        <sz val="11"/>
        <color indexed="8"/>
        <rFont val="Verdana"/>
        <family val="2"/>
      </rPr>
      <t>Kaynağa giden köprü bağlantı</t>
    </r>
  </si>
  <si>
    <r>
      <rPr>
        <sz val="11"/>
        <color indexed="8"/>
        <rFont val="Verdana"/>
        <family val="2"/>
      </rPr>
      <t>İzabe Listesi sekmesinde herhangi bir izabe listesi adı verilmedi</t>
    </r>
  </si>
  <si>
    <r>
      <rPr>
        <sz val="11"/>
        <color indexed="8"/>
        <rFont val="Verdana"/>
        <family val="2"/>
      </rPr>
      <t>Şirketinizin adını Beyan sekmesi hücre D8'de belirtin.</t>
    </r>
  </si>
  <si>
    <r>
      <rPr>
        <sz val="11"/>
        <color indexed="8"/>
        <rFont val="Verdana"/>
        <family val="2"/>
      </rPr>
      <t>Beyan kapsamını Beyan sekmesi hücre D9'da belirtin.</t>
    </r>
  </si>
  <si>
    <r>
      <rPr>
        <sz val="11"/>
        <color indexed="8"/>
        <rFont val="Verdana"/>
        <family val="2"/>
      </rPr>
      <t>Kapsam açıklamasını Beyan sekmesi hücre D10'da belirtin.</t>
    </r>
  </si>
  <si>
    <r>
      <rPr>
        <sz val="11"/>
        <color indexed="8"/>
        <rFont val="Verdana"/>
        <family val="2"/>
      </rPr>
      <t>İrtibat kişis</t>
    </r>
    <r>
      <rPr>
        <sz val="11"/>
        <color indexed="8"/>
        <rFont val="Verdana"/>
        <family val="2"/>
      </rPr>
      <t>i adını Beyan sekmesi hücre D15'te belirtin.</t>
    </r>
  </si>
  <si>
    <r>
      <rPr>
        <sz val="11"/>
        <color indexed="8"/>
        <rFont val="Verdana"/>
        <family val="2"/>
      </rPr>
      <t>İrtibat kişisi telefon numarasını Beyan sekmesi hücre D17'de belirtin.</t>
    </r>
  </si>
  <si>
    <r>
      <rPr>
        <sz val="11"/>
        <color indexed="8"/>
        <rFont val="Verdana"/>
        <family val="2"/>
      </rPr>
      <t>Beyan sekmesinde, hücre D18'e yetkili şirket temsilcisinin adını ekleyin.</t>
    </r>
  </si>
  <si>
    <r>
      <rPr>
        <sz val="11"/>
        <color indexed="8"/>
        <rFont val="Verdana"/>
        <family val="2"/>
      </rPr>
      <t>Beyan sekmesinde, hücre D21'e yetkili şirket temsilcisi için bir telefon numarası ekleyin.</t>
    </r>
  </si>
  <si>
    <r>
      <rPr>
        <sz val="11"/>
        <color indexed="8"/>
        <rFont val="Verdana"/>
        <family val="2"/>
      </rPr>
      <t>Beyan sekmesi hücre D22'ye formun doldurulduğu tarihi girin.</t>
    </r>
  </si>
  <si>
    <r>
      <rPr>
        <sz val="11"/>
        <color indexed="8"/>
        <rFont val="Verdana"/>
        <family val="2"/>
      </rPr>
      <t>Tantalın ürünlerinize kasti olarak eklenip eklenmediğini Beyan sekmesi hücre D26'da belirtin.</t>
    </r>
  </si>
  <si>
    <r>
      <rPr>
        <sz val="11"/>
        <color indexed="8"/>
        <rFont val="Verdana"/>
        <family val="2"/>
      </rPr>
      <t>Kalayın ürünlerinize kasti olarak eklenip eklenmediğini Beyan sekmesi hücre D27'de belirtin.</t>
    </r>
  </si>
  <si>
    <r>
      <rPr>
        <sz val="11"/>
        <color indexed="8"/>
        <rFont val="Verdana"/>
        <family val="2"/>
      </rPr>
      <t>Altının ürünlerinize kasti olarak eklenip eklenmediğini Beyan sekmesi hücre D28'de belirtin.</t>
    </r>
  </si>
  <si>
    <r>
      <rPr>
        <sz val="11"/>
        <color indexed="8"/>
        <rFont val="Verdana"/>
        <family val="2"/>
      </rPr>
      <t>Tungstenin ürünlerinize kasti olarak eklenip eklenmediğini Beyan sekmesi hücre D29'da belirtin.</t>
    </r>
  </si>
  <si>
    <r>
      <rPr>
        <sz val="11"/>
        <color indexed="8"/>
        <rFont val="Verdana"/>
        <family val="2"/>
      </rPr>
      <t>Tantalın ürünlerinizin imalat için gerekli olup olmadığını ve son üründe bulunup bulunmadığını Beyan sekmesinde hücre D32'de belirtin.</t>
    </r>
  </si>
  <si>
    <r>
      <rPr>
        <sz val="11"/>
        <color indexed="8"/>
        <rFont val="Verdana"/>
        <family val="2"/>
      </rPr>
      <t>Kalayın ürünlerinizin imalat için gerekli olup olmadığını ve son üründe bulunup bulunmadığını Beyan sekmesinde hücre D33'te belirtin.</t>
    </r>
  </si>
  <si>
    <r>
      <rPr>
        <sz val="11"/>
        <color indexed="8"/>
        <rFont val="Verdana"/>
        <family val="2"/>
      </rPr>
      <t>Altının ürünlerinizin imalat için gerekli olup olmadığını ve son üründe bulunup bulunmadığını Beyan sekmesinde hücre D34'te belirtin.</t>
    </r>
  </si>
  <si>
    <r>
      <rPr>
        <sz val="11"/>
        <color indexed="8"/>
        <rFont val="Verdana"/>
        <family val="2"/>
      </rPr>
      <t>Tungstenin ürünlerinizin imalat için gerekli olup olmadığını ve son üründe bulunup bulunmadığını Beyan sekmesinde hücre D35'te belirtin.</t>
    </r>
  </si>
  <si>
    <r>
      <rPr>
        <sz val="11"/>
        <color indexed="8"/>
        <rFont val="Verdana"/>
        <family val="2"/>
      </rPr>
      <t>Bu anket yanıtlarında bildirilen ürünler kapsamında kullanılan Tantalın DKC veya komşu ülkelerinden edinilip edinilmediğini Beyan sekmesi hücre D38'de belirtin.</t>
    </r>
  </si>
  <si>
    <r>
      <rPr>
        <sz val="11"/>
        <color indexed="8"/>
        <rFont val="Verdana"/>
        <family val="2"/>
      </rPr>
      <t>Bu anket yanıtlarında bildirilen ürünler kapsamında kullanılan Kalayın DKC veya komşu ülkelerinden edinilip edinilmediğini Beyan sekmesi hücre D39'da belirtin.</t>
    </r>
  </si>
  <si>
    <r>
      <rPr>
        <sz val="11"/>
        <color indexed="8"/>
        <rFont val="Verdana"/>
        <family val="2"/>
      </rPr>
      <t>Bu anket yanıtlarında bildirilen ürünler kapsamında kullanılan Altının DKC veya komşu ülkelerinden edinilip edinilmediğini Beyan sekmesi hücre D40'da belirtin.</t>
    </r>
  </si>
  <si>
    <r>
      <rPr>
        <sz val="11"/>
        <color indexed="8"/>
        <rFont val="Verdana"/>
        <family val="2"/>
      </rPr>
      <t>Bu anket yanıtlarında bildirilen ürünler kapsamında kullanılan Tungstenin DKC veya komşu ülkelerinden edinilip edinilmediğini Beyan sekmesi hücre D41'de belirtin.</t>
    </r>
  </si>
  <si>
    <r>
      <rPr>
        <sz val="11"/>
        <color indexed="8"/>
        <rFont val="Verdana"/>
        <family val="2"/>
      </rPr>
      <t>Bu anket yanıtlarında bildirilen ürünler kapsamında kullanılan Tantalın geri dönüşüm veya hurda kaynaklarından edinilip edinilmediğini Beyan sekmesi hücre D44'te belirtin.</t>
    </r>
  </si>
  <si>
    <r>
      <rPr>
        <sz val="11"/>
        <color indexed="8"/>
        <rFont val="Verdana"/>
        <family val="2"/>
      </rPr>
      <t>Bu anket yanıtlarında bildirilen ürünler kapsamında kullanılan Kalayın geri dönüşüm veya hurda kaynaklarından edinilip edinilmediğini Beyan sekmesi hücre D45'te belirtin.</t>
    </r>
  </si>
  <si>
    <r>
      <rPr>
        <sz val="11"/>
        <color indexed="8"/>
        <rFont val="Verdana"/>
        <family val="2"/>
      </rPr>
      <t>Bu anket yanıtlarında bildirilen ürünler kapsamında kullanılan Altının geri dönüşüm veya hurda kaynaklarından edinilip edinilmediğini Beyan sekmesi hücre D46'da belirtin.</t>
    </r>
  </si>
  <si>
    <r>
      <rPr>
        <sz val="11"/>
        <color indexed="8"/>
        <rFont val="Verdana"/>
        <family val="2"/>
      </rPr>
      <t>Bu anket yanıtlarında bildirilen ürünler kapsamında kullanılan Tungstenin geri dönüşüm veya hurda kaynaklarından edinilip edinilmediğini Beyan sekmesi hücre D47'de belirtin.</t>
    </r>
  </si>
  <si>
    <r>
      <rPr>
        <sz val="11"/>
        <color indexed="8"/>
        <rFont val="Verdana"/>
        <family val="2"/>
      </rPr>
      <t>Tedarikçinin izabe tesisi bilgilerinin eksiksizliğini Beyan sekmesi, hücre D50'de belirtin.</t>
    </r>
  </si>
  <si>
    <r>
      <rPr>
        <sz val="11"/>
        <color indexed="8"/>
        <rFont val="Verdana"/>
        <family val="2"/>
      </rPr>
      <t>Tedarikçinin izabe tesisi bilgilerinin eksiksizliğini Beyan sekmesi, hücre D51'de belirtin.</t>
    </r>
  </si>
  <si>
    <r>
      <rPr>
        <sz val="11"/>
        <color indexed="8"/>
        <rFont val="Verdana"/>
        <family val="2"/>
      </rPr>
      <t>Tedarikçinin izabe tesisi bilgilerinin eksiksizliğini Beyan sekmesi, hücre D52'de belirtin.</t>
    </r>
  </si>
  <si>
    <r>
      <rPr>
        <sz val="11"/>
        <color indexed="8"/>
        <rFont val="Verdana"/>
        <family val="2"/>
      </rPr>
      <t>Tedarikçinin izabe tesisi bilgilerinin eksiksizliğini Beyan sekmesi, hücre D53'te belirtin.</t>
    </r>
  </si>
  <si>
    <r>
      <rPr>
        <sz val="11"/>
        <color indexed="8"/>
        <rFont val="Verdana"/>
        <family val="2"/>
      </rPr>
      <t>Bildirilen ürünler kapsamında, bu anket yanıtında tüm izabe tesisi adlarının verilip verilmediğini Beyan sekmesi hücre D56'da belirtin.</t>
    </r>
  </si>
  <si>
    <r>
      <rPr>
        <sz val="11"/>
        <color indexed="8"/>
        <rFont val="Verdana"/>
        <family val="2"/>
      </rPr>
      <t>Bildirilen ürünler kapsamında, bu anket yanıtında tüm izabe tesisi adlarının verilip verilmediğini Beyan sekmesi hücre D57'de belirtin.</t>
    </r>
  </si>
  <si>
    <r>
      <rPr>
        <sz val="11"/>
        <color indexed="8"/>
        <rFont val="Verdana"/>
        <family val="2"/>
      </rPr>
      <t>Bildirilen ürünler kapsamında, bu anket yanıtında tüm izabe tesisi adlarının verilip verilmediğini Beyan sekmesi hücre D58'de belirtin.</t>
    </r>
  </si>
  <si>
    <r>
      <rPr>
        <sz val="11"/>
        <color indexed="8"/>
        <rFont val="Verdana"/>
        <family val="2"/>
      </rPr>
      <t>Bildirilen ürünler kapsamında, bu anket y</t>
    </r>
    <r>
      <rPr>
        <sz val="11"/>
        <color indexed="8"/>
        <rFont val="Verdana"/>
        <family val="2"/>
      </rPr>
      <t>anıtında tüm izabe tesisi adlarının verilip verilmediğini Beyan sekmesi hücre D59'da belirtin.</t>
    </r>
  </si>
  <si>
    <r>
      <rPr>
        <sz val="11"/>
        <color indexed="8"/>
        <rFont val="Verdana"/>
        <family val="2"/>
      </rPr>
      <t>Tüm uygulanabilir Tantal izabe tesisi bilgilerinin verilip verilmediğini hücre D62'de belirtin</t>
    </r>
  </si>
  <si>
    <r>
      <rPr>
        <sz val="11"/>
        <color indexed="8"/>
        <rFont val="Verdana"/>
        <family val="2"/>
      </rPr>
      <t>Tüm uygulanabilir Kalay izabe tesisi bilgilerinin verilip verilmediğini hücre D63'te belirtin</t>
    </r>
  </si>
  <si>
    <r>
      <rPr>
        <sz val="11"/>
        <color indexed="8"/>
        <rFont val="Verdana"/>
        <family val="2"/>
      </rPr>
      <t>Tüm uygulanabilir Altın izabe tesisi bilgilerinin verilip verilmediğini hücre D64'te belirtin</t>
    </r>
  </si>
  <si>
    <r>
      <rPr>
        <sz val="11"/>
        <color indexed="8"/>
        <rFont val="Verdana"/>
        <family val="2"/>
      </rPr>
      <t>Tüm uygulanabilir Tungsten izabe tesisi bilgilerinin verilip verilmediğini hücre D65'te belirtin</t>
    </r>
  </si>
  <si>
    <r>
      <rPr>
        <sz val="11"/>
        <color indexed="8"/>
        <rFont val="Verdana"/>
        <family val="2"/>
      </rPr>
      <t>Şirketinizin bir DKC ihtilafı içermeyen kaynak politikası olup olmadığını Beyan sekmesinde hücre D69'da belirtin</t>
    </r>
  </si>
  <si>
    <r>
      <rPr>
        <sz val="11"/>
        <color indexed="8"/>
        <rFont val="Verdana"/>
        <family val="2"/>
      </rPr>
      <t>Şirketinizin DKC ihtilafı içermeyen kaynak edinme politikasını web sitesinde genel erişime açık bir şekilde sunup sunmadığını Beyan sekmesinde hücre D71'de belirtin.</t>
    </r>
  </si>
  <si>
    <r>
      <rPr>
        <sz val="11"/>
        <color indexed="8"/>
        <rFont val="Verdana"/>
        <family val="2"/>
      </rPr>
      <t>B sorusuna "Evet" yanıtı verdiyseniz, Beyan çalışma sayfasında hücre G71'e URL'yi girin. URL "www.sirketadi.com" biçiminde olmalıdır</t>
    </r>
  </si>
  <si>
    <r>
      <rPr>
        <sz val="11"/>
        <color indexed="8"/>
        <rFont val="Verdana"/>
        <family val="2"/>
      </rPr>
      <t>Doğrudan tedarikçilerinizin DKC ihtilafı içermemesini şart koşup koşmadığınızı Beyan sekmesi hücre D73'te belirtin.</t>
    </r>
  </si>
  <si>
    <r>
      <rPr>
        <sz val="11"/>
        <color indexed="8"/>
        <rFont val="Verdana"/>
        <family val="2"/>
      </rPr>
      <t>İhtilafsız maden kaynak edinimi durum tespiti tedbirlerini uygulamaya koyup koymadığınızı Beyan sekmesi hücre D77'de belirtin.</t>
    </r>
  </si>
  <si>
    <r>
      <rPr>
        <sz val="11"/>
        <color indexed="8"/>
        <rFont val="Verdana"/>
        <family val="2"/>
      </rPr>
      <t>Tedarikçilerinizin bu İhtilaf Konusu Maden Raporlama Şablonunu doldurmasını şart koşup koşmadığınızı Beyan sekmesi hücre D79'da belirtin.</t>
    </r>
  </si>
  <si>
    <r>
      <rPr>
        <sz val="11"/>
        <color indexed="8"/>
        <rFont val="Verdana"/>
        <family val="2"/>
      </rPr>
      <t>Tedarikçilerinizin izabe tesisi adı vermelerini şart koşup koşmadığınızı Beyan sekmesi hücre D81'de belirtin.</t>
    </r>
  </si>
  <si>
    <r>
      <rPr>
        <sz val="11"/>
        <color indexed="8"/>
        <rFont val="Verdana"/>
        <family val="2"/>
      </rPr>
      <t>Tedarikçi yanıtlarını şirket beklentileri ile karşılaştırarak doğrulayıp doğrulamadığını</t>
    </r>
    <r>
      <rPr>
        <sz val="11"/>
        <color indexed="8"/>
        <rFont val="Verdana"/>
        <family val="2"/>
      </rPr>
      <t>zı Beyan sekmesi hücre D83'te belirtin.</t>
    </r>
  </si>
  <si>
    <r>
      <rPr>
        <sz val="11"/>
        <color indexed="8"/>
        <rFont val="Verdana"/>
        <family val="2"/>
      </rPr>
      <t>Doğrulama sürecinizin düzeltici eylem yönetimini içerip içermediğini Beyan sekmesi hücre D85'te belirtin.</t>
    </r>
  </si>
  <si>
    <r>
      <rPr>
        <sz val="11"/>
        <color indexed="8"/>
        <rFont val="Verdana"/>
        <family val="2"/>
      </rPr>
      <t>SEC Açıklama gerekliliğine tâbi olup olmadığınızı Beyan sekmesi hücre D87'de belirtin.</t>
    </r>
  </si>
  <si>
    <r>
      <rPr>
        <sz val="11"/>
        <color indexed="8"/>
        <rFont val="Verdana"/>
        <family val="2"/>
      </rPr>
      <t>Uygulanabilir ise, bu beyanın geçerli olduğu 1 veya daha fazla Ürün ya da Öğe Numarası sağlayın.</t>
    </r>
    <r>
      <rPr>
        <sz val="11"/>
        <color indexed="8"/>
        <rFont val="Verdana"/>
        <family val="2"/>
      </rPr>
      <t xml:space="preserve"> </t>
    </r>
    <r>
      <rPr>
        <sz val="11"/>
        <color indexed="8"/>
        <rFont val="Verdana"/>
        <family val="2"/>
      </rPr>
      <t>Ürün Listesi sekmesine girmek için Beyan sekmesi hücre 6H1'den köprü bağlantı seçin</t>
    </r>
  </si>
  <si>
    <r>
      <rPr>
        <sz val="11"/>
        <color indexed="8"/>
        <rFont val="Verdana"/>
        <family val="2"/>
      </rPr>
      <t>İzabe Tesisi Listesi sekmesinde tedarik zincirine materyal katkısı sunan izabe tesislerinin listesini sağlayın</t>
    </r>
  </si>
  <si>
    <r>
      <rPr>
        <sz val="11"/>
        <color indexed="8"/>
        <rFont val="Verdana"/>
        <family val="2"/>
      </rPr>
      <t>İzabe Tesisi Listesi sekmesinde tedarik zincirine materyal katkısı sunan tantal izabe tesislerinin listesini sağlayın</t>
    </r>
  </si>
  <si>
    <r>
      <rPr>
        <sz val="11"/>
        <color indexed="8"/>
        <rFont val="Verdana"/>
        <family val="2"/>
      </rPr>
      <t>İzabe Tesisi Listesi sekmesinde tedarik zincirine materyal katkısı sunan kalay izabe tesislerinin listesini sağlayın</t>
    </r>
  </si>
  <si>
    <r>
      <rPr>
        <sz val="11"/>
        <color indexed="8"/>
        <rFont val="Verdana"/>
        <family val="2"/>
      </rPr>
      <t>İzabe Tesisi Listesi sekmesinde tedarik zincirine materyal katkısı sunan altın izabe tesislerinin listesini sağlayın</t>
    </r>
  </si>
  <si>
    <r>
      <rPr>
        <sz val="11"/>
        <color indexed="8"/>
        <rFont val="Verdana"/>
        <family val="2"/>
      </rPr>
      <t>İzabe Tesisi Listesi sekmesinde tedarik zincirine materyal katkısı sunan tungsten izabe tesislerinin listesini sağlayın</t>
    </r>
  </si>
  <si>
    <r>
      <rPr>
        <sz val="11"/>
        <color indexed="8"/>
        <rFont val="Verdana"/>
        <family val="2"/>
      </rPr>
      <t>Lütfen Beyan sekmesindeki 1. ve 2. Soruları yanıtlayın</t>
    </r>
  </si>
  <si>
    <r>
      <rPr>
        <sz val="11"/>
        <color indexed="8"/>
        <rFont val="Verdana"/>
        <family val="2"/>
      </rPr>
      <t>Yalnızca 'Beyan' çalışma sayfasında bildirim düzeyi olarak "Ürün (veya Ürün Listesi)" seçili olduğunda doldurulması gerekmektedir.</t>
    </r>
  </si>
  <si>
    <r>
      <rPr>
        <sz val="11"/>
        <color indexed="8"/>
        <rFont val="Verdana"/>
        <family val="2"/>
      </rPr>
      <t>İmalatçının Ürün Numarası (*)</t>
    </r>
  </si>
  <si>
    <r>
      <rPr>
        <sz val="11"/>
        <color indexed="8"/>
        <rFont val="Verdana"/>
        <family val="2"/>
      </rPr>
      <t>İmalatçının Ürün Adı</t>
    </r>
  </si>
  <si>
    <r>
      <rPr>
        <sz val="11"/>
        <color indexed="8"/>
        <rFont val="Verdana"/>
        <family val="2"/>
      </rPr>
      <t>İrtibat kişisi için geçerli e-posta adresini buraya girin</t>
    </r>
  </si>
  <si>
    <r>
      <rPr>
        <sz val="11"/>
        <color indexed="8"/>
        <rFont val="Verdana"/>
        <family val="2"/>
      </rPr>
      <t>İzin yetkilisi için geçerli e-posta adresini buraya girin</t>
    </r>
  </si>
  <si>
    <r>
      <rPr>
        <sz val="11"/>
        <color indexed="8"/>
        <rFont val="Verdana"/>
        <family val="2"/>
      </rPr>
      <t>Lütfen şirketinizin bu formu doldurduğu tarihi not edin</t>
    </r>
    <r>
      <rPr>
        <sz val="11"/>
        <color indexed="8"/>
        <rFont val="Verdana"/>
        <family val="2"/>
      </rPr>
      <t xml:space="preserve">
Tarih, uluslararası biçimde, GG-AAA-YYYY şeklinde yazılmalıdır</t>
    </r>
    <r>
      <rPr>
        <sz val="11"/>
        <rFont val="Verdana"/>
        <family val="2"/>
      </rPr>
      <t xml:space="preserve">
</t>
    </r>
  </si>
  <si>
    <r>
      <rPr>
        <sz val="11"/>
        <color indexed="8"/>
        <rFont val="Verdana"/>
        <family val="2"/>
      </rPr>
      <t>Açılır menüden "Evet" veya "Hayır" yanıtını seçin</t>
    </r>
  </si>
  <si>
    <r>
      <rPr>
        <sz val="11"/>
        <color indexed="8"/>
        <rFont val="Verdana"/>
        <family val="2"/>
      </rPr>
      <t>Açılır menüden "Evet", "Hayır" veya "Bilinmiyor" yanıtını seçin</t>
    </r>
  </si>
  <si>
    <r>
      <rPr>
        <sz val="11"/>
        <color indexed="8"/>
        <rFont val="Verdana"/>
        <family val="2"/>
      </rPr>
      <t>Açılır menüden aşağıdaki yanıtlardan birini seçin:</t>
    </r>
    <r>
      <rPr>
        <sz val="11"/>
        <color indexed="8"/>
        <rFont val="Verdana"/>
        <family val="2"/>
      </rPr>
      <t xml:space="preserve"> </t>
    </r>
    <r>
      <rPr>
        <sz val="11"/>
        <color indexed="8"/>
        <rFont val="Verdana"/>
        <family val="2"/>
      </rPr>
      <t>“Evet, %100”; “Hayır, ancak %75'ten fazla”; “Hayır, ancak %50'den fazla”; “Hayır, ancak %25'ten fazla”; “Hayır, ancak %25'ten fazla” veya “Hayır, ancak %25'ten az” veya “Hiçbiri”</t>
    </r>
  </si>
  <si>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</si>
  <si>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</si>
  <si>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</si>
  <si>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</si>
  <si>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</si>
  <si>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</si>
  <si>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</si>
  <si>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</si>
  <si>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</si>
  <si>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</si>
  <si>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</si>
  <si>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</si>
  <si>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</si>
  <si>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</si>
  <si>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</si>
  <si>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Namdong-gu</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</si>
  <si>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</si>
  <si>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</si>
  <si>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</si>
  <si>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</si>
  <si>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</si>
  <si>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</si>
  <si>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</si>
  <si>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</si>
  <si>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</si>
  <si>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</si>
  <si>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</si>
  <si>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</si>
  <si>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</si>
  <si>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</si>
  <si>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</si>
  <si>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</si>
  <si>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</si>
  <si>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</si>
  <si>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</si>
  <si>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</si>
  <si>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</si>
  <si>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</si>
  <si>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</si>
  <si>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</si>
  <si>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</si>
  <si>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</si>
  <si>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</si>
  <si>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</si>
  <si>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</si>
  <si>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</si>
  <si>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</si>
  <si>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</si>
  <si>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</si>
  <si>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</si>
  <si>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</si>
  <si>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</si>
  <si>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</si>
  <si>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</si>
  <si>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</si>
  <si>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Universal Precious Metals Refining Zambia</t>
  </si>
  <si>
    <t>CID002854</t>
  </si>
  <si>
    <t>Lusaka</t>
  </si>
  <si>
    <t>Valcambi S.A.</t>
  </si>
  <si>
    <t>H.C. Starck Smelting GmbH &amp; Co. KG</t>
  </si>
  <si>
    <t>CID002847</t>
  </si>
  <si>
    <t>Chenzhou Yunxiang Mining and Metallurgy Co., Ltd.</t>
  </si>
  <si>
    <t>Guang Xi Liu Zhou</t>
  </si>
  <si>
    <t>Gejiu Fengming Metallurgy Chemical Plant</t>
  </si>
  <si>
    <t>Gejiu Jinye Mineral Company</t>
  </si>
  <si>
    <t>CID002859</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</si>
  <si>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</si>
  <si>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</si>
  <si>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</si>
  <si>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</si>
  <si>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</si>
  <si>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</si>
  <si>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</si>
  <si>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Human Chun-Chang non-ferrous Smelting &amp; Concentrating Co., Ltd.</t>
  </si>
  <si>
    <t>Huanglong</t>
  </si>
  <si>
    <t>Philippine Chuangxin Industrial Co., Inc.</t>
  </si>
  <si>
    <t>CID002858</t>
  </si>
  <si>
    <t>TANAKA Electronics (Malaysia) SDN. BHD.</t>
  </si>
  <si>
    <t>Bangalore</t>
  </si>
  <si>
    <t>Karnataka</t>
  </si>
  <si>
    <t>Kawasan Perindustrian Bukit Rambai</t>
  </si>
  <si>
    <t>Melaka</t>
  </si>
  <si>
    <t>Moerdijk</t>
  </si>
  <si>
    <t>Skopje</t>
  </si>
  <si>
    <t>Sumping Desa Batu Peyu</t>
  </si>
  <si>
    <t>All rows with "Smelter not listed" selected, have a name and country listed</t>
  </si>
  <si>
    <t>N/A</t>
  </si>
  <si>
    <t>Please complete columns D &amp; E on Smelter List for all rows "Smelter Not Listed" selected in column C</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</si>
  <si>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CFSI”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</si>
  <si>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CFSI” pode ser uma resposta aceitável para esta pergunta.
</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</si>
  <si>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</si>
  <si>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</si>
  <si>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</si>
  <si>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</si>
  <si>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</si>
  <si>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</si>
  <si>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</si>
  <si>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</si>
  <si>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</si>
  <si>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</si>
  <si>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</si>
  <si>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</si>
  <si>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</si>
  <si>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</si>
  <si>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</si>
  <si>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</si>
  <si>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</si>
  <si>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</si>
  <si>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10.. Smelter Location: State/Province, if applicable – Provide the state or province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</si>
  <si>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</si>
  <si>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</si>
  <si>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</si>
  <si>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 (*) - Utilize a lista do menu para selecionar o metal para o qual está a inserir a informação sobre a fundição. 
Este campo é obrigatório</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</si>
  <si>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</si>
  <si>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</si>
  <si>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</si>
  <si>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</si>
  <si>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</si>
  <si>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</si>
  <si>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</si>
  <si>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</si>
  <si>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</si>
  <si>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</si>
  <si>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</si>
  <si>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</si>
  <si>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</si>
  <si>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</si>
  <si>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</si>
  <si>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</si>
  <si>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</si>
  <si>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</si>
  <si>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</si>
  <si>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</si>
  <si>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</si>
  <si>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</si>
  <si>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</si>
  <si>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</si>
  <si>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</si>
  <si>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</si>
  <si>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</si>
  <si>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</si>
  <si>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</si>
  <si>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</si>
  <si>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</si>
  <si>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</si>
  <si>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</si>
  <si>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</si>
  <si>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</si>
  <si>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</si>
  <si>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</si>
  <si>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</si>
  <si>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</si>
  <si>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</si>
  <si>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</si>
  <si>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</si>
  <si>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</si>
  <si>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</si>
  <si>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</si>
  <si>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
만일 이러한 정보를 공유하도록 허락을 얻는다면, 귀사가 일하고 있는 제련소 시설 담당자에 삽입하십시요. </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</si>
  <si>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
Si vous avez l'autorisation de partager cette information, merci de remplir le nom du contact avec lequel vous avez communiqué dans la fonderie.</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</si>
  <si>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
Se tiver permissão para a partilha desta informação, por favor preencha o nome da pessoa de contacto da unidade de fundição com quem trabalhou.</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</si>
  <si>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</si>
  <si>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
Si tienes el permiso para compartir la información, por favor captura el nombre  de la persona contacto  de la planta  del fundidor con quien haya trabajado.</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</si>
  <si>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
Bu bilgiyi paylaşma izniniz varsa, lütfen birlikte çalıştığınız İzabe Tesisi İrtibat Kişisinin adını girin.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</si>
  <si>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</si>
  <si>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</si>
  <si>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</si>
  <si>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</si>
  <si>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</si>
  <si>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</si>
  <si>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</si>
  <si>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</si>
  <si>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</si>
  <si>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</si>
  <si>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首先：</t>
  </si>
  <si>
    <r>
      <t>開始するには</t>
    </r>
    <r>
      <rPr>
        <b/>
        <sz val="11"/>
        <rFont val="Verdana"/>
        <family val="2"/>
      </rPr>
      <t xml:space="preserve">
</t>
    </r>
  </si>
  <si>
    <t>제련소 ID 번호 입력 열</t>
  </si>
  <si>
    <t xml:space="preserve">시작하려면:
</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</si>
  <si>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</si>
  <si>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</si>
  <si>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</si>
  <si>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</si>
  <si>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</si>
  <si>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</si>
  <si>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</si>
  <si>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</si>
  <si>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</si>
  <si>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</si>
  <si>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 xml:space="preserve">BAŞLAMAK İÇİN:
</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</si>
  <si>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</si>
  <si>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</si>
  <si>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</si>
  <si>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</si>
  <si>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</si>
  <si>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</si>
  <si>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</si>
  <si>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</si>
  <si>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</si>
  <si>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</si>
  <si>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</si>
  <si>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</si>
  <si>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</si>
  <si>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Morris and Watson Gold Coast</t>
  </si>
  <si>
    <t>CID002866</t>
  </si>
  <si>
    <t>Pease &amp; Curren</t>
  </si>
  <si>
    <t>CID002872</t>
  </si>
  <si>
    <t>Samwon Metals Corp.</t>
  </si>
  <si>
    <t>Shandong Guoda Gold Co., Ltd.</t>
  </si>
  <si>
    <t>Taki Chemical Co., Ltd.</t>
  </si>
  <si>
    <t>Pemali</t>
  </si>
  <si>
    <t>Gejiu</t>
  </si>
  <si>
    <t>PT Lautan Harmonis Sejahtera</t>
  </si>
  <si>
    <t>CID002870</t>
  </si>
  <si>
    <t>PT Menara Cipta Mulia</t>
  </si>
  <si>
    <t>CID002835</t>
  </si>
  <si>
    <t>Unecha Refractory metals plant</t>
  </si>
  <si>
    <t>CID002724</t>
  </si>
  <si>
    <t>Provide a valid email for contact in Declaration tab cell D16</t>
  </si>
  <si>
    <t>Andorra la Vella</t>
  </si>
  <si>
    <t>Gold Coast</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</si>
  <si>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</si>
  <si>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</si>
  <si>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</si>
  <si>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</si>
  <si>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</si>
  <si>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</si>
  <si>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御社の申告範囲を選択してください。範囲の選択肢は以下のとおりです。
A. Company（会社）
B. Product (or List of Products)（製品（又は製品リスト））
C. User-Defined（ユーザー定義）</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</si>
  <si>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</si>
  <si>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</si>
  <si>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</si>
  <si>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</si>
  <si>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</si>
  <si>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 xml:space="preserve">귀사의 신고 범위를 선택하십시오. 신고 범위의 선택사항은 다음과 같습니다. 
A. 회사
B. 제품(또는 제품 목록)
C. 사용자 정의
</t>
  </si>
  <si>
    <t>Sélectionnez la portée de la déclaration de votre société. Les options de portée sont les suivantes :
A. Société
B. Produit (ou liste de produits)
C. Définie par l’utilisateur</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</si>
  <si>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</si>
  <si>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</si>
  <si>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</si>
  <si>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</si>
  <si>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</si>
  <si>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 xml:space="preserve">Forneça um e-mail válido do representante autorizado da empresa na célula D20 da guia Declaração
</t>
  </si>
  <si>
    <t>Selecione o Escopo da Declaração da sua empresa. As opções são:
A. Empresa
B. Produto (ou Lista de produtos)
C. Definido pelo usuário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</si>
  <si>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</si>
  <si>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</si>
  <si>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</si>
  <si>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</si>
  <si>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</si>
  <si>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</si>
  <si>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</si>
  <si>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Seleccione el Enfoque de la declaración de su compañía. Las opciones para el enfoque son:
A. Compañía
B. Producto (o lista de productos)
C. Definido por el usuario</t>
  </si>
  <si>
    <t>Selezionare il perimetro di dichiarazione dell’Azienda. Le opzioni per il perimetro sono:
A. Azienda
B. Prodotto (o lista dei prodotti)
C. Definito dall’utilizzatore/utente campi</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</si>
  <si>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</si>
  <si>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</si>
  <si>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</si>
  <si>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</si>
  <si>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</si>
  <si>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</si>
  <si>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r>
      <rPr>
        <sz val="11"/>
        <color indexed="8"/>
        <rFont val="Verdana"/>
        <family val="2"/>
      </rPr>
      <t>Şirketinizin Beyan Kapsamını seçin. Kapsam seçenekleri aşağıdaki gibidir:
A. Şirket
B. Ürün (veya Ürün Listesi)
C. Kullanıcı Tanımlı</t>
    </r>
    <r>
      <rPr>
        <sz val="11"/>
        <rFont val="Verdana"/>
        <family val="2"/>
      </rPr>
      <t xml:space="preserve">
</t>
    </r>
  </si>
  <si>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</si>
  <si>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</si>
  <si>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</si>
  <si>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</si>
  <si>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</si>
  <si>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</si>
  <si>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</si>
  <si>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</si>
  <si>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</si>
  <si>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H. Does your review process include corrective action management?</t>
  </si>
  <si>
    <t>G. 귀사는 협력사로부터 받은 실사 정보를 귀사의 기대에 준하여 검토 하십니까?</t>
  </si>
  <si>
    <t xml:space="preserve">G. Vérifiez-vous les informations de devoir de diligence reçues de vos fournisseurs par rapport aux attentes de votre entreprise? </t>
  </si>
  <si>
    <t xml:space="preserve">G.  Verifica e revê a informação das diligências devidas recebidas dos seus fornecedores face as expectativas da Empresa? </t>
  </si>
  <si>
    <t>G. Überprüfen Sie die Due-Diligence-Informationen, die Sie von ihren Lieferanten erhalten, anhand der Erwartungen Ihres Unternehmens?</t>
  </si>
  <si>
    <t>G. Revisas la información de diligencia recibida de tus proveedores contra las expectativas de la compañía?</t>
  </si>
  <si>
    <t>G.Avete verificato le informazioni di dovuta diligenza ricevute dai vostri fornitori rispetto alle aspettative della vostra azienda?</t>
  </si>
  <si>
    <t>G. Tedarikçilerinizden edindiğiniz durum tespiti bilgilerini şirketinizin beklentileri ile karşılaştırarak değerlendiriyor musunuz?</t>
  </si>
  <si>
    <t xml:space="preserve">H. 귀사의 정보 검토 프로세스는 개선 조치 관리를 포함하고 있습니까? </t>
  </si>
  <si>
    <t xml:space="preserve">H. Votre processus de vérification inclut-il la gestion des actions correctives ? </t>
  </si>
  <si>
    <t>H. O processo de revisão inclui a gestão de ações corretivas?</t>
  </si>
  <si>
    <t>H. Sieht Ihr Review-Prozess ein Korrekturmaßnahmen-Management vor?</t>
  </si>
  <si>
    <t xml:space="preserve">H. Tu proceso de verificación incluye manejo de acciones correctivas? </t>
  </si>
  <si>
    <t>H. Il vostro processo di verifica include la gestione di azioni correttive?</t>
  </si>
  <si>
    <t>H. Değerlendirme süreciniz düzeltici eylem yönetimini içeriyor mu?</t>
  </si>
  <si>
    <t>I. Is your company required to file an annual conflict minerals disclosure with the SEC?</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</si>
  <si>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</si>
  <si>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</si>
  <si>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</si>
  <si>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</si>
  <si>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</si>
  <si>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</si>
  <si>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</si>
  <si>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</si>
  <si>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</si>
  <si>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</si>
  <si>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</si>
  <si>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</si>
  <si>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</si>
  <si>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</si>
  <si>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</si>
  <si>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</si>
  <si>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</si>
  <si>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</si>
  <si>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</si>
  <si>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</si>
  <si>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</si>
  <si>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</si>
  <si>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</si>
  <si>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</si>
  <si>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</si>
  <si>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</si>
  <si>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</si>
  <si>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</si>
  <si>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</si>
  <si>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</si>
  <si>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</si>
  <si>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</si>
  <si>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</si>
  <si>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</si>
  <si>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</si>
  <si>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</si>
  <si>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</si>
  <si>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</si>
  <si>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</si>
  <si>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</si>
  <si>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</si>
  <si>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</si>
  <si>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</si>
  <si>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</si>
  <si>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Jijie</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</si>
  <si>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</si>
  <si>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</si>
  <si>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</si>
  <si>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</si>
  <si>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</si>
  <si>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</si>
  <si>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</si>
  <si>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</si>
  <si>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</si>
  <si>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</si>
  <si>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</si>
  <si>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</si>
  <si>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</si>
  <si>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</si>
  <si>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</si>
  <si>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</si>
  <si>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</si>
  <si>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</si>
  <si>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</si>
  <si>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</si>
  <si>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</si>
  <si>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</si>
  <si>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Macao</t>
  </si>
  <si>
    <t>Midway Islands</t>
  </si>
  <si>
    <t>MACEDONIA, THE FORMER YUGOSLAV REPUBLIC OF</t>
  </si>
  <si>
    <t>Mali</t>
  </si>
  <si>
    <t>Sikkim</t>
  </si>
  <si>
    <t>San Marino</t>
  </si>
  <si>
    <t>Wake Island</t>
  </si>
  <si>
    <t>Zaire</t>
  </si>
  <si>
    <t>Code</t>
  </si>
  <si>
    <t>State / Province Name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</si>
  <si>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</si>
  <si>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</si>
  <si>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</si>
  <si>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</si>
  <si>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</si>
  <si>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</si>
  <si>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</si>
  <si>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</si>
  <si>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</si>
  <si>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</si>
  <si>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</si>
  <si>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</si>
  <si>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</si>
  <si>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</si>
  <si>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</si>
  <si>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</si>
  <si>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</si>
  <si>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</si>
  <si>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</si>
  <si>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</si>
  <si>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</si>
  <si>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</si>
  <si>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</si>
  <si>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</si>
  <si>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</si>
  <si>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</si>
  <si>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</si>
  <si>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</si>
  <si>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</si>
  <si>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</si>
  <si>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</si>
  <si>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</si>
  <si>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</si>
  <si>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</si>
  <si>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</si>
  <si>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</si>
  <si>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</si>
  <si>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</si>
  <si>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</si>
  <si>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</si>
  <si>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</si>
  <si>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</si>
  <si>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</si>
  <si>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</si>
  <si>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</si>
  <si>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</si>
  <si>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</si>
  <si>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</si>
  <si>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</si>
  <si>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</si>
  <si>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</si>
  <si>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</si>
  <si>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</si>
  <si>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</si>
  <si>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</si>
  <si>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</si>
  <si>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</si>
  <si>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</si>
  <si>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</si>
  <si>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</si>
  <si>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</si>
  <si>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</si>
  <si>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</si>
  <si>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</si>
  <si>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</si>
  <si>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</si>
  <si>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</si>
  <si>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</si>
  <si>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</si>
  <si>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</si>
  <si>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</si>
  <si>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</si>
  <si>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</si>
  <si>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</si>
  <si>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</si>
  <si>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</si>
  <si>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</si>
  <si>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</si>
  <si>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</si>
  <si>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</si>
  <si>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</si>
  <si>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</si>
  <si>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</si>
  <si>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</si>
  <si>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</si>
  <si>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</si>
  <si>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</si>
  <si>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</si>
  <si>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</si>
  <si>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</si>
  <si>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</si>
  <si>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</si>
  <si>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</si>
  <si>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</si>
  <si>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</si>
  <si>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</si>
  <si>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</si>
  <si>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</si>
  <si>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</si>
  <si>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</si>
  <si>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</si>
  <si>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</si>
  <si>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</si>
  <si>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</si>
  <si>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</si>
  <si>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</si>
  <si>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</si>
  <si>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</si>
  <si>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</si>
  <si>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</si>
  <si>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</si>
  <si>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</si>
  <si>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</si>
  <si>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</si>
  <si>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</si>
  <si>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</si>
  <si>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</si>
  <si>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</si>
  <si>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</si>
  <si>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</si>
  <si>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</si>
  <si>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</si>
  <si>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</si>
  <si>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</si>
  <si>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</si>
  <si>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</si>
  <si>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</si>
  <si>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</si>
  <si>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</si>
  <si>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</si>
  <si>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</si>
  <si>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</si>
  <si>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</si>
  <si>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</si>
  <si>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</si>
  <si>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</si>
  <si>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</si>
  <si>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</si>
  <si>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</si>
  <si>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</si>
  <si>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</si>
  <si>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</si>
  <si>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</si>
  <si>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</si>
  <si>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</si>
  <si>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</si>
  <si>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</si>
  <si>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</si>
  <si>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</si>
  <si>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</si>
  <si>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</si>
  <si>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</si>
  <si>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</si>
  <si>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</si>
  <si>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</si>
  <si>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</si>
  <si>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</si>
  <si>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</si>
  <si>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</si>
  <si>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</si>
  <si>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</si>
  <si>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</si>
  <si>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</si>
  <si>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</si>
  <si>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</si>
  <si>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</si>
  <si>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</si>
  <si>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</si>
  <si>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</si>
  <si>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</si>
  <si>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</si>
  <si>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</si>
  <si>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</si>
  <si>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</si>
  <si>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</si>
  <si>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</si>
  <si>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</si>
  <si>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</si>
  <si>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</si>
  <si>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</si>
  <si>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</si>
  <si>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</si>
  <si>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</si>
  <si>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</si>
  <si>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</si>
  <si>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</si>
  <si>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</si>
  <si>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</si>
  <si>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</si>
  <si>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</si>
  <si>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</si>
  <si>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</si>
  <si>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</si>
  <si>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</si>
  <si>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</si>
  <si>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</si>
  <si>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</si>
  <si>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</si>
  <si>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</si>
  <si>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</si>
  <si>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</si>
  <si>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</si>
  <si>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</si>
  <si>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</si>
  <si>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</si>
  <si>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</si>
  <si>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</si>
  <si>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</si>
  <si>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</si>
  <si>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</si>
  <si>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</si>
  <si>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</si>
  <si>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</si>
  <si>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</si>
  <si>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</si>
  <si>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</si>
  <si>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</si>
  <si>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</si>
  <si>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</si>
  <si>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</si>
  <si>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</si>
  <si>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</si>
  <si>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</si>
  <si>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</si>
  <si>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</si>
  <si>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</si>
  <si>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</si>
  <si>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</si>
  <si>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</si>
  <si>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</si>
  <si>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</si>
  <si>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</si>
  <si>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</si>
  <si>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</si>
  <si>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</si>
  <si>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</si>
  <si>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</si>
  <si>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</si>
  <si>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</si>
  <si>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</si>
  <si>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</si>
  <si>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</si>
  <si>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</si>
  <si>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</si>
  <si>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</si>
  <si>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</si>
  <si>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</si>
  <si>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</si>
  <si>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</si>
  <si>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</si>
  <si>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</si>
  <si>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</si>
  <si>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</si>
  <si>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</si>
  <si>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</si>
  <si>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</si>
  <si>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</si>
  <si>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</si>
  <si>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</si>
  <si>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</si>
  <si>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</si>
  <si>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</si>
  <si>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</si>
  <si>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</si>
  <si>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</si>
  <si>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</si>
  <si>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</si>
  <si>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</si>
  <si>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</si>
  <si>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</si>
  <si>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</si>
  <si>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</si>
  <si>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</si>
  <si>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</si>
  <si>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</si>
  <si>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</si>
  <si>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</si>
  <si>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</si>
  <si>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</si>
  <si>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</si>
  <si>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</si>
  <si>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</si>
  <si>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</si>
  <si>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</si>
  <si>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</si>
  <si>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</si>
  <si>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</si>
  <si>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</si>
  <si>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</si>
  <si>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</si>
  <si>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</si>
  <si>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</si>
  <si>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</si>
  <si>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</si>
  <si>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</si>
  <si>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</si>
  <si>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</si>
  <si>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</si>
  <si>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</si>
  <si>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</si>
  <si>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</si>
  <si>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</si>
  <si>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</si>
  <si>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</si>
  <si>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</si>
  <si>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</si>
  <si>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</si>
  <si>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</si>
  <si>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</si>
  <si>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</si>
  <si>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</si>
  <si>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</si>
  <si>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</si>
  <si>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</si>
  <si>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</si>
  <si>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</si>
  <si>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</si>
  <si>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</si>
  <si>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</si>
  <si>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</si>
  <si>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</si>
  <si>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</si>
  <si>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</si>
  <si>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</si>
  <si>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</si>
  <si>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</si>
  <si>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</si>
  <si>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</si>
  <si>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</si>
  <si>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</si>
  <si>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</si>
  <si>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</si>
  <si>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</si>
  <si>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</si>
  <si>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</si>
  <si>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</si>
  <si>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</si>
  <si>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</si>
  <si>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</si>
  <si>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</si>
  <si>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</si>
  <si>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</si>
  <si>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</si>
  <si>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</si>
  <si>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</si>
  <si>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</si>
  <si>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</si>
  <si>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</si>
  <si>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</si>
  <si>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</si>
  <si>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</si>
  <si>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</si>
  <si>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</si>
  <si>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</si>
  <si>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</si>
  <si>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</si>
  <si>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</si>
  <si>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</si>
  <si>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</si>
  <si>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</si>
  <si>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</si>
  <si>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</si>
  <si>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</si>
  <si>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</si>
  <si>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</si>
  <si>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</si>
  <si>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</si>
  <si>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</si>
  <si>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</si>
  <si>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</si>
  <si>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</si>
  <si>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</si>
  <si>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</si>
  <si>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</si>
  <si>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</si>
  <si>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</si>
  <si>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</si>
  <si>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</si>
  <si>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</si>
  <si>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</si>
  <si>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</si>
  <si>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</si>
  <si>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</si>
  <si>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</si>
  <si>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</si>
  <si>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</si>
  <si>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</si>
  <si>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</si>
  <si>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</si>
  <si>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</si>
  <si>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</si>
  <si>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</si>
  <si>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</si>
  <si>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</si>
  <si>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</si>
  <si>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</si>
  <si>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</si>
  <si>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</si>
  <si>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</si>
  <si>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</si>
  <si>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</si>
  <si>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</si>
  <si>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</si>
  <si>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</si>
  <si>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</si>
  <si>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</si>
  <si>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</si>
  <si>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</si>
  <si>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</si>
  <si>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</si>
  <si>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</si>
  <si>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</si>
  <si>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</si>
  <si>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</si>
  <si>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</si>
  <si>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</si>
  <si>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</si>
  <si>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</si>
  <si>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</si>
  <si>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</si>
  <si>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</si>
  <si>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</si>
  <si>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</si>
  <si>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</si>
  <si>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</si>
  <si>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</si>
  <si>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</si>
  <si>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</si>
  <si>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</si>
  <si>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</si>
  <si>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</si>
  <si>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</si>
  <si>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</si>
  <si>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</si>
  <si>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</si>
  <si>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</si>
  <si>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</si>
  <si>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</si>
  <si>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</si>
  <si>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</si>
  <si>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</si>
  <si>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</si>
  <si>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</si>
  <si>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</si>
  <si>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</si>
  <si>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</si>
  <si>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</si>
  <si>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</si>
  <si>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</si>
  <si>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</si>
  <si>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</si>
  <si>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</si>
  <si>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</si>
  <si>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</si>
  <si>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</si>
  <si>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</si>
  <si>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</si>
  <si>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</si>
  <si>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</si>
  <si>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</si>
  <si>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</si>
  <si>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</si>
  <si>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</si>
  <si>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</si>
  <si>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</si>
  <si>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</si>
  <si>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</si>
  <si>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</si>
  <si>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</si>
  <si>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</si>
  <si>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</si>
  <si>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</si>
  <si>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</si>
  <si>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</si>
  <si>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</si>
  <si>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</si>
  <si>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</si>
  <si>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</si>
  <si>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</si>
  <si>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</si>
  <si>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</si>
  <si>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</si>
  <si>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</si>
  <si>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</si>
  <si>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</si>
  <si>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</si>
  <si>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</si>
  <si>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</si>
  <si>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</si>
  <si>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</si>
  <si>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</si>
  <si>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</si>
  <si>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</si>
  <si>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</si>
  <si>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</si>
  <si>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</si>
  <si>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</si>
  <si>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</si>
  <si>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</si>
  <si>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</si>
  <si>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</si>
  <si>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</si>
  <si>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</si>
  <si>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</si>
  <si>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</si>
  <si>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</si>
  <si>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</si>
  <si>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</si>
  <si>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</si>
  <si>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</si>
  <si>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</si>
  <si>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</si>
  <si>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</si>
  <si>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</si>
  <si>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</si>
  <si>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</si>
  <si>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</si>
  <si>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</si>
  <si>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</si>
  <si>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</si>
  <si>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</si>
  <si>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</si>
  <si>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</si>
  <si>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</si>
  <si>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</si>
  <si>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</si>
  <si>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</si>
  <si>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</si>
  <si>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</si>
  <si>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</si>
  <si>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</si>
  <si>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</si>
  <si>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</si>
  <si>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</si>
  <si>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</si>
  <si>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</si>
  <si>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</si>
  <si>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</si>
  <si>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</si>
  <si>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</si>
  <si>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</si>
  <si>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</si>
  <si>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</si>
  <si>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</si>
  <si>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</si>
  <si>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</si>
  <si>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</si>
  <si>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</si>
  <si>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</si>
  <si>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</si>
  <si>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</si>
  <si>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</si>
  <si>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</si>
  <si>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</si>
  <si>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</si>
  <si>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</si>
  <si>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</si>
  <si>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</si>
  <si>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</si>
  <si>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</si>
  <si>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</si>
  <si>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</si>
  <si>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</si>
  <si>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</si>
  <si>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</si>
  <si>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</si>
  <si>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</si>
  <si>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</si>
  <si>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</si>
  <si>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</si>
  <si>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</si>
  <si>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</si>
  <si>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</si>
  <si>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</si>
  <si>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</si>
  <si>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</si>
  <si>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</si>
  <si>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</si>
  <si>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</si>
  <si>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</si>
  <si>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</si>
  <si>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</si>
  <si>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</si>
  <si>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</si>
  <si>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</si>
  <si>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</si>
  <si>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</si>
  <si>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</si>
  <si>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</si>
  <si>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</si>
  <si>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</si>
  <si>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</si>
  <si>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</si>
  <si>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</si>
  <si>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</si>
  <si>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</si>
  <si>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</si>
  <si>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</si>
  <si>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</si>
  <si>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</si>
  <si>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</si>
  <si>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</si>
  <si>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</si>
  <si>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</si>
  <si>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</si>
  <si>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</si>
  <si>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</si>
  <si>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</si>
  <si>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</si>
  <si>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</si>
  <si>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</si>
  <si>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</si>
  <si>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</si>
  <si>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</si>
  <si>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</si>
  <si>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</si>
  <si>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</si>
  <si>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</si>
  <si>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</si>
  <si>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</si>
  <si>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</si>
  <si>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</si>
  <si>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</si>
  <si>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</si>
  <si>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</si>
  <si>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</si>
  <si>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</si>
  <si>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</si>
  <si>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</si>
  <si>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</si>
  <si>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</si>
  <si>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</si>
  <si>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</si>
  <si>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</si>
  <si>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</si>
  <si>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</si>
  <si>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</si>
  <si>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</si>
  <si>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</si>
  <si>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</si>
  <si>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</si>
  <si>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</si>
  <si>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</si>
  <si>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</si>
  <si>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</si>
  <si>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</si>
  <si>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</si>
  <si>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</si>
  <si>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</si>
  <si>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</si>
  <si>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</si>
  <si>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</si>
  <si>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</si>
  <si>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</si>
  <si>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</si>
  <si>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</si>
  <si>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</si>
  <si>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</si>
  <si>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</si>
  <si>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</si>
  <si>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</si>
  <si>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</si>
  <si>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</si>
  <si>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</si>
  <si>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</si>
  <si>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</si>
  <si>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</si>
  <si>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</si>
  <si>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</si>
  <si>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</si>
  <si>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</si>
  <si>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</si>
  <si>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</si>
  <si>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</si>
  <si>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</si>
  <si>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</si>
  <si>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</si>
  <si>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</si>
  <si>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</si>
  <si>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</si>
  <si>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</si>
  <si>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</si>
  <si>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</si>
  <si>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</si>
  <si>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</si>
  <si>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</si>
  <si>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</si>
  <si>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</si>
  <si>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</si>
  <si>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</si>
  <si>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</si>
  <si>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</si>
  <si>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</si>
  <si>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</si>
  <si>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</si>
  <si>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</si>
  <si>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</si>
  <si>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</si>
  <si>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</si>
  <si>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</si>
  <si>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</si>
  <si>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</si>
  <si>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</si>
  <si>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</si>
  <si>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</si>
  <si>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</si>
  <si>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</si>
  <si>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</si>
  <si>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</si>
  <si>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</si>
  <si>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</si>
  <si>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</si>
  <si>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</si>
  <si>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</si>
  <si>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</si>
  <si>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</si>
  <si>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</si>
  <si>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</si>
  <si>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</si>
  <si>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</si>
  <si>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</si>
  <si>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</si>
  <si>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</si>
  <si>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</si>
  <si>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</si>
  <si>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</si>
  <si>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</si>
  <si>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</si>
  <si>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</si>
  <si>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</si>
  <si>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</si>
  <si>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</si>
  <si>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</si>
  <si>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</si>
  <si>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</si>
  <si>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</si>
  <si>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</si>
  <si>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</si>
  <si>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</si>
  <si>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</si>
  <si>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</si>
  <si>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</si>
  <si>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</si>
  <si>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</si>
  <si>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</si>
  <si>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</si>
  <si>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</si>
  <si>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</si>
  <si>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</si>
  <si>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</si>
  <si>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</si>
  <si>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</si>
  <si>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</si>
  <si>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</si>
  <si>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</si>
  <si>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</si>
  <si>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</si>
  <si>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</si>
  <si>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</si>
  <si>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</si>
  <si>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</si>
  <si>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</si>
  <si>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</si>
  <si>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</si>
  <si>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</si>
  <si>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</si>
  <si>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</si>
  <si>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</si>
  <si>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</si>
  <si>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</si>
  <si>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</si>
  <si>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</si>
  <si>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</si>
  <si>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</si>
  <si>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</si>
  <si>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</si>
  <si>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</si>
  <si>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</si>
  <si>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</si>
  <si>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</si>
  <si>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</si>
  <si>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</si>
  <si>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</si>
  <si>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</si>
  <si>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</si>
  <si>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</si>
  <si>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</si>
  <si>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</si>
  <si>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</si>
  <si>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</si>
  <si>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</si>
  <si>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</si>
  <si>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</si>
  <si>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</si>
  <si>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</si>
  <si>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</si>
  <si>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</si>
  <si>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</si>
  <si>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</si>
  <si>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</si>
  <si>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</si>
  <si>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</si>
  <si>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</si>
  <si>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</si>
  <si>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</si>
  <si>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</si>
  <si>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</si>
  <si>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</si>
  <si>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</si>
  <si>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</si>
  <si>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</si>
  <si>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</si>
  <si>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</si>
  <si>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</si>
  <si>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</si>
  <si>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</si>
  <si>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</si>
  <si>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</si>
  <si>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</si>
  <si>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</si>
  <si>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</si>
  <si>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</si>
  <si>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</si>
  <si>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</si>
  <si>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</si>
  <si>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</si>
  <si>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</si>
  <si>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</si>
  <si>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</si>
  <si>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</si>
  <si>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</si>
  <si>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</si>
  <si>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</si>
  <si>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</si>
  <si>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</si>
  <si>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</si>
  <si>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</si>
  <si>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</si>
  <si>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</si>
  <si>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</si>
  <si>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</si>
  <si>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</si>
  <si>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</si>
  <si>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</si>
  <si>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</si>
  <si>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</si>
  <si>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</si>
  <si>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</si>
  <si>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</si>
  <si>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</si>
  <si>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</si>
  <si>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</si>
  <si>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</si>
  <si>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</si>
  <si>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</si>
  <si>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</si>
  <si>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</si>
  <si>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</si>
  <si>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</si>
  <si>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</si>
  <si>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</si>
  <si>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</si>
  <si>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</si>
  <si>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</si>
  <si>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</si>
  <si>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</si>
  <si>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</si>
  <si>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</si>
  <si>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</si>
  <si>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</si>
  <si>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</si>
  <si>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</si>
  <si>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</si>
  <si>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</si>
  <si>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</si>
  <si>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</si>
  <si>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</si>
  <si>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</si>
  <si>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</si>
  <si>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</si>
  <si>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</si>
  <si>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</si>
  <si>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</si>
  <si>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</si>
  <si>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</si>
  <si>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</si>
  <si>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</si>
  <si>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</si>
  <si>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</si>
  <si>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</si>
  <si>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</si>
  <si>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</si>
  <si>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</si>
  <si>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</si>
  <si>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</si>
  <si>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</si>
  <si>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</si>
  <si>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</si>
  <si>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</si>
  <si>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</si>
  <si>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</si>
  <si>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</si>
  <si>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</si>
  <si>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</si>
  <si>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</si>
  <si>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</si>
  <si>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</si>
  <si>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</si>
  <si>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</si>
  <si>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</si>
  <si>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</si>
  <si>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</si>
  <si>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</si>
  <si>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</si>
  <si>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</si>
  <si>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</si>
  <si>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</si>
  <si>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</si>
  <si>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</si>
  <si>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</si>
  <si>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</si>
  <si>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</si>
  <si>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</si>
  <si>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</si>
  <si>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</si>
  <si>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</si>
  <si>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</si>
  <si>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</si>
  <si>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</si>
  <si>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</si>
  <si>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</si>
  <si>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</si>
  <si>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</si>
  <si>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</si>
  <si>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</si>
  <si>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</si>
  <si>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</si>
  <si>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</si>
  <si>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</si>
  <si>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</si>
  <si>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</si>
  <si>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</si>
  <si>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</si>
  <si>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</si>
  <si>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</si>
  <si>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</si>
  <si>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</si>
  <si>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</si>
  <si>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</si>
  <si>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</si>
  <si>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</si>
  <si>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</si>
  <si>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</si>
  <si>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</si>
  <si>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</si>
  <si>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</si>
  <si>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</si>
  <si>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</si>
  <si>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</si>
  <si>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</si>
  <si>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</si>
  <si>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</si>
  <si>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</si>
  <si>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</si>
  <si>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</si>
  <si>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</si>
  <si>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</si>
  <si>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</si>
  <si>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</si>
  <si>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</si>
  <si>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</si>
  <si>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</si>
  <si>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</si>
  <si>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</si>
  <si>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</si>
  <si>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</si>
  <si>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</si>
  <si>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</si>
  <si>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</si>
  <si>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</si>
  <si>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</si>
  <si>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</si>
  <si>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</si>
  <si>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</si>
  <si>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</si>
  <si>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</si>
  <si>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</si>
  <si>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</si>
  <si>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</si>
  <si>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</si>
  <si>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</si>
  <si>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</si>
  <si>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</si>
  <si>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</si>
  <si>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</si>
  <si>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</si>
  <si>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</si>
  <si>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</si>
  <si>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</si>
  <si>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</si>
  <si>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</si>
  <si>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</si>
  <si>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</si>
  <si>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</si>
  <si>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</si>
  <si>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</si>
  <si>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</si>
  <si>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</si>
  <si>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</si>
  <si>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</si>
  <si>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</si>
  <si>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</si>
  <si>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</si>
  <si>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</si>
  <si>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</si>
  <si>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</si>
  <si>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</si>
  <si>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</si>
  <si>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</si>
  <si>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</si>
  <si>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</si>
  <si>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</si>
  <si>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</si>
  <si>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</si>
  <si>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</si>
  <si>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</si>
  <si>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</si>
  <si>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</si>
  <si>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</si>
  <si>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</si>
  <si>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</si>
  <si>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</si>
  <si>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</si>
  <si>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</si>
  <si>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</si>
  <si>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</si>
  <si>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</si>
  <si>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</si>
  <si>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</si>
  <si>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</si>
  <si>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</si>
  <si>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</si>
  <si>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</si>
  <si>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</si>
  <si>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</si>
  <si>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</si>
  <si>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</si>
  <si>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</si>
  <si>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</si>
  <si>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</si>
  <si>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</si>
  <si>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</si>
  <si>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</si>
  <si>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</si>
  <si>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</si>
  <si>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</si>
  <si>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</si>
  <si>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</si>
  <si>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</si>
  <si>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</si>
  <si>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</si>
  <si>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</si>
  <si>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</si>
  <si>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</si>
  <si>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</si>
  <si>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</si>
  <si>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</si>
  <si>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</si>
  <si>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</si>
  <si>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</si>
  <si>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</si>
  <si>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</si>
  <si>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</si>
  <si>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</si>
  <si>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</si>
  <si>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</si>
  <si>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</si>
  <si>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</si>
  <si>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</si>
  <si>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</si>
  <si>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</si>
  <si>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</si>
  <si>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</si>
  <si>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</si>
  <si>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</si>
  <si>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</si>
  <si>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</si>
  <si>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</si>
  <si>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</si>
  <si>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</si>
  <si>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</si>
  <si>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</si>
  <si>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</si>
  <si>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</si>
  <si>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</si>
  <si>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</si>
  <si>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</si>
  <si>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</si>
  <si>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</si>
  <si>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</si>
  <si>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</si>
  <si>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</si>
  <si>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</si>
  <si>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</si>
  <si>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</si>
  <si>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</si>
  <si>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</si>
  <si>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</si>
  <si>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</si>
  <si>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</si>
  <si>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</si>
  <si>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</si>
  <si>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</si>
  <si>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</si>
  <si>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</si>
  <si>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</si>
  <si>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</si>
  <si>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</si>
  <si>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</si>
  <si>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</si>
  <si>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</si>
  <si>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</si>
  <si>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</si>
  <si>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</si>
  <si>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</si>
  <si>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</si>
  <si>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</si>
  <si>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</si>
  <si>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</si>
  <si>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</si>
  <si>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</si>
  <si>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</si>
  <si>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</si>
  <si>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</si>
  <si>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</si>
  <si>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</si>
  <si>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</si>
  <si>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</si>
  <si>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</si>
  <si>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</si>
  <si>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</si>
  <si>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</si>
  <si>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</si>
  <si>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</si>
  <si>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</si>
  <si>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</si>
  <si>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</si>
  <si>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</si>
  <si>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</si>
  <si>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</si>
  <si>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</si>
  <si>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</si>
  <si>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</si>
  <si>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</si>
  <si>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</si>
  <si>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</si>
  <si>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</si>
  <si>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</si>
  <si>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</si>
  <si>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</si>
  <si>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</si>
  <si>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</si>
  <si>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</si>
  <si>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</si>
  <si>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</si>
  <si>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</si>
  <si>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</si>
  <si>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</si>
  <si>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</si>
  <si>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</si>
  <si>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</si>
  <si>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</si>
  <si>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</si>
  <si>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</si>
  <si>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</si>
  <si>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</si>
  <si>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</si>
  <si>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</si>
  <si>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</si>
  <si>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</si>
  <si>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</si>
  <si>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</si>
  <si>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</si>
  <si>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</si>
  <si>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</si>
  <si>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</si>
  <si>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</si>
  <si>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</si>
  <si>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</si>
  <si>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</si>
  <si>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</si>
  <si>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</si>
  <si>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</si>
  <si>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</si>
  <si>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</si>
  <si>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</si>
  <si>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</si>
  <si>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</si>
  <si>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</si>
  <si>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</si>
  <si>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</si>
  <si>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</si>
  <si>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</si>
  <si>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</si>
  <si>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</si>
  <si>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</si>
  <si>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</si>
  <si>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</si>
  <si>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</si>
  <si>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</si>
  <si>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</si>
  <si>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</si>
  <si>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</si>
  <si>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</si>
  <si>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</si>
  <si>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</si>
  <si>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</si>
  <si>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</si>
  <si>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</si>
  <si>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</si>
  <si>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</si>
  <si>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</si>
  <si>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</si>
  <si>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</si>
  <si>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</si>
  <si>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</si>
  <si>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</si>
  <si>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</si>
  <si>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</si>
  <si>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</si>
  <si>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</si>
  <si>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</si>
  <si>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</si>
  <si>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</si>
  <si>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</si>
  <si>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</si>
  <si>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</si>
  <si>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</si>
  <si>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</si>
  <si>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</si>
  <si>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</si>
  <si>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</si>
  <si>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</si>
  <si>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</si>
  <si>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</si>
  <si>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</si>
  <si>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</si>
  <si>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</si>
  <si>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</si>
  <si>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</si>
  <si>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</si>
  <si>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</si>
  <si>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</si>
  <si>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</si>
  <si>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</si>
  <si>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</si>
  <si>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</si>
  <si>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</si>
  <si>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</si>
  <si>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</si>
  <si>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</si>
  <si>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</si>
  <si>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</si>
  <si>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</si>
  <si>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</si>
  <si>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</si>
  <si>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</si>
  <si>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</si>
  <si>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</si>
  <si>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</si>
  <si>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</si>
  <si>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</si>
  <si>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</si>
  <si>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</si>
  <si>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</si>
  <si>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</si>
  <si>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</si>
  <si>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</si>
  <si>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</si>
  <si>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</si>
  <si>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</si>
  <si>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</si>
  <si>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</si>
  <si>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</si>
  <si>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</si>
  <si>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</si>
  <si>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</si>
  <si>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</si>
  <si>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</si>
  <si>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</si>
  <si>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</si>
  <si>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</si>
  <si>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</si>
  <si>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</si>
  <si>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</si>
  <si>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</si>
  <si>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</si>
  <si>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</si>
  <si>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</si>
  <si>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</si>
  <si>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</si>
  <si>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</si>
  <si>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</si>
  <si>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</si>
  <si>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</si>
  <si>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</si>
  <si>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</si>
  <si>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</si>
  <si>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</si>
  <si>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</si>
  <si>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</si>
  <si>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</si>
  <si>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</si>
  <si>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</si>
  <si>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</si>
  <si>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</si>
  <si>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</si>
  <si>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</si>
  <si>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</si>
  <si>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</si>
  <si>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</si>
  <si>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</si>
  <si>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</si>
  <si>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</si>
  <si>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</si>
  <si>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</si>
  <si>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</si>
  <si>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</si>
  <si>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</si>
  <si>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</si>
  <si>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</si>
  <si>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</si>
  <si>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</si>
  <si>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</si>
  <si>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</si>
  <si>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</si>
  <si>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</si>
  <si>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</si>
  <si>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</si>
  <si>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</si>
  <si>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</si>
  <si>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</si>
  <si>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</si>
  <si>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</si>
  <si>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</si>
  <si>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</si>
  <si>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CN-12</t>
  </si>
  <si>
    <t>Tianjin</t>
  </si>
  <si>
    <t>CN-15</t>
  </si>
  <si>
    <t>Nei Mongol</t>
  </si>
  <si>
    <t>CN-23</t>
  </si>
  <si>
    <t>Heilongjiang</t>
  </si>
  <si>
    <t>CN-41</t>
  </si>
  <si>
    <t>CN-92</t>
  </si>
  <si>
    <t>CN-50</t>
  </si>
  <si>
    <t>Chongqing</t>
  </si>
  <si>
    <t>CN-62</t>
  </si>
  <si>
    <t>CN-63</t>
  </si>
  <si>
    <t>Qinghai</t>
  </si>
  <si>
    <t>CN-11</t>
  </si>
  <si>
    <t>Beijing</t>
  </si>
  <si>
    <t>CN-14</t>
  </si>
  <si>
    <t>Shanxi</t>
  </si>
  <si>
    <t>CN-22</t>
  </si>
  <si>
    <t>Jilin</t>
  </si>
  <si>
    <t>CN-42</t>
  </si>
  <si>
    <t>Hubei</t>
  </si>
  <si>
    <t>CN-44</t>
  </si>
  <si>
    <t>CN-71</t>
  </si>
  <si>
    <t>CN-91</t>
  </si>
  <si>
    <t>CN-51</t>
  </si>
  <si>
    <t>CN-64</t>
  </si>
  <si>
    <t>CN-65</t>
  </si>
  <si>
    <t>Xinjiang</t>
  </si>
  <si>
    <t>CN-36</t>
  </si>
  <si>
    <t>CN-43</t>
  </si>
  <si>
    <t>CN-53</t>
  </si>
  <si>
    <t>CN-31</t>
  </si>
  <si>
    <t>Shanghai</t>
  </si>
  <si>
    <t>CN-32</t>
  </si>
  <si>
    <t>CN-37</t>
  </si>
  <si>
    <t>CN-13</t>
  </si>
  <si>
    <t>Hebei</t>
  </si>
  <si>
    <t>CN-21</t>
  </si>
  <si>
    <t>Liaoning</t>
  </si>
  <si>
    <t>CN-34</t>
  </si>
  <si>
    <t>CN-46</t>
  </si>
  <si>
    <t>Hainan</t>
  </si>
  <si>
    <t>CN-61</t>
  </si>
  <si>
    <t>Shaanxi</t>
  </si>
  <si>
    <t>CN-33</t>
  </si>
  <si>
    <t>CN-35</t>
  </si>
  <si>
    <t>CN-45</t>
  </si>
  <si>
    <t>CN-52</t>
  </si>
  <si>
    <t>Guizhou</t>
  </si>
  <si>
    <t>CN-54</t>
  </si>
  <si>
    <t>Xizang</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</si>
  <si>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</si>
  <si>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</si>
  <si>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</si>
  <si>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</si>
  <si>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</si>
  <si>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</si>
  <si>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</si>
  <si>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</si>
  <si>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</si>
  <si>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</si>
  <si>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</si>
  <si>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</si>
  <si>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</si>
  <si>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</si>
  <si>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</si>
  <si>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</si>
  <si>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</si>
  <si>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</si>
  <si>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</si>
  <si>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</si>
  <si>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</si>
  <si>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</si>
  <si>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</si>
  <si>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</si>
  <si>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</si>
  <si>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</si>
  <si>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</si>
  <si>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</si>
  <si>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</si>
  <si>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</si>
  <si>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</si>
  <si>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</si>
  <si>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</si>
  <si>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</si>
  <si>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</si>
  <si>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</si>
  <si>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</si>
  <si>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</si>
  <si>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</si>
  <si>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</si>
  <si>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</si>
  <si>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</si>
  <si>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</si>
  <si>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</si>
  <si>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</si>
  <si>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</si>
  <si>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</si>
  <si>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</si>
  <si>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</si>
  <si>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</si>
  <si>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</si>
  <si>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</si>
  <si>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</si>
  <si>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</si>
  <si>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</si>
  <si>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</si>
  <si>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</si>
  <si>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</si>
  <si>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</si>
  <si>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</si>
  <si>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</si>
  <si>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</si>
  <si>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</si>
  <si>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</si>
  <si>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</si>
  <si>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</si>
  <si>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</si>
  <si>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</si>
  <si>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</si>
  <si>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</si>
  <si>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</si>
  <si>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</si>
  <si>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</si>
  <si>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</si>
  <si>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</si>
  <si>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</si>
  <si>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</si>
  <si>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</si>
  <si>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</si>
  <si>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</si>
  <si>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</si>
  <si>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</si>
  <si>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</si>
  <si>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</si>
  <si>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</si>
  <si>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</si>
  <si>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</si>
  <si>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</si>
  <si>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</si>
  <si>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</si>
  <si>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</si>
  <si>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</si>
  <si>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</si>
  <si>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</si>
  <si>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</si>
  <si>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</si>
  <si>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</si>
  <si>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</si>
  <si>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</si>
  <si>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</si>
  <si>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</si>
  <si>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</si>
  <si>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</si>
  <si>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</si>
  <si>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</si>
  <si>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</si>
  <si>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</si>
  <si>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</si>
  <si>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</si>
  <si>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</si>
  <si>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</si>
  <si>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</si>
  <si>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</si>
  <si>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</si>
  <si>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</si>
  <si>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</si>
  <si>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</si>
  <si>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</si>
  <si>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</si>
  <si>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</si>
  <si>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</si>
  <si>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</si>
  <si>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</si>
  <si>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</si>
  <si>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</si>
  <si>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</si>
  <si>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</si>
  <si>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</si>
  <si>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</si>
  <si>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</si>
  <si>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</si>
  <si>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</si>
  <si>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</si>
  <si>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</si>
  <si>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</si>
  <si>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</si>
  <si>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</si>
  <si>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</si>
  <si>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</si>
  <si>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</si>
  <si>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</si>
  <si>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</si>
  <si>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</si>
  <si>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</si>
  <si>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</si>
  <si>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</si>
  <si>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</si>
  <si>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</si>
  <si>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</si>
  <si>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</si>
  <si>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</si>
  <si>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</si>
  <si>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</si>
  <si>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</si>
  <si>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</si>
  <si>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</si>
  <si>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</si>
  <si>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</si>
  <si>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</si>
  <si>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</si>
  <si>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</si>
  <si>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</si>
  <si>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</si>
  <si>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Gazimağusa</t>
  </si>
  <si>
    <t>Ammochostos</t>
  </si>
  <si>
    <t>CY-05</t>
  </si>
  <si>
    <t>Pafos</t>
  </si>
  <si>
    <t>Baf</t>
  </si>
  <si>
    <t>CY-03</t>
  </si>
  <si>
    <t>Larnaka</t>
  </si>
  <si>
    <t>CY-02</t>
  </si>
  <si>
    <t>Leymosun</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</si>
  <si>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</si>
  <si>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</si>
  <si>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</si>
  <si>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</si>
  <si>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</si>
  <si>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</si>
  <si>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</si>
  <si>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</si>
  <si>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</si>
  <si>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</si>
  <si>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</si>
  <si>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</si>
  <si>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</si>
  <si>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</si>
  <si>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</si>
  <si>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</si>
  <si>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</si>
  <si>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</si>
  <si>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</si>
  <si>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</si>
  <si>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</si>
  <si>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</si>
  <si>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</si>
  <si>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</si>
  <si>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</si>
  <si>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</si>
  <si>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</si>
  <si>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</si>
  <si>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</si>
  <si>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</si>
  <si>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</si>
  <si>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</si>
  <si>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</si>
  <si>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</si>
  <si>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</si>
  <si>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</si>
  <si>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</si>
  <si>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</si>
  <si>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</si>
  <si>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</si>
  <si>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</si>
  <si>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</si>
  <si>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</si>
  <si>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</si>
  <si>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</si>
  <si>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</si>
  <si>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CZ-627</t>
  </si>
  <si>
    <t>Znojmo</t>
  </si>
  <si>
    <t>CZ-ZL</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</si>
  <si>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</si>
  <si>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</si>
  <si>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</si>
  <si>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</si>
  <si>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</si>
  <si>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</si>
  <si>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</si>
  <si>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</si>
  <si>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</si>
  <si>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</si>
  <si>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</si>
  <si>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</si>
  <si>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</si>
  <si>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</si>
  <si>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</si>
  <si>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</si>
  <si>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</si>
  <si>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</si>
  <si>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</si>
  <si>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</si>
  <si>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</si>
  <si>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</si>
  <si>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</si>
  <si>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</si>
  <si>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</si>
  <si>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</si>
  <si>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</si>
  <si>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</si>
  <si>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</si>
  <si>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</si>
  <si>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</si>
  <si>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</si>
  <si>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</si>
  <si>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</si>
  <si>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</si>
  <si>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</si>
  <si>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</si>
  <si>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</si>
  <si>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</si>
  <si>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</si>
  <si>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</si>
  <si>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</si>
  <si>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</si>
  <si>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</si>
  <si>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</si>
  <si>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</si>
  <si>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</si>
  <si>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</si>
  <si>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</si>
  <si>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</si>
  <si>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</si>
  <si>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</si>
  <si>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CZ-615</t>
  </si>
  <si>
    <t>Žd'ár nad Sázavou</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</si>
  <si>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</si>
  <si>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</si>
  <si>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</si>
  <si>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</si>
  <si>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</si>
  <si>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</si>
  <si>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</si>
  <si>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</si>
  <si>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</si>
  <si>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</si>
  <si>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</si>
  <si>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</si>
  <si>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</si>
  <si>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</si>
  <si>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</si>
  <si>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</si>
  <si>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</si>
  <si>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</si>
  <si>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</si>
  <si>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</si>
  <si>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</si>
  <si>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</si>
  <si>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</si>
  <si>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</si>
  <si>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</si>
  <si>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</si>
  <si>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</si>
  <si>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</si>
  <si>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</si>
  <si>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</si>
  <si>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</si>
  <si>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</si>
  <si>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</si>
  <si>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</si>
  <si>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</si>
  <si>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</si>
  <si>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</si>
  <si>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</si>
  <si>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</si>
  <si>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</si>
  <si>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</si>
  <si>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</si>
  <si>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</si>
  <si>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</si>
  <si>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</si>
  <si>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</si>
  <si>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</si>
  <si>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</si>
  <si>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</si>
  <si>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</si>
  <si>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</si>
  <si>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</si>
  <si>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Praha 14</t>
  </si>
  <si>
    <t>Praha 11</t>
  </si>
  <si>
    <t>CZ-105</t>
  </si>
  <si>
    <t>Praha 5</t>
  </si>
  <si>
    <t>CZ-107</t>
  </si>
  <si>
    <t>Praha 7</t>
  </si>
  <si>
    <t>Praha 10</t>
  </si>
  <si>
    <t>Praha 12</t>
  </si>
  <si>
    <t>CZ-102</t>
  </si>
  <si>
    <t>Praha 2</t>
  </si>
  <si>
    <t>Praha 13</t>
  </si>
  <si>
    <t>CZ-101</t>
  </si>
  <si>
    <t>Praha 1</t>
  </si>
  <si>
    <t>CZ-104</t>
  </si>
  <si>
    <t>Praha 4</t>
  </si>
  <si>
    <t>CZ-108</t>
  </si>
  <si>
    <t>Praha 8</t>
  </si>
  <si>
    <t>CZ-109</t>
  </si>
  <si>
    <t>Praha 9</t>
  </si>
  <si>
    <t>Praha 15</t>
  </si>
  <si>
    <t>CZ-103</t>
  </si>
  <si>
    <t>Praha 3</t>
  </si>
  <si>
    <t>CZ-106</t>
  </si>
  <si>
    <t>Praha 6</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</si>
  <si>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</si>
  <si>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</si>
  <si>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</si>
  <si>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</si>
  <si>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</si>
  <si>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</si>
  <si>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</si>
  <si>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</si>
  <si>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</si>
  <si>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</si>
  <si>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</si>
  <si>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</si>
  <si>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</si>
  <si>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</si>
  <si>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</si>
  <si>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</si>
  <si>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</si>
  <si>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</si>
  <si>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</si>
  <si>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</si>
  <si>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</si>
  <si>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</si>
  <si>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</si>
  <si>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</si>
  <si>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</si>
  <si>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</si>
  <si>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</si>
  <si>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</si>
  <si>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</si>
  <si>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</si>
  <si>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</si>
  <si>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</si>
  <si>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</si>
  <si>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</si>
  <si>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</si>
  <si>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</si>
  <si>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</si>
  <si>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</si>
  <si>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</si>
  <si>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</si>
  <si>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</si>
  <si>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</si>
  <si>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</si>
  <si>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</si>
  <si>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</si>
  <si>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</si>
  <si>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</si>
  <si>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</si>
  <si>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</si>
  <si>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</si>
  <si>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</si>
  <si>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</si>
  <si>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</si>
  <si>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</si>
  <si>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</si>
  <si>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</si>
  <si>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</si>
  <si>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</si>
  <si>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</si>
  <si>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</si>
  <si>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</si>
  <si>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</si>
  <si>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</si>
  <si>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</si>
  <si>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</si>
  <si>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</si>
  <si>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</si>
  <si>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</si>
  <si>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</si>
  <si>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</si>
  <si>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</si>
  <si>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</si>
  <si>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</si>
  <si>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</si>
  <si>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</si>
  <si>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</si>
  <si>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</si>
  <si>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</si>
  <si>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</si>
  <si>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</si>
  <si>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</si>
  <si>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</si>
  <si>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</si>
  <si>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</si>
  <si>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</si>
  <si>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</si>
  <si>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</si>
  <si>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</si>
  <si>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</si>
  <si>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</si>
  <si>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</si>
  <si>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</si>
  <si>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</si>
  <si>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</si>
  <si>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</si>
  <si>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</si>
  <si>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</si>
  <si>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</si>
  <si>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</si>
  <si>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</si>
  <si>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</si>
  <si>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</si>
  <si>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</si>
  <si>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</si>
  <si>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</si>
  <si>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</si>
  <si>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</si>
  <si>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</si>
  <si>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</si>
  <si>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</si>
  <si>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</si>
  <si>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</si>
  <si>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</si>
  <si>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</si>
  <si>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</si>
  <si>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</si>
  <si>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</si>
  <si>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</si>
  <si>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</si>
  <si>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</si>
  <si>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</si>
  <si>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</si>
  <si>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</si>
  <si>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</si>
  <si>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</si>
  <si>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</si>
  <si>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</si>
  <si>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</si>
  <si>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</si>
  <si>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</si>
  <si>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</si>
  <si>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</si>
  <si>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</si>
  <si>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</si>
  <si>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</si>
  <si>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</si>
  <si>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</si>
  <si>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</si>
  <si>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</si>
  <si>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</si>
  <si>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</si>
  <si>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</si>
  <si>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</si>
  <si>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</si>
  <si>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</si>
  <si>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</si>
  <si>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</si>
  <si>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</si>
  <si>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</si>
  <si>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</si>
  <si>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</si>
  <si>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</si>
  <si>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</si>
  <si>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</si>
  <si>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</si>
  <si>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</si>
  <si>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</si>
  <si>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</si>
  <si>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</si>
  <si>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</si>
  <si>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</si>
  <si>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</si>
  <si>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</si>
  <si>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</si>
  <si>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</si>
  <si>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</si>
  <si>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</si>
  <si>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</si>
  <si>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</si>
  <si>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</si>
  <si>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</si>
  <si>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</si>
  <si>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</si>
  <si>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</si>
  <si>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</si>
  <si>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</si>
  <si>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</si>
  <si>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</si>
  <si>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</si>
  <si>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</si>
  <si>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</si>
  <si>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</si>
  <si>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</si>
  <si>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</si>
  <si>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</si>
  <si>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</si>
  <si>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</si>
  <si>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</si>
  <si>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</si>
  <si>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</si>
  <si>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</si>
  <si>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</si>
  <si>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</si>
  <si>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</si>
  <si>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</si>
  <si>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</si>
  <si>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</si>
  <si>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</si>
  <si>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</si>
  <si>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</si>
  <si>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</si>
  <si>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</si>
  <si>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</si>
  <si>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</si>
  <si>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</si>
  <si>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</si>
  <si>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</si>
  <si>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</si>
  <si>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</si>
  <si>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</si>
  <si>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</si>
  <si>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</si>
  <si>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</si>
  <si>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</si>
  <si>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</si>
  <si>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</si>
  <si>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</si>
  <si>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</si>
  <si>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</si>
  <si>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</si>
  <si>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</si>
  <si>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</si>
  <si>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</si>
  <si>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</si>
  <si>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</si>
  <si>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</si>
  <si>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</si>
  <si>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</si>
  <si>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</si>
  <si>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</si>
  <si>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</si>
  <si>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</si>
  <si>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</si>
  <si>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</si>
  <si>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</si>
  <si>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</si>
  <si>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</si>
  <si>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</si>
  <si>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</si>
  <si>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</si>
  <si>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</si>
  <si>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</si>
  <si>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</si>
  <si>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</si>
  <si>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</si>
  <si>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</si>
  <si>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</si>
  <si>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</si>
  <si>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</si>
  <si>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</si>
  <si>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</si>
  <si>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</si>
  <si>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</si>
  <si>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</si>
  <si>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</si>
  <si>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</si>
  <si>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</si>
  <si>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</si>
  <si>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Zamora-Chinchipe</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</si>
  <si>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</si>
  <si>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</si>
  <si>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</si>
  <si>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</si>
  <si>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</si>
  <si>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</si>
  <si>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</si>
  <si>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</si>
  <si>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</si>
  <si>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</si>
  <si>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</si>
  <si>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</si>
  <si>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</si>
  <si>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</si>
  <si>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</si>
  <si>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</si>
  <si>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</si>
  <si>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</si>
  <si>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</si>
  <si>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</si>
  <si>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</si>
  <si>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</si>
  <si>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</si>
  <si>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</si>
  <si>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</si>
  <si>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</si>
  <si>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</si>
  <si>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Morona-Santiago</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</si>
  <si>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</si>
  <si>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</si>
  <si>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</si>
  <si>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</si>
  <si>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</si>
  <si>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</si>
  <si>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</si>
  <si>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</si>
  <si>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</si>
  <si>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</si>
  <si>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</si>
  <si>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</si>
  <si>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</si>
  <si>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</si>
  <si>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</si>
  <si>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</si>
  <si>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</si>
  <si>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</si>
  <si>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</si>
  <si>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</si>
  <si>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</si>
  <si>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</si>
  <si>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</si>
  <si>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</si>
  <si>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</si>
  <si>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</si>
  <si>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</si>
  <si>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</si>
  <si>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</si>
  <si>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</si>
  <si>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</si>
  <si>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</si>
  <si>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</si>
  <si>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</si>
  <si>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</si>
  <si>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</si>
  <si>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</si>
  <si>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</si>
  <si>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</si>
  <si>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</si>
  <si>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</si>
  <si>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</si>
  <si>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</si>
  <si>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</si>
  <si>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</si>
  <si>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</si>
  <si>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</si>
  <si>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</si>
  <si>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</si>
  <si>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</si>
  <si>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</si>
  <si>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</si>
  <si>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</si>
  <si>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</si>
  <si>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</si>
  <si>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</si>
  <si>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</si>
  <si>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</si>
  <si>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</si>
  <si>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</si>
  <si>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</si>
  <si>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</si>
  <si>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</si>
  <si>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</si>
  <si>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</si>
  <si>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</si>
  <si>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</si>
  <si>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</si>
  <si>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</si>
  <si>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</si>
  <si>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</si>
  <si>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</si>
  <si>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</si>
  <si>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</si>
  <si>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</si>
  <si>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</si>
  <si>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</si>
  <si>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</si>
  <si>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</si>
  <si>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</si>
  <si>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</si>
  <si>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</si>
  <si>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</si>
  <si>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</si>
  <si>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</si>
  <si>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</si>
  <si>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</si>
  <si>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</si>
  <si>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</si>
  <si>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</si>
  <si>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</si>
  <si>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</si>
  <si>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</si>
  <si>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</si>
  <si>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</si>
  <si>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</si>
  <si>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</si>
  <si>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</si>
  <si>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</si>
  <si>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</si>
  <si>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</si>
  <si>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</si>
  <si>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</si>
  <si>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</si>
  <si>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</si>
  <si>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</si>
  <si>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</si>
  <si>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</si>
  <si>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</si>
  <si>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</si>
  <si>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</si>
  <si>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</si>
  <si>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</si>
  <si>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</si>
  <si>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</si>
  <si>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</si>
  <si>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</si>
  <si>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</si>
  <si>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</si>
  <si>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</si>
  <si>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</si>
  <si>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</si>
  <si>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</si>
  <si>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</si>
  <si>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</si>
  <si>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</si>
  <si>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</si>
  <si>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</si>
  <si>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</si>
  <si>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</si>
  <si>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</si>
  <si>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</si>
  <si>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</si>
  <si>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</si>
  <si>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</si>
  <si>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</si>
  <si>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</si>
  <si>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</si>
  <si>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</si>
  <si>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</si>
  <si>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</si>
  <si>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</si>
  <si>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</si>
  <si>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</si>
  <si>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</si>
  <si>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</si>
  <si>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</si>
  <si>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</si>
  <si>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</si>
  <si>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</si>
  <si>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</si>
  <si>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</si>
  <si>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</si>
  <si>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</si>
  <si>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</si>
  <si>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</si>
  <si>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</si>
  <si>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</si>
  <si>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</si>
  <si>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</si>
  <si>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</si>
  <si>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</si>
  <si>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</si>
  <si>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</si>
  <si>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</si>
  <si>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</si>
  <si>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</si>
  <si>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</si>
  <si>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</si>
  <si>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</si>
  <si>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</si>
  <si>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</si>
  <si>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</si>
  <si>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</si>
  <si>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</si>
  <si>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</si>
  <si>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</si>
  <si>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</si>
  <si>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</si>
  <si>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</si>
  <si>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</si>
  <si>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</si>
  <si>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</si>
  <si>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</si>
  <si>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</si>
  <si>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</si>
  <si>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</si>
  <si>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</si>
  <si>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</si>
  <si>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</si>
  <si>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</si>
  <si>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</si>
  <si>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</si>
  <si>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</si>
  <si>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</si>
  <si>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</si>
  <si>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</si>
  <si>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</si>
  <si>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</si>
  <si>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</si>
  <si>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</si>
  <si>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</si>
  <si>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</si>
  <si>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</si>
  <si>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</si>
  <si>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</si>
  <si>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</si>
  <si>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</si>
  <si>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</si>
  <si>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</si>
  <si>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</si>
  <si>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</si>
  <si>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</si>
  <si>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</si>
  <si>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</si>
  <si>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</si>
  <si>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</si>
  <si>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</si>
  <si>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</si>
  <si>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</si>
  <si>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</si>
  <si>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</si>
  <si>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</si>
  <si>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</si>
  <si>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</si>
  <si>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</si>
  <si>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</si>
  <si>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</si>
  <si>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</si>
  <si>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</si>
  <si>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</si>
  <si>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</si>
  <si>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</si>
  <si>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</si>
  <si>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</si>
  <si>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</si>
  <si>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</si>
  <si>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</si>
  <si>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</si>
  <si>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</si>
  <si>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</si>
  <si>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</si>
  <si>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</si>
  <si>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</si>
  <si>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</si>
  <si>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</si>
  <si>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</si>
  <si>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</si>
  <si>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</si>
  <si>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</si>
  <si>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</si>
  <si>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</si>
  <si>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</si>
  <si>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</si>
  <si>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</si>
  <si>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</si>
  <si>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</si>
  <si>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</si>
  <si>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</si>
  <si>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</si>
  <si>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</si>
  <si>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</si>
  <si>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</si>
  <si>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</si>
  <si>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</si>
  <si>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</si>
  <si>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</si>
  <si>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</si>
  <si>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</si>
  <si>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</si>
  <si>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</si>
  <si>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</si>
  <si>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</si>
  <si>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</si>
  <si>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</si>
  <si>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</si>
  <si>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</si>
  <si>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</si>
  <si>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</si>
  <si>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</si>
  <si>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</si>
  <si>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</si>
  <si>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</si>
  <si>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</si>
  <si>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</si>
  <si>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</si>
  <si>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</si>
  <si>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</si>
  <si>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</si>
  <si>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</si>
  <si>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</si>
  <si>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</si>
  <si>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</si>
  <si>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</si>
  <si>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</si>
  <si>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</si>
  <si>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</si>
  <si>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</si>
  <si>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</si>
  <si>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</si>
  <si>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</si>
  <si>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</si>
  <si>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</si>
  <si>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</si>
  <si>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</si>
  <si>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</si>
  <si>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</si>
  <si>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</si>
  <si>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</si>
  <si>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</si>
  <si>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</si>
  <si>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</si>
  <si>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</si>
  <si>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</si>
  <si>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</si>
  <si>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</si>
  <si>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</si>
  <si>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</si>
  <si>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</si>
  <si>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</si>
  <si>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</si>
  <si>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</si>
  <si>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</si>
  <si>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</si>
  <si>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</si>
  <si>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</si>
  <si>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</si>
  <si>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</si>
  <si>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</si>
  <si>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</si>
  <si>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</si>
  <si>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</si>
  <si>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</si>
  <si>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</si>
  <si>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</si>
  <si>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</si>
  <si>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</si>
  <si>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</si>
  <si>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</si>
  <si>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</si>
  <si>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</si>
  <si>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</si>
  <si>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</si>
  <si>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</si>
  <si>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</si>
  <si>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</si>
  <si>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</si>
  <si>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</si>
  <si>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</si>
  <si>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</si>
  <si>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</si>
  <si>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</si>
  <si>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</si>
  <si>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</si>
  <si>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</si>
  <si>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</si>
  <si>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</si>
  <si>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</si>
  <si>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</si>
  <si>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</si>
  <si>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</si>
  <si>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</si>
  <si>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</si>
  <si>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</si>
  <si>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</si>
  <si>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</si>
  <si>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</si>
  <si>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</si>
  <si>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</si>
  <si>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</si>
  <si>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</si>
  <si>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</si>
  <si>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</si>
  <si>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</si>
  <si>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</si>
  <si>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</si>
  <si>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</si>
  <si>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</si>
  <si>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</si>
  <si>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</si>
  <si>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</si>
  <si>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</si>
  <si>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</si>
  <si>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</si>
  <si>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</si>
  <si>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</si>
  <si>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</si>
  <si>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</si>
  <si>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</si>
  <si>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</si>
  <si>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</si>
  <si>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</si>
  <si>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</si>
  <si>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</si>
  <si>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</si>
  <si>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</si>
  <si>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</si>
  <si>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</si>
  <si>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</si>
  <si>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</si>
  <si>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</si>
  <si>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</si>
  <si>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</si>
  <si>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</si>
  <si>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</si>
  <si>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</si>
  <si>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</si>
  <si>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</si>
  <si>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</si>
  <si>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</si>
  <si>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</si>
  <si>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</si>
  <si>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</si>
  <si>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</si>
  <si>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</si>
  <si>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</si>
  <si>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</si>
  <si>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</si>
  <si>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</si>
  <si>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</si>
  <si>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</si>
  <si>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</si>
  <si>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</si>
  <si>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</si>
  <si>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</si>
  <si>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</si>
  <si>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</si>
  <si>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</si>
  <si>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</si>
  <si>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</si>
  <si>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</si>
  <si>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</si>
  <si>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</si>
  <si>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</si>
  <si>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</si>
  <si>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</si>
  <si>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</si>
  <si>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</si>
  <si>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</si>
  <si>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</si>
  <si>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</si>
  <si>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</si>
  <si>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</si>
  <si>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</si>
  <si>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</si>
  <si>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</si>
  <si>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</si>
  <si>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</si>
  <si>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</si>
  <si>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</si>
  <si>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</si>
  <si>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</si>
  <si>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</si>
  <si>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</si>
  <si>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</si>
  <si>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</si>
  <si>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</si>
  <si>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</si>
  <si>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</si>
  <si>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</si>
  <si>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</si>
  <si>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</si>
  <si>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</si>
  <si>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</si>
  <si>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</si>
  <si>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</si>
  <si>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</si>
  <si>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</si>
  <si>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</si>
  <si>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</si>
  <si>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</si>
  <si>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</si>
  <si>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</si>
  <si>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</si>
  <si>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</si>
  <si>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</si>
  <si>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</si>
  <si>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</si>
  <si>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</si>
  <si>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</si>
  <si>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</si>
  <si>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</si>
  <si>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</si>
  <si>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</si>
  <si>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</si>
  <si>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</si>
  <si>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</si>
  <si>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</si>
  <si>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</si>
  <si>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</si>
  <si>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</si>
  <si>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</si>
  <si>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</si>
  <si>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</si>
  <si>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</si>
  <si>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</si>
  <si>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</si>
  <si>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</si>
  <si>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</si>
  <si>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</si>
  <si>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</si>
  <si>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</si>
  <si>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</si>
  <si>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</si>
  <si>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</si>
  <si>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</si>
  <si>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</si>
  <si>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</si>
  <si>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</si>
  <si>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</si>
  <si>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</si>
  <si>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</si>
  <si>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</si>
  <si>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</si>
  <si>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</si>
  <si>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</si>
  <si>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</si>
  <si>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</si>
  <si>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</si>
  <si>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</si>
  <si>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</si>
  <si>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</si>
  <si>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</si>
  <si>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</si>
  <si>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</si>
  <si>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</si>
  <si>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</si>
  <si>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</si>
  <si>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</si>
  <si>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</si>
  <si>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</si>
  <si>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</si>
  <si>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</si>
  <si>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</si>
  <si>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</si>
  <si>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</si>
  <si>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</si>
  <si>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</si>
  <si>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</si>
  <si>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</si>
  <si>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</si>
  <si>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</si>
  <si>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</si>
  <si>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</si>
  <si>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</si>
  <si>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</si>
  <si>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</si>
  <si>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</si>
  <si>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</si>
  <si>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</si>
  <si>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</si>
  <si>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</si>
  <si>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</si>
  <si>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</si>
  <si>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</si>
  <si>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</si>
  <si>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</si>
  <si>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</si>
  <si>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</si>
  <si>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</si>
  <si>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</si>
  <si>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</si>
  <si>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</si>
  <si>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</si>
  <si>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</si>
  <si>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</si>
  <si>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</si>
  <si>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</si>
  <si>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</si>
  <si>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</si>
  <si>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</si>
  <si>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</si>
  <si>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</si>
  <si>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</si>
  <si>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</si>
  <si>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</si>
  <si>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</si>
  <si>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</si>
  <si>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</si>
  <si>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</si>
  <si>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</si>
  <si>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</si>
  <si>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</si>
  <si>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</si>
  <si>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</si>
  <si>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</si>
  <si>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</si>
  <si>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</si>
  <si>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</si>
  <si>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</si>
  <si>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</si>
  <si>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</si>
  <si>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</si>
  <si>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</si>
  <si>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</si>
  <si>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</si>
  <si>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</si>
  <si>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</si>
  <si>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</si>
  <si>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</si>
  <si>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</si>
  <si>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</si>
  <si>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</si>
  <si>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</si>
  <si>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</si>
  <si>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</si>
  <si>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</si>
  <si>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</si>
  <si>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</si>
  <si>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</si>
  <si>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</si>
  <si>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</si>
  <si>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</si>
  <si>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</si>
  <si>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</si>
  <si>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</si>
  <si>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</si>
  <si>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</si>
  <si>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</si>
  <si>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</si>
  <si>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</si>
  <si>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</si>
  <si>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</si>
  <si>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</si>
  <si>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</si>
  <si>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</si>
  <si>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</si>
  <si>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</si>
  <si>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</si>
  <si>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</si>
  <si>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</si>
  <si>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</si>
  <si>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</si>
  <si>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</si>
  <si>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</si>
  <si>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</si>
  <si>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</si>
  <si>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</si>
  <si>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</si>
  <si>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</si>
  <si>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</si>
  <si>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</si>
  <si>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</si>
  <si>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</si>
  <si>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</si>
  <si>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</si>
  <si>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</si>
  <si>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</si>
  <si>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</si>
  <si>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</si>
  <si>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</si>
  <si>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</si>
  <si>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</si>
  <si>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</si>
  <si>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</si>
  <si>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</si>
  <si>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</si>
  <si>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</si>
  <si>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</si>
  <si>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</si>
  <si>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</si>
  <si>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</si>
  <si>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</si>
  <si>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</si>
  <si>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</si>
  <si>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</si>
  <si>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</si>
  <si>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</si>
  <si>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</si>
  <si>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</si>
  <si>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</si>
  <si>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</si>
  <si>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</si>
  <si>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</si>
  <si>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</si>
  <si>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</si>
  <si>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</si>
  <si>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</si>
  <si>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</si>
  <si>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</si>
  <si>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</si>
  <si>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</si>
  <si>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</si>
  <si>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</si>
  <si>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</si>
  <si>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</si>
  <si>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</si>
  <si>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</si>
  <si>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</si>
  <si>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</si>
  <si>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</si>
  <si>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</si>
  <si>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</si>
  <si>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</si>
  <si>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</si>
  <si>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</si>
  <si>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</si>
  <si>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</si>
  <si>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</si>
  <si>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</si>
  <si>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</si>
  <si>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</si>
  <si>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</si>
  <si>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</si>
  <si>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</si>
  <si>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</si>
  <si>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</si>
  <si>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</si>
  <si>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</si>
  <si>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</si>
  <si>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</si>
  <si>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</si>
  <si>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</si>
  <si>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</si>
  <si>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</si>
  <si>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</si>
  <si>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</si>
  <si>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</si>
  <si>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</si>
  <si>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</si>
  <si>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</si>
  <si>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</si>
  <si>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</si>
  <si>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</si>
  <si>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</si>
  <si>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</si>
  <si>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</si>
  <si>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</si>
  <si>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</si>
  <si>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</si>
  <si>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</si>
  <si>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</si>
  <si>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</si>
  <si>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</si>
  <si>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</si>
  <si>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</si>
  <si>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</si>
  <si>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</si>
  <si>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</si>
  <si>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</si>
  <si>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</si>
  <si>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</si>
  <si>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</si>
  <si>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</si>
  <si>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</si>
  <si>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</si>
  <si>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</si>
  <si>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</si>
  <si>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</si>
  <si>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</si>
  <si>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</si>
  <si>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</si>
  <si>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</si>
  <si>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</si>
  <si>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</si>
  <si>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</si>
  <si>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</si>
  <si>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</si>
  <si>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</si>
  <si>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</si>
  <si>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</si>
  <si>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</si>
  <si>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</si>
  <si>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</si>
  <si>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</si>
  <si>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</si>
  <si>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</si>
  <si>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</si>
  <si>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</si>
  <si>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</si>
  <si>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</si>
  <si>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</si>
  <si>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</si>
  <si>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</si>
  <si>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</si>
  <si>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</si>
  <si>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</si>
  <si>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</si>
  <si>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</si>
  <si>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</si>
  <si>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</si>
  <si>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</si>
  <si>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</si>
  <si>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</si>
  <si>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</si>
  <si>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</si>
  <si>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</si>
  <si>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</si>
  <si>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</si>
  <si>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</si>
  <si>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</si>
  <si>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</si>
  <si>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</si>
  <si>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</si>
  <si>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</si>
  <si>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</si>
  <si>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</si>
  <si>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</si>
  <si>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</si>
  <si>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</si>
  <si>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</si>
  <si>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</si>
  <si>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</si>
  <si>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</si>
  <si>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</si>
  <si>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</si>
  <si>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</si>
  <si>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</si>
  <si>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</si>
  <si>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</si>
  <si>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</si>
  <si>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</si>
  <si>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</si>
  <si>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</si>
  <si>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</si>
  <si>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</si>
  <si>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</si>
  <si>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</si>
  <si>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</si>
  <si>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</si>
  <si>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</si>
  <si>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</si>
  <si>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</si>
  <si>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</si>
  <si>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</si>
  <si>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</si>
  <si>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</si>
  <si>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</si>
  <si>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</si>
  <si>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</si>
  <si>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</si>
  <si>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</si>
  <si>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</si>
  <si>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</si>
  <si>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</si>
  <si>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</si>
  <si>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</si>
  <si>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</si>
  <si>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</si>
  <si>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</si>
  <si>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</si>
  <si>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</si>
  <si>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</si>
  <si>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</si>
  <si>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</si>
  <si>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</si>
  <si>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</si>
  <si>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</si>
  <si>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</si>
  <si>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</si>
  <si>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</si>
  <si>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</si>
  <si>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</si>
  <si>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</si>
  <si>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</si>
  <si>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</si>
  <si>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</si>
  <si>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</si>
  <si>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</si>
  <si>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</si>
  <si>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</si>
  <si>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</si>
  <si>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</si>
  <si>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</si>
  <si>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</si>
  <si>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</si>
  <si>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</si>
  <si>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</si>
  <si>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</si>
  <si>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</si>
  <si>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</si>
  <si>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</si>
  <si>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</si>
  <si>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</si>
  <si>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</si>
  <si>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</si>
  <si>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</si>
  <si>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</si>
  <si>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</si>
  <si>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</si>
  <si>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</si>
  <si>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</si>
  <si>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</si>
  <si>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</si>
  <si>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</si>
  <si>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</si>
  <si>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</si>
  <si>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</si>
  <si>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</si>
  <si>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</si>
  <si>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</si>
  <si>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</si>
  <si>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</si>
  <si>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</si>
  <si>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</si>
  <si>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</si>
  <si>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</si>
  <si>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</si>
  <si>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</si>
  <si>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</si>
  <si>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</si>
  <si>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</si>
  <si>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</si>
  <si>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</si>
  <si>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</si>
  <si>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</si>
  <si>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</si>
  <si>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</si>
  <si>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</si>
  <si>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</si>
  <si>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</si>
  <si>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</si>
  <si>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</si>
  <si>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</si>
  <si>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</si>
  <si>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</si>
  <si>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</si>
  <si>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</si>
  <si>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</si>
  <si>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</si>
  <si>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</si>
  <si>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</si>
  <si>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</si>
  <si>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</si>
  <si>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</si>
  <si>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</si>
  <si>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</si>
  <si>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</si>
  <si>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</si>
  <si>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</si>
  <si>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</si>
  <si>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</si>
  <si>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</si>
  <si>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</si>
  <si>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</si>
  <si>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</si>
  <si>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</si>
  <si>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</si>
  <si>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</si>
  <si>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</si>
  <si>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</si>
  <si>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</si>
  <si>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</si>
  <si>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</si>
  <si>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</si>
  <si>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</si>
  <si>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</si>
  <si>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</si>
  <si>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</si>
  <si>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</si>
  <si>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</si>
  <si>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</si>
  <si>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</si>
  <si>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</si>
  <si>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</si>
  <si>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</si>
  <si>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</si>
  <si>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</si>
  <si>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</si>
  <si>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</si>
  <si>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</si>
  <si>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</si>
  <si>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</si>
  <si>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</si>
  <si>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</si>
  <si>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</si>
  <si>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</si>
  <si>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</si>
  <si>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</si>
  <si>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</si>
  <si>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</si>
  <si>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</si>
  <si>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</si>
  <si>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</si>
  <si>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</si>
  <si>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</si>
  <si>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</si>
  <si>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</si>
  <si>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</si>
  <si>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</si>
  <si>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</si>
  <si>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</si>
  <si>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</si>
  <si>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</si>
  <si>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</si>
  <si>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</si>
  <si>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</si>
  <si>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</si>
  <si>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</si>
  <si>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</si>
  <si>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</si>
  <si>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</si>
  <si>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</si>
  <si>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</si>
  <si>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</si>
  <si>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</si>
  <si>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</si>
  <si>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</si>
  <si>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</si>
  <si>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</si>
  <si>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</si>
  <si>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</si>
  <si>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</si>
  <si>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</si>
  <si>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</si>
  <si>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</si>
  <si>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</si>
  <si>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</si>
  <si>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</si>
  <si>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</si>
  <si>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</si>
  <si>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</si>
  <si>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</si>
  <si>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</si>
  <si>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</si>
  <si>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</si>
  <si>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</si>
  <si>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</si>
  <si>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</si>
  <si>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</si>
  <si>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</si>
  <si>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</si>
  <si>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</si>
  <si>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</si>
  <si>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</si>
  <si>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</si>
  <si>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</si>
  <si>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</si>
  <si>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</si>
  <si>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</si>
  <si>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</si>
  <si>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</si>
  <si>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</si>
  <si>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</si>
  <si>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</si>
  <si>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</si>
  <si>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</si>
  <si>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</si>
  <si>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</si>
  <si>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</si>
  <si>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</si>
  <si>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</si>
  <si>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</si>
  <si>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</si>
  <si>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</si>
  <si>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</si>
  <si>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</si>
  <si>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</si>
  <si>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</si>
  <si>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</si>
  <si>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</si>
  <si>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</si>
  <si>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</si>
  <si>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</si>
  <si>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</si>
  <si>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</si>
  <si>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</si>
  <si>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</si>
  <si>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</si>
  <si>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</si>
  <si>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</si>
  <si>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</si>
  <si>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</si>
  <si>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</si>
  <si>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</si>
  <si>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</si>
  <si>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</si>
  <si>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</si>
  <si>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</si>
  <si>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</si>
  <si>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</si>
  <si>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</si>
  <si>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</si>
  <si>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</si>
  <si>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</si>
  <si>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</si>
  <si>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</si>
  <si>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</si>
  <si>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</si>
  <si>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</si>
  <si>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</si>
  <si>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</si>
  <si>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</si>
  <si>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</si>
  <si>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</si>
  <si>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</si>
  <si>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</si>
  <si>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</si>
  <si>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</si>
  <si>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</si>
  <si>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</si>
  <si>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</si>
  <si>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</si>
  <si>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</si>
  <si>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</si>
  <si>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</si>
  <si>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</si>
  <si>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</si>
  <si>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</si>
  <si>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</si>
  <si>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</si>
  <si>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GL-QA</t>
  </si>
  <si>
    <t>Qaasuitsup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</si>
  <si>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</si>
  <si>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</si>
  <si>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</si>
  <si>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</si>
  <si>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</si>
  <si>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</si>
  <si>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</si>
  <si>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</si>
  <si>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</si>
  <si>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</si>
  <si>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</si>
  <si>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</si>
  <si>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</si>
  <si>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</si>
  <si>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</si>
  <si>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</si>
  <si>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</si>
  <si>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</si>
  <si>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</si>
  <si>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</si>
  <si>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</si>
  <si>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</si>
  <si>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</si>
  <si>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</si>
  <si>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</si>
  <si>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</si>
  <si>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</si>
  <si>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</si>
  <si>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</si>
  <si>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</si>
  <si>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</si>
  <si>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</si>
  <si>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</si>
  <si>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</si>
  <si>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</si>
  <si>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</si>
  <si>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</si>
  <si>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</si>
  <si>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</si>
  <si>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</si>
  <si>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</si>
  <si>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</si>
  <si>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</si>
  <si>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</si>
  <si>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</si>
  <si>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</si>
  <si>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</si>
  <si>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</si>
  <si>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</si>
  <si>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</si>
  <si>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</si>
  <si>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</si>
  <si>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</si>
  <si>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</si>
  <si>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</si>
  <si>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</si>
  <si>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</si>
  <si>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</si>
  <si>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</si>
  <si>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</si>
  <si>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</si>
  <si>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</si>
  <si>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</si>
  <si>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</si>
  <si>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</si>
  <si>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</si>
  <si>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</si>
  <si>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</si>
  <si>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</si>
  <si>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</si>
  <si>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</si>
  <si>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</si>
  <si>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</si>
  <si>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</si>
  <si>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</si>
  <si>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</si>
  <si>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</si>
  <si>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</si>
  <si>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</si>
  <si>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</si>
  <si>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</si>
  <si>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</si>
  <si>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</si>
  <si>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</si>
  <si>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</si>
  <si>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</si>
  <si>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</si>
  <si>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</si>
  <si>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</si>
  <si>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</si>
  <si>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</si>
  <si>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</si>
  <si>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</si>
  <si>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</si>
  <si>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</si>
  <si>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</si>
  <si>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</si>
  <si>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</si>
  <si>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</si>
  <si>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</si>
  <si>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</si>
  <si>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</si>
  <si>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</si>
  <si>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</si>
  <si>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</si>
  <si>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</si>
  <si>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</si>
  <si>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</si>
  <si>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</si>
  <si>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</si>
  <si>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</si>
  <si>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</si>
  <si>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</si>
  <si>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</si>
  <si>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</si>
  <si>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</si>
  <si>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</si>
  <si>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</si>
  <si>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</si>
  <si>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</si>
  <si>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</si>
  <si>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</si>
  <si>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</si>
  <si>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</si>
  <si>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</si>
  <si>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</si>
  <si>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</si>
  <si>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</si>
  <si>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</si>
  <si>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</si>
  <si>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</si>
  <si>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</si>
  <si>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</si>
  <si>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</si>
  <si>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</si>
  <si>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</si>
  <si>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</si>
  <si>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</si>
  <si>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</si>
  <si>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</si>
  <si>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</si>
  <si>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</si>
  <si>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</si>
  <si>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</si>
  <si>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</si>
  <si>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</si>
  <si>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</si>
  <si>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</si>
  <si>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</si>
  <si>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</si>
  <si>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</si>
  <si>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</si>
  <si>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</si>
  <si>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</si>
  <si>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</si>
  <si>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</si>
  <si>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</si>
  <si>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</si>
  <si>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</si>
  <si>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</si>
  <si>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</si>
  <si>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</si>
  <si>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</si>
  <si>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</si>
  <si>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</si>
  <si>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</si>
  <si>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</si>
  <si>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</si>
  <si>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</si>
  <si>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</si>
  <si>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</si>
  <si>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</si>
  <si>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</si>
  <si>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</si>
  <si>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</si>
  <si>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</si>
  <si>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</si>
  <si>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</si>
  <si>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</si>
  <si>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</si>
  <si>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</si>
  <si>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</si>
  <si>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</si>
  <si>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</si>
  <si>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</si>
  <si>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</si>
  <si>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</si>
  <si>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</si>
  <si>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</si>
  <si>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</si>
  <si>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</si>
  <si>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</si>
  <si>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</si>
  <si>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</si>
  <si>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</si>
  <si>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</si>
  <si>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</si>
  <si>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</si>
  <si>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</si>
  <si>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</si>
  <si>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</si>
  <si>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</si>
  <si>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</si>
  <si>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</si>
  <si>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</si>
  <si>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</si>
  <si>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</si>
  <si>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</si>
  <si>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</si>
  <si>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</si>
  <si>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</si>
  <si>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</si>
  <si>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</si>
  <si>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</si>
  <si>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</si>
  <si>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</si>
  <si>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</si>
  <si>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</si>
  <si>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</si>
  <si>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</si>
  <si>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</si>
  <si>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</si>
  <si>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</si>
  <si>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</si>
  <si>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</si>
  <si>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</si>
  <si>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</si>
  <si>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</si>
  <si>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</si>
  <si>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</si>
  <si>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</si>
  <si>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</si>
  <si>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</si>
  <si>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</si>
  <si>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</si>
  <si>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</si>
  <si>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</si>
  <si>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</si>
  <si>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</si>
  <si>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</si>
  <si>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</si>
  <si>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</si>
  <si>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</si>
  <si>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</si>
  <si>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</si>
  <si>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</si>
  <si>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</si>
  <si>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</si>
  <si>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</si>
  <si>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</si>
  <si>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</si>
  <si>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</si>
  <si>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</si>
  <si>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</si>
  <si>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</si>
  <si>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</si>
  <si>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</si>
  <si>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</si>
  <si>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</si>
  <si>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</si>
  <si>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</si>
  <si>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</si>
  <si>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</si>
  <si>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</si>
  <si>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</si>
  <si>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</si>
  <si>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</si>
  <si>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</si>
  <si>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</si>
  <si>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</si>
  <si>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</si>
  <si>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</si>
  <si>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</si>
  <si>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</si>
  <si>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</si>
  <si>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</si>
  <si>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</si>
  <si>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</si>
  <si>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</si>
  <si>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</si>
  <si>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</si>
  <si>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</si>
  <si>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</si>
  <si>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</si>
  <si>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</si>
  <si>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</si>
  <si>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</si>
  <si>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</si>
  <si>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</si>
  <si>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</si>
  <si>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</si>
  <si>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</si>
  <si>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</si>
  <si>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</si>
  <si>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</si>
  <si>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</si>
  <si>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</si>
  <si>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</si>
  <si>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</si>
  <si>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</si>
  <si>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</si>
  <si>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</si>
  <si>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</si>
  <si>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</si>
  <si>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</si>
  <si>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</si>
  <si>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</si>
  <si>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</si>
  <si>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</si>
  <si>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</si>
  <si>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</si>
  <si>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</si>
  <si>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</si>
  <si>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</si>
  <si>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</si>
  <si>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</si>
  <si>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</si>
  <si>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</si>
  <si>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</si>
  <si>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</si>
  <si>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</si>
  <si>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</si>
  <si>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</si>
  <si>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</si>
  <si>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</si>
  <si>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</si>
  <si>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</si>
  <si>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</si>
  <si>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</si>
  <si>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</si>
  <si>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</si>
  <si>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</si>
  <si>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</si>
  <si>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</si>
  <si>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</si>
  <si>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</si>
  <si>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</si>
  <si>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</si>
  <si>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</si>
  <si>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</si>
  <si>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</si>
  <si>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</si>
  <si>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</si>
  <si>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</si>
  <si>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</si>
  <si>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</si>
  <si>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</si>
  <si>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</si>
  <si>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</si>
  <si>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</si>
  <si>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</si>
  <si>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</si>
  <si>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</si>
  <si>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</si>
  <si>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</si>
  <si>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</si>
  <si>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</si>
  <si>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</si>
  <si>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</si>
  <si>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</si>
  <si>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</si>
  <si>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</si>
  <si>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</si>
  <si>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</si>
  <si>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</si>
  <si>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</si>
  <si>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</si>
  <si>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</si>
  <si>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</si>
  <si>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</si>
  <si>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</si>
  <si>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</si>
  <si>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</si>
  <si>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</si>
  <si>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</si>
  <si>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</si>
  <si>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</si>
  <si>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</si>
  <si>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</si>
  <si>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</si>
  <si>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</si>
  <si>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</si>
  <si>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</si>
  <si>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</si>
  <si>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</si>
  <si>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</si>
  <si>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</si>
  <si>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</si>
  <si>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</si>
  <si>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</si>
  <si>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</si>
  <si>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</si>
  <si>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</si>
  <si>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</si>
  <si>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</si>
  <si>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</si>
  <si>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</si>
  <si>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</si>
  <si>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</si>
  <si>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</si>
  <si>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</si>
  <si>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</si>
  <si>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</si>
  <si>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</si>
  <si>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</si>
  <si>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</si>
  <si>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</si>
  <si>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</si>
  <si>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</si>
  <si>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</si>
  <si>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</si>
  <si>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</si>
  <si>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</si>
  <si>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</si>
  <si>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</si>
  <si>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</si>
  <si>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</si>
  <si>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</si>
  <si>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</si>
  <si>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</si>
  <si>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</si>
  <si>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</si>
  <si>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</si>
  <si>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</si>
  <si>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</si>
  <si>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</si>
  <si>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</si>
  <si>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</si>
  <si>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</si>
  <si>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</si>
  <si>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</si>
  <si>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</si>
  <si>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</si>
  <si>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</si>
  <si>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</si>
  <si>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</si>
  <si>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</si>
  <si>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</si>
  <si>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</si>
  <si>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</si>
  <si>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</si>
  <si>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</si>
  <si>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</si>
  <si>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</si>
  <si>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</si>
  <si>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</si>
  <si>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</si>
  <si>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</si>
  <si>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</si>
  <si>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</si>
  <si>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</si>
  <si>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</si>
  <si>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</si>
  <si>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</si>
  <si>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</si>
  <si>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</si>
  <si>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</si>
  <si>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</si>
  <si>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</si>
  <si>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</si>
  <si>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</si>
  <si>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</si>
  <si>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</si>
  <si>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</si>
  <si>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</si>
  <si>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</si>
  <si>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</si>
  <si>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</si>
  <si>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</si>
  <si>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</si>
  <si>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</si>
  <si>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</si>
  <si>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</si>
  <si>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</si>
  <si>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</si>
  <si>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</si>
  <si>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</si>
  <si>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</si>
  <si>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</si>
  <si>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</si>
  <si>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</si>
  <si>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</si>
  <si>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</si>
  <si>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</si>
  <si>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</si>
  <si>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</si>
  <si>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</si>
  <si>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</si>
  <si>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</si>
  <si>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</si>
  <si>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</si>
  <si>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</si>
  <si>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</si>
  <si>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</si>
  <si>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</si>
  <si>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</si>
  <si>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</si>
  <si>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</si>
  <si>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</si>
  <si>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</si>
  <si>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</si>
  <si>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</si>
  <si>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</si>
  <si>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</si>
  <si>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</si>
  <si>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</si>
  <si>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</si>
  <si>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</si>
  <si>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</si>
  <si>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</si>
  <si>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</si>
  <si>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</si>
  <si>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</si>
  <si>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</si>
  <si>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</si>
  <si>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</si>
  <si>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</si>
  <si>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</si>
  <si>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</si>
  <si>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</si>
  <si>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</si>
  <si>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</si>
  <si>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</si>
  <si>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</si>
  <si>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</si>
  <si>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</si>
  <si>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</si>
  <si>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</si>
  <si>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</si>
  <si>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</si>
  <si>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</si>
  <si>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</si>
  <si>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</si>
  <si>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</si>
  <si>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</si>
  <si>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</si>
  <si>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</si>
  <si>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</si>
  <si>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</si>
  <si>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</si>
  <si>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</si>
  <si>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</si>
  <si>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</si>
  <si>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</si>
  <si>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</si>
  <si>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</si>
  <si>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</si>
  <si>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</si>
  <si>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</si>
  <si>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</si>
  <si>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</si>
  <si>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</si>
  <si>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</si>
  <si>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</si>
  <si>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</si>
  <si>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</si>
  <si>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</si>
  <si>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</si>
  <si>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</si>
  <si>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</si>
  <si>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</si>
  <si>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</si>
  <si>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</si>
  <si>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</si>
  <si>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</si>
  <si>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</si>
  <si>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</si>
  <si>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</si>
  <si>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</si>
  <si>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</si>
  <si>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</si>
  <si>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</si>
  <si>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</si>
  <si>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</si>
  <si>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</si>
  <si>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</si>
  <si>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</si>
  <si>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</si>
  <si>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</si>
  <si>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</si>
  <si>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</si>
  <si>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</si>
  <si>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</si>
  <si>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</si>
  <si>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</si>
  <si>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</si>
  <si>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</si>
  <si>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</si>
  <si>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</si>
  <si>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</si>
  <si>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</si>
  <si>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</si>
  <si>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</si>
  <si>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</si>
  <si>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</si>
  <si>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</si>
  <si>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</si>
  <si>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</si>
  <si>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</si>
  <si>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</si>
  <si>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</si>
  <si>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</si>
  <si>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</si>
  <si>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</si>
  <si>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</si>
  <si>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</si>
  <si>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</si>
  <si>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</si>
  <si>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</si>
  <si>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</si>
  <si>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</si>
  <si>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</si>
  <si>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</si>
  <si>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</si>
  <si>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</si>
  <si>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</si>
  <si>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</si>
  <si>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</si>
  <si>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</si>
  <si>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</si>
  <si>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</si>
  <si>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</si>
  <si>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</si>
  <si>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</si>
  <si>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</si>
  <si>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</si>
  <si>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</si>
  <si>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</si>
  <si>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</si>
  <si>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</si>
  <si>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</si>
  <si>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</si>
  <si>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</si>
  <si>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</si>
  <si>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</si>
  <si>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</si>
  <si>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</si>
  <si>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</si>
  <si>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</si>
  <si>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</si>
  <si>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</si>
  <si>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</si>
  <si>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</si>
  <si>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</si>
  <si>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</si>
  <si>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</si>
  <si>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</si>
  <si>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</si>
  <si>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</si>
  <si>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</si>
  <si>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</si>
  <si>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</si>
  <si>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</si>
  <si>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</si>
  <si>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</si>
  <si>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</si>
  <si>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</si>
  <si>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</si>
  <si>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</si>
  <si>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</si>
  <si>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</si>
  <si>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</si>
  <si>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</si>
  <si>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</si>
  <si>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</si>
  <si>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</si>
  <si>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</si>
  <si>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</si>
  <si>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</si>
  <si>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</si>
  <si>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</si>
  <si>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</si>
  <si>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</si>
  <si>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</si>
  <si>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</si>
  <si>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</si>
  <si>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</si>
  <si>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</si>
  <si>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</si>
  <si>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</si>
  <si>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</si>
  <si>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</si>
  <si>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</si>
  <si>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</si>
  <si>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</si>
  <si>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</si>
  <si>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</si>
  <si>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</si>
  <si>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</si>
  <si>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</si>
  <si>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</si>
  <si>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</si>
  <si>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</si>
  <si>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</si>
  <si>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</si>
  <si>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</si>
  <si>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</si>
  <si>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</si>
  <si>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</si>
  <si>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</si>
  <si>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</si>
  <si>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</si>
  <si>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</si>
  <si>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</si>
  <si>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</si>
  <si>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</si>
  <si>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</si>
  <si>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</si>
  <si>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</si>
  <si>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</si>
  <si>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</si>
  <si>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</si>
  <si>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</si>
  <si>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</si>
  <si>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</si>
  <si>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</si>
  <si>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</si>
  <si>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</si>
  <si>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</si>
  <si>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</si>
  <si>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</si>
  <si>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</si>
  <si>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</si>
  <si>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</si>
  <si>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</si>
  <si>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</si>
  <si>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</si>
  <si>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</si>
  <si>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</si>
  <si>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</si>
  <si>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</si>
  <si>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</si>
  <si>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</si>
  <si>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</si>
  <si>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</si>
  <si>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</si>
  <si>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</si>
  <si>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</si>
  <si>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</si>
  <si>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</si>
  <si>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</si>
  <si>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</si>
  <si>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</si>
  <si>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</si>
  <si>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</si>
  <si>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</si>
  <si>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</si>
  <si>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</si>
  <si>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</si>
  <si>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</si>
  <si>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</si>
  <si>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</si>
  <si>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</si>
  <si>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</si>
  <si>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</si>
  <si>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</si>
  <si>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</si>
  <si>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</si>
  <si>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</si>
  <si>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</si>
  <si>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</si>
  <si>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</si>
  <si>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</si>
  <si>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</si>
  <si>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</si>
  <si>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</si>
  <si>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</si>
  <si>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</si>
  <si>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</si>
  <si>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</si>
  <si>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</si>
  <si>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Höfuðborgarsvæði utan Reykjavíkur</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</si>
  <si>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</si>
  <si>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</si>
  <si>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</si>
  <si>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</si>
  <si>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</si>
  <si>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</si>
  <si>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</si>
  <si>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</si>
  <si>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</si>
  <si>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</si>
  <si>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</si>
  <si>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</si>
  <si>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</si>
  <si>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</si>
  <si>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</si>
  <si>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</si>
  <si>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</si>
  <si>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</si>
  <si>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</si>
  <si>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</si>
  <si>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</si>
  <si>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</si>
  <si>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</si>
  <si>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</si>
  <si>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</si>
  <si>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</si>
  <si>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</si>
  <si>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</si>
  <si>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</si>
  <si>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</si>
  <si>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</si>
  <si>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</si>
  <si>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</si>
  <si>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</si>
  <si>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</si>
  <si>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</si>
  <si>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</si>
  <si>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</si>
  <si>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</si>
  <si>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</si>
  <si>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</si>
  <si>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</si>
  <si>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</si>
  <si>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</si>
  <si>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</si>
  <si>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</si>
  <si>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</si>
  <si>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</si>
  <si>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</si>
  <si>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</si>
  <si>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</si>
  <si>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</si>
  <si>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</si>
  <si>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</si>
  <si>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</si>
  <si>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</si>
  <si>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</si>
  <si>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</si>
  <si>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</si>
  <si>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</si>
  <si>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</si>
  <si>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</si>
  <si>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</si>
  <si>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</si>
  <si>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</si>
  <si>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</si>
  <si>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</si>
  <si>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</si>
  <si>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</si>
  <si>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</si>
  <si>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</si>
  <si>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</si>
  <si>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</si>
  <si>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</si>
  <si>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</si>
  <si>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</si>
  <si>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</si>
  <si>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</si>
  <si>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</si>
  <si>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</si>
  <si>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</si>
  <si>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</si>
  <si>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</si>
  <si>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</si>
  <si>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</si>
  <si>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</si>
  <si>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</si>
  <si>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</si>
  <si>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</si>
  <si>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</si>
  <si>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</si>
  <si>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</si>
  <si>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</si>
  <si>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</si>
  <si>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</si>
  <si>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</si>
  <si>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</si>
  <si>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</si>
  <si>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</si>
  <si>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</si>
  <si>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</si>
  <si>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</si>
  <si>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</si>
  <si>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</si>
  <si>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</si>
  <si>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</si>
  <si>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</si>
  <si>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</si>
  <si>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</si>
  <si>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</si>
  <si>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</si>
  <si>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</si>
  <si>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</si>
  <si>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</si>
  <si>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</si>
  <si>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</si>
  <si>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</si>
  <si>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</si>
  <si>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</si>
  <si>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</si>
  <si>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</si>
  <si>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</si>
  <si>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</si>
  <si>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</si>
  <si>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</si>
  <si>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</si>
  <si>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</si>
  <si>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</si>
  <si>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</si>
  <si>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</si>
  <si>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</si>
  <si>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</si>
  <si>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</si>
  <si>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</si>
  <si>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</si>
  <si>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</si>
  <si>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</si>
  <si>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</si>
  <si>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</si>
  <si>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</si>
  <si>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</si>
  <si>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</si>
  <si>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</si>
  <si>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</si>
  <si>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</si>
  <si>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</si>
  <si>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</si>
  <si>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</si>
  <si>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</si>
  <si>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</si>
  <si>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</si>
  <si>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</si>
  <si>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</si>
  <si>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</si>
  <si>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</si>
  <si>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</si>
  <si>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</si>
  <si>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</si>
  <si>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</si>
  <si>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</si>
  <si>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</si>
  <si>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</si>
  <si>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</si>
  <si>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</si>
  <si>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</si>
  <si>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</si>
  <si>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</si>
  <si>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</si>
  <si>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</si>
  <si>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</si>
  <si>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</si>
  <si>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</si>
  <si>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</si>
  <si>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</si>
  <si>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</si>
  <si>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</si>
  <si>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</si>
  <si>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</si>
  <si>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</si>
  <si>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</si>
  <si>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</si>
  <si>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</si>
  <si>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</si>
  <si>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</si>
  <si>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</si>
  <si>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</si>
  <si>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</si>
  <si>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</si>
  <si>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</si>
  <si>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</si>
  <si>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</si>
  <si>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</si>
  <si>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</si>
  <si>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</si>
  <si>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</si>
  <si>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</si>
  <si>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</si>
  <si>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</si>
  <si>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</si>
  <si>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</si>
  <si>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</si>
  <si>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</si>
  <si>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</si>
  <si>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</si>
  <si>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</si>
  <si>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</si>
  <si>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</si>
  <si>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</si>
  <si>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</si>
  <si>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</si>
  <si>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</si>
  <si>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</si>
  <si>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</si>
  <si>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</si>
  <si>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</si>
  <si>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</si>
  <si>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</si>
  <si>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</si>
  <si>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</si>
  <si>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</si>
  <si>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</si>
  <si>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</si>
  <si>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</si>
  <si>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</si>
  <si>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</si>
  <si>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</si>
  <si>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</si>
  <si>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</si>
  <si>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</si>
  <si>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</si>
  <si>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</si>
  <si>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</si>
  <si>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</si>
  <si>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</si>
  <si>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</si>
  <si>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</si>
  <si>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</si>
  <si>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</si>
  <si>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</si>
  <si>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</si>
  <si>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</si>
  <si>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</si>
  <si>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</si>
  <si>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</si>
  <si>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</si>
  <si>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</si>
  <si>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</si>
  <si>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</si>
  <si>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</si>
  <si>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</si>
  <si>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</si>
  <si>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</si>
  <si>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</si>
  <si>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</si>
  <si>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</si>
  <si>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</si>
  <si>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</si>
  <si>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</si>
  <si>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</si>
  <si>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</si>
  <si>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</si>
  <si>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</si>
  <si>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</si>
  <si>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</si>
  <si>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</si>
  <si>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</si>
  <si>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</si>
  <si>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</si>
  <si>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</si>
  <si>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</si>
  <si>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</si>
  <si>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</si>
  <si>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</si>
  <si>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</si>
  <si>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</si>
  <si>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</si>
  <si>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</si>
  <si>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</si>
  <si>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</si>
  <si>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</si>
  <si>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</si>
  <si>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</si>
  <si>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</si>
  <si>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</si>
  <si>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</si>
  <si>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</si>
  <si>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</si>
  <si>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</si>
  <si>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</si>
  <si>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</si>
  <si>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</si>
  <si>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</si>
  <si>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</si>
  <si>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</si>
  <si>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</si>
  <si>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</si>
  <si>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</si>
  <si>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</si>
  <si>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</si>
  <si>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</si>
  <si>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</si>
  <si>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</si>
  <si>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</si>
  <si>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</si>
  <si>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</si>
  <si>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</si>
  <si>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</si>
  <si>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</si>
  <si>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</si>
  <si>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</si>
  <si>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</si>
  <si>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</si>
  <si>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</si>
  <si>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</si>
  <si>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</si>
  <si>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</si>
  <si>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</si>
  <si>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</si>
  <si>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</si>
  <si>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</si>
  <si>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</si>
  <si>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</si>
  <si>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</si>
  <si>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</si>
  <si>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</si>
  <si>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</si>
  <si>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</si>
  <si>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</si>
  <si>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</si>
  <si>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</si>
  <si>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</si>
  <si>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</si>
  <si>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</si>
  <si>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</si>
  <si>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</si>
  <si>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</si>
  <si>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</si>
  <si>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</si>
  <si>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</si>
  <si>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</si>
  <si>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</si>
  <si>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</si>
  <si>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</si>
  <si>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</si>
  <si>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</si>
  <si>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</si>
  <si>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</si>
  <si>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</si>
  <si>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</si>
  <si>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</si>
  <si>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</si>
  <si>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</si>
  <si>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</si>
  <si>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</si>
  <si>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</si>
  <si>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</si>
  <si>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</si>
  <si>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</si>
  <si>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</si>
  <si>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</si>
  <si>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</si>
  <si>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</si>
  <si>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</si>
  <si>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</si>
  <si>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</si>
  <si>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</si>
  <si>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</si>
  <si>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</si>
  <si>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</si>
  <si>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</si>
  <si>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</si>
  <si>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</si>
  <si>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</si>
  <si>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</si>
  <si>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</si>
  <si>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</si>
  <si>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</si>
  <si>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</si>
  <si>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</si>
  <si>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</si>
  <si>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</si>
  <si>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</si>
  <si>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</si>
  <si>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</si>
  <si>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</si>
  <si>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</si>
  <si>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</si>
  <si>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</si>
  <si>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</si>
  <si>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</si>
  <si>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</si>
  <si>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</si>
  <si>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</si>
  <si>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</si>
  <si>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</si>
  <si>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</si>
  <si>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</si>
  <si>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</si>
  <si>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</si>
  <si>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</si>
  <si>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</si>
  <si>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</si>
  <si>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</si>
  <si>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</si>
  <si>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</si>
  <si>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</si>
  <si>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</si>
  <si>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</si>
  <si>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</si>
  <si>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</si>
  <si>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</si>
  <si>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</si>
  <si>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</si>
  <si>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</si>
  <si>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</si>
  <si>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</si>
  <si>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</si>
  <si>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</si>
  <si>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</si>
  <si>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</si>
  <si>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</si>
  <si>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</si>
  <si>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</si>
  <si>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</si>
  <si>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</si>
  <si>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</si>
  <si>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</si>
  <si>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</si>
  <si>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</si>
  <si>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</si>
  <si>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</si>
  <si>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</si>
  <si>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</si>
  <si>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</si>
  <si>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</si>
  <si>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</si>
  <si>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</si>
  <si>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</si>
  <si>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</si>
  <si>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</si>
  <si>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</si>
  <si>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</si>
  <si>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</si>
  <si>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</si>
  <si>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</si>
  <si>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</si>
  <si>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</si>
  <si>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</si>
  <si>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</si>
  <si>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</si>
  <si>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</si>
  <si>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</si>
  <si>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</si>
  <si>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</si>
  <si>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</si>
  <si>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</si>
  <si>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</si>
  <si>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</si>
  <si>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</si>
  <si>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</si>
  <si>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</si>
  <si>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</si>
  <si>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</si>
  <si>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</si>
  <si>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</si>
  <si>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</si>
  <si>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</si>
  <si>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</si>
  <si>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</si>
  <si>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</si>
  <si>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</si>
  <si>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</si>
  <si>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</si>
  <si>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</si>
  <si>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</si>
  <si>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</si>
  <si>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</si>
  <si>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</si>
  <si>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</si>
  <si>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</si>
  <si>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</si>
  <si>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</si>
  <si>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</si>
  <si>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</si>
  <si>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</si>
  <si>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</si>
  <si>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</si>
  <si>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</si>
  <si>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</si>
  <si>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</si>
  <si>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</si>
  <si>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</si>
  <si>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</si>
  <si>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</si>
  <si>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</si>
  <si>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</si>
  <si>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</si>
  <si>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</si>
  <si>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</si>
  <si>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</si>
  <si>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</si>
  <si>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</si>
  <si>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</si>
  <si>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</si>
  <si>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</si>
  <si>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</si>
  <si>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</si>
  <si>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</si>
  <si>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</si>
  <si>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</si>
  <si>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</si>
  <si>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</si>
  <si>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</si>
  <si>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</si>
  <si>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</si>
  <si>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</si>
  <si>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</si>
  <si>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</si>
  <si>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</si>
  <si>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</si>
  <si>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</si>
  <si>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</si>
  <si>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</si>
  <si>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</si>
  <si>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</si>
  <si>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</si>
  <si>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</si>
  <si>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</si>
  <si>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</si>
  <si>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</si>
  <si>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</si>
  <si>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</si>
  <si>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</si>
  <si>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</si>
  <si>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</si>
  <si>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</si>
  <si>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</si>
  <si>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</si>
  <si>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</si>
  <si>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</si>
  <si>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</si>
  <si>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</si>
  <si>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</si>
  <si>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</si>
  <si>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</si>
  <si>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</si>
  <si>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</si>
  <si>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</si>
  <si>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</si>
  <si>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</si>
  <si>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</si>
  <si>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</si>
  <si>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</si>
  <si>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</si>
  <si>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</si>
  <si>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</si>
  <si>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</si>
  <si>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</si>
  <si>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</si>
  <si>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</si>
  <si>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</si>
  <si>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</si>
  <si>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</si>
  <si>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</si>
  <si>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</si>
  <si>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</si>
  <si>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</si>
  <si>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</si>
  <si>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</si>
  <si>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</si>
  <si>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</si>
  <si>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</si>
  <si>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</si>
  <si>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</si>
  <si>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</si>
  <si>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</si>
  <si>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</si>
  <si>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</si>
  <si>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</si>
  <si>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</si>
  <si>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</si>
  <si>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</si>
  <si>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</si>
  <si>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</si>
  <si>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</si>
  <si>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</si>
  <si>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</si>
  <si>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</si>
  <si>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</si>
  <si>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</si>
  <si>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</si>
  <si>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</si>
  <si>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</si>
  <si>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</si>
  <si>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</si>
  <si>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</si>
  <si>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</si>
  <si>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</si>
  <si>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</si>
  <si>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</si>
  <si>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Krŏng Pailĭn</t>
  </si>
  <si>
    <t>Krong Pailin</t>
  </si>
  <si>
    <t>KH-10</t>
  </si>
  <si>
    <t>Krâchéh</t>
  </si>
  <si>
    <t>Kracheh</t>
  </si>
  <si>
    <t>KH-1</t>
  </si>
  <si>
    <t>Banteay Mean Chey</t>
  </si>
  <si>
    <t>Bântéay Méanchey</t>
  </si>
  <si>
    <t>KH-18</t>
  </si>
  <si>
    <t>Krŏng Preăh Sihanouk</t>
  </si>
  <si>
    <t>Krong Preah Sihanouk</t>
  </si>
  <si>
    <t>KH-23</t>
  </si>
  <si>
    <t>Krong Kaeb</t>
  </si>
  <si>
    <t>Krŏng Kêb</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</si>
  <si>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</si>
  <si>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</si>
  <si>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</si>
  <si>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</si>
  <si>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</si>
  <si>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</si>
  <si>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</si>
  <si>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</si>
  <si>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</si>
  <si>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</si>
  <si>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</si>
  <si>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</si>
  <si>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</si>
  <si>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</si>
  <si>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</si>
  <si>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</si>
  <si>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</si>
  <si>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</si>
  <si>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</si>
  <si>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</si>
  <si>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</si>
  <si>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</si>
  <si>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</si>
  <si>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</si>
  <si>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</si>
  <si>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</si>
  <si>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</si>
  <si>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</si>
  <si>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</si>
  <si>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</si>
  <si>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</si>
  <si>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</si>
  <si>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</si>
  <si>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</si>
  <si>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</si>
  <si>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</si>
  <si>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</si>
  <si>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</si>
  <si>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</si>
  <si>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</si>
  <si>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</si>
  <si>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</si>
  <si>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</si>
  <si>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</si>
  <si>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</si>
  <si>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</si>
  <si>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</si>
  <si>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</si>
  <si>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</si>
  <si>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</si>
  <si>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</si>
  <si>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</si>
  <si>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</si>
  <si>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</si>
  <si>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</si>
  <si>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</si>
  <si>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</si>
  <si>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</si>
  <si>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</si>
  <si>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</si>
  <si>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</si>
  <si>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</si>
  <si>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</si>
  <si>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</si>
  <si>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</si>
  <si>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</si>
  <si>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Nasǒn</t>
  </si>
  <si>
    <t>KP-05</t>
  </si>
  <si>
    <t>Hwanghae-namdo</t>
  </si>
  <si>
    <t>Hwanghainamto</t>
  </si>
  <si>
    <t>KP-06</t>
  </si>
  <si>
    <t>Hwanghae-bukto</t>
  </si>
  <si>
    <t>Hwanghaipukto</t>
  </si>
  <si>
    <t>KP-10</t>
  </si>
  <si>
    <t>Ryangkangto</t>
  </si>
  <si>
    <t>Yanggang-do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</si>
  <si>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</si>
  <si>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</si>
  <si>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</si>
  <si>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</si>
  <si>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</si>
  <si>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</si>
  <si>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</si>
  <si>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</si>
  <si>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</si>
  <si>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</si>
  <si>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</si>
  <si>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</si>
  <si>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</si>
  <si>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</si>
  <si>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</si>
  <si>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</si>
  <si>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</si>
  <si>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</si>
  <si>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</si>
  <si>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</si>
  <si>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</si>
  <si>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</si>
  <si>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</si>
  <si>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</si>
  <si>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</si>
  <si>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</si>
  <si>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</si>
  <si>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</si>
  <si>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</si>
  <si>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</si>
  <si>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</si>
  <si>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</si>
  <si>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</si>
  <si>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</si>
  <si>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</si>
  <si>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</si>
  <si>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</si>
  <si>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</si>
  <si>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</si>
  <si>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</si>
  <si>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</si>
  <si>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</si>
  <si>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</si>
  <si>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</si>
  <si>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</si>
  <si>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</si>
  <si>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</si>
  <si>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</si>
  <si>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</si>
  <si>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</si>
  <si>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</si>
  <si>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</si>
  <si>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</si>
  <si>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</si>
  <si>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</si>
  <si>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</si>
  <si>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</si>
  <si>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</si>
  <si>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</si>
  <si>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</si>
  <si>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</si>
  <si>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</si>
  <si>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</si>
  <si>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Ongtüstik Qazaqstan oblysy</t>
  </si>
  <si>
    <t>Južno-Kazahstanskaja oblast'</t>
  </si>
  <si>
    <t>Yuzhno-Kazakhstankaya oblast'</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</si>
  <si>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</si>
  <si>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</si>
  <si>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</si>
  <si>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</si>
  <si>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</si>
  <si>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</si>
  <si>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</si>
  <si>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</si>
  <si>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</si>
  <si>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</si>
  <si>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</si>
  <si>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</si>
  <si>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</si>
  <si>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</si>
  <si>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</si>
  <si>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</si>
  <si>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</si>
  <si>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</si>
  <si>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</si>
  <si>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</si>
  <si>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</si>
  <si>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</si>
  <si>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</si>
  <si>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</si>
  <si>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</si>
  <si>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</si>
  <si>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</si>
  <si>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</si>
  <si>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</si>
  <si>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</si>
  <si>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</si>
  <si>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</si>
  <si>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</si>
  <si>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</si>
  <si>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</si>
  <si>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</si>
  <si>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</si>
  <si>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</si>
  <si>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</si>
  <si>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</si>
  <si>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</si>
  <si>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</si>
  <si>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</si>
  <si>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</si>
  <si>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</si>
  <si>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</si>
  <si>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</si>
  <si>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</si>
  <si>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</si>
  <si>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</si>
  <si>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</si>
  <si>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</si>
  <si>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</si>
  <si>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</si>
  <si>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</si>
  <si>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</si>
  <si>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</si>
  <si>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</si>
  <si>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</si>
  <si>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</si>
  <si>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</si>
  <si>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</si>
  <si>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</si>
  <si>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</si>
  <si>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</si>
  <si>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</si>
  <si>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</si>
  <si>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</si>
  <si>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</si>
  <si>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</si>
  <si>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</si>
  <si>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</si>
  <si>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</si>
  <si>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</si>
  <si>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</si>
  <si>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</si>
  <si>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</si>
  <si>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</si>
  <si>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</si>
  <si>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</si>
  <si>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</si>
  <si>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</si>
  <si>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</si>
  <si>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</si>
  <si>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</si>
  <si>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</si>
  <si>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</si>
  <si>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</si>
  <si>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</si>
  <si>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</si>
  <si>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</si>
  <si>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</si>
  <si>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</si>
  <si>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</si>
  <si>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</si>
  <si>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</si>
  <si>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</si>
  <si>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</si>
  <si>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</si>
  <si>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</si>
  <si>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</si>
  <si>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</si>
  <si>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</si>
  <si>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</si>
  <si>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</si>
  <si>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</si>
  <si>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</si>
  <si>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</si>
  <si>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</si>
  <si>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</si>
  <si>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</si>
  <si>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</si>
  <si>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</si>
  <si>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</si>
  <si>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</si>
  <si>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</si>
  <si>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</si>
  <si>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</si>
  <si>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</si>
  <si>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</si>
  <si>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</si>
  <si>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</si>
  <si>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</si>
  <si>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</si>
  <si>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</si>
  <si>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</si>
  <si>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</si>
  <si>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</si>
  <si>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</si>
  <si>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</si>
  <si>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</si>
  <si>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</si>
  <si>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</si>
  <si>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</si>
  <si>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</si>
  <si>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</si>
  <si>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</si>
  <si>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</si>
  <si>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</si>
  <si>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</si>
  <si>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</si>
  <si>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</si>
  <si>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</si>
  <si>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</si>
  <si>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</si>
  <si>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</si>
  <si>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</si>
  <si>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</si>
  <si>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</si>
  <si>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</si>
  <si>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</si>
  <si>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</si>
  <si>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</si>
  <si>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</si>
  <si>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</si>
  <si>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</si>
  <si>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</si>
  <si>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</si>
  <si>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</si>
  <si>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</si>
  <si>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</si>
  <si>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</si>
  <si>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</si>
  <si>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</si>
  <si>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</si>
  <si>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</si>
  <si>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</si>
  <si>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</si>
  <si>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</si>
  <si>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</si>
  <si>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</si>
  <si>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</si>
  <si>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</si>
  <si>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</si>
  <si>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</si>
  <si>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</si>
  <si>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</si>
  <si>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</si>
  <si>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</si>
  <si>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</si>
  <si>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</si>
  <si>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</si>
  <si>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</si>
  <si>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</si>
  <si>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</si>
  <si>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</si>
  <si>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</si>
  <si>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</si>
  <si>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</si>
  <si>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</si>
  <si>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</si>
  <si>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</si>
  <si>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</si>
  <si>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</si>
  <si>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</si>
  <si>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</si>
  <si>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</si>
  <si>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</si>
  <si>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</si>
  <si>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</si>
  <si>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</si>
  <si>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</si>
  <si>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</si>
  <si>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</si>
  <si>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</si>
  <si>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</si>
  <si>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</si>
  <si>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</si>
  <si>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</si>
  <si>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</si>
  <si>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</si>
  <si>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</si>
  <si>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</si>
  <si>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</si>
  <si>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</si>
  <si>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</si>
  <si>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</si>
  <si>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</si>
  <si>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</si>
  <si>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</si>
  <si>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</si>
  <si>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</si>
  <si>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</si>
  <si>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</si>
  <si>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</si>
  <si>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</si>
  <si>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</si>
  <si>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</si>
  <si>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</si>
  <si>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</si>
  <si>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</si>
  <si>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</si>
  <si>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</si>
  <si>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</si>
  <si>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</si>
  <si>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</si>
  <si>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</si>
  <si>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</si>
  <si>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</si>
  <si>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</si>
  <si>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</si>
  <si>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</si>
  <si>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</si>
  <si>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</si>
  <si>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</si>
  <si>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</si>
  <si>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</si>
  <si>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</si>
  <si>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</si>
  <si>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</si>
  <si>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</si>
  <si>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</si>
  <si>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</si>
  <si>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</si>
  <si>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</si>
  <si>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</si>
  <si>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</si>
  <si>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</si>
  <si>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</si>
  <si>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</si>
  <si>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</si>
  <si>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</si>
  <si>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</si>
  <si>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</si>
  <si>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</si>
  <si>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</si>
  <si>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</si>
  <si>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</si>
  <si>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</si>
  <si>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</si>
  <si>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</si>
  <si>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</si>
  <si>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</si>
  <si>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</si>
  <si>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</si>
  <si>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</si>
  <si>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</si>
  <si>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</si>
  <si>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</si>
  <si>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</si>
  <si>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</si>
  <si>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</si>
  <si>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</si>
  <si>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</si>
  <si>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</si>
  <si>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</si>
  <si>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</si>
  <si>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</si>
  <si>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</si>
  <si>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</si>
  <si>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</si>
  <si>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</si>
  <si>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</si>
  <si>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</si>
  <si>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</si>
  <si>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</si>
  <si>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</si>
  <si>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</si>
  <si>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</si>
  <si>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</si>
  <si>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</si>
  <si>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</si>
  <si>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</si>
  <si>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</si>
  <si>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</si>
  <si>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</si>
  <si>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</si>
  <si>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</si>
  <si>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</si>
  <si>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</si>
  <si>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</si>
  <si>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</si>
  <si>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</si>
  <si>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</si>
  <si>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</si>
  <si>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</si>
  <si>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</si>
  <si>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</si>
  <si>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</si>
  <si>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</si>
  <si>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</si>
  <si>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</si>
  <si>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</si>
  <si>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</si>
  <si>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</si>
  <si>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</si>
  <si>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</si>
  <si>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</si>
  <si>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</si>
  <si>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</si>
  <si>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</si>
  <si>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</si>
  <si>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</si>
  <si>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</si>
  <si>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</si>
  <si>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</si>
  <si>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</si>
  <si>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</si>
  <si>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</si>
  <si>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</si>
  <si>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</si>
  <si>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</si>
  <si>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</si>
  <si>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</si>
  <si>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</si>
  <si>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</si>
  <si>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</si>
  <si>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</si>
  <si>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</si>
  <si>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</si>
  <si>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</si>
  <si>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</si>
  <si>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</si>
  <si>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</si>
  <si>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</si>
  <si>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</si>
  <si>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</si>
  <si>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</si>
  <si>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</si>
  <si>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</si>
  <si>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</si>
  <si>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</si>
  <si>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</si>
  <si>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</si>
  <si>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</si>
  <si>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</si>
  <si>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</si>
  <si>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</si>
  <si>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</si>
  <si>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</si>
  <si>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</si>
  <si>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</si>
  <si>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</si>
  <si>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</si>
  <si>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</si>
  <si>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</si>
  <si>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</si>
  <si>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</si>
  <si>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</si>
  <si>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</si>
  <si>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</si>
  <si>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</si>
  <si>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</si>
  <si>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</si>
  <si>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</si>
  <si>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</si>
  <si>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</si>
  <si>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</si>
  <si>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</si>
  <si>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</si>
  <si>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</si>
  <si>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</si>
  <si>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</si>
  <si>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</si>
  <si>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</si>
  <si>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</si>
  <si>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</si>
  <si>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</si>
  <si>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</si>
  <si>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</si>
  <si>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</si>
  <si>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</si>
  <si>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</si>
  <si>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</si>
  <si>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</si>
  <si>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</si>
  <si>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</si>
  <si>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</si>
  <si>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</si>
  <si>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</si>
  <si>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</si>
  <si>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</si>
  <si>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</si>
  <si>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</si>
  <si>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</si>
  <si>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</si>
  <si>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</si>
  <si>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</si>
  <si>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</si>
  <si>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</si>
  <si>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</si>
  <si>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</si>
  <si>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</si>
  <si>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</si>
  <si>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</si>
  <si>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</si>
  <si>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</si>
  <si>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</si>
  <si>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</si>
  <si>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</si>
  <si>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</si>
  <si>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</si>
  <si>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</si>
  <si>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</si>
  <si>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</si>
  <si>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</si>
  <si>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</si>
  <si>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</si>
  <si>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</si>
  <si>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</si>
  <si>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</si>
  <si>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</si>
  <si>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</si>
  <si>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</si>
  <si>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</si>
  <si>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</si>
  <si>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</si>
  <si>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</si>
  <si>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</si>
  <si>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</si>
  <si>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</si>
  <si>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</si>
  <si>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</si>
  <si>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</si>
  <si>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</si>
  <si>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</si>
  <si>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</si>
  <si>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</si>
  <si>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</si>
  <si>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</si>
  <si>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</si>
  <si>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</si>
  <si>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</si>
  <si>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</si>
  <si>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</si>
  <si>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</si>
  <si>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</si>
  <si>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</si>
  <si>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</si>
  <si>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</si>
  <si>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</si>
  <si>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</si>
  <si>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</si>
  <si>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</si>
  <si>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</si>
  <si>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</si>
  <si>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</si>
  <si>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</si>
  <si>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</si>
  <si>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</si>
  <si>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</si>
  <si>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</si>
  <si>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</si>
  <si>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</si>
  <si>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</si>
  <si>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</si>
  <si>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</si>
  <si>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</si>
  <si>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</si>
  <si>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</si>
  <si>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</si>
  <si>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</si>
  <si>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</si>
  <si>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</si>
  <si>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</si>
  <si>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</si>
  <si>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</si>
  <si>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</si>
  <si>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</si>
  <si>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</si>
  <si>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</si>
  <si>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</si>
  <si>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</si>
  <si>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</si>
  <si>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</si>
  <si>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</si>
  <si>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</si>
  <si>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</si>
  <si>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</si>
  <si>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</si>
  <si>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</si>
  <si>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</si>
  <si>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</si>
  <si>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</si>
  <si>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</si>
  <si>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</si>
  <si>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</si>
  <si>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</si>
  <si>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</si>
  <si>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</si>
  <si>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</si>
  <si>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</si>
  <si>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</si>
  <si>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</si>
  <si>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</si>
  <si>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</si>
  <si>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</si>
  <si>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</si>
  <si>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</si>
  <si>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</si>
  <si>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</si>
  <si>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</si>
  <si>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</si>
  <si>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</si>
  <si>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</si>
  <si>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</si>
  <si>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</si>
  <si>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</si>
  <si>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</si>
  <si>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</si>
  <si>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</si>
  <si>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</si>
  <si>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</si>
  <si>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</si>
  <si>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</si>
  <si>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</si>
  <si>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</si>
  <si>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</si>
  <si>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</si>
  <si>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</si>
  <si>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</si>
  <si>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</si>
  <si>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</si>
  <si>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</si>
  <si>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</si>
  <si>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</si>
  <si>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</si>
  <si>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</si>
  <si>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</si>
  <si>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</si>
  <si>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</si>
  <si>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</si>
  <si>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</si>
  <si>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</si>
  <si>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</si>
  <si>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</si>
  <si>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</si>
  <si>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</si>
  <si>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</si>
  <si>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</si>
  <si>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</si>
  <si>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</si>
  <si>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</si>
  <si>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</si>
  <si>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</si>
  <si>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</si>
  <si>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</si>
  <si>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</si>
  <si>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</si>
  <si>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</si>
  <si>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</si>
  <si>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</si>
  <si>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</si>
  <si>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</si>
  <si>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</si>
  <si>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</si>
  <si>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</si>
  <si>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</si>
  <si>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</si>
  <si>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</si>
  <si>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</si>
  <si>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</si>
  <si>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</si>
  <si>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</si>
  <si>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</si>
  <si>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</si>
  <si>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</si>
  <si>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</si>
  <si>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</si>
  <si>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</si>
  <si>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</si>
  <si>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</si>
  <si>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</si>
  <si>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</si>
  <si>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</si>
  <si>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</si>
  <si>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</si>
  <si>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</si>
  <si>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</si>
  <si>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</si>
  <si>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</si>
  <si>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</si>
  <si>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</si>
  <si>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</si>
  <si>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</si>
  <si>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</si>
  <si>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</si>
  <si>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</si>
  <si>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</si>
  <si>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</si>
  <si>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</si>
  <si>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</si>
  <si>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</si>
  <si>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</si>
  <si>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</si>
  <si>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</si>
  <si>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</si>
  <si>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</si>
  <si>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</si>
  <si>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</si>
  <si>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</si>
  <si>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</si>
  <si>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</si>
  <si>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</si>
  <si>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</si>
  <si>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</si>
  <si>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</si>
  <si>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</si>
  <si>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</si>
  <si>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</si>
  <si>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</si>
  <si>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</si>
  <si>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</si>
  <si>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</si>
  <si>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</si>
  <si>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</si>
  <si>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</si>
  <si>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</si>
  <si>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</si>
  <si>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</si>
  <si>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</si>
  <si>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</si>
  <si>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</si>
  <si>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</si>
  <si>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</si>
  <si>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</si>
  <si>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</si>
  <si>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</si>
  <si>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</si>
  <si>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</si>
  <si>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</si>
  <si>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</si>
  <si>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</si>
  <si>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</si>
  <si>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</si>
  <si>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</si>
  <si>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</si>
  <si>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</si>
  <si>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</si>
  <si>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</si>
  <si>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</si>
  <si>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</si>
  <si>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</si>
  <si>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</si>
  <si>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</si>
  <si>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</si>
  <si>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</si>
  <si>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</si>
  <si>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</si>
  <si>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</si>
  <si>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</si>
  <si>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</si>
  <si>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</si>
  <si>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</si>
  <si>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</si>
  <si>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</si>
  <si>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</si>
  <si>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</si>
  <si>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</si>
  <si>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</si>
  <si>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</si>
  <si>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</si>
  <si>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</si>
  <si>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</si>
  <si>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</si>
  <si>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</si>
  <si>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</si>
  <si>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</si>
  <si>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</si>
  <si>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</si>
  <si>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</si>
  <si>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</si>
  <si>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</si>
  <si>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</si>
  <si>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</si>
  <si>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</si>
  <si>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</si>
  <si>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</si>
  <si>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</si>
  <si>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</si>
  <si>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</si>
  <si>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</si>
  <si>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</si>
  <si>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</si>
  <si>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</si>
  <si>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</si>
  <si>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</si>
  <si>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</si>
  <si>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</si>
  <si>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</si>
  <si>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</si>
  <si>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</si>
  <si>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</si>
  <si>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</si>
  <si>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</si>
  <si>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</si>
  <si>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</si>
  <si>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</si>
  <si>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</si>
  <si>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</si>
  <si>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</si>
  <si>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</si>
  <si>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</si>
  <si>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</si>
  <si>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</si>
  <si>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</si>
  <si>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</si>
  <si>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</si>
  <si>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</si>
  <si>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</si>
  <si>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</si>
  <si>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</si>
  <si>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</si>
  <si>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</si>
  <si>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</si>
  <si>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</si>
  <si>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</si>
  <si>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</si>
  <si>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</si>
  <si>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</si>
  <si>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</si>
  <si>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</si>
  <si>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</si>
  <si>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</si>
  <si>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</si>
  <si>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</si>
  <si>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</si>
  <si>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</si>
  <si>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</si>
  <si>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</si>
  <si>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</si>
  <si>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</si>
  <si>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</si>
  <si>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</si>
  <si>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</si>
  <si>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</si>
  <si>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</si>
  <si>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</si>
  <si>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</si>
  <si>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</si>
  <si>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</si>
  <si>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</si>
  <si>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</si>
  <si>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</si>
  <si>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</si>
  <si>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</si>
  <si>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</si>
  <si>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Fès-Boulemane</t>
  </si>
  <si>
    <t>MA-SEF</t>
  </si>
  <si>
    <t>Sefrou</t>
  </si>
  <si>
    <t>MA-BOM</t>
  </si>
  <si>
    <t>Boulemane</t>
  </si>
  <si>
    <t>MA-MOU</t>
  </si>
  <si>
    <t>Moulay Yacoub</t>
  </si>
  <si>
    <t>MA-FES</t>
  </si>
  <si>
    <t>Fès-Dar-Dbibegh</t>
  </si>
  <si>
    <t>MA-11</t>
  </si>
  <si>
    <t>Marrakech-Tensift-Al Haouz</t>
  </si>
  <si>
    <t>MA-CHI</t>
  </si>
  <si>
    <t>Chichaoua</t>
  </si>
  <si>
    <t>MA-KES</t>
  </si>
  <si>
    <t>Kelaat es Sraghna</t>
  </si>
  <si>
    <t>MA-MMD</t>
  </si>
  <si>
    <t>Marrakech-Medina</t>
  </si>
  <si>
    <t>MA-ESI</t>
  </si>
  <si>
    <t>Essaouira</t>
  </si>
  <si>
    <t>MA-SYB</t>
  </si>
  <si>
    <t>Sidi Youssef Ben Ali</t>
  </si>
  <si>
    <t>MA-MMN</t>
  </si>
  <si>
    <t>Marrakech-Menara</t>
  </si>
  <si>
    <t>MA-HAO</t>
  </si>
  <si>
    <t>Al Haouz</t>
  </si>
  <si>
    <t>MA-15</t>
  </si>
  <si>
    <t>Laâyoune-Boujdour-Sakia el Hamra</t>
  </si>
  <si>
    <t>MA-BOD</t>
  </si>
  <si>
    <t>Boujdour (EH)</t>
  </si>
  <si>
    <t>MA-LAA</t>
  </si>
  <si>
    <t>Laâyoune</t>
  </si>
  <si>
    <t>MA-01</t>
  </si>
  <si>
    <t>Tanger-Tétouan</t>
  </si>
  <si>
    <t>MA-TET</t>
  </si>
  <si>
    <t>Tétouan</t>
  </si>
  <si>
    <t>MA-LAR</t>
  </si>
  <si>
    <t>Larache</t>
  </si>
  <si>
    <t>MA-CHE</t>
  </si>
  <si>
    <t>Chefchaouen</t>
  </si>
  <si>
    <t>MA-FAH</t>
  </si>
  <si>
    <t>Fahs-Beni Makada</t>
  </si>
  <si>
    <t>MA-TNG</t>
  </si>
  <si>
    <t>Tanger-Assilah</t>
  </si>
  <si>
    <t>MA-09</t>
  </si>
  <si>
    <t>Chaouia-Ouardigha</t>
  </si>
  <si>
    <t>MA-KHO</t>
  </si>
  <si>
    <t>Khouribga</t>
  </si>
  <si>
    <t>MA-SET</t>
  </si>
  <si>
    <t>Settat</t>
  </si>
  <si>
    <t>MA-BES</t>
  </si>
  <si>
    <t>Ben Slimane</t>
  </si>
  <si>
    <t>MA-16</t>
  </si>
  <si>
    <t>Oued ed Dahab-Lagouira (EH)</t>
  </si>
  <si>
    <t>MA-AOU</t>
  </si>
  <si>
    <t>Aousserd (EH)</t>
  </si>
  <si>
    <t>MA-OUD</t>
  </si>
  <si>
    <t>Oued ed Dahab (EH)</t>
  </si>
  <si>
    <t>MA-03</t>
  </si>
  <si>
    <t>Taza-Al Hoceima-Taounate</t>
  </si>
  <si>
    <t>MA-TAZ</t>
  </si>
  <si>
    <t>Taza</t>
  </si>
  <si>
    <t>MA-HOC</t>
  </si>
  <si>
    <t>Al Hoceïma</t>
  </si>
  <si>
    <t>MA-TAO</t>
  </si>
  <si>
    <t>Taounate</t>
  </si>
  <si>
    <t>MA-08</t>
  </si>
  <si>
    <t>Grand Casablanca</t>
  </si>
  <si>
    <t>MA-MED</t>
  </si>
  <si>
    <t>Médiouna</t>
  </si>
  <si>
    <t>MA-MOH</t>
  </si>
  <si>
    <t>Mohammadia</t>
  </si>
  <si>
    <t>MA-NOU</t>
  </si>
  <si>
    <t>Nouaceur</t>
  </si>
  <si>
    <t>MA-CAS</t>
  </si>
  <si>
    <t>Casablanca</t>
  </si>
  <si>
    <t>MA-12</t>
  </si>
  <si>
    <t>Tadla-Azilal</t>
  </si>
  <si>
    <t>MA-AZI</t>
  </si>
  <si>
    <t>Azilal</t>
  </si>
  <si>
    <t>MA-BEM</t>
  </si>
  <si>
    <t>Beni Mellal</t>
  </si>
  <si>
    <t>MA-13</t>
  </si>
  <si>
    <t>Sous-Massa-Draa</t>
  </si>
  <si>
    <t>MA-INE</t>
  </si>
  <si>
    <t>Inezgane-Ait Melloul</t>
  </si>
  <si>
    <t>MA-TAR</t>
  </si>
  <si>
    <t>Taroudant</t>
  </si>
  <si>
    <t>MA-TIZ</t>
  </si>
  <si>
    <t>Tiznit</t>
  </si>
  <si>
    <t>MA-CHT</t>
  </si>
  <si>
    <t>Chtouka-Ait Baha</t>
  </si>
  <si>
    <t>MA-OUA</t>
  </si>
  <si>
    <t>Ouarzazate</t>
  </si>
  <si>
    <t>MA-AGD</t>
  </si>
  <si>
    <t>Agadir-Ida-Outanane</t>
  </si>
  <si>
    <t>MA-ZAG</t>
  </si>
  <si>
    <t>Zagora</t>
  </si>
  <si>
    <t>MA-04</t>
  </si>
  <si>
    <t>L'Oriental</t>
  </si>
  <si>
    <t>MA-JRA</t>
  </si>
  <si>
    <t>Jrada</t>
  </si>
  <si>
    <t>MA-FIG</t>
  </si>
  <si>
    <t>Figuig</t>
  </si>
  <si>
    <t>MA-NAD</t>
  </si>
  <si>
    <t>Nador</t>
  </si>
  <si>
    <t>MA-TAI</t>
  </si>
  <si>
    <t>Taourirt</t>
  </si>
  <si>
    <t>MA-BER</t>
  </si>
  <si>
    <t>Berkane</t>
  </si>
  <si>
    <t>MA-OUJ</t>
  </si>
  <si>
    <t>Oujda-Angad</t>
  </si>
  <si>
    <t>MA-07</t>
  </si>
  <si>
    <t>Rabat-Salé-Zemmour-Zaer</t>
  </si>
  <si>
    <t>MA-RAB</t>
  </si>
  <si>
    <t>Rabat</t>
  </si>
  <si>
    <t>MA-SKH</t>
  </si>
  <si>
    <t>Skhirate-Témara</t>
  </si>
  <si>
    <t>MA-SAL</t>
  </si>
  <si>
    <t>Salé</t>
  </si>
  <si>
    <t>MA-KHE</t>
  </si>
  <si>
    <t>Khemisset</t>
  </si>
  <si>
    <t>MA-02</t>
  </si>
  <si>
    <t>Gharb-Chrarda-Beni Hssen</t>
  </si>
  <si>
    <t>MA-SIK</t>
  </si>
  <si>
    <t>Sidi Kacem</t>
  </si>
  <si>
    <t>MA-KEN</t>
  </si>
  <si>
    <t>Kénitra</t>
  </si>
  <si>
    <t>MA-06</t>
  </si>
  <si>
    <t>Meknès-Tafilalet</t>
  </si>
  <si>
    <t>MA-ERR</t>
  </si>
  <si>
    <t>Errachidia</t>
  </si>
  <si>
    <t>MA-KHN</t>
  </si>
  <si>
    <t>Khenifra</t>
  </si>
  <si>
    <t>MA-IFR</t>
  </si>
  <si>
    <t>Ifrane</t>
  </si>
  <si>
    <t>MA-HAJ</t>
  </si>
  <si>
    <t>El Hajeb</t>
  </si>
  <si>
    <t>MA-MEK</t>
  </si>
  <si>
    <t>Meknès</t>
  </si>
  <si>
    <t>MA-10</t>
  </si>
  <si>
    <t>Doukkala-Abda</t>
  </si>
  <si>
    <t>MA-SAF</t>
  </si>
  <si>
    <t>Safi</t>
  </si>
  <si>
    <t>MA-JDI</t>
  </si>
  <si>
    <t>El Jadida</t>
  </si>
  <si>
    <t>MA-14</t>
  </si>
  <si>
    <t>Guelmim-Es Semara</t>
  </si>
  <si>
    <t>MA-ESM</t>
  </si>
  <si>
    <t>Es Smara (EH)</t>
  </si>
  <si>
    <t>MA-TNT</t>
  </si>
  <si>
    <t>Tan-Tan</t>
  </si>
  <si>
    <t>MA-GUE</t>
  </si>
  <si>
    <t>Guelmim</t>
  </si>
  <si>
    <t>MA-TAT</t>
  </si>
  <si>
    <t>Tata</t>
  </si>
  <si>
    <t>MA-ASZ</t>
  </si>
  <si>
    <t>Assa-Zag</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</si>
  <si>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</si>
  <si>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</si>
  <si>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</si>
  <si>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</si>
  <si>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</si>
  <si>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</si>
  <si>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</si>
  <si>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</si>
  <si>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</si>
  <si>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</si>
  <si>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</si>
  <si>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</si>
  <si>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</si>
  <si>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</si>
  <si>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</si>
  <si>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</si>
  <si>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</si>
  <si>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</si>
  <si>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</si>
  <si>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</si>
  <si>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</si>
  <si>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</si>
  <si>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</si>
  <si>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</si>
  <si>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</si>
  <si>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</si>
  <si>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</si>
  <si>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</si>
  <si>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</si>
  <si>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</si>
  <si>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</si>
  <si>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</si>
  <si>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</si>
  <si>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</si>
  <si>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</si>
  <si>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</si>
  <si>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</si>
  <si>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</si>
  <si>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</si>
  <si>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</si>
  <si>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</si>
  <si>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</si>
  <si>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</si>
  <si>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</si>
  <si>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</si>
  <si>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</si>
  <si>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</si>
  <si>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</si>
  <si>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</si>
  <si>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</si>
  <si>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</si>
  <si>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</si>
  <si>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</si>
  <si>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</si>
  <si>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</si>
  <si>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</si>
  <si>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</si>
  <si>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</si>
  <si>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</si>
  <si>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</si>
  <si>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</si>
  <si>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</si>
  <si>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</si>
  <si>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</si>
  <si>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</si>
  <si>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</si>
  <si>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</si>
  <si>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</si>
  <si>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</si>
  <si>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</si>
  <si>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</si>
  <si>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</si>
  <si>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</si>
  <si>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</si>
  <si>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</si>
  <si>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</si>
  <si>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</si>
  <si>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</si>
  <si>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</si>
  <si>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</si>
  <si>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</si>
  <si>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</si>
  <si>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</si>
  <si>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</si>
  <si>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</si>
  <si>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</si>
  <si>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</si>
  <si>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</si>
  <si>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</si>
  <si>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</si>
  <si>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</si>
  <si>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</si>
  <si>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</si>
  <si>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</si>
  <si>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</si>
  <si>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</si>
  <si>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</si>
  <si>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</si>
  <si>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</si>
  <si>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</si>
  <si>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</si>
  <si>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</si>
  <si>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</si>
  <si>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</si>
  <si>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</si>
  <si>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</si>
  <si>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</si>
  <si>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</si>
  <si>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</si>
  <si>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</si>
  <si>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</si>
  <si>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</si>
  <si>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</si>
  <si>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</si>
  <si>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</si>
  <si>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</si>
  <si>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</si>
  <si>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</si>
  <si>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</si>
  <si>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</si>
  <si>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</si>
  <si>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</si>
  <si>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</si>
  <si>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</si>
  <si>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</si>
  <si>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</si>
  <si>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</si>
  <si>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</si>
  <si>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</si>
  <si>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</si>
  <si>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</si>
  <si>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</si>
  <si>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</si>
  <si>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</si>
  <si>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</si>
  <si>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</si>
  <si>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</si>
  <si>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</si>
  <si>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</si>
  <si>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</si>
  <si>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</si>
  <si>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</si>
  <si>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</si>
  <si>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</si>
  <si>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</si>
  <si>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</si>
  <si>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</si>
  <si>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</si>
  <si>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</si>
  <si>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</si>
  <si>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</si>
  <si>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</si>
  <si>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</si>
  <si>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</si>
  <si>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</si>
  <si>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</si>
  <si>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</si>
  <si>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</si>
  <si>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</si>
  <si>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</si>
  <si>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</si>
  <si>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</si>
  <si>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</si>
  <si>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</si>
  <si>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</si>
  <si>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</si>
  <si>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</si>
  <si>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</si>
  <si>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</si>
  <si>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</si>
  <si>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</si>
  <si>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</si>
  <si>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</si>
  <si>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</si>
  <si>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</si>
  <si>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</si>
  <si>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</si>
  <si>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</si>
  <si>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</si>
  <si>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</si>
  <si>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</si>
  <si>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</si>
  <si>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</si>
  <si>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</si>
  <si>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</si>
  <si>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</si>
  <si>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</si>
  <si>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</si>
  <si>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</si>
  <si>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</si>
  <si>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</si>
  <si>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</si>
  <si>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</si>
  <si>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</si>
  <si>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</si>
  <si>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</si>
  <si>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</si>
  <si>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</si>
  <si>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</si>
  <si>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Bikini and Kili</t>
  </si>
  <si>
    <t>MH-LAE</t>
  </si>
  <si>
    <t>Lae</t>
  </si>
  <si>
    <t>MH-NMU</t>
  </si>
  <si>
    <t>Namu</t>
  </si>
  <si>
    <t>MH-JAB</t>
  </si>
  <si>
    <t>Jabat</t>
  </si>
  <si>
    <t>MH-JAL</t>
  </si>
  <si>
    <t>Jaluit</t>
  </si>
  <si>
    <t>MH-LIB</t>
  </si>
  <si>
    <t>Lib</t>
  </si>
  <si>
    <t>MH-UJA</t>
  </si>
  <si>
    <t>Ujae</t>
  </si>
  <si>
    <t>MH-EBO</t>
  </si>
  <si>
    <t>Ebon</t>
  </si>
  <si>
    <t>MH-ENI</t>
  </si>
  <si>
    <t>Enewetak and Ujelang</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</si>
  <si>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</si>
  <si>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</si>
  <si>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</si>
  <si>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</si>
  <si>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</si>
  <si>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</si>
  <si>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</si>
  <si>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</si>
  <si>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</si>
  <si>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</si>
  <si>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</si>
  <si>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</si>
  <si>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</si>
  <si>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</si>
  <si>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</si>
  <si>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</si>
  <si>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</si>
  <si>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</si>
  <si>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</si>
  <si>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</si>
  <si>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</si>
  <si>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</si>
  <si>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</si>
  <si>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</si>
  <si>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</si>
  <si>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</si>
  <si>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</si>
  <si>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</si>
  <si>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</si>
  <si>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</si>
  <si>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</si>
  <si>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</si>
  <si>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</si>
  <si>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</si>
  <si>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</si>
  <si>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</si>
  <si>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</si>
  <si>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</si>
  <si>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</si>
  <si>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</si>
  <si>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</si>
  <si>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</si>
  <si>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</si>
  <si>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</si>
  <si>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</si>
  <si>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</si>
  <si>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</si>
  <si>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</si>
  <si>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</si>
  <si>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</si>
  <si>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</si>
  <si>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</si>
  <si>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</si>
  <si>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</si>
  <si>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</si>
  <si>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</si>
  <si>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</si>
  <si>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</si>
  <si>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</si>
  <si>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</si>
  <si>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</si>
  <si>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</si>
  <si>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</si>
  <si>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</si>
  <si>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</si>
  <si>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</si>
  <si>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</si>
  <si>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</si>
  <si>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</si>
  <si>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</si>
  <si>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</si>
  <si>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</si>
  <si>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</si>
  <si>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</si>
  <si>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</si>
  <si>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</si>
  <si>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</si>
  <si>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</si>
  <si>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</si>
  <si>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</si>
  <si>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</si>
  <si>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</si>
  <si>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</si>
  <si>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</si>
  <si>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</si>
  <si>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</si>
  <si>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</si>
  <si>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</si>
  <si>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</si>
  <si>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</si>
  <si>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</si>
  <si>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</si>
  <si>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</si>
  <si>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</si>
  <si>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</si>
  <si>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</si>
  <si>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</si>
  <si>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</si>
  <si>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</si>
  <si>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</si>
  <si>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</si>
  <si>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</si>
  <si>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</si>
  <si>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</si>
  <si>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</si>
  <si>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</si>
  <si>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</si>
  <si>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</si>
  <si>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</si>
  <si>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</si>
  <si>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</si>
  <si>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</si>
  <si>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</si>
  <si>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</si>
  <si>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</si>
  <si>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</si>
  <si>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</si>
  <si>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</si>
  <si>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</si>
  <si>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</si>
  <si>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</si>
  <si>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</si>
  <si>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</si>
  <si>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</si>
  <si>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</si>
  <si>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</si>
  <si>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</si>
  <si>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</si>
  <si>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</si>
  <si>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</si>
  <si>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</si>
  <si>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</si>
  <si>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</si>
  <si>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</si>
  <si>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</si>
  <si>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</si>
  <si>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</si>
  <si>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</si>
  <si>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</si>
  <si>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</si>
  <si>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</si>
  <si>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</si>
  <si>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</si>
  <si>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</si>
  <si>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</si>
  <si>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</si>
  <si>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</si>
  <si>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</si>
  <si>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</si>
  <si>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</si>
  <si>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</si>
  <si>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</si>
  <si>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</si>
  <si>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</si>
  <si>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</si>
  <si>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</si>
  <si>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</si>
  <si>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</si>
  <si>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</si>
  <si>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</si>
  <si>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</si>
  <si>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</si>
  <si>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</si>
  <si>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</si>
  <si>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</si>
  <si>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</si>
  <si>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</si>
  <si>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</si>
  <si>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</si>
  <si>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</si>
  <si>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</si>
  <si>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</si>
  <si>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</si>
  <si>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</si>
  <si>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</si>
  <si>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</si>
  <si>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</si>
  <si>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</si>
  <si>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</si>
  <si>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</si>
  <si>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</si>
  <si>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</si>
  <si>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</si>
  <si>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</si>
  <si>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</si>
  <si>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</si>
  <si>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</si>
  <si>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</si>
  <si>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</si>
  <si>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</si>
  <si>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</si>
  <si>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</si>
  <si>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</si>
  <si>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</si>
  <si>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</si>
  <si>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</si>
  <si>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</si>
  <si>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</si>
  <si>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</si>
  <si>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</si>
  <si>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</si>
  <si>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</si>
  <si>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</si>
  <si>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</si>
  <si>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</si>
  <si>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</si>
  <si>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</si>
  <si>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</si>
  <si>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</si>
  <si>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</si>
  <si>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</si>
  <si>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</si>
  <si>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</si>
  <si>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</si>
  <si>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</si>
  <si>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</si>
  <si>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</si>
  <si>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</si>
  <si>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</si>
  <si>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</si>
  <si>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</si>
  <si>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</si>
  <si>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</si>
  <si>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</si>
  <si>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</si>
  <si>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</si>
  <si>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</si>
  <si>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</si>
  <si>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</si>
  <si>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</si>
  <si>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</si>
  <si>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</si>
  <si>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</si>
  <si>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</si>
  <si>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</si>
  <si>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</si>
  <si>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</si>
  <si>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</si>
  <si>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</si>
  <si>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</si>
  <si>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</si>
  <si>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</si>
  <si>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</si>
  <si>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</si>
  <si>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</si>
  <si>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</si>
  <si>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</si>
  <si>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</si>
  <si>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</si>
  <si>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</si>
  <si>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</si>
  <si>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</si>
  <si>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</si>
  <si>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</si>
  <si>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</si>
  <si>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</si>
  <si>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</si>
  <si>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</si>
  <si>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</si>
  <si>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</si>
  <si>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</si>
  <si>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</si>
  <si>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</si>
  <si>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</si>
  <si>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</si>
  <si>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</si>
  <si>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</si>
  <si>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</si>
  <si>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</si>
  <si>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</si>
  <si>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</si>
  <si>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</si>
  <si>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</si>
  <si>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</si>
  <si>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</si>
  <si>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</si>
  <si>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</si>
  <si>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</si>
  <si>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</si>
  <si>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</si>
  <si>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</si>
  <si>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</si>
  <si>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</si>
  <si>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</si>
  <si>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</si>
  <si>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</si>
  <si>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</si>
  <si>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</si>
  <si>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</si>
  <si>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</si>
  <si>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</si>
  <si>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</si>
  <si>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</si>
  <si>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</si>
  <si>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</si>
  <si>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</si>
  <si>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</si>
  <si>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</si>
  <si>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</si>
  <si>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</si>
  <si>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</si>
  <si>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</si>
  <si>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</si>
  <si>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</si>
  <si>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</si>
  <si>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</si>
  <si>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</si>
  <si>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</si>
  <si>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</si>
  <si>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</si>
  <si>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</si>
  <si>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</si>
  <si>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</si>
  <si>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</si>
  <si>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</si>
  <si>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</si>
  <si>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</si>
  <si>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</si>
  <si>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</si>
  <si>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</si>
  <si>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</si>
  <si>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</si>
  <si>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</si>
  <si>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</si>
  <si>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</si>
  <si>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</si>
  <si>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</si>
  <si>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</si>
  <si>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</si>
  <si>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</si>
  <si>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</si>
  <si>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</si>
  <si>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</si>
  <si>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</si>
  <si>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</si>
  <si>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</si>
  <si>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</si>
  <si>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</si>
  <si>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</si>
  <si>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</si>
  <si>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</si>
  <si>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</si>
  <si>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</si>
  <si>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</si>
  <si>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</si>
  <si>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</si>
  <si>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</si>
  <si>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</si>
  <si>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</si>
  <si>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</si>
  <si>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</si>
  <si>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</si>
  <si>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</si>
  <si>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</si>
  <si>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</si>
  <si>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</si>
  <si>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</si>
  <si>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</si>
  <si>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</si>
  <si>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</si>
  <si>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</si>
  <si>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</si>
  <si>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</si>
  <si>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</si>
  <si>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</si>
  <si>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</si>
  <si>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</si>
  <si>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</si>
  <si>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</si>
  <si>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</si>
  <si>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</si>
  <si>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</si>
  <si>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</si>
  <si>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</si>
  <si>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</si>
  <si>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</si>
  <si>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</si>
  <si>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</si>
  <si>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</si>
  <si>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</si>
  <si>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</si>
  <si>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</si>
  <si>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</si>
  <si>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</si>
  <si>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</si>
  <si>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</si>
  <si>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</si>
  <si>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</si>
  <si>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</si>
  <si>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</si>
  <si>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</si>
  <si>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</si>
  <si>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</si>
  <si>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</si>
  <si>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</si>
  <si>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</si>
  <si>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</si>
  <si>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</si>
  <si>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</si>
  <si>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</si>
  <si>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</si>
  <si>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</si>
  <si>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</si>
  <si>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</si>
  <si>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</si>
  <si>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</si>
  <si>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</si>
  <si>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</si>
  <si>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</si>
  <si>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</si>
  <si>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</si>
  <si>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</si>
  <si>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</si>
  <si>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</si>
  <si>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</si>
  <si>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</si>
  <si>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</si>
  <si>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</si>
  <si>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</si>
  <si>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</si>
  <si>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</si>
  <si>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</si>
  <si>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</si>
  <si>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</si>
  <si>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</si>
  <si>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</si>
  <si>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</si>
  <si>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</si>
  <si>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</si>
  <si>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</si>
  <si>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</si>
  <si>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</si>
  <si>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</si>
  <si>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</si>
  <si>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</si>
  <si>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</si>
  <si>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</si>
  <si>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</si>
  <si>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</si>
  <si>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MV-SC</t>
  </si>
  <si>
    <t>Medhu-Dhekunu</t>
  </si>
  <si>
    <t>South Central</t>
  </si>
  <si>
    <t>MV-27</t>
  </si>
  <si>
    <t>Huvadhu Atholhu Uthuruburi</t>
  </si>
  <si>
    <t>Gaafu Alifu</t>
  </si>
  <si>
    <t>MV-28</t>
  </si>
  <si>
    <t>Huvadhu Atholhu Dhekunuburi</t>
  </si>
  <si>
    <t>Gaafu Dhaalu</t>
  </si>
  <si>
    <t>MV-MLE</t>
  </si>
  <si>
    <t>Male</t>
  </si>
  <si>
    <t>Maale</t>
  </si>
  <si>
    <t>MV-CE</t>
  </si>
  <si>
    <t>Medhu</t>
  </si>
  <si>
    <t>MV-14</t>
  </si>
  <si>
    <t>Faafu</t>
  </si>
  <si>
    <t>Nilandhe Atholhu Uthuruburi</t>
  </si>
  <si>
    <t>MV-12</t>
  </si>
  <si>
    <t>Meemu</t>
  </si>
  <si>
    <t>Mulakatholhu</t>
  </si>
  <si>
    <t>MV-17</t>
  </si>
  <si>
    <t>Nilandhe Atholhu Dhekunuburi</t>
  </si>
  <si>
    <t>Dhaalu</t>
  </si>
  <si>
    <t>MV-NC</t>
  </si>
  <si>
    <t>North Central</t>
  </si>
  <si>
    <t>Medhu-Uthuru</t>
  </si>
  <si>
    <t>MV-04</t>
  </si>
  <si>
    <t>Vaavu</t>
  </si>
  <si>
    <t>Felidhu Atholhu</t>
  </si>
  <si>
    <t>MV-26</t>
  </si>
  <si>
    <t>Kaafu</t>
  </si>
  <si>
    <t>Maale Atholhu</t>
  </si>
  <si>
    <t>MV-00</t>
  </si>
  <si>
    <t>Alifu Dhaalu</t>
  </si>
  <si>
    <t>Ari Atholhu Dhekunuburi</t>
  </si>
  <si>
    <t>MV-02</t>
  </si>
  <si>
    <t>Alifu Alifu</t>
  </si>
  <si>
    <t>Ari Atholhu Uthuruburi</t>
  </si>
  <si>
    <t>MV-SU</t>
  </si>
  <si>
    <t>Dhekunu</t>
  </si>
  <si>
    <t>MV-29</t>
  </si>
  <si>
    <t>Gnaviyani</t>
  </si>
  <si>
    <t>Fuvammulah</t>
  </si>
  <si>
    <t>MV-01</t>
  </si>
  <si>
    <t>Addu Atholhu</t>
  </si>
  <si>
    <t>Seenu</t>
  </si>
  <si>
    <t>MV-NO</t>
  </si>
  <si>
    <t>Uthuru</t>
  </si>
  <si>
    <t>MV-13</t>
  </si>
  <si>
    <t>Maalhosmadulu Uthuruburi</t>
  </si>
  <si>
    <t>Raa</t>
  </si>
  <si>
    <t>MV-03</t>
  </si>
  <si>
    <t>Faadhippolhu</t>
  </si>
  <si>
    <t>Lhaviyani</t>
  </si>
  <si>
    <t>MV-20</t>
  </si>
  <si>
    <t>Maalhosmadulu Dhekunuburi</t>
  </si>
  <si>
    <t>Baa</t>
  </si>
  <si>
    <t>MV-25</t>
  </si>
  <si>
    <t>Noonu</t>
  </si>
  <si>
    <t>Miladhunmadulu Dhekunuburi</t>
  </si>
  <si>
    <t>MV-UN</t>
  </si>
  <si>
    <t>Upper North</t>
  </si>
  <si>
    <t>Mathi-Uthuru</t>
  </si>
  <si>
    <t>MV-07</t>
  </si>
  <si>
    <t>Thiladhunmathee Uthuruburi</t>
  </si>
  <si>
    <t>Haa Alifu</t>
  </si>
  <si>
    <t>MV-23</t>
  </si>
  <si>
    <t>Haa Dhaalu</t>
  </si>
  <si>
    <t>Thiladhunmathee Dhekunuburi</t>
  </si>
  <si>
    <t>MV-24</t>
  </si>
  <si>
    <t>Miladhunmadulu Uthuruburi</t>
  </si>
  <si>
    <t>Shaviyani</t>
  </si>
  <si>
    <t>MV-US</t>
  </si>
  <si>
    <t>Upper South</t>
  </si>
  <si>
    <t>Mathi-Dhekunu</t>
  </si>
  <si>
    <t>MV-05</t>
  </si>
  <si>
    <t>Laamu</t>
  </si>
  <si>
    <t>MV-08</t>
  </si>
  <si>
    <t>Thaa</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</si>
  <si>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</si>
  <si>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</si>
  <si>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</si>
  <si>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</si>
  <si>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</si>
  <si>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</si>
  <si>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</si>
  <si>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</si>
  <si>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</si>
  <si>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</si>
  <si>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</si>
  <si>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</si>
  <si>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</si>
  <si>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</si>
  <si>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</si>
  <si>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</si>
  <si>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</si>
  <si>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</si>
  <si>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</si>
  <si>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</si>
  <si>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</si>
  <si>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</si>
  <si>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</si>
  <si>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</si>
  <si>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</si>
  <si>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</si>
  <si>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</si>
  <si>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</si>
  <si>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</si>
  <si>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</si>
  <si>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</si>
  <si>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</si>
  <si>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</si>
  <si>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</si>
  <si>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</si>
  <si>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</si>
  <si>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</si>
  <si>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</si>
  <si>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</si>
  <si>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</si>
  <si>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</si>
  <si>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</si>
  <si>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</si>
  <si>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</si>
  <si>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</si>
  <si>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</si>
  <si>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</si>
  <si>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</si>
  <si>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</si>
  <si>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</si>
  <si>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</si>
  <si>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</si>
  <si>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</si>
  <si>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</si>
  <si>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</si>
  <si>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</si>
  <si>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</si>
  <si>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</si>
  <si>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</si>
  <si>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</si>
  <si>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</si>
  <si>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</si>
  <si>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</si>
  <si>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</si>
  <si>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</si>
  <si>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</si>
  <si>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</si>
  <si>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</si>
  <si>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</si>
  <si>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</si>
  <si>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</si>
  <si>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</si>
  <si>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</si>
  <si>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</si>
  <si>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</si>
  <si>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</si>
  <si>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</si>
  <si>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</si>
  <si>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</si>
  <si>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</si>
  <si>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</si>
  <si>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</si>
  <si>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</si>
  <si>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</si>
  <si>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</si>
  <si>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</si>
  <si>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</si>
  <si>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</si>
  <si>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</si>
  <si>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</si>
  <si>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</si>
  <si>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</si>
  <si>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</si>
  <si>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</si>
  <si>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</si>
  <si>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</si>
  <si>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</si>
  <si>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</si>
  <si>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</si>
  <si>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</si>
  <si>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</si>
  <si>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</si>
  <si>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</si>
  <si>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</si>
  <si>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</si>
  <si>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</si>
  <si>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</si>
  <si>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</si>
  <si>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</si>
  <si>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</si>
  <si>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</si>
  <si>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</si>
  <si>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</si>
  <si>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</si>
  <si>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</si>
  <si>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</si>
  <si>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</si>
  <si>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</si>
  <si>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</si>
  <si>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</si>
  <si>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</si>
  <si>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</si>
  <si>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</si>
  <si>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</si>
  <si>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</si>
  <si>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</si>
  <si>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</si>
  <si>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</si>
  <si>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</si>
  <si>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</si>
  <si>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</si>
  <si>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</si>
  <si>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</si>
  <si>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</si>
  <si>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</si>
  <si>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</si>
  <si>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</si>
  <si>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</si>
  <si>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</si>
  <si>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</si>
  <si>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</si>
  <si>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</si>
  <si>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</si>
  <si>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</si>
  <si>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</si>
  <si>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</si>
  <si>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</si>
  <si>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</si>
  <si>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</si>
  <si>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</si>
  <si>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</si>
  <si>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</si>
  <si>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</si>
  <si>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</si>
  <si>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</si>
  <si>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</si>
  <si>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</si>
  <si>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</si>
  <si>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</si>
  <si>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</si>
  <si>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</si>
  <si>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</si>
  <si>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</si>
  <si>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</si>
  <si>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</si>
  <si>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</si>
  <si>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</si>
  <si>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</si>
  <si>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</si>
  <si>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</si>
  <si>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</si>
  <si>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</si>
  <si>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</si>
  <si>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</si>
  <si>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</si>
  <si>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</si>
  <si>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</si>
  <si>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</si>
  <si>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</si>
  <si>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</si>
  <si>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</si>
  <si>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</si>
  <si>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</si>
  <si>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</si>
  <si>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</si>
  <si>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</si>
  <si>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</si>
  <si>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</si>
  <si>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</si>
  <si>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</si>
  <si>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</si>
  <si>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</si>
  <si>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</si>
  <si>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</si>
  <si>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</si>
  <si>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</si>
  <si>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</si>
  <si>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</si>
  <si>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</si>
  <si>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</si>
  <si>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</si>
  <si>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</si>
  <si>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</si>
  <si>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</si>
  <si>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</si>
  <si>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</si>
  <si>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</si>
  <si>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</si>
  <si>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</si>
  <si>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</si>
  <si>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</si>
  <si>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</si>
  <si>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</si>
  <si>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</si>
  <si>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</si>
  <si>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</si>
  <si>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</si>
  <si>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</si>
  <si>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</si>
  <si>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</si>
  <si>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</si>
  <si>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</si>
  <si>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</si>
  <si>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</si>
  <si>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</si>
  <si>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</si>
  <si>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</si>
  <si>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</si>
  <si>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</si>
  <si>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</si>
  <si>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</si>
  <si>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</si>
  <si>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</si>
  <si>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</si>
  <si>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</si>
  <si>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</si>
  <si>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</si>
  <si>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</si>
  <si>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</si>
  <si>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</si>
  <si>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</si>
  <si>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</si>
  <si>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</si>
  <si>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</si>
  <si>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</si>
  <si>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</si>
  <si>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</si>
  <si>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</si>
  <si>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</si>
  <si>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</si>
  <si>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</si>
  <si>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</si>
  <si>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</si>
  <si>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</si>
  <si>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</si>
  <si>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</si>
  <si>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</si>
  <si>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</si>
  <si>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</si>
  <si>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</si>
  <si>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</si>
  <si>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</si>
  <si>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</si>
  <si>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</si>
  <si>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</si>
  <si>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</si>
  <si>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</si>
  <si>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</si>
  <si>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</si>
  <si>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</si>
  <si>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</si>
  <si>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</si>
  <si>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</si>
  <si>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</si>
  <si>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</si>
  <si>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</si>
  <si>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</si>
  <si>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</si>
  <si>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</si>
  <si>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</si>
  <si>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</si>
  <si>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</si>
  <si>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</si>
  <si>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</si>
  <si>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</si>
  <si>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</si>
  <si>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</si>
  <si>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</si>
  <si>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</si>
  <si>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</si>
  <si>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</si>
  <si>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</si>
  <si>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Atlántico Norte</t>
  </si>
  <si>
    <t>NI-RI</t>
  </si>
  <si>
    <t>Rivas</t>
  </si>
  <si>
    <t>NI-SJ</t>
  </si>
  <si>
    <t>Río San Juan</t>
  </si>
  <si>
    <t>NI-AS</t>
  </si>
  <si>
    <t>Atlántico Sur</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</si>
  <si>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</si>
  <si>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</si>
  <si>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</si>
  <si>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</si>
  <si>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</si>
  <si>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</si>
  <si>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</si>
  <si>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</si>
  <si>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</si>
  <si>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</si>
  <si>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</si>
  <si>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</si>
  <si>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</si>
  <si>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</si>
  <si>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</si>
  <si>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</si>
  <si>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</si>
  <si>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</si>
  <si>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</si>
  <si>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</si>
  <si>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</si>
  <si>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</si>
  <si>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</si>
  <si>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</si>
  <si>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</si>
  <si>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</si>
  <si>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</si>
  <si>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</si>
  <si>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</si>
  <si>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</si>
  <si>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</si>
  <si>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</si>
  <si>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</si>
  <si>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</si>
  <si>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</si>
  <si>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</si>
  <si>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</si>
  <si>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</si>
  <si>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</si>
  <si>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</si>
  <si>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</si>
  <si>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</si>
  <si>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</si>
  <si>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</si>
  <si>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</si>
  <si>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</si>
  <si>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</si>
  <si>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</si>
  <si>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</si>
  <si>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</si>
  <si>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</si>
  <si>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</si>
  <si>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</si>
  <si>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</si>
  <si>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</si>
  <si>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</si>
  <si>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</si>
  <si>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</si>
  <si>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</si>
  <si>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</si>
  <si>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</si>
  <si>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</si>
  <si>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</si>
  <si>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</si>
  <si>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</si>
  <si>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</si>
  <si>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</si>
  <si>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</si>
  <si>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</si>
  <si>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</si>
  <si>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</si>
  <si>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</si>
  <si>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</si>
  <si>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</si>
  <si>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</si>
  <si>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</si>
  <si>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</si>
  <si>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</si>
  <si>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</si>
  <si>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</si>
  <si>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</si>
  <si>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</si>
  <si>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NO-16</t>
  </si>
  <si>
    <t>Sør-Trøndelag</t>
  </si>
  <si>
    <t>NO-17</t>
  </si>
  <si>
    <t>Nord-Trøndelag</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</si>
  <si>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</si>
  <si>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</si>
  <si>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</si>
  <si>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</si>
  <si>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</si>
  <si>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</si>
  <si>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</si>
  <si>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</si>
  <si>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</si>
  <si>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</si>
  <si>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</si>
  <si>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</si>
  <si>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</si>
  <si>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</si>
  <si>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</si>
  <si>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</si>
  <si>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</si>
  <si>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</si>
  <si>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</si>
  <si>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</si>
  <si>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</si>
  <si>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</si>
  <si>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</si>
  <si>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</si>
  <si>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</si>
  <si>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</si>
  <si>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</si>
  <si>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</si>
  <si>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</si>
  <si>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</si>
  <si>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</si>
  <si>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</si>
  <si>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</si>
  <si>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</si>
  <si>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</si>
  <si>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</si>
  <si>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</si>
  <si>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</si>
  <si>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</si>
  <si>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</si>
  <si>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</si>
  <si>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</si>
  <si>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</si>
  <si>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</si>
  <si>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</si>
  <si>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</si>
  <si>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</si>
  <si>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</si>
  <si>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</si>
  <si>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</si>
  <si>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</si>
  <si>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</si>
  <si>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</si>
  <si>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</si>
  <si>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</si>
  <si>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</si>
  <si>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</si>
  <si>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</si>
  <si>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</si>
  <si>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</si>
  <si>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</si>
  <si>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</si>
  <si>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</si>
  <si>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</si>
  <si>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</si>
  <si>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</si>
  <si>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</si>
  <si>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</si>
  <si>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Baiti</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</si>
  <si>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</si>
  <si>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</si>
  <si>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</si>
  <si>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</si>
  <si>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</si>
  <si>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</si>
  <si>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</si>
  <si>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</si>
  <si>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</si>
  <si>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</si>
  <si>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</si>
  <si>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</si>
  <si>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</si>
  <si>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</si>
  <si>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</si>
  <si>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</si>
  <si>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</si>
  <si>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</si>
  <si>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</si>
  <si>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</si>
  <si>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</si>
  <si>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</si>
  <si>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</si>
  <si>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</si>
  <si>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</si>
  <si>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</si>
  <si>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</si>
  <si>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</si>
  <si>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</si>
  <si>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</si>
  <si>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</si>
  <si>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</si>
  <si>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</si>
  <si>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</si>
  <si>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</si>
  <si>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</si>
  <si>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</si>
  <si>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</si>
  <si>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</si>
  <si>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</si>
  <si>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</si>
  <si>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</si>
  <si>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</si>
  <si>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</si>
  <si>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</si>
  <si>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</si>
  <si>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</si>
  <si>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</si>
  <si>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</si>
  <si>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</si>
  <si>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</si>
  <si>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</si>
  <si>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</si>
  <si>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</si>
  <si>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</si>
  <si>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</si>
  <si>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</si>
  <si>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</si>
  <si>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</si>
  <si>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</si>
  <si>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</si>
  <si>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</si>
  <si>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</si>
  <si>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</si>
  <si>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</si>
  <si>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</si>
  <si>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</si>
  <si>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</si>
  <si>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</si>
  <si>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</si>
  <si>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</si>
  <si>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</si>
  <si>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</si>
  <si>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</si>
  <si>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</si>
  <si>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</si>
  <si>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</si>
  <si>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</si>
  <si>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</si>
  <si>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</si>
  <si>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</si>
  <si>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</si>
  <si>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</si>
  <si>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</si>
  <si>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</si>
  <si>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</si>
  <si>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</si>
  <si>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</si>
  <si>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</si>
  <si>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</si>
  <si>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</si>
  <si>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</si>
  <si>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</si>
  <si>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</si>
  <si>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Kuna Yala</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</si>
  <si>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</si>
  <si>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</si>
  <si>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</si>
  <si>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</si>
  <si>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</si>
  <si>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</si>
  <si>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</si>
  <si>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</si>
  <si>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</si>
  <si>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</si>
  <si>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</si>
  <si>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</si>
  <si>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</si>
  <si>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</si>
  <si>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</si>
  <si>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</si>
  <si>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</si>
  <si>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</si>
  <si>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</si>
  <si>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</si>
  <si>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</si>
  <si>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</si>
  <si>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</si>
  <si>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</si>
  <si>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</si>
  <si>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</si>
  <si>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</si>
  <si>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</si>
  <si>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</si>
  <si>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</si>
  <si>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</si>
  <si>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</si>
  <si>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</si>
  <si>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</si>
  <si>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</si>
  <si>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</si>
  <si>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</si>
  <si>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</si>
  <si>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</si>
  <si>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</si>
  <si>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</si>
  <si>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</si>
  <si>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</si>
  <si>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</si>
  <si>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</si>
  <si>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</si>
  <si>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</si>
  <si>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</si>
  <si>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</si>
  <si>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</si>
  <si>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</si>
  <si>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</si>
  <si>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</si>
  <si>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</si>
  <si>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</si>
  <si>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</si>
  <si>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</si>
  <si>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</si>
  <si>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</si>
  <si>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</si>
  <si>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</si>
  <si>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</si>
  <si>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</si>
  <si>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</si>
  <si>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</si>
  <si>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</si>
  <si>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</si>
  <si>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</si>
  <si>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</si>
  <si>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</si>
  <si>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</si>
  <si>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</si>
  <si>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</si>
  <si>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</si>
  <si>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</si>
  <si>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</si>
  <si>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</si>
  <si>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</si>
  <si>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</si>
  <si>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</si>
  <si>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</si>
  <si>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</si>
  <si>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</si>
  <si>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</si>
  <si>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</si>
  <si>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</si>
  <si>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</si>
  <si>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</si>
  <si>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</si>
  <si>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</si>
  <si>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</si>
  <si>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</si>
  <si>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</si>
  <si>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</si>
  <si>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</si>
  <si>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</si>
  <si>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</si>
  <si>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</si>
  <si>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</si>
  <si>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</si>
  <si>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</si>
  <si>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</si>
  <si>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</si>
  <si>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</si>
  <si>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</si>
  <si>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</si>
  <si>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</si>
  <si>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</si>
  <si>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</si>
  <si>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</si>
  <si>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</si>
  <si>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</si>
  <si>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</si>
  <si>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</si>
  <si>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</si>
  <si>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</si>
  <si>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</si>
  <si>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</si>
  <si>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</si>
  <si>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</si>
  <si>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</si>
  <si>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</si>
  <si>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</si>
  <si>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</si>
  <si>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</si>
  <si>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</si>
  <si>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</si>
  <si>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</si>
  <si>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</si>
  <si>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</si>
  <si>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</si>
  <si>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</si>
  <si>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</si>
  <si>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</si>
  <si>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</si>
  <si>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</si>
  <si>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</si>
  <si>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</si>
  <si>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</si>
  <si>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</si>
  <si>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</si>
  <si>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</si>
  <si>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</si>
  <si>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</si>
  <si>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</si>
  <si>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</si>
  <si>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</si>
  <si>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</si>
  <si>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</si>
  <si>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</si>
  <si>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</si>
  <si>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</si>
  <si>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</si>
  <si>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</si>
  <si>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</si>
  <si>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</si>
  <si>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</si>
  <si>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</si>
  <si>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</si>
  <si>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</si>
  <si>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</si>
  <si>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</si>
  <si>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</si>
  <si>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</si>
  <si>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</si>
  <si>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</si>
  <si>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</si>
  <si>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</si>
  <si>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</si>
  <si>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</si>
  <si>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</si>
  <si>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</si>
  <si>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</si>
  <si>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</si>
  <si>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</si>
  <si>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</si>
  <si>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</si>
  <si>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</si>
  <si>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</si>
  <si>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</si>
  <si>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</si>
  <si>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</si>
  <si>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</si>
  <si>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</si>
  <si>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</si>
  <si>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</si>
  <si>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</si>
  <si>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</si>
  <si>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</si>
  <si>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</si>
  <si>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</si>
  <si>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</si>
  <si>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</si>
  <si>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</si>
  <si>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</si>
  <si>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</si>
  <si>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</si>
  <si>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</si>
  <si>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</si>
  <si>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</si>
  <si>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</si>
  <si>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</si>
  <si>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</si>
  <si>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</si>
  <si>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</si>
  <si>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</si>
  <si>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</si>
  <si>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</si>
  <si>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</si>
  <si>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</si>
  <si>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</si>
  <si>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</si>
  <si>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</si>
  <si>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</si>
  <si>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</si>
  <si>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</si>
  <si>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</si>
  <si>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</si>
  <si>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</si>
  <si>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</si>
  <si>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</si>
  <si>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</si>
  <si>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</si>
  <si>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</si>
  <si>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</si>
  <si>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</si>
  <si>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</si>
  <si>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</si>
  <si>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</si>
  <si>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</si>
  <si>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</si>
  <si>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</si>
  <si>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</si>
  <si>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</si>
  <si>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</si>
  <si>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</si>
  <si>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</si>
  <si>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</si>
  <si>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</si>
  <si>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</si>
  <si>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</si>
  <si>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</si>
  <si>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</si>
  <si>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</si>
  <si>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</si>
  <si>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</si>
  <si>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</si>
  <si>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</si>
  <si>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</si>
  <si>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</si>
  <si>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</si>
  <si>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</si>
  <si>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</si>
  <si>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</si>
  <si>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</si>
  <si>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</si>
  <si>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</si>
  <si>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</si>
  <si>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</si>
  <si>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</si>
  <si>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</si>
  <si>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</si>
  <si>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</si>
  <si>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</si>
  <si>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</si>
  <si>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</si>
  <si>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</si>
  <si>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</si>
  <si>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</si>
  <si>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</si>
  <si>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</si>
  <si>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</si>
  <si>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</si>
  <si>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</si>
  <si>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</si>
  <si>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</si>
  <si>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</si>
  <si>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</si>
  <si>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</si>
  <si>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</si>
  <si>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</si>
  <si>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</si>
  <si>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</si>
  <si>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</si>
  <si>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</si>
  <si>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</si>
  <si>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</si>
  <si>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</si>
  <si>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</si>
  <si>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</si>
  <si>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</si>
  <si>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</si>
  <si>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</si>
  <si>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</si>
  <si>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</si>
  <si>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</si>
  <si>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</si>
  <si>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</si>
  <si>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</si>
  <si>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</si>
  <si>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</si>
  <si>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</si>
  <si>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</si>
  <si>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</si>
  <si>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</si>
  <si>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</si>
  <si>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</si>
  <si>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</si>
  <si>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</si>
  <si>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</si>
  <si>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</si>
  <si>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</si>
  <si>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</si>
  <si>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</si>
  <si>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</si>
  <si>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</si>
  <si>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</si>
  <si>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</si>
  <si>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</si>
  <si>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</si>
  <si>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</si>
  <si>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</si>
  <si>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</si>
  <si>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</si>
  <si>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</si>
  <si>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</si>
  <si>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</si>
  <si>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</si>
  <si>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</si>
  <si>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</si>
  <si>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</si>
  <si>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</si>
  <si>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</si>
  <si>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</si>
  <si>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</si>
  <si>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</si>
  <si>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</si>
  <si>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</si>
  <si>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</si>
  <si>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</si>
  <si>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</si>
  <si>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</si>
  <si>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</si>
  <si>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</si>
  <si>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</si>
  <si>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</si>
  <si>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</si>
  <si>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</si>
  <si>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</si>
  <si>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</si>
  <si>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</si>
  <si>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</si>
  <si>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</si>
  <si>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</si>
  <si>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</si>
  <si>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</si>
  <si>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</si>
  <si>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</si>
  <si>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</si>
  <si>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</si>
  <si>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</si>
  <si>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</si>
  <si>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</si>
  <si>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</si>
  <si>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</si>
  <si>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</si>
  <si>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</si>
  <si>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</si>
  <si>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</si>
  <si>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</si>
  <si>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</si>
  <si>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</si>
  <si>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</si>
  <si>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</si>
  <si>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</si>
  <si>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</si>
  <si>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</si>
  <si>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</si>
  <si>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</si>
  <si>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</si>
  <si>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</si>
  <si>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</si>
  <si>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</si>
  <si>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</si>
  <si>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</si>
  <si>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</si>
  <si>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</si>
  <si>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</si>
  <si>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</si>
  <si>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</si>
  <si>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</si>
  <si>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</si>
  <si>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</si>
  <si>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</si>
  <si>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</si>
  <si>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</si>
  <si>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</si>
  <si>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</si>
  <si>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</si>
  <si>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</si>
  <si>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</si>
  <si>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</si>
  <si>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</si>
  <si>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</si>
  <si>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</si>
  <si>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</si>
  <si>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</si>
  <si>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</si>
  <si>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</si>
  <si>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</si>
  <si>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</si>
  <si>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</si>
  <si>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</si>
  <si>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Azad Kashmir</t>
  </si>
  <si>
    <t>Āzād Kashmīr</t>
  </si>
  <si>
    <t>PK-BA</t>
  </si>
  <si>
    <t>Balochistan</t>
  </si>
  <si>
    <t>Balōchistān</t>
  </si>
  <si>
    <t>PK-IS</t>
  </si>
  <si>
    <t>Islāmābād</t>
  </si>
  <si>
    <t>Islamabad</t>
  </si>
  <si>
    <t>PL-LU</t>
  </si>
  <si>
    <t>Lubelskie</t>
  </si>
  <si>
    <t>PL-MA</t>
  </si>
  <si>
    <t>Małopolskie</t>
  </si>
  <si>
    <t>PL-MZ</t>
  </si>
  <si>
    <t>Mazowieckie</t>
  </si>
  <si>
    <t>PL-DS</t>
  </si>
  <si>
    <t>Dolnośląskie</t>
  </si>
  <si>
    <t>PL-PD</t>
  </si>
  <si>
    <t>Podlaskie</t>
  </si>
  <si>
    <t>PL-SK</t>
  </si>
  <si>
    <t>Świętokrzyskie</t>
  </si>
  <si>
    <t>PL-SL</t>
  </si>
  <si>
    <t>Śląskie</t>
  </si>
  <si>
    <t>PL-WN</t>
  </si>
  <si>
    <t>Warmińsko-mazurskie</t>
  </si>
  <si>
    <t>PL-ZP</t>
  </si>
  <si>
    <t>Zachodniopomorskie</t>
  </si>
  <si>
    <t>PL-LB</t>
  </si>
  <si>
    <t>Lubuskie</t>
  </si>
  <si>
    <t>PL-PK</t>
  </si>
  <si>
    <t>Podkarpackie</t>
  </si>
  <si>
    <t>PL-PM</t>
  </si>
  <si>
    <t>Pomorskie</t>
  </si>
  <si>
    <t>PL-KP</t>
  </si>
  <si>
    <t>Kujawsko-pomorskie</t>
  </si>
  <si>
    <t>PL-OP</t>
  </si>
  <si>
    <t>Opolskie</t>
  </si>
  <si>
    <t>PL-WP</t>
  </si>
  <si>
    <t>Wielkopolskie</t>
  </si>
  <si>
    <t>PL-LD</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</si>
  <si>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</si>
  <si>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</si>
  <si>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</si>
  <si>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</si>
  <si>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</si>
  <si>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</si>
  <si>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</si>
  <si>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</si>
  <si>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</si>
  <si>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</si>
  <si>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</si>
  <si>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</si>
  <si>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</si>
  <si>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</si>
  <si>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</si>
  <si>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</si>
  <si>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</si>
  <si>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</si>
  <si>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</si>
  <si>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</si>
  <si>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</si>
  <si>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</si>
  <si>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</si>
  <si>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</si>
  <si>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</si>
  <si>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</si>
  <si>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</si>
  <si>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</si>
  <si>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</si>
  <si>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</si>
  <si>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</si>
  <si>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</si>
  <si>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</si>
  <si>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</si>
  <si>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</si>
  <si>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</si>
  <si>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</si>
  <si>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</si>
  <si>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</si>
  <si>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</si>
  <si>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</si>
  <si>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</si>
  <si>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</si>
  <si>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</si>
  <si>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</si>
  <si>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</si>
  <si>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</si>
  <si>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</si>
  <si>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</si>
  <si>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</si>
  <si>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</si>
  <si>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</si>
  <si>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</si>
  <si>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</si>
  <si>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</si>
  <si>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</si>
  <si>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</si>
  <si>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</si>
  <si>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</si>
  <si>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</si>
  <si>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</si>
  <si>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</si>
  <si>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</si>
  <si>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</si>
  <si>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</si>
  <si>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</si>
  <si>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</si>
  <si>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</si>
  <si>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</si>
  <si>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</si>
  <si>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</si>
  <si>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</si>
  <si>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</si>
  <si>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</si>
  <si>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</si>
  <si>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</si>
  <si>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</si>
  <si>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</si>
  <si>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</si>
  <si>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</si>
  <si>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</si>
  <si>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</si>
  <si>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</si>
  <si>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</si>
  <si>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</si>
  <si>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</si>
  <si>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</si>
  <si>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</si>
  <si>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</si>
  <si>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</si>
  <si>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</si>
  <si>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</si>
  <si>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</si>
  <si>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</si>
  <si>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</si>
  <si>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</si>
  <si>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</si>
  <si>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</si>
  <si>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</si>
  <si>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</si>
  <si>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</si>
  <si>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</si>
  <si>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</si>
  <si>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</si>
  <si>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</si>
  <si>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</si>
  <si>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</si>
  <si>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</si>
  <si>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</si>
  <si>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</si>
  <si>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</si>
  <si>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</si>
  <si>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</si>
  <si>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</si>
  <si>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</si>
  <si>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</si>
  <si>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</si>
  <si>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</si>
  <si>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</si>
  <si>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</si>
  <si>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</si>
  <si>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</si>
  <si>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</si>
  <si>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</si>
  <si>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</si>
  <si>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</si>
  <si>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</si>
  <si>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</si>
  <si>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</si>
  <si>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</si>
  <si>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</si>
  <si>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</si>
  <si>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</si>
  <si>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</si>
  <si>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</si>
  <si>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</si>
  <si>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</si>
  <si>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</si>
  <si>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</si>
  <si>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</si>
  <si>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</si>
  <si>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</si>
  <si>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</si>
  <si>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</si>
  <si>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</si>
  <si>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</si>
  <si>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</si>
  <si>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</si>
  <si>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</si>
  <si>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</si>
  <si>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</si>
  <si>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</si>
  <si>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</si>
  <si>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</si>
  <si>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</si>
  <si>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</si>
  <si>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</si>
  <si>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</si>
  <si>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</si>
  <si>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</si>
  <si>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</si>
  <si>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</si>
  <si>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</si>
  <si>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</si>
  <si>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</si>
  <si>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</si>
  <si>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</si>
  <si>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</si>
  <si>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</si>
  <si>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</si>
  <si>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</si>
  <si>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</si>
  <si>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</si>
  <si>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</si>
  <si>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</si>
  <si>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</si>
  <si>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</si>
  <si>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</si>
  <si>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</si>
  <si>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</si>
  <si>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</si>
  <si>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</si>
  <si>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</si>
  <si>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</si>
  <si>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</si>
  <si>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</si>
  <si>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</si>
  <si>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</si>
  <si>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</si>
  <si>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</si>
  <si>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</si>
  <si>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</si>
  <si>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</si>
  <si>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</si>
  <si>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</si>
  <si>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</si>
  <si>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</si>
  <si>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</si>
  <si>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</si>
  <si>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</si>
  <si>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</si>
  <si>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</si>
  <si>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</si>
  <si>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</si>
  <si>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</si>
  <si>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</si>
  <si>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</si>
  <si>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</si>
  <si>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</si>
  <si>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</si>
  <si>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</si>
  <si>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</si>
  <si>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</si>
  <si>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</si>
  <si>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</si>
  <si>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</si>
  <si>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</si>
  <si>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</si>
  <si>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</si>
  <si>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</si>
  <si>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</si>
  <si>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</si>
  <si>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</si>
  <si>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</si>
  <si>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</si>
  <si>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</si>
  <si>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</si>
  <si>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</si>
  <si>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</si>
  <si>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</si>
  <si>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</si>
  <si>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</si>
  <si>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</si>
  <si>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</si>
  <si>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</si>
  <si>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</si>
  <si>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</si>
  <si>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</si>
  <si>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</si>
  <si>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</si>
  <si>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</si>
  <si>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</si>
  <si>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</si>
  <si>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</si>
  <si>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</si>
  <si>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</si>
  <si>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</si>
  <si>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</si>
  <si>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</si>
  <si>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</si>
  <si>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</si>
  <si>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</si>
  <si>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</si>
  <si>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</si>
  <si>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</si>
  <si>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</si>
  <si>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</si>
  <si>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</si>
  <si>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</si>
  <si>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</si>
  <si>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</si>
  <si>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</si>
  <si>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</si>
  <si>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</si>
  <si>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</si>
  <si>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</si>
  <si>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</si>
  <si>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</si>
  <si>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</si>
  <si>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</si>
  <si>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</si>
  <si>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</si>
  <si>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</si>
  <si>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</si>
  <si>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</si>
  <si>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</si>
  <si>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</si>
  <si>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</si>
  <si>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</si>
  <si>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</si>
  <si>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</si>
  <si>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</si>
  <si>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</si>
  <si>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</si>
  <si>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</si>
  <si>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</si>
  <si>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</si>
  <si>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</si>
  <si>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</si>
  <si>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</si>
  <si>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</si>
  <si>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</si>
  <si>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</si>
  <si>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</si>
  <si>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</si>
  <si>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</si>
  <si>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</si>
  <si>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</si>
  <si>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</si>
  <si>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</si>
  <si>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</si>
  <si>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</si>
  <si>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</si>
  <si>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</si>
  <si>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</si>
  <si>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</si>
  <si>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</si>
  <si>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</si>
  <si>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</si>
  <si>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</si>
  <si>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</si>
  <si>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</si>
  <si>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</si>
  <si>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</si>
  <si>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</si>
  <si>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</si>
  <si>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</si>
  <si>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</si>
  <si>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</si>
  <si>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</si>
  <si>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</si>
  <si>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</si>
  <si>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</si>
  <si>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</si>
  <si>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</si>
  <si>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</si>
  <si>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</si>
  <si>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</si>
  <si>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</si>
  <si>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</si>
  <si>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</si>
  <si>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</si>
  <si>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</si>
  <si>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</si>
  <si>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</si>
  <si>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</si>
  <si>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</si>
  <si>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</si>
  <si>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</si>
  <si>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</si>
  <si>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</si>
  <si>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</si>
  <si>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</si>
  <si>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</si>
  <si>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</si>
  <si>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</si>
  <si>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</si>
  <si>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</si>
  <si>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</si>
  <si>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</si>
  <si>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</si>
  <si>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</si>
  <si>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</si>
  <si>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</si>
  <si>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</si>
  <si>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</si>
  <si>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</si>
  <si>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</si>
  <si>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</si>
  <si>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</si>
  <si>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</si>
  <si>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</si>
  <si>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</si>
  <si>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</si>
  <si>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</si>
  <si>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</si>
  <si>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</si>
  <si>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</si>
  <si>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</si>
  <si>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</si>
  <si>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</si>
  <si>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</si>
  <si>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</si>
  <si>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</si>
  <si>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</si>
  <si>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</si>
  <si>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</si>
  <si>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</si>
  <si>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</si>
  <si>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</si>
  <si>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</si>
  <si>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</si>
  <si>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</si>
  <si>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</si>
  <si>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</si>
  <si>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</si>
  <si>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</si>
  <si>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</si>
  <si>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</si>
  <si>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</si>
  <si>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</si>
  <si>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</si>
  <si>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</si>
  <si>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</si>
  <si>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</si>
  <si>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</si>
  <si>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</si>
  <si>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</si>
  <si>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</si>
  <si>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</si>
  <si>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</si>
  <si>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</si>
  <si>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</si>
  <si>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</si>
  <si>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</si>
  <si>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</si>
  <si>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</si>
  <si>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</si>
  <si>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</si>
  <si>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</si>
  <si>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</si>
  <si>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</si>
  <si>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</si>
  <si>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</si>
  <si>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</si>
  <si>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</si>
  <si>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</si>
  <si>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</si>
  <si>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</si>
  <si>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</si>
  <si>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</si>
  <si>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</si>
  <si>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</si>
  <si>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</si>
  <si>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</si>
  <si>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</si>
  <si>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</si>
  <si>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</si>
  <si>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</si>
  <si>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</si>
  <si>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</si>
  <si>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</si>
  <si>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</si>
  <si>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</si>
  <si>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</si>
  <si>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</si>
  <si>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</si>
  <si>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</si>
  <si>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</si>
  <si>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</si>
  <si>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</si>
  <si>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</si>
  <si>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</si>
  <si>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</si>
  <si>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</si>
  <si>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</si>
  <si>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</si>
  <si>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</si>
  <si>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</si>
  <si>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</si>
  <si>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</si>
  <si>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</si>
  <si>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</si>
  <si>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</si>
  <si>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</si>
  <si>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</si>
  <si>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</si>
  <si>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</si>
  <si>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</si>
  <si>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</si>
  <si>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</si>
  <si>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</si>
  <si>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</si>
  <si>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</si>
  <si>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</si>
  <si>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</si>
  <si>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</si>
  <si>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</si>
  <si>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</si>
  <si>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</si>
  <si>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</si>
  <si>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</si>
  <si>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</si>
  <si>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</si>
  <si>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</si>
  <si>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</si>
  <si>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</si>
  <si>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</si>
  <si>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</si>
  <si>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</si>
  <si>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</si>
  <si>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</si>
  <si>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</si>
  <si>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</si>
  <si>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</si>
  <si>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</si>
  <si>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</si>
  <si>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</si>
  <si>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</si>
  <si>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</si>
  <si>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</si>
  <si>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</si>
  <si>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</si>
  <si>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</si>
  <si>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</si>
  <si>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</si>
  <si>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</si>
  <si>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</si>
  <si>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</si>
  <si>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</si>
  <si>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</si>
  <si>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</si>
  <si>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</si>
  <si>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</si>
  <si>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</si>
  <si>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</si>
  <si>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</si>
  <si>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</si>
  <si>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</si>
  <si>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</si>
  <si>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</si>
  <si>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</si>
  <si>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</si>
  <si>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</si>
  <si>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</si>
  <si>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</si>
  <si>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</si>
  <si>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</si>
  <si>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</si>
  <si>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</si>
  <si>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</si>
  <si>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</si>
  <si>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</si>
  <si>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</si>
  <si>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</si>
  <si>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</si>
  <si>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</si>
  <si>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</si>
  <si>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</si>
  <si>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</si>
  <si>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</si>
  <si>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</si>
  <si>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</si>
  <si>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</si>
  <si>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</si>
  <si>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</si>
  <si>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</si>
  <si>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</si>
  <si>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</si>
  <si>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</si>
  <si>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</si>
  <si>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</si>
  <si>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</si>
  <si>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</si>
  <si>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</si>
  <si>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</si>
  <si>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</si>
  <si>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</si>
  <si>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</si>
  <si>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</si>
  <si>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</si>
  <si>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</si>
  <si>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</si>
  <si>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</si>
  <si>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</si>
  <si>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</si>
  <si>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</si>
  <si>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</si>
  <si>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</si>
  <si>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</si>
  <si>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</si>
  <si>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</si>
  <si>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</si>
  <si>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</si>
  <si>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</si>
  <si>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</si>
  <si>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</si>
  <si>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</si>
  <si>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</si>
  <si>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</si>
  <si>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</si>
  <si>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</si>
  <si>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</si>
  <si>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</si>
  <si>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</si>
  <si>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</si>
  <si>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</si>
  <si>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</si>
  <si>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</si>
  <si>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</si>
  <si>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</si>
  <si>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</si>
  <si>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</si>
  <si>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</si>
  <si>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</si>
  <si>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</si>
  <si>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</si>
  <si>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</si>
  <si>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</si>
  <si>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</si>
  <si>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</si>
  <si>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</si>
  <si>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</si>
  <si>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</si>
  <si>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</si>
  <si>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</si>
  <si>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</si>
  <si>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</si>
  <si>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</si>
  <si>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</si>
  <si>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</si>
  <si>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</si>
  <si>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</si>
  <si>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</si>
  <si>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</si>
  <si>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</si>
  <si>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</si>
  <si>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</si>
  <si>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</si>
  <si>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</si>
  <si>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</si>
  <si>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</si>
  <si>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</si>
  <si>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</si>
  <si>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</si>
  <si>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</si>
  <si>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</si>
  <si>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</si>
  <si>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</si>
  <si>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</si>
  <si>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</si>
  <si>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</si>
  <si>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</si>
  <si>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</si>
  <si>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</si>
  <si>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</si>
  <si>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</si>
  <si>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</si>
  <si>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</si>
  <si>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</si>
  <si>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</si>
  <si>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</si>
  <si>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</si>
  <si>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</si>
  <si>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</si>
  <si>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</si>
  <si>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</si>
  <si>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</si>
  <si>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</si>
  <si>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</si>
  <si>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</si>
  <si>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</si>
  <si>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</si>
  <si>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</si>
  <si>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</si>
  <si>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</si>
  <si>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</si>
  <si>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</si>
  <si>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</si>
  <si>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</si>
  <si>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</si>
  <si>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</si>
  <si>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</si>
  <si>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</si>
  <si>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</si>
  <si>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</si>
  <si>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</si>
  <si>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</si>
  <si>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</si>
  <si>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</si>
  <si>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</si>
  <si>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</si>
  <si>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</si>
  <si>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</si>
  <si>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</si>
  <si>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</si>
  <si>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</si>
  <si>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</si>
  <si>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</si>
  <si>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</si>
  <si>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</si>
  <si>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</si>
  <si>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</si>
  <si>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</si>
  <si>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</si>
  <si>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</si>
  <si>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</si>
  <si>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</si>
  <si>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</si>
  <si>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</si>
  <si>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</si>
  <si>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</si>
  <si>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</si>
  <si>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</si>
  <si>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</si>
  <si>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</si>
  <si>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</si>
  <si>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</si>
  <si>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</si>
  <si>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</si>
  <si>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</si>
  <si>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</si>
  <si>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</si>
  <si>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</si>
  <si>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</si>
  <si>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</si>
  <si>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</si>
  <si>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</si>
  <si>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</si>
  <si>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</si>
  <si>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</si>
  <si>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</si>
  <si>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</si>
  <si>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</si>
  <si>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</si>
  <si>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</si>
  <si>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</si>
  <si>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</si>
  <si>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</si>
  <si>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</si>
  <si>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</si>
  <si>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</si>
  <si>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</si>
  <si>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</si>
  <si>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</si>
  <si>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</si>
  <si>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</si>
  <si>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</si>
  <si>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</si>
  <si>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</si>
  <si>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</si>
  <si>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</si>
  <si>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</si>
  <si>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</si>
  <si>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</si>
  <si>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</si>
  <si>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</si>
  <si>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</si>
  <si>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</si>
  <si>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</si>
  <si>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</si>
  <si>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</si>
  <si>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</si>
  <si>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</si>
  <si>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</si>
  <si>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</si>
  <si>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</si>
  <si>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</si>
  <si>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</si>
  <si>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</si>
  <si>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</si>
  <si>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</si>
  <si>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</si>
  <si>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</si>
  <si>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</si>
  <si>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</si>
  <si>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</si>
  <si>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</si>
  <si>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</si>
  <si>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</si>
  <si>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</si>
  <si>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</si>
  <si>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</si>
  <si>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</si>
  <si>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</si>
  <si>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</si>
  <si>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</si>
  <si>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</si>
  <si>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</si>
  <si>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</si>
  <si>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</si>
  <si>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</si>
  <si>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</si>
  <si>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</si>
  <si>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</si>
  <si>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</si>
  <si>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</si>
  <si>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</si>
  <si>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</si>
  <si>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</si>
  <si>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</si>
  <si>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</si>
  <si>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</si>
  <si>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</si>
  <si>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</si>
  <si>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</si>
  <si>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</si>
  <si>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</si>
  <si>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</si>
  <si>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</si>
  <si>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</si>
  <si>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</si>
  <si>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</si>
  <si>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</si>
  <si>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</si>
  <si>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</si>
  <si>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</si>
  <si>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</si>
  <si>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</si>
  <si>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</si>
  <si>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</si>
  <si>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</si>
  <si>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</si>
  <si>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</si>
  <si>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</si>
  <si>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</si>
  <si>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</si>
  <si>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</si>
  <si>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</si>
  <si>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</si>
  <si>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</si>
  <si>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</si>
  <si>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</si>
  <si>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</si>
  <si>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</si>
  <si>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</si>
  <si>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</si>
  <si>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</si>
  <si>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</si>
  <si>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</si>
  <si>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</si>
  <si>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</si>
  <si>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</si>
  <si>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</si>
  <si>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</si>
  <si>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</si>
  <si>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</si>
  <si>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</si>
  <si>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</si>
  <si>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</si>
  <si>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</si>
  <si>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</si>
  <si>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</si>
  <si>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</si>
  <si>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</si>
  <si>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</si>
  <si>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</si>
  <si>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</si>
  <si>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</si>
  <si>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</si>
  <si>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</si>
  <si>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</si>
  <si>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</si>
  <si>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</si>
  <si>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</si>
  <si>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</si>
  <si>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</si>
  <si>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</si>
  <si>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</si>
  <si>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</si>
  <si>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</si>
  <si>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</si>
  <si>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</si>
  <si>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</si>
  <si>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</si>
  <si>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</si>
  <si>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</si>
  <si>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</si>
  <si>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</si>
  <si>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</si>
  <si>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</si>
  <si>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</si>
  <si>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</si>
  <si>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</si>
  <si>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</si>
  <si>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</si>
  <si>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</si>
  <si>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</si>
  <si>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</si>
  <si>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</si>
  <si>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</si>
  <si>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</si>
  <si>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</si>
  <si>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</si>
  <si>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</si>
  <si>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</si>
  <si>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</si>
  <si>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</si>
  <si>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</si>
  <si>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</si>
  <si>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</si>
  <si>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</si>
  <si>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</si>
  <si>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</si>
  <si>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</si>
  <si>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</si>
  <si>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</si>
  <si>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</si>
  <si>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</si>
  <si>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</si>
  <si>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</si>
  <si>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</si>
  <si>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</si>
  <si>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</si>
  <si>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</si>
  <si>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</si>
  <si>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</si>
  <si>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</si>
  <si>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</si>
  <si>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</si>
  <si>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</si>
  <si>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</si>
  <si>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</si>
  <si>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</si>
  <si>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</si>
  <si>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</si>
  <si>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</si>
  <si>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</si>
  <si>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</si>
  <si>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</si>
  <si>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</si>
  <si>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</si>
  <si>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</si>
  <si>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</si>
  <si>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</si>
  <si>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</si>
  <si>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</si>
  <si>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</si>
  <si>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</si>
  <si>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</si>
  <si>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</si>
  <si>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</si>
  <si>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</si>
  <si>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</si>
  <si>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</si>
  <si>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</si>
  <si>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</si>
  <si>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</si>
  <si>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</si>
  <si>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</si>
  <si>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</si>
  <si>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</si>
  <si>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</si>
  <si>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</si>
  <si>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</si>
  <si>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</si>
  <si>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</si>
  <si>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</si>
  <si>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</si>
  <si>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</si>
  <si>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</si>
  <si>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</si>
  <si>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</si>
  <si>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</si>
  <si>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</si>
  <si>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</si>
  <si>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</si>
  <si>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</si>
  <si>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</si>
  <si>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</si>
  <si>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</si>
  <si>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</si>
  <si>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</si>
  <si>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</si>
  <si>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</si>
  <si>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</si>
  <si>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</si>
  <si>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</si>
  <si>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</si>
  <si>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</si>
  <si>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</si>
  <si>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</si>
  <si>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</si>
  <si>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</si>
  <si>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</si>
  <si>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</si>
  <si>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</si>
  <si>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</si>
  <si>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</si>
  <si>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</si>
  <si>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</si>
  <si>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</si>
  <si>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</si>
  <si>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</si>
  <si>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</si>
  <si>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</si>
  <si>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</si>
  <si>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</si>
  <si>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</si>
  <si>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</si>
  <si>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</si>
  <si>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</si>
  <si>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</si>
  <si>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</si>
  <si>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</si>
  <si>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</si>
  <si>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</si>
  <si>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</si>
  <si>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</si>
  <si>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</si>
  <si>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</si>
  <si>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</si>
  <si>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</si>
  <si>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</si>
  <si>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</si>
  <si>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</si>
  <si>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</si>
  <si>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</si>
  <si>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</si>
  <si>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</si>
  <si>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</si>
  <si>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</si>
  <si>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</si>
  <si>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</si>
  <si>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</si>
  <si>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</si>
  <si>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</si>
  <si>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</si>
  <si>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</si>
  <si>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</si>
  <si>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</si>
  <si>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</si>
  <si>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</si>
  <si>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</si>
  <si>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</si>
  <si>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</si>
  <si>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</si>
  <si>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</si>
  <si>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</si>
  <si>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</si>
  <si>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</si>
  <si>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</si>
  <si>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</si>
  <si>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</si>
  <si>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</si>
  <si>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</si>
  <si>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</si>
  <si>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</si>
  <si>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</si>
  <si>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</si>
  <si>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</si>
  <si>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</si>
  <si>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</si>
  <si>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</si>
  <si>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</si>
  <si>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</si>
  <si>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</si>
  <si>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</si>
  <si>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</si>
  <si>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</si>
  <si>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</si>
  <si>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</si>
  <si>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</si>
  <si>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</si>
  <si>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</si>
  <si>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</si>
  <si>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</si>
  <si>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</si>
  <si>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</si>
  <si>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</si>
  <si>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</si>
  <si>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</si>
  <si>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</si>
  <si>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</si>
  <si>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</si>
  <si>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</si>
  <si>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</si>
  <si>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</si>
  <si>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</si>
  <si>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</si>
  <si>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</si>
  <si>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</si>
  <si>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</si>
  <si>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</si>
  <si>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</si>
  <si>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</si>
  <si>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</si>
  <si>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</si>
  <si>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</si>
  <si>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</si>
  <si>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</si>
  <si>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</si>
  <si>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</si>
  <si>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</si>
  <si>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</si>
  <si>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</si>
  <si>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</si>
  <si>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</si>
  <si>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</si>
  <si>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</si>
  <si>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</si>
  <si>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</si>
  <si>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</si>
  <si>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</si>
  <si>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</si>
  <si>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</si>
  <si>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</si>
  <si>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</si>
  <si>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</si>
  <si>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</si>
  <si>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</si>
  <si>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</si>
  <si>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</si>
  <si>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</si>
  <si>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</si>
  <si>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</si>
  <si>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</si>
  <si>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</si>
  <si>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</si>
  <si>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</si>
  <si>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</si>
  <si>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</si>
  <si>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</si>
  <si>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</si>
  <si>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</si>
  <si>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</si>
  <si>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</si>
  <si>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</si>
  <si>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</si>
  <si>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</si>
  <si>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</si>
  <si>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</si>
  <si>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</si>
  <si>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</si>
  <si>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</si>
  <si>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</si>
  <si>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</si>
  <si>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</si>
  <si>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</si>
  <si>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</si>
  <si>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</si>
  <si>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</si>
  <si>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</si>
  <si>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</si>
  <si>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</si>
  <si>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</si>
  <si>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</si>
  <si>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</si>
  <si>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</si>
  <si>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</si>
  <si>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</si>
  <si>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</si>
  <si>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</si>
  <si>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</si>
  <si>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</si>
  <si>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</si>
  <si>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</si>
  <si>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</si>
  <si>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</si>
  <si>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</si>
  <si>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</si>
  <si>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</si>
  <si>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</si>
  <si>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</si>
  <si>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</si>
  <si>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</si>
  <si>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</si>
  <si>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</si>
  <si>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</si>
  <si>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</si>
  <si>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</si>
  <si>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</si>
  <si>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</si>
  <si>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</si>
  <si>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</si>
  <si>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</si>
  <si>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</si>
  <si>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</si>
  <si>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</si>
  <si>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</si>
  <si>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</si>
  <si>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</si>
  <si>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</si>
  <si>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</si>
  <si>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</si>
  <si>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</si>
  <si>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</si>
  <si>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</si>
  <si>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</si>
  <si>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</si>
  <si>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</si>
  <si>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</si>
  <si>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</si>
  <si>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</si>
  <si>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</si>
  <si>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</si>
  <si>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</si>
  <si>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</si>
  <si>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</si>
  <si>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</si>
  <si>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</si>
  <si>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</si>
  <si>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</si>
  <si>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</si>
  <si>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</si>
  <si>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</si>
  <si>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</si>
  <si>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</si>
  <si>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</si>
  <si>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</si>
  <si>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</si>
  <si>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</si>
  <si>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</si>
  <si>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</si>
  <si>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</si>
  <si>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</si>
  <si>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</si>
  <si>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</si>
  <si>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</si>
  <si>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</si>
  <si>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</si>
  <si>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</si>
  <si>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</si>
  <si>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</si>
  <si>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</si>
  <si>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</si>
  <si>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</si>
  <si>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</si>
  <si>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</si>
  <si>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</si>
  <si>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</si>
  <si>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</si>
  <si>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</si>
  <si>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</si>
  <si>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</si>
  <si>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</si>
  <si>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</si>
  <si>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</si>
  <si>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</si>
  <si>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</si>
  <si>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</si>
  <si>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</si>
  <si>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</si>
  <si>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</si>
  <si>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</si>
  <si>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</si>
  <si>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</si>
  <si>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</si>
  <si>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</si>
  <si>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</si>
  <si>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</si>
  <si>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</si>
  <si>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</si>
  <si>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</si>
  <si>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</si>
  <si>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</si>
  <si>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</si>
  <si>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</si>
  <si>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</si>
  <si>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</si>
  <si>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</si>
  <si>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</si>
  <si>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</si>
  <si>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</si>
  <si>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</si>
  <si>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</si>
  <si>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</si>
  <si>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</si>
  <si>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</si>
  <si>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</si>
  <si>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</si>
  <si>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</si>
  <si>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</si>
  <si>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</si>
  <si>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</si>
  <si>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</si>
  <si>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</si>
  <si>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</si>
  <si>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</si>
  <si>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</si>
  <si>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</si>
  <si>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</si>
  <si>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</si>
  <si>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</si>
  <si>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</si>
  <si>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</si>
  <si>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</si>
  <si>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</si>
  <si>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</si>
  <si>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</si>
  <si>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</si>
  <si>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</si>
  <si>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</si>
  <si>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</si>
  <si>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</si>
  <si>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</si>
  <si>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</si>
  <si>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</si>
  <si>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</si>
  <si>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</si>
  <si>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</si>
  <si>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</si>
  <si>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</si>
  <si>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</si>
  <si>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</si>
  <si>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</si>
  <si>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</si>
  <si>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</si>
  <si>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</si>
  <si>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</si>
  <si>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</si>
  <si>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</si>
  <si>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</si>
  <si>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</si>
  <si>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</si>
  <si>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</si>
  <si>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</si>
  <si>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</si>
  <si>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</si>
  <si>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</si>
  <si>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</si>
  <si>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</si>
  <si>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</si>
  <si>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</si>
  <si>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</si>
  <si>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</si>
  <si>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</si>
  <si>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</si>
  <si>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</si>
  <si>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</si>
  <si>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</si>
  <si>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</si>
  <si>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</si>
  <si>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</si>
  <si>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</si>
  <si>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</si>
  <si>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</si>
  <si>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</si>
  <si>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</si>
  <si>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</si>
  <si>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</si>
  <si>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</si>
  <si>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</si>
  <si>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</si>
  <si>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</si>
  <si>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</si>
  <si>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</si>
  <si>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</si>
  <si>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</si>
  <si>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</si>
  <si>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</si>
  <si>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</si>
  <si>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</si>
  <si>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</si>
  <si>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</si>
  <si>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</si>
  <si>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</si>
  <si>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</si>
  <si>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</si>
  <si>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</si>
  <si>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</si>
  <si>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</si>
  <si>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</si>
  <si>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</si>
  <si>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</si>
  <si>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</si>
  <si>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</si>
  <si>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</si>
  <si>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</si>
  <si>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</si>
  <si>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</si>
  <si>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</si>
  <si>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</si>
  <si>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</si>
  <si>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</si>
  <si>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</si>
  <si>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</si>
  <si>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</si>
  <si>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</si>
  <si>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</si>
  <si>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</si>
  <si>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</si>
  <si>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</si>
  <si>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</si>
  <si>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</si>
  <si>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</si>
  <si>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</si>
  <si>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</si>
  <si>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</si>
  <si>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</si>
  <si>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</si>
  <si>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</si>
  <si>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</si>
  <si>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</si>
  <si>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</si>
  <si>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</si>
  <si>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</si>
  <si>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</si>
  <si>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</si>
  <si>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</si>
  <si>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</si>
  <si>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</si>
  <si>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</si>
  <si>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</si>
  <si>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</si>
  <si>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</si>
  <si>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</si>
  <si>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</si>
  <si>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</si>
  <si>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</si>
  <si>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</si>
  <si>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</si>
  <si>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</si>
  <si>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</si>
  <si>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</si>
  <si>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</si>
  <si>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</si>
  <si>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</si>
  <si>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</si>
  <si>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</si>
  <si>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</si>
  <si>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</si>
  <si>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</si>
  <si>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</si>
  <si>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</si>
  <si>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</si>
  <si>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</si>
  <si>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</si>
  <si>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</si>
  <si>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</si>
  <si>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</si>
  <si>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</si>
  <si>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</si>
  <si>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</si>
  <si>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</si>
  <si>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</si>
  <si>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</si>
  <si>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</si>
  <si>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</si>
  <si>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</si>
  <si>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</si>
  <si>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</si>
  <si>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</si>
  <si>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</si>
  <si>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</si>
  <si>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</si>
  <si>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</si>
  <si>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</si>
  <si>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</si>
  <si>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</si>
  <si>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</si>
  <si>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</si>
  <si>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</si>
  <si>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</si>
  <si>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</si>
  <si>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</si>
  <si>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</si>
  <si>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</si>
  <si>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</si>
  <si>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</si>
  <si>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</si>
  <si>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</si>
  <si>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</si>
  <si>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</si>
  <si>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</si>
  <si>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</si>
  <si>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</si>
  <si>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</si>
  <si>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</si>
  <si>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</si>
  <si>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</si>
  <si>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</si>
  <si>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</si>
  <si>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</si>
  <si>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</si>
  <si>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</si>
  <si>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</si>
  <si>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</si>
  <si>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</si>
  <si>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</si>
  <si>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</si>
  <si>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</si>
  <si>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</si>
  <si>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</si>
  <si>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</si>
  <si>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</si>
  <si>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</si>
  <si>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</si>
  <si>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</si>
  <si>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</si>
  <si>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</si>
  <si>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</si>
  <si>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</si>
  <si>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</si>
  <si>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</si>
  <si>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</si>
  <si>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</si>
  <si>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</si>
  <si>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</si>
  <si>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</si>
  <si>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</si>
  <si>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</si>
  <si>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</si>
  <si>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</si>
  <si>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</si>
  <si>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</si>
  <si>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</si>
  <si>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</si>
  <si>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</si>
  <si>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</si>
  <si>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</si>
  <si>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</si>
  <si>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</si>
  <si>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</si>
  <si>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</si>
  <si>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</si>
  <si>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</si>
  <si>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</si>
  <si>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</si>
  <si>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</si>
  <si>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</si>
  <si>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</si>
  <si>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</si>
  <si>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Savannes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</si>
  <si>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</si>
  <si>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</si>
  <si>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</si>
  <si>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</si>
  <si>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</si>
  <si>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</si>
  <si>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</si>
  <si>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</si>
  <si>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</si>
  <si>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</si>
  <si>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</si>
  <si>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</si>
  <si>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</si>
  <si>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</si>
  <si>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</si>
  <si>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</si>
  <si>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</si>
  <si>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</si>
  <si>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</si>
  <si>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</si>
  <si>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</si>
  <si>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</si>
  <si>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</si>
  <si>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</si>
  <si>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</si>
  <si>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</si>
  <si>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</si>
  <si>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</si>
  <si>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</si>
  <si>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</si>
  <si>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</si>
  <si>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</si>
  <si>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</si>
  <si>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</si>
  <si>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</si>
  <si>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</si>
  <si>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</si>
  <si>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</si>
  <si>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</si>
  <si>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</si>
  <si>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</si>
  <si>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</si>
  <si>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</si>
  <si>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</si>
  <si>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</si>
  <si>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</si>
  <si>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</si>
  <si>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</si>
  <si>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</si>
  <si>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</si>
  <si>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</si>
  <si>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</si>
  <si>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</si>
  <si>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</si>
  <si>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</si>
  <si>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</si>
  <si>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</si>
  <si>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</si>
  <si>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</si>
  <si>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</si>
  <si>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</si>
  <si>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</si>
  <si>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</si>
  <si>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</si>
  <si>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</si>
  <si>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</si>
  <si>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</si>
  <si>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</si>
  <si>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</si>
  <si>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</si>
  <si>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</si>
  <si>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</si>
  <si>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</si>
  <si>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</si>
  <si>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</si>
  <si>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</si>
  <si>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</si>
  <si>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</si>
  <si>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</si>
  <si>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</si>
  <si>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</si>
  <si>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</si>
  <si>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</si>
  <si>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</si>
  <si>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</si>
  <si>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</si>
  <si>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</si>
  <si>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</si>
  <si>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</si>
  <si>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</si>
  <si>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</si>
  <si>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</si>
  <si>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</si>
  <si>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</si>
  <si>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</si>
  <si>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</si>
  <si>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</si>
  <si>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</si>
  <si>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</si>
  <si>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</si>
  <si>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</si>
  <si>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</si>
  <si>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</si>
  <si>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</si>
  <si>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</si>
  <si>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</si>
  <si>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</si>
  <si>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</si>
  <si>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</si>
  <si>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</si>
  <si>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</si>
  <si>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</si>
  <si>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</si>
  <si>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</si>
  <si>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</si>
  <si>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</si>
  <si>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</si>
  <si>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</si>
  <si>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</si>
  <si>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</si>
  <si>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</si>
  <si>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</si>
  <si>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</si>
  <si>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</si>
  <si>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</si>
  <si>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</si>
  <si>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</si>
  <si>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</si>
  <si>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</si>
  <si>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</si>
  <si>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</si>
  <si>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</si>
  <si>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</si>
  <si>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</si>
  <si>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</si>
  <si>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</si>
  <si>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</si>
  <si>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</si>
  <si>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</si>
  <si>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</si>
  <si>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</si>
  <si>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</si>
  <si>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</si>
  <si>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</si>
  <si>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</si>
  <si>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</si>
  <si>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</si>
  <si>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</si>
  <si>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</si>
  <si>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</si>
  <si>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</si>
  <si>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</si>
  <si>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</si>
  <si>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</si>
  <si>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</si>
  <si>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</si>
  <si>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</si>
  <si>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</si>
  <si>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</si>
  <si>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</si>
  <si>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</si>
  <si>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</si>
  <si>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</si>
  <si>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</si>
  <si>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</si>
  <si>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</si>
  <si>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</si>
  <si>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</si>
  <si>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</si>
  <si>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</si>
  <si>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</si>
  <si>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</si>
  <si>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</si>
  <si>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</si>
  <si>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</si>
  <si>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</si>
  <si>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</si>
  <si>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</si>
  <si>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</si>
  <si>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Oecussi</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</si>
  <si>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</si>
  <si>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</si>
  <si>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</si>
  <si>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</si>
  <si>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</si>
  <si>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</si>
  <si>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</si>
  <si>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</si>
  <si>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</si>
  <si>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</si>
  <si>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</si>
  <si>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</si>
  <si>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</si>
  <si>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</si>
  <si>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</si>
  <si>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</si>
  <si>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</si>
  <si>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</si>
  <si>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</si>
  <si>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Lautem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</si>
  <si>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</si>
  <si>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</si>
  <si>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</si>
  <si>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</si>
  <si>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</si>
  <si>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</si>
  <si>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</si>
  <si>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</si>
  <si>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</si>
  <si>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</si>
  <si>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</si>
  <si>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</si>
  <si>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</si>
  <si>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</si>
  <si>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</si>
  <si>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</si>
  <si>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</si>
  <si>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</si>
  <si>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</si>
  <si>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</si>
  <si>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</si>
  <si>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</si>
  <si>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</si>
  <si>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</si>
  <si>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</si>
  <si>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</si>
  <si>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</si>
  <si>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</si>
  <si>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</si>
  <si>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</si>
  <si>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</si>
  <si>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</si>
  <si>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</si>
  <si>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</si>
  <si>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</si>
  <si>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</si>
  <si>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</si>
  <si>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</si>
  <si>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</si>
  <si>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</si>
  <si>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</si>
  <si>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</si>
  <si>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</si>
  <si>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</si>
  <si>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</si>
  <si>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</si>
  <si>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</si>
  <si>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</si>
  <si>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</si>
  <si>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</si>
  <si>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</si>
  <si>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</si>
  <si>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</si>
  <si>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</si>
  <si>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</si>
  <si>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</si>
  <si>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</si>
  <si>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</si>
  <si>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</si>
  <si>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</si>
  <si>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</si>
  <si>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</si>
  <si>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</si>
  <si>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</si>
  <si>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</si>
  <si>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</si>
  <si>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</si>
  <si>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</si>
  <si>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</si>
  <si>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</si>
  <si>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</si>
  <si>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</si>
  <si>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</si>
  <si>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</si>
  <si>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</si>
  <si>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</si>
  <si>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</si>
  <si>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</si>
  <si>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</si>
  <si>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</si>
  <si>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</si>
  <si>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</si>
  <si>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</si>
  <si>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</si>
  <si>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</si>
  <si>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</si>
  <si>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</si>
  <si>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</si>
  <si>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</si>
  <si>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</si>
  <si>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</si>
  <si>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</si>
  <si>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</si>
  <si>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</si>
  <si>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</si>
  <si>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</si>
  <si>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</si>
  <si>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</si>
  <si>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</si>
  <si>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</si>
  <si>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</si>
  <si>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</si>
  <si>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</si>
  <si>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</si>
  <si>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</si>
  <si>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</si>
  <si>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</si>
  <si>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</si>
  <si>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</si>
  <si>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</si>
  <si>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</si>
  <si>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</si>
  <si>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</si>
  <si>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</si>
  <si>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</si>
  <si>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</si>
  <si>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</si>
  <si>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</si>
  <si>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</si>
  <si>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</si>
  <si>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</si>
  <si>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</si>
  <si>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</si>
  <si>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</si>
  <si>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</si>
  <si>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</si>
  <si>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</si>
  <si>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</si>
  <si>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</si>
  <si>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</si>
  <si>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</si>
  <si>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</si>
  <si>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</si>
  <si>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</si>
  <si>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</si>
  <si>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</si>
  <si>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</si>
  <si>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</si>
  <si>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</si>
  <si>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</si>
  <si>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</si>
  <si>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</si>
  <si>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</si>
  <si>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</si>
  <si>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</si>
  <si>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</si>
  <si>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</si>
  <si>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</si>
  <si>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</si>
  <si>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</si>
  <si>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</si>
  <si>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</si>
  <si>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</si>
  <si>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</si>
  <si>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</si>
  <si>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</si>
  <si>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</si>
  <si>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</si>
  <si>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</si>
  <si>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</si>
  <si>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</si>
  <si>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</si>
  <si>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</si>
  <si>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</si>
  <si>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</si>
  <si>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</si>
  <si>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</si>
  <si>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</si>
  <si>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</si>
  <si>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</si>
  <si>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</si>
  <si>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</si>
  <si>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</si>
  <si>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</si>
  <si>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</si>
  <si>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</si>
  <si>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</si>
  <si>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</si>
  <si>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</si>
  <si>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</si>
  <si>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</si>
  <si>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</si>
  <si>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</si>
  <si>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</si>
  <si>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</si>
  <si>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</si>
  <si>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</si>
  <si>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</si>
  <si>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</si>
  <si>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</si>
  <si>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</si>
  <si>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</si>
  <si>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</si>
  <si>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</si>
  <si>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</si>
  <si>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</si>
  <si>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</si>
  <si>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</si>
  <si>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</si>
  <si>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</si>
  <si>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</si>
  <si>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</si>
  <si>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</si>
  <si>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</si>
  <si>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</si>
  <si>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</si>
  <si>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</si>
  <si>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</si>
  <si>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</si>
  <si>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</si>
  <si>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</si>
  <si>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</si>
  <si>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</si>
  <si>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</si>
  <si>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</si>
  <si>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</si>
  <si>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</si>
  <si>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</si>
  <si>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</si>
  <si>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</si>
  <si>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</si>
  <si>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</si>
  <si>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</si>
  <si>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</si>
  <si>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</si>
  <si>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</si>
  <si>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</si>
  <si>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</si>
  <si>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</si>
  <si>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</si>
  <si>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</si>
  <si>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</si>
  <si>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</si>
  <si>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</si>
  <si>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</si>
  <si>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</si>
  <si>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</si>
  <si>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</si>
  <si>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</si>
  <si>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</si>
  <si>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</si>
  <si>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</si>
  <si>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</si>
  <si>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</si>
  <si>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</si>
  <si>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</si>
  <si>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</si>
  <si>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</si>
  <si>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</si>
  <si>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</si>
  <si>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</si>
  <si>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</si>
  <si>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</si>
  <si>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</si>
  <si>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</si>
  <si>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</si>
  <si>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</si>
  <si>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</si>
  <si>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</si>
  <si>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</si>
  <si>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</si>
  <si>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</si>
  <si>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</si>
  <si>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</si>
  <si>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</si>
  <si>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</si>
  <si>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</si>
  <si>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</si>
  <si>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</si>
  <si>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</si>
  <si>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</si>
  <si>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</si>
  <si>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</si>
  <si>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</si>
  <si>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</si>
  <si>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</si>
  <si>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</si>
  <si>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</si>
  <si>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</si>
  <si>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</si>
  <si>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</si>
  <si>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</si>
  <si>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</si>
  <si>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</si>
  <si>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</si>
  <si>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</si>
  <si>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</si>
  <si>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</si>
  <si>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</si>
  <si>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</si>
  <si>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</si>
  <si>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</si>
  <si>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</si>
  <si>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</si>
  <si>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</si>
  <si>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</si>
  <si>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</si>
  <si>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</si>
  <si>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</si>
  <si>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</si>
  <si>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</si>
  <si>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</si>
  <si>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</si>
  <si>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</si>
  <si>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</si>
  <si>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</si>
  <si>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</si>
  <si>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</si>
  <si>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</si>
  <si>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</si>
  <si>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</si>
  <si>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</si>
  <si>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</si>
  <si>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</si>
  <si>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</si>
  <si>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</si>
  <si>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</si>
  <si>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</si>
  <si>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</si>
  <si>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</si>
  <si>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</si>
  <si>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</si>
  <si>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</si>
  <si>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</si>
  <si>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</si>
  <si>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</si>
  <si>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</si>
  <si>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</si>
  <si>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</si>
  <si>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</si>
  <si>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</si>
  <si>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</si>
  <si>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</si>
  <si>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</si>
  <si>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</si>
  <si>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</si>
  <si>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</si>
  <si>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</si>
  <si>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</si>
  <si>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</si>
  <si>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</si>
  <si>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</si>
  <si>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</si>
  <si>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</si>
  <si>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</si>
  <si>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</si>
  <si>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</si>
  <si>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</si>
  <si>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</si>
  <si>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</si>
  <si>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</si>
  <si>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</si>
  <si>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</si>
  <si>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</si>
  <si>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</si>
  <si>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</si>
  <si>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</si>
  <si>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</si>
  <si>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</si>
  <si>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</si>
  <si>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</si>
  <si>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</si>
  <si>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</si>
  <si>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</si>
  <si>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</si>
  <si>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</si>
  <si>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</si>
  <si>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</si>
  <si>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</si>
  <si>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</si>
  <si>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</si>
  <si>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</si>
  <si>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</si>
  <si>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</si>
  <si>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</si>
  <si>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</si>
  <si>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</si>
  <si>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</si>
  <si>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</si>
  <si>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</si>
  <si>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</si>
  <si>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</si>
  <si>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</si>
  <si>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</si>
  <si>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</si>
  <si>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</si>
  <si>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</si>
  <si>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</si>
  <si>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</si>
  <si>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</si>
  <si>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</si>
  <si>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</si>
  <si>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</si>
  <si>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</si>
  <si>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</si>
  <si>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</si>
  <si>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</si>
  <si>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</si>
  <si>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</si>
  <si>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</si>
  <si>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</si>
  <si>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</si>
  <si>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</si>
  <si>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</si>
  <si>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</si>
  <si>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</si>
  <si>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</si>
  <si>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</si>
  <si>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</si>
  <si>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</si>
  <si>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</si>
  <si>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</si>
  <si>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</si>
  <si>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</si>
  <si>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</si>
  <si>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</si>
  <si>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</si>
  <si>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</si>
  <si>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</si>
  <si>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</si>
  <si>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</si>
  <si>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</si>
  <si>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</si>
  <si>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</si>
  <si>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</si>
  <si>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</si>
  <si>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</si>
  <si>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</si>
  <si>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</si>
  <si>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</si>
  <si>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</si>
  <si>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</si>
  <si>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</si>
  <si>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</si>
  <si>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</si>
  <si>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</si>
  <si>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</si>
  <si>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</si>
  <si>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</si>
  <si>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</si>
  <si>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</si>
  <si>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</si>
  <si>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</si>
  <si>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</si>
  <si>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</si>
  <si>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</si>
  <si>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</si>
  <si>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</si>
  <si>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</si>
  <si>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</si>
  <si>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</si>
  <si>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</si>
  <si>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</si>
  <si>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</si>
  <si>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</si>
  <si>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</si>
  <si>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</si>
  <si>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</si>
  <si>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</si>
  <si>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</si>
  <si>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</si>
  <si>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</si>
  <si>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</si>
  <si>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</si>
  <si>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</si>
  <si>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</si>
  <si>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</si>
  <si>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</si>
  <si>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</si>
  <si>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</si>
  <si>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</si>
  <si>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</si>
  <si>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</si>
  <si>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</si>
  <si>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</si>
  <si>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</si>
  <si>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</si>
  <si>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</si>
  <si>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</si>
  <si>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</si>
  <si>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</si>
  <si>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</si>
  <si>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</si>
  <si>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</si>
  <si>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</si>
  <si>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</si>
  <si>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</si>
  <si>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</si>
  <si>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</si>
  <si>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</si>
  <si>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</si>
  <si>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</si>
  <si>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</si>
  <si>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</si>
  <si>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</si>
  <si>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</si>
  <si>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</si>
  <si>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</si>
  <si>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</si>
  <si>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</si>
  <si>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</si>
  <si>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</si>
  <si>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</si>
  <si>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</si>
  <si>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</si>
  <si>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</si>
  <si>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</si>
  <si>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</si>
  <si>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</si>
  <si>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</si>
  <si>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</si>
  <si>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</si>
  <si>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</si>
  <si>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</si>
  <si>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</si>
  <si>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</si>
  <si>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</si>
  <si>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</si>
  <si>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</si>
  <si>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</si>
  <si>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</si>
  <si>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</si>
  <si>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</si>
  <si>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</si>
  <si>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</si>
  <si>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</si>
  <si>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</si>
  <si>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</si>
  <si>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</si>
  <si>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</si>
  <si>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</si>
  <si>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</si>
  <si>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</si>
  <si>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</si>
  <si>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</si>
  <si>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</si>
  <si>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</si>
  <si>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</si>
  <si>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</si>
  <si>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</si>
  <si>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</si>
  <si>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</si>
  <si>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</si>
  <si>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</si>
  <si>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</si>
  <si>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</si>
  <si>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</si>
  <si>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</si>
  <si>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</si>
  <si>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</si>
  <si>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</si>
  <si>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</si>
  <si>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</si>
  <si>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</si>
  <si>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</si>
  <si>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</si>
  <si>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</si>
  <si>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</si>
  <si>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</si>
  <si>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</si>
  <si>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</si>
  <si>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</si>
  <si>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</si>
  <si>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</si>
  <si>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</si>
  <si>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</si>
  <si>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</si>
  <si>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</si>
  <si>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</si>
  <si>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</si>
  <si>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</si>
  <si>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</si>
  <si>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</si>
  <si>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</si>
  <si>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</si>
  <si>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</si>
  <si>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</si>
  <si>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</si>
  <si>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</si>
  <si>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</si>
  <si>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</si>
  <si>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</si>
  <si>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</si>
  <si>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</si>
  <si>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</si>
  <si>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</si>
  <si>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</si>
  <si>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</si>
  <si>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</si>
  <si>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</si>
  <si>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</si>
  <si>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</si>
  <si>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</si>
  <si>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</si>
  <si>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</si>
  <si>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</si>
  <si>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</si>
  <si>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</si>
  <si>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</si>
  <si>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</si>
  <si>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</si>
  <si>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</si>
  <si>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</si>
  <si>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</si>
  <si>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</si>
  <si>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</si>
  <si>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</si>
  <si>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</si>
  <si>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</si>
  <si>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</si>
  <si>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</si>
  <si>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</si>
  <si>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</si>
  <si>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</si>
  <si>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</si>
  <si>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</si>
  <si>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</si>
  <si>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</si>
  <si>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</si>
  <si>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</si>
  <si>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</si>
  <si>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</si>
  <si>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</si>
  <si>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</si>
  <si>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</si>
  <si>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</si>
  <si>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</si>
  <si>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</si>
  <si>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</si>
  <si>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</si>
  <si>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</si>
  <si>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</si>
  <si>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</si>
  <si>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</si>
  <si>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</si>
  <si>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</si>
  <si>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</si>
  <si>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</si>
  <si>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</si>
  <si>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</si>
  <si>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</si>
  <si>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</si>
  <si>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</si>
  <si>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</si>
  <si>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</si>
  <si>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</si>
  <si>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</si>
  <si>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</si>
  <si>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</si>
  <si>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</si>
  <si>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</si>
  <si>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</si>
  <si>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</si>
  <si>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</si>
  <si>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</si>
  <si>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</si>
  <si>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</si>
  <si>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</si>
  <si>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</si>
  <si>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</si>
  <si>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</si>
  <si>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</si>
  <si>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</si>
  <si>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</si>
  <si>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</si>
  <si>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</si>
  <si>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</si>
  <si>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</si>
  <si>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</si>
  <si>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</si>
  <si>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</si>
  <si>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</si>
  <si>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</si>
  <si>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</si>
  <si>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</si>
  <si>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</si>
  <si>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</si>
  <si>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</si>
  <si>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</si>
  <si>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</si>
  <si>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</si>
  <si>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</si>
  <si>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</si>
  <si>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</si>
  <si>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</si>
  <si>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</si>
  <si>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</si>
  <si>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</si>
  <si>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</si>
  <si>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</si>
  <si>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</si>
  <si>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</si>
  <si>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</si>
  <si>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</si>
  <si>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</si>
  <si>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</si>
  <si>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</si>
  <si>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</si>
  <si>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</si>
  <si>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</si>
  <si>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</si>
  <si>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</si>
  <si>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</si>
  <si>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</si>
  <si>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</si>
  <si>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</si>
  <si>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</si>
  <si>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</si>
  <si>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</si>
  <si>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</si>
  <si>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</si>
  <si>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</si>
  <si>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</si>
  <si>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</si>
  <si>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</si>
  <si>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</si>
  <si>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</si>
  <si>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</si>
  <si>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</si>
  <si>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</si>
  <si>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</si>
  <si>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</si>
  <si>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</si>
  <si>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</si>
  <si>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</si>
  <si>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</si>
  <si>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</si>
  <si>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</si>
  <si>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</si>
  <si>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</si>
  <si>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</si>
  <si>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</si>
  <si>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</si>
  <si>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</si>
  <si>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</si>
  <si>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</si>
  <si>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</si>
  <si>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</si>
  <si>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</si>
  <si>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</si>
  <si>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</si>
  <si>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</si>
  <si>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</si>
  <si>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</si>
  <si>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</si>
  <si>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</si>
  <si>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</si>
  <si>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</si>
  <si>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</si>
  <si>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</si>
  <si>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</si>
  <si>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</si>
  <si>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</si>
  <si>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</si>
  <si>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</si>
  <si>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</si>
  <si>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</si>
  <si>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</si>
  <si>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</si>
  <si>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</si>
  <si>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</si>
  <si>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</si>
  <si>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</si>
  <si>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</si>
  <si>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</si>
  <si>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</si>
  <si>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</si>
  <si>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</si>
  <si>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</si>
  <si>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</si>
  <si>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</si>
  <si>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</si>
  <si>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</si>
  <si>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</si>
  <si>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</si>
  <si>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</si>
  <si>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</si>
  <si>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</si>
  <si>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</si>
  <si>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</si>
  <si>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</si>
  <si>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</si>
  <si>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</si>
  <si>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</si>
  <si>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</si>
  <si>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</si>
  <si>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</si>
  <si>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</si>
  <si>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</si>
  <si>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</si>
  <si>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</si>
  <si>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</si>
  <si>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</si>
  <si>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</si>
  <si>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</si>
  <si>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</si>
  <si>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</si>
  <si>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</si>
  <si>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</si>
  <si>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</si>
  <si>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</si>
  <si>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</si>
  <si>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</si>
  <si>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</si>
  <si>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</si>
  <si>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</si>
  <si>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</si>
  <si>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</si>
  <si>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</si>
  <si>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</si>
  <si>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</si>
  <si>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</si>
  <si>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</si>
  <si>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</si>
  <si>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</si>
  <si>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</si>
  <si>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</si>
  <si>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</si>
  <si>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</si>
  <si>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</si>
  <si>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</si>
  <si>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</si>
  <si>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</si>
  <si>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</si>
  <si>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</si>
  <si>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</si>
  <si>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</si>
  <si>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</si>
  <si>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</si>
  <si>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</si>
  <si>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</si>
  <si>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</si>
  <si>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</si>
  <si>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</si>
  <si>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</si>
  <si>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</si>
  <si>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</si>
  <si>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</si>
  <si>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</si>
  <si>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</si>
  <si>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</si>
  <si>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</si>
  <si>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</si>
  <si>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</si>
  <si>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</si>
  <si>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</si>
  <si>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</si>
  <si>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</si>
  <si>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</si>
  <si>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</si>
  <si>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</si>
  <si>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</si>
  <si>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</si>
  <si>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</si>
  <si>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</si>
  <si>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</si>
  <si>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</si>
  <si>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</si>
  <si>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</si>
  <si>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</si>
  <si>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</si>
  <si>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</si>
  <si>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</si>
  <si>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</si>
  <si>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</si>
  <si>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</si>
  <si>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</si>
  <si>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</si>
  <si>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</si>
  <si>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</si>
  <si>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</si>
  <si>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</si>
  <si>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</si>
  <si>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</si>
  <si>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</si>
  <si>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</si>
  <si>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</si>
  <si>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</si>
  <si>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</si>
  <si>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</si>
  <si>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</si>
  <si>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</si>
  <si>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</si>
  <si>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</si>
  <si>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</si>
  <si>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</si>
  <si>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</si>
  <si>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</si>
  <si>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</si>
  <si>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</si>
  <si>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</si>
  <si>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</si>
  <si>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</si>
  <si>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</si>
  <si>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</si>
  <si>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</si>
  <si>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</si>
  <si>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</si>
  <si>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</si>
  <si>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</si>
  <si>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</si>
  <si>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</si>
  <si>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</si>
  <si>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</si>
  <si>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</si>
  <si>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</si>
  <si>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</si>
  <si>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</si>
  <si>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</si>
  <si>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</si>
  <si>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</si>
  <si>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</si>
  <si>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</si>
  <si>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</si>
  <si>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</si>
  <si>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</si>
  <si>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</si>
  <si>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</si>
  <si>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</si>
  <si>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</si>
  <si>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</si>
  <si>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</si>
  <si>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</si>
  <si>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</si>
  <si>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</si>
  <si>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</si>
  <si>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</si>
  <si>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</si>
  <si>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</si>
  <si>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</si>
  <si>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</si>
  <si>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</si>
  <si>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</si>
  <si>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</si>
  <si>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</si>
  <si>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</si>
  <si>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</si>
  <si>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</si>
  <si>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</si>
  <si>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</si>
  <si>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</si>
  <si>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</si>
  <si>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</si>
  <si>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</si>
  <si>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</si>
  <si>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</si>
  <si>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</si>
  <si>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</si>
  <si>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</si>
  <si>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</si>
  <si>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</si>
  <si>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</si>
  <si>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</si>
  <si>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</si>
  <si>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</si>
  <si>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</si>
  <si>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</si>
  <si>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</si>
  <si>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</si>
  <si>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</si>
  <si>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</si>
  <si>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</si>
  <si>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</si>
  <si>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</si>
  <si>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</si>
  <si>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</si>
  <si>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</si>
  <si>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</si>
  <si>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</si>
  <si>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</si>
  <si>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</si>
  <si>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</si>
  <si>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</si>
  <si>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</si>
  <si>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</si>
  <si>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</si>
  <si>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</si>
  <si>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</si>
  <si>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</si>
  <si>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</si>
  <si>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</si>
  <si>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</si>
  <si>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</si>
  <si>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</si>
  <si>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</si>
  <si>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</si>
  <si>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</si>
  <si>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</si>
  <si>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</si>
  <si>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</si>
  <si>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</si>
  <si>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</si>
  <si>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</si>
  <si>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</si>
  <si>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</si>
  <si>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</si>
  <si>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</si>
  <si>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</si>
  <si>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</si>
  <si>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</si>
  <si>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</si>
  <si>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</si>
  <si>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</si>
  <si>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</si>
  <si>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</si>
  <si>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</si>
  <si>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</si>
  <si>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</si>
  <si>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</si>
  <si>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</si>
  <si>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</si>
  <si>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</si>
  <si>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</si>
  <si>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</si>
  <si>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</si>
  <si>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</si>
  <si>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</si>
  <si>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</si>
  <si>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</si>
  <si>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</si>
  <si>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</si>
  <si>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</si>
  <si>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</si>
  <si>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</si>
  <si>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</si>
  <si>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</si>
  <si>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</si>
  <si>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</si>
  <si>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</si>
  <si>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</si>
  <si>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</si>
  <si>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</si>
  <si>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</si>
  <si>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</si>
  <si>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</si>
  <si>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</si>
  <si>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</si>
  <si>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</si>
  <si>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</si>
  <si>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</si>
  <si>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</si>
  <si>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</si>
  <si>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</si>
  <si>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</si>
  <si>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</si>
  <si>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</si>
  <si>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</si>
  <si>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</si>
  <si>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</si>
  <si>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</si>
  <si>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</si>
  <si>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</si>
  <si>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</si>
  <si>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</si>
  <si>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</si>
  <si>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</si>
  <si>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</si>
  <si>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</si>
  <si>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</si>
  <si>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</si>
  <si>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</si>
  <si>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</si>
  <si>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</si>
  <si>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</si>
  <si>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</si>
  <si>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</si>
  <si>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</si>
  <si>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</si>
  <si>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</si>
  <si>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</si>
  <si>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</si>
  <si>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</si>
  <si>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</si>
  <si>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</si>
  <si>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</si>
  <si>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</si>
  <si>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</si>
  <si>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</si>
  <si>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</si>
  <si>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</si>
  <si>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</si>
  <si>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</si>
  <si>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</si>
  <si>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</si>
  <si>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</si>
  <si>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</si>
  <si>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</si>
  <si>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</si>
  <si>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</si>
  <si>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</si>
  <si>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</si>
  <si>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</si>
  <si>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</si>
  <si>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</si>
  <si>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</si>
  <si>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</si>
  <si>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</si>
  <si>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</si>
  <si>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</si>
  <si>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</si>
  <si>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</si>
  <si>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</si>
  <si>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</si>
  <si>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</si>
  <si>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</si>
  <si>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</si>
  <si>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</si>
  <si>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</si>
  <si>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</si>
  <si>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</si>
  <si>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</si>
  <si>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</si>
  <si>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</si>
  <si>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</si>
  <si>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</si>
  <si>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</si>
  <si>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</si>
  <si>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</si>
  <si>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</si>
  <si>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</si>
  <si>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</si>
  <si>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</si>
  <si>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</si>
  <si>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</si>
  <si>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</si>
  <si>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</si>
  <si>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</si>
  <si>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</si>
  <si>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</si>
  <si>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</si>
  <si>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</si>
  <si>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</si>
  <si>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</si>
  <si>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</si>
  <si>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</si>
  <si>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</si>
  <si>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</si>
  <si>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</si>
  <si>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</si>
  <si>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</si>
  <si>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</si>
  <si>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</si>
  <si>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</si>
  <si>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</si>
  <si>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</si>
  <si>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</si>
  <si>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</si>
  <si>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</si>
  <si>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</si>
  <si>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</si>
  <si>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</si>
  <si>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</si>
  <si>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</si>
  <si>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</si>
  <si>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</si>
  <si>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</si>
  <si>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</si>
  <si>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</si>
  <si>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</si>
  <si>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</si>
  <si>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</si>
  <si>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</si>
  <si>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</si>
  <si>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</si>
  <si>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</si>
  <si>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</si>
  <si>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</si>
  <si>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</si>
  <si>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</si>
  <si>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</si>
  <si>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</si>
  <si>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</si>
  <si>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</si>
  <si>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</si>
  <si>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</si>
  <si>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</si>
  <si>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</si>
  <si>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</si>
  <si>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</si>
  <si>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</si>
  <si>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</si>
  <si>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</si>
  <si>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</si>
  <si>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</si>
  <si>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</si>
  <si>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</si>
  <si>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</si>
  <si>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</si>
  <si>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</si>
  <si>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</si>
  <si>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</si>
  <si>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</si>
  <si>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</si>
  <si>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</si>
  <si>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</si>
  <si>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</si>
  <si>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</si>
  <si>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</si>
  <si>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</si>
  <si>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</si>
  <si>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r>
      <rPr>
        <sz val="7"/>
        <rFont val="Verdana"/>
        <family val="2"/>
      </rPr>
      <t xml:space="preserve"> </t>
    </r>
    <r>
      <rPr>
        <sz val="10"/>
        <rFont val="Verdana"/>
        <family val="2"/>
      </rPr>
      <t>No</t>
    </r>
  </si>
  <si>
    <t>B92</t>
  </si>
  <si>
    <t>B93</t>
  </si>
  <si>
    <t>B94</t>
  </si>
  <si>
    <t>B95</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</si>
  <si>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</si>
  <si>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</si>
  <si>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</si>
  <si>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</si>
  <si>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</si>
  <si>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</si>
  <si>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</si>
  <si>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</si>
  <si>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</si>
  <si>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</si>
  <si>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</si>
  <si>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A. This is a declaration to disclose whether a company has a conflict minerals sourcing policy. The answer to this question shall be "yes" or "no." Comments shall be captured in a question comment field. 
This question is mandatory.</t>
  </si>
  <si>
    <t>B. This is a declaration to disclose whether a company’s conflict minerals sourcing policy is available on the company website. The answer to this question shall be "yes" or "no." If "Yes" the user shall specify the URL in a question comment field. 
This question is mandatory.</t>
  </si>
  <si>
    <t>D. This is a declaration to determine whether a company requires their direct suppliers to source 3TG from validated, conflict free smelters. The answer to this question shall be "yes" or "no." Comments should be captured in a question comment field.
This question is mandatory.</t>
  </si>
  <si>
    <t>F.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</si>
  <si>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G.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</si>
  <si>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H. This is a question to disclose whether a company’s review process includes corrective action management. The answer to this question shall be "yes" or "no." Comments shall be captured in a question comment field. 
This question is mandatory.</t>
  </si>
  <si>
    <t>I. This is a question to disclose whether a company is subject to the SEC rule. The answer to this question shall be "yes" or "no." Comments shall be captured in a question comment field. This question is mandatory. For more information please refer to www.sec.gov.</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</si>
  <si>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</si>
  <si>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</si>
  <si>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</si>
  <si>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</si>
  <si>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</si>
  <si>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</si>
  <si>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</si>
  <si>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</si>
  <si>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</si>
  <si>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</si>
  <si>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</si>
  <si>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</si>
  <si>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</si>
  <si>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</si>
  <si>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</si>
  <si>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</si>
  <si>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r>
      <t>Metal</t>
    </r>
    <r>
      <rPr>
        <vertAlign val="superscript"/>
        <sz val="11"/>
        <color indexed="8"/>
        <rFont val="Verdana"/>
        <family val="2"/>
      </rPr>
      <t xml:space="preserve">  (*)</t>
    </r>
  </si>
  <si>
    <t>Metall (1)</t>
  </si>
  <si>
    <t>Smelter Look-up</t>
  </si>
  <si>
    <t>Yes, in conformance with IPC1755 (e.g., CMRT)</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</si>
  <si>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</si>
  <si>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</si>
  <si>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</si>
  <si>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</si>
  <si>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</si>
  <si>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</si>
  <si>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</si>
  <si>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</si>
  <si>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</si>
  <si>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</si>
  <si>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</si>
  <si>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</si>
  <si>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r>
      <rPr>
        <sz val="10"/>
        <color indexed="8"/>
        <rFont val="Verdana"/>
        <family val="2"/>
      </rPr>
      <t>否</t>
    </r>
  </si>
  <si>
    <r>
      <rPr>
        <sz val="11"/>
        <color indexed="8"/>
        <rFont val="Calibri"/>
        <family val="2"/>
      </rPr>
      <t xml:space="preserve">필수 질문 일곱 개 각각에 대해, 풀다운 메뉴를 이용하여 각 광물에 대한 답변을 선택하십시오. 이 섹션의 질문은 모든 3TG에 대해서 작성되어야 합니다. </t>
    </r>
    <r>
      <rPr>
        <sz val="11"/>
        <color indexed="8"/>
        <rFont val="Calibri"/>
        <family val="2"/>
      </rPr>
      <t xml:space="preserve">특정 광물에 대한 질문 1의 답변이 긍정적일 경우, 해당 광물에 대한 후속 질문에 답변해야 하며 회사의 전체 실사 프로그램과 관련하여 다음 실사 질문(A ~ J)에도 답변을 제공해야 합니다. </t>
    </r>
  </si>
  <si>
    <r>
      <rPr>
        <sz val="11"/>
        <color indexed="8"/>
        <rFont val="Calibri"/>
        <family val="2"/>
      </rPr>
      <t xml:space="preserve">2. </t>
    </r>
    <r>
      <rPr>
        <sz val="11"/>
        <color indexed="8"/>
        <rFont val="Calibri"/>
        <family val="2"/>
      </rPr>
      <t xml:space="preserve">이 질문은 각 3TG에 대해 답해야 하며 각각 질문 1에 대한 답변은 "Yes"여야 합니다. </t>
    </r>
    <r>
      <rPr>
        <sz val="11"/>
        <color indexed="8"/>
        <rFont val="Calibri"/>
        <family val="2"/>
      </rPr>
      <t xml:space="preserve">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t>
    </r>
    <r>
      <rPr>
        <sz val="11"/>
        <color indexed="8"/>
        <rFont val="Calibri"/>
        <family val="2"/>
      </rPr>
      <t xml:space="preserve">이 질문은 질문 1의 질문 및 답변과 관련되어 있습니다. </t>
    </r>
    <r>
      <rPr>
        <sz val="11"/>
        <color indexed="8"/>
        <rFont val="Calibri"/>
        <family val="2"/>
      </rPr>
      <t xml:space="preserve">이 질문은 완제품에 소량의 3TG가 남는 제품의 제조 공정에 의도적으로 추가되거나 포함되는 3TG를 파악하기 위한 것입니다. </t>
    </r>
    <r>
      <rPr>
        <sz val="11"/>
        <color indexed="8"/>
        <rFont val="Calibri"/>
        <family val="2"/>
      </rPr>
      <t xml:space="preserve">또한 3TG가 완제품의 일부가 되는 것을 의도하지 않았고 제품의 기능에 필요하지 않을 수도 있지만, 단지 제조 공정의 잔여물로 남아 있는 경우도 이에 해당합니다. </t>
    </r>
    <r>
      <rPr>
        <sz val="11"/>
        <color indexed="8"/>
        <rFont val="Calibri"/>
        <family val="2"/>
      </rPr>
      <t xml:space="preserve">많은 경우에 제조업체는 제조 공정 중에 사용된 3TG가 사라지게 하거나 촉매로 사용할 수도 있습니다. 그러나, 소량의 3TG가 남을 수 있습니다. </t>
    </r>
    <r>
      <rPr>
        <sz val="11"/>
        <color indexed="8"/>
        <rFont val="Calibri"/>
        <family val="2"/>
      </rPr>
      <t xml:space="preserve">3TG가 제조 공정 중에는 추가 또는 포함되지만 공정 완료 시에 3TG 잔여물이 완전히 제거되는 경우에는 이 질문에 "No"라고 답해야 합니다. </t>
    </r>
    <r>
      <rPr>
        <sz val="11"/>
        <color indexed="8"/>
        <rFont val="Calibri"/>
        <family val="2"/>
      </rPr>
      <t xml:space="preserve">
</t>
    </r>
    <r>
      <rPr>
        <sz val="11"/>
        <color indexed="8"/>
        <rFont val="Calibri"/>
        <family val="2"/>
      </rPr>
      <t xml:space="preserve">
</t>
    </r>
    <r>
      <rPr>
        <sz val="11"/>
        <color indexed="8"/>
        <rFont val="Calibri"/>
        <family val="2"/>
      </rPr>
      <t xml:space="preserve">이 질문은 각 3TG에 대해 답해야 합니다. </t>
    </r>
    <r>
      <rPr>
        <sz val="11"/>
        <color indexed="8"/>
        <rFont val="Calibri"/>
        <family val="2"/>
      </rPr>
      <t xml:space="preserve">이 질문에 대한 유효한 답변은 "Yes" 또는 "No"입니다. </t>
    </r>
    <r>
      <rPr>
        <sz val="11"/>
        <color indexed="8"/>
        <rFont val="Calibri"/>
        <family val="2"/>
      </rPr>
      <t xml:space="preserve">이 질문은 필수 사항입니다. </t>
    </r>
  </si>
  <si>
    <r>
      <rPr>
        <sz val="11"/>
        <color indexed="8"/>
        <rFont val="Calibri"/>
        <family val="2"/>
      </rPr>
      <t xml:space="preserve">D. 이 신고는 회사가 직접 공급업체에게 검증된 분쟁으로부터 자유로운 제련소에서 3TG를 조달하도록 요구하는지 여부를 판단하기 위한 것입니다. </t>
    </r>
    <r>
      <rPr>
        <sz val="11"/>
        <color indexed="8"/>
        <rFont val="Calibri"/>
        <family val="2"/>
      </rPr>
      <t xml:space="preserve">이 질문에 대한 답은 "Yes" 또는 "No"여야 합니다. </t>
    </r>
    <r>
      <rPr>
        <sz val="11"/>
        <color indexed="8"/>
        <rFont val="Calibri"/>
        <family val="2"/>
      </rPr>
      <t xml:space="preserve">추가 설명은 질문에 대한 의견 기재란에 기입하십시오. </t>
    </r>
    <r>
      <rPr>
        <sz val="11"/>
        <color indexed="8"/>
        <rFont val="Calibri"/>
        <family val="2"/>
      </rPr>
      <t xml:space="preserve">
</t>
    </r>
    <r>
      <rPr>
        <sz val="11"/>
        <color indexed="8"/>
        <rFont val="Calibri"/>
        <family val="2"/>
      </rPr>
      <t xml:space="preserve">
</t>
    </r>
    <r>
      <rPr>
        <sz val="11"/>
        <color indexed="8"/>
        <rFont val="Calibri"/>
        <family val="2"/>
      </rPr>
      <t xml:space="preserve">이 질문은 필수 사항입니다. </t>
    </r>
  </si>
  <si>
    <r>
      <rPr>
        <sz val="11"/>
        <color indexed="8"/>
        <rFont val="Calibri"/>
        <family val="2"/>
      </rPr>
      <t xml:space="preserve">3. </t>
    </r>
    <r>
      <rPr>
        <sz val="11"/>
        <color indexed="8"/>
        <rFont val="Calibri"/>
        <family val="2"/>
      </rPr>
      <t xml:space="preserve">제련소 찾기 (*) - 드롭다운에서 선택합니다. </t>
    </r>
    <r>
      <rPr>
        <sz val="11"/>
        <color indexed="8"/>
        <rFont val="Calibri"/>
        <family val="2"/>
      </rPr>
      <t xml:space="preserve">이것은 템플릿 발표일을 기준으로 알려진 제련소 목록입니다. </t>
    </r>
    <r>
      <rPr>
        <sz val="11"/>
        <color indexed="8"/>
        <rFont val="Calibri"/>
        <family val="2"/>
      </rPr>
      <t xml:space="preserve">제련소가 목록에 없으면 '제련소명 없음(Smelter Not Listed)'을 선택합니다. </t>
    </r>
    <r>
      <rPr>
        <sz val="11"/>
        <color indexed="8"/>
        <rFont val="Calibri"/>
        <family val="2"/>
      </rPr>
      <t xml:space="preserve">이렇게 하면 D열에서 제련소명을 입력할 수 있습니다. 제련소명이나 위치를 모르는 경우 '제련소가 아직 식별되지 않음(Smelter Not Yet Identified)'을 선택합니다. </t>
    </r>
    <r>
      <rPr>
        <sz val="11"/>
        <color indexed="8"/>
        <rFont val="Calibri"/>
        <family val="2"/>
      </rPr>
      <t xml:space="preserve">이 옵션의 경우 D열과 E열이 '모름(unknown)'으로 자동으로 입력됩니다. </t>
    </r>
    <r>
      <rPr>
        <sz val="11"/>
        <color indexed="8"/>
        <rFont val="Calibri"/>
        <family val="2"/>
      </rPr>
      <t xml:space="preserve">이 기재란은 필수 사항입니다. </t>
    </r>
  </si>
  <si>
    <r>
      <rPr>
        <sz val="11"/>
        <color indexed="8"/>
        <rFont val="Calibri"/>
        <family val="2"/>
      </rPr>
      <t xml:space="preserve">15. </t>
    </r>
    <r>
      <rPr>
        <sz val="11"/>
        <color indexed="8"/>
        <rFont val="Calibri"/>
        <family val="2"/>
      </rPr>
      <t xml:space="preserve">제련소가 제련 공정에 필요한 물질을 재활용 또는 폐기 자원만 사용하여 조달하는지 표시합니다. </t>
    </r>
    <r>
      <rPr>
        <sz val="11"/>
        <color indexed="8"/>
        <rFont val="Calibri"/>
        <family val="2"/>
      </rPr>
      <t xml:space="preserve">이 질문은 선택 사항입니다. </t>
    </r>
    <r>
      <rPr>
        <sz val="11"/>
        <color indexed="8"/>
        <rFont val="Calibri"/>
        <family val="2"/>
      </rPr>
      <t xml:space="preserve">이 질문에 허용되는 답변은 다음과 같습니다. </t>
    </r>
    <r>
      <rPr>
        <sz val="11"/>
        <color indexed="8"/>
        <rFont val="Calibri"/>
        <family val="2"/>
      </rPr>
      <t xml:space="preserve">
</t>
    </r>
    <r>
      <rPr>
        <sz val="11"/>
        <color indexed="8"/>
        <rFont val="Calibri"/>
        <family val="2"/>
      </rPr>
      <t xml:space="preserve">
</t>
    </r>
    <r>
      <rPr>
        <sz val="11"/>
        <color indexed="8"/>
        <rFont val="Calibri"/>
        <family val="2"/>
      </rPr>
      <t>- Yes</t>
    </r>
    <r>
      <rPr>
        <sz val="11"/>
        <color indexed="8"/>
        <rFont val="Calibri"/>
        <family val="2"/>
      </rPr>
      <t xml:space="preserve">
</t>
    </r>
    <r>
      <rPr>
        <sz val="11"/>
        <color indexed="8"/>
        <rFont val="Calibri"/>
        <family val="2"/>
      </rPr>
      <t>- No</t>
    </r>
    <r>
      <rPr>
        <sz val="11"/>
        <color indexed="8"/>
        <rFont val="Calibri"/>
        <family val="2"/>
      </rPr>
      <t xml:space="preserve">
</t>
    </r>
    <r>
      <rPr>
        <sz val="11"/>
        <color indexed="8"/>
        <rFont val="Calibri"/>
        <family val="2"/>
      </rPr>
      <t>- Unknown</t>
    </r>
  </si>
  <si>
    <r>
      <rPr>
        <sz val="11"/>
        <color indexed="8"/>
        <rFont val="Calibri"/>
        <family val="2"/>
      </rPr>
      <t xml:space="preserve">필수 기재란은 별표(*)로 표시됩니다. </t>
    </r>
    <r>
      <rPr>
        <sz val="11"/>
        <color indexed="8"/>
        <rFont val="Calibri"/>
        <family val="2"/>
      </rPr>
      <t xml:space="preserve">각 질문에 대한 답변 방법은 지침 탭을 참조하십시오. </t>
    </r>
  </si>
  <si>
    <r>
      <rPr>
        <sz val="11"/>
        <color indexed="8"/>
        <rFont val="Calibri"/>
        <family val="2"/>
      </rPr>
      <t>1) 3TG가 제품 또는 생산 공정에서 의도적으로 추가 또는 사용됩니까? (*)</t>
    </r>
  </si>
  <si>
    <r>
      <rPr>
        <sz val="11"/>
        <color indexed="8"/>
        <rFont val="Calibri"/>
        <family val="2"/>
      </rPr>
      <t xml:space="preserve">I. 귀사는 매년 SEC에 분쟁광물을 공개해야 합니까? </t>
    </r>
  </si>
  <si>
    <r>
      <rPr>
        <sz val="11"/>
        <color indexed="8"/>
        <rFont val="Calibri"/>
        <family val="2"/>
      </rPr>
      <t>90% 이상</t>
    </r>
  </si>
  <si>
    <r>
      <rPr>
        <sz val="11"/>
        <color indexed="8"/>
        <rFont val="Calibri"/>
        <family val="2"/>
      </rPr>
      <t>75% 이상</t>
    </r>
  </si>
  <si>
    <r>
      <rPr>
        <sz val="11"/>
        <color indexed="8"/>
        <rFont val="Calibri"/>
        <family val="2"/>
      </rPr>
      <t>50% 이상</t>
    </r>
  </si>
  <si>
    <r>
      <rPr>
        <sz val="11"/>
        <color indexed="8"/>
        <rFont val="Calibri"/>
        <family val="2"/>
      </rPr>
      <t>50% 미만</t>
    </r>
  </si>
  <si>
    <r>
      <rPr>
        <sz val="11"/>
        <color indexed="8"/>
        <rFont val="Calibri"/>
        <family val="2"/>
      </rPr>
      <t>Yes, IPC-1755 준수[예: CMRT]</t>
    </r>
  </si>
  <si>
    <r>
      <rPr>
        <sz val="11"/>
        <color indexed="8"/>
        <rFont val="Calibri"/>
        <family val="2"/>
      </rPr>
      <t>Yes, 다른 형식 사용(설명 필수)</t>
    </r>
  </si>
  <si>
    <r>
      <rPr>
        <sz val="7"/>
        <color indexed="8"/>
        <rFont val="Verdana"/>
        <family val="2"/>
      </rPr>
      <t xml:space="preserve"> </t>
    </r>
    <r>
      <rPr>
        <sz val="10"/>
        <color indexed="8"/>
        <rFont val="Verdana"/>
        <family val="2"/>
      </rPr>
      <t>No</t>
    </r>
  </si>
  <si>
    <r>
      <rPr>
        <sz val="11"/>
        <color indexed="8"/>
        <rFont val="Calibri"/>
        <family val="2"/>
      </rPr>
      <t>제련소 찾기(*)</t>
    </r>
  </si>
  <si>
    <r>
      <rPr>
        <sz val="11"/>
        <color indexed="8"/>
        <rFont val="Calibri"/>
        <family val="2"/>
      </rPr>
      <t>제련소 ID</t>
    </r>
  </si>
  <si>
    <t>Pour chacune des sept questions requises, donnez une réponse pour chaque métal en utilisant le menu déroulant. Des réponses doivent être apportées aux questions de cette section pour chacun des 3TG. Si la réponse à la question 1 est positive pour un métal donné, vous devez répondre aux questions suivantes pour ce métal, et répondre aux questions suivantes de diligence raisonnable (A à I) en prenant en compte le programme global de diligence raisonnable de votre société.</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</si>
  <si>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</si>
  <si>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
Vous devrez répondre à cette question pour chacun des 3TG. Les réponses valides à cette question sont « oui » ou « non ». Cette question est obligatoire. </t>
  </si>
  <si>
    <r>
      <rPr>
        <sz val="11"/>
        <color indexed="8"/>
        <rFont val="Calibri"/>
        <family val="2"/>
      </rPr>
      <t>A. Cette déclaration permet de déterminer si une société dispose d'une politique d'approvisionnement pour les minerais de conflit.</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</si>
  <si>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r>
      <rPr>
        <sz val="11"/>
        <color indexed="8"/>
        <rFont val="Calibri"/>
        <family val="2"/>
      </rPr>
      <t>A. Cette déclaration permet de déterminer si la politique d'approvisionnement pour les minerais de conflit d'une société est accessible sur son site Internet.</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Si la réponse est « oui », l'utilisateur doit indiquer l'URL dans le champ de commentaires de la question.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</si>
  <si>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t>C. Cette question permet d'indiquer si une société exige que ses fournisseurs directs ne participent à aucun conflit avec la RDC. La réponse à cette question doit être « oui » ou « non ». Consultez la feuille de calcul Définitions pour obtenir la définition de « Hors conflit avec la RDC ». Les commentaires doivent être saisis dans le champ dédié à la question. 
Cette question est obligatoire.</t>
  </si>
  <si>
    <r>
      <rPr>
        <sz val="11"/>
        <color indexed="8"/>
        <rFont val="Calibri"/>
        <family val="2"/>
      </rPr>
      <t>D. Il s’agit d’une déclaration visant à indiquer si une société impose à ses fournisseurs directs de s’approvisionner en 3TG auprès de fonderies validées, n'alimentant pas les conflits.</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</si>
  <si>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t>F.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
– Oui, conformément à IPC-1755 [par ex., CMRT]
– Oui, avec un autre mode (donnez des explications)
– Non
Cette question est obligatoire.</t>
  </si>
  <si>
    <t>G. Veuillez répondre « oui » ou « non ». Vous pouvez détailler votre approche dans la section des commentaires. Exemples :
 « Audit d'un tiers » : audits sur site de vos fournisseurs menés par des tiers indépendants.  
 « Examen des documents uniquement » : examen des archives et documents du fournisseur par des tiers indépendants ou le personnel de votre société.   
 « Audit interne » : audits sur site de vos fournisseurs menés par le personnel de votre société.
Cette question est obligatoire.</t>
  </si>
  <si>
    <r>
      <rPr>
        <sz val="11"/>
        <color indexed="8"/>
        <rFont val="Calibri"/>
        <family val="2"/>
      </rPr>
      <t>H. Il s'agit d'une question qui permet d'indiquer si le processus d'examen de la société intègre la gestion des actions correctives.</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</si>
  <si>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r>
      <rPr>
        <sz val="11"/>
        <color indexed="8"/>
        <rFont val="Calibri"/>
        <family val="2"/>
      </rPr>
      <t>I. Cette question permet d'indiquer si une société est assujettie à la règle SEC.</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Cette question est obligatoire.</t>
    </r>
    <r>
      <rPr>
        <sz val="11"/>
        <color indexed="8"/>
        <rFont val="Calibri"/>
        <family val="2"/>
      </rPr>
      <t xml:space="preserve"> </t>
    </r>
    <r>
      <rPr>
        <sz val="11"/>
        <color indexed="8"/>
        <rFont val="Calibri"/>
        <family val="2"/>
      </rPr>
      <t>Pour en savoir plus, veuillez consulter le site www.sec.gov.</t>
    </r>
  </si>
  <si>
    <r>
      <rPr>
        <sz val="11"/>
        <color indexed="8"/>
        <rFont val="Calibri"/>
        <family val="2"/>
      </rPr>
      <t>Ce modèle permet l'identification de la fonderie à l'aide de la Recherche de fonderie. L'utilisation de cette fonctionnalité implique de renseigner les colonnes B et C dans l'ordre, et de gauche à droite.</t>
    </r>
    <r>
      <rPr>
        <sz val="11"/>
        <color indexed="8"/>
        <rFont val="Calibri"/>
        <family val="2"/>
      </rPr>
      <t xml:space="preserve">
</t>
    </r>
    <r>
      <rPr>
        <sz val="11"/>
        <color indexed="8"/>
        <rFont val="Calibri"/>
        <family val="2"/>
      </rPr>
      <t>Utilisez une ligne différente pour chaque combinaison métal/fonderie/pays.</t>
    </r>
  </si>
  <si>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</si>
  <si>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r>
      <rPr>
        <sz val="11"/>
        <color indexed="8"/>
        <rFont val="Calibri"/>
        <family val="2"/>
      </rPr>
      <t>15. Indique si la fonderie utilise uniquement des sources recyclées ou de débris pour ses procédés de fusion. Cette question est facultative. Les réponses possibles à cette question sont :</t>
    </r>
    <r>
      <rPr>
        <sz val="11"/>
        <color indexed="8"/>
        <rFont val="Calibri"/>
        <family val="2"/>
      </rPr>
      <t xml:space="preserve">
</t>
    </r>
    <r>
      <rPr>
        <sz val="11"/>
        <color indexed="8"/>
        <rFont val="Calibri"/>
        <family val="2"/>
      </rPr>
      <t>– Oui</t>
    </r>
    <r>
      <rPr>
        <sz val="11"/>
        <color indexed="8"/>
        <rFont val="Calibri"/>
        <family val="2"/>
      </rPr>
      <t xml:space="preserve">
</t>
    </r>
    <r>
      <rPr>
        <sz val="11"/>
        <color indexed="8"/>
        <rFont val="Calibri"/>
        <family val="2"/>
      </rPr>
      <t>– Non</t>
    </r>
    <r>
      <rPr>
        <sz val="11"/>
        <color indexed="8"/>
        <rFont val="Calibri"/>
        <family val="2"/>
      </rPr>
      <t xml:space="preserve">
</t>
    </r>
    <r>
      <rPr>
        <sz val="11"/>
        <color indexed="8"/>
        <rFont val="Calibri"/>
        <family val="2"/>
      </rPr>
      <t>– Ne sais pas</t>
    </r>
  </si>
  <si>
    <r>
      <rPr>
        <sz val="11"/>
        <color indexed="8"/>
        <rFont val="Calibri"/>
        <family val="2"/>
      </rPr>
      <t>Les champs obligatoires sont indiqués par un astérisque (*).</t>
    </r>
    <r>
      <rPr>
        <sz val="11"/>
        <color indexed="8"/>
        <rFont val="Calibri"/>
        <family val="2"/>
      </rPr>
      <t xml:space="preserve"> </t>
    </r>
    <r>
      <rPr>
        <sz val="11"/>
        <color indexed="8"/>
        <rFont val="Calibri"/>
        <family val="2"/>
      </rPr>
      <t>Consultez l'onglet Instructions pour savoir comment répondre à chaque question.</t>
    </r>
  </si>
  <si>
    <r>
      <rPr>
        <sz val="11"/>
        <color indexed="8"/>
        <rFont val="Calibri"/>
        <family val="2"/>
      </rPr>
      <t>1) Des 3TG sont-ils intentionnellement ajoutés ou utilisés dans le(s) produit(s) ou les processus de production ? (*)</t>
    </r>
  </si>
  <si>
    <r>
      <rPr>
        <sz val="11"/>
        <color indexed="8"/>
        <rFont val="Calibri"/>
        <family val="2"/>
      </rPr>
      <t>2) Reste-t-il des 3TG dans le(s) produit(s) ? (*)</t>
    </r>
  </si>
  <si>
    <r>
      <rPr>
        <sz val="11"/>
        <color indexed="8"/>
        <rFont val="Calibri"/>
        <family val="2"/>
      </rPr>
      <t>I. Votre société est-elle tenue de fournir une déclaration annuelle sur les minerais de conflit à la SEC ?</t>
    </r>
  </si>
  <si>
    <t>– Supérieur à 90 %</t>
  </si>
  <si>
    <t>– Supérieur à 75 %</t>
  </si>
  <si>
    <t>– Supérieur à 50 %</t>
  </si>
  <si>
    <r>
      <rPr>
        <sz val="11"/>
        <color indexed="8"/>
        <rFont val="Calibri"/>
        <family val="2"/>
      </rPr>
      <t>50 % ou moins</t>
    </r>
  </si>
  <si>
    <r>
      <rPr>
        <sz val="11"/>
        <color indexed="8"/>
        <rFont val="Calibri"/>
        <family val="2"/>
      </rPr>
      <t>Oui, conformément à IPC-1755 [par ex., CMRT]</t>
    </r>
  </si>
  <si>
    <r>
      <rPr>
        <sz val="11"/>
        <color indexed="8"/>
        <rFont val="Calibri"/>
        <family val="2"/>
      </rPr>
      <t>Oui, par un autre mode (donnez des explications)</t>
    </r>
  </si>
  <si>
    <r>
      <rPr>
        <sz val="7"/>
        <color indexed="8"/>
        <rFont val="Verdana"/>
        <family val="2"/>
      </rPr>
      <t xml:space="preserve"> </t>
    </r>
    <r>
      <rPr>
        <sz val="10"/>
        <color indexed="8"/>
        <rFont val="Verdana"/>
        <family val="2"/>
      </rPr>
      <t>Non</t>
    </r>
  </si>
  <si>
    <r>
      <rPr>
        <sz val="11"/>
        <color indexed="8"/>
        <rFont val="Calibri"/>
        <family val="2"/>
      </rPr>
      <t>Recherche de fonderie (*)</t>
    </r>
  </si>
  <si>
    <r>
      <rPr>
        <sz val="11"/>
        <color indexed="8"/>
        <rFont val="Calibri"/>
        <family val="2"/>
      </rPr>
      <t>Identifiant fonderie</t>
    </r>
  </si>
  <si>
    <r>
      <rPr>
        <sz val="11"/>
        <color indexed="8"/>
        <rFont val="Calibri"/>
        <family val="2"/>
      </rPr>
      <t>Para cada uma das sete perguntas exigidas, forneça uma resposta para cada metal usando o menu de seleção disponível. As perguntas nessa seção devem ser respondidas para todos os minerais de conflito.</t>
    </r>
    <r>
      <rPr>
        <sz val="11"/>
        <color indexed="8"/>
        <rFont val="Calibri"/>
        <family val="2"/>
      </rPr>
      <t xml:space="preserve"> </t>
    </r>
    <r>
      <rPr>
        <sz val="11"/>
        <color indexed="8"/>
        <rFont val="Calibri"/>
        <family val="2"/>
      </rPr>
      <t>Se a resposta para determinado metal à pergunta 1 for positiva, as perguntas subsequentes devem ser respondidas para tal metal, e as seguintes perguntas de diligência devida (A a I) devem ser respondidas sobre o programa de diligência devida global da empresa.</t>
    </r>
  </si>
  <si>
    <r>
      <rPr>
        <sz val="11"/>
        <color indexed="8"/>
        <rFont val="Calibri"/>
        <family val="2"/>
      </rPr>
      <t>1.</t>
    </r>
    <r>
      <rPr>
        <sz val="11"/>
        <color indexed="8"/>
        <rFont val="Calibri"/>
        <family val="2"/>
      </rPr>
      <t xml:space="preserve"> </t>
    </r>
    <r>
      <rPr>
        <sz val="11"/>
        <color indexed="8"/>
        <rFont val="Calibri"/>
        <family val="2"/>
      </rPr>
      <t>Esta é a primeira de duas perguntas para as quais a resposta é usada para determinar se o mineral de conflito está dentro do âmbito dos requisitos de relatórios sobre minerais de conflito.</t>
    </r>
    <r>
      <rPr>
        <sz val="11"/>
        <color indexed="8"/>
        <rFont val="Calibri"/>
        <family val="2"/>
      </rPr>
      <t xml:space="preserve">  </t>
    </r>
    <r>
      <rPr>
        <sz val="11"/>
        <color indexed="8"/>
        <rFont val="Calibri"/>
        <family val="2"/>
      </rPr>
      <t>Esta pergunta depende da orientação fornecida pela SEC com relação às regras finais relativas à determinação de um mineral de conflito ser “necessário para a funcionalidade ou produção” de um produto.</t>
    </r>
    <r>
      <rPr>
        <sz val="11"/>
        <color indexed="8"/>
        <rFont val="Calibri"/>
        <family val="2"/>
      </rPr>
      <t xml:space="preserve">   </t>
    </r>
    <r>
      <rPr>
        <sz val="11"/>
        <color indexed="8"/>
        <rFont val="Calibri"/>
        <family val="2"/>
      </rPr>
      <t>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t>
    </r>
    <r>
      <rPr>
        <sz val="11"/>
        <color indexed="8"/>
        <rFont val="Calibri"/>
        <family val="2"/>
      </rPr>
      <t xml:space="preserve">  </t>
    </r>
    <r>
      <rPr>
        <sz val="11"/>
        <color indexed="8"/>
        <rFont val="Calibri"/>
        <family val="2"/>
      </rPr>
      <t>Da mesma forma, a orientação supõe que um mineral de conflito não seria necessário para a produção de um produto, a não ser que fosse intencionalmente incluído no processo de produção daquele produto.</t>
    </r>
    <r>
      <rPr>
        <sz val="11"/>
        <color indexed="8"/>
        <rFont val="Calibri"/>
        <family val="2"/>
      </rPr>
      <t xml:space="preserve"> </t>
    </r>
    <r>
      <rPr>
        <sz val="11"/>
        <color indexed="8"/>
        <rFont val="Calibri"/>
        <family val="2"/>
      </rPr>
      <t>A resposta a esta pergunta serve para excluir quaisquer contaminantes no nível de elemento-traço ou derivados naturalmente ocorrentes, tais como estanho em aço.</t>
    </r>
    <r>
      <rPr>
        <sz val="11"/>
        <color indexed="8"/>
        <rFont val="Calibri"/>
        <family val="2"/>
      </rPr>
      <t xml:space="preserve">  </t>
    </r>
    <r>
      <rPr>
        <sz val="11"/>
        <color indexed="8"/>
        <rFont val="Calibri"/>
        <family val="2"/>
      </rPr>
      <t>Esta pergunta deve ser respondida para cada mineral de conflito.</t>
    </r>
    <r>
      <rPr>
        <sz val="11"/>
        <color indexed="8"/>
        <rFont val="Calibri"/>
        <family val="2"/>
      </rPr>
      <t xml:space="preserve">
</t>
    </r>
    <r>
      <rPr>
        <sz val="11"/>
        <color indexed="8"/>
        <rFont val="Calibri"/>
        <family val="2"/>
      </rPr>
      <t xml:space="preserve">
</t>
    </r>
    <r>
      <rPr>
        <sz val="11"/>
        <color indexed="8"/>
        <rFont val="Calibri"/>
        <family val="2"/>
      </rPr>
      <t>Esta pergunta questiona se algum mineral de conflito é utilizado como matéria-prima, componente ou aditivo de um produto que você fabrique ou cuja fabricação você contrate (incluindo matérias-primas e componentes).</t>
    </r>
    <r>
      <rPr>
        <sz val="11"/>
        <color indexed="8"/>
        <rFont val="Calibri"/>
        <family val="2"/>
      </rPr>
      <t xml:space="preserve"> </t>
    </r>
    <r>
      <rPr>
        <sz val="11"/>
        <color indexed="8"/>
        <rFont val="Calibri"/>
        <family val="2"/>
      </rPr>
      <t>Impurezas de matérias-primas, componentes, aditivos, abrasivos e ferramentas de corte estão fora do escopo da pesquisa.</t>
    </r>
    <r>
      <rPr>
        <sz val="11"/>
        <color indexed="8"/>
        <rFont val="Calibri"/>
        <family val="2"/>
      </rPr>
      <t xml:space="preserve">
</t>
    </r>
    <r>
      <rPr>
        <sz val="11"/>
        <color indexed="8"/>
        <rFont val="Calibri"/>
        <family val="2"/>
      </rPr>
      <t xml:space="preserve">
</t>
    </r>
    <r>
      <rPr>
        <sz val="11"/>
        <color indexed="8"/>
        <rFont val="Calibri"/>
        <family val="2"/>
      </rPr>
      <t>Esta pergunta deve ser respondida para cada mineral de conflito.</t>
    </r>
    <r>
      <rPr>
        <sz val="11"/>
        <color indexed="8"/>
        <rFont val="Calibri"/>
        <family val="2"/>
      </rPr>
      <t xml:space="preserve"> </t>
    </r>
    <r>
      <rPr>
        <sz val="11"/>
        <color indexed="8"/>
        <rFont val="Calibri"/>
        <family val="2"/>
      </rPr>
      <t>Respostas válidas a esta pergunta são “sim” ou “não”.</t>
    </r>
    <r>
      <rPr>
        <sz val="11"/>
        <color indexed="8"/>
        <rFont val="Calibri"/>
        <family val="2"/>
      </rPr>
      <t xml:space="preserve"> </t>
    </r>
    <r>
      <rPr>
        <sz val="11"/>
        <color indexed="8"/>
        <rFont val="Calibri"/>
        <family val="2"/>
      </rPr>
      <t>Esta pergunta é obrigatória.</t>
    </r>
  </si>
  <si>
    <r>
      <rPr>
        <sz val="11"/>
        <color indexed="8"/>
        <rFont val="Calibri"/>
        <family val="2"/>
      </rPr>
      <t>2.</t>
    </r>
    <r>
      <rPr>
        <sz val="11"/>
        <color indexed="8"/>
        <rFont val="Calibri"/>
        <family val="2"/>
      </rPr>
      <t xml:space="preserve"> </t>
    </r>
    <r>
      <rPr>
        <sz val="11"/>
        <color indexed="8"/>
        <rFont val="Calibri"/>
        <family val="2"/>
      </rPr>
      <t>Esta pergunta deverá ser respondida para cada mineral de conflito sempre que a resposta à pergunta 1 for “sim”.</t>
    </r>
    <r>
      <rPr>
        <sz val="11"/>
        <color indexed="8"/>
        <rFont val="Calibri"/>
        <family val="2"/>
      </rPr>
      <t xml:space="preserve"> </t>
    </r>
    <r>
      <rPr>
        <sz val="11"/>
        <color indexed="8"/>
        <rFont val="Calibri"/>
        <family val="2"/>
      </rPr>
      <t>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t>
    </r>
    <r>
      <rPr>
        <sz val="11"/>
        <color indexed="8"/>
        <rFont val="Calibri"/>
        <family val="2"/>
      </rPr>
      <t xml:space="preserve">  </t>
    </r>
    <r>
      <rPr>
        <sz val="11"/>
        <color indexed="8"/>
        <rFont val="Calibri"/>
        <family val="2"/>
      </rPr>
      <t>Esta pergunta é dependente da pergunta e da resposta à pergunta 1.</t>
    </r>
    <r>
      <rPr>
        <sz val="11"/>
        <color indexed="8"/>
        <rFont val="Calibri"/>
        <family val="2"/>
      </rPr>
      <t xml:space="preserve"> </t>
    </r>
    <r>
      <rPr>
        <sz val="11"/>
        <color indexed="8"/>
        <rFont val="Calibri"/>
        <family val="2"/>
      </rPr>
      <t>Esta pergunta destina-se a identificar minerais de conflito que são intencionalmente adicionados ou incluídos no processo de fabricação de um produto em que certa quantidade do mineral de conflito permanece no produto acabado.</t>
    </r>
    <r>
      <rPr>
        <sz val="11"/>
        <color indexed="8"/>
        <rFont val="Calibri"/>
        <family val="2"/>
      </rPr>
      <t xml:space="preserve">  </t>
    </r>
    <r>
      <rPr>
        <sz val="11"/>
        <color indexed="8"/>
        <rFont val="Calibri"/>
        <family val="2"/>
      </rPr>
      <t>Isto inclui minerais de conflito cuja intenção não era que fizesse fizessem parte do produto final, e podem não ser necessários à funcionalidade do produto, mas só estão presentes como resíduos do processo de fabricação.</t>
    </r>
    <r>
      <rPr>
        <sz val="11"/>
        <color indexed="8"/>
        <rFont val="Calibri"/>
        <family val="2"/>
      </rPr>
      <t xml:space="preserve">  </t>
    </r>
    <r>
      <rPr>
        <sz val="11"/>
        <color indexed="8"/>
        <rFont val="Calibri"/>
        <family val="2"/>
      </rPr>
      <t>Em muitos casos, o fabricante pode ter tentado remover ou facilitar o consumo do mineral de conflito durante o processo de fabricação; no entanto, certa quantidade do mineral de conflito ainda permanece.</t>
    </r>
    <r>
      <rPr>
        <sz val="11"/>
        <color indexed="8"/>
        <rFont val="Calibri"/>
        <family val="2"/>
      </rPr>
      <t xml:space="preserve">  </t>
    </r>
    <r>
      <rPr>
        <sz val="11"/>
        <color indexed="8"/>
        <rFont val="Calibri"/>
        <family val="2"/>
      </rPr>
      <t>Se o mineral de conflito, que foi adicionado ou incluído durante o processo de fabricação, tiver sido completamente removido de tal forma que nenhum dos minerais de conflito continue presente no término daquele processo, a resposta a esta pergunta seria não.</t>
    </r>
    <r>
      <rPr>
        <sz val="11"/>
        <color indexed="8"/>
        <rFont val="Calibri"/>
        <family val="2"/>
      </rPr>
      <t xml:space="preserve">
</t>
    </r>
    <r>
      <rPr>
        <sz val="11"/>
        <color indexed="8"/>
        <rFont val="Calibri"/>
        <family val="2"/>
      </rPr>
      <t xml:space="preserve">
</t>
    </r>
    <r>
      <rPr>
        <sz val="11"/>
        <color indexed="8"/>
        <rFont val="Calibri"/>
        <family val="2"/>
      </rPr>
      <t>Esta pergunta deve ser respondida para cada mineral de conflito.</t>
    </r>
    <r>
      <rPr>
        <sz val="11"/>
        <color indexed="8"/>
        <rFont val="Calibri"/>
        <family val="2"/>
      </rPr>
      <t xml:space="preserve"> </t>
    </r>
    <r>
      <rPr>
        <sz val="11"/>
        <color indexed="8"/>
        <rFont val="Calibri"/>
        <family val="2"/>
      </rPr>
      <t>Respostas válidas a esta pergunta são “sim” ou “não”.</t>
    </r>
    <r>
      <rPr>
        <sz val="11"/>
        <color indexed="8"/>
        <rFont val="Calibri"/>
        <family val="2"/>
      </rPr>
      <t xml:space="preserve"> </t>
    </r>
    <r>
      <rPr>
        <sz val="11"/>
        <color indexed="8"/>
        <rFont val="Calibri"/>
        <family val="2"/>
      </rPr>
      <t>Esta pergunta é obrigatória.</t>
    </r>
    <r>
      <rPr>
        <sz val="11"/>
        <color indexed="8"/>
        <rFont val="Calibri"/>
        <family val="2"/>
      </rPr>
      <t xml:space="preserve"> </t>
    </r>
  </si>
  <si>
    <r>
      <rPr>
        <sz val="11"/>
        <color indexed="8"/>
        <rFont val="Calibri"/>
        <family val="2"/>
      </rPr>
      <t>A. Esta é uma declaração para divulgar se a empresa tem uma política de aquisição de minerais de conflito.</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</si>
  <si>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B. Esta é uma declaração para divulgar se a política de aquisição de minerais de conflito da empresa está disponível no website da empresa.</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Se for “sim”, o usuário especificará o link em um campo de comentário à questão.</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</si>
  <si>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C. Esta é uma pergunta para determinar se a empresa exige que seus fornecedores diretos estejam isentos de conflitos RDC.</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Veja na planilha Definições a definição de “isento de conflitos RDC”.</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</si>
  <si>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D. Esta é uma declaração para determinar se uma empresa requer que seus fornecedores diretos tenham fontes de minerais de conflito validadas como fundições livres de conflitos.</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</si>
  <si>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Esta é uma pergunta para divulgar se uma empresa solicita a seu fornecedor que preencha uma declaração de minerais de conflito.</t>
    </r>
    <r>
      <rPr>
        <sz val="11"/>
        <color indexed="8"/>
        <rFont val="Calibri"/>
        <family val="2"/>
      </rPr>
      <t xml:space="preserve"> </t>
    </r>
    <r>
      <rPr>
        <sz val="11"/>
        <color indexed="8"/>
        <rFont val="Calibri"/>
        <family val="2"/>
      </rPr>
      <t>As respostas aceitáveis estão listadas abaixo; em determinados casos podem ser requeridas mais explicações, isto é, para fornecer o formato usado para colher informações.</t>
    </r>
    <r>
      <rPr>
        <sz val="11"/>
        <color indexed="8"/>
        <rFont val="Calibri"/>
        <family val="2"/>
      </rPr>
      <t xml:space="preserve"> </t>
    </r>
    <r>
      <rPr>
        <sz val="11"/>
        <color indexed="8"/>
        <rFont val="Calibri"/>
        <family val="2"/>
      </rPr>
      <t>Se a resposta for “sim”, o usuário, usando outro formato, deverá fazer um comentário em um campo de comentário à pergunta.</t>
    </r>
    <r>
      <rPr>
        <sz val="11"/>
        <color indexed="8"/>
        <rFont val="Calibri"/>
        <family val="2"/>
      </rPr>
      <t xml:space="preserve">  </t>
    </r>
    <r>
      <rPr>
        <sz val="11"/>
        <color indexed="8"/>
        <rFont val="Calibri"/>
        <family val="2"/>
      </rPr>
      <t>As respostas aceitáveis a esta pergunta são:</t>
    </r>
    <r>
      <rPr>
        <sz val="11"/>
        <color indexed="8"/>
        <rFont val="Calibri"/>
        <family val="2"/>
      </rPr>
      <t xml:space="preserve">
</t>
    </r>
    <r>
      <rPr>
        <sz val="11"/>
        <color indexed="8"/>
        <rFont val="Calibri"/>
        <family val="2"/>
      </rPr>
      <t xml:space="preserve">
</t>
    </r>
    <r>
      <rPr>
        <sz val="11"/>
        <color indexed="8"/>
        <rFont val="Calibri"/>
        <family val="2"/>
      </rPr>
      <t>- Sim, em conformidade com o IPC-1755 [por exemplo, CMRT]</t>
    </r>
    <r>
      <rPr>
        <sz val="11"/>
        <color indexed="8"/>
        <rFont val="Calibri"/>
        <family val="2"/>
      </rPr>
      <t xml:space="preserve">
</t>
    </r>
    <r>
      <rPr>
        <sz val="11"/>
        <color indexed="8"/>
        <rFont val="Calibri"/>
        <family val="2"/>
      </rPr>
      <t>- Sim,usando outro formato (descrever)</t>
    </r>
    <r>
      <rPr>
        <sz val="11"/>
        <color indexed="8"/>
        <rFont val="Calibri"/>
        <family val="2"/>
      </rPr>
      <t xml:space="preserve">
</t>
    </r>
    <r>
      <rPr>
        <sz val="11"/>
        <color indexed="8"/>
        <rFont val="Calibri"/>
        <family val="2"/>
      </rPr>
      <t>- Não</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</si>
  <si>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G. Responda “sim” ou “não”.</t>
    </r>
    <r>
      <rPr>
        <sz val="11"/>
        <color indexed="8"/>
        <rFont val="Calibri"/>
        <family val="2"/>
      </rPr>
      <t xml:space="preserve">  </t>
    </r>
    <r>
      <rPr>
        <sz val="11"/>
        <color indexed="8"/>
        <rFont val="Calibri"/>
        <family val="2"/>
      </rPr>
      <t>Na seção “comentários”, você poderá prestar informações adicionais sobre sua abordagem.</t>
    </r>
    <r>
      <rPr>
        <sz val="11"/>
        <color indexed="8"/>
        <rFont val="Calibri"/>
        <family val="2"/>
      </rPr>
      <t xml:space="preserve"> </t>
    </r>
    <r>
      <rPr>
        <sz val="11"/>
        <color indexed="8"/>
        <rFont val="Calibri"/>
        <family val="2"/>
      </rPr>
      <t>Os exemplos poderiam ser:</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“Auditoria de terceiros” - auditorias no local de seus fornecedores, realizadas por terceiros independentes.</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“Somente revisão de documentação” - uma revisão de registros e documentação enviadas pelo fornecedor, realizada por terceiros independentes e/ou pessoal de sua empresa.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“Auditoria interna” - auditorias no local de seus fornecedores, realizadas por pessoal da sua empresa.</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</si>
  <si>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H. Esta é uma pergunta para divulgar se o processo de revisão da empresa inclui gestão de ações corretivas.</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</si>
  <si>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I. Esta é uma pergunta para divulgar se uma empresa está sujeita à regra da SEC.</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Esta pergunta é obrigatória.</t>
    </r>
    <r>
      <rPr>
        <sz val="11"/>
        <color indexed="8"/>
        <rFont val="Calibri"/>
        <family val="2"/>
      </rPr>
      <t xml:space="preserve"> </t>
    </r>
    <r>
      <rPr>
        <sz val="11"/>
        <color indexed="8"/>
        <rFont val="Calibri"/>
        <family val="2"/>
      </rPr>
      <t>Para mais informações, consulte www.sec.gov.</t>
    </r>
  </si>
  <si>
    <r>
      <rPr>
        <sz val="11"/>
        <color indexed="8"/>
        <rFont val="Calibri"/>
        <family val="2"/>
      </rPr>
      <t>3.</t>
    </r>
    <r>
      <rPr>
        <sz val="11"/>
        <color indexed="8"/>
        <rFont val="Calibri"/>
        <family val="2"/>
      </rPr>
      <t xml:space="preserve"> </t>
    </r>
    <r>
      <rPr>
        <sz val="11"/>
        <color indexed="8"/>
        <rFont val="Calibri"/>
        <family val="2"/>
      </rPr>
      <t>Lista de Referência de Fundições (*) - Selecionar no menu suspenso.</t>
    </r>
    <r>
      <rPr>
        <sz val="11"/>
        <color indexed="8"/>
        <rFont val="Calibri"/>
        <family val="2"/>
      </rPr>
      <t xml:space="preserve">  </t>
    </r>
    <r>
      <rPr>
        <sz val="11"/>
        <color indexed="8"/>
        <rFont val="Calibri"/>
        <family val="2"/>
      </rPr>
      <t>Essa é a lista de fundições conhecidas na data de divulgação do modelo.</t>
    </r>
    <r>
      <rPr>
        <sz val="11"/>
        <color indexed="8"/>
        <rFont val="Calibri"/>
        <family val="2"/>
      </rPr>
      <t xml:space="preserve">  </t>
    </r>
    <r>
      <rPr>
        <sz val="11"/>
        <color indexed="8"/>
        <rFont val="Calibri"/>
        <family val="2"/>
      </rPr>
      <t>Se a fundição não estiver listada, selecione "Fundição não listada".</t>
    </r>
    <r>
      <rPr>
        <sz val="11"/>
        <color indexed="8"/>
        <rFont val="Calibri"/>
        <family val="2"/>
      </rPr>
      <t xml:space="preserve">  </t>
    </r>
    <r>
      <rPr>
        <sz val="11"/>
        <color indexed="8"/>
        <rFont val="Calibri"/>
        <family val="2"/>
      </rPr>
      <t>Isso permitirá inserir o nome da fundição na coluna D. Se não souber o nome ou local da fundição, selecione "Fundição ainda não identificada".</t>
    </r>
    <r>
      <rPr>
        <sz val="11"/>
        <color indexed="8"/>
        <rFont val="Calibri"/>
        <family val="2"/>
      </rPr>
      <t xml:space="preserve">  </t>
    </r>
    <r>
      <rPr>
        <sz val="11"/>
        <color indexed="8"/>
        <rFont val="Calibri"/>
        <family val="2"/>
      </rPr>
      <t>Nessa opção, as colunas D e E serão preenchidas automaticamente com "desconhecida".</t>
    </r>
    <r>
      <rPr>
        <sz val="11"/>
        <color indexed="8"/>
        <rFont val="Calibri"/>
        <family val="2"/>
      </rPr>
      <t xml:space="preserve">  </t>
    </r>
    <r>
      <rPr>
        <sz val="11"/>
        <color indexed="8"/>
        <rFont val="Calibri"/>
        <family val="2"/>
      </rPr>
      <t>Este campo é obrigatório.</t>
    </r>
  </si>
  <si>
    <r>
      <rPr>
        <sz val="11"/>
        <color indexed="8"/>
        <rFont val="Calibri"/>
        <family val="2"/>
      </rPr>
      <t>15.</t>
    </r>
    <r>
      <rPr>
        <sz val="11"/>
        <color indexed="8"/>
        <rFont val="Calibri"/>
        <family val="2"/>
      </rPr>
      <t xml:space="preserve"> </t>
    </r>
    <r>
      <rPr>
        <sz val="11"/>
        <color indexed="8"/>
        <rFont val="Calibri"/>
        <family val="2"/>
      </rPr>
      <t>Indica se a fundição obtém unicamente entradas para seu(s) processo(s) de fundição de fontes recicladas ou sucatas.</t>
    </r>
    <r>
      <rPr>
        <sz val="11"/>
        <color indexed="8"/>
        <rFont val="Calibri"/>
        <family val="2"/>
      </rPr>
      <t xml:space="preserve"> </t>
    </r>
    <r>
      <rPr>
        <sz val="11"/>
        <color indexed="8"/>
        <rFont val="Calibri"/>
        <family val="2"/>
      </rPr>
      <t>Esta pergunta é opcional.</t>
    </r>
    <r>
      <rPr>
        <sz val="11"/>
        <color indexed="8"/>
        <rFont val="Calibri"/>
        <family val="2"/>
      </rPr>
      <t xml:space="preserve">  </t>
    </r>
    <r>
      <rPr>
        <sz val="11"/>
        <color indexed="8"/>
        <rFont val="Calibri"/>
        <family val="2"/>
      </rPr>
      <t>As respostas aceitáveis a esta pergunta são:</t>
    </r>
    <r>
      <rPr>
        <sz val="11"/>
        <color indexed="8"/>
        <rFont val="Calibri"/>
        <family val="2"/>
      </rPr>
      <t xml:space="preserve">
</t>
    </r>
    <r>
      <rPr>
        <sz val="11"/>
        <color indexed="8"/>
        <rFont val="Calibri"/>
        <family val="2"/>
      </rPr>
      <t xml:space="preserve">
</t>
    </r>
    <r>
      <rPr>
        <sz val="11"/>
        <color indexed="8"/>
        <rFont val="Calibri"/>
        <family val="2"/>
      </rPr>
      <t>- Sim</t>
    </r>
    <r>
      <rPr>
        <sz val="11"/>
        <color indexed="8"/>
        <rFont val="Calibri"/>
        <family val="2"/>
      </rPr>
      <t xml:space="preserve">
</t>
    </r>
    <r>
      <rPr>
        <sz val="11"/>
        <color indexed="8"/>
        <rFont val="Calibri"/>
        <family val="2"/>
      </rPr>
      <t>- Não</t>
    </r>
    <r>
      <rPr>
        <sz val="11"/>
        <color indexed="8"/>
        <rFont val="Calibri"/>
        <family val="2"/>
      </rPr>
      <t xml:space="preserve">
</t>
    </r>
    <r>
      <rPr>
        <sz val="11"/>
        <color indexed="8"/>
        <rFont val="Calibri"/>
        <family val="2"/>
      </rPr>
      <t>- Desconhecido</t>
    </r>
  </si>
  <si>
    <r>
      <rPr>
        <sz val="11"/>
        <color indexed="8"/>
        <rFont val="Calibri"/>
        <family val="2"/>
      </rPr>
      <t>Campos obrigatórios estão marcados com um asterisco (*).</t>
    </r>
    <r>
      <rPr>
        <sz val="11"/>
        <color indexed="8"/>
        <rFont val="Calibri"/>
        <family val="2"/>
      </rPr>
      <t xml:space="preserve">  </t>
    </r>
    <r>
      <rPr>
        <sz val="11"/>
        <color indexed="8"/>
        <rFont val="Calibri"/>
        <family val="2"/>
      </rPr>
      <t>Consulte a guia “Instruções” para ver orientações sobre como responder a esta pergunta.</t>
    </r>
  </si>
  <si>
    <r>
      <rPr>
        <sz val="11"/>
        <color indexed="8"/>
        <rFont val="Calibri"/>
        <family val="2"/>
      </rPr>
      <t>1) Algum mineral de conflito foi intencionalmente acrescentado ou utilizado no(s) produto(s) ou no processo de produção? (*)</t>
    </r>
  </si>
  <si>
    <r>
      <rPr>
        <sz val="11"/>
        <color indexed="8"/>
        <rFont val="Calibri"/>
        <family val="2"/>
      </rPr>
      <t>I. A sua empresa precisa registrar uma divulgação anual de minerais de conflito na SEC?</t>
    </r>
  </si>
  <si>
    <r>
      <rPr>
        <sz val="11"/>
        <color indexed="8"/>
        <rFont val="Calibri"/>
        <family val="2"/>
      </rPr>
      <t>Acima de 90%</t>
    </r>
  </si>
  <si>
    <r>
      <rPr>
        <sz val="11"/>
        <color indexed="8"/>
        <rFont val="Calibri"/>
        <family val="2"/>
      </rPr>
      <t>Acima de 75%</t>
    </r>
  </si>
  <si>
    <r>
      <rPr>
        <sz val="11"/>
        <color indexed="8"/>
        <rFont val="Calibri"/>
        <family val="2"/>
      </rPr>
      <t>Acima de 50%</t>
    </r>
  </si>
  <si>
    <r>
      <rPr>
        <sz val="11"/>
        <color indexed="8"/>
        <rFont val="Calibri"/>
        <family val="2"/>
      </rPr>
      <t>50% ou menos</t>
    </r>
  </si>
  <si>
    <r>
      <rPr>
        <sz val="11"/>
        <color indexed="8"/>
        <rFont val="Calibri"/>
        <family val="2"/>
      </rPr>
      <t>Sim, em conformidade com o IPC-1755 [por exemplo, CMRT]</t>
    </r>
  </si>
  <si>
    <r>
      <rPr>
        <sz val="11"/>
        <color indexed="8"/>
        <rFont val="Calibri"/>
        <family val="2"/>
      </rPr>
      <t>Sim, usando outro formato (descrever)</t>
    </r>
  </si>
  <si>
    <r>
      <rPr>
        <sz val="7"/>
        <color indexed="8"/>
        <rFont val="Verdana"/>
        <family val="2"/>
      </rPr>
      <t xml:space="preserve"> </t>
    </r>
    <r>
      <rPr>
        <sz val="10"/>
        <color indexed="8"/>
        <rFont val="Verdana"/>
        <family val="2"/>
      </rPr>
      <t>Não</t>
    </r>
  </si>
  <si>
    <r>
      <rPr>
        <sz val="11"/>
        <color indexed="8"/>
        <rFont val="Calibri"/>
        <family val="2"/>
      </rPr>
      <t>Lista de Referência de Fundições (*)</t>
    </r>
  </si>
  <si>
    <r>
      <rPr>
        <sz val="11"/>
        <color indexed="8"/>
        <rFont val="Calibri"/>
        <family val="2"/>
      </rPr>
      <t>ID da Fundição</t>
    </r>
  </si>
  <si>
    <r>
      <rPr>
        <sz val="11"/>
        <color indexed="8"/>
        <rFont val="Calibri"/>
        <family val="2"/>
      </rPr>
      <t>Geben Sie bei jeder der sieben obligatorischen Fragen eine Antwort für jedes Metall an, indem Sie eine Auswahl aus dem Pull-down-Menü treffen. Die Fragen in diesem Abschnitt müssen für alle 3TG-Mineralien beantwortet werden.</t>
    </r>
    <r>
      <rPr>
        <sz val="11"/>
        <color indexed="8"/>
        <rFont val="Calibri"/>
        <family val="2"/>
      </rPr>
      <t xml:space="preserve"> </t>
    </r>
    <r>
      <rPr>
        <sz val="11"/>
        <color indexed="8"/>
        <rFont val="Calibri"/>
        <family val="2"/>
      </rPr>
      <t>Falls die Antwort auf Frage 1 für ein bestimmtes Metall positiv lautet, müssen die nachfolgenden Fragen für dieses Metall beantwortet werden und auch die folgenden Due-Diligence-Fragen (A bis I) bezüglich des allgemeinen Due-Diligence-Programms des Unternehmens müssen beantwortet werden.</t>
    </r>
  </si>
  <si>
    <r>
      <rPr>
        <sz val="11"/>
        <color indexed="8"/>
        <rFont val="Calibri"/>
        <family val="2"/>
      </rPr>
      <t>1.</t>
    </r>
    <r>
      <rPr>
        <sz val="11"/>
        <color indexed="8"/>
        <rFont val="Calibri"/>
        <family val="2"/>
      </rPr>
      <t xml:space="preserve"> </t>
    </r>
    <r>
      <rPr>
        <sz val="11"/>
        <color indexed="8"/>
        <rFont val="Calibri"/>
        <family val="2"/>
      </rPr>
      <t>Dies ist die erste von zwei Fragen, bei denen die Antwort zur Bestimmung verwendet wird, ob das 3TG-Mineral in den Umfang der Meldepflichten für Konfliktmineralien fällt.</t>
    </r>
    <r>
      <rPr>
        <sz val="11"/>
        <color indexed="8"/>
        <rFont val="Calibri"/>
        <family val="2"/>
      </rPr>
      <t xml:space="preserve">  </t>
    </r>
    <r>
      <rPr>
        <sz val="11"/>
        <color indexed="8"/>
        <rFont val="Calibri"/>
        <family val="2"/>
      </rPr>
      <t>Diese Frage orientiert sich an der Anleitung der SEC in den endgültigen Regeln betreffend die Bestimmung, ob ein 3TG-Mineral „notwendig für die Funktionalität oder Herstellung“ eines Produktes ist.</t>
    </r>
    <r>
      <rPr>
        <sz val="11"/>
        <color indexed="8"/>
        <rFont val="Calibri"/>
        <family val="2"/>
      </rPr>
      <t xml:space="preserve">   </t>
    </r>
    <r>
      <rPr>
        <sz val="11"/>
        <color indexed="8"/>
        <rFont val="Calibri"/>
        <family val="2"/>
      </rPr>
      <t>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t>
    </r>
    <r>
      <rPr>
        <sz val="11"/>
        <color indexed="8"/>
        <rFont val="Calibri"/>
        <family val="2"/>
      </rPr>
      <t xml:space="preserve">  </t>
    </r>
    <r>
      <rPr>
        <sz val="11"/>
        <color indexed="8"/>
        <rFont val="Calibri"/>
        <family val="2"/>
      </rPr>
      <t>Genauso geht die Anleitung davon aus, dass ein 3TG-Mineral für die Herstellung eines Produktes nicht notwendig ist, sofern es nicht absichtlich in den Fertigungsprozess dieses Produktes aufgenommen wurde.</t>
    </r>
    <r>
      <rPr>
        <sz val="11"/>
        <color indexed="8"/>
        <rFont val="Calibri"/>
        <family val="2"/>
      </rPr>
      <t xml:space="preserve"> </t>
    </r>
    <r>
      <rPr>
        <sz val="11"/>
        <color indexed="8"/>
        <rFont val="Calibri"/>
        <family val="2"/>
      </rPr>
      <t>Die Antwort auf diese Frage soll alle Kontaminantenrückstände oder natürlich vorkommenden Nebenprodukte, wie Zinn in Stahl, ausschließen.</t>
    </r>
    <r>
      <rPr>
        <sz val="11"/>
        <color indexed="8"/>
        <rFont val="Calibri"/>
        <family val="2"/>
      </rPr>
      <t xml:space="preserve">  </t>
    </r>
    <r>
      <rPr>
        <sz val="11"/>
        <color indexed="8"/>
        <rFont val="Calibri"/>
        <family val="2"/>
      </rPr>
      <t>Diese Frage muss für jedes 3TG-Mineral beantwortet werden.</t>
    </r>
    <r>
      <rPr>
        <sz val="11"/>
        <color indexed="8"/>
        <rFont val="Calibri"/>
        <family val="2"/>
      </rPr>
      <t xml:space="preserve">
</t>
    </r>
    <r>
      <rPr>
        <sz val="11"/>
        <color indexed="8"/>
        <rFont val="Calibri"/>
        <family val="2"/>
      </rPr>
      <t xml:space="preserve">
</t>
    </r>
    <r>
      <rPr>
        <sz val="11"/>
        <color indexed="8"/>
        <rFont val="Calibri"/>
        <family val="2"/>
      </rPr>
      <t>Diese Frage zielt darauf ab, ob irgendwelche Konfliktmaterialien als Rohmaterialien, Komponenten oder Zusatzstoffe in einem Produkt verwendet werden, das sie herstellen oder zu deren Herstellung Sie sich vertraglich verpflichten (einschließlich Rohmaterialien und Komponenten).</t>
    </r>
    <r>
      <rPr>
        <sz val="11"/>
        <color indexed="8"/>
        <rFont val="Calibri"/>
        <family val="2"/>
      </rPr>
      <t xml:space="preserve"> </t>
    </r>
    <r>
      <rPr>
        <sz val="11"/>
        <color indexed="8"/>
        <rFont val="Calibri"/>
        <family val="2"/>
      </rPr>
      <t>Unreinheiten bei Rohmaterialien, Komponenten, Zusatzstoffen, Schleifmitteln und Schneidewerkzeugen liegen außerhalb des Umfangs der Umfrage.</t>
    </r>
    <r>
      <rPr>
        <sz val="11"/>
        <color indexed="8"/>
        <rFont val="Calibri"/>
        <family val="2"/>
      </rPr>
      <t xml:space="preserve">
</t>
    </r>
    <r>
      <rPr>
        <sz val="11"/>
        <color indexed="8"/>
        <rFont val="Calibri"/>
        <family val="2"/>
      </rPr>
      <t xml:space="preserve">
</t>
    </r>
    <r>
      <rPr>
        <sz val="11"/>
        <color indexed="8"/>
        <rFont val="Calibri"/>
        <family val="2"/>
      </rPr>
      <t>Diese Frage muss für jedes 3TG-Mineral beantwortet werden.</t>
    </r>
    <r>
      <rPr>
        <sz val="11"/>
        <color indexed="8"/>
        <rFont val="Calibri"/>
        <family val="2"/>
      </rPr>
      <t xml:space="preserve"> </t>
    </r>
    <r>
      <rPr>
        <sz val="11"/>
        <color indexed="8"/>
        <rFont val="Calibri"/>
        <family val="2"/>
      </rPr>
      <t>Gültige Antworten auf diese Frage sind entweder „Ja“ oder „Nein“.</t>
    </r>
    <r>
      <rPr>
        <sz val="11"/>
        <color indexed="8"/>
        <rFont val="Calibri"/>
        <family val="2"/>
      </rPr>
      <t xml:space="preserve"> </t>
    </r>
    <r>
      <rPr>
        <sz val="11"/>
        <color indexed="8"/>
        <rFont val="Calibri"/>
        <family val="2"/>
      </rPr>
      <t>Diese Frage muss beantwortet werden.</t>
    </r>
  </si>
  <si>
    <r>
      <rPr>
        <sz val="11"/>
        <color indexed="8"/>
        <rFont val="Calibri"/>
        <family val="2"/>
      </rPr>
      <t>2.</t>
    </r>
    <r>
      <rPr>
        <sz val="11"/>
        <color indexed="8"/>
        <rFont val="Calibri"/>
        <family val="2"/>
      </rPr>
      <t xml:space="preserve"> </t>
    </r>
    <r>
      <rPr>
        <sz val="11"/>
        <color indexed="8"/>
        <rFont val="Calibri"/>
        <family val="2"/>
      </rPr>
      <t>Diese Frage muss für jedes 3TG-Mineral beantwortet werden. Die Antwort auf Frage 1 ist „Ja“.</t>
    </r>
    <r>
      <rPr>
        <sz val="11"/>
        <color indexed="8"/>
        <rFont val="Calibri"/>
        <family val="2"/>
      </rPr>
      <t xml:space="preserve"> </t>
    </r>
    <r>
      <rPr>
        <sz val="11"/>
        <color indexed="8"/>
        <rFont val="Calibri"/>
        <family val="2"/>
      </rPr>
      <t>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t>
    </r>
    <r>
      <rPr>
        <sz val="11"/>
        <color indexed="8"/>
        <rFont val="Calibri"/>
        <family val="2"/>
      </rPr>
      <t xml:space="preserve">  </t>
    </r>
    <r>
      <rPr>
        <sz val="11"/>
        <color indexed="8"/>
        <rFont val="Calibri"/>
        <family val="2"/>
      </rPr>
      <t>Diese Frage ist abhängig von der Frage und der Antwort zu Frage 1.</t>
    </r>
    <r>
      <rPr>
        <sz val="11"/>
        <color indexed="8"/>
        <rFont val="Calibri"/>
        <family val="2"/>
      </rPr>
      <t xml:space="preserve"> </t>
    </r>
    <r>
      <rPr>
        <sz val="11"/>
        <color indexed="8"/>
        <rFont val="Calibri"/>
        <family val="2"/>
      </rPr>
      <t>Diese Frage soll diejenigen 3TG-Mineralien identifizieren, die absichtlich im Herstellungsprozess eines Produktes enthalten sind oder verwendet werden, wobei eine bestimmte Menge von 3TG-Mineralien in dem Endprodukt zurückbleibt.</t>
    </r>
    <r>
      <rPr>
        <sz val="11"/>
        <color indexed="8"/>
        <rFont val="Calibri"/>
        <family val="2"/>
      </rPr>
      <t xml:space="preserve">  </t>
    </r>
    <r>
      <rPr>
        <sz val="11"/>
        <color indexed="8"/>
        <rFont val="Calibri"/>
        <family val="2"/>
      </rPr>
      <t>Dies beinhaltet 3TG-Mineralien, die möglicherweise nicht absichtlich Bestandteile des Endproduktes werden und die möglicherweise auch nicht für die Funktionalität des Produktes notwendig, sondern nur als Rückstände des Herstellungsprozesses vorhanden sind.</t>
    </r>
    <r>
      <rPr>
        <sz val="11"/>
        <color indexed="8"/>
        <rFont val="Calibri"/>
        <family val="2"/>
      </rPr>
      <t xml:space="preserve">  </t>
    </r>
    <r>
      <rPr>
        <sz val="11"/>
        <color indexed="8"/>
        <rFont val="Calibri"/>
        <family val="2"/>
      </rPr>
      <t>In vielen Fällen wird der Hersteller versucht haben, die 3TG-Mineralien zu entfernen oder den Verbrauch derselben während des Herstellungsprozesses zu ermöglichen, jedoch bleibt eine bestimmte Menge der 3TG-Mineralien zurück.</t>
    </r>
    <r>
      <rPr>
        <sz val="11"/>
        <color indexed="8"/>
        <rFont val="Calibri"/>
        <family val="2"/>
      </rPr>
      <t xml:space="preserve">  </t>
    </r>
    <r>
      <rPr>
        <sz val="11"/>
        <color indexed="8"/>
        <rFont val="Calibri"/>
        <family val="2"/>
      </rPr>
      <t>Sollte das 3TG-Mineral, welches in den Fertigungsprozess aufgenommen wurde, vollständig entfernt werden, sodass am Ende des Prozesses keine 3TG-Rückstände mehr vorliegen, wäre die Antwort auf diese Frage „Nein“.</t>
    </r>
    <r>
      <rPr>
        <sz val="11"/>
        <color indexed="8"/>
        <rFont val="Calibri"/>
        <family val="2"/>
      </rPr>
      <t xml:space="preserve">
</t>
    </r>
    <r>
      <rPr>
        <sz val="11"/>
        <color indexed="8"/>
        <rFont val="Calibri"/>
        <family val="2"/>
      </rPr>
      <t xml:space="preserve">
</t>
    </r>
    <r>
      <rPr>
        <sz val="11"/>
        <color indexed="8"/>
        <rFont val="Calibri"/>
        <family val="2"/>
      </rPr>
      <t>Diese Frage muss für jedes 3TG-Mineral beantwortet werden.</t>
    </r>
    <r>
      <rPr>
        <sz val="11"/>
        <color indexed="8"/>
        <rFont val="Calibri"/>
        <family val="2"/>
      </rPr>
      <t xml:space="preserve"> </t>
    </r>
    <r>
      <rPr>
        <sz val="11"/>
        <color indexed="8"/>
        <rFont val="Calibri"/>
        <family val="2"/>
      </rPr>
      <t>Gültige Antworten auf diese Frage sind entweder „Ja“ oder „Nein“.</t>
    </r>
    <r>
      <rPr>
        <sz val="11"/>
        <color indexed="8"/>
        <rFont val="Calibri"/>
        <family val="2"/>
      </rPr>
      <t xml:space="preserve"> </t>
    </r>
    <r>
      <rPr>
        <sz val="11"/>
        <color indexed="8"/>
        <rFont val="Calibri"/>
        <family val="2"/>
      </rPr>
      <t>Diese Frage muss beantwortet werden.</t>
    </r>
    <r>
      <rPr>
        <sz val="11"/>
        <color indexed="8"/>
        <rFont val="Calibri"/>
        <family val="2"/>
      </rPr>
      <t xml:space="preserve"> </t>
    </r>
  </si>
  <si>
    <r>
      <rPr>
        <sz val="11"/>
        <color indexed="8"/>
        <rFont val="Calibri"/>
        <family val="2"/>
      </rPr>
      <t>A. Diese Erklärung dient der Bestimmung, ob ein Unternehmen über eine Beschaffungsrichtlinie für Konfliktmineralien verfügt.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</si>
  <si>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B. Diese Erklärung dient der Bestimmung, ob die Beschaffungsrichtlinie für Konfliktmineralien eines Unternehmens auf dessen Website verfügbar ist.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Bei „Ja“ sollte der Benutzer die URL im Frage/Kommentar-Feld angeben.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</si>
  <si>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C. Diese Frage dient der Bestimmung, ob es für ein Unternehmen erforderlich ist, dass seine direkten Lieferanten DRC-konfliktfrei sind.</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Die Definition von „DRC-konfliktfrei“ finden Sie auf dem Definitionen-Arbeitsblatt.</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</si>
  <si>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D. Diese Erklärung dient der Bestimmung, ob ein Unternehmen verlangt, dass seine direkten Lieferanten 3TG-Mineralien aus bestätigt konfliktfreien Schmelzöfen beschaffen.</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</si>
  <si>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F. Diese Frage dient der Bestimmung, ob ein Unternehmen von seinen Lieferanten verlangt, eine Erklärung zu Konfliktmineralien auszufüllen.</t>
    </r>
    <r>
      <rPr>
        <sz val="11"/>
        <color indexed="8"/>
        <rFont val="Calibri"/>
        <family val="2"/>
      </rPr>
      <t xml:space="preserve"> </t>
    </r>
    <r>
      <rPr>
        <sz val="11"/>
        <color indexed="8"/>
        <rFont val="Calibri"/>
        <family val="2"/>
      </rPr>
      <t>Akzeptierte Antworten sind unten aufgeführt; in einigen Fällen können zusätzliche Erklärungen notwendig sein, um das Format der Informationserhebung anzugeben.</t>
    </r>
    <r>
      <rPr>
        <sz val="11"/>
        <color indexed="8"/>
        <rFont val="Calibri"/>
        <family val="2"/>
      </rPr>
      <t xml:space="preserve"> </t>
    </r>
    <r>
      <rPr>
        <sz val="11"/>
        <color indexed="8"/>
        <rFont val="Calibri"/>
        <family val="2"/>
      </rPr>
      <t>Falls die Antwort „Ja“ lautet und ein anderes Format verwendet wird, sollte der Benutzer eine Beschreibung im Frage/Kommentar-Feld hinterlassen.</t>
    </r>
    <r>
      <rPr>
        <sz val="11"/>
        <color indexed="8"/>
        <rFont val="Calibri"/>
        <family val="2"/>
      </rPr>
      <t xml:space="preserve">  </t>
    </r>
    <r>
      <rPr>
        <sz val="11"/>
        <color indexed="8"/>
        <rFont val="Calibri"/>
        <family val="2"/>
      </rPr>
      <t>Erlaubte Antworten auf diese Frage sind:</t>
    </r>
    <r>
      <rPr>
        <sz val="11"/>
        <color indexed="8"/>
        <rFont val="Calibri"/>
        <family val="2"/>
      </rPr>
      <t xml:space="preserve">
</t>
    </r>
    <r>
      <rPr>
        <sz val="11"/>
        <color indexed="8"/>
        <rFont val="Calibri"/>
        <family val="2"/>
      </rPr>
      <t xml:space="preserve">
</t>
    </r>
    <r>
      <rPr>
        <sz val="11"/>
        <color indexed="8"/>
        <rFont val="Calibri"/>
        <family val="2"/>
      </rPr>
      <t>- Ja, konform mit IPC-1755 [z. B. CMRT]</t>
    </r>
    <r>
      <rPr>
        <sz val="11"/>
        <color indexed="8"/>
        <rFont val="Calibri"/>
        <family val="2"/>
      </rPr>
      <t xml:space="preserve">
</t>
    </r>
    <r>
      <rPr>
        <sz val="11"/>
        <color indexed="8"/>
        <rFont val="Calibri"/>
        <family val="2"/>
      </rPr>
      <t>- Ja, unter Verwendung eines anderen Formats (bitte beschreiben)</t>
    </r>
    <r>
      <rPr>
        <sz val="11"/>
        <color indexed="8"/>
        <rFont val="Calibri"/>
        <family val="2"/>
      </rPr>
      <t xml:space="preserve">
</t>
    </r>
    <r>
      <rPr>
        <sz val="11"/>
        <color indexed="8"/>
        <rFont val="Calibri"/>
        <family val="2"/>
      </rPr>
      <t>- Nein</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</si>
  <si>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G. Bitte antworten Sie mit „Ja“ oder „Nein“.</t>
    </r>
    <r>
      <rPr>
        <sz val="11"/>
        <color indexed="8"/>
        <rFont val="Calibri"/>
        <family val="2"/>
      </rPr>
      <t xml:space="preserve">  </t>
    </r>
    <r>
      <rPr>
        <sz val="11"/>
        <color indexed="8"/>
        <rFont val="Calibri"/>
        <family val="2"/>
      </rPr>
      <t>Im Kommentarfeld können Sie weitere Informationen zu Ihrem Ansatz bereitstellen.</t>
    </r>
    <r>
      <rPr>
        <sz val="11"/>
        <color indexed="8"/>
        <rFont val="Calibri"/>
        <family val="2"/>
      </rPr>
      <t xml:space="preserve"> </t>
    </r>
    <r>
      <rPr>
        <sz val="11"/>
        <color indexed="8"/>
        <rFont val="Calibri"/>
        <family val="2"/>
      </rPr>
      <t>Beispiele sind:</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„Drittpartei-Prüfung“ – von einer unabhängigen Drittpartei durchgeführte Prüfung Ihrer Lieferanten direkt vor Ort.</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„Nur Dokumentenprüfung“ – eine Prüfung der vom Lieferanten eingereichten Aufzeichnungen und Dokumente, durchgeführt von einer unabhängigen Drittpartei oder Ihrem Unternehmenspersonal.</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„Interne Prüfung“ – von Ihrem Unternehmenspersonal durchgeführte Prüfung Ihrer Lieferanten direkt vor Ort.</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</si>
  <si>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H. Diese Frage dient der Bestimmung, ob das Prüfungsverfahren eines Unternehmens ein Abhilfemaßnahmen-Management umfasst.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</si>
  <si>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I. Diese Frage dient der Bestimmung, ob ein Unternehmen in den Geltungsbereich der SEC-Regel fällt.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Diese Frage muss beantwortet werden.</t>
    </r>
    <r>
      <rPr>
        <sz val="11"/>
        <color indexed="8"/>
        <rFont val="Calibri"/>
        <family val="2"/>
      </rPr>
      <t xml:space="preserve"> </t>
    </r>
    <r>
      <rPr>
        <sz val="11"/>
        <color indexed="8"/>
        <rFont val="Calibri"/>
        <family val="2"/>
      </rPr>
      <t>Wenden Sie sich für weitere Informationen an www.sec.gov.</t>
    </r>
  </si>
  <si>
    <r>
      <rPr>
        <sz val="11"/>
        <color indexed="8"/>
        <rFont val="Calibri"/>
        <family val="2"/>
      </rPr>
      <t>3.</t>
    </r>
    <r>
      <rPr>
        <sz val="11"/>
        <color indexed="8"/>
        <rFont val="Calibri"/>
        <family val="2"/>
      </rPr>
      <t xml:space="preserve"> </t>
    </r>
    <r>
      <rPr>
        <sz val="11"/>
        <color indexed="8"/>
        <rFont val="Calibri"/>
        <family val="2"/>
      </rPr>
      <t>Schmelzofensuche (*) – Aus Drop-down-Menü auswählen.</t>
    </r>
    <r>
      <rPr>
        <sz val="11"/>
        <color indexed="8"/>
        <rFont val="Calibri"/>
        <family val="2"/>
      </rPr>
      <t xml:space="preserve">  </t>
    </r>
    <r>
      <rPr>
        <sz val="11"/>
        <color indexed="8"/>
        <rFont val="Calibri"/>
        <family val="2"/>
      </rPr>
      <t>Das ist die Liste der bekannten Schmelzöfen zum Veröffentlichungsdatum der Vorlage.</t>
    </r>
    <r>
      <rPr>
        <sz val="11"/>
        <color indexed="8"/>
        <rFont val="Calibri"/>
        <family val="2"/>
      </rPr>
      <t xml:space="preserve">  </t>
    </r>
    <r>
      <rPr>
        <sz val="11"/>
        <color indexed="8"/>
        <rFont val="Calibri"/>
        <family val="2"/>
      </rPr>
      <t>Falls der Schmelzofen nicht auf der Liste ist, wählen Sie „Schmelzofen nicht aufgeführt“ aus.</t>
    </r>
    <r>
      <rPr>
        <sz val="11"/>
        <color indexed="8"/>
        <rFont val="Calibri"/>
        <family val="2"/>
      </rPr>
      <t xml:space="preserve">  </t>
    </r>
    <r>
      <rPr>
        <sz val="11"/>
        <color indexed="8"/>
        <rFont val="Calibri"/>
        <family val="2"/>
      </rPr>
      <t>Dies erlaubt Ihnen, den Namen des Schmelzofens in Spalte D einzugeben. Falls Sie den Namen oder den Standort des Schmelzofens nicht kennen, wählen Sie „Schmelzofen noch nicht identifiziert“ aus.</t>
    </r>
    <r>
      <rPr>
        <sz val="11"/>
        <color indexed="8"/>
        <rFont val="Calibri"/>
        <family val="2"/>
      </rPr>
      <t xml:space="preserve">  </t>
    </r>
    <r>
      <rPr>
        <sz val="11"/>
        <color indexed="8"/>
        <rFont val="Calibri"/>
        <family val="2"/>
      </rPr>
      <t>Für diese Option füllen sich die Spalten D und E automatisch z. B. zu „unbekannt“ aus.</t>
    </r>
    <r>
      <rPr>
        <sz val="11"/>
        <color indexed="8"/>
        <rFont val="Calibri"/>
        <family val="2"/>
      </rPr>
      <t xml:space="preserve">  </t>
    </r>
    <r>
      <rPr>
        <sz val="11"/>
        <color indexed="8"/>
        <rFont val="Calibri"/>
        <family val="2"/>
      </rPr>
      <t>Dieses Feld muss ausgefüllt werden.</t>
    </r>
  </si>
  <si>
    <r>
      <rPr>
        <sz val="11"/>
        <color indexed="8"/>
        <rFont val="Calibri"/>
        <family val="2"/>
      </rPr>
      <t>15.</t>
    </r>
    <r>
      <rPr>
        <sz val="11"/>
        <color indexed="8"/>
        <rFont val="Calibri"/>
        <family val="2"/>
      </rPr>
      <t xml:space="preserve"> </t>
    </r>
    <r>
      <rPr>
        <sz val="11"/>
        <color indexed="8"/>
        <rFont val="Calibri"/>
        <family val="2"/>
      </rPr>
      <t>Zeigt an, ob der Schmelzofen seine Materialien für seine(n) Schmelzprozess(e) ausschließlich aus Recycling oder Schrott bezieht.</t>
    </r>
    <r>
      <rPr>
        <sz val="11"/>
        <color indexed="8"/>
        <rFont val="Calibri"/>
        <family val="2"/>
      </rPr>
      <t xml:space="preserve"> </t>
    </r>
    <r>
      <rPr>
        <sz val="11"/>
        <color indexed="8"/>
        <rFont val="Calibri"/>
        <family val="2"/>
      </rPr>
      <t>Diese Frage ist optional.</t>
    </r>
    <r>
      <rPr>
        <sz val="11"/>
        <color indexed="8"/>
        <rFont val="Calibri"/>
        <family val="2"/>
      </rPr>
      <t xml:space="preserve">  </t>
    </r>
    <r>
      <rPr>
        <sz val="11"/>
        <color indexed="8"/>
        <rFont val="Calibri"/>
        <family val="2"/>
      </rPr>
      <t>Erlaubte Antworten auf diese Frage sind:</t>
    </r>
    <r>
      <rPr>
        <sz val="11"/>
        <color indexed="8"/>
        <rFont val="Calibri"/>
        <family val="2"/>
      </rPr>
      <t xml:space="preserve">
</t>
    </r>
    <r>
      <rPr>
        <sz val="11"/>
        <color indexed="8"/>
        <rFont val="Calibri"/>
        <family val="2"/>
      </rPr>
      <t xml:space="preserve">
</t>
    </r>
    <r>
      <rPr>
        <sz val="11"/>
        <color indexed="8"/>
        <rFont val="Calibri"/>
        <family val="2"/>
      </rPr>
      <t>- Ja</t>
    </r>
    <r>
      <rPr>
        <sz val="11"/>
        <color indexed="8"/>
        <rFont val="Calibri"/>
        <family val="2"/>
      </rPr>
      <t xml:space="preserve">
</t>
    </r>
    <r>
      <rPr>
        <sz val="11"/>
        <color indexed="8"/>
        <rFont val="Calibri"/>
        <family val="2"/>
      </rPr>
      <t>- Nein</t>
    </r>
    <r>
      <rPr>
        <sz val="11"/>
        <color indexed="8"/>
        <rFont val="Calibri"/>
        <family val="2"/>
      </rPr>
      <t xml:space="preserve">
</t>
    </r>
    <r>
      <rPr>
        <sz val="11"/>
        <color indexed="8"/>
        <rFont val="Calibri"/>
        <family val="2"/>
      </rPr>
      <t>- Unbekannt</t>
    </r>
  </si>
  <si>
    <r>
      <rPr>
        <sz val="11"/>
        <color indexed="8"/>
        <rFont val="Calibri"/>
        <family val="2"/>
      </rPr>
      <t>Pflichtfelder sind mit einem Sternchen (*) gekennzeichnet.</t>
    </r>
    <r>
      <rPr>
        <sz val="11"/>
        <color indexed="8"/>
        <rFont val="Calibri"/>
        <family val="2"/>
      </rPr>
      <t xml:space="preserve">  </t>
    </r>
    <r>
      <rPr>
        <sz val="11"/>
        <color indexed="8"/>
        <rFont val="Calibri"/>
        <family val="2"/>
      </rPr>
      <t>Im Tab „Instruktionen“ finden Sie eine Anleitung zur Beantwortung aller Fragen.</t>
    </r>
  </si>
  <si>
    <r>
      <rPr>
        <sz val="11"/>
        <color indexed="8"/>
        <rFont val="Calibri"/>
        <family val="2"/>
      </rPr>
      <t>1) Wird absichtlich ein 3TG-Mineral im Herstellungsprozess verwendet oder in das/die Produkt(e) aufgenommen? (*)</t>
    </r>
  </si>
  <si>
    <r>
      <rPr>
        <sz val="11"/>
        <color indexed="8"/>
        <rFont val="Calibri"/>
        <family val="2"/>
      </rPr>
      <t>I. Ist Ihr Unternehmen zu einer jährlichen Offenlegung der Konfliktmineralien gegenüber der SEC verpflichtet?</t>
    </r>
  </si>
  <si>
    <r>
      <rPr>
        <sz val="11"/>
        <color indexed="8"/>
        <rFont val="Calibri"/>
        <family val="2"/>
      </rPr>
      <t>Größer als 90 %</t>
    </r>
  </si>
  <si>
    <r>
      <rPr>
        <sz val="11"/>
        <color indexed="8"/>
        <rFont val="Calibri"/>
        <family val="2"/>
      </rPr>
      <t>Größer als 75 %</t>
    </r>
  </si>
  <si>
    <r>
      <rPr>
        <sz val="11"/>
        <color indexed="8"/>
        <rFont val="Calibri"/>
        <family val="2"/>
      </rPr>
      <t>Größer als 50 %</t>
    </r>
  </si>
  <si>
    <r>
      <rPr>
        <sz val="11"/>
        <color indexed="8"/>
        <rFont val="Calibri"/>
        <family val="2"/>
      </rPr>
      <t>50 % oder weniger</t>
    </r>
  </si>
  <si>
    <r>
      <rPr>
        <sz val="11"/>
        <color indexed="8"/>
        <rFont val="Calibri"/>
        <family val="2"/>
      </rPr>
      <t>Ja, konform mit IPC-1755 [z. B. CMRT]</t>
    </r>
  </si>
  <si>
    <r>
      <rPr>
        <sz val="11"/>
        <color indexed="8"/>
        <rFont val="Calibri"/>
        <family val="2"/>
      </rPr>
      <t>Ja, unter Verwendung eines anderen Formats (bitte beschreiben)</t>
    </r>
  </si>
  <si>
    <r>
      <rPr>
        <sz val="7"/>
        <color indexed="8"/>
        <rFont val="Verdana"/>
        <family val="2"/>
      </rPr>
      <t xml:space="preserve"> </t>
    </r>
    <r>
      <rPr>
        <sz val="10"/>
        <color indexed="8"/>
        <rFont val="Verdana"/>
        <family val="2"/>
      </rPr>
      <t>Nein</t>
    </r>
  </si>
  <si>
    <r>
      <rPr>
        <sz val="11"/>
        <color indexed="8"/>
        <rFont val="Calibri"/>
        <family val="2"/>
      </rPr>
      <t>Schmelzofensuche (*)</t>
    </r>
  </si>
  <si>
    <r>
      <rPr>
        <sz val="11"/>
        <color indexed="8"/>
        <rFont val="Calibri"/>
        <family val="2"/>
      </rPr>
      <t>Schmelzofen-ID</t>
    </r>
  </si>
  <si>
    <t>Sì, in conformità con IPC-1755 [e.g., CMRT]</t>
  </si>
  <si>
    <t>Sì, utilizzando un altro formato (descrivere)</t>
  </si>
  <si>
    <r>
      <rPr>
        <sz val="11"/>
        <color indexed="8"/>
        <rFont val="Calibri"/>
        <family val="2"/>
      </rPr>
      <t>Zorunlu yedi sorunun her birinde, açılır menü seçimlerini kullanarak her bir metal için bir yanıt verin. Bu bölümdeki sorular tüm 3TG'ler için doldurulmalıdır.</t>
    </r>
    <r>
      <rPr>
        <sz val="11"/>
        <color indexed="8"/>
        <rFont val="Calibri"/>
        <family val="2"/>
      </rPr>
      <t xml:space="preserve"> </t>
    </r>
    <r>
      <rPr>
        <sz val="11"/>
        <color indexed="8"/>
        <rFont val="Calibri"/>
        <family val="2"/>
      </rPr>
      <t>Bir metal ile ilgili olarak soru 1'e olumlu yanıt verilmişse, bu metal için daha sonraki soruların ve şirketin genel durum tespiti programı hakkındaki soruların (A ile I arası) da yanıtlanması gerekmektedir.</t>
    </r>
  </si>
  <si>
    <r>
      <rPr>
        <sz val="11"/>
        <color indexed="8"/>
        <rFont val="Calibri"/>
        <family val="2"/>
      </rPr>
      <t>F. Bu soru bir şirketin tedarikçilerinden ihtilaf konusu maden beyanı doldurmalarını isteyip istemediğini tespit etmeyi amaçlamaktadır.</t>
    </r>
    <r>
      <rPr>
        <sz val="11"/>
        <color indexed="8"/>
        <rFont val="Calibri"/>
        <family val="2"/>
      </rPr>
      <t xml:space="preserve"> </t>
    </r>
    <r>
      <rPr>
        <sz val="11"/>
        <color indexed="8"/>
        <rFont val="Calibri"/>
        <family val="2"/>
      </rPr>
      <t>Kabul edilebilir olan yanıtlar aşağıda listelenmiştir, belirli durumlarda bir açıklama (bilgi toplama biçimini açıklama gibi) gerekebilir.</t>
    </r>
    <r>
      <rPr>
        <sz val="11"/>
        <color indexed="8"/>
        <rFont val="Calibri"/>
        <family val="2"/>
      </rPr>
      <t xml:space="preserve"> </t>
    </r>
    <r>
      <rPr>
        <sz val="11"/>
        <color indexed="8"/>
        <rFont val="Calibri"/>
        <family val="2"/>
      </rPr>
      <t>Yanıt, Evet ise kullanıcı diğer biçimi kullanarak açıklama kısmında bir yorumda bulunmalıdır.</t>
    </r>
    <r>
      <rPr>
        <sz val="11"/>
        <color indexed="8"/>
        <rFont val="Calibri"/>
        <family val="2"/>
      </rPr>
      <t xml:space="preserve">  </t>
    </r>
    <r>
      <rPr>
        <sz val="11"/>
        <color indexed="8"/>
        <rFont val="Calibri"/>
        <family val="2"/>
      </rPr>
      <t>Bu soruya aşağıdaki şekillerde yanıt verilebilir:</t>
    </r>
    <r>
      <rPr>
        <sz val="11"/>
        <color indexed="8"/>
        <rFont val="Calibri"/>
        <family val="2"/>
      </rPr>
      <t xml:space="preserve">
</t>
    </r>
    <r>
      <rPr>
        <sz val="11"/>
        <color indexed="8"/>
        <rFont val="Calibri"/>
        <family val="2"/>
      </rPr>
      <t xml:space="preserve">
</t>
    </r>
    <r>
      <rPr>
        <sz val="11"/>
        <color indexed="8"/>
        <rFont val="Calibri"/>
        <family val="2"/>
      </rPr>
      <t>- Evet, IPC-1755 [ör, CMRT] standardına uygun olarak</t>
    </r>
    <r>
      <rPr>
        <sz val="11"/>
        <color indexed="8"/>
        <rFont val="Calibri"/>
        <family val="2"/>
      </rPr>
      <t xml:space="preserve">
</t>
    </r>
    <r>
      <rPr>
        <sz val="11"/>
        <color indexed="8"/>
        <rFont val="Calibri"/>
        <family val="2"/>
      </rPr>
      <t>- Evet, diğer biçimi kullanarak (açıklayın)</t>
    </r>
    <r>
      <rPr>
        <sz val="11"/>
        <color indexed="8"/>
        <rFont val="Calibri"/>
        <family val="2"/>
      </rPr>
      <t xml:space="preserve">
</t>
    </r>
    <r>
      <rPr>
        <sz val="11"/>
        <color indexed="8"/>
        <rFont val="Calibri"/>
        <family val="2"/>
      </rPr>
      <t>- Hayır</t>
    </r>
    <r>
      <rPr>
        <sz val="11"/>
        <color indexed="8"/>
        <rFont val="Calibri"/>
        <family val="2"/>
      </rPr>
      <t xml:space="preserve">
</t>
    </r>
    <r>
      <rPr>
        <sz val="11"/>
        <color indexed="8"/>
        <rFont val="Calibri"/>
        <family val="2"/>
      </rPr>
      <t xml:space="preserve">
</t>
    </r>
    <r>
      <rPr>
        <sz val="11"/>
        <color indexed="8"/>
        <rFont val="Calibri"/>
        <family val="2"/>
      </rPr>
      <t>Bu soru zorunludur.</t>
    </r>
  </si>
  <si>
    <r>
      <rPr>
        <sz val="11"/>
        <color indexed="8"/>
        <rFont val="Calibri"/>
        <family val="2"/>
      </rPr>
      <t>G. Lütfen "Evet" veya "Hayır" şeklinde yanıt verin.</t>
    </r>
    <r>
      <rPr>
        <sz val="11"/>
        <color indexed="8"/>
        <rFont val="Calibri"/>
        <family val="2"/>
      </rPr>
      <t xml:space="preserve">  </t>
    </r>
    <r>
      <rPr>
        <sz val="11"/>
        <color indexed="8"/>
        <rFont val="Calibri"/>
        <family val="2"/>
      </rPr>
      <t>Açıklamalar bölümünde, yaklaşımınız ile ilgili ilave bilgiler girebilirsiniz.</t>
    </r>
    <r>
      <rPr>
        <sz val="11"/>
        <color indexed="8"/>
        <rFont val="Calibri"/>
        <family val="2"/>
      </rPr>
      <t xml:space="preserve"> </t>
    </r>
    <r>
      <rPr>
        <sz val="11"/>
        <color indexed="8"/>
        <rFont val="Calibri"/>
        <family val="2"/>
      </rPr>
      <t>Örnekler şunları içerebilir:</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"3. kişi denetimleri" - bağımsız üçüncü kişiler tarafından gerçekleştirilen tesis içi denetimler.</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"Yalnızca belgelendirme değerlendirmesi" - tedarikçinin verdiği kayıtların ve bağımsız üçüncü kişiler veya şirket personeliniz tarafından hazırlanan belgelerin değerlendirilmesi.</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"Kurum içi denetim" - şirket personelinizin tedarikçileriniz üzerinde yerinde gerçekleştirdiği denetimler.</t>
    </r>
    <r>
      <rPr>
        <sz val="11"/>
        <color indexed="8"/>
        <rFont val="Calibri"/>
        <family val="2"/>
      </rPr>
      <t xml:space="preserve">
</t>
    </r>
    <r>
      <rPr>
        <sz val="11"/>
        <color indexed="8"/>
        <rFont val="Calibri"/>
        <family val="2"/>
      </rPr>
      <t xml:space="preserve">
</t>
    </r>
    <r>
      <rPr>
        <sz val="11"/>
        <color indexed="8"/>
        <rFont val="Calibri"/>
        <family val="2"/>
      </rPr>
      <t>Bu soru zorunludur.</t>
    </r>
  </si>
  <si>
    <r>
      <rPr>
        <sz val="11"/>
        <color indexed="8"/>
        <rFont val="Calibri"/>
        <family val="2"/>
      </rPr>
      <t>I. Bu soru şirketin SEC kuralına tabi olup olmadığını ifade eder.</t>
    </r>
    <r>
      <rPr>
        <sz val="11"/>
        <color indexed="8"/>
        <rFont val="Calibri"/>
        <family val="2"/>
      </rPr>
      <t xml:space="preserve"> </t>
    </r>
    <r>
      <rPr>
        <sz val="11"/>
        <color indexed="8"/>
        <rFont val="Calibri"/>
        <family val="2"/>
      </rPr>
      <t>Bu soruya "evet" ya da "hayır" şeklinde yanıt verilmelidir.</t>
    </r>
    <r>
      <rPr>
        <sz val="11"/>
        <color indexed="8"/>
        <rFont val="Calibri"/>
        <family val="2"/>
      </rPr>
      <t xml:space="preserve"> </t>
    </r>
    <r>
      <rPr>
        <sz val="11"/>
        <color indexed="8"/>
        <rFont val="Calibri"/>
        <family val="2"/>
      </rPr>
      <t>Yorumlar sorunun açıklama kısmında yansıtılmalıdır.</t>
    </r>
    <r>
      <rPr>
        <sz val="11"/>
        <color indexed="8"/>
        <rFont val="Calibri"/>
        <family val="2"/>
      </rPr>
      <t xml:space="preserve"> </t>
    </r>
    <r>
      <rPr>
        <sz val="11"/>
        <color indexed="8"/>
        <rFont val="Calibri"/>
        <family val="2"/>
      </rPr>
      <t>Bu soru zorunludur.</t>
    </r>
    <r>
      <rPr>
        <sz val="11"/>
        <color indexed="8"/>
        <rFont val="Calibri"/>
        <family val="2"/>
      </rPr>
      <t xml:space="preserve"> </t>
    </r>
    <r>
      <rPr>
        <sz val="11"/>
        <color indexed="8"/>
        <rFont val="Calibri"/>
        <family val="2"/>
      </rPr>
      <t>Daha fazla bilgi için lütfen www.sec.gov adresine başvurun.</t>
    </r>
  </si>
  <si>
    <r>
      <rPr>
        <sz val="11"/>
        <color indexed="8"/>
        <rFont val="Calibri"/>
        <family val="2"/>
      </rPr>
      <t>3.</t>
    </r>
    <r>
      <rPr>
        <sz val="11"/>
        <color indexed="8"/>
        <rFont val="Calibri"/>
        <family val="2"/>
      </rPr>
      <t xml:space="preserve"> </t>
    </r>
    <r>
      <rPr>
        <sz val="11"/>
        <color indexed="8"/>
        <rFont val="Calibri"/>
        <family val="2"/>
      </rPr>
      <t>İzabe Tesisi Arama Listesi (*) - Açılır menüden seçim yapın.</t>
    </r>
    <r>
      <rPr>
        <sz val="11"/>
        <color indexed="8"/>
        <rFont val="Calibri"/>
        <family val="2"/>
      </rPr>
      <t xml:space="preserve">  </t>
    </r>
    <r>
      <rPr>
        <sz val="11"/>
        <color indexed="8"/>
        <rFont val="Calibri"/>
        <family val="2"/>
      </rPr>
      <t>Bu, şablonun yayınlanma tarihi itibariyle bilinen izabe tesisi listesidir.</t>
    </r>
    <r>
      <rPr>
        <sz val="11"/>
        <color indexed="8"/>
        <rFont val="Calibri"/>
        <family val="2"/>
      </rPr>
      <t xml:space="preserve">  </t>
    </r>
    <r>
      <rPr>
        <sz val="11"/>
        <color indexed="8"/>
        <rFont val="Calibri"/>
        <family val="2"/>
      </rPr>
      <t>İzabe tesisi listelenmemişse, "İzabe Tesisi Listelenmemiş" ögesini seçin.</t>
    </r>
    <r>
      <rPr>
        <sz val="11"/>
        <color indexed="8"/>
        <rFont val="Calibri"/>
        <family val="2"/>
      </rPr>
      <t xml:space="preserve">  </t>
    </r>
    <r>
      <rPr>
        <sz val="11"/>
        <color indexed="8"/>
        <rFont val="Calibri"/>
        <family val="2"/>
      </rPr>
      <t>Bu, izabe tesisinin adını D sütununa girmenizi sağlayacaktır. İzabe tesisinin adını veya konumunu bilmiyorsanız, "İzabe Tesisi Henüz Tanımlanmamış" ögesini seçin.</t>
    </r>
    <r>
      <rPr>
        <sz val="11"/>
        <color indexed="8"/>
        <rFont val="Calibri"/>
        <family val="2"/>
      </rPr>
      <t xml:space="preserve">  </t>
    </r>
    <r>
      <rPr>
        <sz val="11"/>
        <color indexed="8"/>
        <rFont val="Calibri"/>
        <family val="2"/>
      </rPr>
      <t>Bu seçenek için, D ve E sütunları otomatik olarak "bilinmiyor" şeklinde doldurulur.</t>
    </r>
    <r>
      <rPr>
        <sz val="11"/>
        <color indexed="8"/>
        <rFont val="Calibri"/>
        <family val="2"/>
      </rPr>
      <t xml:space="preserve">  </t>
    </r>
    <r>
      <rPr>
        <sz val="11"/>
        <color indexed="8"/>
        <rFont val="Calibri"/>
        <family val="2"/>
      </rPr>
      <t>Bu alanın doldurulması zorunludur.</t>
    </r>
  </si>
  <si>
    <r>
      <rPr>
        <sz val="11"/>
        <color indexed="8"/>
        <rFont val="Calibri"/>
        <family val="2"/>
      </rPr>
      <t>15.</t>
    </r>
    <r>
      <rPr>
        <sz val="11"/>
        <color indexed="8"/>
        <rFont val="Calibri"/>
        <family val="2"/>
      </rPr>
      <t xml:space="preserve"> </t>
    </r>
    <r>
      <rPr>
        <sz val="11"/>
        <color indexed="8"/>
        <rFont val="Calibri"/>
        <family val="2"/>
      </rPr>
      <t>İzabe tesisinin, izabe süreçleri için girdileri yalnızca geri dönüşüm veya hurda kaynaklarından temin edip etmediğini belirtir.</t>
    </r>
    <r>
      <rPr>
        <sz val="11"/>
        <color indexed="8"/>
        <rFont val="Calibri"/>
        <family val="2"/>
      </rPr>
      <t xml:space="preserve"> </t>
    </r>
    <r>
      <rPr>
        <sz val="11"/>
        <color indexed="8"/>
        <rFont val="Calibri"/>
        <family val="2"/>
      </rPr>
      <t>Bu soru isteğe bağlıdır.</t>
    </r>
    <r>
      <rPr>
        <sz val="11"/>
        <color indexed="8"/>
        <rFont val="Calibri"/>
        <family val="2"/>
      </rPr>
      <t xml:space="preserve">  </t>
    </r>
    <r>
      <rPr>
        <sz val="11"/>
        <color indexed="8"/>
        <rFont val="Calibri"/>
        <family val="2"/>
      </rPr>
      <t>Bu soruya aşağıdaki şekillerde yanıt verilebilir:</t>
    </r>
    <r>
      <rPr>
        <sz val="11"/>
        <color indexed="8"/>
        <rFont val="Calibri"/>
        <family val="2"/>
      </rPr>
      <t xml:space="preserve">
</t>
    </r>
    <r>
      <rPr>
        <sz val="11"/>
        <color indexed="8"/>
        <rFont val="Calibri"/>
        <family val="2"/>
      </rPr>
      <t xml:space="preserve">
</t>
    </r>
    <r>
      <rPr>
        <sz val="11"/>
        <color indexed="8"/>
        <rFont val="Calibri"/>
        <family val="2"/>
      </rPr>
      <t>- Evet</t>
    </r>
    <r>
      <rPr>
        <sz val="11"/>
        <color indexed="8"/>
        <rFont val="Calibri"/>
        <family val="2"/>
      </rPr>
      <t xml:space="preserve">
</t>
    </r>
    <r>
      <rPr>
        <sz val="11"/>
        <color indexed="8"/>
        <rFont val="Calibri"/>
        <family val="2"/>
      </rPr>
      <t>- Hayır</t>
    </r>
    <r>
      <rPr>
        <sz val="11"/>
        <color indexed="8"/>
        <rFont val="Calibri"/>
        <family val="2"/>
      </rPr>
      <t xml:space="preserve">
</t>
    </r>
    <r>
      <rPr>
        <sz val="11"/>
        <color indexed="8"/>
        <rFont val="Calibri"/>
        <family val="2"/>
      </rPr>
      <t>- Bilinmiyor</t>
    </r>
  </si>
  <si>
    <r>
      <rPr>
        <sz val="11"/>
        <color indexed="8"/>
        <rFont val="Calibri"/>
        <family val="2"/>
      </rPr>
      <t>Doldurulması zorunlu alanlar yıldız imi (*) ile gösterilmiştir.</t>
    </r>
    <r>
      <rPr>
        <sz val="11"/>
        <color indexed="8"/>
        <rFont val="Calibri"/>
        <family val="2"/>
      </rPr>
      <t xml:space="preserve">  </t>
    </r>
    <r>
      <rPr>
        <sz val="11"/>
        <color indexed="8"/>
        <rFont val="Calibri"/>
        <family val="2"/>
      </rPr>
      <t>Her bir soruya nasıl yanıt verileceği konusunda bilgi almak için talimatlar sekmesine başvurun.</t>
    </r>
  </si>
  <si>
    <r>
      <rPr>
        <sz val="11"/>
        <color indexed="8"/>
        <rFont val="Calibri"/>
        <family val="2"/>
      </rPr>
      <t>1) Ürün(ler)de veya üretim sürecinde kasten eklenen veya kullanılan herhangi bir 3TG var mı? (*)</t>
    </r>
  </si>
  <si>
    <r>
      <rPr>
        <sz val="11"/>
        <color indexed="8"/>
        <rFont val="Calibri"/>
        <family val="2"/>
      </rPr>
      <t>I. Şirketinizin ihtilaf konusu madenleri yıllık olarak SEC'le paylaşması gerekiyor mu?</t>
    </r>
  </si>
  <si>
    <r>
      <rPr>
        <sz val="11"/>
        <color indexed="8"/>
        <rFont val="Calibri"/>
        <family val="2"/>
      </rPr>
      <t>%75'ten fazla</t>
    </r>
  </si>
  <si>
    <r>
      <rPr>
        <sz val="11"/>
        <color indexed="8"/>
        <rFont val="Calibri"/>
        <family val="2"/>
      </rPr>
      <t>%50'den fazla</t>
    </r>
  </si>
  <si>
    <r>
      <rPr>
        <sz val="11"/>
        <color indexed="8"/>
        <rFont val="Calibri"/>
        <family val="2"/>
      </rPr>
      <t>%50 veya daha az</t>
    </r>
  </si>
  <si>
    <r>
      <rPr>
        <sz val="11"/>
        <color indexed="8"/>
        <rFont val="Calibri"/>
        <family val="2"/>
      </rPr>
      <t>Evet, IPC-1755 [ör, CMRT] standardına uygun olarak</t>
    </r>
  </si>
  <si>
    <r>
      <rPr>
        <sz val="11"/>
        <color indexed="8"/>
        <rFont val="Calibri"/>
        <family val="2"/>
      </rPr>
      <t>Evet, diğer biçimi kullanarak (açıklayın)</t>
    </r>
  </si>
  <si>
    <r>
      <rPr>
        <sz val="7"/>
        <color indexed="8"/>
        <rFont val="Verdana"/>
        <family val="2"/>
      </rPr>
      <t xml:space="preserve"> </t>
    </r>
    <r>
      <rPr>
        <sz val="10"/>
        <color indexed="8"/>
        <rFont val="Verdana"/>
        <family val="2"/>
      </rPr>
      <t>Hayır</t>
    </r>
  </si>
  <si>
    <r>
      <rPr>
        <sz val="11"/>
        <color indexed="8"/>
        <rFont val="Calibri"/>
        <family val="2"/>
      </rPr>
      <t>İzabe Tesisi Arama (*)</t>
    </r>
  </si>
  <si>
    <r>
      <rPr>
        <sz val="11"/>
        <color indexed="8"/>
        <rFont val="Calibri"/>
        <family val="2"/>
      </rPr>
      <t>İzabe Tesisi Kimliği</t>
    </r>
  </si>
  <si>
    <r>
      <rPr>
        <sz val="11"/>
        <color indexed="8"/>
        <rFont val="Calibri"/>
        <family val="2"/>
      </rPr>
      <t>Diese Vorlage ermöglicht die Identifikation eines Schmelzofens anhand der Schmelzofensuche. Spalten B und C müssen in der richtigen Reihenfolge von links nach rechts ausgefüllt werden, um die Schmelzofensuchfunktion nutzen zu können.</t>
    </r>
    <r>
      <rPr>
        <sz val="11"/>
        <color indexed="8"/>
        <rFont val="Calibri"/>
        <family val="2"/>
      </rPr>
      <t xml:space="preserve">
</t>
    </r>
    <r>
      <rPr>
        <sz val="11"/>
        <color indexed="8"/>
        <rFont val="Calibri"/>
        <family val="2"/>
      </rPr>
      <t>Verwenden Sie eine separate Reihe für jede Metall/Schmelzofen/Land-Kombination.</t>
    </r>
  </si>
  <si>
    <r>
      <rPr>
        <sz val="11"/>
        <color indexed="8"/>
        <rFont val="Calibri"/>
        <family val="2"/>
      </rPr>
      <t>Bu şablon, İzabe Tesisi Arama Listesi kullanılarak izabe tesisi tanımlanabilmesini sağlar. İzabe Tesisi Arama Listesi işlevinin kullanılabilmesi için B ve C sütunlarının soldan sağa doğru doldurulması gerekmektedir.</t>
    </r>
    <r>
      <rPr>
        <sz val="11"/>
        <color indexed="8"/>
        <rFont val="Calibri"/>
        <family val="2"/>
      </rPr>
      <t xml:space="preserve">
</t>
    </r>
    <r>
      <rPr>
        <sz val="11"/>
        <color indexed="8"/>
        <rFont val="Calibri"/>
        <family val="2"/>
      </rPr>
      <t>Her bir metal/izabe tesisi/ülke kombinasyonu için ayrı bir satır kullanın.</t>
    </r>
  </si>
  <si>
    <r>
      <rPr>
        <sz val="11"/>
        <color indexed="8"/>
        <rFont val="Calibri"/>
        <family val="2"/>
      </rPr>
      <t>Este modelo permite a identificação da fundição usando a Lista de Referência de Fundições. As colunas B e C devem ser completadas da esquerda para a direita, para que seja possível utilizar o recurso Exame da Fundição.</t>
    </r>
    <r>
      <rPr>
        <sz val="11"/>
        <color indexed="8"/>
        <rFont val="Calibri"/>
        <family val="2"/>
      </rPr>
      <t xml:space="preserve">
</t>
    </r>
    <r>
      <rPr>
        <sz val="11"/>
        <color indexed="8"/>
        <rFont val="Calibri"/>
        <family val="2"/>
      </rPr>
      <t>Utilize uma linha separada para cada combinação metal/fundição/país.</t>
    </r>
  </si>
  <si>
    <r>
      <rPr>
        <sz val="11"/>
        <color indexed="8"/>
        <rFont val="Calibri"/>
        <family val="2"/>
      </rPr>
      <t xml:space="preserve">이 템플릿에는 제련소를 식별할 수 있는 제련소 찾기 기능이 있습니다. 제련소 찾기 기능을 사용하려면 B 및 C열을 왼쪽에서 오른쪽으로 작성해야 합니다. </t>
    </r>
    <r>
      <rPr>
        <sz val="11"/>
        <color indexed="8"/>
        <rFont val="Calibri"/>
        <family val="2"/>
      </rPr>
      <t xml:space="preserve">
</t>
    </r>
    <r>
      <rPr>
        <sz val="11"/>
        <color indexed="8"/>
        <rFont val="Calibri"/>
        <family val="2"/>
      </rPr>
      <t>각 광물/제련소/국가 조합에는 별도의 줄을 사용하십시오.</t>
    </r>
  </si>
  <si>
    <t>%90'dan fazla</t>
  </si>
  <si>
    <t>Oltre il 90%</t>
  </si>
  <si>
    <t>100 %</t>
  </si>
  <si>
    <t> %100</t>
  </si>
  <si>
    <t>Please answer Question 1 / Question 2 on Declaration tab</t>
  </si>
  <si>
    <t>2) Does any 3TG remain in the product(s)?</t>
  </si>
  <si>
    <t xml:space="preserve">5) What percentage of relevant suppliers have provided a response to your supply chain survey? </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</si>
  <si>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</si>
  <si>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</si>
  <si>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</si>
  <si>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</si>
  <si>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</si>
  <si>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</si>
  <si>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</si>
  <si>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5) Tedarik zinciri anketinize ilgili tedarikçilerin yüzde kaçı yanıt verdi?</t>
  </si>
  <si>
    <t>3) In che percentuale i fornitori interessati hanno risposto all'indagine sulla catena di fornitura?</t>
  </si>
  <si>
    <t>5) ¿Qué porcentaje de proveedores relevantes le han hecho llegar respuestas a su encuesta de la cadena de suministros?</t>
  </si>
  <si>
    <t>5) Wie hoch ist der Prozentsatz an Lieferanten, die auf Ihre Lieferkettenumfrage geantwortet haben?</t>
  </si>
  <si>
    <t>5) Que percentagem de fornecedores relevantes responderam à pesquisa da sua cadeia de suprimentos?</t>
  </si>
  <si>
    <t>5) Combien de fournisseurs (%) concernés ont répondu à l'enquête sur la chaîne d'approvisionnement ?</t>
  </si>
  <si>
    <t>5) 관련 공급업체가 귀사의 공급망 설문조사에 응답한 비율은 몇 퍼센트입니까?</t>
  </si>
  <si>
    <t>A. Have you established a conflict minerals sourcing policy?</t>
  </si>
  <si>
    <t>A. 贵公司是否已制定冲突矿产采购政策？</t>
  </si>
  <si>
    <t>A. 귀사에 분쟁광물 조달 정책이 있습니까?</t>
  </si>
  <si>
    <t>A. Avez-vous mis en place une politique d'approvisionnement sur les minerais de conflit ?</t>
  </si>
  <si>
    <t>A. Você estabeleceu uma política de aquisição de minerais de conflito?</t>
  </si>
  <si>
    <t>A. Haben Sie eine Beschaffungsrichtlinie für Konfliktmineralien aufgestellt?</t>
  </si>
  <si>
    <t>A. ¿Ha establecido una política de abastecimiento de minerales en conflicto?</t>
  </si>
  <si>
    <t>A. È stata adottata una politica di approvvigionamento per i minerali di conflitto?</t>
  </si>
  <si>
    <t>A. İhtilaf konusu maden kaynakları ile ilgili bir politika oluşturdunuz mu?</t>
  </si>
  <si>
    <t>F. Does your company conduct Conflict Minerals survey(s) of your relevant supplier(s)?</t>
  </si>
  <si>
    <t xml:space="preserve">F. 귀사는 관련 공급업체에 대해 분쟁광물 설문조사를 실시하고 있습니까? </t>
  </si>
  <si>
    <t>F. Votre société mène-t-elle des enquêtes sur les minerais de conflit auprès du/des fournisseur(s) concerné(s) ?</t>
  </si>
  <si>
    <t>F. Sua empresa faz pesquisa(s) de minerais de conflito de seu(s) fornecedor(es) relevante(s)?</t>
  </si>
  <si>
    <t>F. Veranstaltet Ihr Unternehmen (eine) Konfliktmineralienumfrage(n) mit seinen entsprechenden Lieferanten?</t>
  </si>
  <si>
    <t>F. ¿Su compañía realiza encuestas de minerales de conflicto con sus proveedores relevantes?</t>
  </si>
  <si>
    <t>F. La società conduce indagini sui minerali di conflitto per i fornitori interessati?</t>
  </si>
  <si>
    <t>F. Şirketiniz ilgili tedarikçi(leri)niz ile ilgili olarak İhtilaf Konusu Maden Kaynakları anket(ler)i yürütüyor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</si>
  <si>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</si>
  <si>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</si>
  <si>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</si>
  <si>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</si>
  <si>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</si>
  <si>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</si>
  <si>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</si>
  <si>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</si>
  <si>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</si>
  <si>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</si>
  <si>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</si>
  <si>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</si>
  <si>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</si>
  <si>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</si>
  <si>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</si>
  <si>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</si>
  <si>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</si>
  <si>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</si>
  <si>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</si>
  <si>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</si>
  <si>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</si>
  <si>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</si>
  <si>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</si>
  <si>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</si>
  <si>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</si>
  <si>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</si>
  <si>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</si>
  <si>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</si>
  <si>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</si>
  <si>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</si>
  <si>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</si>
  <si>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</si>
  <si>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</si>
  <si>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</si>
  <si>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</si>
  <si>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</si>
  <si>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</si>
  <si>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</si>
  <si>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</si>
  <si>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</si>
  <si>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</si>
  <si>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</si>
  <si>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</si>
  <si>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</si>
  <si>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</si>
  <si>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</si>
  <si>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</si>
  <si>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</si>
  <si>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</si>
  <si>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</si>
  <si>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</si>
  <si>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</si>
  <si>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</si>
  <si>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</si>
  <si>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</si>
  <si>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</si>
  <si>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</si>
  <si>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</si>
  <si>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</si>
  <si>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</si>
  <si>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</si>
  <si>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</si>
  <si>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</si>
  <si>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</si>
  <si>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</si>
  <si>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</si>
  <si>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</si>
  <si>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</si>
  <si>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</si>
  <si>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</si>
  <si>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</si>
  <si>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</si>
  <si>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</si>
  <si>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</si>
  <si>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</si>
  <si>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</si>
  <si>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</si>
  <si>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</si>
  <si>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</si>
  <si>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</si>
  <si>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</si>
  <si>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</si>
  <si>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</si>
  <si>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</si>
  <si>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</si>
  <si>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</si>
  <si>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</si>
  <si>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</si>
  <si>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</si>
  <si>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</si>
  <si>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</si>
  <si>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</si>
  <si>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</si>
  <si>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</si>
  <si>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</si>
  <si>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</si>
  <si>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</si>
  <si>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</si>
  <si>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</si>
  <si>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</si>
  <si>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</si>
  <si>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</si>
  <si>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</si>
  <si>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</si>
  <si>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</si>
  <si>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</si>
  <si>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</si>
  <si>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</si>
  <si>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</si>
  <si>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</si>
  <si>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</si>
  <si>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</si>
  <si>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</si>
  <si>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</si>
  <si>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</si>
  <si>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</si>
  <si>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</si>
  <si>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</si>
  <si>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</si>
  <si>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</si>
  <si>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</si>
  <si>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</si>
  <si>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</si>
  <si>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</si>
  <si>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</si>
  <si>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</si>
  <si>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</si>
  <si>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</si>
  <si>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</si>
  <si>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</si>
  <si>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</si>
  <si>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</si>
  <si>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</si>
  <si>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</si>
  <si>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</si>
  <si>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</si>
  <si>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</si>
  <si>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</si>
  <si>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</si>
  <si>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</si>
  <si>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</si>
  <si>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</si>
  <si>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</si>
  <si>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</si>
  <si>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</si>
  <si>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</si>
  <si>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</si>
  <si>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</si>
  <si>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</si>
  <si>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</si>
  <si>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</si>
  <si>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</si>
  <si>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</si>
  <si>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</si>
  <si>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</si>
  <si>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</si>
  <si>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</si>
  <si>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</si>
  <si>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</si>
  <si>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</si>
  <si>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</si>
  <si>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</si>
  <si>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</si>
  <si>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</si>
  <si>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</si>
  <si>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</si>
  <si>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</si>
  <si>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</si>
  <si>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</si>
  <si>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</si>
  <si>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</si>
  <si>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</si>
  <si>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</si>
  <si>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</si>
  <si>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</si>
  <si>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</si>
  <si>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</si>
  <si>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</si>
  <si>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</si>
  <si>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</si>
  <si>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</si>
  <si>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</si>
  <si>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</si>
  <si>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</si>
  <si>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</si>
  <si>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</si>
  <si>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</si>
  <si>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</si>
  <si>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</si>
  <si>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</si>
  <si>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</si>
  <si>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</si>
  <si>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</si>
  <si>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</si>
  <si>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</si>
  <si>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</si>
  <si>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</si>
  <si>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</si>
  <si>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</si>
  <si>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</si>
  <si>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</si>
  <si>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</si>
  <si>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</si>
  <si>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</si>
  <si>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</si>
  <si>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</si>
  <si>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</si>
  <si>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</si>
  <si>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</si>
  <si>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</si>
  <si>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</si>
  <si>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</si>
  <si>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</si>
  <si>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</si>
  <si>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</si>
  <si>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</si>
  <si>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</si>
  <si>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</si>
  <si>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</si>
  <si>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</si>
  <si>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</si>
  <si>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</si>
  <si>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</si>
  <si>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</si>
  <si>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</si>
  <si>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</si>
  <si>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</si>
  <si>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</si>
  <si>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</si>
  <si>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</si>
  <si>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</si>
  <si>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</si>
  <si>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</si>
  <si>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</si>
  <si>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</si>
  <si>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</si>
  <si>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</si>
  <si>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</si>
  <si>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</si>
  <si>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</si>
  <si>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</si>
  <si>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</si>
  <si>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</si>
  <si>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</si>
  <si>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</si>
  <si>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</si>
  <si>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</si>
  <si>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</si>
  <si>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</si>
  <si>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Elemetal Refining, LLC</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</si>
  <si>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</si>
  <si>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</si>
  <si>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r>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I</t>
    </r>
    <r>
      <rPr>
        <sz val="11"/>
        <rFont val="Verdana"/>
        <family val="2"/>
      </rPr>
      <t>. are designed to assess your company’s conflict-free minerals sourcing due diligence activities. Responses to these questions shall represent the full scope of your company’s activities and shall not be limited to the ‘Declaration Scope’ selected in the company information section.</t>
    </r>
  </si>
  <si>
    <t>KGHM Polska Miedz Spolka Akcyjna</t>
  </si>
  <si>
    <r>
      <rPr>
        <sz val="11"/>
        <color indexed="8"/>
        <rFont val="Calibri"/>
        <family val="2"/>
      </rPr>
      <t>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ter como fonte países cobertos, mesmo que tais empresas figurem na lista de fundições ou refinarias em conformidade com o CFSI.  Para mais informações, veja a orientação de diligência devida da CFSI sobre minerais de conflito aqui: http://www.conflictfreesourcing.org/additional-training-and-resources/guidance-documents/.</t>
    </r>
    <r>
      <rPr>
        <sz val="11"/>
        <color indexed="8"/>
        <rFont val="Calibri"/>
        <family val="2"/>
      </rPr>
      <t xml:space="preserve">
</t>
    </r>
    <r>
      <rPr>
        <sz val="11"/>
        <color indexed="8"/>
        <rFont val="Calibri"/>
        <family val="2"/>
      </rPr>
      <t>A resposta a esta pergunta deverá ser “sim”, “não” ou “desconhecido”. Fundamente uma resposta “sim” na área de comentários.</t>
    </r>
    <r>
      <rPr>
        <sz val="11"/>
        <color indexed="8"/>
        <rFont val="Calibri"/>
        <family val="2"/>
      </rPr>
      <t xml:space="preserve">
</t>
    </r>
    <r>
      <rPr>
        <sz val="11"/>
        <color indexed="8"/>
        <rFont val="Calibri"/>
        <family val="2"/>
      </rPr>
      <t xml:space="preserve">Esta pergunta é obrigatória para um metal específico se a resposta às perguntas 1 e 2 for “Sim” para esse metal. </t>
    </r>
  </si>
  <si>
    <t xml:space="preserve">4.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</si>
  <si>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r>
      <rPr>
        <sz val="10"/>
        <rFont val="Verdana"/>
        <family val="2"/>
      </rPr>
      <t xml:space="preserve">4. </t>
    </r>
    <r>
      <rPr>
        <sz val="10"/>
        <rFont val="돋움"/>
        <family val="2"/>
        <charset val="129"/>
      </rPr>
      <t>이것은</t>
    </r>
    <r>
      <rPr>
        <sz val="10"/>
        <rFont val="Verdana"/>
        <family val="2"/>
      </rPr>
      <t xml:space="preserve"> </t>
    </r>
    <r>
      <rPr>
        <sz val="10"/>
        <rFont val="돋움"/>
        <family val="2"/>
        <charset val="129"/>
      </rPr>
      <t>해당</t>
    </r>
    <r>
      <rPr>
        <sz val="10"/>
        <rFont val="Verdana"/>
        <family val="2"/>
      </rPr>
      <t xml:space="preserve"> </t>
    </r>
    <r>
      <rPr>
        <sz val="10"/>
        <rFont val="돋움"/>
        <family val="2"/>
        <charset val="129"/>
      </rPr>
      <t>제품의</t>
    </r>
    <r>
      <rPr>
        <sz val="10"/>
        <rFont val="Verdana"/>
        <family val="2"/>
      </rPr>
      <t xml:space="preserve"> </t>
    </r>
    <r>
      <rPr>
        <sz val="10"/>
        <rFont val="돋움"/>
        <family val="2"/>
        <charset val="129"/>
      </rPr>
      <t>기능을</t>
    </r>
    <r>
      <rPr>
        <sz val="10"/>
        <rFont val="Verdana"/>
        <family val="2"/>
      </rPr>
      <t xml:space="preserve"> </t>
    </r>
    <r>
      <rPr>
        <sz val="10"/>
        <rFont val="돋움"/>
        <family val="2"/>
        <charset val="129"/>
      </rPr>
      <t>위해</t>
    </r>
    <r>
      <rPr>
        <sz val="10"/>
        <rFont val="Verdana"/>
        <family val="2"/>
      </rPr>
      <t xml:space="preserve"> </t>
    </r>
    <r>
      <rPr>
        <sz val="10"/>
        <rFont val="돋움"/>
        <family val="2"/>
        <charset val="129"/>
      </rPr>
      <t>필요한</t>
    </r>
    <r>
      <rPr>
        <sz val="10"/>
        <rFont val="Verdana"/>
        <family val="2"/>
      </rPr>
      <t xml:space="preserve"> </t>
    </r>
    <r>
      <rPr>
        <sz val="10"/>
        <rFont val="돋움"/>
        <family val="2"/>
        <charset val="129"/>
      </rPr>
      <t>제품에</t>
    </r>
    <r>
      <rPr>
        <sz val="10"/>
        <rFont val="Verdana"/>
        <family val="2"/>
      </rPr>
      <t xml:space="preserve"> </t>
    </r>
    <r>
      <rPr>
        <sz val="10"/>
        <rFont val="돋움"/>
        <family val="2"/>
        <charset val="129"/>
      </rPr>
      <t>포함된</t>
    </r>
    <r>
      <rPr>
        <sz val="10"/>
        <rFont val="Verdana"/>
        <family val="2"/>
      </rPr>
      <t xml:space="preserve"> 3TG</t>
    </r>
    <r>
      <rPr>
        <sz val="10"/>
        <rFont val="돋움"/>
        <family val="2"/>
        <charset val="129"/>
      </rPr>
      <t>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것인지</t>
    </r>
    <r>
      <rPr>
        <sz val="10"/>
        <rFont val="Verdana"/>
        <family val="2"/>
      </rPr>
      <t xml:space="preserve"> </t>
    </r>
    <r>
      <rPr>
        <sz val="10"/>
        <rFont val="돋움"/>
        <family val="2"/>
        <charset val="129"/>
      </rPr>
      <t>여부를</t>
    </r>
    <r>
      <rPr>
        <sz val="10"/>
        <rFont val="Verdana"/>
        <family val="2"/>
      </rPr>
      <t xml:space="preserve"> </t>
    </r>
    <r>
      <rPr>
        <sz val="10"/>
        <rFont val="돋움"/>
        <family val="2"/>
        <charset val="129"/>
      </rPr>
      <t>식별하는</t>
    </r>
    <r>
      <rPr>
        <sz val="10"/>
        <rFont val="Verdana"/>
        <family val="2"/>
      </rPr>
      <t xml:space="preserve"> </t>
    </r>
    <r>
      <rPr>
        <sz val="10"/>
        <rFont val="돋움"/>
        <family val="2"/>
        <charset val="129"/>
      </rPr>
      <t>신고입니다</t>
    </r>
    <r>
      <rPr>
        <sz val="10"/>
        <rFont val="Verdana"/>
        <family val="2"/>
      </rPr>
      <t xml:space="preserve">. 
</t>
    </r>
    <r>
      <rPr>
        <sz val="10"/>
        <rFont val="돋움"/>
        <family val="2"/>
        <charset val="129"/>
      </rPr>
      <t>이</t>
    </r>
    <r>
      <rPr>
        <sz val="10"/>
        <rFont val="Verdana"/>
        <family val="2"/>
      </rPr>
      <t xml:space="preserve"> </t>
    </r>
    <r>
      <rPr>
        <sz val="10"/>
        <rFont val="돋움"/>
        <family val="2"/>
        <charset val="129"/>
      </rPr>
      <t>질문에</t>
    </r>
    <r>
      <rPr>
        <sz val="10"/>
        <rFont val="Verdana"/>
        <family val="2"/>
      </rPr>
      <t xml:space="preserve"> </t>
    </r>
    <r>
      <rPr>
        <sz val="10"/>
        <rFont val="돋움"/>
        <family val="2"/>
        <charset val="129"/>
      </rPr>
      <t>대한</t>
    </r>
    <r>
      <rPr>
        <sz val="10"/>
        <rFont val="Verdana"/>
        <family val="2"/>
      </rPr>
      <t xml:space="preserve"> </t>
    </r>
    <r>
      <rPr>
        <sz val="10"/>
        <rFont val="돋움"/>
        <family val="2"/>
        <charset val="129"/>
      </rPr>
      <t>답은</t>
    </r>
    <r>
      <rPr>
        <sz val="10"/>
        <rFont val="Verdana"/>
        <family val="2"/>
      </rPr>
      <t xml:space="preserve"> "Yes", "No", </t>
    </r>
    <r>
      <rPr>
        <sz val="10"/>
        <rFont val="돋움"/>
        <family val="2"/>
        <charset val="129"/>
      </rPr>
      <t>또는</t>
    </r>
    <r>
      <rPr>
        <sz val="10"/>
        <rFont val="Verdana"/>
        <family val="2"/>
      </rPr>
      <t xml:space="preserve"> "Unknown"</t>
    </r>
    <r>
      <rPr>
        <sz val="10"/>
        <rFont val="돋움"/>
        <family val="2"/>
        <charset val="129"/>
      </rPr>
      <t>이</t>
    </r>
    <r>
      <rPr>
        <sz val="10"/>
        <rFont val="Verdana"/>
        <family val="2"/>
      </rPr>
      <t xml:space="preserve"> </t>
    </r>
    <r>
      <rPr>
        <sz val="10"/>
        <rFont val="돋움"/>
        <family val="2"/>
        <charset val="129"/>
      </rPr>
      <t>되어야</t>
    </r>
    <r>
      <rPr>
        <sz val="10"/>
        <rFont val="Verdana"/>
        <family val="2"/>
      </rPr>
      <t xml:space="preserve"> </t>
    </r>
    <r>
      <rPr>
        <sz val="10"/>
        <rFont val="돋움"/>
        <family val="2"/>
        <charset val="129"/>
      </rPr>
      <t>합니다</t>
    </r>
    <r>
      <rPr>
        <sz val="10"/>
        <rFont val="Verdana"/>
        <family val="2"/>
      </rPr>
      <t xml:space="preserve">. </t>
    </r>
    <r>
      <rPr>
        <sz val="10"/>
        <rFont val="돋움"/>
        <family val="2"/>
        <charset val="129"/>
      </rPr>
      <t>이</t>
    </r>
    <r>
      <rPr>
        <sz val="10"/>
        <rFont val="Verdana"/>
        <family val="2"/>
      </rPr>
      <t xml:space="preserve"> </t>
    </r>
    <r>
      <rPr>
        <sz val="10"/>
        <rFont val="돋움"/>
        <family val="2"/>
        <charset val="129"/>
      </rPr>
      <t>질문은</t>
    </r>
    <r>
      <rPr>
        <sz val="10"/>
        <rFont val="Verdana"/>
        <family val="2"/>
      </rPr>
      <t xml:space="preserve"> </t>
    </r>
    <r>
      <rPr>
        <sz val="10"/>
        <rFont val="돋움"/>
        <family val="2"/>
        <charset val="129"/>
      </rPr>
      <t>만일</t>
    </r>
    <r>
      <rPr>
        <sz val="10"/>
        <rFont val="Verdana"/>
        <family val="2"/>
      </rPr>
      <t xml:space="preserve"> </t>
    </r>
    <r>
      <rPr>
        <sz val="10"/>
        <rFont val="돋움"/>
        <family val="2"/>
        <charset val="129"/>
      </rPr>
      <t>특정</t>
    </r>
    <r>
      <rPr>
        <sz val="10"/>
        <rFont val="Verdana"/>
        <family val="2"/>
      </rPr>
      <t xml:space="preserve"> </t>
    </r>
    <r>
      <rPr>
        <sz val="10"/>
        <rFont val="돋움"/>
        <family val="2"/>
        <charset val="129"/>
      </rPr>
      <t>광물에</t>
    </r>
    <r>
      <rPr>
        <sz val="10"/>
        <rFont val="Verdana"/>
        <family val="2"/>
      </rPr>
      <t xml:space="preserve"> </t>
    </r>
    <r>
      <rPr>
        <sz val="10"/>
        <rFont val="돋움"/>
        <family val="2"/>
        <charset val="129"/>
      </rPr>
      <t>대한</t>
    </r>
    <r>
      <rPr>
        <sz val="10"/>
        <rFont val="Verdana"/>
        <family val="2"/>
      </rPr>
      <t xml:space="preserve"> </t>
    </r>
    <r>
      <rPr>
        <sz val="10"/>
        <rFont val="돋움"/>
        <family val="2"/>
        <charset val="129"/>
      </rPr>
      <t>질문</t>
    </r>
    <r>
      <rPr>
        <sz val="10"/>
        <rFont val="Verdana"/>
        <family val="2"/>
      </rPr>
      <t xml:space="preserve">1 </t>
    </r>
    <r>
      <rPr>
        <sz val="10"/>
        <rFont val="돋움"/>
        <family val="2"/>
        <charset val="129"/>
      </rPr>
      <t>및</t>
    </r>
    <r>
      <rPr>
        <sz val="10"/>
        <rFont val="Verdana"/>
        <family val="2"/>
      </rPr>
      <t xml:space="preserve"> </t>
    </r>
    <r>
      <rPr>
        <sz val="10"/>
        <rFont val="돋움"/>
        <family val="2"/>
        <charset val="129"/>
      </rPr>
      <t>질문</t>
    </r>
    <r>
      <rPr>
        <sz val="10"/>
        <rFont val="Verdana"/>
        <family val="2"/>
      </rPr>
      <t>2</t>
    </r>
    <r>
      <rPr>
        <sz val="10"/>
        <rFont val="돋움"/>
        <family val="2"/>
        <charset val="129"/>
      </rPr>
      <t>의</t>
    </r>
    <r>
      <rPr>
        <sz val="10"/>
        <rFont val="Verdana"/>
        <family val="2"/>
      </rPr>
      <t xml:space="preserve"> </t>
    </r>
    <r>
      <rPr>
        <sz val="10"/>
        <rFont val="돋움"/>
        <family val="2"/>
        <charset val="129"/>
      </rPr>
      <t>답이</t>
    </r>
    <r>
      <rPr>
        <sz val="10"/>
        <rFont val="Verdana"/>
        <family val="2"/>
      </rPr>
      <t xml:space="preserve"> </t>
    </r>
    <r>
      <rPr>
        <sz val="10"/>
        <rFont val="돋움"/>
        <family val="2"/>
        <charset val="129"/>
      </rPr>
      <t>그</t>
    </r>
    <r>
      <rPr>
        <sz val="10"/>
        <rFont val="Verdana"/>
        <family val="2"/>
      </rPr>
      <t xml:space="preserve"> </t>
    </r>
    <r>
      <rPr>
        <sz val="10"/>
        <rFont val="돋움"/>
        <family val="2"/>
        <charset val="129"/>
      </rPr>
      <t>광물에</t>
    </r>
    <r>
      <rPr>
        <sz val="10"/>
        <rFont val="Verdana"/>
        <family val="2"/>
      </rPr>
      <t xml:space="preserve"> </t>
    </r>
    <r>
      <rPr>
        <sz val="10"/>
        <rFont val="돋움"/>
        <family val="2"/>
        <charset val="129"/>
      </rPr>
      <t>대해</t>
    </r>
    <r>
      <rPr>
        <sz val="10"/>
        <rFont val="Verdana"/>
        <family val="2"/>
      </rPr>
      <t xml:space="preserve"> "Yes"</t>
    </r>
    <r>
      <rPr>
        <sz val="10"/>
        <rFont val="돋움"/>
        <family val="2"/>
        <charset val="129"/>
      </rPr>
      <t>라면</t>
    </r>
    <r>
      <rPr>
        <sz val="10"/>
        <rFont val="Verdana"/>
        <family val="2"/>
      </rPr>
      <t xml:space="preserve"> </t>
    </r>
    <r>
      <rPr>
        <sz val="10"/>
        <rFont val="돋움"/>
        <family val="2"/>
        <charset val="129"/>
      </rPr>
      <t>필수</t>
    </r>
    <r>
      <rPr>
        <sz val="10"/>
        <rFont val="Verdana"/>
        <family val="2"/>
      </rPr>
      <t xml:space="preserve"> </t>
    </r>
    <r>
      <rPr>
        <sz val="10"/>
        <rFont val="돋움"/>
        <family val="2"/>
        <charset val="129"/>
      </rPr>
      <t>사항입니다</t>
    </r>
    <r>
      <rPr>
        <sz val="10"/>
        <rFont val="Verdana"/>
        <family val="2"/>
      </rPr>
      <t>.
"Yes"</t>
    </r>
    <r>
      <rPr>
        <sz val="10"/>
        <rFont val="돋움"/>
        <family val="2"/>
        <charset val="129"/>
      </rPr>
      <t>는</t>
    </r>
    <r>
      <rPr>
        <sz val="10"/>
        <rFont val="Verdana"/>
        <family val="2"/>
      </rPr>
      <t xml:space="preserve"> 3TG</t>
    </r>
    <r>
      <rPr>
        <sz val="10"/>
        <rFont val="돋움"/>
        <family val="2"/>
        <charset val="129"/>
      </rPr>
      <t>의</t>
    </r>
    <r>
      <rPr>
        <sz val="10"/>
        <rFont val="Verdana"/>
        <family val="2"/>
      </rPr>
      <t xml:space="preserve"> 100%</t>
    </r>
    <r>
      <rPr>
        <sz val="10"/>
        <rFont val="돋움"/>
        <family val="2"/>
        <charset val="129"/>
      </rPr>
      <t>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것임을</t>
    </r>
    <r>
      <rPr>
        <sz val="10"/>
        <rFont val="Verdana"/>
        <family val="2"/>
      </rPr>
      <t xml:space="preserve"> </t>
    </r>
    <r>
      <rPr>
        <sz val="10"/>
        <rFont val="돋움"/>
        <family val="2"/>
        <charset val="129"/>
      </rPr>
      <t>의미합니다</t>
    </r>
    <r>
      <rPr>
        <sz val="10"/>
        <rFont val="Verdana"/>
        <family val="2"/>
      </rPr>
      <t>. "No"</t>
    </r>
    <r>
      <rPr>
        <sz val="10"/>
        <rFont val="돋움"/>
        <family val="2"/>
        <charset val="129"/>
      </rPr>
      <t>는</t>
    </r>
    <r>
      <rPr>
        <sz val="10"/>
        <rFont val="Verdana"/>
        <family val="2"/>
      </rPr>
      <t xml:space="preserve"> 3TG</t>
    </r>
    <r>
      <rPr>
        <sz val="10"/>
        <rFont val="돋움"/>
        <family val="2"/>
        <charset val="129"/>
      </rPr>
      <t>의</t>
    </r>
    <r>
      <rPr>
        <sz val="10"/>
        <rFont val="Verdana"/>
        <family val="2"/>
      </rPr>
      <t xml:space="preserve"> </t>
    </r>
    <r>
      <rPr>
        <sz val="10"/>
        <rFont val="돋움"/>
        <family val="2"/>
        <charset val="129"/>
      </rPr>
      <t>일부가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것이</t>
    </r>
    <r>
      <rPr>
        <sz val="10"/>
        <rFont val="Verdana"/>
        <family val="2"/>
      </rPr>
      <t xml:space="preserve"> </t>
    </r>
    <r>
      <rPr>
        <sz val="10"/>
        <rFont val="돋움"/>
        <family val="2"/>
        <charset val="129"/>
      </rPr>
      <t>아님을</t>
    </r>
    <r>
      <rPr>
        <sz val="10"/>
        <rFont val="Verdana"/>
        <family val="2"/>
      </rPr>
      <t xml:space="preserve"> </t>
    </r>
    <r>
      <rPr>
        <sz val="10"/>
        <rFont val="돋움"/>
        <family val="2"/>
        <charset val="129"/>
      </rPr>
      <t>의미합니다</t>
    </r>
    <r>
      <rPr>
        <sz val="10"/>
        <rFont val="Verdana"/>
        <family val="2"/>
      </rPr>
      <t>. "Unknown"</t>
    </r>
    <r>
      <rPr>
        <sz val="10"/>
        <rFont val="돋움"/>
        <family val="2"/>
        <charset val="129"/>
      </rPr>
      <t>은</t>
    </r>
    <r>
      <rPr>
        <sz val="10"/>
        <rFont val="Verdana"/>
        <family val="2"/>
      </rPr>
      <t xml:space="preserve"> 3TG</t>
    </r>
    <r>
      <rPr>
        <sz val="10"/>
        <rFont val="돋움"/>
        <family val="2"/>
        <charset val="129"/>
      </rPr>
      <t>의</t>
    </r>
    <r>
      <rPr>
        <sz val="10"/>
        <rFont val="Verdana"/>
        <family val="2"/>
      </rPr>
      <t xml:space="preserve"> 100%</t>
    </r>
    <r>
      <rPr>
        <sz val="10"/>
        <rFont val="돋움"/>
        <family val="2"/>
        <charset val="129"/>
      </rPr>
      <t>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것인지</t>
    </r>
    <r>
      <rPr>
        <sz val="10"/>
        <rFont val="Verdana"/>
        <family val="2"/>
      </rPr>
      <t xml:space="preserve"> </t>
    </r>
    <r>
      <rPr>
        <sz val="10"/>
        <rFont val="돋움"/>
        <family val="2"/>
        <charset val="129"/>
      </rPr>
      <t>여부를</t>
    </r>
    <r>
      <rPr>
        <sz val="10"/>
        <rFont val="Verdana"/>
        <family val="2"/>
      </rPr>
      <t xml:space="preserve"> </t>
    </r>
    <r>
      <rPr>
        <sz val="10"/>
        <rFont val="돋움"/>
        <family val="2"/>
        <charset val="129"/>
      </rPr>
      <t>사용자가</t>
    </r>
    <r>
      <rPr>
        <sz val="10"/>
        <rFont val="Verdana"/>
        <family val="2"/>
      </rPr>
      <t xml:space="preserve"> </t>
    </r>
    <r>
      <rPr>
        <sz val="10"/>
        <rFont val="돋움"/>
        <family val="2"/>
        <charset val="129"/>
      </rPr>
      <t>알지</t>
    </r>
    <r>
      <rPr>
        <sz val="10"/>
        <rFont val="Verdana"/>
        <family val="2"/>
      </rPr>
      <t xml:space="preserve"> </t>
    </r>
    <r>
      <rPr>
        <sz val="10"/>
        <rFont val="돋움"/>
        <family val="2"/>
        <charset val="129"/>
      </rPr>
      <t>못함을</t>
    </r>
    <r>
      <rPr>
        <sz val="10"/>
        <rFont val="Verdana"/>
        <family val="2"/>
      </rPr>
      <t xml:space="preserve"> </t>
    </r>
    <r>
      <rPr>
        <sz val="10"/>
        <rFont val="돋움"/>
        <family val="2"/>
        <charset val="129"/>
      </rPr>
      <t>의미합니다</t>
    </r>
    <r>
      <rPr>
        <sz val="10"/>
        <rFont val="Verdana"/>
        <family val="2"/>
      </rPr>
      <t xml:space="preserve">. </t>
    </r>
  </si>
  <si>
    <t xml:space="preserve">4. Il s’agit d’une déclaration qui détermine si les 3TG contenues dans les produits, qui sont indispensables au fonctionnement de ce produit, proviennent de sources recyclées. 
La réponse à cette demande doit être « oui », « non » ou « inconnu ». Cette question est obligatoire pour un métal donné si la réponse à la question 1 et 2 est « oui » pour ce métal.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</si>
  <si>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 xml:space="preserve">4. Esta é uma declaração que identifica se os minerais de conflito contidos no(s) produto(s) necessário(s) para a funcionalidade de tal(is) produto(s) são originários de fontes recicladas ou de sucata. 
A resposta a esta pergunta deverá ser “Sim”, “Não” ou “Desconhecido”. Esta pergunta é obrigatória para um metal específico se a resposta às perguntas 1 e 2 for “Sim” para esse metal.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</si>
  <si>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 xml:space="preserve">4.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</si>
  <si>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4.  Esta es una declaración que identifica si los 3TG contenidos en los productos necesarios para la funcionalidad del mismo se originan del reciclaje o de fuentes de residuos.  
La respuesta a esta pregunta debe ser "sí", "no" o "desconocido". Esta pregunta es obligatoria para un metal específico si la respuesta a la Pregunta 1 y 2 es "sí" para ese metal.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</si>
  <si>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 xml:space="preserve">4. Bu, ürünler içinde bulunan ve ürünün işlevselliği için gerekli 3TG'lerin bu geri dönüşüm veya hurda kaynaklardan gelip gelmediğinin beyanıdır. 
Bu soruya "evet", "hayır" ya da "bilinmiyor" şeklinde yanıt verilmelidir. 1. ve 2. soruya belirli bir metal için “Evet” yanıtı verilmişse, bu metal için bu soruya yanıt verilmesi zorunludur.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</si>
  <si>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 xml:space="preserve">5.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</si>
  <si>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r>
      <rPr>
        <sz val="11"/>
        <color indexed="8"/>
        <rFont val="Calibri"/>
        <family val="2"/>
      </rPr>
      <t xml:space="preserve">5.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다음</t>
    </r>
    <r>
      <rPr>
        <sz val="11"/>
        <color indexed="8"/>
        <rFont val="Calibri"/>
        <family val="2"/>
      </rPr>
      <t xml:space="preserve"> </t>
    </r>
    <r>
      <rPr>
        <sz val="11"/>
        <color indexed="8"/>
        <rFont val="돋움"/>
        <family val="2"/>
        <charset val="129"/>
      </rPr>
      <t>신고의</t>
    </r>
    <r>
      <rPr>
        <sz val="11"/>
        <color indexed="8"/>
        <rFont val="Calibri"/>
        <family val="2"/>
      </rPr>
      <t xml:space="preserve"> </t>
    </r>
    <r>
      <rPr>
        <sz val="11"/>
        <color indexed="8"/>
        <rFont val="돋움"/>
        <family val="2"/>
        <charset val="129"/>
      </rPr>
      <t>범위가</t>
    </r>
    <r>
      <rPr>
        <sz val="11"/>
        <color indexed="8"/>
        <rFont val="Calibri"/>
        <family val="2"/>
      </rPr>
      <t xml:space="preserve"> </t>
    </r>
    <r>
      <rPr>
        <sz val="11"/>
        <color indexed="8"/>
        <rFont val="돋움"/>
        <family val="2"/>
        <charset val="129"/>
      </rPr>
      <t>적용되는</t>
    </r>
    <r>
      <rPr>
        <sz val="11"/>
        <color indexed="8"/>
        <rFont val="Calibri"/>
        <family val="2"/>
      </rPr>
      <t xml:space="preserve"> </t>
    </r>
    <r>
      <rPr>
        <sz val="11"/>
        <color indexed="8"/>
        <rFont val="돋움"/>
        <family val="2"/>
        <charset val="129"/>
      </rPr>
      <t>제품에</t>
    </r>
    <r>
      <rPr>
        <sz val="11"/>
        <color indexed="8"/>
        <rFont val="Calibri"/>
        <family val="2"/>
      </rPr>
      <t xml:space="preserve"> </t>
    </r>
    <r>
      <rPr>
        <sz val="11"/>
        <color indexed="8"/>
        <rFont val="돋움"/>
        <family val="2"/>
        <charset val="129"/>
      </rPr>
      <t>포함된</t>
    </r>
    <r>
      <rPr>
        <sz val="11"/>
        <color indexed="8"/>
        <rFont val="Calibri"/>
        <family val="2"/>
      </rPr>
      <t xml:space="preserve"> 3TG</t>
    </r>
    <r>
      <rPr>
        <sz val="11"/>
        <color indexed="8"/>
        <rFont val="돋움"/>
        <family val="2"/>
        <charset val="129"/>
      </rPr>
      <t>를</t>
    </r>
    <r>
      <rPr>
        <sz val="11"/>
        <color indexed="8"/>
        <rFont val="Calibri"/>
        <family val="2"/>
      </rPr>
      <t xml:space="preserve"> </t>
    </r>
    <r>
      <rPr>
        <sz val="11"/>
        <color indexed="8"/>
        <rFont val="돋움"/>
        <family val="2"/>
        <charset val="129"/>
      </rPr>
      <t>제공하고</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것으로</t>
    </r>
    <r>
      <rPr>
        <sz val="11"/>
        <color indexed="8"/>
        <rFont val="Calibri"/>
        <family val="2"/>
      </rPr>
      <t xml:space="preserve"> </t>
    </r>
    <r>
      <rPr>
        <sz val="11"/>
        <color indexed="8"/>
        <rFont val="돋움"/>
        <family val="2"/>
        <charset val="129"/>
      </rPr>
      <t>합리적으로</t>
    </r>
    <r>
      <rPr>
        <sz val="11"/>
        <color indexed="8"/>
        <rFont val="Calibri"/>
        <family val="2"/>
      </rPr>
      <t xml:space="preserve"> </t>
    </r>
    <r>
      <rPr>
        <sz val="11"/>
        <color indexed="8"/>
        <rFont val="돋움"/>
        <family val="2"/>
        <charset val="129"/>
      </rPr>
      <t>신뢰를</t>
    </r>
    <r>
      <rPr>
        <sz val="11"/>
        <color indexed="8"/>
        <rFont val="Calibri"/>
        <family val="2"/>
      </rPr>
      <t xml:space="preserve"> </t>
    </r>
    <r>
      <rPr>
        <sz val="11"/>
        <color indexed="8"/>
        <rFont val="돋움"/>
        <family val="2"/>
        <charset val="129"/>
      </rPr>
      <t>받고</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모든</t>
    </r>
    <r>
      <rPr>
        <sz val="11"/>
        <color indexed="8"/>
        <rFont val="Calibri"/>
        <family val="2"/>
      </rPr>
      <t xml:space="preserve"> </t>
    </r>
    <r>
      <rPr>
        <sz val="11"/>
        <color indexed="8"/>
        <rFont val="돋움"/>
        <family val="2"/>
        <charset val="129"/>
      </rPr>
      <t>직접</t>
    </r>
    <r>
      <rPr>
        <sz val="11"/>
        <color indexed="8"/>
        <rFont val="Calibri"/>
        <family val="2"/>
      </rPr>
      <t xml:space="preserve"> </t>
    </r>
    <r>
      <rPr>
        <sz val="11"/>
        <color indexed="8"/>
        <rFont val="돋움"/>
        <family val="2"/>
        <charset val="129"/>
      </rPr>
      <t>공급업체로부터</t>
    </r>
    <r>
      <rPr>
        <sz val="11"/>
        <color indexed="8"/>
        <rFont val="Calibri"/>
        <family val="2"/>
      </rPr>
      <t xml:space="preserve"> </t>
    </r>
    <r>
      <rPr>
        <sz val="11"/>
        <color indexed="8"/>
        <rFont val="돋움"/>
        <family val="2"/>
        <charset val="129"/>
      </rPr>
      <t>회사가</t>
    </r>
    <r>
      <rPr>
        <sz val="11"/>
        <color indexed="8"/>
        <rFont val="Calibri"/>
        <family val="2"/>
      </rPr>
      <t xml:space="preserve"> </t>
    </r>
    <r>
      <rPr>
        <sz val="11"/>
        <color indexed="8"/>
        <rFont val="돋움"/>
        <family val="2"/>
        <charset val="129"/>
      </rPr>
      <t>분쟁광물</t>
    </r>
    <r>
      <rPr>
        <sz val="11"/>
        <color indexed="8"/>
        <rFont val="Calibri"/>
        <family val="2"/>
      </rPr>
      <t xml:space="preserve"> </t>
    </r>
    <r>
      <rPr>
        <sz val="11"/>
        <color indexed="8"/>
        <rFont val="돋움"/>
        <family val="2"/>
        <charset val="129"/>
      </rPr>
      <t>공개를</t>
    </r>
    <r>
      <rPr>
        <sz val="11"/>
        <color indexed="8"/>
        <rFont val="Calibri"/>
        <family val="2"/>
      </rPr>
      <t xml:space="preserve"> </t>
    </r>
    <r>
      <rPr>
        <sz val="11"/>
        <color indexed="8"/>
        <rFont val="돋움"/>
        <family val="2"/>
        <charset val="129"/>
      </rPr>
      <t>받았는지</t>
    </r>
    <r>
      <rPr>
        <sz val="11"/>
        <color indexed="8"/>
        <rFont val="Calibri"/>
        <family val="2"/>
      </rPr>
      <t xml:space="preserve"> </t>
    </r>
    <r>
      <rPr>
        <sz val="11"/>
        <color indexed="8"/>
        <rFont val="돋움"/>
        <family val="2"/>
        <charset val="129"/>
      </rPr>
      <t>여부를</t>
    </r>
    <r>
      <rPr>
        <sz val="11"/>
        <color indexed="8"/>
        <rFont val="Calibri"/>
        <family val="2"/>
      </rPr>
      <t xml:space="preserve"> </t>
    </r>
    <r>
      <rPr>
        <sz val="11"/>
        <color indexed="8"/>
        <rFont val="돋움"/>
        <family val="2"/>
        <charset val="129"/>
      </rPr>
      <t>판단하기</t>
    </r>
    <r>
      <rPr>
        <sz val="11"/>
        <color indexed="8"/>
        <rFont val="Calibri"/>
        <family val="2"/>
      </rPr>
      <t xml:space="preserve"> </t>
    </r>
    <r>
      <rPr>
        <sz val="11"/>
        <color indexed="8"/>
        <rFont val="돋움"/>
        <family val="2"/>
        <charset val="129"/>
      </rPr>
      <t>위한</t>
    </r>
    <r>
      <rPr>
        <sz val="11"/>
        <color indexed="8"/>
        <rFont val="Calibri"/>
        <family val="2"/>
      </rPr>
      <t xml:space="preserve"> </t>
    </r>
    <r>
      <rPr>
        <sz val="11"/>
        <color indexed="8"/>
        <rFont val="돋움"/>
        <family val="2"/>
        <charset val="129"/>
      </rPr>
      <t>것입니다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허용되는</t>
    </r>
    <r>
      <rPr>
        <sz val="11"/>
        <color indexed="8"/>
        <rFont val="Calibri"/>
        <family val="2"/>
      </rPr>
      <t xml:space="preserve"> </t>
    </r>
    <r>
      <rPr>
        <sz val="11"/>
        <color indexed="8"/>
        <rFont val="돋움"/>
        <family val="2"/>
        <charset val="129"/>
      </rPr>
      <t>답변은</t>
    </r>
    <r>
      <rPr>
        <sz val="11"/>
        <color indexed="8"/>
        <rFont val="Calibri"/>
        <family val="2"/>
      </rPr>
      <t xml:space="preserve"> </t>
    </r>
    <r>
      <rPr>
        <sz val="11"/>
        <color indexed="8"/>
        <rFont val="돋움"/>
        <family val="2"/>
        <charset val="129"/>
      </rPr>
      <t>다음과</t>
    </r>
    <r>
      <rPr>
        <sz val="11"/>
        <color indexed="8"/>
        <rFont val="Calibri"/>
        <family val="2"/>
      </rPr>
      <t xml:space="preserve"> </t>
    </r>
    <r>
      <rPr>
        <sz val="11"/>
        <color indexed="8"/>
        <rFont val="돋움"/>
        <family val="2"/>
        <charset val="129"/>
      </rPr>
      <t>같습니다</t>
    </r>
    <r>
      <rPr>
        <sz val="11"/>
        <color indexed="8"/>
        <rFont val="Calibri"/>
        <family val="2"/>
      </rPr>
      <t xml:space="preserve">. </t>
    </r>
    <r>
      <rPr>
        <sz val="11"/>
        <color indexed="8"/>
        <rFont val="Calibri"/>
        <family val="2"/>
      </rPr>
      <t xml:space="preserve">
</t>
    </r>
    <r>
      <rPr>
        <sz val="11"/>
        <color indexed="8"/>
        <rFont val="Calibri"/>
        <family val="2"/>
      </rPr>
      <t>­ 100%</t>
    </r>
    <r>
      <rPr>
        <sz val="11"/>
        <color indexed="8"/>
        <rFont val="Calibri"/>
        <family val="2"/>
      </rPr>
      <t xml:space="preserve">
</t>
    </r>
    <r>
      <rPr>
        <sz val="11"/>
        <color indexed="8"/>
        <rFont val="Calibri"/>
        <family val="2"/>
      </rPr>
      <t xml:space="preserve">- 90% </t>
    </r>
    <r>
      <rPr>
        <sz val="11"/>
        <color indexed="8"/>
        <rFont val="돋움"/>
        <family val="2"/>
        <charset val="129"/>
      </rPr>
      <t>이상</t>
    </r>
    <r>
      <rPr>
        <sz val="11"/>
        <color indexed="8"/>
        <rFont val="Calibri"/>
        <family val="2"/>
      </rPr>
      <t xml:space="preserve">
</t>
    </r>
    <r>
      <rPr>
        <sz val="11"/>
        <color indexed="8"/>
        <rFont val="Calibri"/>
        <family val="2"/>
      </rPr>
      <t xml:space="preserve">- 75% </t>
    </r>
    <r>
      <rPr>
        <sz val="11"/>
        <color indexed="8"/>
        <rFont val="돋움"/>
        <family val="2"/>
        <charset val="129"/>
      </rPr>
      <t>이상</t>
    </r>
    <r>
      <rPr>
        <sz val="11"/>
        <color indexed="8"/>
        <rFont val="Calibri"/>
        <family val="2"/>
      </rPr>
      <t xml:space="preserve">
</t>
    </r>
    <r>
      <rPr>
        <sz val="11"/>
        <color indexed="8"/>
        <rFont val="Calibri"/>
        <family val="2"/>
      </rPr>
      <t xml:space="preserve">- 50% </t>
    </r>
    <r>
      <rPr>
        <sz val="11"/>
        <color indexed="8"/>
        <rFont val="돋움"/>
        <family val="2"/>
        <charset val="129"/>
      </rPr>
      <t>이상</t>
    </r>
    <r>
      <rPr>
        <sz val="11"/>
        <color indexed="8"/>
        <rFont val="Calibri"/>
        <family val="2"/>
      </rPr>
      <t xml:space="preserve">
</t>
    </r>
    <r>
      <rPr>
        <sz val="11"/>
        <color indexed="8"/>
        <rFont val="Calibri"/>
        <family val="2"/>
      </rPr>
      <t xml:space="preserve">- 50% </t>
    </r>
    <r>
      <rPr>
        <sz val="11"/>
        <color indexed="8"/>
        <rFont val="돋움"/>
        <family val="2"/>
        <charset val="129"/>
      </rPr>
      <t>미만</t>
    </r>
    <r>
      <rPr>
        <sz val="11"/>
        <color indexed="8"/>
        <rFont val="Calibri"/>
        <family val="2"/>
      </rPr>
      <t xml:space="preserve">
</t>
    </r>
    <r>
      <rPr>
        <sz val="11"/>
        <color indexed="8"/>
        <rFont val="Calibri"/>
        <family val="2"/>
      </rPr>
      <t xml:space="preserve">- </t>
    </r>
    <r>
      <rPr>
        <sz val="11"/>
        <color indexed="8"/>
        <rFont val="돋움"/>
        <family val="2"/>
        <charset val="129"/>
      </rPr>
      <t>없음</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1</t>
    </r>
    <r>
      <rPr>
        <sz val="11"/>
        <color indexed="8"/>
        <rFont val="Calibri"/>
        <family val="2"/>
      </rPr>
      <t xml:space="preserve">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해당</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인</t>
    </r>
    <r>
      <rPr>
        <sz val="11"/>
        <color indexed="8"/>
        <rFont val="Calibri"/>
        <family val="2"/>
      </rPr>
      <t xml:space="preserve"> </t>
    </r>
    <r>
      <rPr>
        <sz val="11"/>
        <color indexed="8"/>
        <rFont val="돋움"/>
        <family val="2"/>
        <charset val="129"/>
      </rPr>
      <t>경우에</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</si>
  <si>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t>5.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
– 100 %
– Supérieur à 90 %
– Supérieur à 75 %
– Supérieur à 50 %
– 50 % ou moins
– Aucun
Cette question est obligatoire pour un métal donné si la réponse à la question 1 et 2 est « oui » pour ce métal.</t>
  </si>
  <si>
    <r>
      <rPr>
        <sz val="11"/>
        <color indexed="8"/>
        <rFont val="Calibri"/>
        <family val="2"/>
      </rPr>
      <t>5.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t>
    </r>
    <r>
      <rPr>
        <sz val="11"/>
        <color indexed="8"/>
        <rFont val="Calibri"/>
        <family val="2"/>
      </rPr>
      <t xml:space="preserve">
</t>
    </r>
    <r>
      <rPr>
        <sz val="11"/>
        <color indexed="8"/>
        <rFont val="Calibri"/>
        <family val="2"/>
      </rPr>
      <t>­ 100%</t>
    </r>
    <r>
      <rPr>
        <sz val="11"/>
        <color indexed="8"/>
        <rFont val="Calibri"/>
        <family val="2"/>
      </rPr>
      <t xml:space="preserve">
- </t>
    </r>
    <r>
      <rPr>
        <sz val="11"/>
        <color indexed="8"/>
        <rFont val="Calibri"/>
        <family val="2"/>
      </rPr>
      <t>Acima de 90%</t>
    </r>
    <r>
      <rPr>
        <sz val="11"/>
        <color indexed="8"/>
        <rFont val="Calibri"/>
        <family val="2"/>
      </rPr>
      <t xml:space="preserve">
- </t>
    </r>
    <r>
      <rPr>
        <sz val="11"/>
        <color indexed="8"/>
        <rFont val="Calibri"/>
        <family val="2"/>
      </rPr>
      <t>Acima de 75%</t>
    </r>
    <r>
      <rPr>
        <sz val="11"/>
        <color indexed="8"/>
        <rFont val="Calibri"/>
        <family val="2"/>
      </rPr>
      <t xml:space="preserve">
</t>
    </r>
    <r>
      <rPr>
        <sz val="11"/>
        <color indexed="8"/>
        <rFont val="Calibri"/>
        <family val="2"/>
      </rPr>
      <t>- Acima de 50%</t>
    </r>
    <r>
      <rPr>
        <sz val="11"/>
        <color indexed="8"/>
        <rFont val="Calibri"/>
        <family val="2"/>
      </rPr>
      <t xml:space="preserve">
</t>
    </r>
    <r>
      <rPr>
        <sz val="11"/>
        <color indexed="8"/>
        <rFont val="Calibri"/>
        <family val="2"/>
      </rPr>
      <t>- 50% ou menos</t>
    </r>
    <r>
      <rPr>
        <sz val="11"/>
        <color indexed="8"/>
        <rFont val="Calibri"/>
        <family val="2"/>
      </rPr>
      <t xml:space="preserve">
</t>
    </r>
    <r>
      <rPr>
        <sz val="11"/>
        <color indexed="8"/>
        <rFont val="Calibri"/>
        <family val="2"/>
      </rPr>
      <t>- Nenhuma</t>
    </r>
    <r>
      <rPr>
        <sz val="11"/>
        <color indexed="8"/>
        <rFont val="Calibri"/>
        <family val="2"/>
      </rPr>
      <t xml:space="preserve">
</t>
    </r>
    <r>
      <rPr>
        <sz val="11"/>
        <color indexed="8"/>
        <rFont val="Calibri"/>
        <family val="2"/>
      </rPr>
      <t>Esta pergunta é obrigatória para um metal específico se a resposta à pergunta 1 e 2 for “sim” para aquele metal.</t>
    </r>
  </si>
  <si>
    <r>
      <rPr>
        <sz val="11"/>
        <color indexed="8"/>
        <rFont val="Calibri"/>
        <family val="2"/>
      </rPr>
      <t>5.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t>
    </r>
    <r>
      <rPr>
        <sz val="11"/>
        <color indexed="8"/>
        <rFont val="Calibri"/>
        <family val="2"/>
      </rPr>
      <t xml:space="preserve">
- </t>
    </r>
    <r>
      <rPr>
        <sz val="11"/>
        <color indexed="8"/>
        <rFont val="Calibri"/>
        <family val="2"/>
      </rPr>
      <t>100 %</t>
    </r>
    <r>
      <rPr>
        <sz val="11"/>
        <color indexed="8"/>
        <rFont val="Calibri"/>
        <family val="2"/>
      </rPr>
      <t xml:space="preserve">
- </t>
    </r>
    <r>
      <rPr>
        <sz val="11"/>
        <color indexed="8"/>
        <rFont val="Calibri"/>
        <family val="2"/>
      </rPr>
      <t>Größer als 90 %</t>
    </r>
    <r>
      <rPr>
        <sz val="11"/>
        <color indexed="8"/>
        <rFont val="Calibri"/>
        <family val="2"/>
      </rPr>
      <t xml:space="preserve">
- </t>
    </r>
    <r>
      <rPr>
        <sz val="11"/>
        <color indexed="8"/>
        <rFont val="Calibri"/>
        <family val="2"/>
      </rPr>
      <t>Größer als 75 %</t>
    </r>
    <r>
      <rPr>
        <sz val="11"/>
        <color indexed="8"/>
        <rFont val="Calibri"/>
        <family val="2"/>
      </rPr>
      <t xml:space="preserve">
</t>
    </r>
    <r>
      <rPr>
        <sz val="11"/>
        <color indexed="8"/>
        <rFont val="Calibri"/>
        <family val="2"/>
      </rPr>
      <t>- Größer als 50 %</t>
    </r>
    <r>
      <rPr>
        <sz val="11"/>
        <color indexed="8"/>
        <rFont val="Calibri"/>
        <family val="2"/>
      </rPr>
      <t xml:space="preserve">
</t>
    </r>
    <r>
      <rPr>
        <sz val="11"/>
        <color indexed="8"/>
        <rFont val="Calibri"/>
        <family val="2"/>
      </rPr>
      <t>- 50 % oder weniger</t>
    </r>
    <r>
      <rPr>
        <sz val="11"/>
        <color indexed="8"/>
        <rFont val="Calibri"/>
        <family val="2"/>
      </rPr>
      <t xml:space="preserve">
</t>
    </r>
    <r>
      <rPr>
        <sz val="11"/>
        <color indexed="8"/>
        <rFont val="Calibri"/>
        <family val="2"/>
      </rPr>
      <t>- Keine</t>
    </r>
    <r>
      <rPr>
        <sz val="11"/>
        <color indexed="8"/>
        <rFont val="Calibri"/>
        <family val="2"/>
      </rPr>
      <t xml:space="preserve">
</t>
    </r>
    <r>
      <rPr>
        <sz val="11"/>
        <color indexed="8"/>
        <rFont val="Calibri"/>
        <family val="2"/>
      </rPr>
      <t xml:space="preserve">Diese Frage muss für ein bestimmtes Metall beantwortet werden, wenn die Antwort auf Frage </t>
    </r>
    <r>
      <rPr>
        <sz val="11"/>
        <color indexed="8"/>
        <rFont val="Calibri"/>
        <family val="2"/>
      </rPr>
      <t xml:space="preserve"> 1 und 2</t>
    </r>
    <r>
      <rPr>
        <sz val="11"/>
        <color indexed="8"/>
        <rFont val="Calibri"/>
        <family val="2"/>
      </rPr>
      <t xml:space="preserve"> „Ja“ für dieses Metall lautet.</t>
    </r>
  </si>
  <si>
    <r>
      <rPr>
        <sz val="11"/>
        <color indexed="8"/>
        <rFont val="Calibri"/>
        <family val="2"/>
      </rPr>
      <t>5. Bu bir şirketin bu beyan kapsamındaki ürünlerde makul düzeyde 3TG sağladığına inanılan tüm doğrudan tedarikçilerin ihtilaf konusu maden açıklaması yapıp yapmadığının belirlenmesi yönünde bir sorudur. Bu soruya aşağıdaki şekillerde yanıt verilebilir:</t>
    </r>
    <r>
      <rPr>
        <sz val="11"/>
        <color indexed="8"/>
        <rFont val="Calibri"/>
        <family val="2"/>
      </rPr>
      <t xml:space="preserve">
</t>
    </r>
    <r>
      <rPr>
        <sz val="11"/>
        <color indexed="8"/>
        <rFont val="Calibri"/>
        <family val="2"/>
      </rPr>
      <t>­ %100</t>
    </r>
    <r>
      <rPr>
        <sz val="11"/>
        <color indexed="8"/>
        <rFont val="Calibri"/>
        <family val="2"/>
      </rPr>
      <t xml:space="preserve">
</t>
    </r>
    <r>
      <rPr>
        <sz val="11"/>
        <color indexed="8"/>
        <rFont val="Calibri"/>
        <family val="2"/>
      </rPr>
      <t>- %90'dan fazla</t>
    </r>
    <r>
      <rPr>
        <sz val="11"/>
        <color indexed="8"/>
        <rFont val="Calibri"/>
        <family val="2"/>
      </rPr>
      <t xml:space="preserve">
</t>
    </r>
    <r>
      <rPr>
        <sz val="11"/>
        <color indexed="8"/>
        <rFont val="Calibri"/>
        <family val="2"/>
      </rPr>
      <t>- %75'ten fazla</t>
    </r>
    <r>
      <rPr>
        <sz val="11"/>
        <color indexed="8"/>
        <rFont val="Calibri"/>
        <family val="2"/>
      </rPr>
      <t xml:space="preserve">
</t>
    </r>
    <r>
      <rPr>
        <sz val="11"/>
        <color indexed="8"/>
        <rFont val="Calibri"/>
        <family val="2"/>
      </rPr>
      <t>- %50'den fazla</t>
    </r>
    <r>
      <rPr>
        <sz val="11"/>
        <color indexed="8"/>
        <rFont val="Calibri"/>
        <family val="2"/>
      </rPr>
      <t xml:space="preserve">
</t>
    </r>
    <r>
      <rPr>
        <sz val="11"/>
        <color indexed="8"/>
        <rFont val="Calibri"/>
        <family val="2"/>
      </rPr>
      <t>- %50 veya daha az</t>
    </r>
    <r>
      <rPr>
        <sz val="11"/>
        <color indexed="8"/>
        <rFont val="Calibri"/>
        <family val="2"/>
      </rPr>
      <t xml:space="preserve">
</t>
    </r>
    <r>
      <rPr>
        <sz val="11"/>
        <color indexed="8"/>
        <rFont val="Calibri"/>
        <family val="2"/>
      </rPr>
      <t>- Hiçbiri</t>
    </r>
    <r>
      <rPr>
        <sz val="11"/>
        <color indexed="8"/>
        <rFont val="Calibri"/>
        <family val="2"/>
      </rPr>
      <t xml:space="preserve">
</t>
    </r>
    <r>
      <rPr>
        <sz val="11"/>
        <color indexed="8"/>
        <rFont val="Calibri"/>
        <family val="2"/>
      </rPr>
      <t>1. ve 2. soruya belirli bir metal için "Evet" yanıtı verilmişse, bu metal için bu soruya yanıt verilmesi zorunludur.</t>
    </r>
  </si>
  <si>
    <t xml:space="preserve">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</si>
  <si>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r>
      <rPr>
        <sz val="11"/>
        <color indexed="8"/>
        <rFont val="Calibri"/>
        <family val="2"/>
      </rPr>
      <t xml:space="preserve">6.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신고에</t>
    </r>
    <r>
      <rPr>
        <sz val="11"/>
        <color indexed="8"/>
        <rFont val="Calibri"/>
        <family val="2"/>
      </rPr>
      <t xml:space="preserve"> </t>
    </r>
    <r>
      <rPr>
        <sz val="11"/>
        <color indexed="8"/>
        <rFont val="돋움"/>
        <family val="2"/>
        <charset val="129"/>
      </rPr>
      <t>포함된</t>
    </r>
    <r>
      <rPr>
        <sz val="11"/>
        <color indexed="8"/>
        <rFont val="Calibri"/>
        <family val="2"/>
      </rPr>
      <t xml:space="preserve"> </t>
    </r>
    <r>
      <rPr>
        <sz val="11"/>
        <color indexed="8"/>
        <rFont val="돋움"/>
        <family val="2"/>
        <charset val="129"/>
      </rPr>
      <t>제품에</t>
    </r>
    <r>
      <rPr>
        <sz val="11"/>
        <color indexed="8"/>
        <rFont val="Calibri"/>
        <family val="2"/>
      </rPr>
      <t xml:space="preserve"> </t>
    </r>
    <r>
      <rPr>
        <sz val="11"/>
        <color indexed="8"/>
        <rFont val="돋움"/>
        <family val="2"/>
        <charset val="129"/>
      </rPr>
      <t>있는</t>
    </r>
    <r>
      <rPr>
        <sz val="11"/>
        <color indexed="8"/>
        <rFont val="Calibri"/>
        <family val="2"/>
      </rPr>
      <t xml:space="preserve"> 3TG</t>
    </r>
    <r>
      <rPr>
        <sz val="11"/>
        <color indexed="8"/>
        <rFont val="돋움"/>
        <family val="2"/>
        <charset val="129"/>
      </rPr>
      <t>를</t>
    </r>
    <r>
      <rPr>
        <sz val="11"/>
        <color indexed="8"/>
        <rFont val="Calibri"/>
        <family val="2"/>
      </rPr>
      <t xml:space="preserve"> </t>
    </r>
    <r>
      <rPr>
        <sz val="11"/>
        <color indexed="8"/>
        <rFont val="돋움"/>
        <family val="2"/>
        <charset val="129"/>
      </rPr>
      <t>제공하는</t>
    </r>
    <r>
      <rPr>
        <sz val="11"/>
        <color indexed="8"/>
        <rFont val="Calibri"/>
        <family val="2"/>
      </rPr>
      <t xml:space="preserve"> </t>
    </r>
    <r>
      <rPr>
        <sz val="11"/>
        <color indexed="8"/>
        <rFont val="돋움"/>
        <family val="2"/>
        <charset val="129"/>
      </rPr>
      <t>모든</t>
    </r>
    <r>
      <rPr>
        <sz val="11"/>
        <color indexed="8"/>
        <rFont val="Calibri"/>
        <family val="2"/>
      </rPr>
      <t xml:space="preserve"> </t>
    </r>
    <r>
      <rPr>
        <sz val="11"/>
        <color indexed="8"/>
        <rFont val="돋움"/>
        <family val="2"/>
        <charset val="129"/>
      </rPr>
      <t>제련소를</t>
    </r>
    <r>
      <rPr>
        <sz val="11"/>
        <color indexed="8"/>
        <rFont val="Calibri"/>
        <family val="2"/>
      </rPr>
      <t xml:space="preserve"> </t>
    </r>
    <r>
      <rPr>
        <sz val="11"/>
        <color indexed="8"/>
        <rFont val="돋움"/>
        <family val="2"/>
        <charset val="129"/>
      </rPr>
      <t>공급업체가</t>
    </r>
    <r>
      <rPr>
        <sz val="11"/>
        <color indexed="8"/>
        <rFont val="Calibri"/>
        <family val="2"/>
      </rPr>
      <t xml:space="preserve"> </t>
    </r>
    <r>
      <rPr>
        <sz val="11"/>
        <color indexed="8"/>
        <rFont val="돋움"/>
        <family val="2"/>
        <charset val="129"/>
      </rPr>
      <t>식별했음을</t>
    </r>
    <r>
      <rPr>
        <sz val="11"/>
        <color indexed="8"/>
        <rFont val="Calibri"/>
        <family val="2"/>
      </rPr>
      <t xml:space="preserve"> </t>
    </r>
    <r>
      <rPr>
        <sz val="11"/>
        <color indexed="8"/>
        <rFont val="돋움"/>
        <family val="2"/>
        <charset val="129"/>
      </rPr>
      <t>신뢰할</t>
    </r>
    <r>
      <rPr>
        <sz val="11"/>
        <color indexed="8"/>
        <rFont val="Calibri"/>
        <family val="2"/>
      </rPr>
      <t xml:space="preserve"> </t>
    </r>
    <r>
      <rPr>
        <sz val="11"/>
        <color indexed="8"/>
        <rFont val="돋움"/>
        <family val="2"/>
        <charset val="129"/>
      </rPr>
      <t>이유가</t>
    </r>
    <r>
      <rPr>
        <sz val="11"/>
        <color indexed="8"/>
        <rFont val="Calibri"/>
        <family val="2"/>
      </rPr>
      <t xml:space="preserve"> </t>
    </r>
    <r>
      <rPr>
        <sz val="11"/>
        <color indexed="8"/>
        <rFont val="돋움"/>
        <family val="2"/>
        <charset val="129"/>
      </rPr>
      <t>있는지</t>
    </r>
    <r>
      <rPr>
        <sz val="11"/>
        <color indexed="8"/>
        <rFont val="Calibri"/>
        <family val="2"/>
      </rPr>
      <t xml:space="preserve"> </t>
    </r>
    <r>
      <rPr>
        <sz val="11"/>
        <color indexed="8"/>
        <rFont val="돋움"/>
        <family val="2"/>
        <charset val="129"/>
      </rPr>
      <t>여부를</t>
    </r>
    <r>
      <rPr>
        <sz val="11"/>
        <color indexed="8"/>
        <rFont val="Calibri"/>
        <family val="2"/>
      </rPr>
      <t xml:space="preserve"> </t>
    </r>
    <r>
      <rPr>
        <sz val="11"/>
        <color indexed="8"/>
        <rFont val="돋움"/>
        <family val="2"/>
        <charset val="129"/>
      </rPr>
      <t>확인합니다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답변은</t>
    </r>
    <r>
      <rPr>
        <sz val="11"/>
        <color indexed="8"/>
        <rFont val="Calibri"/>
        <family val="2"/>
      </rPr>
      <t xml:space="preserve"> "Yes" </t>
    </r>
    <r>
      <rPr>
        <sz val="11"/>
        <color indexed="8"/>
        <rFont val="돋움"/>
        <family val="2"/>
        <charset val="129"/>
      </rPr>
      <t>또는</t>
    </r>
    <r>
      <rPr>
        <sz val="11"/>
        <color indexed="8"/>
        <rFont val="Calibri"/>
        <family val="2"/>
      </rPr>
      <t xml:space="preserve"> "No"</t>
    </r>
    <r>
      <rPr>
        <sz val="11"/>
        <color indexed="8"/>
        <rFont val="돋움"/>
        <family val="2"/>
        <charset val="129"/>
      </rPr>
      <t>여야</t>
    </r>
    <r>
      <rPr>
        <sz val="11"/>
        <color indexed="8"/>
        <rFont val="Calibri"/>
        <family val="2"/>
      </rPr>
      <t xml:space="preserve"> </t>
    </r>
    <r>
      <rPr>
        <sz val="11"/>
        <color indexed="8"/>
        <rFont val="돋움"/>
        <family val="2"/>
        <charset val="129"/>
      </rPr>
      <t>합니다</t>
    </r>
    <r>
      <rPr>
        <sz val="11"/>
        <color indexed="8"/>
        <rFont val="Calibri"/>
        <family val="2"/>
      </rPr>
      <t>(</t>
    </r>
    <r>
      <rPr>
        <sz val="11"/>
        <color indexed="8"/>
        <rFont val="돋움"/>
        <family val="2"/>
        <charset val="129"/>
      </rPr>
      <t>어떤</t>
    </r>
    <r>
      <rPr>
        <sz val="11"/>
        <color indexed="8"/>
        <rFont val="Calibri"/>
        <family val="2"/>
      </rPr>
      <t xml:space="preserve"> </t>
    </r>
    <r>
      <rPr>
        <sz val="11"/>
        <color indexed="8"/>
        <rFont val="돋움"/>
        <family val="2"/>
        <charset val="129"/>
      </rPr>
      <t>경우에는</t>
    </r>
    <r>
      <rPr>
        <sz val="11"/>
        <color indexed="8"/>
        <rFont val="Calibri"/>
        <family val="2"/>
      </rPr>
      <t xml:space="preserve"> </t>
    </r>
    <r>
      <rPr>
        <sz val="11"/>
        <color indexed="8"/>
        <rFont val="돋움"/>
        <family val="2"/>
        <charset val="129"/>
      </rPr>
      <t>주석</t>
    </r>
    <r>
      <rPr>
        <sz val="11"/>
        <color indexed="8"/>
        <rFont val="Calibri"/>
        <family val="2"/>
      </rPr>
      <t xml:space="preserve">, </t>
    </r>
    <r>
      <rPr>
        <sz val="11"/>
        <color indexed="8"/>
        <rFont val="돋움"/>
        <family val="2"/>
        <charset val="129"/>
      </rPr>
      <t>예를</t>
    </r>
    <r>
      <rPr>
        <sz val="11"/>
        <color indexed="8"/>
        <rFont val="Calibri"/>
        <family val="2"/>
      </rPr>
      <t xml:space="preserve"> </t>
    </r>
    <r>
      <rPr>
        <sz val="11"/>
        <color indexed="8"/>
        <rFont val="돋움"/>
        <family val="2"/>
        <charset val="129"/>
      </rPr>
      <t>들어</t>
    </r>
    <r>
      <rPr>
        <sz val="11"/>
        <color indexed="8"/>
        <rFont val="Calibri"/>
        <family val="2"/>
      </rPr>
      <t xml:space="preserve"> </t>
    </r>
    <r>
      <rPr>
        <sz val="11"/>
        <color indexed="8"/>
        <rFont val="돋움"/>
        <family val="2"/>
        <charset val="129"/>
      </rPr>
      <t>제련소</t>
    </r>
    <r>
      <rPr>
        <sz val="11"/>
        <color indexed="8"/>
        <rFont val="Calibri"/>
        <family val="2"/>
      </rPr>
      <t xml:space="preserve"> </t>
    </r>
    <r>
      <rPr>
        <sz val="11"/>
        <color indexed="8"/>
        <rFont val="돋움"/>
        <family val="2"/>
        <charset val="129"/>
      </rPr>
      <t>목록을</t>
    </r>
    <r>
      <rPr>
        <sz val="11"/>
        <color indexed="8"/>
        <rFont val="Calibri"/>
        <family val="2"/>
      </rPr>
      <t xml:space="preserve"> </t>
    </r>
    <r>
      <rPr>
        <sz val="11"/>
        <color indexed="8"/>
        <rFont val="돋움"/>
        <family val="2"/>
        <charset val="129"/>
      </rPr>
      <t>첨부함</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만일</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 xml:space="preserve">1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라면</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</si>
  <si>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t>6.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</si>
  <si>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6.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</si>
  <si>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6.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</si>
  <si>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6.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</si>
  <si>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r>
      <rPr>
        <sz val="11"/>
        <color indexed="8"/>
        <rFont val="Calibri"/>
        <family val="2"/>
      </rPr>
      <t>6.</t>
    </r>
    <r>
      <rPr>
        <sz val="11"/>
        <color indexed="8"/>
        <rFont val="Calibri"/>
        <family val="2"/>
      </rPr>
      <t xml:space="preserve"> </t>
    </r>
    <r>
      <rPr>
        <sz val="11"/>
        <color indexed="8"/>
        <rFont val="Calibri"/>
        <family val="2"/>
      </rPr>
      <t>Bu soru, tedarikçinin bu beyan kapsamındaki ürünlerde 3TG sağlayan tüm izabe tesislerinin tanımlandığını düşünüp düşünmediğini doğrulama amacı taşır.</t>
    </r>
    <r>
      <rPr>
        <sz val="11"/>
        <color indexed="8"/>
        <rFont val="Calibri"/>
        <family val="2"/>
      </rPr>
      <t xml:space="preserve"> </t>
    </r>
    <r>
      <rPr>
        <sz val="11"/>
        <color indexed="8"/>
        <rFont val="Calibri"/>
        <family val="2"/>
      </rPr>
      <t>Bu soruya belirli durumlarda açıklama girerek (ör. izabe tesislerinin listesi) "evet" ya da "hayır" cevabı verilebilir.</t>
    </r>
    <r>
      <rPr>
        <sz val="11"/>
        <color indexed="8"/>
        <rFont val="Calibri"/>
        <family val="2"/>
      </rPr>
      <t xml:space="preserve"> </t>
    </r>
    <r>
      <rPr>
        <sz val="11"/>
        <color indexed="8"/>
        <rFont val="Calibri"/>
        <family val="2"/>
      </rPr>
      <t>1. ve 2. soruya belirli bir metal için "Evet" yanıtı verilmişse, bu metal için bu soruya yanıt verilmesi zorunludur.</t>
    </r>
  </si>
  <si>
    <t xml:space="preserve">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</si>
  <si>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r>
      <rPr>
        <sz val="11"/>
        <color indexed="8"/>
        <rFont val="Calibri"/>
        <family val="2"/>
      </rPr>
      <t xml:space="preserve">7.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신고에</t>
    </r>
    <r>
      <rPr>
        <sz val="11"/>
        <color indexed="8"/>
        <rFont val="Calibri"/>
        <family val="2"/>
      </rPr>
      <t xml:space="preserve"> </t>
    </r>
    <r>
      <rPr>
        <sz val="11"/>
        <color indexed="8"/>
        <rFont val="돋움"/>
        <family val="2"/>
        <charset val="129"/>
      </rPr>
      <t>포함된</t>
    </r>
    <r>
      <rPr>
        <sz val="11"/>
        <color indexed="8"/>
        <rFont val="Calibri"/>
        <family val="2"/>
      </rPr>
      <t xml:space="preserve"> </t>
    </r>
    <r>
      <rPr>
        <sz val="11"/>
        <color indexed="8"/>
        <rFont val="돋움"/>
        <family val="2"/>
        <charset val="129"/>
      </rPr>
      <t>제품에</t>
    </r>
    <r>
      <rPr>
        <sz val="11"/>
        <color indexed="8"/>
        <rFont val="Calibri"/>
        <family val="2"/>
      </rPr>
      <t xml:space="preserve"> </t>
    </r>
    <r>
      <rPr>
        <sz val="11"/>
        <color indexed="8"/>
        <rFont val="돋움"/>
        <family val="2"/>
        <charset val="129"/>
      </rPr>
      <t>있는</t>
    </r>
    <r>
      <rPr>
        <sz val="11"/>
        <color indexed="8"/>
        <rFont val="Calibri"/>
        <family val="2"/>
      </rPr>
      <t xml:space="preserve"> 3TG</t>
    </r>
    <r>
      <rPr>
        <sz val="11"/>
        <color indexed="8"/>
        <rFont val="돋움"/>
        <family val="2"/>
        <charset val="129"/>
      </rPr>
      <t>를</t>
    </r>
    <r>
      <rPr>
        <sz val="11"/>
        <color indexed="8"/>
        <rFont val="Calibri"/>
        <family val="2"/>
      </rPr>
      <t xml:space="preserve"> </t>
    </r>
    <r>
      <rPr>
        <sz val="11"/>
        <color indexed="8"/>
        <rFont val="돋움"/>
        <family val="2"/>
        <charset val="129"/>
      </rPr>
      <t>공급하는</t>
    </r>
    <r>
      <rPr>
        <sz val="11"/>
        <color indexed="8"/>
        <rFont val="Calibri"/>
        <family val="2"/>
      </rPr>
      <t xml:space="preserve"> </t>
    </r>
    <r>
      <rPr>
        <sz val="11"/>
        <color indexed="8"/>
        <rFont val="돋움"/>
        <family val="2"/>
        <charset val="129"/>
      </rPr>
      <t>모든</t>
    </r>
    <r>
      <rPr>
        <sz val="11"/>
        <color indexed="8"/>
        <rFont val="Calibri"/>
        <family val="2"/>
      </rPr>
      <t xml:space="preserve"> </t>
    </r>
    <r>
      <rPr>
        <sz val="11"/>
        <color indexed="8"/>
        <rFont val="돋움"/>
        <family val="2"/>
        <charset val="129"/>
      </rPr>
      <t>제련소가</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신고에</t>
    </r>
    <r>
      <rPr>
        <sz val="11"/>
        <color indexed="8"/>
        <rFont val="Calibri"/>
        <family val="2"/>
      </rPr>
      <t xml:space="preserve"> </t>
    </r>
    <r>
      <rPr>
        <sz val="11"/>
        <color indexed="8"/>
        <rFont val="돋움"/>
        <family val="2"/>
        <charset val="129"/>
      </rPr>
      <t>보고되었는지</t>
    </r>
    <r>
      <rPr>
        <sz val="11"/>
        <color indexed="8"/>
        <rFont val="Calibri"/>
        <family val="2"/>
      </rPr>
      <t xml:space="preserve"> </t>
    </r>
    <r>
      <rPr>
        <sz val="11"/>
        <color indexed="8"/>
        <rFont val="돋움"/>
        <family val="2"/>
        <charset val="129"/>
      </rPr>
      <t>여부를</t>
    </r>
    <r>
      <rPr>
        <sz val="11"/>
        <color indexed="8"/>
        <rFont val="Calibri"/>
        <family val="2"/>
      </rPr>
      <t xml:space="preserve"> </t>
    </r>
    <r>
      <rPr>
        <sz val="11"/>
        <color indexed="8"/>
        <rFont val="돋움"/>
        <family val="2"/>
        <charset val="129"/>
      </rPr>
      <t>확인합니다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답변은</t>
    </r>
    <r>
      <rPr>
        <sz val="11"/>
        <color indexed="8"/>
        <rFont val="Calibri"/>
        <family val="2"/>
      </rPr>
      <t xml:space="preserve"> "Yes" </t>
    </r>
    <r>
      <rPr>
        <sz val="11"/>
        <color indexed="8"/>
        <rFont val="돋움"/>
        <family val="2"/>
        <charset val="129"/>
      </rPr>
      <t>또는</t>
    </r>
    <r>
      <rPr>
        <sz val="11"/>
        <color indexed="8"/>
        <rFont val="Calibri"/>
        <family val="2"/>
      </rPr>
      <t xml:space="preserve"> "No"</t>
    </r>
    <r>
      <rPr>
        <sz val="11"/>
        <color indexed="8"/>
        <rFont val="돋움"/>
        <family val="2"/>
        <charset val="129"/>
      </rPr>
      <t>여야</t>
    </r>
    <r>
      <rPr>
        <sz val="11"/>
        <color indexed="8"/>
        <rFont val="Calibri"/>
        <family val="2"/>
      </rPr>
      <t xml:space="preserve"> </t>
    </r>
    <r>
      <rPr>
        <sz val="11"/>
        <color indexed="8"/>
        <rFont val="돋움"/>
        <family val="2"/>
        <charset val="129"/>
      </rPr>
      <t>합니다</t>
    </r>
    <r>
      <rPr>
        <sz val="11"/>
        <color indexed="8"/>
        <rFont val="Calibri"/>
        <family val="2"/>
      </rPr>
      <t>(</t>
    </r>
    <r>
      <rPr>
        <sz val="11"/>
        <color indexed="8"/>
        <rFont val="돋움"/>
        <family val="2"/>
        <charset val="129"/>
      </rPr>
      <t>어떤</t>
    </r>
    <r>
      <rPr>
        <sz val="11"/>
        <color indexed="8"/>
        <rFont val="Calibri"/>
        <family val="2"/>
      </rPr>
      <t xml:space="preserve"> </t>
    </r>
    <r>
      <rPr>
        <sz val="11"/>
        <color indexed="8"/>
        <rFont val="돋움"/>
        <family val="2"/>
        <charset val="129"/>
      </rPr>
      <t>경우에는</t>
    </r>
    <r>
      <rPr>
        <sz val="11"/>
        <color indexed="8"/>
        <rFont val="Calibri"/>
        <family val="2"/>
      </rPr>
      <t xml:space="preserve"> </t>
    </r>
    <r>
      <rPr>
        <sz val="11"/>
        <color indexed="8"/>
        <rFont val="돋움"/>
        <family val="2"/>
        <charset val="129"/>
      </rPr>
      <t>주석</t>
    </r>
    <r>
      <rPr>
        <sz val="11"/>
        <color indexed="8"/>
        <rFont val="Calibri"/>
        <family val="2"/>
      </rPr>
      <t xml:space="preserve">, </t>
    </r>
    <r>
      <rPr>
        <sz val="11"/>
        <color indexed="8"/>
        <rFont val="돋움"/>
        <family val="2"/>
        <charset val="129"/>
      </rPr>
      <t>예를</t>
    </r>
    <r>
      <rPr>
        <sz val="11"/>
        <color indexed="8"/>
        <rFont val="Calibri"/>
        <family val="2"/>
      </rPr>
      <t xml:space="preserve"> </t>
    </r>
    <r>
      <rPr>
        <sz val="11"/>
        <color indexed="8"/>
        <rFont val="돋움"/>
        <family val="2"/>
        <charset val="129"/>
      </rPr>
      <t>들어</t>
    </r>
    <r>
      <rPr>
        <sz val="11"/>
        <color indexed="8"/>
        <rFont val="Calibri"/>
        <family val="2"/>
      </rPr>
      <t xml:space="preserve"> </t>
    </r>
    <r>
      <rPr>
        <sz val="11"/>
        <color indexed="8"/>
        <rFont val="돋움"/>
        <family val="2"/>
        <charset val="129"/>
      </rPr>
      <t>제련소</t>
    </r>
    <r>
      <rPr>
        <sz val="11"/>
        <color indexed="8"/>
        <rFont val="Calibri"/>
        <family val="2"/>
      </rPr>
      <t xml:space="preserve"> </t>
    </r>
    <r>
      <rPr>
        <sz val="11"/>
        <color indexed="8"/>
        <rFont val="돋움"/>
        <family val="2"/>
        <charset val="129"/>
      </rPr>
      <t>목록을</t>
    </r>
    <r>
      <rPr>
        <sz val="11"/>
        <color indexed="8"/>
        <rFont val="Calibri"/>
        <family val="2"/>
      </rPr>
      <t xml:space="preserve"> </t>
    </r>
    <r>
      <rPr>
        <sz val="11"/>
        <color indexed="8"/>
        <rFont val="돋움"/>
        <family val="2"/>
        <charset val="129"/>
      </rPr>
      <t>첨부함</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만일</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 xml:space="preserve">1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라면</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</si>
  <si>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t>7.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</si>
  <si>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</si>
  <si>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r>
      <rPr>
        <sz val="11"/>
        <color indexed="8"/>
        <rFont val="Calibri"/>
        <family val="2"/>
      </rPr>
      <t xml:space="preserve">7.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t>
    </r>
    <r>
      <rPr>
        <sz val="11"/>
        <color indexed="8"/>
        <rFont val="Calibri"/>
        <family val="2"/>
      </rPr>
      <t>und</t>
    </r>
    <r>
      <rPr>
        <sz val="11"/>
        <color indexed="8"/>
        <rFont val="Calibri"/>
        <family val="2"/>
      </rPr>
      <t xml:space="preserve"> 2 „Ja“ für dieses Metall lautet.</t>
    </r>
  </si>
  <si>
    <t>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</si>
  <si>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r>
      <rPr>
        <sz val="11"/>
        <color indexed="8"/>
        <rFont val="Calibri"/>
        <family val="2"/>
      </rPr>
      <t>7.</t>
    </r>
    <r>
      <rPr>
        <sz val="11"/>
        <color indexed="8"/>
        <rFont val="Calibri"/>
        <family val="2"/>
      </rPr>
      <t xml:space="preserve"> </t>
    </r>
    <r>
      <rPr>
        <sz val="11"/>
        <color indexed="8"/>
        <rFont val="Calibri"/>
        <family val="2"/>
      </rPr>
      <t>Bu soru, bu beyan kapsamındaki ürünlerdeki 3TG'leri sağladığı belirlenen izabe tesislerinin beyanda bildirilip bildirilmediğini tespit etme amacı taşımaktadır.</t>
    </r>
    <r>
      <rPr>
        <sz val="11"/>
        <color indexed="8"/>
        <rFont val="Calibri"/>
        <family val="2"/>
      </rPr>
      <t xml:space="preserve"> </t>
    </r>
    <r>
      <rPr>
        <sz val="11"/>
        <color indexed="8"/>
        <rFont val="Calibri"/>
        <family val="2"/>
      </rPr>
      <t>Bu soruya belirli durumlarda açıklama girerek (ör. izabe tesislerinin listesi) "evet" ya da "hayır" cevabı verilebilir.</t>
    </r>
    <r>
      <rPr>
        <sz val="11"/>
        <color indexed="8"/>
        <rFont val="Calibri"/>
        <family val="2"/>
      </rPr>
      <t xml:space="preserve"> </t>
    </r>
    <r>
      <rPr>
        <sz val="11"/>
        <color indexed="8"/>
        <rFont val="Calibri"/>
        <family val="2"/>
      </rPr>
      <t>1. ve 2. soruya belirli bir metal için "Evet" yanıtı verilmişse, bu metal için bu soruya yanıt verilmesi zorunludur.</t>
    </r>
  </si>
  <si>
    <r>
      <rPr>
        <sz val="11"/>
        <color indexed="8"/>
        <rFont val="Calibri"/>
        <family val="2"/>
      </rPr>
      <t xml:space="preserve">질문 A. ~ I.(69 ~ 86행)의 답변 지침. </t>
    </r>
    <r>
      <rPr>
        <sz val="11"/>
        <color indexed="8"/>
        <rFont val="Calibri"/>
        <family val="2"/>
      </rPr>
      <t xml:space="preserve">어떤 광물에 대한 질문 1의 답변이 “Yes”일 경우, 질문 A. ~ I.에 대한 답변은 필수입니다. </t>
    </r>
    <r>
      <rPr>
        <sz val="11"/>
        <color indexed="8"/>
        <rFont val="Calibri"/>
        <family val="2"/>
      </rPr>
      <t xml:space="preserve">
</t>
    </r>
    <r>
      <rPr>
        <sz val="11"/>
        <color indexed="8"/>
        <rFont val="Calibri"/>
        <family val="2"/>
      </rPr>
      <t>답변은 영어로만 기입하십시오</t>
    </r>
  </si>
  <si>
    <r>
      <rPr>
        <sz val="11"/>
        <color indexed="8"/>
        <rFont val="Calibri"/>
        <family val="2"/>
      </rPr>
      <t>Instructions pour les questions A à I (lignes 69 à 86).</t>
    </r>
    <r>
      <rPr>
        <sz val="11"/>
        <color indexed="8"/>
        <rFont val="Calibri"/>
        <family val="2"/>
      </rPr>
      <t xml:space="preserve"> </t>
    </r>
    <r>
      <rPr>
        <sz val="11"/>
        <color indexed="8"/>
        <rFont val="Calibri"/>
        <family val="2"/>
      </rPr>
      <t>Les questions A à I sont obligatoires, si la réponse à la question 1 est « oui » pour un métal.</t>
    </r>
    <r>
      <rPr>
        <sz val="11"/>
        <color indexed="8"/>
        <rFont val="Calibri"/>
        <family val="2"/>
      </rPr>
      <t xml:space="preserve">
</t>
    </r>
    <r>
      <rPr>
        <sz val="11"/>
        <color indexed="8"/>
        <rFont val="Calibri"/>
        <family val="2"/>
      </rPr>
      <t>Répondez en ANGLAIS uniquement</t>
    </r>
  </si>
  <si>
    <r>
      <rPr>
        <sz val="11"/>
        <color indexed="8"/>
        <rFont val="Calibri"/>
        <family val="2"/>
      </rPr>
      <t>Instruções para completar a pergunta A - I. (fileiras 69 a 86).  As perguntas A. a I. são obrigatórias se a resposta à pergunta 1 for “sim” para qualquer metal.</t>
    </r>
    <r>
      <rPr>
        <sz val="11"/>
        <color indexed="8"/>
        <rFont val="Calibri"/>
        <family val="2"/>
      </rPr>
      <t xml:space="preserve">
</t>
    </r>
    <r>
      <rPr>
        <sz val="11"/>
        <color indexed="8"/>
        <rFont val="Calibri"/>
        <family val="2"/>
      </rPr>
      <t>Dê as respostas somente em INGLÊS</t>
    </r>
  </si>
  <si>
    <r>
      <rPr>
        <sz val="11"/>
        <color indexed="8"/>
        <rFont val="Calibri"/>
        <family val="2"/>
      </rPr>
      <t>Instruktionen zur Beantwortung der Fragen A. – I. (Reihen 69–86).</t>
    </r>
    <r>
      <rPr>
        <sz val="11"/>
        <color indexed="8"/>
        <rFont val="Calibri"/>
        <family val="2"/>
      </rPr>
      <t xml:space="preserve">  </t>
    </r>
    <r>
      <rPr>
        <sz val="11"/>
        <color indexed="8"/>
        <rFont val="Calibri"/>
        <family val="2"/>
      </rPr>
      <t>Die Fragen A. bis I. müssen beantwortet werden, wenn die Antwort auf Frage 1 für irgendein Metall „Ja“ lautet.</t>
    </r>
    <r>
      <rPr>
        <sz val="11"/>
        <color indexed="8"/>
        <rFont val="Calibri"/>
        <family val="2"/>
      </rPr>
      <t xml:space="preserve">
</t>
    </r>
    <r>
      <rPr>
        <sz val="11"/>
        <color indexed="8"/>
        <rFont val="Calibri"/>
        <family val="2"/>
      </rPr>
      <t>Bitte geben Sie Ihre Antworten nur auf ENGLISCH</t>
    </r>
  </si>
  <si>
    <r>
      <rPr>
        <sz val="11"/>
        <color indexed="8"/>
        <rFont val="Calibri"/>
        <family val="2"/>
      </rPr>
      <t>A. - I. arası soruların yanıtlanması için talimatlar (69 ila 86 arası satırlar)  Herhangi bir metal için 1. soruya "Evet" yanıtı verilmişse, A. ile I. arası soruların yanıtlanması gerekmektedir.</t>
    </r>
    <r>
      <rPr>
        <sz val="11"/>
        <color indexed="8"/>
        <rFont val="Calibri"/>
        <family val="2"/>
      </rPr>
      <t xml:space="preserve">
</t>
    </r>
    <r>
      <rPr>
        <sz val="11"/>
        <color indexed="8"/>
        <rFont val="Calibri"/>
        <family val="2"/>
      </rPr>
      <t>Yanıtları yalnızca İNGİLİZCE olarak verin</t>
    </r>
  </si>
  <si>
    <t>InstructionsA50</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</si>
  <si>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</si>
  <si>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</si>
  <si>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</si>
  <si>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</si>
  <si>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</si>
  <si>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</si>
  <si>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</si>
  <si>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</si>
  <si>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</si>
  <si>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</si>
  <si>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</si>
  <si>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</si>
  <si>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</si>
  <si>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</si>
  <si>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</si>
  <si>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Instructions for completing Questions A. – I. (rows 69 - 85).  Questions A. through I. are mandatory if the both of responses to Question 1 and 2 are “Yes” for any metal.
Provide answers in ENGLISH only</t>
    <phoneticPr fontId="28"/>
  </si>
  <si>
    <t>1. Smelter Identification Input Column - If you know the Smelter Identification Number, input the number in Column A (columns B, C, E, F, G, I, and J will auto-populate).  Column A does not autopopulate.</t>
    <phoneticPr fontId="28"/>
  </si>
  <si>
    <t>1. Colonne d’entrée de l’identification de la fonderie. Si vous connaissez le numéro d’identification de la fonderie, saisissez-le dans la colonne A (les colonnes B, C, E, F, G, I et J se rempliront automatiquement). La colonne A ne se remplit pas automatiquement.</t>
    <phoneticPr fontId="28"/>
  </si>
  <si>
    <t>1. Eingabespalte Schmelzofenidentifizierung – Wenn Sie die Schmelzofenidentifizierungsnummer kennen, geben Sie die Nummer in Spalte A ein (Spalten B, C, E, F, G, I und J füllen sich automatisch aus).  Spalte A füllt sich nicht automatisch aus.</t>
    <phoneticPr fontId="28"/>
  </si>
  <si>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</si>
  <si>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</si>
  <si>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</si>
  <si>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</si>
  <si>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</si>
  <si>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</si>
  <si>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</si>
  <si>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</si>
  <si>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</si>
  <si>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</si>
  <si>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</si>
  <si>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</si>
  <si>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</si>
  <si>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</si>
  <si>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</si>
  <si>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</si>
  <si>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</si>
  <si>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</si>
  <si>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</si>
  <si>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</si>
  <si>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</si>
  <si>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</si>
  <si>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</si>
  <si>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</si>
  <si>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</si>
  <si>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</si>
  <si>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</si>
  <si>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</si>
  <si>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</si>
  <si>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</si>
  <si>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</si>
  <si>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</si>
  <si>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</si>
  <si>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</si>
  <si>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</si>
  <si>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</si>
  <si>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</si>
  <si>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</si>
  <si>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</si>
  <si>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</si>
  <si>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</si>
  <si>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</si>
  <si>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</si>
  <si>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</si>
  <si>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</si>
  <si>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</si>
  <si>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</si>
  <si>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</si>
  <si>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CZ-110</t>
  </si>
  <si>
    <t>CZ-111</t>
  </si>
  <si>
    <t>CZ-112</t>
  </si>
  <si>
    <t>CZ-113</t>
  </si>
  <si>
    <t>CZ-114</t>
  </si>
  <si>
    <t>CZ-115</t>
  </si>
  <si>
    <t>CZ-116</t>
  </si>
  <si>
    <t>CZ-117</t>
  </si>
  <si>
    <t>CZ-118</t>
  </si>
  <si>
    <t>CZ-119</t>
  </si>
  <si>
    <t>CZ-120</t>
  </si>
  <si>
    <t>CZ-122</t>
  </si>
  <si>
    <t>CZ-121</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</si>
  <si>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</si>
  <si>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</si>
  <si>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</si>
  <si>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</si>
  <si>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</si>
  <si>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</si>
  <si>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</si>
  <si>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</si>
  <si>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</si>
  <si>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</si>
  <si>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</si>
  <si>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</si>
  <si>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</si>
  <si>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</si>
  <si>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</si>
  <si>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</si>
  <si>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</si>
  <si>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</si>
  <si>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</si>
  <si>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</si>
  <si>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</si>
  <si>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</si>
  <si>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</si>
  <si>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</si>
  <si>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</si>
  <si>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</si>
  <si>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</si>
  <si>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</si>
  <si>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Minskaja  voblasć</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</si>
  <si>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</si>
  <si>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</si>
  <si>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</si>
  <si>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</si>
  <si>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</si>
  <si>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</si>
  <si>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</si>
  <si>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</si>
  <si>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</si>
  <si>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</si>
  <si>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</si>
  <si>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</si>
  <si>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</si>
  <si>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</si>
  <si>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</si>
  <si>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</si>
  <si>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</si>
  <si>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</si>
  <si>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</si>
  <si>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</si>
  <si>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</si>
  <si>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</si>
  <si>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</si>
  <si>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Aomen (see also separate country code entry under MO)</t>
  </si>
  <si>
    <t>Taiwan (see also separate country code entry under TW)</t>
  </si>
  <si>
    <t>Xianggang (see also separate country code entry under HK)</t>
  </si>
  <si>
    <t>Kraj Vysočina</t>
  </si>
  <si>
    <t>Žďár nad Sázavou</t>
  </si>
  <si>
    <t>Ostrava-město</t>
  </si>
  <si>
    <t>Praha, Hlavní mešto</t>
  </si>
  <si>
    <t>Praha 16</t>
  </si>
  <si>
    <t>Praha 17</t>
  </si>
  <si>
    <t>Praha 18</t>
  </si>
  <si>
    <t>Praha 19</t>
  </si>
  <si>
    <t>Praha 20</t>
  </si>
  <si>
    <t>Praha 22</t>
  </si>
  <si>
    <t>Praha 21</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</si>
  <si>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</si>
  <si>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</si>
  <si>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</si>
  <si>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</si>
  <si>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</si>
  <si>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</si>
  <si>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</si>
  <si>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</si>
  <si>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</si>
  <si>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</si>
  <si>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</si>
  <si>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</si>
  <si>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</si>
  <si>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</si>
  <si>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</si>
  <si>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</si>
  <si>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</si>
  <si>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</si>
  <si>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</si>
  <si>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</si>
  <si>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</si>
  <si>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</si>
  <si>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</si>
  <si>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</si>
  <si>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</si>
  <si>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</si>
  <si>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</si>
  <si>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</si>
  <si>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</si>
  <si>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</si>
  <si>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</si>
  <si>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</si>
  <si>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</si>
  <si>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</si>
  <si>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</si>
  <si>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</si>
  <si>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</si>
  <si>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</si>
  <si>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</si>
  <si>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</si>
  <si>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</si>
  <si>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</si>
  <si>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</si>
  <si>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</si>
  <si>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</si>
  <si>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</si>
  <si>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</si>
  <si>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</si>
  <si>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</si>
  <si>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</si>
  <si>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</si>
  <si>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</si>
  <si>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</si>
  <si>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</si>
  <si>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</si>
  <si>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</si>
  <si>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</si>
  <si>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</si>
  <si>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</si>
  <si>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</si>
  <si>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</si>
  <si>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Ciudad de Mexico</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</si>
  <si>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</si>
  <si>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</si>
  <si>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</si>
  <si>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</si>
  <si>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</si>
  <si>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</si>
  <si>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</si>
  <si>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</si>
  <si>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</si>
  <si>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</si>
  <si>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</si>
  <si>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</si>
  <si>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</si>
  <si>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</si>
  <si>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</si>
  <si>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Nohiyahoi Tobei Jumhurí</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</si>
  <si>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</si>
  <si>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</si>
  <si>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</si>
  <si>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</si>
  <si>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</si>
  <si>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</si>
  <si>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</si>
  <si>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</si>
  <si>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Boneiru</t>
  </si>
  <si>
    <t>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This question is mandatory.</t>
  </si>
  <si>
    <r>
      <rPr>
        <sz val="11"/>
        <color indexed="8"/>
        <rFont val="Verdana"/>
        <family val="2"/>
      </rPr>
      <t>E. Veuillez répondre « oui » ou « non » pour indiquer si votre société a mis en œuvre des mesures de diligence raisonnable concernant l'approvisionnement en minerais de conflit.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t>
    </r>
    <r>
      <rPr>
        <sz val="11"/>
        <rFont val="Verdana"/>
        <family val="2"/>
      </rPr>
      <t xml:space="preserve">
</t>
    </r>
    <r>
      <rPr>
        <sz val="11"/>
        <color indexed="8"/>
        <rFont val="Verdana"/>
        <family val="2"/>
      </rPr>
      <t>Les mesures de diligence raisonnable peuvent inclure, par exemple : indiquer aux fournisseurs et intégrer aux contrats (si possible) vos attentes en faveur d'une chaîne d'approvisionnement dépourvue de minerais de conflit ; identifier et évaluer les risques de la chaîne d'approvisionnement ; concevoir et mettre en œuvre une stratégie pour répondre aux risques identifiés ; vérifier la conformité de votre fournisseur direct à la politique concernant l'absence de conflit avec la RDC, etc.  Ces exemples de mesures de diligence raisonnable correspondent aux directives figurant dans les instructions mondialement reconnues de l'OCDE.  
Cette question est obligatoire.</t>
    </r>
  </si>
  <si>
    <r>
      <rPr>
        <sz val="11"/>
        <color indexed="8"/>
        <rFont val="Verdana"/>
        <family val="2"/>
      </rPr>
      <t>E. Responda “sim” ou “não” para divulgar se a sua empresa implementou medidas de diligência devida a fontes de minerais de conflito. Esta declaração não pretende prestar detalhes das medidas de diligência devida de uma empresa, mas que uma empresa implementou medidas de diligência devida. Os aspectos de medidas de diligência devida aceitáveis serão determinados pelo solicitante e pelo fornecedor.</t>
    </r>
    <r>
      <rPr>
        <sz val="11"/>
        <rFont val="Verdana"/>
        <family val="2"/>
      </rPr>
      <t xml:space="preserve">
</t>
    </r>
    <r>
      <rPr>
        <sz val="11"/>
        <color indexed="8"/>
        <rFont val="Verdana"/>
        <family val="2"/>
      </rPr>
      <t>Entre os exemplos de medidas de diligência devida podem estar: comunicar e incorporar nos contratos (quando possível) suas expectativas aos fornecedores sobre a cadeia de suprimentos de minerais isentos de conflito; identificar e avaliar riscos na cadeia de suprimentos; projetar e implementar uma estratégia para responder a riscos identificados; verificar a conformidade do seu fornecedor direto à sua política livre de conflito RDC, etc. Esses exemplos de medidas de diligência devida são condizentes com as diretrizes incluídas na Orientação OECD internacionalmente reconhecida.  
Esta pergunta é obrigatória.</t>
    </r>
  </si>
  <si>
    <r>
      <rPr>
        <sz val="11"/>
        <color indexed="8"/>
        <rFont val="Verdana"/>
        <family val="2"/>
      </rPr>
      <t>E. Bitte antworten Sie mit „Ja“ oder „Nein“, um anzugeben, ob Ihr Unternehmen Due-Diligence-Maßnahmen für die Beschaffung von Konfliktmineralien verwendet. Diese Erklärung erfordert keine Details zu den Due-Diligence-Maßnahmen eines Unternehmens – es geht lediglich darum, ob solche Maßnahmen in Kraft sind. Die genaue Beschaffenheit angemessener Due-Diligence-Maßnahmen muss vom Antragsteller und vom Lieferanten bestimmt werden.</t>
    </r>
    <r>
      <rPr>
        <sz val="11"/>
        <rFont val="Verdana"/>
        <family val="2"/>
      </rPr>
      <t xml:space="preserve">
</t>
    </r>
    <r>
      <rPr>
        <sz val="11"/>
        <color indexed="8"/>
        <rFont val="Verdana"/>
        <family val="2"/>
      </rPr>
      <t>Beispiele für Due-Diligence-Maßnahmen sind unter anderem: Erwartungen an Lieferanten innerhalb der Lieferkette für konfliktfreie Mineralien kommunizieren und (wenn möglich) in Verträge aufnehmen; Risiken in der Lieferkette identifizieren und auswerten; eine Strategie zur Handhabung identifizierter Risiken entwickeln und umsetzen; die DRC-Konfliktfreiheit Ihrer direkten Lieferanten entsprechend deren Richtlinie verifizieren, etc.  Diese Beispiele für Due-Diligence-Maßnahmen sind konsistent mit den Vorgaben der international anerkannten OECD-Anleitung.  
Diese Frage muss beantwortet werden.</t>
    </r>
  </si>
  <si>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</si>
  <si>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</si>
  <si>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</si>
  <si>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</si>
  <si>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</si>
  <si>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</si>
  <si>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</si>
  <si>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</si>
  <si>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</si>
  <si>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</si>
  <si>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</si>
  <si>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</si>
  <si>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</si>
  <si>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</si>
  <si>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</si>
  <si>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</si>
  <si>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</si>
  <si>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</si>
  <si>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</si>
  <si>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</si>
  <si>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</si>
  <si>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</si>
  <si>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</si>
  <si>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</si>
  <si>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Guangdong Rising Rare Metals-EO Materials Ltd.</t>
  </si>
  <si>
    <t>Jiujiang Janny New Material Co., Ltd.</t>
  </si>
  <si>
    <t>CID003191</t>
  </si>
  <si>
    <t>Mineracao Taboca SA</t>
  </si>
  <si>
    <t>RFH Tantalum Smeltery Co., Ltd./Yanling Jincheng Tantalum &amp; Niobium Co., Ltd.</t>
  </si>
  <si>
    <t>Chifeng Dajingzi Tin Industry Co., Ltd.</t>
  </si>
  <si>
    <t>CID003190</t>
  </si>
  <si>
    <t>Guangxi Hua Shu Dan CO., LTD.</t>
  </si>
  <si>
    <t>Metallo Belgium N.V.</t>
  </si>
  <si>
    <t>Metallo Spain S.L.U.</t>
  </si>
  <si>
    <t>Pongpipat Company Limited</t>
  </si>
  <si>
    <t>CID003208</t>
  </si>
  <si>
    <t>PT Bangka Serumpun</t>
  </si>
  <si>
    <t>CID003205</t>
  </si>
  <si>
    <t>Ganzhou Haichuang Tungsten Co., Ltd.</t>
  </si>
  <si>
    <t>Han River Pelican State Alloy Co., Ltd.</t>
  </si>
  <si>
    <t>Chopyeong-myeon</t>
  </si>
  <si>
    <t>Pyeongtaek-si</t>
  </si>
  <si>
    <t>Gunsan-si</t>
  </si>
  <si>
    <t>Konan</t>
  </si>
  <si>
    <t>Rosario</t>
  </si>
  <si>
    <t>Air Mesu</t>
  </si>
  <si>
    <t>Pangkalpinang</t>
  </si>
  <si>
    <t>Pegantungan</t>
  </si>
  <si>
    <t>Pasir Putih</t>
  </si>
  <si>
    <t>Mentawak</t>
  </si>
  <si>
    <t>Sungai Samak</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</si>
  <si>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</si>
  <si>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</si>
  <si>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</si>
  <si>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</si>
  <si>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</si>
  <si>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</si>
  <si>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</si>
  <si>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</si>
  <si>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</si>
  <si>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</si>
  <si>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</si>
  <si>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</si>
  <si>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</si>
  <si>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</si>
  <si>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</si>
  <si>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</si>
  <si>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</si>
  <si>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</si>
  <si>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</si>
  <si>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</si>
  <si>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</si>
  <si>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</si>
  <si>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</si>
  <si>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</si>
  <si>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</si>
  <si>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</si>
  <si>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</si>
  <si>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</si>
  <si>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</si>
  <si>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</si>
  <si>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</si>
  <si>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</si>
  <si>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</si>
  <si>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</si>
  <si>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</si>
  <si>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</si>
  <si>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</si>
  <si>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</si>
  <si>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</si>
  <si>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</si>
  <si>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</si>
  <si>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</si>
  <si>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</si>
  <si>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</si>
  <si>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</si>
  <si>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</si>
  <si>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</si>
  <si>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</si>
  <si>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</si>
  <si>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</si>
  <si>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</si>
  <si>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</si>
  <si>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</si>
  <si>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</si>
  <si>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</si>
  <si>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</si>
  <si>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</si>
  <si>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</si>
  <si>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</si>
  <si>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</si>
  <si>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</si>
  <si>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</si>
  <si>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</si>
  <si>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</si>
  <si>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</si>
  <si>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</si>
  <si>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</si>
  <si>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</si>
  <si>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</si>
  <si>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</si>
  <si>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</si>
  <si>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</si>
  <si>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</si>
  <si>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</si>
  <si>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</si>
  <si>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</si>
  <si>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</si>
  <si>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</si>
  <si>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</si>
  <si>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</si>
  <si>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</si>
  <si>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</si>
  <si>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</si>
  <si>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</si>
  <si>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</si>
  <si>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</si>
  <si>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</si>
  <si>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</si>
  <si>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</si>
  <si>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</si>
  <si>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</si>
  <si>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</si>
  <si>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</si>
  <si>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</si>
  <si>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</si>
  <si>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</si>
  <si>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</si>
  <si>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</si>
  <si>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</si>
  <si>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</si>
  <si>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</si>
  <si>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</si>
  <si>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</si>
  <si>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</si>
  <si>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</si>
  <si>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</si>
  <si>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</si>
  <si>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</si>
  <si>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</si>
  <si>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</si>
  <si>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</si>
  <si>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</si>
  <si>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</si>
  <si>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</si>
  <si>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</si>
  <si>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</si>
  <si>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</si>
  <si>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</si>
  <si>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</si>
  <si>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</si>
  <si>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</si>
  <si>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</si>
  <si>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</si>
  <si>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</si>
  <si>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</si>
  <si>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</si>
  <si>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</si>
  <si>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</si>
  <si>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</si>
  <si>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</si>
  <si>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</si>
  <si>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</si>
  <si>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</si>
  <si>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</si>
  <si>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</si>
  <si>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</si>
  <si>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</si>
  <si>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</si>
  <si>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</si>
  <si>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</si>
  <si>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</si>
  <si>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</si>
  <si>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</si>
  <si>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</si>
  <si>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</si>
  <si>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</si>
  <si>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</si>
  <si>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</si>
  <si>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</si>
  <si>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</si>
  <si>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</si>
  <si>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</si>
  <si>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</si>
  <si>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</si>
  <si>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</si>
  <si>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</si>
  <si>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</si>
  <si>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</si>
  <si>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</si>
  <si>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</si>
  <si>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</si>
  <si>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</si>
  <si>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</si>
  <si>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</si>
  <si>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</si>
  <si>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</si>
  <si>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</si>
  <si>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</si>
  <si>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</si>
  <si>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</si>
  <si>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</si>
  <si>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</si>
  <si>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</si>
  <si>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</si>
  <si>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</si>
  <si>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</si>
  <si>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</si>
  <si>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</si>
  <si>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</si>
  <si>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</si>
  <si>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</si>
  <si>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</si>
  <si>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</si>
  <si>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</si>
  <si>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</si>
  <si>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</si>
  <si>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</si>
  <si>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</si>
  <si>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</si>
  <si>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</si>
  <si>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</si>
  <si>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</si>
  <si>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</si>
  <si>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</si>
  <si>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</si>
  <si>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</si>
  <si>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</si>
  <si>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</si>
  <si>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</si>
  <si>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</si>
  <si>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</si>
  <si>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</si>
  <si>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</si>
  <si>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</si>
  <si>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</si>
  <si>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</si>
  <si>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</si>
  <si>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</si>
  <si>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이 질문은 각 3TG에 대해 답해야 합니다. 이 질문에 대한 유효한 답변은 "Yes" 또는 "No"입니다. 이 질문의 답변은 필수입니다</t>
  </si>
  <si>
    <t>A. 이 신고는 회사에 분쟁광물 조달 정책이 있는지 여부를 공개하기 위한 것입니다. 이 질문에 대한 답은 "Yes" 또는 "No"여야 합니다. 추가 설명은 질문에 대한 의견 기재란에 기입하십시오. 
이 질문의 답변은 필수입니다</t>
  </si>
  <si>
    <t>B. 이 신고는 회사의 분쟁광물 조달 정책이 회사 웹사이트에서 게시되어 있는지 여부를 공개하기 위한 것입니다. 이 질문에 대한 답은 "Yes" 또는 "No"여야 합니다. 답변이 "Yes"인 경우, 사용자는 질문에 대한 의견 기재란에 URL을 기입해야 합니다. 
이 질문의 답변은 필수입니다</t>
  </si>
  <si>
    <t>C. 이 질문은 회사가 직접 공급업체들에게 DRC 분쟁으로부터 자유로운(DRC conflict-free) 광물을 사용하도록 요구하는지 여부를 판단하기 위한 것입니다. 이 질문에 대한 답은 "Yes" 또는 "No"여야 합니다. "DRC conflict-free"의 정의는 정의(Definitions) 워크시트를 참조하십시오. 추가 설명은 질문에 대한 의견 기재란에 기입하십시오. 
이 질문의 답변은 필수입니다</t>
  </si>
  <si>
    <r>
      <rPr>
        <sz val="11"/>
        <color indexed="8"/>
        <rFont val="Verdana"/>
        <family val="2"/>
      </rPr>
      <t xml:space="preserve">E. 답변을 "Yes" 또는 "No"로 하여 귀사가 분쟁광물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t>
    </r>
    <r>
      <rPr>
        <sz val="11"/>
        <rFont val="Verdana"/>
        <family val="2"/>
      </rPr>
      <t xml:space="preserve">
</t>
    </r>
    <r>
      <rPr>
        <sz val="11"/>
        <color indexed="8"/>
        <rFont val="Verdana"/>
        <family val="2"/>
      </rPr>
      <t>실사 방안의 예로는 분쟁으로부터 자유로운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DRC 분쟁으로부터 자유로운 조달 정책을 준수하는지 여부를 확인하는 것이 포함됩니다. 이러한 실사 방안의 예는 국제적으로 인정된 OECD 지침에 포함된 가이드라인을 따릅니다. 
이 질문의 답변은 필수입니다</t>
    </r>
  </si>
  <si>
    <t>F.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 Yes, IPC-1755 준수[예: CMRT]
- Yes, 다른 형식 사용(설명 필수)
- No
이 질문의 답변은 필수입니다</t>
  </si>
  <si>
    <t>G. 질문에 “Yes” 또는 “No”로 답변하십시오. 접근 방식에 대한 추가 정보는 의견란에 작성할 수 있습니다. 예를 들면, 다음과 같습니다. 
 “제3자 감사” - 귀사의 공급업체에 대해 독립된 제3자가 현장 감사 시행. 
 “문서만 검토” - 공급업체가 제출한 기록과 문서를 독립된 제3자 및/또는 귀사의 직원이 검토. 
 “내부 감사” - 귀사 공급자에 대해 귀사의 직원이 현장 감사 시행. 
이 질문의 답변은 필수입니다</t>
  </si>
  <si>
    <t>H. 이 질문은 회사의 검토 프로세스에 시정 조치 관리가 포함되어 있는지 여부를 공개하기 위한 것입니다. 이 질문에 대한 답은 "Yes" 또는 "No"여야 합니다. 추가 설명은 질문에 대한 의견 기재란에 기입하십시오. 
이 질문의 답변은 필수입니다</t>
  </si>
  <si>
    <t xml:space="preserve">I. 이 질문은 회사가 SEC 규칙의 적용 대상인지 여부를 공개하기 위한 것입니다. 이 질문에 대한 답은 "Yes" 또는 "No"여야 합니다. 추가 설명은 질문에 대한 의견 기재란에 기입하십시오. 이 질문의 답변은 필수입니다.  자세한 내용은 www.sec.gov를 참조하십시오. </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</si>
  <si>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
Bu soru, her bir 3TG için yanıtlanacaktır. Bu soruya yönelik yanıtlar “evet” veya “hayır”dır. Bu sorunun cevaplaması zorunludur.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</si>
  <si>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
Bu soru, her bir 3TG için yanıtlanacaktır. Bu soruya yönelik geçerli yanıtlar “evet” veya “hayır”dır. Bu sorunun cevaplaması zorunludur.</t>
  </si>
  <si>
    <t>A. Bu beyan bir şirketin ihtilaf konusu maden kaynakları ile ilgili bir politikaya sahip olup olmadığını ifade eder. Bu soruya "evet" ya da "hayır" şeklinde yanıt verilmelidir. Yorumlar sorunun açıklama kısmında yansıtılmalıdır. 
Bu sorunun cevaplaması zorunludur.</t>
  </si>
  <si>
    <t>B. Bu beyan bir şirketin ihtilaf konusu maden kaynakları ile ilgili politikasının şirketin web sitesinde mevcut olup olmadığını ifade eder. Bu soruya "evet" ya da "hayır" şeklinde yanıt verilmelidir. Yanıt "evet" ise, kullanıcı, açıklama alanına ilgili URL'yi eklemelidir. 
Bu sorunun cevaplaması zorunludur.</t>
  </si>
  <si>
    <t>C. Bu soru şirketin doğrudan tedarikçilerinin DKC ihtilafı içermeyen şirketler olmasını şart koyup koymadığını belirlemeyi amaçlamaktadır. Bu soruya "evet" ya da "hayır" şeklinde yanıt verilmelidir.  "DKC ihtilafı içermeyen" tanımı için Tanımlar çalışma sayfasını inceleyin.  Yorumlar sorunun açıklama kısmında yansıtılmalıdır. 
Bu sorunun cevaplaması zorunludur.</t>
  </si>
  <si>
    <t>D.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
Bu sorunun cevaplaması zorunludur.</t>
  </si>
  <si>
    <r>
      <rPr>
        <sz val="11"/>
        <color indexed="8"/>
        <rFont val="Verdana"/>
        <family val="2"/>
      </rPr>
      <t>E. Şirketinizin ihtilaf konusu maden kaynak belirleme durum tespiti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t>
    </r>
    <r>
      <rPr>
        <sz val="11"/>
        <rFont val="Verdana"/>
        <family val="2"/>
      </rPr>
      <t xml:space="preserve">
</t>
    </r>
    <r>
      <rPr>
        <sz val="11"/>
        <color indexed="8"/>
        <rFont val="Verdana"/>
        <family val="2"/>
      </rPr>
      <t>Durum tespiti tedbirleri örnekleri şunları içerebilir: ihtilaf içermeyen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DKC ihtilaf içermeyen politikasına uyumunu doğrulama, vs.  Bu durum tespiti tedbirleri, uluslararası kapsamda tanınan OECD Kılavuzuna dahil kılavuz ilkelere uygun olmalıdır.  
Bu sorunun cevaplaması zorunludur.</t>
    </r>
  </si>
  <si>
    <t>H. Bu soru şirketin değerlendirme sürecinin düzeltici eylem yönetimi içerip içermediğini açıklamak içindir. Bu soruya evet ya da hayır şeklinde yanıt verilmelidir. Yorumlar sorunun açıklama kısmında yansıtılmalıdır. 
Bu sorunun cevaplaması zorunludur.</t>
  </si>
  <si>
    <t>PT Belitung Industri Sejahtera</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</si>
  <si>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phoneticPr fontId="28"/>
  </si>
  <si>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phoneticPr fontId="28"/>
  </si>
  <si>
    <t>G. Do you review due diligence information received from your suppliers against your company’s expectations?</t>
    <phoneticPr fontId="28"/>
  </si>
  <si>
    <t>Known alias</t>
    <phoneticPr fontId="28"/>
  </si>
  <si>
    <t>To ensure all required fields have been populated before submitting to your customers review form for any line items highlighted in red</t>
    <phoneticPr fontId="28"/>
  </si>
  <si>
    <t>Instructions for completing the seven Due Diligence Questions (rows 24 - 65).
Provide answers in ENGLISH only</t>
    <phoneticPr fontId="28"/>
  </si>
  <si>
    <t>For each of the seven required questions, provide an answer for each metal using the pull down menu selections.The questions in this section must be completed for all 3TG. If the response for a given metal to questions 1 is positive, then  the subsequent questions shall be completed for that metal and the following due diligence questions (A to I) shall be completed about the company’s overall due diligence program.</t>
    <phoneticPr fontId="28"/>
  </si>
  <si>
    <t>C. This is a question to determine whether a company requires their direct suppliers to be DRC conflict free. The answer to this question shall be "yes" or "no."  See Definitions worksheet for definition of "DRC conflict-free".  Comments shall be captured in a question comment field. 
This question is mandatory.</t>
    <phoneticPr fontId="28"/>
  </si>
  <si>
    <t>C. Do you require your direct suppliers to be DRC conflict-free?</t>
    <phoneticPr fontId="28"/>
  </si>
  <si>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phoneticPr fontId="28"/>
  </si>
  <si>
    <t>© 2018 Responsible Minerals Initiative. All rights reserved.</t>
  </si>
  <si>
    <t>© 2018 Sorumlu Mineral Girişimi. Tüm hakları saklıdır.</t>
  </si>
  <si>
    <t>RMI MRT Team</t>
  </si>
  <si>
    <t>RMI website: (www.responsiblemineralsinitiative.org)
Training and guidance, template, Responsible Minerals Assurance Process conformant smelter list.</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</si>
  <si>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Responsible Minerals Initiative (www.responsiblemineralsinitiative.org).</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</si>
  <si>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compliant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</si>
  <si>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</si>
  <si>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</si>
  <si>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</si>
  <si>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</si>
  <si>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</si>
  <si>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Revision 5.11 April 27, 2018</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</si>
  <si>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</si>
  <si>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</si>
  <si>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</si>
  <si>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</si>
  <si>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</si>
  <si>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</si>
  <si>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CFSI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</si>
  <si>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</si>
  <si>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</si>
  <si>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</si>
  <si>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</si>
  <si>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</si>
  <si>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</si>
  <si>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</si>
  <si>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</si>
  <si>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Revision 5.11
April 27, 2018</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</si>
  <si>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</si>
  <si>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</si>
  <si>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Answer if you require your direct suppliers to source from smelters validated as DRC conflict-free using the Responsible Minerals Assurance Process conformant smelter list on Declaration tab cell D75</t>
  </si>
  <si>
    <t>Hunan Guiyang yinxing Nonferrous Smelting Co., Ltd.</t>
  </si>
  <si>
    <t>CID000773</t>
  </si>
  <si>
    <t>Hunan Yu Teng Non-Ferrous Metals Co., Ltd.</t>
  </si>
  <si>
    <t>QG Refining, LLC</t>
  </si>
  <si>
    <t>CID003324</t>
  </si>
  <si>
    <t>Ningxia Non-Ferrous Metal Smeltery</t>
  </si>
  <si>
    <t>PT Premium Tin Indonesia</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</si>
  <si>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</si>
  <si>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</si>
  <si>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</si>
  <si>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</si>
  <si>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</si>
  <si>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</si>
  <si>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2010년 미국 제정법, 도드-프랭크 (“Dodd-Frank”) 금융 개혁 및 소비자 보호를 위한 법률, 1502(e)(4)조 정의에 의한바:
"분쟁광물 (Conflict Mineral)"이란
(A) columbite-tantalite (coltan), cassiterite, 금, wolframite 또는 그들의 유도체; 또는
(B) 미국무장관에 의해 콩고 민주공화국 또는 인접국가의 무장단체에게 이익을 제공하는 것으로 결정된 광물 및 그의 유도체 (http://www.sec.gov/about/laws/wallstreetreform-cpa.pdf에 있음)</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</si>
  <si>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</si>
  <si>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</si>
  <si>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</si>
  <si>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</si>
  <si>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</si>
  <si>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콩고민주공화국이나 인접국가의 무장단체에게 직접 또는 간접적인 이익을 제공한 광물을 사용하지 않은 제품
참조: 2010년 미국 제정법, 도드-프랭크 금융 개혁 및 소비자 보호를 위한 법률 제1502조 (http://www.sec.gov/about/laws/wallstreetreform-cpa.pdf)</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</si>
  <si>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</si>
  <si>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</si>
  <si>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</si>
  <si>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</si>
  <si>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
NOTE: Le minerai de conflit doit être contenu dans le produit pour être nécessaire à la fonctionalité d'un produit.
*(56296 Federal Register / Vol. 77, No. 177 / Wednesday, September 12, 2012 / Rules and Regulations)</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</si>
  <si>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</si>
  <si>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
*(56296 Federal Register / Vol. 77, No. 177 / Wednesday, September 12, 2012 / Rules and Regulations)</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</si>
  <si>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</si>
  <si>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</si>
  <si>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</si>
  <si>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</si>
  <si>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</si>
  <si>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</si>
  <si>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</si>
  <si>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</si>
  <si>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</si>
  <si>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</si>
  <si>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</si>
  <si>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</si>
  <si>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</si>
  <si>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</si>
  <si>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</si>
  <si>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</si>
  <si>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</si>
  <si>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</si>
  <si>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</si>
  <si>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</si>
  <si>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</si>
  <si>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</si>
  <si>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</si>
  <si>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</si>
  <si>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</si>
  <si>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</si>
  <si>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</si>
  <si>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</si>
  <si>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</si>
  <si>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</si>
  <si>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</si>
  <si>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</si>
  <si>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</si>
  <si>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</si>
  <si>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</si>
  <si>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</si>
  <si>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</si>
  <si>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</si>
  <si>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</si>
  <si>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</si>
  <si>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</si>
  <si>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</si>
  <si>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</si>
  <si>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</si>
  <si>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</si>
  <si>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</si>
  <si>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</si>
  <si>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</si>
  <si>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</si>
  <si>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</si>
  <si>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</si>
  <si>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</si>
  <si>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</si>
  <si>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</si>
  <si>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A refinaria de ouro é uma operação metalúrgica que produz ouro fino com uma concentração de 99.5% ou superior a partir de ouro ou materiais com baixos conteúdos de ouro. Recorra ao protocolo de auditoria de RMAP para a descrição completa deste material: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</si>
  <si>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</si>
  <si>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</si>
  <si>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</si>
  <si>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</si>
  <si>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</si>
  <si>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</si>
  <si>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</si>
  <si>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Um número único de identificação é atribuído pelo CFSI às empresas que foram indicadas por membros da cadeia de fornecimento como fundições ou refinarias, quer tenha sido ou não verificado se cumprem os critérios  de fundições ou refinarias definidos na auditoria RMAP.</t>
  </si>
  <si>
    <t>Lien vers la liste des fonderies conformes au  programme RMAP ("RMAP Compliant Smelter List")</t>
  </si>
  <si>
    <t>Liga a " lista de fundidores que cumplen con RMAP"</t>
  </si>
  <si>
    <t>"RMAP Uyumlu İzabe Tesisi Listesi" bağlantısı</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</si>
  <si>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</si>
  <si>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</si>
  <si>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</si>
  <si>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</si>
  <si>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</si>
  <si>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</si>
  <si>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</si>
  <si>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</si>
  <si>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</si>
  <si>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</si>
  <si>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</si>
  <si>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Para uma descrição completa, consulte o protocolo de auditoria do RMAP para este metal em: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</si>
  <si>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</si>
  <si>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</si>
  <si>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</si>
  <si>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</si>
  <si>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</si>
  <si>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</si>
  <si>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</si>
  <si>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</si>
  <si>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</si>
  <si>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</si>
  <si>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</si>
  <si>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</si>
  <si>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</si>
  <si>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</si>
  <si>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</si>
  <si>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r>
      <t xml:space="preserve">
</t>
    </r>
    <r>
      <rPr>
        <sz val="11"/>
        <color indexed="8"/>
        <rFont val="BatangChe"/>
        <family val="3"/>
        <charset val="129"/>
      </rPr>
      <t>옵션</t>
    </r>
    <r>
      <rPr>
        <sz val="11"/>
        <color indexed="8"/>
        <rFont val="Calibri"/>
        <family val="2"/>
      </rPr>
      <t xml:space="preserve"> A: </t>
    </r>
    <r>
      <rPr>
        <sz val="11"/>
        <color indexed="8"/>
        <rFont val="BatangChe"/>
        <family val="3"/>
        <charset val="129"/>
      </rPr>
      <t>제련소</t>
    </r>
    <r>
      <rPr>
        <sz val="11"/>
        <color indexed="8"/>
        <rFont val="Calibri"/>
        <family val="2"/>
      </rPr>
      <t xml:space="preserve"> ID </t>
    </r>
    <r>
      <rPr>
        <sz val="11"/>
        <color indexed="8"/>
        <rFont val="BatangChe"/>
        <family val="3"/>
        <charset val="129"/>
      </rPr>
      <t>번호를</t>
    </r>
    <r>
      <rPr>
        <sz val="11"/>
        <color indexed="8"/>
        <rFont val="Calibri"/>
        <family val="2"/>
      </rPr>
      <t xml:space="preserve"> </t>
    </r>
    <r>
      <rPr>
        <sz val="11"/>
        <color indexed="8"/>
        <rFont val="BatangChe"/>
        <family val="3"/>
        <charset val="129"/>
      </rPr>
      <t>아는</t>
    </r>
    <r>
      <rPr>
        <sz val="11"/>
        <color indexed="8"/>
        <rFont val="Calibri"/>
        <family val="2"/>
      </rPr>
      <t xml:space="preserve"> </t>
    </r>
    <r>
      <rPr>
        <sz val="11"/>
        <color indexed="8"/>
        <rFont val="BatangChe"/>
        <family val="3"/>
        <charset val="129"/>
      </rPr>
      <t>경우</t>
    </r>
    <r>
      <rPr>
        <sz val="11"/>
        <color indexed="8"/>
        <rFont val="Calibri"/>
        <family val="2"/>
      </rPr>
      <t>, A</t>
    </r>
    <r>
      <rPr>
        <sz val="11"/>
        <color indexed="8"/>
        <rFont val="BatangChe"/>
        <family val="3"/>
        <charset val="129"/>
      </rPr>
      <t>열에</t>
    </r>
    <r>
      <rPr>
        <sz val="11"/>
        <color indexed="8"/>
        <rFont val="Calibri"/>
        <family val="2"/>
      </rPr>
      <t xml:space="preserve"> </t>
    </r>
    <r>
      <rPr>
        <sz val="11"/>
        <color indexed="8"/>
        <rFont val="BatangChe"/>
        <family val="3"/>
        <charset val="129"/>
      </rPr>
      <t>번호를</t>
    </r>
    <r>
      <rPr>
        <sz val="11"/>
        <color indexed="8"/>
        <rFont val="Calibri"/>
        <family val="2"/>
      </rPr>
      <t xml:space="preserve"> </t>
    </r>
    <r>
      <rPr>
        <sz val="11"/>
        <color indexed="8"/>
        <rFont val="BatangChe"/>
        <family val="3"/>
        <charset val="129"/>
      </rPr>
      <t>입력하십시오</t>
    </r>
    <r>
      <rPr>
        <sz val="11"/>
        <color indexed="8"/>
        <rFont val="Calibri"/>
        <family val="2"/>
      </rPr>
      <t xml:space="preserve">(B, C, E, F, G, I </t>
    </r>
    <r>
      <rPr>
        <sz val="11"/>
        <color indexed="8"/>
        <rFont val="BatangChe"/>
        <family val="3"/>
        <charset val="129"/>
      </rPr>
      <t>및</t>
    </r>
    <r>
      <rPr>
        <sz val="11"/>
        <color indexed="8"/>
        <rFont val="Calibri"/>
        <family val="2"/>
      </rPr>
      <t xml:space="preserve"> J</t>
    </r>
    <r>
      <rPr>
        <sz val="11"/>
        <color indexed="8"/>
        <rFont val="BatangChe"/>
        <family val="3"/>
        <charset val="129"/>
      </rPr>
      <t>열은</t>
    </r>
    <r>
      <rPr>
        <sz val="11"/>
        <color indexed="8"/>
        <rFont val="Calibri"/>
        <family val="2"/>
      </rPr>
      <t xml:space="preserve"> </t>
    </r>
    <r>
      <rPr>
        <sz val="11"/>
        <color indexed="8"/>
        <rFont val="BatangChe"/>
        <family val="3"/>
        <charset val="129"/>
      </rPr>
      <t>자동으로</t>
    </r>
    <r>
      <rPr>
        <sz val="11"/>
        <color indexed="8"/>
        <rFont val="Calibri"/>
        <family val="2"/>
      </rPr>
      <t xml:space="preserve"> </t>
    </r>
    <r>
      <rPr>
        <sz val="11"/>
        <color indexed="8"/>
        <rFont val="BatangChe"/>
        <family val="3"/>
        <charset val="129"/>
      </rPr>
      <t>입력됨</t>
    </r>
    <r>
      <rPr>
        <sz val="11"/>
        <color indexed="8"/>
        <rFont val="Calibri"/>
        <family val="2"/>
      </rPr>
      <t>). D</t>
    </r>
    <r>
      <rPr>
        <sz val="11"/>
        <color indexed="8"/>
        <rFont val="BatangChe"/>
        <family val="3"/>
        <charset val="129"/>
      </rPr>
      <t>열은</t>
    </r>
    <r>
      <rPr>
        <sz val="11"/>
        <color indexed="8"/>
        <rFont val="Calibri"/>
        <family val="2"/>
      </rPr>
      <t xml:space="preserve"> </t>
    </r>
    <r>
      <rPr>
        <sz val="11"/>
        <color indexed="8"/>
        <rFont val="BatangChe"/>
        <family val="3"/>
        <charset val="129"/>
      </rPr>
      <t>회색으로</t>
    </r>
    <r>
      <rPr>
        <sz val="11"/>
        <color indexed="8"/>
        <rFont val="Calibri"/>
        <family val="2"/>
      </rPr>
      <t xml:space="preserve"> </t>
    </r>
    <r>
      <rPr>
        <sz val="11"/>
        <color indexed="8"/>
        <rFont val="BatangChe"/>
        <family val="3"/>
        <charset val="129"/>
      </rPr>
      <t>비활성화됩니다</t>
    </r>
    <r>
      <rPr>
        <sz val="11"/>
        <color indexed="8"/>
        <rFont val="Calibri"/>
        <family val="2"/>
      </rPr>
      <t xml:space="preserve">. 
</t>
    </r>
    <r>
      <rPr>
        <sz val="11"/>
        <color indexed="8"/>
        <rFont val="BatangChe"/>
        <family val="3"/>
        <charset val="129"/>
      </rPr>
      <t>옵션</t>
    </r>
    <r>
      <rPr>
        <sz val="11"/>
        <color indexed="8"/>
        <rFont val="Calibri"/>
        <family val="2"/>
      </rPr>
      <t xml:space="preserve"> B:  </t>
    </r>
    <r>
      <rPr>
        <sz val="11"/>
        <color indexed="8"/>
        <rFont val="BatangChe"/>
        <family val="3"/>
        <charset val="129"/>
      </rPr>
      <t>금속</t>
    </r>
    <r>
      <rPr>
        <sz val="11"/>
        <color indexed="8"/>
        <rFont val="Calibri"/>
        <family val="2"/>
      </rPr>
      <t xml:space="preserve"> </t>
    </r>
    <r>
      <rPr>
        <sz val="11"/>
        <color indexed="8"/>
        <rFont val="BatangChe"/>
        <family val="3"/>
        <charset val="129"/>
      </rPr>
      <t>및</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 </t>
    </r>
    <r>
      <rPr>
        <sz val="11"/>
        <color indexed="8"/>
        <rFont val="BatangChe"/>
        <family val="3"/>
        <charset val="129"/>
      </rPr>
      <t>이름</t>
    </r>
    <r>
      <rPr>
        <sz val="11"/>
        <color indexed="8"/>
        <rFont val="Calibri"/>
        <family val="2"/>
      </rPr>
      <t xml:space="preserve"> </t>
    </r>
    <r>
      <rPr>
        <sz val="11"/>
        <color indexed="8"/>
        <rFont val="BatangChe"/>
        <family val="3"/>
        <charset val="129"/>
      </rPr>
      <t>조합이</t>
    </r>
    <r>
      <rPr>
        <sz val="11"/>
        <color indexed="8"/>
        <rFont val="Calibri"/>
        <family val="2"/>
      </rPr>
      <t xml:space="preserve"> </t>
    </r>
    <r>
      <rPr>
        <sz val="11"/>
        <color indexed="8"/>
        <rFont val="BatangChe"/>
        <family val="3"/>
        <charset val="129"/>
      </rPr>
      <t>있는</t>
    </r>
    <r>
      <rPr>
        <sz val="11"/>
        <color indexed="8"/>
        <rFont val="Calibri"/>
        <family val="2"/>
      </rPr>
      <t xml:space="preserve"> </t>
    </r>
    <r>
      <rPr>
        <sz val="11"/>
        <color indexed="8"/>
        <rFont val="BatangChe"/>
        <family val="3"/>
        <charset val="129"/>
      </rPr>
      <t>경우</t>
    </r>
    <r>
      <rPr>
        <sz val="11"/>
        <color indexed="8"/>
        <rFont val="Calibri"/>
        <family val="2"/>
      </rPr>
      <t xml:space="preserve">, </t>
    </r>
    <r>
      <rPr>
        <sz val="11"/>
        <color indexed="8"/>
        <rFont val="BatangChe"/>
        <family val="3"/>
        <charset val="129"/>
      </rPr>
      <t>다음</t>
    </r>
    <r>
      <rPr>
        <sz val="11"/>
        <color indexed="8"/>
        <rFont val="Calibri"/>
        <family val="2"/>
      </rPr>
      <t xml:space="preserve"> </t>
    </r>
    <r>
      <rPr>
        <sz val="11"/>
        <color indexed="8"/>
        <rFont val="BatangChe"/>
        <family val="3"/>
        <charset val="129"/>
      </rPr>
      <t>단계를</t>
    </r>
    <r>
      <rPr>
        <sz val="11"/>
        <color indexed="8"/>
        <rFont val="Calibri"/>
        <family val="2"/>
      </rPr>
      <t xml:space="preserve"> </t>
    </r>
    <r>
      <rPr>
        <sz val="11"/>
        <color indexed="8"/>
        <rFont val="BatangChe"/>
        <family val="3"/>
        <charset val="129"/>
      </rPr>
      <t>수행합니다</t>
    </r>
    <r>
      <rPr>
        <sz val="11"/>
        <color indexed="8"/>
        <rFont val="Calibri"/>
        <family val="2"/>
      </rPr>
      <t xml:space="preserve">. 
</t>
    </r>
    <r>
      <rPr>
        <sz val="11"/>
        <color indexed="8"/>
        <rFont val="BatangChe"/>
        <family val="3"/>
        <charset val="129"/>
      </rPr>
      <t>단계</t>
    </r>
    <r>
      <rPr>
        <sz val="11"/>
        <color indexed="8"/>
        <rFont val="Calibri"/>
        <family val="2"/>
      </rPr>
      <t xml:space="preserve"> 1. B</t>
    </r>
    <r>
      <rPr>
        <sz val="11"/>
        <color indexed="8"/>
        <rFont val="BatangChe"/>
        <family val="3"/>
        <charset val="129"/>
      </rPr>
      <t>열에서</t>
    </r>
    <r>
      <rPr>
        <sz val="11"/>
        <color indexed="8"/>
        <rFont val="Calibri"/>
        <family val="2"/>
      </rPr>
      <t xml:space="preserve"> </t>
    </r>
    <r>
      <rPr>
        <sz val="11"/>
        <color indexed="8"/>
        <rFont val="BatangChe"/>
        <family val="3"/>
        <charset val="129"/>
      </rPr>
      <t>금속을</t>
    </r>
    <r>
      <rPr>
        <sz val="11"/>
        <color indexed="8"/>
        <rFont val="Calibri"/>
        <family val="2"/>
      </rPr>
      <t xml:space="preserve"> </t>
    </r>
    <r>
      <rPr>
        <sz val="11"/>
        <color indexed="8"/>
        <rFont val="BatangChe"/>
        <family val="3"/>
        <charset val="129"/>
      </rPr>
      <t>선택합니다</t>
    </r>
    <r>
      <rPr>
        <sz val="11"/>
        <color indexed="8"/>
        <rFont val="Calibri"/>
        <family val="2"/>
      </rPr>
      <t xml:space="preserve">. 
</t>
    </r>
    <r>
      <rPr>
        <sz val="11"/>
        <color indexed="8"/>
        <rFont val="BatangChe"/>
        <family val="3"/>
        <charset val="129"/>
      </rPr>
      <t>단계</t>
    </r>
    <r>
      <rPr>
        <sz val="11"/>
        <color indexed="8"/>
        <rFont val="Calibri"/>
        <family val="2"/>
      </rPr>
      <t xml:space="preserve"> 2. C</t>
    </r>
    <r>
      <rPr>
        <sz val="11"/>
        <color indexed="8"/>
        <rFont val="BatangChe"/>
        <family val="3"/>
        <charset val="129"/>
      </rPr>
      <t>열의</t>
    </r>
    <r>
      <rPr>
        <sz val="11"/>
        <color indexed="8"/>
        <rFont val="Calibri"/>
        <family val="2"/>
      </rPr>
      <t xml:space="preserve"> </t>
    </r>
    <r>
      <rPr>
        <sz val="11"/>
        <color indexed="8"/>
        <rFont val="BatangChe"/>
        <family val="3"/>
        <charset val="129"/>
      </rPr>
      <t>드롭다운</t>
    </r>
    <r>
      <rPr>
        <sz val="11"/>
        <color indexed="8"/>
        <rFont val="Calibri"/>
        <family val="2"/>
      </rPr>
      <t xml:space="preserve"> </t>
    </r>
    <r>
      <rPr>
        <sz val="11"/>
        <color indexed="8"/>
        <rFont val="BatangChe"/>
        <family val="3"/>
        <charset val="129"/>
      </rPr>
      <t>메뉴에서</t>
    </r>
    <r>
      <rPr>
        <sz val="11"/>
        <color indexed="8"/>
        <rFont val="Calibri"/>
        <family val="2"/>
      </rPr>
      <t xml:space="preserve"> </t>
    </r>
    <r>
      <rPr>
        <sz val="11"/>
        <color indexed="8"/>
        <rFont val="BatangChe"/>
        <family val="3"/>
        <charset val="129"/>
      </rPr>
      <t>선택합니다</t>
    </r>
    <r>
      <rPr>
        <sz val="11"/>
        <color indexed="8"/>
        <rFont val="Calibri"/>
        <family val="2"/>
      </rPr>
      <t>(</t>
    </r>
    <r>
      <rPr>
        <sz val="11"/>
        <color indexed="8"/>
        <rFont val="BatangChe"/>
        <family val="3"/>
        <charset val="129"/>
      </rPr>
      <t>조합이</t>
    </r>
    <r>
      <rPr>
        <sz val="11"/>
        <color indexed="8"/>
        <rFont val="Calibri"/>
        <family val="2"/>
      </rPr>
      <t xml:space="preserve"> </t>
    </r>
    <r>
      <rPr>
        <sz val="11"/>
        <color indexed="8"/>
        <rFont val="BatangChe"/>
        <family val="3"/>
        <charset val="129"/>
      </rPr>
      <t>바르지</t>
    </r>
    <r>
      <rPr>
        <sz val="11"/>
        <color indexed="8"/>
        <rFont val="Calibri"/>
        <family val="2"/>
      </rPr>
      <t xml:space="preserve"> </t>
    </r>
    <r>
      <rPr>
        <sz val="11"/>
        <color indexed="8"/>
        <rFont val="BatangChe"/>
        <family val="3"/>
        <charset val="129"/>
      </rPr>
      <t>않을</t>
    </r>
    <r>
      <rPr>
        <sz val="11"/>
        <color indexed="8"/>
        <rFont val="Calibri"/>
        <family val="2"/>
      </rPr>
      <t xml:space="preserve"> </t>
    </r>
    <r>
      <rPr>
        <sz val="11"/>
        <color indexed="8"/>
        <rFont val="BatangChe"/>
        <family val="3"/>
        <charset val="129"/>
      </rPr>
      <t>경우</t>
    </r>
    <r>
      <rPr>
        <sz val="11"/>
        <color indexed="8"/>
        <rFont val="Calibri"/>
        <family val="2"/>
      </rPr>
      <t xml:space="preserve"> </t>
    </r>
    <r>
      <rPr>
        <sz val="11"/>
        <color indexed="8"/>
        <rFont val="BatangChe"/>
        <family val="3"/>
        <charset val="129"/>
      </rPr>
      <t>적색이</t>
    </r>
    <r>
      <rPr>
        <sz val="11"/>
        <color indexed="8"/>
        <rFont val="Calibri"/>
        <family val="2"/>
      </rPr>
      <t xml:space="preserve"> </t>
    </r>
    <r>
      <rPr>
        <sz val="11"/>
        <color indexed="8"/>
        <rFont val="BatangChe"/>
        <family val="3"/>
        <charset val="129"/>
      </rPr>
      <t>나타남</t>
    </r>
    <r>
      <rPr>
        <sz val="11"/>
        <color indexed="8"/>
        <rFont val="Calibri"/>
        <family val="2"/>
      </rPr>
      <t xml:space="preserve">). 
</t>
    </r>
    <r>
      <rPr>
        <sz val="11"/>
        <color indexed="8"/>
        <rFont val="BatangChe"/>
        <family val="3"/>
        <charset val="129"/>
      </rPr>
      <t>옵션</t>
    </r>
    <r>
      <rPr>
        <sz val="11"/>
        <color indexed="8"/>
        <rFont val="Calibri"/>
        <family val="2"/>
      </rPr>
      <t xml:space="preserve"> C: </t>
    </r>
    <r>
      <rPr>
        <sz val="11"/>
        <color indexed="8"/>
        <rFont val="BatangChe"/>
        <family val="3"/>
        <charset val="129"/>
      </rPr>
      <t>금속</t>
    </r>
    <r>
      <rPr>
        <sz val="11"/>
        <color indexed="8"/>
        <rFont val="Calibri"/>
        <family val="2"/>
      </rPr>
      <t xml:space="preserve"> </t>
    </r>
    <r>
      <rPr>
        <sz val="11"/>
        <color indexed="8"/>
        <rFont val="BatangChe"/>
        <family val="3"/>
        <charset val="129"/>
      </rPr>
      <t>및</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이름</t>
    </r>
    <r>
      <rPr>
        <sz val="11"/>
        <color indexed="8"/>
        <rFont val="Calibri"/>
        <family val="2"/>
      </rPr>
      <t xml:space="preserve"> </t>
    </r>
    <r>
      <rPr>
        <sz val="11"/>
        <color indexed="8"/>
        <rFont val="BatangChe"/>
        <family val="3"/>
        <charset val="129"/>
      </rPr>
      <t>조합이</t>
    </r>
    <r>
      <rPr>
        <sz val="11"/>
        <color indexed="8"/>
        <rFont val="Calibri"/>
        <family val="2"/>
      </rPr>
      <t xml:space="preserve"> </t>
    </r>
    <r>
      <rPr>
        <sz val="11"/>
        <color indexed="8"/>
        <rFont val="BatangChe"/>
        <family val="3"/>
        <charset val="129"/>
      </rPr>
      <t>있는</t>
    </r>
    <r>
      <rPr>
        <sz val="11"/>
        <color indexed="8"/>
        <rFont val="Calibri"/>
        <family val="2"/>
      </rPr>
      <t xml:space="preserve"> </t>
    </r>
    <r>
      <rPr>
        <sz val="11"/>
        <color indexed="8"/>
        <rFont val="BatangChe"/>
        <family val="3"/>
        <charset val="129"/>
      </rPr>
      <t>경우</t>
    </r>
    <r>
      <rPr>
        <sz val="11"/>
        <color indexed="8"/>
        <rFont val="Calibri"/>
        <family val="2"/>
      </rPr>
      <t xml:space="preserve">, </t>
    </r>
    <r>
      <rPr>
        <sz val="11"/>
        <color indexed="8"/>
        <rFont val="BatangChe"/>
        <family val="3"/>
        <charset val="129"/>
      </rPr>
      <t>다음</t>
    </r>
    <r>
      <rPr>
        <sz val="11"/>
        <color indexed="8"/>
        <rFont val="Calibri"/>
        <family val="2"/>
      </rPr>
      <t xml:space="preserve"> </t>
    </r>
    <r>
      <rPr>
        <sz val="11"/>
        <color indexed="8"/>
        <rFont val="BatangChe"/>
        <family val="3"/>
        <charset val="129"/>
      </rPr>
      <t>단계를</t>
    </r>
    <r>
      <rPr>
        <sz val="11"/>
        <color indexed="8"/>
        <rFont val="Calibri"/>
        <family val="2"/>
      </rPr>
      <t xml:space="preserve"> </t>
    </r>
    <r>
      <rPr>
        <sz val="11"/>
        <color indexed="8"/>
        <rFont val="BatangChe"/>
        <family val="3"/>
        <charset val="129"/>
      </rPr>
      <t>수행합니다</t>
    </r>
    <r>
      <rPr>
        <sz val="11"/>
        <color indexed="8"/>
        <rFont val="Calibri"/>
        <family val="2"/>
      </rPr>
      <t xml:space="preserve">. 
</t>
    </r>
    <r>
      <rPr>
        <sz val="11"/>
        <color indexed="8"/>
        <rFont val="BatangChe"/>
        <family val="3"/>
        <charset val="129"/>
      </rPr>
      <t>단계</t>
    </r>
    <r>
      <rPr>
        <sz val="11"/>
        <color indexed="8"/>
        <rFont val="Calibri"/>
        <family val="2"/>
      </rPr>
      <t xml:space="preserve"> 1. B</t>
    </r>
    <r>
      <rPr>
        <sz val="11"/>
        <color indexed="8"/>
        <rFont val="BatangChe"/>
        <family val="3"/>
        <charset val="129"/>
      </rPr>
      <t>열에서</t>
    </r>
    <r>
      <rPr>
        <sz val="11"/>
        <color indexed="8"/>
        <rFont val="Calibri"/>
        <family val="2"/>
      </rPr>
      <t xml:space="preserve"> </t>
    </r>
    <r>
      <rPr>
        <sz val="11"/>
        <color indexed="8"/>
        <rFont val="BatangChe"/>
        <family val="3"/>
        <charset val="129"/>
      </rPr>
      <t>금속을</t>
    </r>
    <r>
      <rPr>
        <sz val="11"/>
        <color indexed="8"/>
        <rFont val="Calibri"/>
        <family val="2"/>
      </rPr>
      <t xml:space="preserve"> </t>
    </r>
    <r>
      <rPr>
        <sz val="11"/>
        <color indexed="8"/>
        <rFont val="BatangChe"/>
        <family val="3"/>
        <charset val="129"/>
      </rPr>
      <t>선택합니다</t>
    </r>
    <r>
      <rPr>
        <sz val="11"/>
        <color indexed="8"/>
        <rFont val="Calibri"/>
        <family val="2"/>
      </rPr>
      <t xml:space="preserve">. 
</t>
    </r>
    <r>
      <rPr>
        <sz val="11"/>
        <color indexed="8"/>
        <rFont val="BatangChe"/>
        <family val="3"/>
        <charset val="129"/>
      </rPr>
      <t>단계</t>
    </r>
    <r>
      <rPr>
        <sz val="11"/>
        <color indexed="8"/>
        <rFont val="Calibri"/>
        <family val="2"/>
      </rPr>
      <t xml:space="preserve"> 2: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 </t>
    </r>
    <r>
      <rPr>
        <sz val="11"/>
        <color indexed="8"/>
        <rFont val="BatangChe"/>
        <family val="3"/>
        <charset val="129"/>
      </rPr>
      <t>드롭다운에서</t>
    </r>
    <r>
      <rPr>
        <sz val="11"/>
        <color indexed="8"/>
        <rFont val="Calibri"/>
        <family val="2"/>
      </rPr>
      <t xml:space="preserve"> "</t>
    </r>
    <r>
      <rPr>
        <sz val="11"/>
        <color indexed="8"/>
        <rFont val="BatangChe"/>
        <family val="3"/>
        <charset val="129"/>
      </rPr>
      <t>제련소명</t>
    </r>
    <r>
      <rPr>
        <sz val="11"/>
        <color indexed="8"/>
        <rFont val="Calibri"/>
        <family val="2"/>
      </rPr>
      <t xml:space="preserve"> </t>
    </r>
    <r>
      <rPr>
        <sz val="11"/>
        <color indexed="8"/>
        <rFont val="BatangChe"/>
        <family val="3"/>
        <charset val="129"/>
      </rPr>
      <t>없음</t>
    </r>
    <r>
      <rPr>
        <sz val="11"/>
        <color indexed="8"/>
        <rFont val="Calibri"/>
        <family val="2"/>
      </rPr>
      <t>(Smelter Not Listed)"</t>
    </r>
    <r>
      <rPr>
        <sz val="11"/>
        <color indexed="8"/>
        <rFont val="BatangChe"/>
        <family val="3"/>
        <charset val="129"/>
      </rPr>
      <t>을</t>
    </r>
    <r>
      <rPr>
        <sz val="11"/>
        <color indexed="8"/>
        <rFont val="Calibri"/>
        <family val="2"/>
      </rPr>
      <t xml:space="preserve"> </t>
    </r>
    <r>
      <rPr>
        <sz val="11"/>
        <color indexed="8"/>
        <rFont val="BatangChe"/>
        <family val="3"/>
        <charset val="129"/>
      </rPr>
      <t>선택하고</t>
    </r>
    <r>
      <rPr>
        <sz val="11"/>
        <color indexed="8"/>
        <rFont val="Calibri"/>
        <family val="2"/>
      </rPr>
      <t xml:space="preserve"> D </t>
    </r>
    <r>
      <rPr>
        <sz val="11"/>
        <color indexed="8"/>
        <rFont val="BatangChe"/>
        <family val="3"/>
        <charset val="129"/>
      </rPr>
      <t>및</t>
    </r>
    <r>
      <rPr>
        <sz val="11"/>
        <color indexed="8"/>
        <rFont val="Calibri"/>
        <family val="2"/>
      </rPr>
      <t xml:space="preserve"> E</t>
    </r>
    <r>
      <rPr>
        <sz val="11"/>
        <color indexed="8"/>
        <rFont val="BatangChe"/>
        <family val="3"/>
        <charset val="129"/>
      </rPr>
      <t>열을</t>
    </r>
    <r>
      <rPr>
        <sz val="11"/>
        <color indexed="8"/>
        <rFont val="Calibri"/>
        <family val="2"/>
      </rPr>
      <t xml:space="preserve"> </t>
    </r>
    <r>
      <rPr>
        <sz val="11"/>
        <color indexed="8"/>
        <rFont val="BatangChe"/>
        <family val="3"/>
        <charset val="129"/>
      </rPr>
      <t>작성합니다</t>
    </r>
    <r>
      <rPr>
        <sz val="11"/>
        <color indexed="8"/>
        <rFont val="Calibri"/>
        <family val="2"/>
      </rPr>
      <t xml:space="preserve">
</t>
    </r>
    <r>
      <rPr>
        <sz val="11"/>
        <color indexed="8"/>
        <rFont val="BatangChe"/>
        <family val="3"/>
        <charset val="129"/>
      </rPr>
      <t>단계</t>
    </r>
    <r>
      <rPr>
        <sz val="11"/>
        <color indexed="8"/>
        <rFont val="Calibri"/>
        <family val="2"/>
      </rPr>
      <t xml:space="preserve"> 3. H ~ Q</t>
    </r>
    <r>
      <rPr>
        <sz val="11"/>
        <color indexed="8"/>
        <rFont val="BatangChe"/>
        <family val="3"/>
        <charset val="129"/>
      </rPr>
      <t>열에</t>
    </r>
    <r>
      <rPr>
        <sz val="11"/>
        <color indexed="8"/>
        <rFont val="Calibri"/>
        <family val="2"/>
      </rPr>
      <t xml:space="preserve"> </t>
    </r>
    <r>
      <rPr>
        <sz val="11"/>
        <color indexed="8"/>
        <rFont val="BatangChe"/>
        <family val="3"/>
        <charset val="129"/>
      </rPr>
      <t>사용</t>
    </r>
    <r>
      <rPr>
        <sz val="11"/>
        <color indexed="8"/>
        <rFont val="Calibri"/>
        <family val="2"/>
      </rPr>
      <t xml:space="preserve"> </t>
    </r>
    <r>
      <rPr>
        <sz val="11"/>
        <color indexed="8"/>
        <rFont val="BatangChe"/>
        <family val="3"/>
        <charset val="129"/>
      </rPr>
      <t>가능한</t>
    </r>
    <r>
      <rPr>
        <sz val="11"/>
        <color indexed="8"/>
        <rFont val="Calibri"/>
        <family val="2"/>
      </rPr>
      <t xml:space="preserve"> </t>
    </r>
    <r>
      <rPr>
        <sz val="11"/>
        <color indexed="8"/>
        <rFont val="BatangChe"/>
        <family val="3"/>
        <charset val="129"/>
      </rPr>
      <t>모든</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정보를</t>
    </r>
    <r>
      <rPr>
        <sz val="11"/>
        <color indexed="8"/>
        <rFont val="Calibri"/>
        <family val="2"/>
      </rPr>
      <t xml:space="preserve"> </t>
    </r>
    <r>
      <rPr>
        <sz val="11"/>
        <color indexed="8"/>
        <rFont val="BatangChe"/>
        <family val="3"/>
        <charset val="129"/>
      </rPr>
      <t>입력합니다</t>
    </r>
    <r>
      <rPr>
        <sz val="11"/>
        <color indexed="8"/>
        <rFont val="Calibri"/>
        <family val="2"/>
      </rPr>
      <t xml:space="preserve">. 
</t>
    </r>
    <r>
      <rPr>
        <sz val="11"/>
        <color indexed="8"/>
        <rFont val="BatangChe"/>
        <family val="3"/>
        <charset val="129"/>
      </rPr>
      <t>필수</t>
    </r>
    <r>
      <rPr>
        <sz val="11"/>
        <color indexed="8"/>
        <rFont val="Calibri"/>
        <family val="2"/>
      </rPr>
      <t xml:space="preserve"> </t>
    </r>
    <r>
      <rPr>
        <sz val="11"/>
        <color indexed="8"/>
        <rFont val="BatangChe"/>
        <family val="3"/>
        <charset val="129"/>
      </rPr>
      <t>기재란은</t>
    </r>
    <r>
      <rPr>
        <sz val="11"/>
        <color indexed="8"/>
        <rFont val="Calibri"/>
        <family val="2"/>
      </rPr>
      <t xml:space="preserve"> </t>
    </r>
    <r>
      <rPr>
        <sz val="11"/>
        <color indexed="8"/>
        <rFont val="BatangChe"/>
        <family val="3"/>
        <charset val="129"/>
      </rPr>
      <t>별표</t>
    </r>
    <r>
      <rPr>
        <sz val="11"/>
        <color indexed="8"/>
        <rFont val="Calibri"/>
        <family val="2"/>
      </rPr>
      <t>(*)</t>
    </r>
    <r>
      <rPr>
        <sz val="11"/>
        <color indexed="8"/>
        <rFont val="BatangChe"/>
        <family val="3"/>
        <charset val="129"/>
      </rPr>
      <t>로</t>
    </r>
    <r>
      <rPr>
        <sz val="11"/>
        <color indexed="8"/>
        <rFont val="Calibri"/>
        <family val="2"/>
      </rPr>
      <t xml:space="preserve"> </t>
    </r>
    <r>
      <rPr>
        <sz val="11"/>
        <color indexed="8"/>
        <rFont val="BatangChe"/>
        <family val="3"/>
        <charset val="129"/>
      </rPr>
      <t>표시됩니다</t>
    </r>
    <r>
      <rPr>
        <sz val="11"/>
        <color indexed="8"/>
        <rFont val="Calibri"/>
        <family val="2"/>
      </rPr>
      <t xml:space="preserve">. 
(1)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 = "</t>
    </r>
    <r>
      <rPr>
        <sz val="11"/>
        <color indexed="8"/>
        <rFont val="BatangChe"/>
        <family val="3"/>
        <charset val="129"/>
      </rPr>
      <t>제련소명</t>
    </r>
    <r>
      <rPr>
        <sz val="11"/>
        <color indexed="8"/>
        <rFont val="Calibri"/>
        <family val="2"/>
      </rPr>
      <t xml:space="preserve"> </t>
    </r>
    <r>
      <rPr>
        <sz val="11"/>
        <color indexed="8"/>
        <rFont val="BatangChe"/>
        <family val="3"/>
        <charset val="129"/>
      </rPr>
      <t>없음</t>
    </r>
    <r>
      <rPr>
        <sz val="11"/>
        <color indexed="8"/>
        <rFont val="Calibri"/>
        <family val="2"/>
      </rPr>
      <t>(Smelter Not Listed)"</t>
    </r>
    <r>
      <rPr>
        <sz val="11"/>
        <color indexed="8"/>
        <rFont val="BatangChe"/>
        <family val="3"/>
        <charset val="129"/>
      </rPr>
      <t>인</t>
    </r>
    <r>
      <rPr>
        <sz val="11"/>
        <color indexed="8"/>
        <rFont val="Calibri"/>
        <family val="2"/>
      </rPr>
      <t xml:space="preserve"> </t>
    </r>
    <r>
      <rPr>
        <sz val="11"/>
        <color indexed="8"/>
        <rFont val="BatangChe"/>
        <family val="3"/>
        <charset val="129"/>
      </rPr>
      <t>경우에는</t>
    </r>
    <r>
      <rPr>
        <sz val="11"/>
        <color indexed="8"/>
        <rFont val="Calibri"/>
        <family val="2"/>
      </rPr>
      <t xml:space="preserve"> </t>
    </r>
    <r>
      <rPr>
        <sz val="11"/>
        <color indexed="8"/>
        <rFont val="BatangChe"/>
        <family val="3"/>
        <charset val="129"/>
      </rPr>
      <t>직접</t>
    </r>
    <r>
      <rPr>
        <sz val="11"/>
        <color indexed="8"/>
        <rFont val="Calibri"/>
        <family val="2"/>
      </rPr>
      <t xml:space="preserve"> </t>
    </r>
    <r>
      <rPr>
        <sz val="11"/>
        <color indexed="8"/>
        <rFont val="BatangChe"/>
        <family val="3"/>
        <charset val="129"/>
      </rPr>
      <t>입력해야</t>
    </r>
    <r>
      <rPr>
        <sz val="11"/>
        <color indexed="8"/>
        <rFont val="Calibri"/>
        <family val="2"/>
      </rPr>
      <t xml:space="preserve"> </t>
    </r>
    <r>
      <rPr>
        <sz val="11"/>
        <color indexed="8"/>
        <rFont val="BatangChe"/>
        <family val="3"/>
        <charset val="129"/>
      </rPr>
      <t>합니다</t>
    </r>
    <r>
      <rPr>
        <sz val="11"/>
        <color indexed="8"/>
        <rFont val="Calibri"/>
        <family val="2"/>
      </rPr>
      <t xml:space="preserve">
</t>
    </r>
    <r>
      <rPr>
        <sz val="11"/>
        <color indexed="8"/>
        <rFont val="BatangChe"/>
        <family val="3"/>
        <charset val="129"/>
      </rPr>
      <t>참고</t>
    </r>
    <r>
      <rPr>
        <sz val="11"/>
        <color indexed="8"/>
        <rFont val="Calibri"/>
        <family val="2"/>
      </rPr>
      <t xml:space="preserve">: </t>
    </r>
    <r>
      <rPr>
        <sz val="11"/>
        <color indexed="8"/>
        <rFont val="BatangChe"/>
        <family val="3"/>
        <charset val="129"/>
      </rPr>
      <t>옵션</t>
    </r>
    <r>
      <rPr>
        <sz val="11"/>
        <color indexed="8"/>
        <rFont val="Calibri"/>
        <family val="2"/>
      </rPr>
      <t xml:space="preserve"> A, B </t>
    </r>
    <r>
      <rPr>
        <sz val="11"/>
        <color indexed="8"/>
        <rFont val="BatangChe"/>
        <family val="3"/>
        <charset val="129"/>
      </rPr>
      <t>및</t>
    </r>
    <r>
      <rPr>
        <sz val="11"/>
        <color indexed="8"/>
        <rFont val="Calibri"/>
        <family val="2"/>
      </rPr>
      <t xml:space="preserve"> C</t>
    </r>
    <r>
      <rPr>
        <sz val="11"/>
        <color indexed="8"/>
        <rFont val="BatangChe"/>
        <family val="3"/>
        <charset val="129"/>
      </rPr>
      <t>의</t>
    </r>
    <r>
      <rPr>
        <sz val="11"/>
        <color indexed="8"/>
        <rFont val="Calibri"/>
        <family val="2"/>
      </rPr>
      <t xml:space="preserve"> </t>
    </r>
    <r>
      <rPr>
        <sz val="11"/>
        <color indexed="8"/>
        <rFont val="BatangChe"/>
        <family val="3"/>
        <charset val="129"/>
      </rPr>
      <t>조합은</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목록</t>
    </r>
    <r>
      <rPr>
        <sz val="11"/>
        <color indexed="8"/>
        <rFont val="Calibri"/>
        <family val="2"/>
      </rPr>
      <t>(Smelter List)</t>
    </r>
    <r>
      <rPr>
        <sz val="11"/>
        <color indexed="8"/>
        <rFont val="BatangChe"/>
        <family val="3"/>
        <charset val="129"/>
      </rPr>
      <t>을</t>
    </r>
    <r>
      <rPr>
        <sz val="11"/>
        <color indexed="8"/>
        <rFont val="Calibri"/>
        <family val="2"/>
      </rPr>
      <t xml:space="preserve"> </t>
    </r>
    <r>
      <rPr>
        <sz val="11"/>
        <color indexed="8"/>
        <rFont val="BatangChe"/>
        <family val="3"/>
        <charset val="129"/>
      </rPr>
      <t>작성하는</t>
    </r>
    <r>
      <rPr>
        <sz val="11"/>
        <color indexed="8"/>
        <rFont val="Calibri"/>
        <family val="2"/>
      </rPr>
      <t xml:space="preserve"> </t>
    </r>
    <r>
      <rPr>
        <sz val="11"/>
        <color indexed="8"/>
        <rFont val="BatangChe"/>
        <family val="3"/>
        <charset val="129"/>
      </rPr>
      <t>데</t>
    </r>
    <r>
      <rPr>
        <sz val="11"/>
        <color indexed="8"/>
        <rFont val="Calibri"/>
        <family val="2"/>
      </rPr>
      <t xml:space="preserve"> </t>
    </r>
    <r>
      <rPr>
        <sz val="11"/>
        <color indexed="8"/>
        <rFont val="BatangChe"/>
        <family val="3"/>
        <charset val="129"/>
      </rPr>
      <t>사용할</t>
    </r>
    <r>
      <rPr>
        <sz val="11"/>
        <color indexed="8"/>
        <rFont val="Calibri"/>
        <family val="2"/>
      </rPr>
      <t xml:space="preserve"> </t>
    </r>
    <r>
      <rPr>
        <sz val="11"/>
        <color indexed="8"/>
        <rFont val="BatangChe"/>
        <family val="3"/>
        <charset val="129"/>
      </rPr>
      <t>수도</t>
    </r>
    <r>
      <rPr>
        <sz val="11"/>
        <color indexed="8"/>
        <rFont val="Calibri"/>
        <family val="2"/>
      </rPr>
      <t xml:space="preserve"> </t>
    </r>
    <r>
      <rPr>
        <sz val="11"/>
        <color indexed="8"/>
        <rFont val="BatangChe"/>
        <family val="3"/>
        <charset val="129"/>
      </rPr>
      <t>있습니다</t>
    </r>
    <r>
      <rPr>
        <sz val="11"/>
        <color indexed="8"/>
        <rFont val="Calibri"/>
        <family val="2"/>
      </rPr>
      <t xml:space="preserve">. </t>
    </r>
    <r>
      <rPr>
        <sz val="11"/>
        <color indexed="8"/>
        <rFont val="BatangChe"/>
        <family val="3"/>
        <charset val="129"/>
      </rPr>
      <t>자동으로</t>
    </r>
    <r>
      <rPr>
        <sz val="11"/>
        <color indexed="8"/>
        <rFont val="Calibri"/>
        <family val="2"/>
      </rPr>
      <t xml:space="preserve"> </t>
    </r>
    <r>
      <rPr>
        <sz val="11"/>
        <color indexed="8"/>
        <rFont val="BatangChe"/>
        <family val="3"/>
        <charset val="129"/>
      </rPr>
      <t>입력된</t>
    </r>
    <r>
      <rPr>
        <sz val="11"/>
        <color indexed="8"/>
        <rFont val="Calibri"/>
        <family val="2"/>
      </rPr>
      <t xml:space="preserve"> </t>
    </r>
    <r>
      <rPr>
        <sz val="11"/>
        <color indexed="8"/>
        <rFont val="BatangChe"/>
        <family val="3"/>
        <charset val="129"/>
      </rPr>
      <t>셀을</t>
    </r>
    <r>
      <rPr>
        <sz val="11"/>
        <color indexed="8"/>
        <rFont val="Calibri"/>
        <family val="2"/>
      </rPr>
      <t xml:space="preserve"> </t>
    </r>
    <r>
      <rPr>
        <sz val="11"/>
        <color indexed="8"/>
        <rFont val="BatangChe"/>
        <family val="3"/>
        <charset val="129"/>
      </rPr>
      <t>변경하지</t>
    </r>
    <r>
      <rPr>
        <sz val="11"/>
        <color indexed="8"/>
        <rFont val="Calibri"/>
        <family val="2"/>
      </rPr>
      <t xml:space="preserve"> </t>
    </r>
    <r>
      <rPr>
        <sz val="11"/>
        <color indexed="8"/>
        <rFont val="BatangChe"/>
        <family val="3"/>
        <charset val="129"/>
      </rPr>
      <t>마십시오</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(Smelter Look-up) </t>
    </r>
    <r>
      <rPr>
        <sz val="11"/>
        <color indexed="8"/>
        <rFont val="BatangChe"/>
        <family val="3"/>
        <charset val="129"/>
      </rPr>
      <t>탭의</t>
    </r>
    <r>
      <rPr>
        <sz val="11"/>
        <color indexed="8"/>
        <rFont val="Calibri"/>
        <family val="2"/>
      </rPr>
      <t xml:space="preserve"> </t>
    </r>
    <r>
      <rPr>
        <sz val="11"/>
        <color indexed="8"/>
        <rFont val="BatangChe"/>
        <family val="3"/>
        <charset val="129"/>
      </rPr>
      <t>모든</t>
    </r>
    <r>
      <rPr>
        <sz val="11"/>
        <color indexed="8"/>
        <rFont val="Calibri"/>
        <family val="2"/>
      </rPr>
      <t xml:space="preserve"> </t>
    </r>
    <r>
      <rPr>
        <sz val="11"/>
        <color indexed="8"/>
        <rFont val="BatangChe"/>
        <family val="3"/>
        <charset val="129"/>
      </rPr>
      <t>오류는</t>
    </r>
    <r>
      <rPr>
        <sz val="11"/>
        <color indexed="8"/>
        <rFont val="Calibri"/>
        <family val="2"/>
      </rPr>
      <t xml:space="preserve"> RMI(RMI@responsiblebusiness.org)</t>
    </r>
    <r>
      <rPr>
        <sz val="11"/>
        <color indexed="8"/>
        <rFont val="BatangChe"/>
        <family val="3"/>
        <charset val="129"/>
      </rPr>
      <t>에</t>
    </r>
    <r>
      <rPr>
        <sz val="11"/>
        <color indexed="8"/>
        <rFont val="Calibri"/>
        <family val="2"/>
      </rPr>
      <t xml:space="preserve"> </t>
    </r>
    <r>
      <rPr>
        <sz val="11"/>
        <color indexed="8"/>
        <rFont val="BatangChe"/>
        <family val="3"/>
        <charset val="129"/>
      </rPr>
      <t>보고해야</t>
    </r>
    <r>
      <rPr>
        <sz val="11"/>
        <color indexed="8"/>
        <rFont val="Calibri"/>
        <family val="2"/>
      </rPr>
      <t xml:space="preserve"> </t>
    </r>
    <r>
      <rPr>
        <sz val="11"/>
        <color indexed="8"/>
        <rFont val="BatangChe"/>
        <family val="3"/>
        <charset val="129"/>
      </rPr>
      <t>합니다</t>
    </r>
    <r>
      <rPr>
        <sz val="11"/>
        <color indexed="8"/>
        <rFont val="Calibri"/>
        <family val="2"/>
      </rPr>
      <t xml:space="preserve">. </t>
    </r>
  </si>
  <si>
    <t>Website  de RMI: (www.responsiblemineralsinitiative.org)  entrenamiento y guía, plantilla, proceso de aseguramiento de minerales responsables lista de fundidores en cumplimiento.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</si>
  <si>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Al llenar el formulario, ninguno de los datos de las celdas debe empezar con "=" o "#". 
</t>
  </si>
  <si>
    <t xml:space="preserve">* En 2010, se aprobó la ley estadounidense Dodd-Frank relacionada con "minerales en conflicto" originarios de la Republica Democrática del Congo (RDC) y países limítrofes. La SEC ha publicado las reglas finales asociadas con el desglose de la fuente de minerales en conflicto de las empresas publicas de Estados Unidos ( ver reglas en http://www.sec.gov/rules/final/2012/34-67716.pdf). La reglas hacen referencia a la guía de diligencia de cuidado de la OECD para las  cadenas de suministros responsables de minerales de áreas afectadas y de alto riesgo, (http://www.oecd.org/dataoecd/62/30/46740847.pdf), las cuales guían a los proveedores para establecer políticas, marcos de diligencia de cuidado y manejo de sistemas.
** ver información en la iniciativa de minerales responsables (www.responsiblemineralsinitiative.org/).
  </t>
  </si>
  <si>
    <r>
      <rPr>
        <sz val="10"/>
        <rFont val="Verdana"/>
      </rPr>
      <t xml:space="preserve">2. Seleccione el Enfoque de la declaración de su compañía.  Las opciones para el enfoque son: 
A. En toda la empresa
B. Producto (o Lista de productos)
C. Definido por el usuario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Este campo es obligatorio. </t>
    </r>
  </si>
  <si>
    <r>
      <rPr>
        <sz val="10"/>
        <rFont val="Verdana"/>
      </rPr>
      <t xml:space="preserve">Estas siete preguntas definen el uso, el origen y la identificación de la fuente para cada uno de los metales.  Las preguntas están diseñadas para recolectar información del uso de 3TG en los productos de la compañía para poder determinar la aplicación regulatoria.  Las respuestas a estas preguntas deben representar el 'Enfoque de la declaración' seleccionado en la sección de información de la compañía. Las respuestas a las preguntas de esta sección pueden utilizarse para determinar si los informes de 3TG están completos y son aplicables. </t>
    </r>
  </si>
  <si>
    <r>
      <rPr>
        <sz val="11"/>
        <color rgb="FF000000"/>
        <rFont val="Calibri"/>
      </rPr>
      <t>En cada una de las siete preguntas requeridas proporcione una respuesta para cada metal utilizando las selecciones del menú desplegable. Se deben completar las preguntas en esta sección para todo el 3TG.</t>
    </r>
    <r>
      <rPr>
        <sz val="11"/>
        <color rgb="FF000000"/>
        <rFont val="Calibri"/>
      </rPr>
      <t xml:space="preserve"> </t>
    </r>
    <r>
      <rPr>
        <sz val="11"/>
        <color rgb="FF000000"/>
        <rFont val="Calibri"/>
      </rPr>
      <t>Si la respuesta para un metal determinado es afirmativa en la pregunta 1, entonces se deben responder las siguientes preguntas para ese metal, así como las siguientes preguntas de debida diligencia (de la A a la I) acerca del programa de debida diligencia de la compañía.</t>
    </r>
  </si>
  <si>
    <r>
      <rPr>
        <sz val="11"/>
        <color rgb="FF000000"/>
        <rFont val="Calibri"/>
      </rPr>
      <t>1.</t>
    </r>
    <r>
      <rPr>
        <sz val="11"/>
        <color rgb="FF000000"/>
        <rFont val="Calibri"/>
      </rPr>
      <t xml:space="preserve"> </t>
    </r>
    <r>
      <rPr>
        <sz val="11"/>
        <color rgb="FF000000"/>
        <rFont val="Calibri"/>
      </rPr>
      <t>Esta es la primera de dos preguntas cuya respuesta se usa para determinar si el 3TG se encuentra dentro del alcance de los requerimientos del informe de minerales en conflicto.</t>
    </r>
    <r>
      <rPr>
        <sz val="11"/>
        <color rgb="FF000000"/>
        <rFont val="Calibri"/>
      </rPr>
      <t xml:space="preserve">  </t>
    </r>
    <r>
      <rPr>
        <sz val="11"/>
        <color rgb="FF000000"/>
        <rFont val="Calibri"/>
      </rPr>
      <t>Esta pregunta depende de la guía suministrada por la SEC en las reglas finales para determinar si un 3TG es "necesario para la funcionalidad o fabricación" de un producto.</t>
    </r>
    <r>
      <rPr>
        <sz val="11"/>
        <color rgb="FF000000"/>
        <rFont val="Calibri"/>
      </rPr>
      <t xml:space="preserve">   </t>
    </r>
    <r>
      <rPr>
        <sz val="11"/>
        <color rgb="FF000000"/>
        <rFont val="Calibri"/>
      </rPr>
      <t>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t>
    </r>
    <r>
      <rPr>
        <sz val="11"/>
        <color rgb="FF000000"/>
        <rFont val="Calibri"/>
      </rPr>
      <t xml:space="preserve">  </t>
    </r>
    <r>
      <rPr>
        <sz val="11"/>
        <color rgb="FF000000"/>
        <rFont val="Calibri"/>
      </rPr>
      <t>Asimismo, la guía supone que el 3TG no sería necesario para la fabricación de un producto a menos que fuera incluido en el proceso de fabricación de dicho producto.</t>
    </r>
    <r>
      <rPr>
        <sz val="11"/>
        <color rgb="FF000000"/>
        <rFont val="Calibri"/>
      </rPr>
      <t xml:space="preserve"> </t>
    </r>
    <r>
      <rPr>
        <sz val="11"/>
        <color rgb="FF000000"/>
        <rFont val="Calibri"/>
      </rPr>
      <t>La respuesta a esta pregunta sirve para excluir cualquier contaminante a nivel de trazas, o subproductos producidos naturalmente, como el estaño en el acero.</t>
    </r>
    <r>
      <rPr>
        <sz val="11"/>
        <color rgb="FF000000"/>
        <rFont val="Calibri"/>
      </rPr>
      <t xml:space="preserve">  </t>
    </r>
    <r>
      <rPr>
        <sz val="11"/>
        <color rgb="FF000000"/>
        <rFont val="Calibri"/>
      </rPr>
      <t>Se debe responder esta pregunta para cada 3TG.</t>
    </r>
    <r>
      <rPr>
        <sz val="11"/>
        <color rgb="FF000000"/>
        <rFont val="Calibri"/>
      </rPr>
      <t xml:space="preserve">
</t>
    </r>
    <r>
      <rPr>
        <sz val="11"/>
        <color rgb="FF000000"/>
        <rFont val="Calibri"/>
      </rPr>
      <t xml:space="preserve">
</t>
    </r>
    <r>
      <rPr>
        <sz val="11"/>
        <color rgb="FF000000"/>
        <rFont val="Calibri"/>
      </rPr>
      <t>Esta pregunta plantea si se usa algún mineral en conflicto como materia prima, componente o aditivo en algún producto que usted fabrique o cuya fabricación contrate (incluidas las materias primas y los componentes).</t>
    </r>
    <r>
      <rPr>
        <sz val="11"/>
        <color rgb="FF000000"/>
        <rFont val="Calibri"/>
      </rPr>
      <t xml:space="preserve"> </t>
    </r>
    <r>
      <rPr>
        <sz val="11"/>
        <color rgb="FF000000"/>
        <rFont val="Calibri"/>
      </rPr>
      <t>Las impurezas de las materias primas, componentes, aditivos, abrasivos y herramientas de corte están fuera del alcance de la encuesta.</t>
    </r>
    <r>
      <rPr>
        <sz val="11"/>
        <color rgb="FF000000"/>
        <rFont val="Calibri"/>
      </rPr>
      <t xml:space="preserve">
</t>
    </r>
    <r>
      <rPr>
        <sz val="11"/>
        <color rgb="FF000000"/>
        <rFont val="Calibri"/>
      </rPr>
      <t xml:space="preserve">
</t>
    </r>
    <r>
      <rPr>
        <sz val="11"/>
        <color rgb="FF000000"/>
        <rFont val="Calibri"/>
      </rPr>
      <t>Se debe responder esta pregunta para cada 3TG.</t>
    </r>
    <r>
      <rPr>
        <sz val="11"/>
        <color rgb="FF000000"/>
        <rFont val="Calibri"/>
      </rPr>
      <t xml:space="preserve"> </t>
    </r>
    <r>
      <rPr>
        <sz val="11"/>
        <color rgb="FF000000"/>
        <rFont val="Calibri"/>
      </rPr>
      <t>Las respuestas válidas para esta pregunta son "sí" o "no".</t>
    </r>
    <r>
      <rPr>
        <sz val="11"/>
        <color rgb="FF000000"/>
        <rFont val="Calibri"/>
      </rPr>
      <t xml:space="preserve"> </t>
    </r>
    <r>
      <rPr>
        <sz val="11"/>
        <color rgb="FF000000"/>
        <rFont val="Calibri"/>
      </rPr>
      <t>Esta pregunta es obligatoria.</t>
    </r>
  </si>
  <si>
    <r>
      <rPr>
        <sz val="11"/>
        <color rgb="FF000000"/>
        <rFont val="Calibri"/>
      </rPr>
      <t>2.</t>
    </r>
    <r>
      <rPr>
        <sz val="11"/>
        <color rgb="FF000000"/>
        <rFont val="Calibri"/>
      </rPr>
      <t xml:space="preserve"> </t>
    </r>
    <r>
      <rPr>
        <sz val="11"/>
        <color rgb="FF000000"/>
        <rFont val="Calibri"/>
      </rPr>
      <t>Se debe responder esta pregunta para cada 3TG al cual la repuesta a la pregunta 1 sea "sí".</t>
    </r>
    <r>
      <rPr>
        <sz val="11"/>
        <color rgb="FF000000"/>
        <rFont val="Calibri"/>
      </rPr>
      <t xml:space="preserve"> </t>
    </r>
    <r>
      <rPr>
        <sz val="11"/>
        <color rgb="FF000000"/>
        <rFont val="Calibri"/>
      </rPr>
      <t>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t>
    </r>
    <r>
      <rPr>
        <sz val="11"/>
        <color rgb="FF000000"/>
        <rFont val="Calibri"/>
      </rPr>
      <t xml:space="preserve">  </t>
    </r>
    <r>
      <rPr>
        <sz val="11"/>
        <color rgb="FF000000"/>
        <rFont val="Calibri"/>
      </rPr>
      <t>Esta pregunta depende de la pregunta y respuesta de la Pregunta 1.</t>
    </r>
    <r>
      <rPr>
        <sz val="11"/>
        <color rgb="FF000000"/>
        <rFont val="Calibri"/>
      </rPr>
      <t xml:space="preserve"> </t>
    </r>
    <r>
      <rPr>
        <sz val="11"/>
        <color rgb="FF000000"/>
        <rFont val="Calibri"/>
      </rPr>
      <t>Se pretende que este cuestionario identifique los 3TG que se utilizan intencionalmente en el proceso de fabricación de un producto y en donde cierta cantidad del 3TG permanece en el producto terminado.</t>
    </r>
    <r>
      <rPr>
        <sz val="11"/>
        <color rgb="FF000000"/>
        <rFont val="Calibri"/>
      </rPr>
      <t xml:space="preserve">  </t>
    </r>
    <r>
      <rPr>
        <sz val="11"/>
        <color rgb="FF000000"/>
        <rFont val="Calibri"/>
      </rPr>
      <t>Esto incluye 3TG que pudieran no haber sido diseñados para convertirse en parte del producto final y probablemente no sean necesarios para la funcionalidad del producto, sino que solo están presentes como residuos del proceso de fabricación.</t>
    </r>
    <r>
      <rPr>
        <sz val="11"/>
        <color rgb="FF000000"/>
        <rFont val="Calibri"/>
      </rPr>
      <t xml:space="preserve">  </t>
    </r>
    <r>
      <rPr>
        <sz val="11"/>
        <color rgb="FF000000"/>
        <rFont val="Calibri"/>
      </rPr>
      <t>En muchos casos, el fabricante pudo intentar eliminar o facilitar el consumo del 3TG durante el proceso de fabricación; sin embargo, cierta cantidad del 3TG sigue presente.</t>
    </r>
    <r>
      <rPr>
        <sz val="11"/>
        <color rgb="FF000000"/>
        <rFont val="Calibri"/>
      </rPr>
      <t xml:space="preserve">  </t>
    </r>
    <r>
      <rPr>
        <sz val="11"/>
        <color rgb="FF000000"/>
        <rFont val="Calibri"/>
      </rPr>
      <t>Si el 3TG, el cual se agrega o incluye durante el proceso de manufactura, se elimina completamente de manera que no quedan restos al concluir el proceso, entonces la respuesta a esta pregunta sería "no".</t>
    </r>
    <r>
      <rPr>
        <sz val="11"/>
        <color rgb="FF000000"/>
        <rFont val="Calibri"/>
      </rPr>
      <t xml:space="preserve">
</t>
    </r>
    <r>
      <rPr>
        <sz val="11"/>
        <color rgb="FF000000"/>
        <rFont val="Calibri"/>
      </rPr>
      <t xml:space="preserve">
</t>
    </r>
    <r>
      <rPr>
        <sz val="11"/>
        <color rgb="FF000000"/>
        <rFont val="Calibri"/>
      </rPr>
      <t>Se debe responder esta pregunta para cada 3TG.</t>
    </r>
    <r>
      <rPr>
        <sz val="11"/>
        <color rgb="FF000000"/>
        <rFont val="Calibri"/>
      </rPr>
      <t xml:space="preserve"> </t>
    </r>
    <r>
      <rPr>
        <sz val="11"/>
        <color rgb="FF000000"/>
        <rFont val="Calibri"/>
      </rPr>
      <t>Las respuestas válidas para esta pregunta son "sí" o "no".</t>
    </r>
    <r>
      <rPr>
        <sz val="11"/>
        <color rgb="FF000000"/>
        <rFont val="Calibri"/>
      </rPr>
      <t xml:space="preserve"> </t>
    </r>
    <r>
      <rPr>
        <sz val="11"/>
        <color rgb="FF000000"/>
        <rFont val="Calibri"/>
      </rPr>
      <t>Esta pregunta es obligatoria.</t>
    </r>
    <r>
      <rPr>
        <sz val="11"/>
        <color rgb="FF000000"/>
        <rFont val="Calibri"/>
      </rPr>
      <t xml:space="preserve"> </t>
    </r>
  </si>
  <si>
    <t xml:space="preserve">3. Ésta es una declaración que menciona que cualquier parte de los 3TG contenidos en un producto o múltiples productos se originan del DRC o de un país contiguo (países cubiertos). La respuesta a esta pregunta deberá ser "sí", si cualquier fundidora de la cadena de suministros obtiene materia prima de los países cubiertos, aun si dichas fundidoras están en la lista de fundidoras y refinerías que cumplen con los requisitos de la RMI.  Para mas información, consulte la guía de debida diligencia de RMI sobre minerales de conflicto aquí: http://www.responsiblemineralsinitiative.org/training-and-resources/publications-and-guidance/.
La respuesta a esta pregunta debe ser "sí", "no" o "desconocido". Fundamente la respuesta afirmativa en la sección de comentarios.
Esta pregunta es obligatoria para un metal específico si la respuesta a la Pregunta 1 y 2 es "sí" para ese metal. </t>
  </si>
  <si>
    <r>
      <rPr>
        <sz val="11"/>
        <color rgb="FF000000"/>
        <rFont val="Calibri"/>
      </rPr>
      <t>5.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t>
    </r>
    <r>
      <rPr>
        <sz val="11"/>
        <color rgb="FF000000"/>
        <rFont val="Calibri"/>
      </rPr>
      <t xml:space="preserve">
- </t>
    </r>
    <r>
      <rPr>
        <sz val="11"/>
        <color rgb="FF000000"/>
        <rFont val="Calibri"/>
      </rPr>
      <t>100 %</t>
    </r>
    <r>
      <rPr>
        <sz val="11"/>
        <color rgb="FF000000"/>
        <rFont val="Calibri"/>
      </rPr>
      <t xml:space="preserve">
- </t>
    </r>
    <r>
      <rPr>
        <sz val="11"/>
        <color rgb="FF000000"/>
        <rFont val="Calibri"/>
      </rPr>
      <t xml:space="preserve">Más del 90% </t>
    </r>
    <r>
      <rPr>
        <sz val="11"/>
        <color rgb="FF000000"/>
        <rFont val="Calibri"/>
      </rPr>
      <t xml:space="preserve">
- </t>
    </r>
    <r>
      <rPr>
        <sz val="11"/>
        <color rgb="FF000000"/>
        <rFont val="Calibri"/>
      </rPr>
      <t>Más del 75%</t>
    </r>
    <r>
      <rPr>
        <sz val="11"/>
        <color rgb="FF000000"/>
        <rFont val="Calibri"/>
      </rPr>
      <t xml:space="preserve">
</t>
    </r>
    <r>
      <rPr>
        <sz val="11"/>
        <color rgb="FF000000"/>
        <rFont val="Calibri"/>
      </rPr>
      <t>- Más del 50%</t>
    </r>
    <r>
      <rPr>
        <sz val="11"/>
        <color rgb="FF000000"/>
        <rFont val="Calibri"/>
      </rPr>
      <t xml:space="preserve">
</t>
    </r>
    <r>
      <rPr>
        <sz val="11"/>
        <color rgb="FF000000"/>
        <rFont val="Calibri"/>
      </rPr>
      <t>- 50% o menos</t>
    </r>
    <r>
      <rPr>
        <sz val="11"/>
        <color rgb="FF000000"/>
        <rFont val="Calibri"/>
      </rPr>
      <t xml:space="preserve">
</t>
    </r>
    <r>
      <rPr>
        <sz val="11"/>
        <color rgb="FF000000"/>
        <rFont val="Calibri"/>
      </rPr>
      <t>- Ninguno</t>
    </r>
    <r>
      <rPr>
        <sz val="11"/>
        <color rgb="FF000000"/>
        <rFont val="Calibri"/>
      </rPr>
      <t xml:space="preserve">
</t>
    </r>
    <r>
      <rPr>
        <sz val="11"/>
        <color rgb="FF000000"/>
        <rFont val="Calibri"/>
      </rPr>
      <t>Esta pregunta es obligatoria para un metal específico si la respuesta a la Pregunta 1 y 2 es "sí" para ese metal.</t>
    </r>
  </si>
  <si>
    <r>
      <rPr>
        <sz val="11"/>
        <color rgb="FF000000"/>
        <rFont val="Calibri"/>
      </rPr>
      <t>Instrucciones para llenar las Preguntas A-I (renglones 69 - 86).</t>
    </r>
    <r>
      <rPr>
        <sz val="11"/>
        <color rgb="FF000000"/>
        <rFont val="Calibri"/>
      </rPr>
      <t xml:space="preserve">  </t>
    </r>
    <r>
      <rPr>
        <sz val="11"/>
        <color rgb="FF000000"/>
        <rFont val="Calibri"/>
      </rPr>
      <t>Las preguntas A. a la I. son obligatorias si la respuesta a la Pregunta 1 es "sí" para ese metal.</t>
    </r>
    <r>
      <rPr>
        <sz val="11"/>
        <color rgb="FF000000"/>
        <rFont val="Calibri"/>
      </rPr>
      <t xml:space="preserve">
</t>
    </r>
    <r>
      <rPr>
        <sz val="11"/>
        <color rgb="FF000000"/>
        <rFont val="Calibri"/>
      </rPr>
      <t>Responda a las preguntas en INGLÉS solamente</t>
    </r>
  </si>
  <si>
    <r>
      <rPr>
        <sz val="11"/>
        <color rgb="FF000000"/>
        <rFont val="Calibri"/>
      </rPr>
      <t>A. Esta es una declaración para revelar si una compañía cuenta con una política de compra de minerales en conflicto.</t>
    </r>
    <r>
      <rPr>
        <sz val="11"/>
        <color rgb="FF000000"/>
        <rFont val="Calibri"/>
      </rPr>
      <t xml:space="preserve"> </t>
    </r>
    <r>
      <rPr>
        <sz val="11"/>
        <color rgb="FF000000"/>
        <rFont val="Calibri"/>
      </rPr>
      <t>La respuesta a esta pregunta debe ser "sí" o "no".</t>
    </r>
    <r>
      <rPr>
        <sz val="11"/>
        <color rgb="FF000000"/>
        <rFont val="Calibri"/>
      </rPr>
      <t xml:space="preserve"> </t>
    </r>
    <r>
      <rPr>
        <sz val="11"/>
        <color rgb="FF000000"/>
        <rFont val="Calibri"/>
      </rPr>
      <t>Los comentarios deberán llenarse en el campo de comentarios de dicha pregunta.</t>
    </r>
    <r>
      <rPr>
        <sz val="11"/>
        <color rgb="FF000000"/>
        <rFont val="Calibri"/>
      </rPr>
      <t xml:space="preserve"> </t>
    </r>
    <r>
      <rPr>
        <sz val="11"/>
        <color rgb="FF000000"/>
        <rFont val="Calibri"/>
      </rPr>
      <t xml:space="preserve">
</t>
    </r>
    <r>
      <rPr>
        <sz val="11"/>
        <color rgb="FF000000"/>
        <rFont val="Calibri"/>
      </rPr>
      <t xml:space="preserve">
</t>
    </r>
    <r>
      <rPr>
        <sz val="11"/>
        <color rgb="FF000000"/>
        <rFont val="Calibri"/>
      </rPr>
      <t>Esta pregunta es obligatoria.</t>
    </r>
  </si>
  <si>
    <r>
      <rPr>
        <sz val="11"/>
        <color rgb="FF000000"/>
        <rFont val="Calibri"/>
      </rPr>
      <t>B. Esta es una declaración para revelar si la política de compra de minerales en conflicto de una compañía está disponible en el sitio web de la compañía.</t>
    </r>
    <r>
      <rPr>
        <sz val="11"/>
        <color rgb="FF000000"/>
        <rFont val="Calibri"/>
      </rPr>
      <t xml:space="preserve"> </t>
    </r>
    <r>
      <rPr>
        <sz val="11"/>
        <color rgb="FF000000"/>
        <rFont val="Calibri"/>
      </rPr>
      <t>La respuesta a esta pregunta debe ser "sí" o "no".</t>
    </r>
    <r>
      <rPr>
        <sz val="11"/>
        <color rgb="FF000000"/>
        <rFont val="Calibri"/>
      </rPr>
      <t xml:space="preserve"> </t>
    </r>
    <r>
      <rPr>
        <sz val="11"/>
        <color rgb="FF000000"/>
        <rFont val="Calibri"/>
      </rPr>
      <t>Si la respuesta es afirmativa, el usuario deberá especificar el URL en el campo de comentarios de la pregunta.</t>
    </r>
    <r>
      <rPr>
        <sz val="11"/>
        <color rgb="FF000000"/>
        <rFont val="Calibri"/>
      </rPr>
      <t xml:space="preserve"> </t>
    </r>
    <r>
      <rPr>
        <sz val="11"/>
        <color rgb="FF000000"/>
        <rFont val="Calibri"/>
      </rPr>
      <t xml:space="preserve">
</t>
    </r>
    <r>
      <rPr>
        <sz val="11"/>
        <color rgb="FF000000"/>
        <rFont val="Calibri"/>
      </rPr>
      <t xml:space="preserve">
</t>
    </r>
    <r>
      <rPr>
        <sz val="11"/>
        <color rgb="FF000000"/>
        <rFont val="Calibri"/>
      </rPr>
      <t>Esta pregunta es obligatoria.</t>
    </r>
  </si>
  <si>
    <r>
      <rPr>
        <sz val="11"/>
        <color rgb="FF000000"/>
        <rFont val="Calibri"/>
      </rPr>
      <t>C. Esta es una pregunta para determinar si una compañía requiere que sus proveedores directos estén libres de conflicto DRC.</t>
    </r>
    <r>
      <rPr>
        <sz val="11"/>
        <color rgb="FF000000"/>
        <rFont val="Calibri"/>
      </rPr>
      <t xml:space="preserve"> </t>
    </r>
    <r>
      <rPr>
        <sz val="11"/>
        <color rgb="FF000000"/>
        <rFont val="Calibri"/>
      </rPr>
      <t>La respuesta a esta pregunta debe ser "sí" o "no".</t>
    </r>
    <r>
      <rPr>
        <sz val="11"/>
        <color rgb="FF000000"/>
        <rFont val="Calibri"/>
      </rPr>
      <t xml:space="preserve">  </t>
    </r>
    <r>
      <rPr>
        <sz val="11"/>
        <color rgb="FF000000"/>
        <rFont val="Calibri"/>
      </rPr>
      <t>Consulte la hoja de trabajo de Definiciones para la definición de "libre de conflicto DRC".</t>
    </r>
    <r>
      <rPr>
        <sz val="11"/>
        <color rgb="FF000000"/>
        <rFont val="Calibri"/>
      </rPr>
      <t xml:space="preserve">  </t>
    </r>
    <r>
      <rPr>
        <sz val="11"/>
        <color rgb="FF000000"/>
        <rFont val="Calibri"/>
      </rPr>
      <t>Los comentarios deberán llenarse en el campo de comentarios de dicha pregunta.</t>
    </r>
    <r>
      <rPr>
        <sz val="11"/>
        <color rgb="FF000000"/>
        <rFont val="Calibri"/>
      </rPr>
      <t xml:space="preserve"> </t>
    </r>
    <r>
      <rPr>
        <sz val="11"/>
        <color rgb="FF000000"/>
        <rFont val="Calibri"/>
      </rPr>
      <t xml:space="preserve">
</t>
    </r>
    <r>
      <rPr>
        <sz val="11"/>
        <color rgb="FF000000"/>
        <rFont val="Calibri"/>
      </rPr>
      <t xml:space="preserve">
</t>
    </r>
    <r>
      <rPr>
        <sz val="11"/>
        <color rgb="FF000000"/>
        <rFont val="Calibri"/>
      </rPr>
      <t>Esta pregunta es obligatoria.</t>
    </r>
  </si>
  <si>
    <r>
      <rPr>
        <sz val="11"/>
        <color rgb="FF000000"/>
        <rFont val="Calibri"/>
      </rPr>
      <t>D. Esta es una declaración para determinar si una compañía requiere que sus proveedores directos suministren minerales en conflicto de las fundidoras validadas sin conflicto.</t>
    </r>
    <r>
      <rPr>
        <sz val="11"/>
        <color rgb="FF000000"/>
        <rFont val="Calibri"/>
      </rPr>
      <t xml:space="preserve"> </t>
    </r>
    <r>
      <rPr>
        <sz val="11"/>
        <color rgb="FF000000"/>
        <rFont val="Calibri"/>
      </rPr>
      <t>La respuesta a esta pregunta debe ser "sí" o "no".</t>
    </r>
    <r>
      <rPr>
        <sz val="11"/>
        <color rgb="FF000000"/>
        <rFont val="Calibri"/>
      </rPr>
      <t xml:space="preserve"> </t>
    </r>
    <r>
      <rPr>
        <sz val="11"/>
        <color rgb="FF000000"/>
        <rFont val="Calibri"/>
      </rPr>
      <t>Los comentarios deberán llenarse en el campo de comentarios de dicha pregunta.</t>
    </r>
    <r>
      <rPr>
        <sz val="11"/>
        <color rgb="FF000000"/>
        <rFont val="Calibri"/>
      </rPr>
      <t xml:space="preserve">
</t>
    </r>
    <r>
      <rPr>
        <sz val="11"/>
        <color rgb="FF000000"/>
        <rFont val="Calibri"/>
      </rPr>
      <t xml:space="preserve">
</t>
    </r>
    <r>
      <rPr>
        <sz val="11"/>
        <color rgb="FF000000"/>
        <rFont val="Calibri"/>
      </rPr>
      <t>Esta pregunta es obligatoria.</t>
    </r>
  </si>
  <si>
    <r>
      <rPr>
        <sz val="11"/>
        <color rgb="FF000000"/>
        <rFont val="Verdana"/>
      </rPr>
      <t>E. Responda "sí" o "no" y revele si su compañía ha implementado medidas de debida diligencia en cuanto al suministro de minerales en conflicto. Esta declaración no pretende proporcionar detalles de las medidas de debida diligencia de la compañía, solo si la compañía ha implementado medidas de debida diligencia. Los aspectos de las medidas de debida diligencia serán determinados por el solicitante y proveedor.</t>
    </r>
    <r>
      <rPr>
        <sz val="11"/>
        <rFont val="Verdana"/>
      </rPr>
      <t xml:space="preserve">
</t>
    </r>
    <r>
      <rPr>
        <sz val="11"/>
        <color rgb="FF000000"/>
        <rFont val="Verdana"/>
      </rPr>
      <t>Algunos ejemplos de medidas de debida diligencia incluyen: comunicar e incorporar en sus contratos (de ser posible) sus expectativas a los proveedores respecto a la cadena de suministros de minerales sin conflictos; diseñar e implementar una estrategia para responder a los riesgos identificados; verificar el cumplimiento de su proveedor directo en cuanto a la política de estar libre de conflicto de DRC, etc. Estos ejemplos de medidas de debida diligencia con coherentes con las directrices incluidas en la Guía OECD, la cual es reconocida internacionalmente.  
Esta pregunta es obligatoria.</t>
    </r>
  </si>
  <si>
    <r>
      <rPr>
        <sz val="11"/>
        <color rgb="FF000000"/>
        <rFont val="Calibri"/>
      </rPr>
      <t>F. Esta es una pregunta para revelar si una compañía solicita a su proveedor que llene una declaración de minerales en conflicto.</t>
    </r>
    <r>
      <rPr>
        <sz val="11"/>
        <color rgb="FF000000"/>
        <rFont val="Calibri"/>
      </rPr>
      <t xml:space="preserve"> </t>
    </r>
    <r>
      <rPr>
        <sz val="11"/>
        <color rgb="FF000000"/>
        <rFont val="Calibri"/>
      </rPr>
      <t>Las respuestas aceptables se enumeran a continuación, en ciertos casos pudiera solicitarse más información, p. ej., proporcionar el formulario utilizado para recabar la información.</t>
    </r>
    <r>
      <rPr>
        <sz val="11"/>
        <color rgb="FF000000"/>
        <rFont val="Calibri"/>
      </rPr>
      <t xml:space="preserve"> </t>
    </r>
    <r>
      <rPr>
        <sz val="11"/>
        <color rgb="FF000000"/>
        <rFont val="Calibri"/>
      </rPr>
      <t>Si la respuesta es afirmativa, el usuario, en otro formato, deberá indicar comentarios en el campo de comentarios de la pregunta.</t>
    </r>
    <r>
      <rPr>
        <sz val="11"/>
        <color rgb="FF000000"/>
        <rFont val="Calibri"/>
      </rPr>
      <t xml:space="preserve">  </t>
    </r>
    <r>
      <rPr>
        <sz val="11"/>
        <color rgb="FF000000"/>
        <rFont val="Calibri"/>
      </rPr>
      <t>Las respuestas permitidas para esta pregunta son:</t>
    </r>
    <r>
      <rPr>
        <sz val="11"/>
        <color rgb="FF000000"/>
        <rFont val="Calibri"/>
      </rPr>
      <t xml:space="preserve">
</t>
    </r>
    <r>
      <rPr>
        <sz val="11"/>
        <color rgb="FF000000"/>
        <rFont val="Calibri"/>
      </rPr>
      <t xml:space="preserve">
</t>
    </r>
    <r>
      <rPr>
        <sz val="11"/>
        <color rgb="FF000000"/>
        <rFont val="Calibri"/>
      </rPr>
      <t>- Sí, de conformidad con IPC-1755 [p. ej. CMRT]</t>
    </r>
    <r>
      <rPr>
        <sz val="11"/>
        <color rgb="FF000000"/>
        <rFont val="Calibri"/>
      </rPr>
      <t xml:space="preserve">
</t>
    </r>
    <r>
      <rPr>
        <sz val="11"/>
        <color rgb="FF000000"/>
        <rFont val="Calibri"/>
      </rPr>
      <t>- Sí, a través de otro formulario (describa)</t>
    </r>
    <r>
      <rPr>
        <sz val="11"/>
        <color rgb="FF000000"/>
        <rFont val="Calibri"/>
      </rPr>
      <t xml:space="preserve">
</t>
    </r>
    <r>
      <rPr>
        <sz val="11"/>
        <color rgb="FF000000"/>
        <rFont val="Calibri"/>
      </rPr>
      <t>- No</t>
    </r>
    <r>
      <rPr>
        <sz val="11"/>
        <color rgb="FF000000"/>
        <rFont val="Calibri"/>
      </rPr>
      <t xml:space="preserve">
</t>
    </r>
    <r>
      <rPr>
        <sz val="11"/>
        <color rgb="FF000000"/>
        <rFont val="Calibri"/>
      </rPr>
      <t xml:space="preserve">
</t>
    </r>
    <r>
      <rPr>
        <sz val="11"/>
        <color rgb="FF000000"/>
        <rFont val="Calibri"/>
      </rPr>
      <t>Esta pregunta es obligatoria.</t>
    </r>
  </si>
  <si>
    <r>
      <rPr>
        <sz val="11"/>
        <color rgb="FF000000"/>
        <rFont val="Calibri"/>
      </rPr>
      <t>G. Responda la pregunta con “Sí” o “No”.</t>
    </r>
    <r>
      <rPr>
        <sz val="11"/>
        <color rgb="FF000000"/>
        <rFont val="Calibri"/>
      </rPr>
      <t xml:space="preserve">  </t>
    </r>
    <r>
      <rPr>
        <sz val="11"/>
        <color rgb="FF000000"/>
        <rFont val="Calibri"/>
      </rPr>
      <t>En la sección de comentarios, indique comentarios adicionales sobre su enfoque.</t>
    </r>
    <r>
      <rPr>
        <sz val="11"/>
        <color rgb="FF000000"/>
        <rFont val="Calibri"/>
      </rPr>
      <t xml:space="preserve"> </t>
    </r>
    <r>
      <rPr>
        <sz val="11"/>
        <color rgb="FF000000"/>
        <rFont val="Calibri"/>
      </rPr>
      <t>Algunos ejemplos pudieran ser:</t>
    </r>
    <r>
      <rPr>
        <sz val="11"/>
        <color rgb="FF000000"/>
        <rFont val="Calibri"/>
      </rPr>
      <t xml:space="preserve">
</t>
    </r>
    <r>
      <rPr>
        <sz val="11"/>
        <color rgb="FF000000"/>
        <rFont val="Calibri"/>
      </rPr>
      <t xml:space="preserve">
</t>
    </r>
    <r>
      <rPr>
        <sz val="11"/>
        <color rgb="FF000000"/>
        <rFont val="Calibri"/>
      </rPr>
      <t xml:space="preserve"> </t>
    </r>
    <r>
      <rPr>
        <sz val="11"/>
        <color rgb="FF000000"/>
        <rFont val="Calibri"/>
      </rPr>
      <t>“Auditoría por terceros” - auditorías in-situ de sus proveedores realizadas por terceros independientes.</t>
    </r>
    <r>
      <rPr>
        <sz val="11"/>
        <color rgb="FF000000"/>
        <rFont val="Calibri"/>
      </rPr>
      <t xml:space="preserve">  </t>
    </r>
    <r>
      <rPr>
        <sz val="11"/>
        <color rgb="FF000000"/>
        <rFont val="Calibri"/>
      </rPr>
      <t xml:space="preserve">
</t>
    </r>
    <r>
      <rPr>
        <sz val="11"/>
        <color rgb="FF000000"/>
        <rFont val="Calibri"/>
      </rPr>
      <t xml:space="preserve"> </t>
    </r>
    <r>
      <rPr>
        <sz val="11"/>
        <color rgb="FF000000"/>
        <rFont val="Calibri"/>
      </rPr>
      <t>“Revisión de documentación solamente” - una revisión de registros y documentos presentados por el proveedor realizada por terceros independientes, o por personal de su compañía.</t>
    </r>
    <r>
      <rPr>
        <sz val="11"/>
        <color rgb="FF000000"/>
        <rFont val="Calibri"/>
      </rPr>
      <t xml:space="preserve">   </t>
    </r>
    <r>
      <rPr>
        <sz val="11"/>
        <color rgb="FF000000"/>
        <rFont val="Calibri"/>
      </rPr>
      <t xml:space="preserve">
</t>
    </r>
    <r>
      <rPr>
        <sz val="11"/>
        <color rgb="FF000000"/>
        <rFont val="Calibri"/>
      </rPr>
      <t xml:space="preserve"> </t>
    </r>
    <r>
      <rPr>
        <sz val="11"/>
        <color rgb="FF000000"/>
        <rFont val="Calibri"/>
      </rPr>
      <t>“Auditoría interna” - auditorías in-situ de sus proveedores realizadas por personal de su compañía.</t>
    </r>
    <r>
      <rPr>
        <sz val="11"/>
        <color rgb="FF000000"/>
        <rFont val="Calibri"/>
      </rPr>
      <t xml:space="preserve">
</t>
    </r>
    <r>
      <rPr>
        <sz val="11"/>
        <color rgb="FF000000"/>
        <rFont val="Calibri"/>
      </rPr>
      <t xml:space="preserve">
</t>
    </r>
    <r>
      <rPr>
        <sz val="11"/>
        <color rgb="FF000000"/>
        <rFont val="Calibri"/>
      </rPr>
      <t>Esta pregunta es obligatoria.</t>
    </r>
  </si>
  <si>
    <r>
      <rPr>
        <sz val="11"/>
        <color rgb="FF000000"/>
        <rFont val="Calibri"/>
      </rPr>
      <t>H. Esta pregunta revela si el proceso de revisión de la compañía incluye administración de acciones correctivas.</t>
    </r>
    <r>
      <rPr>
        <sz val="11"/>
        <color rgb="FF000000"/>
        <rFont val="Calibri"/>
      </rPr>
      <t xml:space="preserve"> </t>
    </r>
    <r>
      <rPr>
        <sz val="11"/>
        <color rgb="FF000000"/>
        <rFont val="Calibri"/>
      </rPr>
      <t>La respuesta a esta pregunta debe ser "sí" o "no".</t>
    </r>
    <r>
      <rPr>
        <sz val="11"/>
        <color rgb="FF000000"/>
        <rFont val="Calibri"/>
      </rPr>
      <t xml:space="preserve"> </t>
    </r>
    <r>
      <rPr>
        <sz val="11"/>
        <color rgb="FF000000"/>
        <rFont val="Calibri"/>
      </rPr>
      <t>Los comentarios deberán llenarse en el campo de comentarios de dicha pregunta.</t>
    </r>
    <r>
      <rPr>
        <sz val="11"/>
        <color rgb="FF000000"/>
        <rFont val="Calibri"/>
      </rPr>
      <t xml:space="preserve"> </t>
    </r>
    <r>
      <rPr>
        <sz val="11"/>
        <color rgb="FF000000"/>
        <rFont val="Calibri"/>
      </rPr>
      <t xml:space="preserve">
</t>
    </r>
    <r>
      <rPr>
        <sz val="11"/>
        <color rgb="FF000000"/>
        <rFont val="Calibri"/>
      </rPr>
      <t xml:space="preserve">
</t>
    </r>
    <r>
      <rPr>
        <sz val="11"/>
        <color rgb="FF000000"/>
        <rFont val="Calibri"/>
      </rPr>
      <t>Esta pregunta es obligatoria.</t>
    </r>
  </si>
  <si>
    <r>
      <rPr>
        <sz val="11"/>
        <color rgb="FF000000"/>
        <rFont val="Calibri"/>
      </rPr>
      <t xml:space="preserve">I. Esta pregunta revela si la compañía está sujeta a una regla de la SEC. </t>
    </r>
    <r>
      <rPr>
        <sz val="11"/>
        <color rgb="FF000000"/>
        <rFont val="Calibri"/>
      </rPr>
      <t xml:space="preserve"> </t>
    </r>
    <r>
      <rPr>
        <sz val="11"/>
        <color rgb="FF000000"/>
        <rFont val="Calibri"/>
      </rPr>
      <t>La respuesta a esta pregunta debe ser "sí" o "no".</t>
    </r>
    <r>
      <rPr>
        <sz val="11"/>
        <color rgb="FF000000"/>
        <rFont val="Calibri"/>
      </rPr>
      <t xml:space="preserve"> </t>
    </r>
    <r>
      <rPr>
        <sz val="11"/>
        <color rgb="FF000000"/>
        <rFont val="Calibri"/>
      </rPr>
      <t>Los comentarios deberán llenarse en el campo de comentarios de dicha pregunta.</t>
    </r>
    <r>
      <rPr>
        <sz val="11"/>
        <color rgb="FF000000"/>
        <rFont val="Calibri"/>
      </rPr>
      <t xml:space="preserve"> </t>
    </r>
    <r>
      <rPr>
        <sz val="11"/>
        <color rgb="FF000000"/>
        <rFont val="Calibri"/>
      </rPr>
      <t>Esta pregunta es obligatoria.</t>
    </r>
    <r>
      <rPr>
        <sz val="11"/>
        <color rgb="FF000000"/>
        <rFont val="Calibri"/>
      </rPr>
      <t xml:space="preserve"> </t>
    </r>
    <r>
      <rPr>
        <sz val="11"/>
        <color rgb="FF000000"/>
        <rFont val="Calibri"/>
      </rPr>
      <t>Para más información, consulte www.sec.gov.</t>
    </r>
  </si>
  <si>
    <r>
      <rPr>
        <sz val="11"/>
        <color rgb="FF000000"/>
        <rFont val="Calibri"/>
      </rPr>
      <t>Esta plantilla permite la identificación de las fundidoras utilizando la búsqueda de Fundidoras. Las columnas B y C deben llenarse de izquierda a derecha para utilizar la función de búsqueda de Fundidoras.</t>
    </r>
    <r>
      <rPr>
        <sz val="11"/>
        <color rgb="FF000000"/>
        <rFont val="Calibri"/>
      </rPr>
      <t xml:space="preserve">
</t>
    </r>
    <r>
      <rPr>
        <sz val="11"/>
        <color rgb="FF000000"/>
        <rFont val="Calibri"/>
      </rPr>
      <t>Utilice un renglón separado para cada combinación metal/fundidora/país.</t>
    </r>
  </si>
  <si>
    <t>1. Columna para ingresar la identificación del fundidor: si conoce el número de identificación del fundidor, ingréselo en la columna A (las columnas B, C, E, F, G, I y J se completarán automáticamente). La columna A no se completa en forma automática.</t>
  </si>
  <si>
    <r>
      <t>2.- Metal (*)   -   Use el menú de opciones para seleccionar el metal para el cual estas capturando la i</t>
    </r>
    <r>
      <rPr>
        <sz val="11"/>
        <rFont val="Calibri"/>
      </rPr>
      <t>nformación del fundidor. Este campo es obligatorio.</t>
    </r>
  </si>
  <si>
    <r>
      <rPr>
        <sz val="11"/>
        <color rgb="FF000000"/>
        <rFont val="Calibri"/>
      </rPr>
      <t>3.</t>
    </r>
    <r>
      <rPr>
        <sz val="11"/>
        <color rgb="FF000000"/>
        <rFont val="Calibri"/>
      </rPr>
      <t xml:space="preserve"> </t>
    </r>
    <r>
      <rPr>
        <sz val="11"/>
        <color rgb="FF000000"/>
        <rFont val="Calibri"/>
      </rPr>
      <t>Búsqueda de fundidoras(*): seleccione una opción de la lista desplegable.</t>
    </r>
    <r>
      <rPr>
        <sz val="11"/>
        <color rgb="FF000000"/>
        <rFont val="Calibri"/>
      </rPr>
      <t xml:space="preserve">  </t>
    </r>
    <r>
      <rPr>
        <sz val="11"/>
        <color rgb="FF000000"/>
        <rFont val="Calibri"/>
      </rPr>
      <t>Esta es la lista de fundidoras conocidas a la fecha de publicación de la plantilla.</t>
    </r>
    <r>
      <rPr>
        <sz val="11"/>
        <color rgb="FF000000"/>
        <rFont val="Calibri"/>
      </rPr>
      <t xml:space="preserve">  </t>
    </r>
    <r>
      <rPr>
        <sz val="11"/>
        <color rgb="FF000000"/>
        <rFont val="Calibri"/>
      </rPr>
      <t>Si la fundidora no aparece, seleccione la opción "Smelter Not Listed" (Fundidora no registrada).</t>
    </r>
    <r>
      <rPr>
        <sz val="11"/>
        <color rgb="FF000000"/>
        <rFont val="Calibri"/>
      </rPr>
      <t xml:space="preserve">  </t>
    </r>
    <r>
      <rPr>
        <sz val="11"/>
        <color rgb="FF000000"/>
        <rFont val="Calibri"/>
      </rPr>
      <t>Esto le permitirá ingresar el nombre de la fundidora en la columna D. Si no conoce el nombre ni la ubicación de la fundidora, seleccione la opción "Smelter Not Yet Identified" (Fundidora aún no identificada).</t>
    </r>
    <r>
      <rPr>
        <sz val="11"/>
        <color rgb="FF000000"/>
        <rFont val="Calibri"/>
      </rPr>
      <t xml:space="preserve">  </t>
    </r>
    <r>
      <rPr>
        <sz val="11"/>
        <color rgb="FF000000"/>
        <rFont val="Calibri"/>
      </rPr>
      <t>Si selecciona esta opción, las columnas D y E se llenarán automáticamente con la palabra "unknown" (desconocido).</t>
    </r>
    <r>
      <rPr>
        <sz val="11"/>
        <color rgb="FF000000"/>
        <rFont val="Calibri"/>
      </rPr>
      <t xml:space="preserve">  </t>
    </r>
    <r>
      <rPr>
        <sz val="11"/>
        <color rgb="FF000000"/>
        <rFont val="Calibri"/>
      </rPr>
      <t>Este campo es obligatorio.</t>
    </r>
  </si>
  <si>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
 "RCOI confirmed as per RMI" (RCOI confirmado por RMI) puede ser una respuesta aceptable a esta pregunta.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</si>
  <si>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
 "RCOI confirmed as per RMI" (RCOI confirmado por RMI) puede ser una respuesta aceptable a esta pregunta. 
</t>
  </si>
  <si>
    <r>
      <rPr>
        <sz val="11"/>
        <color rgb="FF000000"/>
        <rFont val="Calibri"/>
      </rPr>
      <t>15.</t>
    </r>
    <r>
      <rPr>
        <sz val="11"/>
        <color rgb="FF000000"/>
        <rFont val="Calibri"/>
      </rPr>
      <t xml:space="preserve"> </t>
    </r>
    <r>
      <rPr>
        <sz val="11"/>
        <color rgb="FF000000"/>
        <rFont val="Calibri"/>
      </rPr>
      <t>Indica si la fundidora solamente obtiene insumos para sus procesos de fundido de fuentes de reciclado o desperdicios.</t>
    </r>
    <r>
      <rPr>
        <sz val="11"/>
        <color rgb="FF000000"/>
        <rFont val="Calibri"/>
      </rPr>
      <t xml:space="preserve"> </t>
    </r>
    <r>
      <rPr>
        <sz val="11"/>
        <color rgb="FF000000"/>
        <rFont val="Calibri"/>
      </rPr>
      <t>Esta pregunta es opcional.</t>
    </r>
    <r>
      <rPr>
        <sz val="11"/>
        <color rgb="FF000000"/>
        <rFont val="Calibri"/>
      </rPr>
      <t xml:space="preserve">  </t>
    </r>
    <r>
      <rPr>
        <sz val="11"/>
        <color rgb="FF000000"/>
        <rFont val="Calibri"/>
      </rPr>
      <t>Las respuestas permitidas para esta pregunta son:</t>
    </r>
    <r>
      <rPr>
        <sz val="11"/>
        <color rgb="FF000000"/>
        <rFont val="Calibri"/>
      </rPr>
      <t xml:space="preserve">
</t>
    </r>
    <r>
      <rPr>
        <sz val="11"/>
        <color rgb="FF000000"/>
        <rFont val="Calibri"/>
      </rPr>
      <t xml:space="preserve">
</t>
    </r>
    <r>
      <rPr>
        <sz val="11"/>
        <color rgb="FF000000"/>
        <rFont val="Calibri"/>
      </rPr>
      <t>- Sí</t>
    </r>
    <r>
      <rPr>
        <sz val="11"/>
        <color rgb="FF000000"/>
        <rFont val="Calibri"/>
      </rPr>
      <t xml:space="preserve">
</t>
    </r>
    <r>
      <rPr>
        <sz val="11"/>
        <color rgb="FF000000"/>
        <rFont val="Calibri"/>
      </rPr>
      <t>- No</t>
    </r>
    <r>
      <rPr>
        <sz val="11"/>
        <color rgb="FF000000"/>
        <rFont val="Calibri"/>
      </rPr>
      <t xml:space="preserve">
</t>
    </r>
    <r>
      <rPr>
        <sz val="11"/>
        <color rgb="FF000000"/>
        <rFont val="Calibri"/>
      </rPr>
      <t>- Desconocido</t>
    </r>
  </si>
  <si>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</si>
  <si>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</si>
  <si>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</si>
  <si>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</si>
  <si>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</si>
  <si>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</si>
  <si>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</si>
  <si>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</si>
  <si>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150 empresas de siete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</si>
  <si>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En www.responsiblemineralsinitiative.org se puede encontrar una lista de fundidores y refinerías que se han validado en cumplimiento con el RMAP.  </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</si>
  <si>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</si>
  <si>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r>
      <rPr>
        <sz val="11"/>
        <color rgb="FF000000"/>
        <rFont val="Calibri"/>
      </rPr>
      <t>Los campos obligatorios están marcados con un asterisco (*).</t>
    </r>
    <r>
      <rPr>
        <sz val="11"/>
        <color rgb="FF000000"/>
        <rFont val="Calibri"/>
      </rPr>
      <t xml:space="preserve">  </t>
    </r>
    <r>
      <rPr>
        <sz val="11"/>
        <color rgb="FF000000"/>
        <rFont val="Calibri"/>
      </rPr>
      <t>Consulte la pestaña de instrucciones para orientación sobre cómo responder a cada pregunta.</t>
    </r>
  </si>
  <si>
    <r>
      <rPr>
        <sz val="11"/>
        <color rgb="FF000000"/>
        <rFont val="Calibri"/>
      </rPr>
      <t>1) ¿Se utiliza o añade, intencionalmente, el 3TG a su producto o procesos de fabricación? (*)</t>
    </r>
  </si>
  <si>
    <r>
      <rPr>
        <sz val="10"/>
        <rFont val="Verdana"/>
      </rPr>
      <t xml:space="preserve">D.  ¿Exige a sus proveedores directos que le suministren el 3TG de fundidores cuyas prácticas de debida diligencia hayan sido validadas por un programa de auditoría de un tercero independiente?  </t>
    </r>
  </si>
  <si>
    <r>
      <rPr>
        <sz val="11"/>
        <color rgb="FF000000"/>
        <rFont val="Calibri"/>
      </rPr>
      <t>I. ¿Su compañía está obligada a presentar una divulgación anual de minerales de conflicto con la SEC?</t>
    </r>
  </si>
  <si>
    <r>
      <rPr>
        <sz val="11"/>
        <color rgb="FF000000"/>
        <rFont val="Calibri"/>
      </rPr>
      <t>Más del 90%</t>
    </r>
  </si>
  <si>
    <r>
      <rPr>
        <sz val="11"/>
        <color rgb="FF000000"/>
        <rFont val="Calibri"/>
      </rPr>
      <t>Más del 75%</t>
    </r>
  </si>
  <si>
    <r>
      <rPr>
        <sz val="11"/>
        <color rgb="FF000000"/>
        <rFont val="Calibri"/>
      </rPr>
      <t>Más del 50%</t>
    </r>
  </si>
  <si>
    <r>
      <rPr>
        <sz val="11"/>
        <color rgb="FF000000"/>
        <rFont val="Calibri"/>
      </rPr>
      <t>50% o menos</t>
    </r>
  </si>
  <si>
    <r>
      <rPr>
        <sz val="11"/>
        <color rgb="FF000000"/>
        <rFont val="Calibri"/>
      </rPr>
      <t>Sí, de conformidad con IPC-1755 [p. ej. CMRT]</t>
    </r>
  </si>
  <si>
    <r>
      <rPr>
        <sz val="11"/>
        <color rgb="FF000000"/>
        <rFont val="Calibri"/>
      </rPr>
      <t>Sí, a través de otro formulario (describa)</t>
    </r>
  </si>
  <si>
    <r>
      <rPr>
        <sz val="7"/>
        <color rgb="FF000000"/>
        <rFont val="Verdana"/>
      </rPr>
      <t xml:space="preserve"> </t>
    </r>
    <r>
      <rPr>
        <sz val="10"/>
        <rFont val="Verdana"/>
        <family val="2"/>
      </rPr>
      <t>No</t>
    </r>
  </si>
  <si>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Programa de Fundidoras Sin Conflictos.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</si>
  <si>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r>
      <rPr>
        <sz val="11"/>
        <color rgb="FF000000"/>
        <rFont val="Calibri"/>
      </rPr>
      <t>Búsqueda de fundidora (*)</t>
    </r>
  </si>
  <si>
    <r>
      <rPr>
        <sz val="11"/>
        <color rgb="FF000000"/>
        <rFont val="Calibri"/>
      </rPr>
      <t>Identificador de fundidora</t>
    </r>
  </si>
  <si>
    <t xml:space="preserve">
Opción A: Si conoce el número de identificación de la fundidora, ingréselo en la columna A (las columnas B, C, E, F, G, I y J se llenarán automáticamente); la columna D cambiará a color gris.
Opción B:  Si tiene un nombre combinado de metales y fundidoras, siga los pasos a continuación:
Paso 1. Seleccione Metal en la columna B.
Paso 2. Seleccione una opción de la lista desplegable de la columna C (una combinación errónea activará el color ROJO).
Opción C: Si tiene un nombre combinado de metales y fundidoras, siga los pasos a continuación:
Paso 1. Seleccione Metal en la columna B.
Paso 2: Seleccione "Fundidora no está en la lista" en el menú desplegable y llene las columnas D y E
Paso 3. Ingrese toda la información disponible sobre la fundidora en las columnas H a Q
Los campos obligatorios están marcados con un asterisco (*).
(1) Campo requerido para la búsqueda de fundidoras = "Fundidora no está en la lista"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</si>
  <si>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si requiere que sus proveedores directos se abastezcan de los fundidores validados como libres de conflicto DRC utilizando la lista de fundidores que cumplen con el proceso de aseguramiento de minerales responsables en la pestaña Declaration (Declaración), celda D75</t>
  </si>
  <si>
    <r>
      <t xml:space="preserve">RMI </t>
    </r>
    <r>
      <rPr>
        <sz val="11"/>
        <rFont val="돋움"/>
        <family val="3"/>
        <charset val="129"/>
      </rPr>
      <t>웹사이트</t>
    </r>
    <r>
      <rPr>
        <sz val="11"/>
        <rFont val="Verdana"/>
        <family val="2"/>
      </rPr>
      <t xml:space="preserve">:  (www.responsiblemineralsinitiative.org) </t>
    </r>
    <r>
      <rPr>
        <sz val="11"/>
        <rFont val="돋움"/>
        <family val="3"/>
        <charset val="129"/>
      </rPr>
      <t>교육훈련과</t>
    </r>
    <r>
      <rPr>
        <sz val="11"/>
        <rFont val="Verdana"/>
        <family val="2"/>
      </rPr>
      <t xml:space="preserve"> </t>
    </r>
    <r>
      <rPr>
        <sz val="11"/>
        <rFont val="돋움"/>
        <family val="3"/>
        <charset val="129"/>
      </rPr>
      <t>가이던스</t>
    </r>
    <r>
      <rPr>
        <sz val="11"/>
        <rFont val="Verdana"/>
        <family val="2"/>
      </rPr>
      <t xml:space="preserve">, </t>
    </r>
    <r>
      <rPr>
        <sz val="11"/>
        <rFont val="돋움"/>
        <family val="3"/>
        <charset val="129"/>
      </rPr>
      <t>템플릿</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(Responsible Minerals Assurance Process)</t>
    </r>
    <r>
      <rPr>
        <sz val="11"/>
        <rFont val="돋움"/>
        <family val="3"/>
        <charset val="129"/>
      </rPr>
      <t>를</t>
    </r>
    <r>
      <rPr>
        <sz val="11"/>
        <rFont val="Verdana"/>
        <family val="2"/>
      </rPr>
      <t xml:space="preserve"> </t>
    </r>
    <r>
      <rPr>
        <sz val="11"/>
        <rFont val="돋움"/>
        <family val="3"/>
        <charset val="129"/>
      </rPr>
      <t>준수하는</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리스트를</t>
    </r>
    <r>
      <rPr>
        <sz val="11"/>
        <rFont val="Verdana"/>
        <family val="2"/>
      </rPr>
      <t xml:space="preserve"> </t>
    </r>
    <r>
      <rPr>
        <sz val="11"/>
        <rFont val="돋움"/>
        <family val="3"/>
        <charset val="129"/>
      </rPr>
      <t>확인할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t>
    </r>
  </si>
  <si>
    <r>
      <rPr>
        <sz val="11"/>
        <rFont val="돋움"/>
        <family val="3"/>
        <charset val="129"/>
      </rPr>
      <t>본</t>
    </r>
    <r>
      <rPr>
        <sz val="11"/>
        <rFont val="Verdana"/>
        <family val="2"/>
      </rPr>
      <t xml:space="preserve"> </t>
    </r>
    <r>
      <rPr>
        <sz val="11"/>
        <rFont val="돋움"/>
        <family val="3"/>
        <charset val="129"/>
      </rPr>
      <t>분쟁</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보고</t>
    </r>
    <r>
      <rPr>
        <sz val="11"/>
        <rFont val="Verdana"/>
        <family val="2"/>
      </rPr>
      <t xml:space="preserve"> </t>
    </r>
    <r>
      <rPr>
        <sz val="11"/>
        <rFont val="돋움"/>
        <family val="3"/>
        <charset val="129"/>
      </rPr>
      <t>템플릿</t>
    </r>
    <r>
      <rPr>
        <sz val="11"/>
        <rFont val="Verdana"/>
        <family val="2"/>
      </rPr>
      <t>(</t>
    </r>
    <r>
      <rPr>
        <sz val="11"/>
        <rFont val="돋움"/>
        <family val="3"/>
        <charset val="129"/>
      </rPr>
      <t>템플릿</t>
    </r>
    <r>
      <rPr>
        <sz val="11"/>
        <rFont val="Verdana"/>
        <family val="2"/>
      </rPr>
      <t>)</t>
    </r>
    <r>
      <rPr>
        <sz val="11"/>
        <rFont val="돋움"/>
        <family val="3"/>
        <charset val="129"/>
      </rPr>
      <t>은</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t>
    </r>
    <r>
      <rPr>
        <sz val="11"/>
        <rFont val="Verdana"/>
        <family val="2"/>
      </rPr>
      <t>(Responsible Minerals Initiative (RMI))</t>
    </r>
    <r>
      <rPr>
        <sz val="11"/>
        <rFont val="돋움"/>
        <family val="3"/>
        <charset val="129"/>
      </rPr>
      <t>가</t>
    </r>
    <r>
      <rPr>
        <sz val="11"/>
        <rFont val="Verdana"/>
        <family val="2"/>
      </rPr>
      <t xml:space="preserve"> </t>
    </r>
    <r>
      <rPr>
        <sz val="11"/>
        <rFont val="돋움"/>
        <family val="3"/>
        <charset val="129"/>
      </rPr>
      <t>만든</t>
    </r>
    <r>
      <rPr>
        <sz val="11"/>
        <rFont val="Verdana"/>
        <family val="2"/>
      </rPr>
      <t xml:space="preserve"> </t>
    </r>
    <r>
      <rPr>
        <sz val="11"/>
        <rFont val="돋움"/>
        <family val="3"/>
        <charset val="129"/>
      </rPr>
      <t>표준화된</t>
    </r>
    <r>
      <rPr>
        <sz val="11"/>
        <rFont val="Verdana"/>
        <family val="2"/>
      </rPr>
      <t xml:space="preserve"> </t>
    </r>
    <r>
      <rPr>
        <sz val="11"/>
        <rFont val="돋움"/>
        <family val="3"/>
        <charset val="129"/>
      </rPr>
      <t>무료</t>
    </r>
    <r>
      <rPr>
        <sz val="11"/>
        <rFont val="Verdana"/>
        <family val="2"/>
      </rPr>
      <t xml:space="preserve"> </t>
    </r>
    <r>
      <rPr>
        <sz val="11"/>
        <rFont val="돋움"/>
        <family val="3"/>
        <charset val="129"/>
      </rPr>
      <t>보고</t>
    </r>
    <r>
      <rPr>
        <sz val="11"/>
        <rFont val="Verdana"/>
        <family val="2"/>
      </rPr>
      <t xml:space="preserve"> </t>
    </r>
    <r>
      <rPr>
        <sz val="11"/>
        <rFont val="돋움"/>
        <family val="3"/>
        <charset val="129"/>
      </rPr>
      <t>템플릿입니다</t>
    </r>
    <r>
      <rPr>
        <sz val="11"/>
        <rFont val="Verdana"/>
        <family val="2"/>
      </rPr>
      <t xml:space="preserve">. </t>
    </r>
    <r>
      <rPr>
        <sz val="11"/>
        <rFont val="돋움"/>
        <family val="3"/>
        <charset val="129"/>
      </rPr>
      <t>템플릿은</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원산국</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사용하는</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정제소와</t>
    </r>
    <r>
      <rPr>
        <sz val="11"/>
        <rFont val="Verdana"/>
        <family val="2"/>
      </rPr>
      <t xml:space="preserve"> </t>
    </r>
    <r>
      <rPr>
        <sz val="11"/>
        <rFont val="돋움"/>
        <family val="3"/>
        <charset val="129"/>
      </rPr>
      <t>관련된</t>
    </r>
    <r>
      <rPr>
        <sz val="11"/>
        <rFont val="Verdana"/>
        <family val="2"/>
      </rPr>
      <t xml:space="preserve"> </t>
    </r>
    <r>
      <rPr>
        <sz val="11"/>
        <rFont val="돋움"/>
        <family val="3"/>
        <charset val="129"/>
      </rPr>
      <t>공급망을</t>
    </r>
    <r>
      <rPr>
        <sz val="11"/>
        <rFont val="Verdana"/>
        <family val="2"/>
      </rPr>
      <t xml:space="preserve"> </t>
    </r>
    <r>
      <rPr>
        <sz val="11"/>
        <rFont val="돋움"/>
        <family val="3"/>
        <charset val="129"/>
      </rPr>
      <t>통해</t>
    </r>
    <r>
      <rPr>
        <sz val="11"/>
        <rFont val="Verdana"/>
        <family val="2"/>
      </rPr>
      <t xml:space="preserve"> </t>
    </r>
    <r>
      <rPr>
        <sz val="11"/>
        <rFont val="돋움"/>
        <family val="3"/>
        <charset val="129"/>
      </rPr>
      <t>정보의</t>
    </r>
    <r>
      <rPr>
        <sz val="11"/>
        <rFont val="Verdana"/>
        <family val="2"/>
      </rPr>
      <t xml:space="preserve"> </t>
    </r>
    <r>
      <rPr>
        <sz val="11"/>
        <rFont val="돋움"/>
        <family val="3"/>
        <charset val="129"/>
      </rPr>
      <t>빠른</t>
    </r>
    <r>
      <rPr>
        <sz val="11"/>
        <rFont val="Verdana"/>
        <family val="2"/>
      </rPr>
      <t xml:space="preserve"> </t>
    </r>
    <r>
      <rPr>
        <sz val="11"/>
        <rFont val="돋움"/>
        <family val="3"/>
        <charset val="129"/>
      </rPr>
      <t>전달을</t>
    </r>
    <r>
      <rPr>
        <sz val="11"/>
        <rFont val="Verdana"/>
        <family val="2"/>
      </rPr>
      <t xml:space="preserve"> </t>
    </r>
    <r>
      <rPr>
        <sz val="11"/>
        <rFont val="돋움"/>
        <family val="3"/>
        <charset val="129"/>
      </rPr>
      <t>촉진하고</t>
    </r>
    <r>
      <rPr>
        <sz val="11"/>
        <rFont val="Verdana"/>
        <family val="2"/>
      </rPr>
      <t xml:space="preserve"> </t>
    </r>
    <r>
      <rPr>
        <sz val="11"/>
        <rFont val="돋움"/>
        <family val="3"/>
        <charset val="129"/>
      </rPr>
      <t>법규</t>
    </r>
    <r>
      <rPr>
        <sz val="11"/>
        <rFont val="Verdana"/>
        <family val="2"/>
      </rPr>
      <t xml:space="preserve"> </t>
    </r>
    <r>
      <rPr>
        <sz val="11"/>
        <rFont val="돋움"/>
        <family val="3"/>
        <charset val="129"/>
      </rPr>
      <t>준수</t>
    </r>
    <r>
      <rPr>
        <sz val="11"/>
        <rFont val="Verdana"/>
        <family val="2"/>
      </rPr>
      <t>*</t>
    </r>
    <r>
      <rPr>
        <sz val="11"/>
        <rFont val="돋움"/>
        <family val="3"/>
        <charset val="129"/>
      </rPr>
      <t>에도</t>
    </r>
    <r>
      <rPr>
        <sz val="11"/>
        <rFont val="Verdana"/>
        <family val="2"/>
      </rPr>
      <t xml:space="preserve"> </t>
    </r>
    <r>
      <rPr>
        <sz val="11"/>
        <rFont val="돋움"/>
        <family val="3"/>
        <charset val="129"/>
      </rPr>
      <t>도움이</t>
    </r>
    <r>
      <rPr>
        <sz val="11"/>
        <rFont val="Verdana"/>
        <family val="2"/>
      </rPr>
      <t xml:space="preserve"> </t>
    </r>
    <r>
      <rPr>
        <sz val="11"/>
        <rFont val="돋움"/>
        <family val="3"/>
        <charset val="129"/>
      </rPr>
      <t>됩니다</t>
    </r>
    <r>
      <rPr>
        <sz val="11"/>
        <rFont val="Verdana"/>
        <family val="2"/>
      </rPr>
      <t xml:space="preserve">. </t>
    </r>
    <r>
      <rPr>
        <sz val="11"/>
        <rFont val="돋움"/>
        <family val="3"/>
        <charset val="129"/>
      </rPr>
      <t>또한</t>
    </r>
    <r>
      <rPr>
        <sz val="11"/>
        <rFont val="Verdana"/>
        <family val="2"/>
      </rPr>
      <t xml:space="preserve"> </t>
    </r>
    <r>
      <rPr>
        <sz val="11"/>
        <rFont val="돋움"/>
        <family val="3"/>
        <charset val="129"/>
      </rPr>
      <t>템플릿은</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t>
    </r>
    <r>
      <rPr>
        <sz val="11"/>
        <rFont val="돋움"/>
        <family val="3"/>
        <charset val="129"/>
      </rPr>
      <t>를</t>
    </r>
    <r>
      <rPr>
        <sz val="11"/>
        <rFont val="Verdana"/>
        <family val="2"/>
      </rPr>
      <t xml:space="preserve"> </t>
    </r>
    <r>
      <rPr>
        <sz val="11"/>
        <rFont val="돋움"/>
        <family val="3"/>
        <charset val="129"/>
      </rPr>
      <t>통해</t>
    </r>
    <r>
      <rPr>
        <sz val="11"/>
        <rFont val="Verdana"/>
        <family val="2"/>
      </rPr>
      <t xml:space="preserve"> </t>
    </r>
    <r>
      <rPr>
        <sz val="11"/>
        <rFont val="돋움"/>
        <family val="3"/>
        <charset val="129"/>
      </rPr>
      <t>잠재적으로</t>
    </r>
    <r>
      <rPr>
        <sz val="11"/>
        <rFont val="Verdana"/>
        <family val="2"/>
      </rPr>
      <t xml:space="preserve"> </t>
    </r>
    <r>
      <rPr>
        <sz val="11"/>
        <rFont val="돋움"/>
        <family val="3"/>
        <charset val="129"/>
      </rPr>
      <t>감사를</t>
    </r>
    <r>
      <rPr>
        <sz val="11"/>
        <rFont val="Verdana"/>
        <family val="2"/>
      </rPr>
      <t xml:space="preserve"> </t>
    </r>
    <r>
      <rPr>
        <sz val="11"/>
        <rFont val="돋움"/>
        <family val="3"/>
        <charset val="129"/>
      </rPr>
      <t>받게</t>
    </r>
    <r>
      <rPr>
        <sz val="11"/>
        <rFont val="Verdana"/>
        <family val="2"/>
      </rPr>
      <t xml:space="preserve"> </t>
    </r>
    <r>
      <rPr>
        <sz val="11"/>
        <rFont val="돋움"/>
        <family val="3"/>
        <charset val="129"/>
      </rPr>
      <t>될</t>
    </r>
    <r>
      <rPr>
        <sz val="11"/>
        <rFont val="Verdana"/>
        <family val="2"/>
      </rPr>
      <t xml:space="preserve"> </t>
    </r>
    <r>
      <rPr>
        <sz val="11"/>
        <rFont val="돋움"/>
        <family val="3"/>
        <charset val="129"/>
      </rPr>
      <t>신규</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정제소를</t>
    </r>
    <r>
      <rPr>
        <sz val="11"/>
        <rFont val="Verdana"/>
        <family val="2"/>
      </rPr>
      <t xml:space="preserve"> </t>
    </r>
    <r>
      <rPr>
        <sz val="11"/>
        <rFont val="돋움"/>
        <family val="3"/>
        <charset val="129"/>
      </rPr>
      <t>식별하는</t>
    </r>
    <r>
      <rPr>
        <sz val="11"/>
        <rFont val="Verdana"/>
        <family val="2"/>
      </rPr>
      <t xml:space="preserve"> </t>
    </r>
    <r>
      <rPr>
        <sz val="11"/>
        <rFont val="돋움"/>
        <family val="3"/>
        <charset val="129"/>
      </rPr>
      <t>데</t>
    </r>
    <r>
      <rPr>
        <sz val="11"/>
        <rFont val="Verdana"/>
        <family val="2"/>
      </rPr>
      <t xml:space="preserve"> </t>
    </r>
    <r>
      <rPr>
        <sz val="11"/>
        <rFont val="돋움"/>
        <family val="3"/>
        <charset val="129"/>
      </rPr>
      <t>편리함을</t>
    </r>
    <r>
      <rPr>
        <sz val="11"/>
        <rFont val="Verdana"/>
        <family val="2"/>
      </rPr>
      <t xml:space="preserve"> </t>
    </r>
    <r>
      <rPr>
        <sz val="11"/>
        <rFont val="돋움"/>
        <family val="3"/>
        <charset val="129"/>
      </rPr>
      <t>제공합니다</t>
    </r>
    <r>
      <rPr>
        <sz val="11"/>
        <rFont val="Verdana"/>
        <family val="2"/>
      </rPr>
      <t>.
CMRT</t>
    </r>
    <r>
      <rPr>
        <sz val="11"/>
        <rFont val="돋움"/>
        <family val="3"/>
        <charset val="129"/>
      </rPr>
      <t>는</t>
    </r>
    <r>
      <rPr>
        <sz val="11"/>
        <rFont val="Verdana"/>
        <family val="2"/>
      </rPr>
      <t xml:space="preserve"> </t>
    </r>
    <r>
      <rPr>
        <sz val="11"/>
        <rFont val="돋움"/>
        <family val="3"/>
        <charset val="129"/>
      </rPr>
      <t>다운스트림</t>
    </r>
    <r>
      <rPr>
        <sz val="11"/>
        <rFont val="Verdana"/>
        <family val="2"/>
      </rPr>
      <t xml:space="preserve"> </t>
    </r>
    <r>
      <rPr>
        <sz val="11"/>
        <rFont val="돋움"/>
        <family val="3"/>
        <charset val="129"/>
      </rPr>
      <t>회사가</t>
    </r>
    <r>
      <rPr>
        <sz val="11"/>
        <rFont val="Verdana"/>
        <family val="2"/>
      </rPr>
      <t xml:space="preserve"> </t>
    </r>
    <r>
      <rPr>
        <sz val="11"/>
        <rFont val="돋움"/>
        <family val="3"/>
        <charset val="129"/>
      </rPr>
      <t>제련소를</t>
    </r>
    <r>
      <rPr>
        <sz val="11"/>
        <rFont val="Verdana"/>
        <family val="2"/>
      </rPr>
      <t xml:space="preserve"> </t>
    </r>
    <r>
      <rPr>
        <sz val="11"/>
        <rFont val="돋움"/>
        <family val="3"/>
        <charset val="129"/>
      </rPr>
      <t>배제한</t>
    </r>
    <r>
      <rPr>
        <sz val="11"/>
        <rFont val="Verdana"/>
        <family val="2"/>
      </rPr>
      <t xml:space="preserve"> </t>
    </r>
    <r>
      <rPr>
        <sz val="11"/>
        <rFont val="돋움"/>
        <family val="3"/>
        <charset val="129"/>
      </rPr>
      <t>상태에서</t>
    </r>
    <r>
      <rPr>
        <sz val="11"/>
        <rFont val="Verdana"/>
        <family val="2"/>
      </rPr>
      <t xml:space="preserve"> </t>
    </r>
    <r>
      <rPr>
        <sz val="11"/>
        <rFont val="돋움"/>
        <family val="3"/>
        <charset val="129"/>
      </rPr>
      <t>최대한으로</t>
    </r>
    <r>
      <rPr>
        <sz val="11"/>
        <rFont val="Verdana"/>
        <family val="2"/>
      </rPr>
      <t xml:space="preserve"> </t>
    </r>
    <r>
      <rPr>
        <sz val="11"/>
        <rFont val="돋움"/>
        <family val="3"/>
        <charset val="129"/>
      </rPr>
      <t>회사의</t>
    </r>
    <r>
      <rPr>
        <sz val="11"/>
        <rFont val="Verdana"/>
        <family val="2"/>
      </rPr>
      <t xml:space="preserve"> </t>
    </r>
    <r>
      <rPr>
        <sz val="11"/>
        <rFont val="돋움"/>
        <family val="3"/>
        <charset val="129"/>
      </rPr>
      <t>공급망에</t>
    </r>
    <r>
      <rPr>
        <sz val="11"/>
        <rFont val="Verdana"/>
        <family val="2"/>
      </rPr>
      <t xml:space="preserve"> </t>
    </r>
    <r>
      <rPr>
        <sz val="11"/>
        <rFont val="돋움"/>
        <family val="3"/>
        <charset val="129"/>
      </rPr>
      <t>대한</t>
    </r>
    <r>
      <rPr>
        <sz val="11"/>
        <rFont val="Verdana"/>
        <family val="2"/>
      </rPr>
      <t xml:space="preserve"> </t>
    </r>
    <r>
      <rPr>
        <sz val="11"/>
        <rFont val="돋움"/>
        <family val="3"/>
        <charset val="129"/>
      </rPr>
      <t>정보를</t>
    </r>
    <r>
      <rPr>
        <sz val="11"/>
        <rFont val="Verdana"/>
        <family val="2"/>
      </rPr>
      <t xml:space="preserve"> </t>
    </r>
    <r>
      <rPr>
        <sz val="11"/>
        <rFont val="돋움"/>
        <family val="3"/>
        <charset val="129"/>
      </rPr>
      <t>공개하도록</t>
    </r>
    <r>
      <rPr>
        <sz val="11"/>
        <rFont val="Verdana"/>
        <family val="2"/>
      </rPr>
      <t xml:space="preserve"> </t>
    </r>
    <r>
      <rPr>
        <sz val="11"/>
        <rFont val="돋움"/>
        <family val="3"/>
        <charset val="129"/>
      </rPr>
      <t>설계되었습니다</t>
    </r>
    <r>
      <rPr>
        <sz val="11"/>
        <rFont val="Verdana"/>
        <family val="2"/>
      </rPr>
      <t xml:space="preserve">. </t>
    </r>
    <r>
      <rPr>
        <sz val="11"/>
        <rFont val="돋움"/>
        <family val="3"/>
        <charset val="129"/>
      </rPr>
      <t>귀사가</t>
    </r>
    <r>
      <rPr>
        <sz val="11"/>
        <rFont val="Verdana"/>
        <family val="2"/>
      </rPr>
      <t xml:space="preserve"> RMAP </t>
    </r>
    <r>
      <rPr>
        <sz val="11"/>
        <rFont val="돋움"/>
        <family val="3"/>
        <charset val="129"/>
      </rPr>
      <t>규약에</t>
    </r>
    <r>
      <rPr>
        <sz val="11"/>
        <rFont val="Verdana"/>
        <family val="2"/>
      </rPr>
      <t xml:space="preserve"> </t>
    </r>
    <r>
      <rPr>
        <sz val="11"/>
        <rFont val="돋움"/>
        <family val="3"/>
        <charset val="129"/>
      </rPr>
      <t>따라</t>
    </r>
    <r>
      <rPr>
        <sz val="11"/>
        <rFont val="Verdana"/>
        <family val="2"/>
      </rPr>
      <t xml:space="preserve"> 3TG </t>
    </r>
    <r>
      <rPr>
        <sz val="11"/>
        <rFont val="돋움"/>
        <family val="3"/>
        <charset val="129"/>
      </rPr>
      <t>제련소나</t>
    </r>
    <r>
      <rPr>
        <sz val="11"/>
        <rFont val="Verdana"/>
        <family val="2"/>
      </rPr>
      <t xml:space="preserve"> </t>
    </r>
    <r>
      <rPr>
        <sz val="11"/>
        <rFont val="돋움"/>
        <family val="3"/>
        <charset val="129"/>
      </rPr>
      <t>정제소에</t>
    </r>
    <r>
      <rPr>
        <sz val="11"/>
        <rFont val="Verdana"/>
        <family val="2"/>
      </rPr>
      <t xml:space="preserve"> </t>
    </r>
    <r>
      <rPr>
        <sz val="11"/>
        <rFont val="돋움"/>
        <family val="3"/>
        <charset val="129"/>
      </rPr>
      <t>해당하는</t>
    </r>
    <r>
      <rPr>
        <sz val="11"/>
        <rFont val="Verdana"/>
        <family val="2"/>
      </rPr>
      <t xml:space="preserve"> </t>
    </r>
    <r>
      <rPr>
        <sz val="11"/>
        <rFont val="돋움"/>
        <family val="3"/>
        <charset val="129"/>
      </rPr>
      <t>경우</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목록</t>
    </r>
    <r>
      <rPr>
        <sz val="11"/>
        <rFont val="Verdana"/>
        <family val="2"/>
      </rPr>
      <t xml:space="preserve"> </t>
    </r>
    <r>
      <rPr>
        <sz val="11"/>
        <rFont val="돋움"/>
        <family val="3"/>
        <charset val="129"/>
      </rPr>
      <t>탭에</t>
    </r>
    <r>
      <rPr>
        <sz val="11"/>
        <rFont val="Verdana"/>
        <family val="2"/>
      </rPr>
      <t xml:space="preserve"> </t>
    </r>
    <r>
      <rPr>
        <sz val="11"/>
        <rFont val="돋움"/>
        <family val="3"/>
        <charset val="129"/>
      </rPr>
      <t>귀사의</t>
    </r>
    <r>
      <rPr>
        <sz val="11"/>
        <rFont val="Verdana"/>
        <family val="2"/>
      </rPr>
      <t xml:space="preserve"> </t>
    </r>
    <r>
      <rPr>
        <sz val="11"/>
        <rFont val="돋움"/>
        <family val="3"/>
        <charset val="129"/>
      </rPr>
      <t>이름을</t>
    </r>
    <r>
      <rPr>
        <sz val="11"/>
        <rFont val="Verdana"/>
        <family val="2"/>
      </rPr>
      <t xml:space="preserve"> </t>
    </r>
    <r>
      <rPr>
        <sz val="11"/>
        <rFont val="돋움"/>
        <family val="3"/>
        <charset val="129"/>
      </rPr>
      <t>입력하길</t>
    </r>
    <r>
      <rPr>
        <sz val="11"/>
        <rFont val="Verdana"/>
        <family val="2"/>
      </rPr>
      <t xml:space="preserve"> </t>
    </r>
    <r>
      <rPr>
        <sz val="11"/>
        <rFont val="돋움"/>
        <family val="3"/>
        <charset val="129"/>
      </rPr>
      <t>권장합니다</t>
    </r>
    <r>
      <rPr>
        <sz val="11"/>
        <rFont val="Verdana"/>
        <family val="2"/>
      </rPr>
      <t xml:space="preserve">.
</t>
    </r>
    <r>
      <rPr>
        <sz val="11"/>
        <rFont val="돋움"/>
        <family val="3"/>
        <charset val="129"/>
      </rPr>
      <t>양식에</t>
    </r>
    <r>
      <rPr>
        <sz val="11"/>
        <rFont val="Verdana"/>
        <family val="2"/>
      </rPr>
      <t xml:space="preserve"> </t>
    </r>
    <r>
      <rPr>
        <sz val="11"/>
        <rFont val="돋움"/>
        <family val="3"/>
        <charset val="129"/>
      </rPr>
      <t>기입할</t>
    </r>
    <r>
      <rPr>
        <sz val="11"/>
        <rFont val="Verdana"/>
        <family val="2"/>
      </rPr>
      <t xml:space="preserve"> </t>
    </r>
    <r>
      <rPr>
        <sz val="11"/>
        <rFont val="돋움"/>
        <family val="3"/>
        <charset val="129"/>
      </rPr>
      <t>때</t>
    </r>
    <r>
      <rPr>
        <sz val="11"/>
        <rFont val="Verdana"/>
        <family val="2"/>
      </rPr>
      <t xml:space="preserve">, </t>
    </r>
    <r>
      <rPr>
        <sz val="11"/>
        <rFont val="돋움"/>
        <family val="3"/>
        <charset val="129"/>
      </rPr>
      <t>어떤</t>
    </r>
    <r>
      <rPr>
        <sz val="11"/>
        <rFont val="Verdana"/>
        <family val="2"/>
      </rPr>
      <t xml:space="preserve"> </t>
    </r>
    <r>
      <rPr>
        <sz val="11"/>
        <rFont val="돋움"/>
        <family val="3"/>
        <charset val="129"/>
      </rPr>
      <t>셀에도</t>
    </r>
    <r>
      <rPr>
        <sz val="11"/>
        <rFont val="Verdana"/>
        <family val="2"/>
      </rPr>
      <t xml:space="preserve"> "=" </t>
    </r>
    <r>
      <rPr>
        <sz val="11"/>
        <rFont val="돋움"/>
        <family val="3"/>
        <charset val="129"/>
      </rPr>
      <t>또는</t>
    </r>
    <r>
      <rPr>
        <sz val="11"/>
        <rFont val="Verdana"/>
        <family val="2"/>
      </rPr>
      <t xml:space="preserve"> "#"</t>
    </r>
    <r>
      <rPr>
        <sz val="11"/>
        <rFont val="돋움"/>
        <family val="3"/>
        <charset val="129"/>
      </rPr>
      <t>으로</t>
    </r>
    <r>
      <rPr>
        <sz val="11"/>
        <rFont val="Verdana"/>
        <family val="2"/>
      </rPr>
      <t xml:space="preserve"> </t>
    </r>
    <r>
      <rPr>
        <sz val="11"/>
        <rFont val="돋움"/>
        <family val="3"/>
        <charset val="129"/>
      </rPr>
      <t>시작하는</t>
    </r>
    <r>
      <rPr>
        <sz val="11"/>
        <rFont val="Verdana"/>
        <family val="2"/>
      </rPr>
      <t xml:space="preserve"> </t>
    </r>
    <r>
      <rPr>
        <sz val="11"/>
        <rFont val="돋움"/>
        <family val="3"/>
        <charset val="129"/>
      </rPr>
      <t>내용이</t>
    </r>
    <r>
      <rPr>
        <sz val="11"/>
        <rFont val="Verdana"/>
        <family val="2"/>
      </rPr>
      <t xml:space="preserve"> </t>
    </r>
    <r>
      <rPr>
        <sz val="11"/>
        <rFont val="돋움"/>
        <family val="3"/>
        <charset val="129"/>
      </rPr>
      <t>없어야</t>
    </r>
    <r>
      <rPr>
        <sz val="11"/>
        <rFont val="Verdana"/>
        <family val="2"/>
      </rPr>
      <t xml:space="preserve"> </t>
    </r>
    <r>
      <rPr>
        <sz val="11"/>
        <rFont val="돋움"/>
        <family val="3"/>
        <charset val="129"/>
      </rPr>
      <t>합니다</t>
    </r>
    <r>
      <rPr>
        <sz val="11"/>
        <rFont val="Verdana"/>
        <family val="2"/>
      </rPr>
      <t xml:space="preserve">. 
</t>
    </r>
  </si>
  <si>
    <r>
      <t>* 2010</t>
    </r>
    <r>
      <rPr>
        <sz val="11"/>
        <rFont val="돋움"/>
        <family val="3"/>
        <charset val="129"/>
      </rPr>
      <t>년</t>
    </r>
    <r>
      <rPr>
        <sz val="11"/>
        <rFont val="Verdana"/>
        <family val="2"/>
      </rPr>
      <t xml:space="preserve"> </t>
    </r>
    <r>
      <rPr>
        <sz val="11"/>
        <rFont val="돋움"/>
        <family val="3"/>
        <charset val="129"/>
      </rPr>
      <t>미국</t>
    </r>
    <r>
      <rPr>
        <sz val="11"/>
        <rFont val="Verdana"/>
        <family val="2"/>
      </rPr>
      <t xml:space="preserve"> </t>
    </r>
    <r>
      <rPr>
        <sz val="11"/>
        <rFont val="돋움"/>
        <family val="3"/>
        <charset val="129"/>
      </rPr>
      <t>연방법</t>
    </r>
    <r>
      <rPr>
        <sz val="11"/>
        <rFont val="Verdana"/>
        <family val="2"/>
      </rPr>
      <t xml:space="preserve"> (U.S. Dodd-Frank Wall Street Reform and Consumer Protection Act) </t>
    </r>
    <r>
      <rPr>
        <sz val="11"/>
        <rFont val="돋움"/>
        <family val="3"/>
        <charset val="129"/>
      </rPr>
      <t>에서는</t>
    </r>
    <r>
      <rPr>
        <sz val="11"/>
        <rFont val="Verdana"/>
        <family val="2"/>
      </rPr>
      <t xml:space="preserve"> </t>
    </r>
    <r>
      <rPr>
        <sz val="11"/>
        <rFont val="돋움"/>
        <family val="3"/>
        <charset val="129"/>
      </rPr>
      <t>콩고민주공화국과</t>
    </r>
    <r>
      <rPr>
        <sz val="11"/>
        <rFont val="Verdana"/>
        <family val="2"/>
      </rPr>
      <t xml:space="preserve"> </t>
    </r>
    <r>
      <rPr>
        <sz val="11"/>
        <rFont val="돋움"/>
        <family val="3"/>
        <charset val="129"/>
      </rPr>
      <t>인접</t>
    </r>
    <r>
      <rPr>
        <sz val="11"/>
        <rFont val="Verdana"/>
        <family val="2"/>
      </rPr>
      <t xml:space="preserve"> </t>
    </r>
    <r>
      <rPr>
        <sz val="11"/>
        <rFont val="돋움"/>
        <family val="3"/>
        <charset val="129"/>
      </rPr>
      <t>국가들에서</t>
    </r>
    <r>
      <rPr>
        <sz val="11"/>
        <rFont val="Verdana"/>
        <family val="2"/>
      </rPr>
      <t xml:space="preserve"> </t>
    </r>
    <r>
      <rPr>
        <sz val="11"/>
        <rFont val="돋움"/>
        <family val="3"/>
        <charset val="129"/>
      </rPr>
      <t>발생한</t>
    </r>
    <r>
      <rPr>
        <sz val="11"/>
        <rFont val="Verdana"/>
        <family val="2"/>
      </rPr>
      <t xml:space="preserve"> "</t>
    </r>
    <r>
      <rPr>
        <sz val="11"/>
        <rFont val="돋움"/>
        <family val="3"/>
        <charset val="129"/>
      </rPr>
      <t>분쟁광물질</t>
    </r>
    <r>
      <rPr>
        <sz val="11"/>
        <rFont val="Verdana"/>
        <family val="2"/>
      </rPr>
      <t>"</t>
    </r>
    <r>
      <rPr>
        <sz val="11"/>
        <rFont val="돋움"/>
        <family val="3"/>
        <charset val="129"/>
      </rPr>
      <t>과</t>
    </r>
    <r>
      <rPr>
        <sz val="11"/>
        <rFont val="Verdana"/>
        <family val="2"/>
      </rPr>
      <t xml:space="preserve"> </t>
    </r>
    <r>
      <rPr>
        <sz val="11"/>
        <rFont val="돋움"/>
        <family val="3"/>
        <charset val="129"/>
      </rPr>
      <t>관련된</t>
    </r>
    <r>
      <rPr>
        <sz val="11"/>
        <rFont val="Verdana"/>
        <family val="2"/>
      </rPr>
      <t xml:space="preserve"> </t>
    </r>
    <r>
      <rPr>
        <sz val="11"/>
        <rFont val="돋움"/>
        <family val="3"/>
        <charset val="129"/>
      </rPr>
      <t>법안을</t>
    </r>
    <r>
      <rPr>
        <sz val="11"/>
        <rFont val="Verdana"/>
        <family val="2"/>
      </rPr>
      <t xml:space="preserve"> </t>
    </r>
    <r>
      <rPr>
        <sz val="11"/>
        <rFont val="돋움"/>
        <family val="3"/>
        <charset val="129"/>
      </rPr>
      <t>통과시켰습니다</t>
    </r>
    <r>
      <rPr>
        <sz val="11"/>
        <rFont val="Verdana"/>
        <family val="2"/>
      </rPr>
      <t xml:space="preserve">. </t>
    </r>
    <r>
      <rPr>
        <sz val="11"/>
        <rFont val="돋움"/>
        <family val="3"/>
        <charset val="129"/>
      </rPr>
      <t>미국</t>
    </r>
    <r>
      <rPr>
        <sz val="11"/>
        <rFont val="Verdana"/>
        <family val="2"/>
      </rPr>
      <t xml:space="preserve"> </t>
    </r>
    <r>
      <rPr>
        <sz val="11"/>
        <rFont val="돋움"/>
        <family val="3"/>
        <charset val="129"/>
      </rPr>
      <t>증권거래위원회는</t>
    </r>
    <r>
      <rPr>
        <sz val="11"/>
        <rFont val="Verdana"/>
        <family val="2"/>
      </rPr>
      <t xml:space="preserve"> </t>
    </r>
    <r>
      <rPr>
        <sz val="11"/>
        <rFont val="돋움"/>
        <family val="3"/>
        <charset val="129"/>
      </rPr>
      <t>증권거래소에</t>
    </r>
    <r>
      <rPr>
        <sz val="11"/>
        <rFont val="Verdana"/>
        <family val="2"/>
      </rPr>
      <t xml:space="preserve"> </t>
    </r>
    <r>
      <rPr>
        <sz val="11"/>
        <rFont val="돋움"/>
        <family val="3"/>
        <charset val="129"/>
      </rPr>
      <t>상장된</t>
    </r>
    <r>
      <rPr>
        <sz val="11"/>
        <rFont val="Verdana"/>
        <family val="2"/>
      </rPr>
      <t xml:space="preserve"> </t>
    </r>
    <r>
      <rPr>
        <sz val="11"/>
        <rFont val="돋움"/>
        <family val="3"/>
        <charset val="129"/>
      </rPr>
      <t>기업들의</t>
    </r>
    <r>
      <rPr>
        <sz val="11"/>
        <rFont val="Verdana"/>
        <family val="2"/>
      </rPr>
      <t xml:space="preserve"> </t>
    </r>
    <r>
      <rPr>
        <sz val="11"/>
        <rFont val="돋움"/>
        <family val="3"/>
        <charset val="129"/>
      </rPr>
      <t>분쟁광물질</t>
    </r>
    <r>
      <rPr>
        <sz val="11"/>
        <rFont val="Verdana"/>
        <family val="2"/>
      </rPr>
      <t xml:space="preserve"> </t>
    </r>
    <r>
      <rPr>
        <sz val="11"/>
        <rFont val="돋움"/>
        <family val="3"/>
        <charset val="129"/>
      </rPr>
      <t>구매</t>
    </r>
    <r>
      <rPr>
        <sz val="11"/>
        <rFont val="Verdana"/>
        <family val="2"/>
      </rPr>
      <t xml:space="preserve"> </t>
    </r>
    <r>
      <rPr>
        <sz val="11"/>
        <rFont val="돋움"/>
        <family val="3"/>
        <charset val="129"/>
      </rPr>
      <t>원산지</t>
    </r>
    <r>
      <rPr>
        <sz val="11"/>
        <rFont val="Verdana"/>
        <family val="2"/>
      </rPr>
      <t xml:space="preserve"> </t>
    </r>
    <r>
      <rPr>
        <sz val="11"/>
        <rFont val="돋움"/>
        <family val="3"/>
        <charset val="129"/>
      </rPr>
      <t>정보</t>
    </r>
    <r>
      <rPr>
        <sz val="11"/>
        <rFont val="Verdana"/>
        <family val="2"/>
      </rPr>
      <t xml:space="preserve"> </t>
    </r>
    <r>
      <rPr>
        <sz val="11"/>
        <rFont val="돋움"/>
        <family val="3"/>
        <charset val="129"/>
      </rPr>
      <t>공개에</t>
    </r>
    <r>
      <rPr>
        <sz val="11"/>
        <rFont val="Verdana"/>
        <family val="2"/>
      </rPr>
      <t xml:space="preserve"> </t>
    </r>
    <r>
      <rPr>
        <sz val="11"/>
        <rFont val="돋움"/>
        <family val="3"/>
        <charset val="129"/>
      </rPr>
      <t>관한</t>
    </r>
    <r>
      <rPr>
        <sz val="11"/>
        <rFont val="Verdana"/>
        <family val="2"/>
      </rPr>
      <t xml:space="preserve"> </t>
    </r>
    <r>
      <rPr>
        <sz val="11"/>
        <rFont val="돋움"/>
        <family val="3"/>
        <charset val="129"/>
      </rPr>
      <t>최종</t>
    </r>
    <r>
      <rPr>
        <sz val="11"/>
        <rFont val="Verdana"/>
        <family val="2"/>
      </rPr>
      <t xml:space="preserve"> </t>
    </r>
    <r>
      <rPr>
        <sz val="11"/>
        <rFont val="돋움"/>
        <family val="3"/>
        <charset val="129"/>
      </rPr>
      <t>법안을</t>
    </r>
    <r>
      <rPr>
        <sz val="11"/>
        <rFont val="Verdana"/>
        <family val="2"/>
      </rPr>
      <t xml:space="preserve"> </t>
    </r>
    <r>
      <rPr>
        <sz val="11"/>
        <rFont val="돋움"/>
        <family val="3"/>
        <charset val="129"/>
      </rPr>
      <t>공표하였습니다</t>
    </r>
    <r>
      <rPr>
        <sz val="11"/>
        <rFont val="Verdana"/>
        <family val="2"/>
      </rPr>
      <t>. (</t>
    </r>
    <r>
      <rPr>
        <sz val="11"/>
        <rFont val="돋움"/>
        <family val="3"/>
        <charset val="129"/>
      </rPr>
      <t>법안은</t>
    </r>
    <r>
      <rPr>
        <sz val="11"/>
        <rFont val="Verdana"/>
        <family val="2"/>
      </rPr>
      <t xml:space="preserve"> http://sec.gov/rules/final/2012/34-67716.pdf </t>
    </r>
    <r>
      <rPr>
        <sz val="11"/>
        <rFont val="돋움"/>
        <family val="3"/>
        <charset val="129"/>
      </rPr>
      <t>에서</t>
    </r>
    <r>
      <rPr>
        <sz val="11"/>
        <rFont val="Verdana"/>
        <family val="2"/>
      </rPr>
      <t xml:space="preserve"> </t>
    </r>
    <r>
      <rPr>
        <sz val="11"/>
        <rFont val="돋움"/>
        <family val="3"/>
        <charset val="129"/>
      </rPr>
      <t>확인</t>
    </r>
    <r>
      <rPr>
        <sz val="11"/>
        <rFont val="Verdana"/>
        <family val="2"/>
      </rPr>
      <t xml:space="preserve"> </t>
    </r>
    <r>
      <rPr>
        <sz val="11"/>
        <rFont val="돋움"/>
        <family val="3"/>
        <charset val="129"/>
      </rPr>
      <t>가능합니다</t>
    </r>
    <r>
      <rPr>
        <sz val="11"/>
        <rFont val="Verdana"/>
        <family val="2"/>
      </rPr>
      <t xml:space="preserve">).
</t>
    </r>
    <r>
      <rPr>
        <sz val="11"/>
        <rFont val="돋움"/>
        <family val="3"/>
        <charset val="129"/>
      </rPr>
      <t>상정된</t>
    </r>
    <r>
      <rPr>
        <sz val="11"/>
        <rFont val="Verdana"/>
        <family val="2"/>
      </rPr>
      <t xml:space="preserve"> </t>
    </r>
    <r>
      <rPr>
        <sz val="11"/>
        <rFont val="돋움"/>
        <family val="3"/>
        <charset val="129"/>
      </rPr>
      <t>법안은</t>
    </r>
    <r>
      <rPr>
        <sz val="11"/>
        <rFont val="Verdana"/>
        <family val="2"/>
      </rPr>
      <t xml:space="preserve"> "</t>
    </r>
    <r>
      <rPr>
        <sz val="11"/>
        <rFont val="돋움"/>
        <family val="3"/>
        <charset val="129"/>
      </rPr>
      <t>분쟁</t>
    </r>
    <r>
      <rPr>
        <sz val="11"/>
        <rFont val="Verdana"/>
        <family val="2"/>
      </rPr>
      <t xml:space="preserve"> </t>
    </r>
    <r>
      <rPr>
        <sz val="11"/>
        <rFont val="돋움"/>
        <family val="3"/>
        <charset val="129"/>
      </rPr>
      <t>및</t>
    </r>
    <r>
      <rPr>
        <sz val="11"/>
        <rFont val="Verdana"/>
        <family val="2"/>
      </rPr>
      <t xml:space="preserve"> </t>
    </r>
    <r>
      <rPr>
        <sz val="11"/>
        <rFont val="돋움"/>
        <family val="3"/>
        <charset val="129"/>
      </rPr>
      <t>고위험</t>
    </r>
    <r>
      <rPr>
        <sz val="11"/>
        <rFont val="Verdana"/>
        <family val="2"/>
      </rPr>
      <t xml:space="preserve"> </t>
    </r>
    <r>
      <rPr>
        <sz val="11"/>
        <rFont val="돋움"/>
        <family val="3"/>
        <charset val="129"/>
      </rPr>
      <t>지역의</t>
    </r>
    <r>
      <rPr>
        <sz val="11"/>
        <rFont val="Verdana"/>
        <family val="2"/>
      </rPr>
      <t xml:space="preserve"> </t>
    </r>
    <r>
      <rPr>
        <sz val="11"/>
        <rFont val="돋움"/>
        <family val="3"/>
        <charset val="129"/>
      </rPr>
      <t>책임있는</t>
    </r>
    <r>
      <rPr>
        <sz val="11"/>
        <rFont val="Verdana"/>
        <family val="2"/>
      </rPr>
      <t xml:space="preserve"> </t>
    </r>
    <r>
      <rPr>
        <sz val="11"/>
        <rFont val="돋움"/>
        <family val="3"/>
        <charset val="129"/>
      </rPr>
      <t>광물질</t>
    </r>
    <r>
      <rPr>
        <sz val="11"/>
        <rFont val="Verdana"/>
        <family val="2"/>
      </rPr>
      <t xml:space="preserve"> </t>
    </r>
    <r>
      <rPr>
        <sz val="11"/>
        <rFont val="돋움"/>
        <family val="3"/>
        <charset val="129"/>
      </rPr>
      <t>공급망을</t>
    </r>
    <r>
      <rPr>
        <sz val="11"/>
        <rFont val="Verdana"/>
        <family val="2"/>
      </rPr>
      <t xml:space="preserve"> </t>
    </r>
    <r>
      <rPr>
        <sz val="11"/>
        <rFont val="돋움"/>
        <family val="3"/>
        <charset val="129"/>
      </rPr>
      <t>위한</t>
    </r>
    <r>
      <rPr>
        <sz val="11"/>
        <rFont val="Verdana"/>
        <family val="2"/>
      </rPr>
      <t xml:space="preserve"> OECD </t>
    </r>
    <r>
      <rPr>
        <sz val="11"/>
        <rFont val="돋움"/>
        <family val="3"/>
        <charset val="129"/>
      </rPr>
      <t>실사</t>
    </r>
    <r>
      <rPr>
        <sz val="11"/>
        <rFont val="Verdana"/>
        <family val="2"/>
      </rPr>
      <t xml:space="preserve"> </t>
    </r>
    <r>
      <rPr>
        <sz val="11"/>
        <rFont val="돋움"/>
        <family val="3"/>
        <charset val="129"/>
      </rPr>
      <t>안내서</t>
    </r>
    <r>
      <rPr>
        <sz val="11"/>
        <rFont val="Verdana"/>
        <family val="2"/>
      </rPr>
      <t>"</t>
    </r>
    <r>
      <rPr>
        <sz val="11"/>
        <rFont val="돋움"/>
        <family val="3"/>
        <charset val="129"/>
      </rPr>
      <t>를</t>
    </r>
    <r>
      <rPr>
        <sz val="11"/>
        <rFont val="Verdana"/>
        <family val="2"/>
      </rPr>
      <t xml:space="preserve"> </t>
    </r>
    <r>
      <rPr>
        <sz val="11"/>
        <rFont val="돋움"/>
        <family val="3"/>
        <charset val="129"/>
      </rPr>
      <t>참조하였으며</t>
    </r>
    <r>
      <rPr>
        <sz val="11"/>
        <rFont val="Verdana"/>
        <family val="2"/>
      </rPr>
      <t xml:space="preserve"> (http://www.oecd.org/daf/inv/mne/GuidanceEdition2.pdf), </t>
    </r>
    <r>
      <rPr>
        <sz val="11"/>
        <rFont val="돋움"/>
        <family val="3"/>
        <charset val="129"/>
      </rPr>
      <t>이</t>
    </r>
    <r>
      <rPr>
        <sz val="11"/>
        <rFont val="Verdana"/>
        <family val="2"/>
      </rPr>
      <t xml:space="preserve"> </t>
    </r>
    <r>
      <rPr>
        <sz val="11"/>
        <rFont val="돋움"/>
        <family val="3"/>
        <charset val="129"/>
      </rPr>
      <t>안내서는</t>
    </r>
    <r>
      <rPr>
        <sz val="11"/>
        <rFont val="Verdana"/>
        <family val="2"/>
      </rPr>
      <t xml:space="preserve"> </t>
    </r>
    <r>
      <rPr>
        <sz val="11"/>
        <rFont val="돋움"/>
        <family val="3"/>
        <charset val="129"/>
      </rPr>
      <t>협력사들이</t>
    </r>
    <r>
      <rPr>
        <sz val="11"/>
        <rFont val="Verdana"/>
        <family val="2"/>
      </rPr>
      <t xml:space="preserve"> </t>
    </r>
    <r>
      <rPr>
        <sz val="11"/>
        <rFont val="돋움"/>
        <family val="3"/>
        <charset val="129"/>
      </rPr>
      <t>분쟁지역광물질</t>
    </r>
    <r>
      <rPr>
        <sz val="11"/>
        <rFont val="Verdana"/>
        <family val="2"/>
      </rPr>
      <t xml:space="preserve"> </t>
    </r>
    <r>
      <rPr>
        <sz val="11"/>
        <rFont val="돋움"/>
        <family val="3"/>
        <charset val="129"/>
      </rPr>
      <t>정책</t>
    </r>
    <r>
      <rPr>
        <sz val="11"/>
        <rFont val="Verdana"/>
        <family val="2"/>
      </rPr>
      <t xml:space="preserve">, </t>
    </r>
    <r>
      <rPr>
        <sz val="11"/>
        <rFont val="돋움"/>
        <family val="3"/>
        <charset val="129"/>
      </rPr>
      <t>실사</t>
    </r>
    <r>
      <rPr>
        <sz val="11"/>
        <rFont val="Verdana"/>
        <family val="2"/>
      </rPr>
      <t xml:space="preserve"> </t>
    </r>
    <r>
      <rPr>
        <sz val="11"/>
        <rFont val="돋움"/>
        <family val="3"/>
        <charset val="129"/>
      </rPr>
      <t>체계</t>
    </r>
    <r>
      <rPr>
        <sz val="11"/>
        <rFont val="Verdana"/>
        <family val="2"/>
      </rPr>
      <t xml:space="preserve"> </t>
    </r>
    <r>
      <rPr>
        <sz val="11"/>
        <rFont val="돋움"/>
        <family val="3"/>
        <charset val="129"/>
      </rPr>
      <t>및</t>
    </r>
    <r>
      <rPr>
        <sz val="11"/>
        <rFont val="Verdana"/>
        <family val="2"/>
      </rPr>
      <t xml:space="preserve"> </t>
    </r>
    <r>
      <rPr>
        <sz val="11"/>
        <rFont val="돋움"/>
        <family val="3"/>
        <charset val="129"/>
      </rPr>
      <t>경영시스템을</t>
    </r>
    <r>
      <rPr>
        <sz val="11"/>
        <rFont val="Verdana"/>
        <family val="2"/>
      </rPr>
      <t xml:space="preserve"> </t>
    </r>
    <r>
      <rPr>
        <sz val="11"/>
        <rFont val="돋움"/>
        <family val="3"/>
        <charset val="129"/>
      </rPr>
      <t>구축할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있도록</t>
    </r>
    <r>
      <rPr>
        <sz val="11"/>
        <rFont val="Verdana"/>
        <family val="2"/>
      </rPr>
      <t xml:space="preserve"> </t>
    </r>
    <r>
      <rPr>
        <sz val="11"/>
        <rFont val="돋움"/>
        <family val="3"/>
        <charset val="129"/>
      </rPr>
      <t>지원하고</t>
    </r>
    <r>
      <rPr>
        <sz val="11"/>
        <rFont val="Verdana"/>
        <family val="2"/>
      </rPr>
      <t xml:space="preserve"> </t>
    </r>
    <r>
      <rPr>
        <sz val="11"/>
        <rFont val="돋움"/>
        <family val="3"/>
        <charset val="129"/>
      </rPr>
      <t>있습니다</t>
    </r>
    <r>
      <rPr>
        <sz val="11"/>
        <rFont val="Verdana"/>
        <family val="2"/>
      </rPr>
      <t xml:space="preserve">.
**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t>
    </r>
    <r>
      <rPr>
        <sz val="11"/>
        <rFont val="Verdana"/>
        <family val="2"/>
      </rPr>
      <t>(www.responsiblemineralsinitiative.org)</t>
    </r>
    <r>
      <rPr>
        <sz val="11"/>
        <rFont val="돋움"/>
        <family val="3"/>
        <charset val="129"/>
      </rPr>
      <t>에서</t>
    </r>
    <r>
      <rPr>
        <sz val="11"/>
        <rFont val="Verdana"/>
        <family val="2"/>
      </rPr>
      <t xml:space="preserve"> </t>
    </r>
    <r>
      <rPr>
        <sz val="11"/>
        <rFont val="돋움"/>
        <family val="3"/>
        <charset val="129"/>
      </rPr>
      <t>확인</t>
    </r>
    <r>
      <rPr>
        <sz val="11"/>
        <rFont val="Verdana"/>
        <family val="2"/>
      </rPr>
      <t xml:space="preserve"> </t>
    </r>
    <r>
      <rPr>
        <sz val="11"/>
        <rFont val="돋움"/>
        <family val="3"/>
        <charset val="129"/>
      </rPr>
      <t>가능합니다</t>
    </r>
    <r>
      <rPr>
        <sz val="11"/>
        <rFont val="Verdana"/>
        <family val="2"/>
      </rPr>
      <t xml:space="preserve">. </t>
    </r>
  </si>
  <si>
    <t>몇몇 회사는 "Comment Field"(주석란)에 들어가야 하는 "No"란 답변의 입증을 요구할 수 있읍니다.</t>
    <phoneticPr fontId="8" type="noConversion"/>
  </si>
  <si>
    <r>
      <rPr>
        <sz val="11"/>
        <color indexed="8"/>
        <rFont val="Calibri"/>
        <family val="2"/>
      </rPr>
      <t xml:space="preserve">3. </t>
    </r>
    <r>
      <rPr>
        <sz val="11"/>
        <color indexed="8"/>
        <rFont val="돋움"/>
        <family val="2"/>
        <charset val="129"/>
      </rPr>
      <t>이것은</t>
    </r>
    <r>
      <rPr>
        <sz val="11"/>
        <color indexed="8"/>
        <rFont val="Calibri"/>
        <family val="2"/>
      </rPr>
      <t xml:space="preserve"> </t>
    </r>
    <r>
      <rPr>
        <sz val="11"/>
        <color indexed="8"/>
        <rFont val="돋움"/>
        <family val="2"/>
        <charset val="129"/>
      </rPr>
      <t>한</t>
    </r>
    <r>
      <rPr>
        <sz val="11"/>
        <color indexed="8"/>
        <rFont val="Calibri"/>
        <family val="2"/>
      </rPr>
      <t xml:space="preserve"> </t>
    </r>
    <r>
      <rPr>
        <sz val="11"/>
        <color indexed="8"/>
        <rFont val="돋움"/>
        <family val="2"/>
        <charset val="129"/>
      </rPr>
      <t>제품이나</t>
    </r>
    <r>
      <rPr>
        <sz val="11"/>
        <color indexed="8"/>
        <rFont val="Calibri"/>
        <family val="2"/>
      </rPr>
      <t xml:space="preserve"> </t>
    </r>
    <r>
      <rPr>
        <sz val="11"/>
        <color indexed="8"/>
        <rFont val="돋움"/>
        <family val="2"/>
        <charset val="129"/>
      </rPr>
      <t>여러</t>
    </r>
    <r>
      <rPr>
        <sz val="11"/>
        <color indexed="8"/>
        <rFont val="Calibri"/>
        <family val="2"/>
      </rPr>
      <t xml:space="preserve"> </t>
    </r>
    <r>
      <rPr>
        <sz val="11"/>
        <color indexed="8"/>
        <rFont val="돋움"/>
        <family val="2"/>
        <charset val="129"/>
      </rPr>
      <t>제품들에</t>
    </r>
    <r>
      <rPr>
        <sz val="11"/>
        <color indexed="8"/>
        <rFont val="Calibri"/>
        <family val="2"/>
      </rPr>
      <t xml:space="preserve"> </t>
    </r>
    <r>
      <rPr>
        <sz val="11"/>
        <color indexed="8"/>
        <rFont val="돋움"/>
        <family val="2"/>
        <charset val="129"/>
      </rPr>
      <t>포함된</t>
    </r>
    <r>
      <rPr>
        <sz val="11"/>
        <color indexed="8"/>
        <rFont val="Calibri"/>
        <family val="2"/>
      </rPr>
      <t xml:space="preserve"> 3TG</t>
    </r>
    <r>
      <rPr>
        <sz val="11"/>
        <color indexed="8"/>
        <rFont val="돋움"/>
        <family val="2"/>
        <charset val="129"/>
      </rPr>
      <t>의</t>
    </r>
    <r>
      <rPr>
        <sz val="11"/>
        <color indexed="8"/>
        <rFont val="Calibri"/>
        <family val="2"/>
      </rPr>
      <t xml:space="preserve"> </t>
    </r>
    <r>
      <rPr>
        <sz val="11"/>
        <color indexed="8"/>
        <rFont val="돋움"/>
        <family val="2"/>
        <charset val="129"/>
      </rPr>
      <t>일정</t>
    </r>
    <r>
      <rPr>
        <sz val="11"/>
        <color indexed="8"/>
        <rFont val="Calibri"/>
        <family val="2"/>
      </rPr>
      <t xml:space="preserve"> </t>
    </r>
    <r>
      <rPr>
        <sz val="11"/>
        <color indexed="8"/>
        <rFont val="돋움"/>
        <family val="2"/>
        <charset val="129"/>
      </rPr>
      <t>부분이</t>
    </r>
    <r>
      <rPr>
        <sz val="11"/>
        <color indexed="8"/>
        <rFont val="Calibri"/>
        <family val="2"/>
      </rPr>
      <t xml:space="preserve"> </t>
    </r>
    <r>
      <rPr>
        <sz val="11"/>
        <color indexed="8"/>
        <rFont val="돋움"/>
        <family val="2"/>
        <charset val="129"/>
      </rPr>
      <t>콩고공화국이나</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인접국가</t>
    </r>
    <r>
      <rPr>
        <sz val="11"/>
        <color indexed="8"/>
        <rFont val="Calibri"/>
        <family val="2"/>
      </rPr>
      <t>(</t>
    </r>
    <r>
      <rPr>
        <sz val="11"/>
        <color indexed="8"/>
        <rFont val="돋움"/>
        <family val="2"/>
        <charset val="129"/>
      </rPr>
      <t>적용</t>
    </r>
    <r>
      <rPr>
        <sz val="11"/>
        <color indexed="8"/>
        <rFont val="Calibri"/>
        <family val="2"/>
      </rPr>
      <t xml:space="preserve"> </t>
    </r>
    <r>
      <rPr>
        <sz val="11"/>
        <color indexed="8"/>
        <rFont val="돋움"/>
        <family val="2"/>
        <charset val="129"/>
      </rPr>
      <t>국가들</t>
    </r>
    <r>
      <rPr>
        <sz val="11"/>
        <color indexed="8"/>
        <rFont val="Calibri"/>
        <family val="2"/>
      </rPr>
      <t>)</t>
    </r>
    <r>
      <rPr>
        <sz val="11"/>
        <color indexed="8"/>
        <rFont val="돋움"/>
        <family val="2"/>
        <charset val="129"/>
      </rPr>
      <t>로부터</t>
    </r>
    <r>
      <rPr>
        <sz val="11"/>
        <color indexed="8"/>
        <rFont val="Calibri"/>
        <family val="2"/>
      </rPr>
      <t xml:space="preserve"> </t>
    </r>
    <r>
      <rPr>
        <sz val="11"/>
        <color indexed="8"/>
        <rFont val="돋움"/>
        <family val="2"/>
        <charset val="129"/>
      </rPr>
      <t>유래된</t>
    </r>
    <r>
      <rPr>
        <sz val="11"/>
        <color indexed="8"/>
        <rFont val="Calibri"/>
        <family val="2"/>
      </rPr>
      <t xml:space="preserve"> </t>
    </r>
    <r>
      <rPr>
        <sz val="11"/>
        <color indexed="8"/>
        <rFont val="돋움"/>
        <family val="2"/>
        <charset val="129"/>
      </rPr>
      <t>것인지에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신고입니다</t>
    </r>
    <r>
      <rPr>
        <sz val="11"/>
        <color indexed="8"/>
        <rFont val="Calibri"/>
        <family val="2"/>
      </rPr>
      <t xml:space="preserve">. </t>
    </r>
    <r>
      <rPr>
        <sz val="11"/>
        <color indexed="8"/>
        <rFont val="돋움"/>
        <family val="2"/>
        <charset val="129"/>
      </rPr>
      <t>공급망에</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제련소가</t>
    </r>
    <r>
      <rPr>
        <sz val="11"/>
        <color indexed="8"/>
        <rFont val="Calibri"/>
        <family val="2"/>
      </rPr>
      <t xml:space="preserve"> </t>
    </r>
    <r>
      <rPr>
        <sz val="11"/>
        <color indexed="8"/>
        <rFont val="돋움"/>
        <family val="2"/>
        <charset val="129"/>
      </rPr>
      <t>적용</t>
    </r>
    <r>
      <rPr>
        <sz val="11"/>
        <color indexed="8"/>
        <rFont val="Calibri"/>
        <family val="2"/>
      </rPr>
      <t xml:space="preserve"> </t>
    </r>
    <r>
      <rPr>
        <sz val="11"/>
        <color indexed="8"/>
        <rFont val="돋움"/>
        <family val="2"/>
        <charset val="129"/>
      </rPr>
      <t>국가에서</t>
    </r>
    <r>
      <rPr>
        <sz val="11"/>
        <color indexed="8"/>
        <rFont val="Calibri"/>
        <family val="2"/>
      </rPr>
      <t xml:space="preserve"> </t>
    </r>
    <r>
      <rPr>
        <sz val="11"/>
        <color indexed="8"/>
        <rFont val="돋움"/>
        <family val="2"/>
        <charset val="129"/>
      </rPr>
      <t>조달하는</t>
    </r>
    <r>
      <rPr>
        <sz val="11"/>
        <color indexed="8"/>
        <rFont val="Calibri"/>
        <family val="2"/>
      </rPr>
      <t xml:space="preserve"> </t>
    </r>
    <r>
      <rPr>
        <sz val="11"/>
        <color indexed="8"/>
        <rFont val="돋움"/>
        <family val="2"/>
        <charset val="129"/>
      </rPr>
      <t>경우</t>
    </r>
    <r>
      <rPr>
        <sz val="11"/>
        <color indexed="8"/>
        <rFont val="Calibri"/>
        <family val="2"/>
      </rPr>
      <t xml:space="preserve">, </t>
    </r>
    <r>
      <rPr>
        <sz val="11"/>
        <color indexed="8"/>
        <rFont val="돋움"/>
        <family val="2"/>
        <charset val="129"/>
      </rPr>
      <t>심지어</t>
    </r>
    <r>
      <rPr>
        <sz val="11"/>
        <color indexed="8"/>
        <rFont val="Calibri"/>
        <family val="2"/>
      </rPr>
      <t xml:space="preserve"> </t>
    </r>
    <r>
      <rPr>
        <sz val="11"/>
        <color indexed="8"/>
        <rFont val="돋움"/>
        <family val="2"/>
        <charset val="129"/>
      </rPr>
      <t>이러한</t>
    </r>
    <r>
      <rPr>
        <sz val="11"/>
        <color indexed="8"/>
        <rFont val="Calibri"/>
        <family val="2"/>
      </rPr>
      <t xml:space="preserve"> </t>
    </r>
    <r>
      <rPr>
        <sz val="11"/>
        <color indexed="8"/>
        <rFont val="돋움"/>
        <family val="2"/>
        <charset val="129"/>
      </rPr>
      <t>제련소가</t>
    </r>
    <r>
      <rPr>
        <sz val="11"/>
        <color indexed="8"/>
        <rFont val="Calibri"/>
        <family val="2"/>
      </rPr>
      <t xml:space="preserve"> RMI</t>
    </r>
    <r>
      <rPr>
        <sz val="11"/>
        <color indexed="8"/>
        <rFont val="돋움"/>
        <family val="2"/>
        <charset val="129"/>
      </rPr>
      <t>를</t>
    </r>
    <r>
      <rPr>
        <sz val="11"/>
        <color indexed="8"/>
        <rFont val="Calibri"/>
        <family val="2"/>
      </rPr>
      <t xml:space="preserve"> </t>
    </r>
    <r>
      <rPr>
        <sz val="11"/>
        <color indexed="8"/>
        <rFont val="돋움"/>
        <family val="2"/>
        <charset val="129"/>
      </rPr>
      <t>준수하는</t>
    </r>
    <r>
      <rPr>
        <sz val="11"/>
        <color indexed="8"/>
        <rFont val="Calibri"/>
        <family val="2"/>
      </rPr>
      <t xml:space="preserve"> </t>
    </r>
    <r>
      <rPr>
        <sz val="11"/>
        <color indexed="8"/>
        <rFont val="돋움"/>
        <family val="2"/>
        <charset val="129"/>
      </rPr>
      <t>제련소</t>
    </r>
    <r>
      <rPr>
        <sz val="11"/>
        <color indexed="8"/>
        <rFont val="Calibri"/>
        <family val="2"/>
      </rPr>
      <t xml:space="preserve"> </t>
    </r>
    <r>
      <rPr>
        <sz val="11"/>
        <color indexed="8"/>
        <rFont val="돋움"/>
        <family val="2"/>
        <charset val="129"/>
      </rPr>
      <t>및</t>
    </r>
    <r>
      <rPr>
        <sz val="11"/>
        <color indexed="8"/>
        <rFont val="Calibri"/>
        <family val="2"/>
      </rPr>
      <t xml:space="preserve"> </t>
    </r>
    <r>
      <rPr>
        <sz val="11"/>
        <color indexed="8"/>
        <rFont val="돋움"/>
        <family val="2"/>
        <charset val="129"/>
      </rPr>
      <t>정련소</t>
    </r>
    <r>
      <rPr>
        <sz val="11"/>
        <color indexed="8"/>
        <rFont val="Calibri"/>
        <family val="2"/>
      </rPr>
      <t xml:space="preserve"> </t>
    </r>
    <r>
      <rPr>
        <sz val="11"/>
        <color indexed="8"/>
        <rFont val="돋움"/>
        <family val="2"/>
        <charset val="129"/>
      </rPr>
      <t>목록에</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경우라도</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"Yes"</t>
    </r>
    <r>
      <rPr>
        <sz val="11"/>
        <color indexed="8"/>
        <rFont val="돋움"/>
        <family val="2"/>
        <charset val="129"/>
      </rPr>
      <t>라고</t>
    </r>
    <r>
      <rPr>
        <sz val="11"/>
        <color indexed="8"/>
        <rFont val="Calibri"/>
        <family val="2"/>
      </rPr>
      <t xml:space="preserve"> </t>
    </r>
    <r>
      <rPr>
        <sz val="11"/>
        <color indexed="8"/>
        <rFont val="돋움"/>
        <family val="2"/>
        <charset val="129"/>
      </rPr>
      <t>답해야</t>
    </r>
    <r>
      <rPr>
        <sz val="11"/>
        <color indexed="8"/>
        <rFont val="Calibri"/>
        <family val="2"/>
      </rPr>
      <t xml:space="preserve"> </t>
    </r>
    <r>
      <rPr>
        <sz val="11"/>
        <color indexed="8"/>
        <rFont val="돋움"/>
        <family val="2"/>
        <charset val="129"/>
      </rPr>
      <t>합니다</t>
    </r>
    <r>
      <rPr>
        <sz val="11"/>
        <color indexed="8"/>
        <rFont val="Calibri"/>
        <family val="2"/>
      </rPr>
      <t xml:space="preserve">. </t>
    </r>
    <r>
      <rPr>
        <sz val="11"/>
        <color indexed="8"/>
        <rFont val="돋움"/>
        <family val="2"/>
        <charset val="129"/>
      </rPr>
      <t>자세한</t>
    </r>
    <r>
      <rPr>
        <sz val="11"/>
        <color indexed="8"/>
        <rFont val="Calibri"/>
        <family val="2"/>
      </rPr>
      <t xml:space="preserve"> </t>
    </r>
    <r>
      <rPr>
        <sz val="11"/>
        <color indexed="8"/>
        <rFont val="돋움"/>
        <family val="2"/>
        <charset val="129"/>
      </rPr>
      <t>내용은</t>
    </r>
    <r>
      <rPr>
        <sz val="11"/>
        <color indexed="8"/>
        <rFont val="Calibri"/>
        <family val="2"/>
      </rPr>
      <t xml:space="preserve"> RMI</t>
    </r>
    <r>
      <rPr>
        <sz val="11"/>
        <color indexed="8"/>
        <rFont val="돋움"/>
        <family val="2"/>
        <charset val="129"/>
      </rPr>
      <t>의</t>
    </r>
    <r>
      <rPr>
        <sz val="11"/>
        <color indexed="8"/>
        <rFont val="Calibri"/>
        <family val="2"/>
      </rPr>
      <t xml:space="preserve"> </t>
    </r>
    <r>
      <rPr>
        <sz val="11"/>
        <color indexed="8"/>
        <rFont val="돋움"/>
        <family val="2"/>
        <charset val="129"/>
      </rPr>
      <t>분쟁광물에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실사</t>
    </r>
    <r>
      <rPr>
        <sz val="11"/>
        <color indexed="8"/>
        <rFont val="Calibri"/>
        <family val="2"/>
      </rPr>
      <t xml:space="preserve"> </t>
    </r>
    <r>
      <rPr>
        <sz val="11"/>
        <color indexed="8"/>
        <rFont val="돋움"/>
        <family val="2"/>
        <charset val="129"/>
      </rPr>
      <t>지침</t>
    </r>
    <r>
      <rPr>
        <sz val="11"/>
        <color indexed="8"/>
        <rFont val="Calibri"/>
        <family val="2"/>
      </rPr>
      <t>(http://www.responsiblemineralsinitiative.org/training-and-resources/publications-and-guidance/)</t>
    </r>
    <r>
      <rPr>
        <sz val="11"/>
        <color indexed="8"/>
        <rFont val="돋움"/>
        <family val="2"/>
        <charset val="129"/>
      </rPr>
      <t>을</t>
    </r>
    <r>
      <rPr>
        <sz val="11"/>
        <color indexed="8"/>
        <rFont val="Calibri"/>
        <family val="2"/>
      </rPr>
      <t xml:space="preserve"> </t>
    </r>
    <r>
      <rPr>
        <sz val="11"/>
        <color indexed="8"/>
        <rFont val="돋움"/>
        <family val="2"/>
        <charset val="129"/>
      </rPr>
      <t>참조하십시오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답변은</t>
    </r>
    <r>
      <rPr>
        <sz val="11"/>
        <color indexed="8"/>
        <rFont val="Calibri"/>
        <family val="2"/>
      </rPr>
      <t xml:space="preserve"> "Yes", "No" </t>
    </r>
    <r>
      <rPr>
        <sz val="11"/>
        <color indexed="8"/>
        <rFont val="돋움"/>
        <family val="2"/>
        <charset val="129"/>
      </rPr>
      <t>또는</t>
    </r>
    <r>
      <rPr>
        <sz val="11"/>
        <color indexed="8"/>
        <rFont val="Calibri"/>
        <family val="2"/>
      </rPr>
      <t xml:space="preserve"> "Unknown(</t>
    </r>
    <r>
      <rPr>
        <sz val="11"/>
        <color indexed="8"/>
        <rFont val="돋움"/>
        <family val="2"/>
        <charset val="129"/>
      </rPr>
      <t>모름</t>
    </r>
    <r>
      <rPr>
        <sz val="11"/>
        <color indexed="8"/>
        <rFont val="Calibri"/>
        <family val="2"/>
      </rPr>
      <t>)"</t>
    </r>
    <r>
      <rPr>
        <sz val="11"/>
        <color indexed="8"/>
        <rFont val="돋움"/>
        <family val="2"/>
        <charset val="129"/>
      </rPr>
      <t>이어야</t>
    </r>
    <r>
      <rPr>
        <sz val="11"/>
        <color indexed="8"/>
        <rFont val="Calibri"/>
        <family val="2"/>
      </rPr>
      <t xml:space="preserve"> </t>
    </r>
    <r>
      <rPr>
        <sz val="11"/>
        <color indexed="8"/>
        <rFont val="돋움"/>
        <family val="2"/>
        <charset val="129"/>
      </rPr>
      <t>합니다</t>
    </r>
    <r>
      <rPr>
        <sz val="11"/>
        <color indexed="8"/>
        <rFont val="Calibri"/>
        <family val="2"/>
      </rPr>
      <t xml:space="preserve">. </t>
    </r>
    <r>
      <rPr>
        <sz val="11"/>
        <color indexed="8"/>
        <rFont val="돋움"/>
        <family val="2"/>
        <charset val="129"/>
      </rPr>
      <t>답변이</t>
    </r>
    <r>
      <rPr>
        <sz val="11"/>
        <color indexed="8"/>
        <rFont val="Calibri"/>
        <family val="2"/>
      </rPr>
      <t xml:space="preserve"> "Yes"</t>
    </r>
    <r>
      <rPr>
        <sz val="11"/>
        <color indexed="8"/>
        <rFont val="돋움"/>
        <family val="2"/>
        <charset val="129"/>
      </rPr>
      <t>인</t>
    </r>
    <r>
      <rPr>
        <sz val="11"/>
        <color indexed="8"/>
        <rFont val="Calibri"/>
        <family val="2"/>
      </rPr>
      <t xml:space="preserve"> </t>
    </r>
    <r>
      <rPr>
        <sz val="11"/>
        <color indexed="8"/>
        <rFont val="돋움"/>
        <family val="2"/>
        <charset val="129"/>
      </rPr>
      <t>경우</t>
    </r>
    <r>
      <rPr>
        <sz val="11"/>
        <color indexed="8"/>
        <rFont val="Calibri"/>
        <family val="2"/>
      </rPr>
      <t xml:space="preserve">, </t>
    </r>
    <r>
      <rPr>
        <sz val="11"/>
        <color indexed="8"/>
        <rFont val="돋움"/>
        <family val="2"/>
        <charset val="129"/>
      </rPr>
      <t>비고란에</t>
    </r>
    <r>
      <rPr>
        <sz val="11"/>
        <color indexed="8"/>
        <rFont val="Calibri"/>
        <family val="2"/>
      </rPr>
      <t xml:space="preserve"> </t>
    </r>
    <r>
      <rPr>
        <sz val="11"/>
        <color indexed="8"/>
        <rFont val="돋움"/>
        <family val="2"/>
        <charset val="129"/>
      </rPr>
      <t>구체적인</t>
    </r>
    <r>
      <rPr>
        <sz val="11"/>
        <color indexed="8"/>
        <rFont val="Calibri"/>
        <family val="2"/>
      </rPr>
      <t xml:space="preserve"> </t>
    </r>
    <r>
      <rPr>
        <sz val="11"/>
        <color indexed="8"/>
        <rFont val="돋움"/>
        <family val="2"/>
        <charset val="129"/>
      </rPr>
      <t>내용을</t>
    </r>
    <r>
      <rPr>
        <sz val="11"/>
        <color indexed="8"/>
        <rFont val="Calibri"/>
        <family val="2"/>
      </rPr>
      <t xml:space="preserve"> </t>
    </r>
    <r>
      <rPr>
        <sz val="11"/>
        <color indexed="8"/>
        <rFont val="돋움"/>
        <family val="2"/>
        <charset val="129"/>
      </rPr>
      <t>기재하십시오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만일</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 xml:space="preserve">1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라면</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</si>
  <si>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r>
      <t xml:space="preserve">1. </t>
    </r>
    <r>
      <rPr>
        <sz val="11"/>
        <rFont val="BatangChe"/>
        <family val="3"/>
        <charset val="129"/>
      </rPr>
      <t>제련소</t>
    </r>
    <r>
      <rPr>
        <sz val="11"/>
        <rFont val="ＭＳ Ｐゴシック"/>
        <family val="3"/>
        <charset val="128"/>
      </rPr>
      <t xml:space="preserve"> ID </t>
    </r>
    <r>
      <rPr>
        <sz val="11"/>
        <rFont val="BatangChe"/>
        <family val="3"/>
        <charset val="129"/>
      </rPr>
      <t>입력</t>
    </r>
    <r>
      <rPr>
        <sz val="11"/>
        <rFont val="ＭＳ Ｐゴシック"/>
        <family val="3"/>
        <charset val="128"/>
      </rPr>
      <t xml:space="preserve"> </t>
    </r>
    <r>
      <rPr>
        <sz val="11"/>
        <rFont val="BatangChe"/>
        <family val="3"/>
        <charset val="129"/>
      </rPr>
      <t>열</t>
    </r>
    <r>
      <rPr>
        <sz val="11"/>
        <rFont val="ＭＳ Ｐゴシック"/>
        <family val="3"/>
        <charset val="128"/>
      </rPr>
      <t xml:space="preserve"> – </t>
    </r>
    <r>
      <rPr>
        <sz val="11"/>
        <rFont val="BatangChe"/>
        <family val="3"/>
        <charset val="129"/>
      </rPr>
      <t>제련소</t>
    </r>
    <r>
      <rPr>
        <sz val="11"/>
        <rFont val="ＭＳ Ｐゴシック"/>
        <family val="3"/>
        <charset val="128"/>
      </rPr>
      <t xml:space="preserve"> ID </t>
    </r>
    <r>
      <rPr>
        <sz val="11"/>
        <rFont val="BatangChe"/>
        <family val="3"/>
        <charset val="129"/>
      </rPr>
      <t>번호를</t>
    </r>
    <r>
      <rPr>
        <sz val="11"/>
        <rFont val="ＭＳ Ｐゴシック"/>
        <family val="3"/>
        <charset val="128"/>
      </rPr>
      <t xml:space="preserve"> </t>
    </r>
    <r>
      <rPr>
        <sz val="11"/>
        <rFont val="BatangChe"/>
        <family val="3"/>
        <charset val="129"/>
      </rPr>
      <t>아는</t>
    </r>
    <r>
      <rPr>
        <sz val="11"/>
        <rFont val="ＭＳ Ｐゴシック"/>
        <family val="3"/>
        <charset val="128"/>
      </rPr>
      <t xml:space="preserve"> </t>
    </r>
    <r>
      <rPr>
        <sz val="11"/>
        <rFont val="BatangChe"/>
        <family val="3"/>
        <charset val="129"/>
      </rPr>
      <t>경우</t>
    </r>
    <r>
      <rPr>
        <sz val="11"/>
        <rFont val="ＭＳ Ｐゴシック"/>
        <family val="3"/>
        <charset val="128"/>
      </rPr>
      <t xml:space="preserve"> A</t>
    </r>
    <r>
      <rPr>
        <sz val="11"/>
        <rFont val="BatangChe"/>
        <family val="3"/>
        <charset val="129"/>
      </rPr>
      <t>열에</t>
    </r>
    <r>
      <rPr>
        <sz val="11"/>
        <rFont val="ＭＳ Ｐゴシック"/>
        <family val="3"/>
        <charset val="128"/>
      </rPr>
      <t xml:space="preserve"> </t>
    </r>
    <r>
      <rPr>
        <sz val="11"/>
        <rFont val="BatangChe"/>
        <family val="3"/>
        <charset val="129"/>
      </rPr>
      <t>번호를</t>
    </r>
    <r>
      <rPr>
        <sz val="11"/>
        <rFont val="ＭＳ Ｐゴシック"/>
        <family val="3"/>
        <charset val="128"/>
      </rPr>
      <t xml:space="preserve"> </t>
    </r>
    <r>
      <rPr>
        <sz val="11"/>
        <rFont val="BatangChe"/>
        <family val="3"/>
        <charset val="129"/>
      </rPr>
      <t>입력합니다</t>
    </r>
    <r>
      <rPr>
        <sz val="11"/>
        <rFont val="ＭＳ Ｐゴシック"/>
        <family val="3"/>
        <charset val="128"/>
      </rPr>
      <t xml:space="preserve">(B, C, E, F, G, I </t>
    </r>
    <r>
      <rPr>
        <sz val="11"/>
        <rFont val="BatangChe"/>
        <family val="3"/>
        <charset val="129"/>
      </rPr>
      <t>및</t>
    </r>
    <r>
      <rPr>
        <sz val="11"/>
        <rFont val="ＭＳ Ｐゴシック"/>
        <family val="3"/>
        <charset val="128"/>
      </rPr>
      <t xml:space="preserve"> J</t>
    </r>
    <r>
      <rPr>
        <sz val="11"/>
        <rFont val="BatangChe"/>
        <family val="3"/>
        <charset val="129"/>
      </rPr>
      <t>열은</t>
    </r>
    <r>
      <rPr>
        <sz val="11"/>
        <rFont val="ＭＳ Ｐゴシック"/>
        <family val="3"/>
        <charset val="128"/>
      </rPr>
      <t xml:space="preserve"> </t>
    </r>
    <r>
      <rPr>
        <sz val="11"/>
        <rFont val="BatangChe"/>
        <family val="3"/>
        <charset val="129"/>
      </rPr>
      <t>자동으로</t>
    </r>
    <r>
      <rPr>
        <sz val="11"/>
        <rFont val="ＭＳ Ｐゴシック"/>
        <family val="3"/>
        <charset val="128"/>
      </rPr>
      <t xml:space="preserve"> </t>
    </r>
    <r>
      <rPr>
        <sz val="11"/>
        <rFont val="BatangChe"/>
        <family val="3"/>
        <charset val="129"/>
      </rPr>
      <t>입력됨</t>
    </r>
    <r>
      <rPr>
        <sz val="11"/>
        <rFont val="ＭＳ Ｐゴシック"/>
        <family val="3"/>
        <charset val="128"/>
      </rPr>
      <t>). A</t>
    </r>
    <r>
      <rPr>
        <sz val="11"/>
        <rFont val="BatangChe"/>
        <family val="3"/>
        <charset val="129"/>
      </rPr>
      <t>열은</t>
    </r>
    <r>
      <rPr>
        <sz val="11"/>
        <rFont val="ＭＳ Ｐゴシック"/>
        <family val="3"/>
        <charset val="128"/>
      </rPr>
      <t xml:space="preserve"> </t>
    </r>
    <r>
      <rPr>
        <sz val="11"/>
        <rFont val="BatangChe"/>
        <family val="3"/>
        <charset val="129"/>
      </rPr>
      <t>자동으로</t>
    </r>
    <r>
      <rPr>
        <sz val="11"/>
        <rFont val="ＭＳ Ｐゴシック"/>
        <family val="3"/>
        <charset val="128"/>
      </rPr>
      <t xml:space="preserve"> </t>
    </r>
    <r>
      <rPr>
        <sz val="11"/>
        <rFont val="BatangChe"/>
        <family val="3"/>
        <charset val="129"/>
      </rPr>
      <t>입력되지</t>
    </r>
    <r>
      <rPr>
        <sz val="11"/>
        <rFont val="ＭＳ Ｐゴシック"/>
        <family val="3"/>
        <charset val="128"/>
      </rPr>
      <t xml:space="preserve"> </t>
    </r>
    <r>
      <rPr>
        <sz val="11"/>
        <rFont val="BatangChe"/>
        <family val="3"/>
        <charset val="129"/>
      </rPr>
      <t>않습니다</t>
    </r>
    <r>
      <rPr>
        <sz val="11"/>
        <rFont val="ＭＳ Ｐゴシック"/>
        <family val="3"/>
        <charset val="128"/>
      </rPr>
      <t xml:space="preserve">. </t>
    </r>
  </si>
  <si>
    <r>
      <t xml:space="preserve">13. </t>
    </r>
    <r>
      <rPr>
        <sz val="11"/>
        <rFont val="돋움"/>
        <family val="3"/>
        <charset val="129"/>
      </rPr>
      <t>광산</t>
    </r>
    <r>
      <rPr>
        <sz val="11"/>
        <rFont val="Verdana"/>
        <family val="2"/>
      </rPr>
      <t xml:space="preserve"> </t>
    </r>
    <r>
      <rPr>
        <sz val="11"/>
        <rFont val="돋움"/>
        <family val="3"/>
        <charset val="129"/>
      </rPr>
      <t>이름</t>
    </r>
    <r>
      <rPr>
        <sz val="11"/>
        <rFont val="Verdana"/>
        <family val="2"/>
      </rPr>
      <t xml:space="preserve"> - </t>
    </r>
    <r>
      <rPr>
        <sz val="11"/>
        <rFont val="돋움"/>
        <family val="3"/>
        <charset val="129"/>
      </rPr>
      <t>회사가</t>
    </r>
    <r>
      <rPr>
        <sz val="11"/>
        <rFont val="Verdana"/>
        <family val="2"/>
      </rPr>
      <t xml:space="preserve"> </t>
    </r>
    <r>
      <rPr>
        <sz val="11"/>
        <rFont val="돋움"/>
        <family val="3"/>
        <charset val="129"/>
      </rPr>
      <t>제련소에서</t>
    </r>
    <r>
      <rPr>
        <sz val="11"/>
        <rFont val="Verdana"/>
        <family val="2"/>
      </rPr>
      <t xml:space="preserve"> </t>
    </r>
    <r>
      <rPr>
        <sz val="11"/>
        <rFont val="돋움"/>
        <family val="3"/>
        <charset val="129"/>
      </rPr>
      <t>실제로</t>
    </r>
    <r>
      <rPr>
        <sz val="11"/>
        <rFont val="Verdana"/>
        <family val="2"/>
      </rPr>
      <t xml:space="preserve"> </t>
    </r>
    <r>
      <rPr>
        <sz val="11"/>
        <rFont val="돋움"/>
        <family val="3"/>
        <charset val="129"/>
      </rPr>
      <t>사용하는</t>
    </r>
    <r>
      <rPr>
        <sz val="11"/>
        <rFont val="Verdana"/>
        <family val="2"/>
      </rPr>
      <t xml:space="preserve"> </t>
    </r>
    <r>
      <rPr>
        <sz val="11"/>
        <rFont val="돋움"/>
        <family val="3"/>
        <charset val="129"/>
      </rPr>
      <t>광산을</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열에</t>
    </r>
    <r>
      <rPr>
        <sz val="11"/>
        <rFont val="Verdana"/>
        <family val="2"/>
      </rPr>
      <t xml:space="preserve"> </t>
    </r>
    <r>
      <rPr>
        <sz val="11"/>
        <rFont val="돋움"/>
        <family val="3"/>
        <charset val="129"/>
      </rPr>
      <t>기입할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 xml:space="preserve">. </t>
    </r>
    <r>
      <rPr>
        <sz val="11"/>
        <rFont val="돋움"/>
        <family val="3"/>
        <charset val="129"/>
      </rPr>
      <t>이름을</t>
    </r>
    <r>
      <rPr>
        <sz val="11"/>
        <rFont val="Verdana"/>
        <family val="2"/>
      </rPr>
      <t xml:space="preserve"> </t>
    </r>
    <r>
      <rPr>
        <sz val="11"/>
        <rFont val="돋움"/>
        <family val="3"/>
        <charset val="129"/>
      </rPr>
      <t>아는</t>
    </r>
    <r>
      <rPr>
        <sz val="11"/>
        <rFont val="Verdana"/>
        <family val="2"/>
      </rPr>
      <t xml:space="preserve"> </t>
    </r>
    <r>
      <rPr>
        <sz val="11"/>
        <rFont val="돋움"/>
        <family val="3"/>
        <charset val="129"/>
      </rPr>
      <t>경우</t>
    </r>
    <r>
      <rPr>
        <sz val="11"/>
        <rFont val="Verdana"/>
        <family val="2"/>
      </rPr>
      <t xml:space="preserve"> </t>
    </r>
    <r>
      <rPr>
        <sz val="11"/>
        <rFont val="돋움"/>
        <family val="3"/>
        <charset val="129"/>
      </rPr>
      <t>실제</t>
    </r>
    <r>
      <rPr>
        <sz val="11"/>
        <rFont val="Verdana"/>
        <family val="2"/>
      </rPr>
      <t xml:space="preserve"> </t>
    </r>
    <r>
      <rPr>
        <sz val="11"/>
        <rFont val="돋움"/>
        <family val="3"/>
        <charset val="129"/>
      </rPr>
      <t>광산의</t>
    </r>
    <r>
      <rPr>
        <sz val="11"/>
        <rFont val="Verdana"/>
        <family val="2"/>
      </rPr>
      <t xml:space="preserve"> </t>
    </r>
    <r>
      <rPr>
        <sz val="11"/>
        <rFont val="돋움"/>
        <family val="3"/>
        <charset val="129"/>
      </rPr>
      <t>이름을</t>
    </r>
    <r>
      <rPr>
        <sz val="11"/>
        <rFont val="Verdana"/>
        <family val="2"/>
      </rPr>
      <t xml:space="preserve"> </t>
    </r>
    <r>
      <rPr>
        <sz val="11"/>
        <rFont val="돋움"/>
        <family val="3"/>
        <charset val="129"/>
      </rPr>
      <t>기입하시오</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원료의</t>
    </r>
    <r>
      <rPr>
        <sz val="11"/>
        <rFont val="Verdana"/>
        <family val="2"/>
      </rPr>
      <t xml:space="preserve"> 100%</t>
    </r>
    <r>
      <rPr>
        <sz val="11"/>
        <rFont val="돋움"/>
        <family val="3"/>
        <charset val="129"/>
      </rPr>
      <t>가</t>
    </r>
    <r>
      <rPr>
        <sz val="11"/>
        <rFont val="Verdana"/>
        <family val="2"/>
      </rPr>
      <t xml:space="preserve"> </t>
    </r>
    <r>
      <rPr>
        <sz val="11"/>
        <rFont val="돋움"/>
        <family val="3"/>
        <charset val="129"/>
      </rPr>
      <t>재활용</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폐자원에서</t>
    </r>
    <r>
      <rPr>
        <sz val="11"/>
        <rFont val="Verdana"/>
        <family val="2"/>
      </rPr>
      <t xml:space="preserve"> </t>
    </r>
    <r>
      <rPr>
        <sz val="11"/>
        <rFont val="돋움"/>
        <family val="3"/>
        <charset val="129"/>
      </rPr>
      <t>왔다면</t>
    </r>
    <r>
      <rPr>
        <sz val="11"/>
        <rFont val="Verdana"/>
        <family val="2"/>
      </rPr>
      <t xml:space="preserve">, </t>
    </r>
    <r>
      <rPr>
        <sz val="11"/>
        <rFont val="돋움"/>
        <family val="3"/>
        <charset val="129"/>
      </rPr>
      <t>광산의</t>
    </r>
    <r>
      <rPr>
        <sz val="11"/>
        <rFont val="Verdana"/>
        <family val="2"/>
      </rPr>
      <t xml:space="preserve"> </t>
    </r>
    <r>
      <rPr>
        <sz val="11"/>
        <rFont val="돋움"/>
        <family val="3"/>
        <charset val="129"/>
      </rPr>
      <t>이름에</t>
    </r>
    <r>
      <rPr>
        <sz val="11"/>
        <rFont val="Verdana"/>
        <family val="2"/>
      </rPr>
      <t xml:space="preserve"> "Recycled" </t>
    </r>
    <r>
      <rPr>
        <sz val="11"/>
        <rFont val="돋움"/>
        <family val="3"/>
        <charset val="129"/>
      </rPr>
      <t>또는</t>
    </r>
    <r>
      <rPr>
        <sz val="11"/>
        <rFont val="Verdana"/>
        <family val="2"/>
      </rPr>
      <t xml:space="preserve"> "Scrap"</t>
    </r>
    <r>
      <rPr>
        <sz val="11"/>
        <rFont val="돋움"/>
        <family val="3"/>
        <charset val="129"/>
      </rPr>
      <t>을</t>
    </r>
    <r>
      <rPr>
        <sz val="11"/>
        <rFont val="Verdana"/>
        <family val="2"/>
      </rPr>
      <t xml:space="preserve"> </t>
    </r>
    <r>
      <rPr>
        <sz val="11"/>
        <rFont val="돋움"/>
        <family val="3"/>
        <charset val="129"/>
      </rPr>
      <t>입력하고</t>
    </r>
    <r>
      <rPr>
        <sz val="11"/>
        <rFont val="Verdana"/>
        <family val="2"/>
      </rPr>
      <t>, P</t>
    </r>
    <r>
      <rPr>
        <sz val="11"/>
        <rFont val="돋움"/>
        <family val="3"/>
        <charset val="129"/>
      </rPr>
      <t>열에</t>
    </r>
    <r>
      <rPr>
        <sz val="11"/>
        <rFont val="Verdana"/>
        <family val="2"/>
      </rPr>
      <t xml:space="preserve"> "Yes"</t>
    </r>
    <r>
      <rPr>
        <sz val="11"/>
        <rFont val="돋움"/>
        <family val="3"/>
        <charset val="129"/>
      </rPr>
      <t>로</t>
    </r>
    <r>
      <rPr>
        <sz val="11"/>
        <rFont val="Verdana"/>
        <family val="2"/>
      </rPr>
      <t xml:space="preserve"> </t>
    </r>
    <r>
      <rPr>
        <sz val="11"/>
        <rFont val="돋움"/>
        <family val="3"/>
        <charset val="129"/>
      </rPr>
      <t>답하시오</t>
    </r>
    <r>
      <rPr>
        <sz val="11"/>
        <rFont val="Verdana"/>
        <family val="2"/>
      </rPr>
      <t>.
"RMI</t>
    </r>
    <r>
      <rPr>
        <sz val="11"/>
        <rFont val="돋움"/>
        <family val="3"/>
        <charset val="129"/>
      </rPr>
      <t>에</t>
    </r>
    <r>
      <rPr>
        <sz val="11"/>
        <rFont val="Verdana"/>
        <family val="2"/>
      </rPr>
      <t xml:space="preserve"> </t>
    </r>
    <r>
      <rPr>
        <sz val="11"/>
        <rFont val="돋움"/>
        <family val="3"/>
        <charset val="129"/>
      </rPr>
      <t>따라</t>
    </r>
    <r>
      <rPr>
        <sz val="11"/>
        <rFont val="Verdana"/>
        <family val="2"/>
      </rPr>
      <t xml:space="preserve"> </t>
    </r>
    <r>
      <rPr>
        <sz val="11"/>
        <rFont val="돋움"/>
        <family val="3"/>
        <charset val="129"/>
      </rPr>
      <t>확인된</t>
    </r>
    <r>
      <rPr>
        <sz val="11"/>
        <rFont val="Verdana"/>
        <family val="2"/>
      </rPr>
      <t xml:space="preserve"> RCOI"</t>
    </r>
    <r>
      <rPr>
        <sz val="11"/>
        <rFont val="돋움"/>
        <family val="3"/>
        <charset val="129"/>
      </rPr>
      <t>는</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질문의</t>
    </r>
    <r>
      <rPr>
        <sz val="11"/>
        <rFont val="Verdana"/>
        <family val="2"/>
      </rPr>
      <t xml:space="preserve"> </t>
    </r>
    <r>
      <rPr>
        <sz val="11"/>
        <rFont val="돋움"/>
        <family val="3"/>
        <charset val="129"/>
      </rPr>
      <t>대답으로</t>
    </r>
    <r>
      <rPr>
        <sz val="11"/>
        <rFont val="Verdana"/>
        <family val="2"/>
      </rPr>
      <t xml:space="preserve"> </t>
    </r>
    <r>
      <rPr>
        <sz val="11"/>
        <rFont val="돋움"/>
        <family val="3"/>
        <charset val="129"/>
      </rPr>
      <t>인정될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 xml:space="preserve">. 
</t>
    </r>
  </si>
  <si>
    <r>
      <t xml:space="preserve">14. </t>
    </r>
    <r>
      <rPr>
        <sz val="11"/>
        <rFont val="돋움"/>
        <family val="3"/>
        <charset val="129"/>
      </rPr>
      <t>광산</t>
    </r>
    <r>
      <rPr>
        <sz val="11"/>
        <rFont val="Verdana"/>
        <family val="2"/>
      </rPr>
      <t>(</t>
    </r>
    <r>
      <rPr>
        <sz val="11"/>
        <rFont val="돋움"/>
        <family val="3"/>
        <charset val="129"/>
      </rPr>
      <t>국가</t>
    </r>
    <r>
      <rPr>
        <sz val="11"/>
        <rFont val="Verdana"/>
        <family val="2"/>
      </rPr>
      <t>)</t>
    </r>
    <r>
      <rPr>
        <sz val="11"/>
        <rFont val="돋움"/>
        <family val="3"/>
        <charset val="129"/>
      </rPr>
      <t>의</t>
    </r>
    <r>
      <rPr>
        <sz val="11"/>
        <rFont val="Verdana"/>
        <family val="2"/>
      </rPr>
      <t xml:space="preserve"> </t>
    </r>
    <r>
      <rPr>
        <sz val="11"/>
        <rFont val="돋움"/>
        <family val="3"/>
        <charset val="129"/>
      </rPr>
      <t>위치</t>
    </r>
    <r>
      <rPr>
        <sz val="11"/>
        <rFont val="Verdana"/>
        <family val="2"/>
      </rPr>
      <t xml:space="preserve"> - </t>
    </r>
    <r>
      <rPr>
        <sz val="11"/>
        <rFont val="돋움"/>
        <family val="3"/>
        <charset val="129"/>
      </rPr>
      <t>회사가</t>
    </r>
    <r>
      <rPr>
        <sz val="11"/>
        <rFont val="Verdana"/>
        <family val="2"/>
      </rPr>
      <t xml:space="preserve"> </t>
    </r>
    <r>
      <rPr>
        <sz val="11"/>
        <rFont val="돋움"/>
        <family val="3"/>
        <charset val="129"/>
      </rPr>
      <t>제련소에서</t>
    </r>
    <r>
      <rPr>
        <sz val="11"/>
        <rFont val="Verdana"/>
        <family val="2"/>
      </rPr>
      <t xml:space="preserve"> </t>
    </r>
    <r>
      <rPr>
        <sz val="11"/>
        <rFont val="돋움"/>
        <family val="3"/>
        <charset val="129"/>
      </rPr>
      <t>실제로</t>
    </r>
    <r>
      <rPr>
        <sz val="11"/>
        <rFont val="Verdana"/>
        <family val="2"/>
      </rPr>
      <t xml:space="preserve"> </t>
    </r>
    <r>
      <rPr>
        <sz val="11"/>
        <rFont val="돋움"/>
        <family val="3"/>
        <charset val="129"/>
      </rPr>
      <t>사용하는</t>
    </r>
    <r>
      <rPr>
        <sz val="11"/>
        <rFont val="Verdana"/>
        <family val="2"/>
      </rPr>
      <t xml:space="preserve"> </t>
    </r>
    <r>
      <rPr>
        <sz val="11"/>
        <rFont val="돋움"/>
        <family val="3"/>
        <charset val="129"/>
      </rPr>
      <t>광산을</t>
    </r>
    <r>
      <rPr>
        <sz val="11"/>
        <rFont val="Verdana"/>
        <family val="2"/>
      </rPr>
      <t xml:space="preserve"> </t>
    </r>
    <r>
      <rPr>
        <sz val="11"/>
        <rFont val="돋움"/>
        <family val="3"/>
        <charset val="129"/>
      </rPr>
      <t>기입할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자유</t>
    </r>
    <r>
      <rPr>
        <sz val="11"/>
        <rFont val="Verdana"/>
        <family val="2"/>
      </rPr>
      <t xml:space="preserve"> </t>
    </r>
    <r>
      <rPr>
        <sz val="11"/>
        <rFont val="돋움"/>
        <family val="3"/>
        <charset val="129"/>
      </rPr>
      <t>형식의</t>
    </r>
    <r>
      <rPr>
        <sz val="11"/>
        <rFont val="Verdana"/>
        <family val="2"/>
      </rPr>
      <t xml:space="preserve"> </t>
    </r>
    <r>
      <rPr>
        <sz val="11"/>
        <rFont val="돋움"/>
        <family val="3"/>
        <charset val="129"/>
      </rPr>
      <t>문자열입니다</t>
    </r>
    <r>
      <rPr>
        <sz val="11"/>
        <rFont val="Verdana"/>
        <family val="2"/>
      </rPr>
      <t xml:space="preserve">. </t>
    </r>
    <r>
      <rPr>
        <sz val="11"/>
        <rFont val="돋움"/>
        <family val="3"/>
        <charset val="129"/>
      </rPr>
      <t>광산이</t>
    </r>
    <r>
      <rPr>
        <sz val="11"/>
        <rFont val="Verdana"/>
        <family val="2"/>
      </rPr>
      <t xml:space="preserve"> </t>
    </r>
    <r>
      <rPr>
        <sz val="11"/>
        <rFont val="돋움"/>
        <family val="3"/>
        <charset val="129"/>
      </rPr>
      <t>위치한</t>
    </r>
    <r>
      <rPr>
        <sz val="11"/>
        <rFont val="Verdana"/>
        <family val="2"/>
      </rPr>
      <t xml:space="preserve"> </t>
    </r>
    <r>
      <rPr>
        <sz val="11"/>
        <rFont val="돋움"/>
        <family val="3"/>
        <charset val="129"/>
      </rPr>
      <t>국가를</t>
    </r>
    <r>
      <rPr>
        <sz val="11"/>
        <rFont val="Verdana"/>
        <family val="2"/>
      </rPr>
      <t xml:space="preserve"> </t>
    </r>
    <r>
      <rPr>
        <sz val="11"/>
        <rFont val="돋움"/>
        <family val="3"/>
        <charset val="129"/>
      </rPr>
      <t>기입하십시오</t>
    </r>
    <r>
      <rPr>
        <sz val="11"/>
        <rFont val="Verdana"/>
        <family val="2"/>
      </rPr>
      <t xml:space="preserve">. </t>
    </r>
    <r>
      <rPr>
        <sz val="11"/>
        <rFont val="돋움"/>
        <family val="3"/>
        <charset val="129"/>
      </rPr>
      <t>원산국의</t>
    </r>
    <r>
      <rPr>
        <sz val="11"/>
        <rFont val="Verdana"/>
        <family val="2"/>
      </rPr>
      <t xml:space="preserve"> </t>
    </r>
    <r>
      <rPr>
        <sz val="11"/>
        <rFont val="돋움"/>
        <family val="3"/>
        <charset val="129"/>
      </rPr>
      <t>이름을</t>
    </r>
    <r>
      <rPr>
        <sz val="11"/>
        <rFont val="Verdana"/>
        <family val="2"/>
      </rPr>
      <t xml:space="preserve"> </t>
    </r>
    <r>
      <rPr>
        <sz val="11"/>
        <rFont val="돋움"/>
        <family val="3"/>
        <charset val="129"/>
      </rPr>
      <t>모르면</t>
    </r>
    <r>
      <rPr>
        <sz val="11"/>
        <rFont val="Verdana"/>
        <family val="2"/>
      </rPr>
      <t xml:space="preserve"> "Unknown"</t>
    </r>
    <r>
      <rPr>
        <sz val="11"/>
        <rFont val="돋움"/>
        <family val="3"/>
        <charset val="129"/>
      </rPr>
      <t>을</t>
    </r>
    <r>
      <rPr>
        <sz val="11"/>
        <rFont val="Verdana"/>
        <family val="2"/>
      </rPr>
      <t xml:space="preserve"> </t>
    </r>
    <r>
      <rPr>
        <sz val="11"/>
        <rFont val="돋움"/>
        <family val="3"/>
        <charset val="129"/>
      </rPr>
      <t>기입하십시오</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원료의</t>
    </r>
    <r>
      <rPr>
        <sz val="11"/>
        <rFont val="Verdana"/>
        <family val="2"/>
      </rPr>
      <t xml:space="preserve"> 100%</t>
    </r>
    <r>
      <rPr>
        <sz val="11"/>
        <rFont val="돋움"/>
        <family val="3"/>
        <charset val="129"/>
      </rPr>
      <t>가</t>
    </r>
    <r>
      <rPr>
        <sz val="11"/>
        <rFont val="Verdana"/>
        <family val="2"/>
      </rPr>
      <t xml:space="preserve"> </t>
    </r>
    <r>
      <rPr>
        <sz val="11"/>
        <rFont val="돋움"/>
        <family val="3"/>
        <charset val="129"/>
      </rPr>
      <t>재활용</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폐자원에서</t>
    </r>
    <r>
      <rPr>
        <sz val="11"/>
        <rFont val="Verdana"/>
        <family val="2"/>
      </rPr>
      <t xml:space="preserve"> </t>
    </r>
    <r>
      <rPr>
        <sz val="11"/>
        <rFont val="돋움"/>
        <family val="3"/>
        <charset val="129"/>
      </rPr>
      <t>왔다면</t>
    </r>
    <r>
      <rPr>
        <sz val="11"/>
        <rFont val="Verdana"/>
        <family val="2"/>
      </rPr>
      <t xml:space="preserve">, </t>
    </r>
    <r>
      <rPr>
        <sz val="11"/>
        <rFont val="돋움"/>
        <family val="3"/>
        <charset val="129"/>
      </rPr>
      <t>원산국에</t>
    </r>
    <r>
      <rPr>
        <sz val="11"/>
        <rFont val="Verdana"/>
        <family val="2"/>
      </rPr>
      <t xml:space="preserve"> "Recycled" </t>
    </r>
    <r>
      <rPr>
        <sz val="11"/>
        <rFont val="돋움"/>
        <family val="3"/>
        <charset val="129"/>
      </rPr>
      <t>또는</t>
    </r>
    <r>
      <rPr>
        <sz val="11"/>
        <rFont val="Verdana"/>
        <family val="2"/>
      </rPr>
      <t xml:space="preserve"> "Scrap"</t>
    </r>
    <r>
      <rPr>
        <sz val="11"/>
        <rFont val="돋움"/>
        <family val="3"/>
        <charset val="129"/>
      </rPr>
      <t>을</t>
    </r>
    <r>
      <rPr>
        <sz val="11"/>
        <rFont val="Verdana"/>
        <family val="2"/>
      </rPr>
      <t xml:space="preserve"> </t>
    </r>
    <r>
      <rPr>
        <sz val="11"/>
        <rFont val="돋움"/>
        <family val="3"/>
        <charset val="129"/>
      </rPr>
      <t>기입하십시오</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영역은</t>
    </r>
    <r>
      <rPr>
        <sz val="11"/>
        <rFont val="Verdana"/>
        <family val="2"/>
      </rPr>
      <t xml:space="preserve"> </t>
    </r>
    <r>
      <rPr>
        <sz val="11"/>
        <rFont val="돋움"/>
        <family val="3"/>
        <charset val="129"/>
      </rPr>
      <t>선택사항입니다</t>
    </r>
    <r>
      <rPr>
        <sz val="11"/>
        <rFont val="Verdana"/>
        <family val="2"/>
      </rPr>
      <t>.
"RMI</t>
    </r>
    <r>
      <rPr>
        <sz val="11"/>
        <rFont val="돋움"/>
        <family val="3"/>
        <charset val="129"/>
      </rPr>
      <t>에</t>
    </r>
    <r>
      <rPr>
        <sz val="11"/>
        <rFont val="Verdana"/>
        <family val="2"/>
      </rPr>
      <t xml:space="preserve"> </t>
    </r>
    <r>
      <rPr>
        <sz val="11"/>
        <rFont val="돋움"/>
        <family val="3"/>
        <charset val="129"/>
      </rPr>
      <t>따라</t>
    </r>
    <r>
      <rPr>
        <sz val="11"/>
        <rFont val="Verdana"/>
        <family val="2"/>
      </rPr>
      <t xml:space="preserve"> </t>
    </r>
    <r>
      <rPr>
        <sz val="11"/>
        <rFont val="돋움"/>
        <family val="3"/>
        <charset val="129"/>
      </rPr>
      <t>확인된</t>
    </r>
    <r>
      <rPr>
        <sz val="11"/>
        <rFont val="Verdana"/>
        <family val="2"/>
      </rPr>
      <t xml:space="preserve"> RCOI"</t>
    </r>
    <r>
      <rPr>
        <sz val="11"/>
        <rFont val="돋움"/>
        <family val="3"/>
        <charset val="129"/>
      </rPr>
      <t>는</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질문의</t>
    </r>
    <r>
      <rPr>
        <sz val="11"/>
        <rFont val="Verdana"/>
        <family val="2"/>
      </rPr>
      <t xml:space="preserve"> </t>
    </r>
    <r>
      <rPr>
        <sz val="11"/>
        <rFont val="돋움"/>
        <family val="3"/>
        <charset val="129"/>
      </rPr>
      <t>대답으로</t>
    </r>
    <r>
      <rPr>
        <sz val="11"/>
        <rFont val="Verdana"/>
        <family val="2"/>
      </rPr>
      <t xml:space="preserve"> </t>
    </r>
    <r>
      <rPr>
        <sz val="11"/>
        <rFont val="돋움"/>
        <family val="3"/>
        <charset val="129"/>
      </rPr>
      <t>인정될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 xml:space="preserve">. 
</t>
    </r>
  </si>
  <si>
    <r>
      <t>RBA</t>
    </r>
    <r>
      <rPr>
        <sz val="11"/>
        <rFont val="돋움"/>
        <family val="3"/>
        <charset val="129"/>
      </rPr>
      <t>는</t>
    </r>
    <r>
      <rPr>
        <sz val="11"/>
        <rFont val="Verdana"/>
        <family val="2"/>
      </rPr>
      <t xml:space="preserve"> </t>
    </r>
    <r>
      <rPr>
        <sz val="11"/>
        <rFont val="돋움"/>
        <family val="3"/>
        <charset val="129"/>
      </rPr>
      <t>리스트</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어떤</t>
    </r>
    <r>
      <rPr>
        <sz val="11"/>
        <rFont val="Verdana"/>
        <family val="2"/>
      </rPr>
      <t xml:space="preserve"> </t>
    </r>
    <r>
      <rPr>
        <sz val="11"/>
        <rFont val="돋움"/>
        <family val="3"/>
        <charset val="129"/>
      </rPr>
      <t>툴에</t>
    </r>
    <r>
      <rPr>
        <sz val="11"/>
        <rFont val="Verdana"/>
        <family val="2"/>
      </rPr>
      <t xml:space="preserve"> </t>
    </r>
    <r>
      <rPr>
        <sz val="11"/>
        <rFont val="돋움"/>
        <family val="3"/>
        <charset val="129"/>
      </rPr>
      <t>대해서도</t>
    </r>
    <r>
      <rPr>
        <sz val="11"/>
        <rFont val="Verdana"/>
        <family val="2"/>
      </rPr>
      <t xml:space="preserve"> </t>
    </r>
    <r>
      <rPr>
        <sz val="11"/>
        <rFont val="돋움"/>
        <family val="3"/>
        <charset val="129"/>
      </rPr>
      <t>진술</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보장을</t>
    </r>
    <r>
      <rPr>
        <sz val="11"/>
        <rFont val="Verdana"/>
        <family val="2"/>
      </rPr>
      <t xml:space="preserve"> </t>
    </r>
    <r>
      <rPr>
        <sz val="11"/>
        <rFont val="돋움"/>
        <family val="3"/>
        <charset val="129"/>
      </rPr>
      <t>하지</t>
    </r>
    <r>
      <rPr>
        <sz val="11"/>
        <rFont val="Verdana"/>
        <family val="2"/>
      </rPr>
      <t xml:space="preserve"> </t>
    </r>
    <r>
      <rPr>
        <sz val="11"/>
        <rFont val="돋움"/>
        <family val="3"/>
        <charset val="129"/>
      </rPr>
      <t>않읍니다</t>
    </r>
    <r>
      <rPr>
        <sz val="11"/>
        <rFont val="Verdana"/>
        <family val="2"/>
      </rPr>
      <t xml:space="preserve">. </t>
    </r>
    <r>
      <rPr>
        <sz val="11"/>
        <rFont val="돋움"/>
        <family val="3"/>
        <charset val="129"/>
      </rPr>
      <t>리스트와</t>
    </r>
    <r>
      <rPr>
        <sz val="11"/>
        <rFont val="Verdana"/>
        <family val="2"/>
      </rPr>
      <t xml:space="preserve"> </t>
    </r>
    <r>
      <rPr>
        <sz val="11"/>
        <rFont val="돋움"/>
        <family val="3"/>
        <charset val="129"/>
      </rPr>
      <t>툴들은</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그대로</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사용</t>
    </r>
    <r>
      <rPr>
        <sz val="11"/>
        <rFont val="Verdana"/>
        <family val="2"/>
      </rPr>
      <t xml:space="preserve"> </t>
    </r>
    <r>
      <rPr>
        <sz val="11"/>
        <rFont val="돋움"/>
        <family val="3"/>
        <charset val="129"/>
      </rPr>
      <t>가능한</t>
    </r>
    <r>
      <rPr>
        <sz val="11"/>
        <rFont val="Verdana"/>
        <family val="2"/>
      </rPr>
      <t xml:space="preserve">” </t>
    </r>
    <r>
      <rPr>
        <sz val="11"/>
        <rFont val="돋움"/>
        <family val="3"/>
        <charset val="129"/>
      </rPr>
      <t>경우에</t>
    </r>
    <r>
      <rPr>
        <sz val="11"/>
        <rFont val="Verdana"/>
        <family val="2"/>
      </rPr>
      <t xml:space="preserve"> </t>
    </r>
    <r>
      <rPr>
        <sz val="11"/>
        <rFont val="돋움"/>
        <family val="3"/>
        <charset val="129"/>
      </rPr>
      <t>제공됩니다</t>
    </r>
    <r>
      <rPr>
        <sz val="11"/>
        <rFont val="Verdana"/>
        <family val="2"/>
      </rPr>
      <t>. RBA</t>
    </r>
    <r>
      <rPr>
        <sz val="11"/>
        <rFont val="돋움"/>
        <family val="3"/>
        <charset val="129"/>
      </rPr>
      <t>는</t>
    </r>
    <r>
      <rPr>
        <sz val="11"/>
        <rFont val="Verdana"/>
        <family val="2"/>
      </rPr>
      <t xml:space="preserve"> </t>
    </r>
    <r>
      <rPr>
        <sz val="11"/>
        <rFont val="돋움"/>
        <family val="3"/>
        <charset val="129"/>
      </rPr>
      <t>어떠한</t>
    </r>
    <r>
      <rPr>
        <sz val="11"/>
        <rFont val="Verdana"/>
        <family val="2"/>
      </rPr>
      <t xml:space="preserve"> </t>
    </r>
    <r>
      <rPr>
        <sz val="11"/>
        <rFont val="돋움"/>
        <family val="3"/>
        <charset val="129"/>
      </rPr>
      <t>경우</t>
    </r>
    <r>
      <rPr>
        <sz val="11"/>
        <rFont val="Verdana"/>
        <family val="2"/>
      </rPr>
      <t xml:space="preserve">, </t>
    </r>
    <r>
      <rPr>
        <sz val="11"/>
        <rFont val="돋움"/>
        <family val="3"/>
        <charset val="129"/>
      </rPr>
      <t>명시적</t>
    </r>
    <r>
      <rPr>
        <sz val="11"/>
        <rFont val="Verdana"/>
        <family val="2"/>
      </rPr>
      <t xml:space="preserve">, </t>
    </r>
    <r>
      <rPr>
        <sz val="11"/>
        <rFont val="돋움"/>
        <family val="3"/>
        <charset val="129"/>
      </rPr>
      <t>묵시적</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다른</t>
    </r>
    <r>
      <rPr>
        <sz val="11"/>
        <rFont val="Verdana"/>
        <family val="2"/>
      </rPr>
      <t xml:space="preserve"> </t>
    </r>
    <r>
      <rPr>
        <sz val="11"/>
        <rFont val="돋움"/>
        <family val="3"/>
        <charset val="129"/>
      </rPr>
      <t>경우</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무역이나</t>
    </r>
    <r>
      <rPr>
        <sz val="11"/>
        <rFont val="Verdana"/>
        <family val="2"/>
      </rPr>
      <t xml:space="preserve"> </t>
    </r>
    <r>
      <rPr>
        <sz val="11"/>
        <rFont val="돋움"/>
        <family val="3"/>
        <charset val="129"/>
      </rPr>
      <t>관습으로</t>
    </r>
    <r>
      <rPr>
        <sz val="11"/>
        <rFont val="Verdana"/>
        <family val="2"/>
      </rPr>
      <t xml:space="preserve"> </t>
    </r>
    <r>
      <rPr>
        <sz val="11"/>
        <rFont val="돋움"/>
        <family val="3"/>
        <charset val="129"/>
      </rPr>
      <t>부터</t>
    </r>
    <r>
      <rPr>
        <sz val="11"/>
        <rFont val="Verdana"/>
        <family val="2"/>
      </rPr>
      <t xml:space="preserve"> </t>
    </r>
    <r>
      <rPr>
        <sz val="11"/>
        <rFont val="돋움"/>
        <family val="3"/>
        <charset val="129"/>
      </rPr>
      <t>생기는</t>
    </r>
    <r>
      <rPr>
        <sz val="11"/>
        <rFont val="Verdana"/>
        <family val="2"/>
      </rPr>
      <t xml:space="preserve"> </t>
    </r>
    <r>
      <rPr>
        <sz val="11"/>
        <rFont val="돋움"/>
        <family val="3"/>
        <charset val="129"/>
      </rPr>
      <t>모든</t>
    </r>
    <r>
      <rPr>
        <sz val="11"/>
        <rFont val="Verdana"/>
        <family val="2"/>
      </rPr>
      <t xml:space="preserve"> </t>
    </r>
    <r>
      <rPr>
        <sz val="11"/>
        <rFont val="돋움"/>
        <family val="3"/>
        <charset val="129"/>
      </rPr>
      <t>보장을</t>
    </r>
    <r>
      <rPr>
        <sz val="11"/>
        <rFont val="Verdana"/>
        <family val="2"/>
      </rPr>
      <t xml:space="preserve"> </t>
    </r>
    <r>
      <rPr>
        <sz val="11"/>
        <rFont val="돋움"/>
        <family val="3"/>
        <charset val="129"/>
      </rPr>
      <t>부인한며</t>
    </r>
    <r>
      <rPr>
        <sz val="11"/>
        <rFont val="Verdana"/>
        <family val="2"/>
      </rPr>
      <t xml:space="preserve">, </t>
    </r>
    <r>
      <rPr>
        <sz val="11"/>
        <rFont val="돋움"/>
        <family val="3"/>
        <charset val="129"/>
      </rPr>
      <t>이</t>
    </r>
    <r>
      <rPr>
        <sz val="11"/>
        <rFont val="Verdana"/>
        <family val="2"/>
      </rPr>
      <t xml:space="preserve"> </t>
    </r>
    <r>
      <rPr>
        <sz val="11"/>
        <rFont val="돋움"/>
        <family val="3"/>
        <charset val="129"/>
      </rPr>
      <t>보장은</t>
    </r>
    <r>
      <rPr>
        <sz val="11"/>
        <rFont val="Verdana"/>
        <family val="2"/>
      </rPr>
      <t xml:space="preserve"> </t>
    </r>
    <r>
      <rPr>
        <sz val="11"/>
        <rFont val="돋움"/>
        <family val="3"/>
        <charset val="129"/>
      </rPr>
      <t>양도성</t>
    </r>
    <r>
      <rPr>
        <sz val="11"/>
        <rFont val="Verdana"/>
        <family val="2"/>
      </rPr>
      <t xml:space="preserve">, </t>
    </r>
    <r>
      <rPr>
        <sz val="11"/>
        <rFont val="돋움"/>
        <family val="3"/>
        <charset val="129"/>
      </rPr>
      <t>비침해</t>
    </r>
    <r>
      <rPr>
        <sz val="11"/>
        <rFont val="Verdana"/>
        <family val="2"/>
      </rPr>
      <t xml:space="preserve">, </t>
    </r>
    <r>
      <rPr>
        <sz val="11"/>
        <rFont val="돋움"/>
        <family val="3"/>
        <charset val="129"/>
      </rPr>
      <t>품질</t>
    </r>
    <r>
      <rPr>
        <sz val="11"/>
        <rFont val="Verdana"/>
        <family val="2"/>
      </rPr>
      <t xml:space="preserve">, </t>
    </r>
    <r>
      <rPr>
        <sz val="11"/>
        <rFont val="돋움"/>
        <family val="3"/>
        <charset val="129"/>
      </rPr>
      <t>소유</t>
    </r>
    <r>
      <rPr>
        <sz val="11"/>
        <rFont val="Verdana"/>
        <family val="2"/>
      </rPr>
      <t xml:space="preserve">, </t>
    </r>
    <r>
      <rPr>
        <sz val="11"/>
        <rFont val="돋움"/>
        <family val="3"/>
        <charset val="129"/>
      </rPr>
      <t>특정</t>
    </r>
    <r>
      <rPr>
        <sz val="11"/>
        <rFont val="Verdana"/>
        <family val="2"/>
      </rPr>
      <t xml:space="preserve"> </t>
    </r>
    <r>
      <rPr>
        <sz val="11"/>
        <rFont val="돋움"/>
        <family val="3"/>
        <charset val="129"/>
      </rPr>
      <t>목적에의</t>
    </r>
    <r>
      <rPr>
        <sz val="11"/>
        <rFont val="Verdana"/>
        <family val="2"/>
      </rPr>
      <t xml:space="preserve"> </t>
    </r>
    <r>
      <rPr>
        <sz val="11"/>
        <rFont val="돋움"/>
        <family val="3"/>
        <charset val="129"/>
      </rPr>
      <t>적합성</t>
    </r>
    <r>
      <rPr>
        <sz val="11"/>
        <rFont val="Verdana"/>
        <family val="2"/>
      </rPr>
      <t xml:space="preserve">, </t>
    </r>
    <r>
      <rPr>
        <sz val="11"/>
        <rFont val="돋움"/>
        <family val="3"/>
        <charset val="129"/>
      </rPr>
      <t>완성도</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정확성으로부터의</t>
    </r>
    <r>
      <rPr>
        <sz val="11"/>
        <rFont val="Verdana"/>
        <family val="2"/>
      </rPr>
      <t xml:space="preserve"> </t>
    </r>
    <r>
      <rPr>
        <sz val="11"/>
        <rFont val="돋움"/>
        <family val="3"/>
        <charset val="129"/>
      </rPr>
      <t>묵시적</t>
    </r>
    <r>
      <rPr>
        <sz val="11"/>
        <rFont val="Verdana"/>
        <family val="2"/>
      </rPr>
      <t xml:space="preserve"> </t>
    </r>
    <r>
      <rPr>
        <sz val="11"/>
        <rFont val="돋움"/>
        <family val="3"/>
        <charset val="129"/>
      </rPr>
      <t>보장을</t>
    </r>
    <r>
      <rPr>
        <sz val="11"/>
        <rFont val="Verdana"/>
        <family val="2"/>
      </rPr>
      <t xml:space="preserve"> </t>
    </r>
    <r>
      <rPr>
        <sz val="11"/>
        <rFont val="돋움"/>
        <family val="3"/>
        <charset val="129"/>
      </rPr>
      <t>포함하며</t>
    </r>
    <r>
      <rPr>
        <sz val="11"/>
        <rFont val="Verdana"/>
        <family val="2"/>
      </rPr>
      <t xml:space="preserve"> </t>
    </r>
    <r>
      <rPr>
        <sz val="11"/>
        <rFont val="돋움"/>
        <family val="3"/>
        <charset val="129"/>
      </rPr>
      <t>이에</t>
    </r>
    <r>
      <rPr>
        <sz val="11"/>
        <rFont val="Verdana"/>
        <family val="2"/>
      </rPr>
      <t xml:space="preserve"> </t>
    </r>
    <r>
      <rPr>
        <sz val="11"/>
        <rFont val="돋움"/>
        <family val="3"/>
        <charset val="129"/>
      </rPr>
      <t>제한되지</t>
    </r>
    <r>
      <rPr>
        <sz val="11"/>
        <rFont val="Verdana"/>
        <family val="2"/>
      </rPr>
      <t xml:space="preserve"> </t>
    </r>
    <r>
      <rPr>
        <sz val="11"/>
        <rFont val="돋움"/>
        <family val="3"/>
        <charset val="129"/>
      </rPr>
      <t>않읍니다</t>
    </r>
    <r>
      <rPr>
        <sz val="11"/>
        <rFont val="Verdana"/>
        <family val="2"/>
      </rPr>
      <t>.</t>
    </r>
  </si>
  <si>
    <r>
      <rPr>
        <sz val="11"/>
        <rFont val="돋움"/>
        <family val="3"/>
        <charset val="129"/>
      </rPr>
      <t>리스트</t>
    </r>
    <r>
      <rPr>
        <sz val="11"/>
        <rFont val="Verdana"/>
        <family val="2"/>
      </rPr>
      <t xml:space="preserve"> </t>
    </r>
    <r>
      <rPr>
        <sz val="11"/>
        <rFont val="돋움"/>
        <family val="3"/>
        <charset val="129"/>
      </rPr>
      <t>및</t>
    </r>
    <r>
      <rPr>
        <sz val="11"/>
        <rFont val="Verdana"/>
        <family val="2"/>
      </rPr>
      <t xml:space="preserve"> </t>
    </r>
    <r>
      <rPr>
        <sz val="11"/>
        <rFont val="돋움"/>
        <family val="3"/>
        <charset val="129"/>
      </rPr>
      <t>툴로의</t>
    </r>
    <r>
      <rPr>
        <sz val="11"/>
        <rFont val="Verdana"/>
        <family val="2"/>
      </rPr>
      <t xml:space="preserve"> </t>
    </r>
    <r>
      <rPr>
        <sz val="11"/>
        <rFont val="돋움"/>
        <family val="3"/>
        <charset val="129"/>
      </rPr>
      <t>접속</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사용에</t>
    </r>
    <r>
      <rPr>
        <sz val="11"/>
        <rFont val="Verdana"/>
        <family val="2"/>
      </rPr>
      <t xml:space="preserve"> </t>
    </r>
    <r>
      <rPr>
        <sz val="11"/>
        <rFont val="돋움"/>
        <family val="3"/>
        <charset val="129"/>
      </rPr>
      <t>대하여</t>
    </r>
    <r>
      <rPr>
        <sz val="11"/>
        <rFont val="Verdana"/>
        <family val="2"/>
      </rPr>
      <t xml:space="preserve">, </t>
    </r>
    <r>
      <rPr>
        <sz val="11"/>
        <rFont val="돋움"/>
        <family val="3"/>
        <charset val="129"/>
      </rPr>
      <t>사용자는</t>
    </r>
    <r>
      <rPr>
        <sz val="11"/>
        <rFont val="Verdana"/>
        <family val="2"/>
      </rPr>
      <t xml:space="preserve"> (a) RBA </t>
    </r>
    <r>
      <rPr>
        <sz val="11"/>
        <rFont val="돋움"/>
        <family val="3"/>
        <charset val="129"/>
      </rPr>
      <t>뿐만</t>
    </r>
    <r>
      <rPr>
        <sz val="11"/>
        <rFont val="Verdana"/>
        <family val="2"/>
      </rPr>
      <t xml:space="preserve"> </t>
    </r>
    <r>
      <rPr>
        <sz val="11"/>
        <rFont val="돋움"/>
        <family val="3"/>
        <charset val="129"/>
      </rPr>
      <t>아니라</t>
    </r>
    <r>
      <rPr>
        <sz val="11"/>
        <rFont val="Verdana"/>
        <family val="2"/>
      </rPr>
      <t xml:space="preserve"> </t>
    </r>
    <r>
      <rPr>
        <sz val="11"/>
        <rFont val="돋움"/>
        <family val="3"/>
        <charset val="129"/>
      </rPr>
      <t>각각의</t>
    </r>
    <r>
      <rPr>
        <sz val="11"/>
        <rFont val="Verdana"/>
        <family val="2"/>
      </rPr>
      <t xml:space="preserve"> </t>
    </r>
    <r>
      <rPr>
        <sz val="11"/>
        <rFont val="돋움"/>
        <family val="3"/>
        <charset val="129"/>
      </rPr>
      <t>임원</t>
    </r>
    <r>
      <rPr>
        <sz val="11"/>
        <rFont val="Verdana"/>
        <family val="2"/>
      </rPr>
      <t xml:space="preserve">, </t>
    </r>
    <r>
      <rPr>
        <sz val="11"/>
        <rFont val="돋움"/>
        <family val="3"/>
        <charset val="129"/>
      </rPr>
      <t>이사</t>
    </r>
    <r>
      <rPr>
        <sz val="11"/>
        <rFont val="Verdana"/>
        <family val="2"/>
      </rPr>
      <t xml:space="preserve">, </t>
    </r>
    <r>
      <rPr>
        <sz val="11"/>
        <rFont val="돋움"/>
        <family val="3"/>
        <charset val="129"/>
      </rPr>
      <t>대리인</t>
    </r>
    <r>
      <rPr>
        <sz val="11"/>
        <rFont val="Verdana"/>
        <family val="2"/>
      </rPr>
      <t xml:space="preserve">, </t>
    </r>
    <r>
      <rPr>
        <sz val="11"/>
        <rFont val="돋움"/>
        <family val="3"/>
        <charset val="129"/>
      </rPr>
      <t>직원</t>
    </r>
    <r>
      <rPr>
        <sz val="11"/>
        <rFont val="Verdana"/>
        <family val="2"/>
      </rPr>
      <t xml:space="preserve">, </t>
    </r>
    <r>
      <rPr>
        <sz val="11"/>
        <rFont val="돋움"/>
        <family val="3"/>
        <charset val="129"/>
      </rPr>
      <t>자원</t>
    </r>
    <r>
      <rPr>
        <sz val="11"/>
        <rFont val="Verdana"/>
        <family val="2"/>
      </rPr>
      <t xml:space="preserve"> </t>
    </r>
    <r>
      <rPr>
        <sz val="11"/>
        <rFont val="돋움"/>
        <family val="3"/>
        <charset val="129"/>
      </rPr>
      <t>봉사자</t>
    </r>
    <r>
      <rPr>
        <sz val="11"/>
        <rFont val="Verdana"/>
        <family val="2"/>
      </rPr>
      <t xml:space="preserve">, </t>
    </r>
    <r>
      <rPr>
        <sz val="11"/>
        <rFont val="돋움"/>
        <family val="3"/>
        <charset val="129"/>
      </rPr>
      <t>대표자</t>
    </r>
    <r>
      <rPr>
        <sz val="11"/>
        <rFont val="Verdana"/>
        <family val="2"/>
      </rPr>
      <t xml:space="preserve">, </t>
    </r>
    <r>
      <rPr>
        <sz val="11"/>
        <rFont val="돋움"/>
        <family val="3"/>
        <charset val="129"/>
      </rPr>
      <t>계약자</t>
    </r>
    <r>
      <rPr>
        <sz val="11"/>
        <rFont val="Verdana"/>
        <family val="2"/>
      </rPr>
      <t xml:space="preserve">, </t>
    </r>
    <r>
      <rPr>
        <sz val="11"/>
        <rFont val="돋움"/>
        <family val="3"/>
        <charset val="129"/>
      </rPr>
      <t>승계인</t>
    </r>
    <r>
      <rPr>
        <sz val="11"/>
        <rFont val="Verdana"/>
        <family val="2"/>
      </rPr>
      <t xml:space="preserve">, </t>
    </r>
    <r>
      <rPr>
        <sz val="11"/>
        <rFont val="돋움"/>
        <family val="3"/>
        <charset val="129"/>
      </rPr>
      <t>양수인에</t>
    </r>
    <r>
      <rPr>
        <sz val="11"/>
        <rFont val="Verdana"/>
        <family val="2"/>
      </rPr>
      <t xml:space="preserve"> </t>
    </r>
    <r>
      <rPr>
        <sz val="11"/>
        <rFont val="돋움"/>
        <family val="3"/>
        <charset val="129"/>
      </rPr>
      <t>대해</t>
    </r>
    <r>
      <rPr>
        <sz val="11"/>
        <rFont val="Verdana"/>
        <family val="2"/>
      </rPr>
      <t xml:space="preserve"> </t>
    </r>
    <r>
      <rPr>
        <sz val="11"/>
        <rFont val="돋움"/>
        <family val="3"/>
        <charset val="129"/>
      </rPr>
      <t>사용자가</t>
    </r>
    <r>
      <rPr>
        <sz val="11"/>
        <rFont val="Verdana"/>
        <family val="2"/>
      </rPr>
      <t xml:space="preserve"> </t>
    </r>
    <r>
      <rPr>
        <sz val="11"/>
        <rFont val="돋움"/>
        <family val="3"/>
        <charset val="129"/>
      </rPr>
      <t>리스트나</t>
    </r>
    <r>
      <rPr>
        <sz val="11"/>
        <rFont val="Verdana"/>
        <family val="2"/>
      </rPr>
      <t xml:space="preserve"> </t>
    </r>
    <r>
      <rPr>
        <sz val="11"/>
        <rFont val="돋움"/>
        <family val="3"/>
        <charset val="129"/>
      </rPr>
      <t>툴로부터</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이의</t>
    </r>
    <r>
      <rPr>
        <sz val="11"/>
        <rFont val="Verdana"/>
        <family val="2"/>
      </rPr>
      <t xml:space="preserve"> </t>
    </r>
    <r>
      <rPr>
        <sz val="11"/>
        <rFont val="돋움"/>
        <family val="3"/>
        <charset val="129"/>
      </rPr>
      <t>사용으로부터</t>
    </r>
    <r>
      <rPr>
        <sz val="11"/>
        <rFont val="Verdana"/>
        <family val="2"/>
      </rPr>
      <t xml:space="preserve"> </t>
    </r>
    <r>
      <rPr>
        <sz val="11"/>
        <rFont val="돋움"/>
        <family val="3"/>
        <charset val="129"/>
      </rPr>
      <t>생기거나</t>
    </r>
    <r>
      <rPr>
        <sz val="11"/>
        <rFont val="Verdana"/>
        <family val="2"/>
      </rPr>
      <t xml:space="preserve"> </t>
    </r>
    <r>
      <rPr>
        <sz val="11"/>
        <rFont val="돋움"/>
        <family val="3"/>
        <charset val="129"/>
      </rPr>
      <t>발생하여</t>
    </r>
    <r>
      <rPr>
        <sz val="11"/>
        <rFont val="Verdana"/>
        <family val="2"/>
      </rPr>
      <t xml:space="preserve"> RBA </t>
    </r>
    <r>
      <rPr>
        <sz val="11"/>
        <rFont val="돋움"/>
        <family val="3"/>
        <charset val="129"/>
      </rPr>
      <t>뿐만</t>
    </r>
    <r>
      <rPr>
        <sz val="11"/>
        <rFont val="Verdana"/>
        <family val="2"/>
      </rPr>
      <t xml:space="preserve"> </t>
    </r>
    <r>
      <rPr>
        <sz val="11"/>
        <rFont val="돋움"/>
        <family val="3"/>
        <charset val="129"/>
      </rPr>
      <t>아니라</t>
    </r>
    <r>
      <rPr>
        <sz val="11"/>
        <rFont val="Verdana"/>
        <family val="2"/>
      </rPr>
      <t xml:space="preserve"> </t>
    </r>
    <r>
      <rPr>
        <sz val="11"/>
        <rFont val="돋움"/>
        <family val="3"/>
        <charset val="129"/>
      </rPr>
      <t>각각의</t>
    </r>
    <r>
      <rPr>
        <sz val="11"/>
        <rFont val="Verdana"/>
        <family val="2"/>
      </rPr>
      <t xml:space="preserve"> </t>
    </r>
    <r>
      <rPr>
        <sz val="11"/>
        <rFont val="돋움"/>
        <family val="3"/>
        <charset val="129"/>
      </rPr>
      <t>임원</t>
    </r>
    <r>
      <rPr>
        <sz val="11"/>
        <rFont val="Verdana"/>
        <family val="2"/>
      </rPr>
      <t xml:space="preserve">, </t>
    </r>
    <r>
      <rPr>
        <sz val="11"/>
        <rFont val="돋움"/>
        <family val="3"/>
        <charset val="129"/>
      </rPr>
      <t>이사</t>
    </r>
    <r>
      <rPr>
        <sz val="11"/>
        <rFont val="Verdana"/>
        <family val="2"/>
      </rPr>
      <t xml:space="preserve">, </t>
    </r>
    <r>
      <rPr>
        <sz val="11"/>
        <rFont val="돋움"/>
        <family val="3"/>
        <charset val="129"/>
      </rPr>
      <t>대리인</t>
    </r>
    <r>
      <rPr>
        <sz val="11"/>
        <rFont val="Verdana"/>
        <family val="2"/>
      </rPr>
      <t xml:space="preserve">, </t>
    </r>
    <r>
      <rPr>
        <sz val="11"/>
        <rFont val="돋움"/>
        <family val="3"/>
        <charset val="129"/>
      </rPr>
      <t>직원</t>
    </r>
    <r>
      <rPr>
        <sz val="11"/>
        <rFont val="Verdana"/>
        <family val="2"/>
      </rPr>
      <t xml:space="preserve">, </t>
    </r>
    <r>
      <rPr>
        <sz val="11"/>
        <rFont val="돋움"/>
        <family val="3"/>
        <charset val="129"/>
      </rPr>
      <t>자원</t>
    </r>
    <r>
      <rPr>
        <sz val="11"/>
        <rFont val="Verdana"/>
        <family val="2"/>
      </rPr>
      <t xml:space="preserve"> </t>
    </r>
    <r>
      <rPr>
        <sz val="11"/>
        <rFont val="돋움"/>
        <family val="3"/>
        <charset val="129"/>
      </rPr>
      <t>봉사자</t>
    </r>
    <r>
      <rPr>
        <sz val="11"/>
        <rFont val="Verdana"/>
        <family val="2"/>
      </rPr>
      <t xml:space="preserve">, </t>
    </r>
    <r>
      <rPr>
        <sz val="11"/>
        <rFont val="돋움"/>
        <family val="3"/>
        <charset val="129"/>
      </rPr>
      <t>대표자</t>
    </r>
    <r>
      <rPr>
        <sz val="11"/>
        <rFont val="Verdana"/>
        <family val="2"/>
      </rPr>
      <t xml:space="preserve">, </t>
    </r>
    <r>
      <rPr>
        <sz val="11"/>
        <rFont val="돋움"/>
        <family val="3"/>
        <charset val="129"/>
      </rPr>
      <t>계약자</t>
    </r>
    <r>
      <rPr>
        <sz val="11"/>
        <rFont val="Verdana"/>
        <family val="2"/>
      </rPr>
      <t xml:space="preserve">, </t>
    </r>
    <r>
      <rPr>
        <sz val="11"/>
        <rFont val="돋움"/>
        <family val="3"/>
        <charset val="129"/>
      </rPr>
      <t>승계인</t>
    </r>
    <r>
      <rPr>
        <sz val="11"/>
        <rFont val="Verdana"/>
        <family val="2"/>
      </rPr>
      <t xml:space="preserve">, </t>
    </r>
    <r>
      <rPr>
        <sz val="11"/>
        <rFont val="돋움"/>
        <family val="3"/>
        <charset val="129"/>
      </rPr>
      <t>양수인에게</t>
    </r>
    <r>
      <rPr>
        <sz val="11"/>
        <rFont val="Verdana"/>
        <family val="2"/>
      </rPr>
      <t xml:space="preserve"> </t>
    </r>
    <r>
      <rPr>
        <sz val="11"/>
        <rFont val="돋움"/>
        <family val="3"/>
        <charset val="129"/>
      </rPr>
      <t>가졌거나</t>
    </r>
    <r>
      <rPr>
        <sz val="11"/>
        <rFont val="Verdana"/>
        <family val="2"/>
      </rPr>
      <t xml:space="preserve"> </t>
    </r>
    <r>
      <rPr>
        <sz val="11"/>
        <rFont val="돋움"/>
        <family val="3"/>
        <charset val="129"/>
      </rPr>
      <t>가지고</t>
    </r>
    <r>
      <rPr>
        <sz val="11"/>
        <rFont val="Verdana"/>
        <family val="2"/>
      </rPr>
      <t xml:space="preserve"> </t>
    </r>
    <r>
      <rPr>
        <sz val="11"/>
        <rFont val="돋움"/>
        <family val="3"/>
        <charset val="129"/>
      </rPr>
      <t>있거나</t>
    </r>
    <r>
      <rPr>
        <sz val="11"/>
        <rFont val="Verdana"/>
        <family val="2"/>
      </rPr>
      <t xml:space="preserve"> </t>
    </r>
    <r>
      <rPr>
        <sz val="11"/>
        <rFont val="돋움"/>
        <family val="3"/>
        <charset val="129"/>
      </rPr>
      <t>혹은</t>
    </r>
    <r>
      <rPr>
        <sz val="11"/>
        <rFont val="Verdana"/>
        <family val="2"/>
      </rPr>
      <t xml:space="preserve"> </t>
    </r>
    <r>
      <rPr>
        <sz val="11"/>
        <rFont val="돋움"/>
        <family val="3"/>
        <charset val="129"/>
      </rPr>
      <t>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있고</t>
    </r>
    <r>
      <rPr>
        <sz val="11"/>
        <rFont val="Verdana"/>
        <family val="2"/>
      </rPr>
      <t xml:space="preserve">, </t>
    </r>
    <r>
      <rPr>
        <sz val="11"/>
        <rFont val="돋움"/>
        <family val="3"/>
        <charset val="129"/>
      </rPr>
      <t>해야</t>
    </r>
    <r>
      <rPr>
        <sz val="11"/>
        <rFont val="Verdana"/>
        <family val="2"/>
      </rPr>
      <t xml:space="preserve"> </t>
    </r>
    <r>
      <rPr>
        <sz val="11"/>
        <rFont val="돋움"/>
        <family val="3"/>
        <charset val="129"/>
      </rPr>
      <t>하거나</t>
    </r>
    <r>
      <rPr>
        <sz val="11"/>
        <rFont val="Verdana"/>
        <family val="2"/>
      </rPr>
      <t xml:space="preserve"> </t>
    </r>
    <r>
      <rPr>
        <sz val="11"/>
        <rFont val="돋움"/>
        <family val="3"/>
        <charset val="129"/>
      </rPr>
      <t>가지고</t>
    </r>
    <r>
      <rPr>
        <sz val="11"/>
        <rFont val="Verdana"/>
        <family val="2"/>
      </rPr>
      <t xml:space="preserve"> </t>
    </r>
    <r>
      <rPr>
        <sz val="11"/>
        <rFont val="돋움"/>
        <family val="3"/>
        <charset val="129"/>
      </rPr>
      <t>있거나</t>
    </r>
    <r>
      <rPr>
        <sz val="11"/>
        <rFont val="Verdana"/>
        <family val="2"/>
      </rPr>
      <t xml:space="preserve"> </t>
    </r>
    <r>
      <rPr>
        <sz val="11"/>
        <rFont val="돋움"/>
        <family val="3"/>
        <charset val="129"/>
      </rPr>
      <t>가지고</t>
    </r>
    <r>
      <rPr>
        <sz val="11"/>
        <rFont val="Verdana"/>
        <family val="2"/>
      </rPr>
      <t xml:space="preserve"> </t>
    </r>
    <r>
      <rPr>
        <sz val="11"/>
        <rFont val="돋움"/>
        <family val="3"/>
        <charset val="129"/>
      </rPr>
      <t>있다고</t>
    </r>
    <r>
      <rPr>
        <sz val="11"/>
        <rFont val="Verdana"/>
        <family val="2"/>
      </rPr>
      <t xml:space="preserve"> </t>
    </r>
    <r>
      <rPr>
        <sz val="11"/>
        <rFont val="돋움"/>
        <family val="3"/>
        <charset val="129"/>
      </rPr>
      <t>주장할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모든</t>
    </r>
    <r>
      <rPr>
        <sz val="11"/>
        <rFont val="Verdana"/>
        <family val="2"/>
      </rPr>
      <t xml:space="preserve"> </t>
    </r>
    <r>
      <rPr>
        <sz val="11"/>
        <rFont val="돋움"/>
        <family val="3"/>
        <charset val="129"/>
      </rPr>
      <t>청구</t>
    </r>
    <r>
      <rPr>
        <sz val="11"/>
        <rFont val="Verdana"/>
        <family val="2"/>
      </rPr>
      <t xml:space="preserve">, </t>
    </r>
    <r>
      <rPr>
        <sz val="11"/>
        <rFont val="돋움"/>
        <family val="3"/>
        <charset val="129"/>
      </rPr>
      <t>조치</t>
    </r>
    <r>
      <rPr>
        <sz val="11"/>
        <rFont val="Verdana"/>
        <family val="2"/>
      </rPr>
      <t xml:space="preserve">, </t>
    </r>
    <r>
      <rPr>
        <sz val="11"/>
        <rFont val="돋움"/>
        <family val="3"/>
        <charset val="129"/>
      </rPr>
      <t>손실</t>
    </r>
    <r>
      <rPr>
        <sz val="11"/>
        <rFont val="Verdana"/>
        <family val="2"/>
      </rPr>
      <t xml:space="preserve">, </t>
    </r>
    <r>
      <rPr>
        <sz val="11"/>
        <rFont val="돋움"/>
        <family val="3"/>
        <charset val="129"/>
      </rPr>
      <t>소송</t>
    </r>
    <r>
      <rPr>
        <sz val="11"/>
        <rFont val="Verdana"/>
        <family val="2"/>
      </rPr>
      <t xml:space="preserve">, </t>
    </r>
    <r>
      <rPr>
        <sz val="11"/>
        <rFont val="돋움"/>
        <family val="3"/>
        <charset val="129"/>
      </rPr>
      <t>손해</t>
    </r>
    <r>
      <rPr>
        <sz val="11"/>
        <rFont val="Verdana"/>
        <family val="2"/>
      </rPr>
      <t xml:space="preserve"> </t>
    </r>
    <r>
      <rPr>
        <sz val="11"/>
        <rFont val="돋움"/>
        <family val="3"/>
        <charset val="129"/>
      </rPr>
      <t>배상</t>
    </r>
    <r>
      <rPr>
        <sz val="11"/>
        <rFont val="Verdana"/>
        <family val="2"/>
      </rPr>
      <t xml:space="preserve">, </t>
    </r>
    <r>
      <rPr>
        <sz val="11"/>
        <rFont val="돋움"/>
        <family val="3"/>
        <charset val="129"/>
      </rPr>
      <t>판결</t>
    </r>
    <r>
      <rPr>
        <sz val="11"/>
        <rFont val="Verdana"/>
        <family val="2"/>
      </rPr>
      <t xml:space="preserve">, </t>
    </r>
    <r>
      <rPr>
        <sz val="11"/>
        <rFont val="돋움"/>
        <family val="3"/>
        <charset val="129"/>
      </rPr>
      <t>부가금</t>
    </r>
    <r>
      <rPr>
        <sz val="11"/>
        <rFont val="Verdana"/>
        <family val="2"/>
      </rPr>
      <t xml:space="preserve">, </t>
    </r>
    <r>
      <rPr>
        <sz val="11"/>
        <rFont val="돋움"/>
        <family val="3"/>
        <charset val="129"/>
      </rPr>
      <t>그리고</t>
    </r>
    <r>
      <rPr>
        <sz val="11"/>
        <rFont val="Verdana"/>
        <family val="2"/>
      </rPr>
      <t xml:space="preserve"> </t>
    </r>
    <r>
      <rPr>
        <sz val="11"/>
        <rFont val="돋움"/>
        <family val="3"/>
        <charset val="129"/>
      </rPr>
      <t>이행에</t>
    </r>
    <r>
      <rPr>
        <sz val="11"/>
        <rFont val="Verdana"/>
        <family val="2"/>
      </rPr>
      <t xml:space="preserve"> </t>
    </r>
    <r>
      <rPr>
        <sz val="11"/>
        <rFont val="돋움"/>
        <family val="3"/>
        <charset val="129"/>
      </rPr>
      <t>대해</t>
    </r>
    <r>
      <rPr>
        <sz val="11"/>
        <rFont val="Verdana"/>
        <family val="2"/>
      </rPr>
      <t xml:space="preserve">, </t>
    </r>
    <r>
      <rPr>
        <sz val="11"/>
        <rFont val="돋움"/>
        <family val="3"/>
        <charset val="129"/>
      </rPr>
      <t>영구히</t>
    </r>
    <r>
      <rPr>
        <sz val="11"/>
        <rFont val="Verdana"/>
        <family val="2"/>
      </rPr>
      <t xml:space="preserve"> </t>
    </r>
    <r>
      <rPr>
        <sz val="11"/>
        <rFont val="돋움"/>
        <family val="3"/>
        <charset val="129"/>
      </rPr>
      <t>면책하는데</t>
    </r>
    <r>
      <rPr>
        <sz val="11"/>
        <rFont val="Verdana"/>
        <family val="2"/>
      </rPr>
      <t xml:space="preserve"> </t>
    </r>
    <r>
      <rPr>
        <sz val="11"/>
        <rFont val="돋움"/>
        <family val="3"/>
        <charset val="129"/>
      </rPr>
      <t>동의하며</t>
    </r>
    <r>
      <rPr>
        <sz val="11"/>
        <rFont val="Verdana"/>
        <family val="2"/>
      </rPr>
      <t xml:space="preserve">, (b) </t>
    </r>
    <r>
      <rPr>
        <sz val="11"/>
        <rFont val="돋움"/>
        <family val="3"/>
        <charset val="129"/>
      </rPr>
      <t>사용자의</t>
    </r>
    <r>
      <rPr>
        <sz val="11"/>
        <rFont val="Verdana"/>
        <family val="2"/>
      </rPr>
      <t xml:space="preserve"> </t>
    </r>
    <r>
      <rPr>
        <sz val="11"/>
        <rFont val="돋움"/>
        <family val="3"/>
        <charset val="129"/>
      </rPr>
      <t>리스트나</t>
    </r>
    <r>
      <rPr>
        <sz val="11"/>
        <rFont val="Verdana"/>
        <family val="2"/>
      </rPr>
      <t xml:space="preserve"> </t>
    </r>
    <r>
      <rPr>
        <sz val="11"/>
        <rFont val="돋움"/>
        <family val="3"/>
        <charset val="129"/>
      </rPr>
      <t>툴의</t>
    </r>
    <r>
      <rPr>
        <sz val="11"/>
        <rFont val="Verdana"/>
        <family val="2"/>
      </rPr>
      <t xml:space="preserve"> </t>
    </r>
    <r>
      <rPr>
        <sz val="11"/>
        <rFont val="돋움"/>
        <family val="3"/>
        <charset val="129"/>
      </rPr>
      <t>사용으로부터</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사용으로</t>
    </r>
    <r>
      <rPr>
        <sz val="11"/>
        <rFont val="Verdana"/>
        <family val="2"/>
      </rPr>
      <t xml:space="preserve"> </t>
    </r>
    <r>
      <rPr>
        <sz val="11"/>
        <rFont val="돋움"/>
        <family val="3"/>
        <charset val="129"/>
      </rPr>
      <t>인해</t>
    </r>
    <r>
      <rPr>
        <sz val="11"/>
        <rFont val="Verdana"/>
        <family val="2"/>
      </rPr>
      <t xml:space="preserve"> </t>
    </r>
    <r>
      <rPr>
        <sz val="11"/>
        <rFont val="돋움"/>
        <family val="3"/>
        <charset val="129"/>
      </rPr>
      <t>생기거나</t>
    </r>
    <r>
      <rPr>
        <sz val="11"/>
        <rFont val="Verdana"/>
        <family val="2"/>
      </rPr>
      <t xml:space="preserve"> </t>
    </r>
    <r>
      <rPr>
        <sz val="11"/>
        <rFont val="돋움"/>
        <family val="3"/>
        <charset val="129"/>
      </rPr>
      <t>발생한</t>
    </r>
    <r>
      <rPr>
        <sz val="11"/>
        <rFont val="Verdana"/>
        <family val="2"/>
      </rPr>
      <t xml:space="preserve"> </t>
    </r>
    <r>
      <rPr>
        <sz val="11"/>
        <rFont val="돋움"/>
        <family val="3"/>
        <charset val="129"/>
      </rPr>
      <t>모든</t>
    </r>
    <r>
      <rPr>
        <sz val="11"/>
        <rFont val="Verdana"/>
        <family val="2"/>
      </rPr>
      <t xml:space="preserve"> </t>
    </r>
    <r>
      <rPr>
        <sz val="11"/>
        <rFont val="돋움"/>
        <family val="3"/>
        <charset val="129"/>
      </rPr>
      <t>청구</t>
    </r>
    <r>
      <rPr>
        <sz val="11"/>
        <rFont val="Verdana"/>
        <family val="2"/>
      </rPr>
      <t xml:space="preserve">, </t>
    </r>
    <r>
      <rPr>
        <sz val="11"/>
        <rFont val="돋움"/>
        <family val="3"/>
        <charset val="129"/>
      </rPr>
      <t>조치</t>
    </r>
    <r>
      <rPr>
        <sz val="11"/>
        <rFont val="Verdana"/>
        <family val="2"/>
      </rPr>
      <t xml:space="preserve">, </t>
    </r>
    <r>
      <rPr>
        <sz val="11"/>
        <rFont val="돋움"/>
        <family val="3"/>
        <charset val="129"/>
      </rPr>
      <t>손실</t>
    </r>
    <r>
      <rPr>
        <sz val="11"/>
        <rFont val="Verdana"/>
        <family val="2"/>
      </rPr>
      <t xml:space="preserve">, </t>
    </r>
    <r>
      <rPr>
        <sz val="11"/>
        <rFont val="돋움"/>
        <family val="3"/>
        <charset val="129"/>
      </rPr>
      <t>소송</t>
    </r>
    <r>
      <rPr>
        <sz val="11"/>
        <rFont val="Verdana"/>
        <family val="2"/>
      </rPr>
      <t xml:space="preserve">, </t>
    </r>
    <r>
      <rPr>
        <sz val="11"/>
        <rFont val="돋움"/>
        <family val="3"/>
        <charset val="129"/>
      </rPr>
      <t>손해</t>
    </r>
    <r>
      <rPr>
        <sz val="11"/>
        <rFont val="Verdana"/>
        <family val="2"/>
      </rPr>
      <t xml:space="preserve"> </t>
    </r>
    <r>
      <rPr>
        <sz val="11"/>
        <rFont val="돋움"/>
        <family val="3"/>
        <charset val="129"/>
      </rPr>
      <t>배상</t>
    </r>
    <r>
      <rPr>
        <sz val="11"/>
        <rFont val="Verdana"/>
        <family val="2"/>
      </rPr>
      <t xml:space="preserve">, </t>
    </r>
    <r>
      <rPr>
        <sz val="11"/>
        <rFont val="돋움"/>
        <family val="3"/>
        <charset val="129"/>
      </rPr>
      <t>판결</t>
    </r>
    <r>
      <rPr>
        <sz val="11"/>
        <rFont val="Verdana"/>
        <family val="2"/>
      </rPr>
      <t xml:space="preserve">, </t>
    </r>
    <r>
      <rPr>
        <sz val="11"/>
        <rFont val="돋움"/>
        <family val="3"/>
        <charset val="129"/>
      </rPr>
      <t>부가금</t>
    </r>
    <r>
      <rPr>
        <sz val="11"/>
        <rFont val="Verdana"/>
        <family val="2"/>
      </rPr>
      <t xml:space="preserve">, </t>
    </r>
    <r>
      <rPr>
        <sz val="11"/>
        <rFont val="돋움"/>
        <family val="3"/>
        <charset val="129"/>
      </rPr>
      <t>그리고</t>
    </r>
    <r>
      <rPr>
        <sz val="11"/>
        <rFont val="Verdana"/>
        <family val="2"/>
      </rPr>
      <t xml:space="preserve"> </t>
    </r>
    <r>
      <rPr>
        <sz val="11"/>
        <rFont val="돋움"/>
        <family val="3"/>
        <charset val="129"/>
      </rPr>
      <t>이행에</t>
    </r>
    <r>
      <rPr>
        <sz val="11"/>
        <rFont val="Verdana"/>
        <family val="2"/>
      </rPr>
      <t xml:space="preserve"> </t>
    </r>
    <r>
      <rPr>
        <sz val="11"/>
        <rFont val="돋움"/>
        <family val="3"/>
        <charset val="129"/>
      </rPr>
      <t>대해</t>
    </r>
    <r>
      <rPr>
        <sz val="11"/>
        <rFont val="Verdana"/>
        <family val="2"/>
      </rPr>
      <t xml:space="preserve"> RBA </t>
    </r>
    <r>
      <rPr>
        <sz val="11"/>
        <rFont val="돋움"/>
        <family val="3"/>
        <charset val="129"/>
      </rPr>
      <t>뿐만</t>
    </r>
    <r>
      <rPr>
        <sz val="11"/>
        <rFont val="Verdana"/>
        <family val="2"/>
      </rPr>
      <t xml:space="preserve"> </t>
    </r>
    <r>
      <rPr>
        <sz val="11"/>
        <rFont val="돋움"/>
        <family val="3"/>
        <charset val="129"/>
      </rPr>
      <t>아니라</t>
    </r>
    <r>
      <rPr>
        <sz val="11"/>
        <rFont val="Verdana"/>
        <family val="2"/>
      </rPr>
      <t xml:space="preserve"> </t>
    </r>
    <r>
      <rPr>
        <sz val="11"/>
        <rFont val="돋움"/>
        <family val="3"/>
        <charset val="129"/>
      </rPr>
      <t>각각의</t>
    </r>
    <r>
      <rPr>
        <sz val="11"/>
        <rFont val="Verdana"/>
        <family val="2"/>
      </rPr>
      <t xml:space="preserve"> </t>
    </r>
    <r>
      <rPr>
        <sz val="11"/>
        <rFont val="돋움"/>
        <family val="3"/>
        <charset val="129"/>
      </rPr>
      <t>임원</t>
    </r>
    <r>
      <rPr>
        <sz val="11"/>
        <rFont val="Verdana"/>
        <family val="2"/>
      </rPr>
      <t xml:space="preserve">, </t>
    </r>
    <r>
      <rPr>
        <sz val="11"/>
        <rFont val="돋움"/>
        <family val="3"/>
        <charset val="129"/>
      </rPr>
      <t>이사</t>
    </r>
    <r>
      <rPr>
        <sz val="11"/>
        <rFont val="Verdana"/>
        <family val="2"/>
      </rPr>
      <t xml:space="preserve">, </t>
    </r>
    <r>
      <rPr>
        <sz val="11"/>
        <rFont val="돋움"/>
        <family val="3"/>
        <charset val="129"/>
      </rPr>
      <t>대리인</t>
    </r>
    <r>
      <rPr>
        <sz val="11"/>
        <rFont val="Verdana"/>
        <family val="2"/>
      </rPr>
      <t xml:space="preserve">, </t>
    </r>
    <r>
      <rPr>
        <sz val="11"/>
        <rFont val="돋움"/>
        <family val="3"/>
        <charset val="129"/>
      </rPr>
      <t>직원</t>
    </r>
    <r>
      <rPr>
        <sz val="11"/>
        <rFont val="Verdana"/>
        <family val="2"/>
      </rPr>
      <t xml:space="preserve">, </t>
    </r>
    <r>
      <rPr>
        <sz val="11"/>
        <rFont val="돋움"/>
        <family val="3"/>
        <charset val="129"/>
      </rPr>
      <t>자원</t>
    </r>
    <r>
      <rPr>
        <sz val="11"/>
        <rFont val="Verdana"/>
        <family val="2"/>
      </rPr>
      <t xml:space="preserve"> </t>
    </r>
    <r>
      <rPr>
        <sz val="11"/>
        <rFont val="돋움"/>
        <family val="3"/>
        <charset val="129"/>
      </rPr>
      <t>봉사자</t>
    </r>
    <r>
      <rPr>
        <sz val="11"/>
        <rFont val="Verdana"/>
        <family val="2"/>
      </rPr>
      <t xml:space="preserve">, </t>
    </r>
    <r>
      <rPr>
        <sz val="11"/>
        <rFont val="돋움"/>
        <family val="3"/>
        <charset val="129"/>
      </rPr>
      <t>대표자</t>
    </r>
    <r>
      <rPr>
        <sz val="11"/>
        <rFont val="Verdana"/>
        <family val="2"/>
      </rPr>
      <t xml:space="preserve">, </t>
    </r>
    <r>
      <rPr>
        <sz val="11"/>
        <rFont val="돋움"/>
        <family val="3"/>
        <charset val="129"/>
      </rPr>
      <t>계약자</t>
    </r>
    <r>
      <rPr>
        <sz val="11"/>
        <rFont val="Verdana"/>
        <family val="2"/>
      </rPr>
      <t xml:space="preserve">, </t>
    </r>
    <r>
      <rPr>
        <sz val="11"/>
        <rFont val="돋움"/>
        <family val="3"/>
        <charset val="129"/>
      </rPr>
      <t>승계인</t>
    </r>
    <r>
      <rPr>
        <sz val="11"/>
        <rFont val="Verdana"/>
        <family val="2"/>
      </rPr>
      <t xml:space="preserve">, </t>
    </r>
    <r>
      <rPr>
        <sz val="11"/>
        <rFont val="돋움"/>
        <family val="3"/>
        <charset val="129"/>
      </rPr>
      <t>양수인을</t>
    </r>
    <r>
      <rPr>
        <sz val="11"/>
        <rFont val="Verdana"/>
        <family val="2"/>
      </rPr>
      <t xml:space="preserve"> </t>
    </r>
    <r>
      <rPr>
        <sz val="11"/>
        <rFont val="돋움"/>
        <family val="3"/>
        <charset val="129"/>
      </rPr>
      <t>면책하고</t>
    </r>
    <r>
      <rPr>
        <sz val="11"/>
        <rFont val="Verdana"/>
        <family val="2"/>
      </rPr>
      <t xml:space="preserve">, </t>
    </r>
    <r>
      <rPr>
        <sz val="11"/>
        <rFont val="돋움"/>
        <family val="3"/>
        <charset val="129"/>
      </rPr>
      <t>방어하며</t>
    </r>
    <r>
      <rPr>
        <sz val="11"/>
        <rFont val="Verdana"/>
        <family val="2"/>
      </rPr>
      <t xml:space="preserve">, </t>
    </r>
    <r>
      <rPr>
        <sz val="11"/>
        <rFont val="돋움"/>
        <family val="3"/>
        <charset val="129"/>
      </rPr>
      <t>해가</t>
    </r>
    <r>
      <rPr>
        <sz val="11"/>
        <rFont val="Verdana"/>
        <family val="2"/>
      </rPr>
      <t xml:space="preserve"> </t>
    </r>
    <r>
      <rPr>
        <sz val="11"/>
        <rFont val="돋움"/>
        <family val="3"/>
        <charset val="129"/>
      </rPr>
      <t>미치지</t>
    </r>
    <r>
      <rPr>
        <sz val="11"/>
        <rFont val="Verdana"/>
        <family val="2"/>
      </rPr>
      <t xml:space="preserve"> </t>
    </r>
    <r>
      <rPr>
        <sz val="11"/>
        <rFont val="돋움"/>
        <family val="3"/>
        <charset val="129"/>
      </rPr>
      <t>않도록</t>
    </r>
    <r>
      <rPr>
        <sz val="11"/>
        <rFont val="Verdana"/>
        <family val="2"/>
      </rPr>
      <t xml:space="preserve"> </t>
    </r>
    <r>
      <rPr>
        <sz val="11"/>
        <rFont val="돋움"/>
        <family val="3"/>
        <charset val="129"/>
      </rPr>
      <t>하는</t>
    </r>
    <r>
      <rPr>
        <sz val="11"/>
        <rFont val="Verdana"/>
        <family val="2"/>
      </rPr>
      <t xml:space="preserve"> </t>
    </r>
    <r>
      <rPr>
        <sz val="11"/>
        <rFont val="돋움"/>
        <family val="3"/>
        <charset val="129"/>
      </rPr>
      <t>데</t>
    </r>
    <r>
      <rPr>
        <sz val="11"/>
        <rFont val="Verdana"/>
        <family val="2"/>
      </rPr>
      <t xml:space="preserve"> </t>
    </r>
    <r>
      <rPr>
        <sz val="11"/>
        <rFont val="돋움"/>
        <family val="3"/>
        <charset val="129"/>
      </rPr>
      <t>동의합니다</t>
    </r>
    <r>
      <rPr>
        <sz val="11"/>
        <rFont val="Verdana"/>
        <family val="2"/>
      </rPr>
      <t>.</t>
    </r>
  </si>
  <si>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(Responsible Minerals Assurance Process (RMAP))</t>
    </r>
  </si>
  <si>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t>
    </r>
    <r>
      <rPr>
        <sz val="11"/>
        <rFont val="Verdana"/>
        <family val="2"/>
      </rPr>
      <t>(Responsible Minerals Initiative)</t>
    </r>
  </si>
  <si>
    <r>
      <t xml:space="preserve">RMAP </t>
    </r>
    <r>
      <rPr>
        <sz val="11"/>
        <rFont val="돋움"/>
        <family val="3"/>
        <charset val="129"/>
      </rPr>
      <t>준수</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리스트</t>
    </r>
  </si>
  <si>
    <r>
      <rPr>
        <sz val="11"/>
        <rFont val="돋움"/>
        <family val="3"/>
        <charset val="129"/>
      </rPr>
      <t>책임감있는</t>
    </r>
    <r>
      <rPr>
        <sz val="11"/>
        <rFont val="Verdana"/>
        <family val="2"/>
      </rPr>
      <t xml:space="preserve"> </t>
    </r>
    <r>
      <rPr>
        <sz val="11"/>
        <rFont val="돋움"/>
        <family val="3"/>
        <charset val="129"/>
      </rPr>
      <t>비즈니스</t>
    </r>
    <r>
      <rPr>
        <sz val="11"/>
        <rFont val="Verdana"/>
        <family val="2"/>
      </rPr>
      <t xml:space="preserve"> </t>
    </r>
    <r>
      <rPr>
        <sz val="11"/>
        <rFont val="돋움"/>
        <family val="3"/>
        <charset val="129"/>
      </rPr>
      <t>연합</t>
    </r>
    <r>
      <rPr>
        <sz val="11"/>
        <rFont val="Verdana"/>
        <family val="2"/>
      </rPr>
      <t>(Responsible Business Alliance)
www.responsiblebusiness.org</t>
    </r>
  </si>
  <si>
    <r>
      <t>RBA</t>
    </r>
    <r>
      <rPr>
        <sz val="11"/>
        <rFont val="돋움"/>
        <family val="3"/>
        <charset val="129"/>
      </rPr>
      <t>가</t>
    </r>
    <r>
      <rPr>
        <sz val="11"/>
        <rFont val="Verdana"/>
        <family val="2"/>
      </rPr>
      <t xml:space="preserve"> </t>
    </r>
    <r>
      <rPr>
        <sz val="11"/>
        <rFont val="돋움"/>
        <family val="3"/>
        <charset val="129"/>
      </rPr>
      <t>개발한</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(RMAP)</t>
    </r>
    <r>
      <rPr>
        <sz val="11"/>
        <rFont val="돋움"/>
        <family val="3"/>
        <charset val="129"/>
      </rPr>
      <t>는</t>
    </r>
    <r>
      <rPr>
        <sz val="11"/>
        <rFont val="Verdana"/>
        <family val="2"/>
      </rPr>
      <t xml:space="preserve"> </t>
    </r>
    <r>
      <rPr>
        <sz val="11"/>
        <rFont val="돋움"/>
        <family val="3"/>
        <charset val="129"/>
      </rPr>
      <t>회사의</t>
    </r>
    <r>
      <rPr>
        <sz val="11"/>
        <rFont val="Verdana"/>
        <family val="2"/>
      </rPr>
      <t xml:space="preserve"> </t>
    </r>
    <r>
      <rPr>
        <sz val="11"/>
        <rFont val="돋움"/>
        <family val="3"/>
        <charset val="129"/>
      </rPr>
      <t>책임감</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구매</t>
    </r>
    <r>
      <rPr>
        <sz val="11"/>
        <rFont val="Verdana"/>
        <family val="2"/>
      </rPr>
      <t xml:space="preserve"> </t>
    </r>
    <r>
      <rPr>
        <sz val="11"/>
        <rFont val="돋움"/>
        <family val="3"/>
        <charset val="129"/>
      </rPr>
      <t>역량</t>
    </r>
    <r>
      <rPr>
        <sz val="11"/>
        <rFont val="Verdana"/>
        <family val="2"/>
      </rPr>
      <t xml:space="preserve"> </t>
    </r>
    <r>
      <rPr>
        <sz val="11"/>
        <rFont val="돋움"/>
        <family val="3"/>
        <charset val="129"/>
      </rPr>
      <t>강화를</t>
    </r>
    <r>
      <rPr>
        <sz val="11"/>
        <rFont val="Verdana"/>
        <family val="2"/>
      </rPr>
      <t xml:space="preserve">  </t>
    </r>
    <r>
      <rPr>
        <sz val="11"/>
        <rFont val="돋움"/>
        <family val="3"/>
        <charset val="129"/>
      </rPr>
      <t>위한</t>
    </r>
    <r>
      <rPr>
        <sz val="11"/>
        <rFont val="Verdana"/>
        <family val="2"/>
      </rPr>
      <t xml:space="preserve"> </t>
    </r>
    <r>
      <rPr>
        <sz val="11"/>
        <rFont val="돋움"/>
        <family val="3"/>
        <charset val="129"/>
      </rPr>
      <t>프로세스임</t>
    </r>
    <r>
      <rPr>
        <sz val="11"/>
        <rFont val="Verdana"/>
        <family val="2"/>
      </rPr>
      <t xml:space="preserve">.
</t>
    </r>
    <r>
      <rPr>
        <sz val="11"/>
        <rFont val="돋움"/>
        <family val="3"/>
        <charset val="129"/>
      </rPr>
      <t>상세</t>
    </r>
    <r>
      <rPr>
        <sz val="11"/>
        <rFont val="Verdana"/>
        <family val="2"/>
      </rPr>
      <t xml:space="preserve"> </t>
    </r>
    <r>
      <rPr>
        <sz val="11"/>
        <rFont val="돋움"/>
        <family val="3"/>
        <charset val="129"/>
      </rPr>
      <t>내용은</t>
    </r>
    <r>
      <rPr>
        <sz val="11"/>
        <rFont val="Verdana"/>
        <family val="2"/>
      </rPr>
      <t xml:space="preserve"> </t>
    </r>
    <r>
      <rPr>
        <sz val="11"/>
        <rFont val="돋움"/>
        <family val="3"/>
        <charset val="129"/>
      </rPr>
      <t>아래</t>
    </r>
    <r>
      <rPr>
        <sz val="11"/>
        <rFont val="Verdana"/>
        <family val="2"/>
      </rPr>
      <t xml:space="preserve"> </t>
    </r>
    <r>
      <rPr>
        <sz val="11"/>
        <rFont val="돋움"/>
        <family val="3"/>
        <charset val="129"/>
      </rPr>
      <t>웹페이지에서</t>
    </r>
    <r>
      <rPr>
        <sz val="11"/>
        <rFont val="Verdana"/>
        <family val="2"/>
      </rPr>
      <t xml:space="preserve"> </t>
    </r>
    <r>
      <rPr>
        <sz val="11"/>
        <rFont val="돋움"/>
        <family val="3"/>
        <charset val="129"/>
      </rPr>
      <t>확인</t>
    </r>
    <r>
      <rPr>
        <sz val="11"/>
        <rFont val="Verdana"/>
        <family val="2"/>
      </rPr>
      <t xml:space="preserve"> </t>
    </r>
    <r>
      <rPr>
        <sz val="11"/>
        <rFont val="돋움"/>
        <family val="3"/>
        <charset val="129"/>
      </rPr>
      <t>가능하다</t>
    </r>
    <r>
      <rPr>
        <sz val="11"/>
        <rFont val="Verdana"/>
        <family val="2"/>
      </rPr>
      <t>.
http://www.responsiblemineralsinitiative.org/responsible-minerals-assurance-process/</t>
    </r>
  </si>
  <si>
    <r>
      <t>2008</t>
    </r>
    <r>
      <rPr>
        <sz val="11"/>
        <rFont val="돋움"/>
        <family val="3"/>
        <charset val="129"/>
      </rPr>
      <t>년에</t>
    </r>
    <r>
      <rPr>
        <sz val="11"/>
        <rFont val="Verdana"/>
        <family val="2"/>
      </rPr>
      <t xml:space="preserve"> </t>
    </r>
    <r>
      <rPr>
        <sz val="11"/>
        <rFont val="돋움"/>
        <family val="3"/>
        <charset val="129"/>
      </rPr>
      <t>책임감</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비니지스</t>
    </r>
    <r>
      <rPr>
        <sz val="11"/>
        <rFont val="Verdana"/>
        <family val="2"/>
      </rPr>
      <t xml:space="preserve"> </t>
    </r>
    <r>
      <rPr>
        <sz val="11"/>
        <rFont val="돋움"/>
        <family val="3"/>
        <charset val="129"/>
      </rPr>
      <t>연합의</t>
    </r>
    <r>
      <rPr>
        <sz val="11"/>
        <rFont val="Verdana"/>
        <family val="2"/>
      </rPr>
      <t xml:space="preserve"> </t>
    </r>
    <r>
      <rPr>
        <sz val="11"/>
        <rFont val="돋움"/>
        <family val="3"/>
        <charset val="129"/>
      </rPr>
      <t>회원에</t>
    </r>
    <r>
      <rPr>
        <sz val="11"/>
        <rFont val="Verdana"/>
        <family val="2"/>
      </rPr>
      <t xml:space="preserve"> </t>
    </r>
    <r>
      <rPr>
        <sz val="11"/>
        <rFont val="돋움"/>
        <family val="3"/>
        <charset val="129"/>
      </rPr>
      <t>의해</t>
    </r>
    <r>
      <rPr>
        <sz val="11"/>
        <rFont val="Verdana"/>
        <family val="2"/>
      </rPr>
      <t xml:space="preserve"> </t>
    </r>
    <r>
      <rPr>
        <sz val="11"/>
        <rFont val="돋움"/>
        <family val="3"/>
        <charset val="129"/>
      </rPr>
      <t>설립된</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이니셔티브는</t>
    </r>
    <r>
      <rPr>
        <sz val="11"/>
        <rFont val="Verdana"/>
        <family val="2"/>
      </rPr>
      <t xml:space="preserve"> </t>
    </r>
    <r>
      <rPr>
        <sz val="11"/>
        <rFont val="돋움"/>
        <family val="3"/>
        <charset val="129"/>
      </rPr>
      <t>공급망에서</t>
    </r>
    <r>
      <rPr>
        <sz val="11"/>
        <rFont val="Verdana"/>
        <family val="2"/>
      </rPr>
      <t xml:space="preserve"> </t>
    </r>
    <r>
      <rPr>
        <sz val="11"/>
        <rFont val="돋움"/>
        <family val="3"/>
        <charset val="129"/>
      </rPr>
      <t>분쟁물질</t>
    </r>
    <r>
      <rPr>
        <sz val="11"/>
        <rFont val="Verdana"/>
        <family val="2"/>
      </rPr>
      <t xml:space="preserve"> </t>
    </r>
    <r>
      <rPr>
        <sz val="11"/>
        <rFont val="돋움"/>
        <family val="3"/>
        <charset val="129"/>
      </rPr>
      <t>문제에</t>
    </r>
    <r>
      <rPr>
        <sz val="11"/>
        <rFont val="Verdana"/>
        <family val="2"/>
      </rPr>
      <t xml:space="preserve"> </t>
    </r>
    <r>
      <rPr>
        <sz val="11"/>
        <rFont val="돋움"/>
        <family val="3"/>
        <charset val="129"/>
      </rPr>
      <t>대해</t>
    </r>
    <r>
      <rPr>
        <sz val="11"/>
        <rFont val="Verdana"/>
        <family val="2"/>
      </rPr>
      <t xml:space="preserve"> </t>
    </r>
    <r>
      <rPr>
        <sz val="11"/>
        <rFont val="돋움"/>
        <family val="3"/>
        <charset val="129"/>
      </rPr>
      <t>설명하고자</t>
    </r>
    <r>
      <rPr>
        <sz val="11"/>
        <rFont val="Verdana"/>
        <family val="2"/>
      </rPr>
      <t xml:space="preserve"> </t>
    </r>
    <r>
      <rPr>
        <sz val="11"/>
        <rFont val="돋움"/>
        <family val="3"/>
        <charset val="129"/>
      </rPr>
      <t>하는</t>
    </r>
    <r>
      <rPr>
        <sz val="11"/>
        <rFont val="Verdana"/>
        <family val="2"/>
      </rPr>
      <t xml:space="preserve"> </t>
    </r>
    <r>
      <rPr>
        <sz val="11"/>
        <rFont val="돋움"/>
        <family val="3"/>
        <charset val="129"/>
      </rPr>
      <t>회사들에게</t>
    </r>
    <r>
      <rPr>
        <sz val="11"/>
        <rFont val="Verdana"/>
        <family val="2"/>
      </rPr>
      <t xml:space="preserve"> </t>
    </r>
    <r>
      <rPr>
        <sz val="11"/>
        <rFont val="돋움"/>
        <family val="3"/>
        <charset val="129"/>
      </rPr>
      <t>가장</t>
    </r>
    <r>
      <rPr>
        <sz val="11"/>
        <rFont val="Verdana"/>
        <family val="2"/>
      </rPr>
      <t xml:space="preserve"> </t>
    </r>
    <r>
      <rPr>
        <sz val="11"/>
        <rFont val="돋움"/>
        <family val="3"/>
        <charset val="129"/>
      </rPr>
      <t>활발하고</t>
    </r>
    <r>
      <rPr>
        <sz val="11"/>
        <rFont val="Verdana"/>
        <family val="2"/>
      </rPr>
      <t xml:space="preserve"> </t>
    </r>
    <r>
      <rPr>
        <sz val="11"/>
        <rFont val="돋움"/>
        <family val="3"/>
        <charset val="129"/>
      </rPr>
      <t>존경</t>
    </r>
    <r>
      <rPr>
        <sz val="11"/>
        <rFont val="Verdana"/>
        <family val="2"/>
      </rPr>
      <t xml:space="preserve"> </t>
    </r>
    <r>
      <rPr>
        <sz val="11"/>
        <rFont val="돋움"/>
        <family val="3"/>
        <charset val="129"/>
      </rPr>
      <t>받는</t>
    </r>
    <r>
      <rPr>
        <sz val="11"/>
        <rFont val="Verdana"/>
        <family val="2"/>
      </rPr>
      <t xml:space="preserve"> </t>
    </r>
    <r>
      <rPr>
        <sz val="11"/>
        <rFont val="돋움"/>
        <family val="3"/>
        <charset val="129"/>
      </rPr>
      <t>조직의</t>
    </r>
    <r>
      <rPr>
        <sz val="11"/>
        <rFont val="Verdana"/>
        <family val="2"/>
      </rPr>
      <t xml:space="preserve"> </t>
    </r>
    <r>
      <rPr>
        <sz val="11"/>
        <rFont val="돋움"/>
        <family val="3"/>
        <charset val="129"/>
      </rPr>
      <t>하나로</t>
    </r>
    <r>
      <rPr>
        <sz val="11"/>
        <rFont val="Verdana"/>
        <family val="2"/>
      </rPr>
      <t xml:space="preserve"> </t>
    </r>
    <r>
      <rPr>
        <sz val="11"/>
        <rFont val="돋움"/>
        <family val="3"/>
        <charset val="129"/>
      </rPr>
      <t>성장해</t>
    </r>
    <r>
      <rPr>
        <sz val="11"/>
        <rFont val="Verdana"/>
        <family val="2"/>
      </rPr>
      <t xml:space="preserve"> </t>
    </r>
    <r>
      <rPr>
        <sz val="11"/>
        <rFont val="돋움"/>
        <family val="3"/>
        <charset val="129"/>
      </rPr>
      <t>왔다</t>
    </r>
    <r>
      <rPr>
        <sz val="11"/>
        <rFont val="Verdana"/>
        <family val="2"/>
      </rPr>
      <t xml:space="preserve">.  </t>
    </r>
    <r>
      <rPr>
        <sz val="11"/>
        <rFont val="돋움"/>
        <family val="3"/>
        <charset val="129"/>
      </rPr>
      <t>열개의</t>
    </r>
    <r>
      <rPr>
        <sz val="11"/>
        <rFont val="Verdana"/>
        <family val="2"/>
      </rPr>
      <t xml:space="preserve"> </t>
    </r>
    <r>
      <rPr>
        <sz val="11"/>
        <rFont val="돋움"/>
        <family val="3"/>
        <charset val="129"/>
      </rPr>
      <t>다른</t>
    </r>
    <r>
      <rPr>
        <sz val="11"/>
        <rFont val="Verdana"/>
        <family val="2"/>
      </rPr>
      <t xml:space="preserve"> </t>
    </r>
    <r>
      <rPr>
        <sz val="11"/>
        <rFont val="돋움"/>
        <family val="3"/>
        <charset val="129"/>
      </rPr>
      <t>산업에서</t>
    </r>
    <r>
      <rPr>
        <sz val="11"/>
        <rFont val="Verdana"/>
        <family val="2"/>
      </rPr>
      <t xml:space="preserve"> 360</t>
    </r>
    <r>
      <rPr>
        <sz val="11"/>
        <rFont val="돋움"/>
        <family val="3"/>
        <charset val="129"/>
      </rPr>
      <t>개</t>
    </r>
    <r>
      <rPr>
        <sz val="11"/>
        <rFont val="Verdana"/>
        <family val="2"/>
      </rPr>
      <t xml:space="preserve"> </t>
    </r>
    <r>
      <rPr>
        <sz val="11"/>
        <rFont val="돋움"/>
        <family val="3"/>
        <charset val="129"/>
      </rPr>
      <t>이상의</t>
    </r>
    <r>
      <rPr>
        <sz val="11"/>
        <rFont val="Verdana"/>
        <family val="2"/>
      </rPr>
      <t xml:space="preserve"> </t>
    </r>
    <r>
      <rPr>
        <sz val="11"/>
        <rFont val="돋움"/>
        <family val="3"/>
        <charset val="129"/>
      </rPr>
      <t>회사가</t>
    </r>
    <r>
      <rPr>
        <sz val="11"/>
        <rFont val="Verdana"/>
        <family val="2"/>
      </rPr>
      <t xml:space="preserve"> </t>
    </r>
    <r>
      <rPr>
        <sz val="11"/>
        <rFont val="돋움"/>
        <family val="3"/>
        <charset val="129"/>
      </rPr>
      <t>오늘날</t>
    </r>
    <r>
      <rPr>
        <sz val="11"/>
        <rFont val="Verdana"/>
        <family val="2"/>
      </rPr>
      <t xml:space="preserve"> RMI</t>
    </r>
    <r>
      <rPr>
        <sz val="11"/>
        <rFont val="돋움"/>
        <family val="3"/>
        <charset val="129"/>
      </rPr>
      <t>에</t>
    </r>
    <r>
      <rPr>
        <sz val="11"/>
        <rFont val="Verdana"/>
        <family val="2"/>
      </rPr>
      <t xml:space="preserve"> </t>
    </r>
    <r>
      <rPr>
        <sz val="11"/>
        <rFont val="돋움"/>
        <family val="3"/>
        <charset val="129"/>
      </rPr>
      <t>참가하고</t>
    </r>
    <r>
      <rPr>
        <sz val="11"/>
        <rFont val="Verdana"/>
        <family val="2"/>
      </rPr>
      <t xml:space="preserve"> </t>
    </r>
    <r>
      <rPr>
        <sz val="11"/>
        <rFont val="돋움"/>
        <family val="3"/>
        <charset val="129"/>
      </rPr>
      <t>있고</t>
    </r>
    <r>
      <rPr>
        <sz val="11"/>
        <rFont val="Verdana"/>
        <family val="2"/>
      </rPr>
      <t>, RMAP, CMRT, RCOI data</t>
    </r>
    <r>
      <rPr>
        <sz val="11"/>
        <rFont val="돋움"/>
        <family val="3"/>
        <charset val="129"/>
      </rPr>
      <t>와</t>
    </r>
    <r>
      <rPr>
        <sz val="11"/>
        <rFont val="Verdana"/>
        <family val="2"/>
      </rPr>
      <t xml:space="preserve"> </t>
    </r>
    <r>
      <rPr>
        <sz val="11"/>
        <rFont val="돋움"/>
        <family val="3"/>
        <charset val="129"/>
      </rPr>
      <t>분쟁</t>
    </r>
    <r>
      <rPr>
        <sz val="11"/>
        <rFont val="Verdana"/>
        <family val="2"/>
      </rPr>
      <t xml:space="preserve"> </t>
    </r>
    <r>
      <rPr>
        <sz val="11"/>
        <rFont val="돋움"/>
        <family val="3"/>
        <charset val="129"/>
      </rPr>
      <t>물질에</t>
    </r>
    <r>
      <rPr>
        <sz val="11"/>
        <rFont val="Verdana"/>
        <family val="2"/>
      </rPr>
      <t xml:space="preserve"> </t>
    </r>
    <r>
      <rPr>
        <sz val="11"/>
        <rFont val="돋움"/>
        <family val="3"/>
        <charset val="129"/>
      </rPr>
      <t>대한</t>
    </r>
    <r>
      <rPr>
        <sz val="11"/>
        <rFont val="Verdana"/>
        <family val="2"/>
      </rPr>
      <t xml:space="preserve"> </t>
    </r>
    <r>
      <rPr>
        <sz val="11"/>
        <rFont val="돋움"/>
        <family val="3"/>
        <charset val="129"/>
      </rPr>
      <t>여러</t>
    </r>
    <r>
      <rPr>
        <sz val="11"/>
        <rFont val="Verdana"/>
        <family val="2"/>
      </rPr>
      <t xml:space="preserve"> </t>
    </r>
    <r>
      <rPr>
        <sz val="11"/>
        <rFont val="돋움"/>
        <family val="3"/>
        <charset val="129"/>
      </rPr>
      <t>가이던스</t>
    </r>
    <r>
      <rPr>
        <sz val="11"/>
        <rFont val="Verdana"/>
        <family val="2"/>
      </rPr>
      <t xml:space="preserve"> </t>
    </r>
    <r>
      <rPr>
        <sz val="11"/>
        <rFont val="돋움"/>
        <family val="3"/>
        <charset val="129"/>
      </rPr>
      <t>문서들을</t>
    </r>
    <r>
      <rPr>
        <sz val="11"/>
        <rFont val="Verdana"/>
        <family val="2"/>
      </rPr>
      <t xml:space="preserve"> </t>
    </r>
    <r>
      <rPr>
        <sz val="11"/>
        <rFont val="돋움"/>
        <family val="3"/>
        <charset val="129"/>
      </rPr>
      <t>포함하는</t>
    </r>
    <r>
      <rPr>
        <sz val="11"/>
        <rFont val="Verdana"/>
        <family val="2"/>
      </rPr>
      <t xml:space="preserve"> </t>
    </r>
    <r>
      <rPr>
        <sz val="11"/>
        <rFont val="돋움"/>
        <family val="3"/>
        <charset val="129"/>
      </rPr>
      <t>다양한</t>
    </r>
    <r>
      <rPr>
        <sz val="11"/>
        <rFont val="Verdana"/>
        <family val="2"/>
      </rPr>
      <t xml:space="preserve"> </t>
    </r>
    <r>
      <rPr>
        <sz val="11"/>
        <rFont val="돋움"/>
        <family val="3"/>
        <charset val="129"/>
      </rPr>
      <t>방법과</t>
    </r>
    <r>
      <rPr>
        <sz val="11"/>
        <rFont val="Verdana"/>
        <family val="2"/>
      </rPr>
      <t xml:space="preserve"> </t>
    </r>
    <r>
      <rPr>
        <sz val="11"/>
        <rFont val="돋움"/>
        <family val="3"/>
        <charset val="129"/>
      </rPr>
      <t>자원에</t>
    </r>
    <r>
      <rPr>
        <sz val="11"/>
        <rFont val="Verdana"/>
        <family val="2"/>
      </rPr>
      <t xml:space="preserve"> </t>
    </r>
    <r>
      <rPr>
        <sz val="11"/>
        <rFont val="돋움"/>
        <family val="3"/>
        <charset val="129"/>
      </rPr>
      <t>기여하고</t>
    </r>
    <r>
      <rPr>
        <sz val="11"/>
        <rFont val="Verdana"/>
        <family val="2"/>
      </rPr>
      <t xml:space="preserve"> </t>
    </r>
    <r>
      <rPr>
        <sz val="11"/>
        <rFont val="돋움"/>
        <family val="3"/>
        <charset val="129"/>
      </rPr>
      <t>있다</t>
    </r>
    <r>
      <rPr>
        <sz val="11"/>
        <rFont val="Verdana"/>
        <family val="2"/>
      </rPr>
      <t xml:space="preserve">. </t>
    </r>
    <r>
      <rPr>
        <sz val="11"/>
        <rFont val="돋움"/>
        <family val="3"/>
        <charset val="129"/>
      </rPr>
      <t>또한</t>
    </r>
    <r>
      <rPr>
        <sz val="11"/>
        <rFont val="Verdana"/>
        <family val="2"/>
      </rPr>
      <t xml:space="preserve"> RMI</t>
    </r>
    <r>
      <rPr>
        <sz val="11"/>
        <rFont val="돋움"/>
        <family val="3"/>
        <charset val="129"/>
      </rPr>
      <t>는</t>
    </r>
    <r>
      <rPr>
        <sz val="11"/>
        <rFont val="Verdana"/>
        <family val="2"/>
      </rPr>
      <t xml:space="preserve"> </t>
    </r>
    <r>
      <rPr>
        <sz val="11"/>
        <rFont val="돋움"/>
        <family val="3"/>
        <charset val="129"/>
      </rPr>
      <t>분쟁</t>
    </r>
    <r>
      <rPr>
        <sz val="11"/>
        <rFont val="Verdana"/>
        <family val="2"/>
      </rPr>
      <t xml:space="preserve"> </t>
    </r>
    <r>
      <rPr>
        <sz val="11"/>
        <rFont val="돋움"/>
        <family val="3"/>
        <charset val="129"/>
      </rPr>
      <t>물질에</t>
    </r>
    <r>
      <rPr>
        <sz val="11"/>
        <rFont val="Verdana"/>
        <family val="2"/>
      </rPr>
      <t xml:space="preserve"> </t>
    </r>
    <r>
      <rPr>
        <sz val="11"/>
        <rFont val="돋움"/>
        <family val="3"/>
        <charset val="129"/>
      </rPr>
      <t>대한</t>
    </r>
    <r>
      <rPr>
        <sz val="11"/>
        <rFont val="Verdana"/>
        <family val="2"/>
      </rPr>
      <t xml:space="preserve"> </t>
    </r>
    <r>
      <rPr>
        <sz val="11"/>
        <rFont val="돋움"/>
        <family val="3"/>
        <charset val="129"/>
      </rPr>
      <t>정기적인</t>
    </r>
    <r>
      <rPr>
        <sz val="11"/>
        <rFont val="Verdana"/>
        <family val="2"/>
      </rPr>
      <t xml:space="preserve"> </t>
    </r>
    <r>
      <rPr>
        <sz val="11"/>
        <rFont val="돋움"/>
        <family val="3"/>
        <charset val="129"/>
      </rPr>
      <t>워크샵을</t>
    </r>
    <r>
      <rPr>
        <sz val="11"/>
        <rFont val="Verdana"/>
        <family val="2"/>
      </rPr>
      <t xml:space="preserve"> </t>
    </r>
    <r>
      <rPr>
        <sz val="11"/>
        <rFont val="돋움"/>
        <family val="3"/>
        <charset val="129"/>
      </rPr>
      <t>운영하고</t>
    </r>
    <r>
      <rPr>
        <sz val="11"/>
        <rFont val="Verdana"/>
        <family val="2"/>
      </rPr>
      <t xml:space="preserve"> </t>
    </r>
    <r>
      <rPr>
        <sz val="11"/>
        <rFont val="돋움"/>
        <family val="3"/>
        <charset val="129"/>
      </rPr>
      <t>주요</t>
    </r>
    <r>
      <rPr>
        <sz val="11"/>
        <rFont val="Verdana"/>
        <family val="2"/>
      </rPr>
      <t xml:space="preserve"> </t>
    </r>
    <r>
      <rPr>
        <sz val="11"/>
        <rFont val="돋움"/>
        <family val="3"/>
        <charset val="129"/>
      </rPr>
      <t>민간</t>
    </r>
    <r>
      <rPr>
        <sz val="11"/>
        <rFont val="Verdana"/>
        <family val="2"/>
      </rPr>
      <t xml:space="preserve"> </t>
    </r>
    <r>
      <rPr>
        <sz val="11"/>
        <rFont val="돋움"/>
        <family val="3"/>
        <charset val="129"/>
      </rPr>
      <t>사회</t>
    </r>
    <r>
      <rPr>
        <sz val="11"/>
        <rFont val="Verdana"/>
        <family val="2"/>
      </rPr>
      <t xml:space="preserve"> </t>
    </r>
    <r>
      <rPr>
        <sz val="11"/>
        <rFont val="돋움"/>
        <family val="3"/>
        <charset val="129"/>
      </rPr>
      <t>조직과</t>
    </r>
    <r>
      <rPr>
        <sz val="11"/>
        <rFont val="Verdana"/>
        <family val="2"/>
      </rPr>
      <t xml:space="preserve"> </t>
    </r>
    <r>
      <rPr>
        <sz val="11"/>
        <rFont val="돋움"/>
        <family val="3"/>
        <charset val="129"/>
      </rPr>
      <t>정부의</t>
    </r>
    <r>
      <rPr>
        <sz val="11"/>
        <rFont val="Verdana"/>
        <family val="2"/>
      </rPr>
      <t xml:space="preserve"> </t>
    </r>
    <r>
      <rPr>
        <sz val="11"/>
        <rFont val="돋움"/>
        <family val="3"/>
        <charset val="129"/>
      </rPr>
      <t>정책개발과</t>
    </r>
    <r>
      <rPr>
        <sz val="11"/>
        <rFont val="Verdana"/>
        <family val="2"/>
      </rPr>
      <t xml:space="preserve"> </t>
    </r>
    <r>
      <rPr>
        <sz val="11"/>
        <rFont val="돋움"/>
        <family val="3"/>
        <charset val="129"/>
      </rPr>
      <t>토론에</t>
    </r>
    <r>
      <rPr>
        <sz val="11"/>
        <rFont val="Verdana"/>
        <family val="2"/>
      </rPr>
      <t xml:space="preserve"> </t>
    </r>
    <r>
      <rPr>
        <sz val="11"/>
        <rFont val="돋움"/>
        <family val="3"/>
        <charset val="129"/>
      </rPr>
      <t>기여함</t>
    </r>
    <r>
      <rPr>
        <sz val="11"/>
        <rFont val="Verdana"/>
        <family val="2"/>
      </rPr>
      <t xml:space="preserve">. </t>
    </r>
    <r>
      <rPr>
        <sz val="11"/>
        <rFont val="돋움"/>
        <family val="3"/>
        <charset val="129"/>
      </rPr>
      <t>추가</t>
    </r>
    <r>
      <rPr>
        <sz val="11"/>
        <rFont val="Verdana"/>
        <family val="2"/>
      </rPr>
      <t xml:space="preserve"> </t>
    </r>
    <r>
      <rPr>
        <sz val="11"/>
        <rFont val="돋움"/>
        <family val="3"/>
        <charset val="129"/>
      </rPr>
      <t>정보는</t>
    </r>
    <r>
      <rPr>
        <sz val="11"/>
        <rFont val="Verdana"/>
        <family val="2"/>
      </rPr>
      <t xml:space="preserve"> http://www.responsiblemineralsinitiative.org.</t>
    </r>
  </si>
  <si>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 xml:space="preserve">(RMAP) </t>
    </r>
    <r>
      <rPr>
        <sz val="11"/>
        <rFont val="돋움"/>
        <family val="3"/>
        <charset val="129"/>
      </rPr>
      <t>준수</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리스트는</t>
    </r>
    <r>
      <rPr>
        <sz val="11"/>
        <rFont val="Verdana"/>
        <family val="2"/>
      </rPr>
      <t xml:space="preserve"> RMAP,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t>
    </r>
    <r>
      <rPr>
        <sz val="11"/>
        <rFont val="Verdana"/>
        <family val="2"/>
      </rPr>
      <t>(RMI)</t>
    </r>
    <r>
      <rPr>
        <sz val="11"/>
        <rFont val="돋움"/>
        <family val="3"/>
        <charset val="129"/>
      </rPr>
      <t>의</t>
    </r>
    <r>
      <rPr>
        <sz val="11"/>
        <rFont val="Verdana"/>
        <family val="2"/>
      </rPr>
      <t xml:space="preserve"> </t>
    </r>
    <r>
      <rPr>
        <sz val="11"/>
        <rFont val="돋움"/>
        <family val="3"/>
        <charset val="129"/>
      </rPr>
      <t>프로그램</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산업계에서의</t>
    </r>
    <r>
      <rPr>
        <sz val="11"/>
        <rFont val="Verdana"/>
        <family val="2"/>
      </rPr>
      <t xml:space="preserve"> </t>
    </r>
    <r>
      <rPr>
        <sz val="11"/>
        <rFont val="돋움"/>
        <family val="3"/>
        <charset val="129"/>
      </rPr>
      <t>유사</t>
    </r>
    <r>
      <rPr>
        <sz val="11"/>
        <rFont val="Verdana"/>
        <family val="2"/>
      </rPr>
      <t xml:space="preserve"> </t>
    </r>
    <r>
      <rPr>
        <sz val="11"/>
        <rFont val="돋움"/>
        <family val="3"/>
        <charset val="129"/>
      </rPr>
      <t>프로그램</t>
    </r>
    <r>
      <rPr>
        <sz val="11"/>
        <rFont val="Verdana"/>
        <family val="2"/>
      </rPr>
      <t>(</t>
    </r>
    <r>
      <rPr>
        <sz val="11"/>
        <rFont val="돋움"/>
        <family val="3"/>
        <charset val="129"/>
      </rPr>
      <t>예를</t>
    </r>
    <r>
      <rPr>
        <sz val="11"/>
        <rFont val="Verdana"/>
        <family val="2"/>
      </rPr>
      <t xml:space="preserve"> </t>
    </r>
    <r>
      <rPr>
        <sz val="11"/>
        <rFont val="돋움"/>
        <family val="3"/>
        <charset val="129"/>
      </rPr>
      <t>들어</t>
    </r>
    <r>
      <rPr>
        <sz val="11"/>
        <rFont val="Verdana"/>
        <family val="2"/>
      </rPr>
      <t xml:space="preserve"> Responsible Jewellery Council </t>
    </r>
    <r>
      <rPr>
        <sz val="11"/>
        <rFont val="돋움"/>
        <family val="3"/>
        <charset val="129"/>
      </rPr>
      <t>또는</t>
    </r>
    <r>
      <rPr>
        <sz val="11"/>
        <rFont val="Verdana"/>
        <family val="2"/>
      </rPr>
      <t xml:space="preserve"> London Bullion Market Association)</t>
    </r>
    <r>
      <rPr>
        <sz val="11"/>
        <rFont val="돋움"/>
        <family val="3"/>
        <charset val="129"/>
      </rPr>
      <t>을</t>
    </r>
    <r>
      <rPr>
        <sz val="11"/>
        <rFont val="Verdana"/>
        <family val="2"/>
      </rPr>
      <t xml:space="preserve"> </t>
    </r>
    <r>
      <rPr>
        <sz val="11"/>
        <rFont val="돋움"/>
        <family val="3"/>
        <charset val="129"/>
      </rPr>
      <t>통해</t>
    </r>
    <r>
      <rPr>
        <sz val="11"/>
        <rFont val="Verdana"/>
        <family val="2"/>
      </rPr>
      <t xml:space="preserve"> </t>
    </r>
    <r>
      <rPr>
        <sz val="11"/>
        <rFont val="돋움"/>
        <family val="3"/>
        <charset val="129"/>
      </rPr>
      <t>평가되고</t>
    </r>
    <r>
      <rPr>
        <sz val="11"/>
        <rFont val="Verdana"/>
        <family val="2"/>
      </rPr>
      <t xml:space="preserve"> </t>
    </r>
    <r>
      <rPr>
        <sz val="11"/>
        <rFont val="돋움"/>
        <family val="3"/>
        <charset val="129"/>
      </rPr>
      <t>절차를</t>
    </r>
    <r>
      <rPr>
        <sz val="11"/>
        <rFont val="Verdana"/>
        <family val="2"/>
      </rPr>
      <t xml:space="preserve"> </t>
    </r>
    <r>
      <rPr>
        <sz val="11"/>
        <rFont val="돋움"/>
        <family val="3"/>
        <charset val="129"/>
      </rPr>
      <t>준수하는지</t>
    </r>
    <r>
      <rPr>
        <sz val="11"/>
        <rFont val="Verdana"/>
        <family val="2"/>
      </rPr>
      <t xml:space="preserve"> </t>
    </r>
    <r>
      <rPr>
        <sz val="11"/>
        <rFont val="돋움"/>
        <family val="3"/>
        <charset val="129"/>
      </rPr>
      <t>평가된</t>
    </r>
    <r>
      <rPr>
        <sz val="11"/>
        <rFont val="Verdana"/>
        <family val="2"/>
      </rPr>
      <t xml:space="preserve"> </t>
    </r>
    <r>
      <rPr>
        <sz val="11"/>
        <rFont val="돋움"/>
        <family val="3"/>
        <charset val="129"/>
      </rPr>
      <t>제련소와</t>
    </r>
    <r>
      <rPr>
        <sz val="11"/>
        <rFont val="Verdana"/>
        <family val="2"/>
      </rPr>
      <t xml:space="preserve"> </t>
    </r>
    <r>
      <rPr>
        <sz val="11"/>
        <rFont val="돋움"/>
        <family val="3"/>
        <charset val="129"/>
      </rPr>
      <t>정제소의</t>
    </r>
    <r>
      <rPr>
        <sz val="11"/>
        <rFont val="Verdana"/>
        <family val="2"/>
      </rPr>
      <t xml:space="preserve"> </t>
    </r>
    <r>
      <rPr>
        <sz val="11"/>
        <rFont val="돋움"/>
        <family val="3"/>
        <charset val="129"/>
      </rPr>
      <t>공개</t>
    </r>
    <r>
      <rPr>
        <sz val="11"/>
        <rFont val="Verdana"/>
        <family val="2"/>
      </rPr>
      <t xml:space="preserve"> </t>
    </r>
    <r>
      <rPr>
        <sz val="11"/>
        <rFont val="돋움"/>
        <family val="3"/>
        <charset val="129"/>
      </rPr>
      <t>목록입니다</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정제소가</t>
    </r>
    <r>
      <rPr>
        <sz val="11"/>
        <rFont val="Verdana"/>
        <family val="2"/>
      </rPr>
      <t xml:space="preserve"> </t>
    </r>
    <r>
      <rPr>
        <sz val="11"/>
        <rFont val="돋움"/>
        <family val="3"/>
        <charset val="129"/>
      </rPr>
      <t>이</t>
    </r>
    <r>
      <rPr>
        <sz val="11"/>
        <rFont val="Verdana"/>
        <family val="2"/>
      </rPr>
      <t xml:space="preserve"> </t>
    </r>
    <r>
      <rPr>
        <sz val="11"/>
        <rFont val="돋움"/>
        <family val="3"/>
        <charset val="129"/>
      </rPr>
      <t>목록에</t>
    </r>
    <r>
      <rPr>
        <sz val="11"/>
        <rFont val="Verdana"/>
        <family val="2"/>
      </rPr>
      <t xml:space="preserve"> </t>
    </r>
    <r>
      <rPr>
        <sz val="11"/>
        <rFont val="돋움"/>
        <family val="3"/>
        <charset val="129"/>
      </rPr>
      <t>있지</t>
    </r>
    <r>
      <rPr>
        <sz val="11"/>
        <rFont val="Verdana"/>
        <family val="2"/>
      </rPr>
      <t xml:space="preserve"> </t>
    </r>
    <r>
      <rPr>
        <sz val="11"/>
        <rFont val="돋움"/>
        <family val="3"/>
        <charset val="129"/>
      </rPr>
      <t>않다면</t>
    </r>
    <r>
      <rPr>
        <sz val="11"/>
        <rFont val="Verdana"/>
        <family val="2"/>
      </rPr>
      <t xml:space="preserve">, RMAP </t>
    </r>
    <r>
      <rPr>
        <sz val="11"/>
        <rFont val="돋움"/>
        <family val="3"/>
        <charset val="129"/>
      </rPr>
      <t>평가를</t>
    </r>
    <r>
      <rPr>
        <sz val="11"/>
        <rFont val="Verdana"/>
        <family val="2"/>
      </rPr>
      <t xml:space="preserve"> </t>
    </r>
    <r>
      <rPr>
        <sz val="11"/>
        <rFont val="돋움"/>
        <family val="3"/>
        <charset val="129"/>
      </rPr>
      <t>완료하지</t>
    </r>
    <r>
      <rPr>
        <sz val="11"/>
        <rFont val="Verdana"/>
        <family val="2"/>
      </rPr>
      <t xml:space="preserve"> </t>
    </r>
    <r>
      <rPr>
        <sz val="11"/>
        <rFont val="돋움"/>
        <family val="3"/>
        <charset val="129"/>
      </rPr>
      <t>못했거나</t>
    </r>
    <r>
      <rPr>
        <sz val="11"/>
        <rFont val="Verdana"/>
        <family val="2"/>
      </rPr>
      <t xml:space="preserve"> RMAP </t>
    </r>
    <r>
      <rPr>
        <sz val="11"/>
        <rFont val="돋움"/>
        <family val="3"/>
        <charset val="129"/>
      </rPr>
      <t>절차를</t>
    </r>
    <r>
      <rPr>
        <sz val="11"/>
        <rFont val="Verdana"/>
        <family val="2"/>
      </rPr>
      <t xml:space="preserve"> </t>
    </r>
    <r>
      <rPr>
        <sz val="11"/>
        <rFont val="돋움"/>
        <family val="3"/>
        <charset val="129"/>
      </rPr>
      <t>준수하지</t>
    </r>
    <r>
      <rPr>
        <sz val="11"/>
        <rFont val="Verdana"/>
        <family val="2"/>
      </rPr>
      <t xml:space="preserve"> </t>
    </r>
    <r>
      <rPr>
        <sz val="11"/>
        <rFont val="돋움"/>
        <family val="3"/>
        <charset val="129"/>
      </rPr>
      <t>않고</t>
    </r>
    <r>
      <rPr>
        <sz val="11"/>
        <rFont val="Verdana"/>
        <family val="2"/>
      </rPr>
      <t xml:space="preserve"> </t>
    </r>
    <r>
      <rPr>
        <sz val="11"/>
        <rFont val="돋움"/>
        <family val="3"/>
        <charset val="129"/>
      </rPr>
      <t>있다는</t>
    </r>
    <r>
      <rPr>
        <sz val="11"/>
        <rFont val="Verdana"/>
        <family val="2"/>
      </rPr>
      <t xml:space="preserve"> </t>
    </r>
    <r>
      <rPr>
        <sz val="11"/>
        <rFont val="돋움"/>
        <family val="3"/>
        <charset val="129"/>
      </rPr>
      <t>것입니다</t>
    </r>
    <r>
      <rPr>
        <sz val="11"/>
        <rFont val="Verdana"/>
        <family val="2"/>
      </rPr>
      <t>. 
RMAP</t>
    </r>
    <r>
      <rPr>
        <sz val="11"/>
        <rFont val="돋움"/>
        <family val="3"/>
        <charset val="129"/>
      </rPr>
      <t>를</t>
    </r>
    <r>
      <rPr>
        <sz val="11"/>
        <rFont val="Verdana"/>
        <family val="2"/>
      </rPr>
      <t xml:space="preserve"> </t>
    </r>
    <r>
      <rPr>
        <sz val="11"/>
        <rFont val="돋움"/>
        <family val="3"/>
        <charset val="129"/>
      </rPr>
      <t>준수하는</t>
    </r>
    <r>
      <rPr>
        <sz val="11"/>
        <rFont val="Verdana"/>
        <family val="2"/>
      </rPr>
      <t xml:space="preserve"> </t>
    </r>
    <r>
      <rPr>
        <sz val="11"/>
        <rFont val="돋움"/>
        <family val="3"/>
        <charset val="129"/>
      </rPr>
      <t>것으로</t>
    </r>
    <r>
      <rPr>
        <sz val="11"/>
        <rFont val="Verdana"/>
        <family val="2"/>
      </rPr>
      <t xml:space="preserve"> </t>
    </r>
    <r>
      <rPr>
        <sz val="11"/>
        <rFont val="돋움"/>
        <family val="3"/>
        <charset val="129"/>
      </rPr>
      <t>확인된</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정제소</t>
    </r>
    <r>
      <rPr>
        <sz val="11"/>
        <rFont val="Verdana"/>
        <family val="2"/>
      </rPr>
      <t xml:space="preserve"> </t>
    </r>
    <r>
      <rPr>
        <sz val="11"/>
        <rFont val="돋움"/>
        <family val="3"/>
        <charset val="129"/>
      </rPr>
      <t>목록은</t>
    </r>
    <r>
      <rPr>
        <sz val="11"/>
        <rFont val="Verdana"/>
        <family val="2"/>
      </rPr>
      <t xml:space="preserve"> www.responsiblemineralsinitiative.org</t>
    </r>
    <r>
      <rPr>
        <sz val="11"/>
        <rFont val="돋움"/>
        <family val="3"/>
        <charset val="129"/>
      </rPr>
      <t>에서</t>
    </r>
    <r>
      <rPr>
        <sz val="11"/>
        <rFont val="Verdana"/>
        <family val="2"/>
      </rPr>
      <t xml:space="preserve"> </t>
    </r>
    <r>
      <rPr>
        <sz val="11"/>
        <rFont val="돋움"/>
        <family val="3"/>
        <charset val="129"/>
      </rPr>
      <t>찾을</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 xml:space="preserve">. </t>
    </r>
  </si>
  <si>
    <r>
      <rPr>
        <sz val="11"/>
        <rFont val="돋움"/>
        <family val="3"/>
        <charset val="129"/>
      </rPr>
      <t>공급망의</t>
    </r>
    <r>
      <rPr>
        <sz val="11"/>
        <rFont val="Verdana"/>
        <family val="2"/>
      </rPr>
      <t xml:space="preserve"> </t>
    </r>
    <r>
      <rPr>
        <sz val="11"/>
        <rFont val="돋움"/>
        <family val="3"/>
        <charset val="129"/>
      </rPr>
      <t>구성원에</t>
    </r>
    <r>
      <rPr>
        <sz val="11"/>
        <rFont val="Verdana"/>
        <family val="2"/>
      </rPr>
      <t xml:space="preserve"> </t>
    </r>
    <r>
      <rPr>
        <sz val="11"/>
        <rFont val="돋움"/>
        <family val="3"/>
        <charset val="129"/>
      </rPr>
      <t>의해</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정제소로</t>
    </r>
    <r>
      <rPr>
        <sz val="11"/>
        <rFont val="Verdana"/>
        <family val="2"/>
      </rPr>
      <t xml:space="preserve"> </t>
    </r>
    <r>
      <rPr>
        <sz val="11"/>
        <rFont val="돋움"/>
        <family val="3"/>
        <charset val="129"/>
      </rPr>
      <t>보고된</t>
    </r>
    <r>
      <rPr>
        <sz val="11"/>
        <rFont val="Verdana"/>
        <family val="2"/>
      </rPr>
      <t xml:space="preserve"> </t>
    </r>
    <r>
      <rPr>
        <sz val="11"/>
        <rFont val="돋움"/>
        <family val="3"/>
        <charset val="129"/>
      </rPr>
      <t>회사에</t>
    </r>
    <r>
      <rPr>
        <sz val="11"/>
        <rFont val="Verdana"/>
        <family val="2"/>
      </rPr>
      <t xml:space="preserve"> RMI</t>
    </r>
    <r>
      <rPr>
        <sz val="11"/>
        <rFont val="돋움"/>
        <family val="3"/>
        <charset val="129"/>
      </rPr>
      <t>가</t>
    </r>
    <r>
      <rPr>
        <sz val="11"/>
        <rFont val="Verdana"/>
        <family val="2"/>
      </rPr>
      <t xml:space="preserve"> </t>
    </r>
    <r>
      <rPr>
        <sz val="11"/>
        <rFont val="돋움"/>
        <family val="3"/>
        <charset val="129"/>
      </rPr>
      <t>부여한</t>
    </r>
    <r>
      <rPr>
        <sz val="11"/>
        <rFont val="Verdana"/>
        <family val="2"/>
      </rPr>
      <t xml:space="preserve"> </t>
    </r>
    <r>
      <rPr>
        <sz val="11"/>
        <rFont val="돋움"/>
        <family val="3"/>
        <charset val="129"/>
      </rPr>
      <t>독자</t>
    </r>
    <r>
      <rPr>
        <sz val="11"/>
        <rFont val="Verdana"/>
        <family val="2"/>
      </rPr>
      <t xml:space="preserve"> ID </t>
    </r>
    <r>
      <rPr>
        <sz val="11"/>
        <rFont val="돋움"/>
        <family val="3"/>
        <charset val="129"/>
      </rPr>
      <t>번호</t>
    </r>
    <r>
      <rPr>
        <sz val="11"/>
        <rFont val="Verdana"/>
        <family val="2"/>
      </rPr>
      <t xml:space="preserve">. RMAP </t>
    </r>
    <r>
      <rPr>
        <sz val="11"/>
        <rFont val="돋움"/>
        <family val="3"/>
        <charset val="129"/>
      </rPr>
      <t>감사</t>
    </r>
    <r>
      <rPr>
        <sz val="11"/>
        <rFont val="Verdana"/>
        <family val="2"/>
      </rPr>
      <t xml:space="preserve"> </t>
    </r>
    <r>
      <rPr>
        <sz val="11"/>
        <rFont val="돋움"/>
        <family val="3"/>
        <charset val="129"/>
      </rPr>
      <t>절차에</t>
    </r>
    <r>
      <rPr>
        <sz val="11"/>
        <rFont val="Verdana"/>
        <family val="2"/>
      </rPr>
      <t xml:space="preserve"> </t>
    </r>
    <r>
      <rPr>
        <sz val="11"/>
        <rFont val="돋움"/>
        <family val="3"/>
        <charset val="129"/>
      </rPr>
      <t>정의된</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정제소의</t>
    </r>
    <r>
      <rPr>
        <sz val="11"/>
        <rFont val="Verdana"/>
        <family val="2"/>
      </rPr>
      <t xml:space="preserve"> </t>
    </r>
    <r>
      <rPr>
        <sz val="11"/>
        <rFont val="돋움"/>
        <family val="3"/>
        <charset val="129"/>
      </rPr>
      <t>성격에</t>
    </r>
    <r>
      <rPr>
        <sz val="11"/>
        <rFont val="Verdana"/>
        <family val="2"/>
      </rPr>
      <t xml:space="preserve"> </t>
    </r>
    <r>
      <rPr>
        <sz val="11"/>
        <rFont val="돋움"/>
        <family val="3"/>
        <charset val="129"/>
      </rPr>
      <t>부합하는</t>
    </r>
    <r>
      <rPr>
        <sz val="11"/>
        <rFont val="Verdana"/>
        <family val="2"/>
      </rPr>
      <t xml:space="preserve"> </t>
    </r>
    <r>
      <rPr>
        <sz val="11"/>
        <rFont val="돋움"/>
        <family val="3"/>
        <charset val="129"/>
      </rPr>
      <t>것으로</t>
    </r>
    <r>
      <rPr>
        <sz val="11"/>
        <rFont val="Verdana"/>
        <family val="2"/>
      </rPr>
      <t xml:space="preserve"> </t>
    </r>
    <r>
      <rPr>
        <sz val="11"/>
        <rFont val="돋움"/>
        <family val="3"/>
        <charset val="129"/>
      </rPr>
      <t>증명되는</t>
    </r>
    <r>
      <rPr>
        <sz val="11"/>
        <rFont val="Verdana"/>
        <family val="2"/>
      </rPr>
      <t xml:space="preserve"> </t>
    </r>
    <r>
      <rPr>
        <sz val="11"/>
        <rFont val="돋움"/>
        <family val="3"/>
        <charset val="129"/>
      </rPr>
      <t>것과</t>
    </r>
    <r>
      <rPr>
        <sz val="11"/>
        <rFont val="Verdana"/>
        <family val="2"/>
      </rPr>
      <t xml:space="preserve"> </t>
    </r>
    <r>
      <rPr>
        <sz val="11"/>
        <rFont val="돋움"/>
        <family val="3"/>
        <charset val="129"/>
      </rPr>
      <t>무관함</t>
    </r>
    <r>
      <rPr>
        <sz val="11"/>
        <rFont val="Verdana"/>
        <family val="2"/>
      </rPr>
      <t>.</t>
    </r>
  </si>
  <si>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프로그램 내에서 활동 중이거나 그 범위를 준수하고 있는 가장 최근의 정확한 표준 제련소 명칭 목록은 RMI 웹사이트인 www.responsiblemineralsinitiative.org를 참조하십시오.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C열은 ASCII 문자열로 표시되는 공식 표준 제련소 명칭의 목록입니다. 대다수 제련소들의 명칭이 두 열 모두 동일하지만, 일반 명칭이 표준 명칭과 다를 경우, 다른 명칭이 B열에 표기됩니다. </t>
    <phoneticPr fontId="28"/>
  </si>
  <si>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 xml:space="preserve"> </t>
    </r>
    <r>
      <rPr>
        <sz val="11"/>
        <rFont val="돋움"/>
        <family val="3"/>
        <charset val="129"/>
      </rPr>
      <t>준수</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리스트</t>
    </r>
    <r>
      <rPr>
        <sz val="11"/>
        <rFont val="Verdana"/>
        <family val="2"/>
      </rPr>
      <t xml:space="preserve"> </t>
    </r>
    <r>
      <rPr>
        <sz val="11"/>
        <rFont val="돋움"/>
        <family val="3"/>
        <charset val="129"/>
      </rPr>
      <t>링크</t>
    </r>
  </si>
  <si>
    <r>
      <rPr>
        <sz val="11"/>
        <rFont val="돋움"/>
        <family val="3"/>
        <charset val="129"/>
      </rPr>
      <t>신고</t>
    </r>
    <r>
      <rPr>
        <sz val="11"/>
        <rFont val="Verdana"/>
        <family val="2"/>
      </rPr>
      <t xml:space="preserve">(Declaration) </t>
    </r>
    <r>
      <rPr>
        <sz val="11"/>
        <rFont val="돋움"/>
        <family val="3"/>
        <charset val="129"/>
      </rPr>
      <t>탭의</t>
    </r>
    <r>
      <rPr>
        <sz val="11"/>
        <rFont val="Verdana"/>
        <family val="2"/>
      </rPr>
      <t xml:space="preserve"> D75 </t>
    </r>
    <r>
      <rPr>
        <sz val="11"/>
        <rFont val="돋움"/>
        <family val="3"/>
        <charset val="129"/>
      </rPr>
      <t>셀에</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 xml:space="preserve"> </t>
    </r>
    <r>
      <rPr>
        <sz val="11"/>
        <rFont val="돋움"/>
        <family val="3"/>
        <charset val="129"/>
      </rPr>
      <t>준수</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목록을</t>
    </r>
    <r>
      <rPr>
        <sz val="11"/>
        <rFont val="Verdana"/>
        <family val="2"/>
      </rPr>
      <t xml:space="preserve"> </t>
    </r>
    <r>
      <rPr>
        <sz val="11"/>
        <rFont val="돋움"/>
        <family val="3"/>
        <charset val="129"/>
      </rPr>
      <t>사용해</t>
    </r>
    <r>
      <rPr>
        <sz val="11"/>
        <rFont val="Verdana"/>
        <family val="2"/>
      </rPr>
      <t xml:space="preserve"> </t>
    </r>
    <r>
      <rPr>
        <sz val="11"/>
        <rFont val="돋움"/>
        <family val="3"/>
        <charset val="129"/>
      </rPr>
      <t>콩고공화국</t>
    </r>
    <r>
      <rPr>
        <sz val="11"/>
        <rFont val="Verdana"/>
        <family val="2"/>
      </rPr>
      <t xml:space="preserve"> </t>
    </r>
    <r>
      <rPr>
        <sz val="11"/>
        <rFont val="돋움"/>
        <family val="3"/>
        <charset val="129"/>
      </rPr>
      <t>분쟁으로부터</t>
    </r>
    <r>
      <rPr>
        <sz val="11"/>
        <rFont val="Verdana"/>
        <family val="2"/>
      </rPr>
      <t xml:space="preserve"> </t>
    </r>
    <r>
      <rPr>
        <sz val="11"/>
        <rFont val="돋움"/>
        <family val="3"/>
        <charset val="129"/>
      </rPr>
      <t>자유롭다고</t>
    </r>
    <r>
      <rPr>
        <sz val="11"/>
        <rFont val="Verdana"/>
        <family val="2"/>
      </rPr>
      <t xml:space="preserve"> </t>
    </r>
    <r>
      <rPr>
        <sz val="11"/>
        <rFont val="돋움"/>
        <family val="3"/>
        <charset val="129"/>
      </rPr>
      <t>확인된</t>
    </r>
    <r>
      <rPr>
        <sz val="11"/>
        <rFont val="Verdana"/>
        <family val="2"/>
      </rPr>
      <t xml:space="preserve"> </t>
    </r>
    <r>
      <rPr>
        <sz val="11"/>
        <rFont val="돋움"/>
        <family val="3"/>
        <charset val="129"/>
      </rPr>
      <t>제련소에서</t>
    </r>
    <r>
      <rPr>
        <sz val="11"/>
        <rFont val="Verdana"/>
        <family val="2"/>
      </rPr>
      <t xml:space="preserve"> </t>
    </r>
    <r>
      <rPr>
        <sz val="11"/>
        <rFont val="돋움"/>
        <family val="3"/>
        <charset val="129"/>
      </rPr>
      <t>귀사의</t>
    </r>
    <r>
      <rPr>
        <sz val="11"/>
        <rFont val="Verdana"/>
        <family val="2"/>
      </rPr>
      <t xml:space="preserve"> </t>
    </r>
    <r>
      <rPr>
        <sz val="11"/>
        <rFont val="돋움"/>
        <family val="3"/>
        <charset val="129"/>
      </rPr>
      <t>직접</t>
    </r>
    <r>
      <rPr>
        <sz val="11"/>
        <rFont val="Verdana"/>
        <family val="2"/>
      </rPr>
      <t xml:space="preserve"> </t>
    </r>
    <r>
      <rPr>
        <sz val="11"/>
        <rFont val="돋움"/>
        <family val="3"/>
        <charset val="129"/>
      </rPr>
      <t>공급업체가</t>
    </r>
    <r>
      <rPr>
        <sz val="11"/>
        <rFont val="Verdana"/>
        <family val="2"/>
      </rPr>
      <t xml:space="preserve"> </t>
    </r>
    <r>
      <rPr>
        <sz val="11"/>
        <rFont val="돋움"/>
        <family val="3"/>
        <charset val="129"/>
      </rPr>
      <t>광물을</t>
    </r>
    <r>
      <rPr>
        <sz val="11"/>
        <rFont val="Verdana"/>
        <family val="2"/>
      </rPr>
      <t xml:space="preserve"> </t>
    </r>
    <r>
      <rPr>
        <sz val="11"/>
        <rFont val="돋움"/>
        <family val="3"/>
        <charset val="129"/>
      </rPr>
      <t>구매하도록</t>
    </r>
    <r>
      <rPr>
        <sz val="11"/>
        <rFont val="Verdana"/>
        <family val="2"/>
      </rPr>
      <t xml:space="preserve"> </t>
    </r>
    <r>
      <rPr>
        <sz val="11"/>
        <rFont val="돋움"/>
        <family val="3"/>
        <charset val="129"/>
      </rPr>
      <t>귀사에서</t>
    </r>
    <r>
      <rPr>
        <sz val="11"/>
        <rFont val="Verdana"/>
        <family val="2"/>
      </rPr>
      <t xml:space="preserve"> </t>
    </r>
    <r>
      <rPr>
        <sz val="11"/>
        <rFont val="돋움"/>
        <family val="3"/>
        <charset val="129"/>
      </rPr>
      <t>요구하는지</t>
    </r>
    <r>
      <rPr>
        <sz val="11"/>
        <rFont val="Verdana"/>
        <family val="2"/>
      </rPr>
      <t xml:space="preserve"> </t>
    </r>
    <r>
      <rPr>
        <sz val="11"/>
        <rFont val="돋움"/>
        <family val="3"/>
        <charset val="129"/>
      </rPr>
      <t>여부를</t>
    </r>
    <r>
      <rPr>
        <sz val="11"/>
        <rFont val="Verdana"/>
        <family val="2"/>
      </rPr>
      <t xml:space="preserve"> </t>
    </r>
    <r>
      <rPr>
        <sz val="11"/>
        <rFont val="돋움"/>
        <family val="3"/>
        <charset val="129"/>
      </rPr>
      <t>답변하십시오</t>
    </r>
    <r>
      <rPr>
        <sz val="11"/>
        <rFont val="Verdana"/>
        <family val="2"/>
      </rPr>
      <t xml:space="preserve">. </t>
    </r>
  </si>
  <si>
    <r>
      <rPr>
        <sz val="11"/>
        <rFont val="ＭＳ Ｐゴシック"/>
        <family val="3"/>
        <charset val="128"/>
      </rPr>
      <t>日本語</t>
    </r>
    <r>
      <rPr>
        <sz val="11"/>
        <rFont val="Verdana"/>
        <family val="2"/>
      </rPr>
      <t xml:space="preserve"> Japanese</t>
    </r>
  </si>
  <si>
    <r>
      <rPr>
        <sz val="11"/>
        <rFont val="ＭＳ Ｐゴシック"/>
        <family val="3"/>
        <charset val="128"/>
      </rPr>
      <t>始めに</t>
    </r>
  </si>
  <si>
    <r>
      <rPr>
        <sz val="11"/>
        <rFont val="ＭＳ Ｐゴシック"/>
        <family val="3"/>
        <charset val="128"/>
      </rPr>
      <t>会社情報の記入（</t>
    </r>
    <r>
      <rPr>
        <sz val="11"/>
        <rFont val="Verdana"/>
        <family val="2"/>
      </rPr>
      <t>8</t>
    </r>
    <r>
      <rPr>
        <sz val="11"/>
        <rFont val="ＭＳ Ｐゴシック"/>
        <family val="3"/>
        <charset val="128"/>
      </rPr>
      <t>～</t>
    </r>
    <r>
      <rPr>
        <sz val="11"/>
        <rFont val="Verdana"/>
        <family val="2"/>
      </rPr>
      <t>22</t>
    </r>
    <r>
      <rPr>
        <sz val="11"/>
        <rFont val="ＭＳ Ｐゴシック"/>
        <family val="3"/>
        <charset val="128"/>
      </rPr>
      <t>行）に関する解説。回答は英語</t>
    </r>
    <r>
      <rPr>
        <sz val="11"/>
        <rFont val="Verdana"/>
        <family val="2"/>
      </rPr>
      <t>(</t>
    </r>
    <r>
      <rPr>
        <sz val="11"/>
        <rFont val="ＭＳ Ｐゴシック"/>
        <family val="3"/>
        <charset val="128"/>
      </rPr>
      <t>半角</t>
    </r>
    <r>
      <rPr>
        <sz val="11"/>
        <rFont val="Verdana"/>
        <family val="2"/>
      </rPr>
      <t>)</t>
    </r>
    <r>
      <rPr>
        <sz val="11"/>
        <rFont val="ＭＳ Ｐゴシック"/>
        <family val="3"/>
        <charset val="128"/>
      </rPr>
      <t>で入力してください。</t>
    </r>
  </si>
  <si>
    <r>
      <t xml:space="preserve">    </t>
    </r>
    <r>
      <rPr>
        <sz val="11"/>
        <rFont val="ＭＳ Ｐゴシック"/>
        <family val="3"/>
        <charset val="128"/>
      </rPr>
      <t>注：</t>
    </r>
    <r>
      <rPr>
        <sz val="11"/>
        <rFont val="Verdana"/>
        <family val="2"/>
      </rPr>
      <t>(*)</t>
    </r>
    <r>
      <rPr>
        <sz val="11"/>
        <rFont val="ＭＳ Ｐゴシック"/>
        <family val="3"/>
        <charset val="128"/>
      </rPr>
      <t>のある欄は回答必須項目です。</t>
    </r>
  </si>
  <si>
    <r>
      <t xml:space="preserve">1. </t>
    </r>
    <r>
      <rPr>
        <sz val="11"/>
        <rFont val="ＭＳ Ｐゴシック"/>
        <family val="3"/>
        <charset val="128"/>
      </rPr>
      <t>貴社の正式名称を記入してください。省略形は使わないでください。このフィールドでは、他の社名や</t>
    </r>
    <r>
      <rPr>
        <sz val="11"/>
        <rFont val="Verdana"/>
        <family val="2"/>
      </rPr>
      <t>DBA</t>
    </r>
    <r>
      <rPr>
        <sz val="11"/>
        <rFont val="ＭＳ Ｐゴシック"/>
        <family val="3"/>
        <charset val="128"/>
      </rPr>
      <t>などを追加することができます。</t>
    </r>
  </si>
  <si>
    <r>
      <t xml:space="preserve">3.  </t>
    </r>
    <r>
      <rPr>
        <sz val="11"/>
        <rFont val="ＭＳ Ｐゴシック"/>
        <family val="3"/>
        <charset val="128"/>
      </rPr>
      <t>貴社固有の識別番号又はコードを記入してください（</t>
    </r>
    <r>
      <rPr>
        <sz val="11"/>
        <rFont val="Verdana"/>
        <family val="2"/>
      </rPr>
      <t>DUNS</t>
    </r>
    <r>
      <rPr>
        <sz val="11"/>
        <rFont val="ＭＳ Ｐゴシック"/>
        <family val="3"/>
        <charset val="128"/>
      </rPr>
      <t>ナンバー、</t>
    </r>
    <r>
      <rPr>
        <sz val="11"/>
        <rFont val="Verdana"/>
        <family val="2"/>
      </rPr>
      <t>VAT</t>
    </r>
    <r>
      <rPr>
        <sz val="11"/>
        <rFont val="ＭＳ Ｐゴシック"/>
        <family val="3"/>
        <charset val="128"/>
      </rPr>
      <t>ナンバー、顧客固有番号等）。</t>
    </r>
  </si>
  <si>
    <r>
      <t xml:space="preserve">4. </t>
    </r>
    <r>
      <rPr>
        <sz val="11"/>
        <rFont val="ＭＳ Ｐゴシック"/>
        <family val="3"/>
        <charset val="128"/>
      </rPr>
      <t>固有の識別番号又はコードの発行元を記入してください（「</t>
    </r>
    <r>
      <rPr>
        <sz val="11"/>
        <rFont val="Verdana"/>
        <family val="2"/>
      </rPr>
      <t>DUNS</t>
    </r>
    <r>
      <rPr>
        <sz val="11"/>
        <rFont val="ＭＳ Ｐゴシック"/>
        <family val="3"/>
        <charset val="128"/>
      </rPr>
      <t>」「</t>
    </r>
    <r>
      <rPr>
        <sz val="11"/>
        <rFont val="Verdana"/>
        <family val="2"/>
      </rPr>
      <t>VAT</t>
    </r>
    <r>
      <rPr>
        <sz val="11"/>
        <rFont val="ＭＳ Ｐゴシック"/>
        <family val="3"/>
        <charset val="128"/>
      </rPr>
      <t>」「顧客」等）。</t>
    </r>
  </si>
  <si>
    <r>
      <t xml:space="preserve">5. </t>
    </r>
    <r>
      <rPr>
        <sz val="11"/>
        <rFont val="ＭＳ Ｐゴシック"/>
        <family val="3"/>
        <charset val="128"/>
      </rPr>
      <t>貴社の住所を省略せずに記入してください（番地、市、州</t>
    </r>
    <r>
      <rPr>
        <sz val="11"/>
        <rFont val="Verdana"/>
        <family val="2"/>
      </rPr>
      <t>/</t>
    </r>
    <r>
      <rPr>
        <sz val="11"/>
        <rFont val="ＭＳ Ｐゴシック"/>
        <family val="3"/>
        <charset val="128"/>
      </rPr>
      <t>都道府県、国、郵便番号）</t>
    </r>
    <r>
      <rPr>
        <sz val="11"/>
        <rFont val="Verdana"/>
        <family val="2"/>
      </rPr>
      <t xml:space="preserve"> </t>
    </r>
    <r>
      <rPr>
        <sz val="11"/>
        <rFont val="ＭＳ Ｐゴシック"/>
        <family val="3"/>
        <charset val="128"/>
      </rPr>
      <t>。この欄は任意です。</t>
    </r>
  </si>
  <si>
    <r>
      <t xml:space="preserve">6. </t>
    </r>
    <r>
      <rPr>
        <sz val="11"/>
        <rFont val="ＭＳ Ｐゴシック"/>
        <family val="3"/>
        <charset val="128"/>
      </rPr>
      <t>このテンプレートの回答データの内容に関して連絡先となる担当者の名前を記入してください。この欄は必須です。</t>
    </r>
  </si>
  <si>
    <r>
      <t>7.</t>
    </r>
    <r>
      <rPr>
        <sz val="11"/>
        <rFont val="ＭＳ Ｐゴシック"/>
        <family val="3"/>
        <charset val="128"/>
      </rPr>
      <t>連絡先の電子メール・アドレスを記入してください。電子メールが利用不可能な場合、「利用不可」又は</t>
    </r>
    <r>
      <rPr>
        <sz val="11"/>
        <rFont val="Verdana"/>
        <family val="2"/>
      </rPr>
      <t>n/a</t>
    </r>
    <r>
      <rPr>
        <sz val="11"/>
        <rFont val="ＭＳ Ｐゴシック"/>
        <family val="3"/>
        <charset val="128"/>
      </rPr>
      <t>としてください。空欄のままにするとフォームの実行時にエラーが発生する可能性があるため記入してください。この欄は必須です。</t>
    </r>
  </si>
  <si>
    <r>
      <t xml:space="preserve">8. </t>
    </r>
    <r>
      <rPr>
        <sz val="11"/>
        <rFont val="ＭＳ Ｐゴシック"/>
        <family val="3"/>
        <charset val="128"/>
      </rPr>
      <t>連絡先電話番号を記入してください。この欄は必須です。</t>
    </r>
  </si>
  <si>
    <r>
      <t>9.</t>
    </r>
    <r>
      <rPr>
        <sz val="11"/>
        <rFont val="ＭＳ Ｐゴシック"/>
        <family val="3"/>
        <charset val="128"/>
      </rPr>
      <t>申告内容の回答責任者の名前を記入してください。連絡先と異なる人でもかまいません。「同上」又は同様の表記は避けてください。この欄は必須です。</t>
    </r>
  </si>
  <si>
    <r>
      <t xml:space="preserve">10. </t>
    </r>
    <r>
      <rPr>
        <sz val="11"/>
        <rFont val="ＭＳ Ｐゴシック"/>
        <family val="3"/>
        <charset val="128"/>
      </rPr>
      <t>回答責任者の役職を記入してください。この欄は任意です。</t>
    </r>
  </si>
  <si>
    <r>
      <t>11.</t>
    </r>
    <r>
      <rPr>
        <sz val="11"/>
        <rFont val="ＭＳ Ｐゴシック"/>
        <family val="3"/>
        <charset val="128"/>
      </rPr>
      <t>回答責任者の電子メール・アドレスを記入してください。電子メールが不可能な場合、「利用不可」又は</t>
    </r>
    <r>
      <rPr>
        <sz val="11"/>
        <rFont val="Verdana"/>
        <family val="2"/>
      </rPr>
      <t>n/a</t>
    </r>
    <r>
      <rPr>
        <sz val="11"/>
        <rFont val="ＭＳ Ｐゴシック"/>
        <family val="3"/>
        <charset val="128"/>
      </rPr>
      <t>としてください。空欄のままにするとフォームの実行時にエラーが発生する可能性があるため記入してください。この欄は必須です。</t>
    </r>
  </si>
  <si>
    <r>
      <t xml:space="preserve">12. </t>
    </r>
    <r>
      <rPr>
        <sz val="11"/>
        <rFont val="ＭＳ Ｐゴシック"/>
        <family val="3"/>
        <charset val="128"/>
      </rPr>
      <t>回答責任者の電話番号を記入してください。この欄は必須です。</t>
    </r>
  </si>
  <si>
    <r>
      <t xml:space="preserve">13. </t>
    </r>
    <r>
      <rPr>
        <sz val="11"/>
        <rFont val="ＭＳ Ｐゴシック"/>
        <family val="3"/>
        <charset val="128"/>
      </rPr>
      <t>このテンプレートの作成日を</t>
    </r>
    <r>
      <rPr>
        <sz val="11"/>
        <rFont val="Verdana"/>
        <family val="2"/>
      </rPr>
      <t>DD-MMM-YYYY</t>
    </r>
    <r>
      <rPr>
        <sz val="11"/>
        <rFont val="ＭＳ Ｐゴシック"/>
        <family val="3"/>
        <charset val="128"/>
      </rPr>
      <t>（例</t>
    </r>
    <r>
      <rPr>
        <sz val="11"/>
        <rFont val="Verdana"/>
        <family val="2"/>
      </rPr>
      <t>: 01-JAN-2012</t>
    </r>
    <r>
      <rPr>
        <sz val="11"/>
        <rFont val="ＭＳ Ｐゴシック"/>
        <family val="3"/>
        <charset val="128"/>
      </rPr>
      <t>）の形式で記入してください。この欄は必須です。</t>
    </r>
  </si>
  <si>
    <r>
      <t xml:space="preserve">14. </t>
    </r>
    <r>
      <rPr>
        <sz val="11"/>
        <rFont val="ＭＳ Ｐゴシック"/>
        <family val="3"/>
        <charset val="128"/>
      </rPr>
      <t>例えば、ファイル名を「会社名</t>
    </r>
    <r>
      <rPr>
        <sz val="11"/>
        <rFont val="Verdana"/>
        <family val="2"/>
      </rPr>
      <t>-</t>
    </r>
    <r>
      <rPr>
        <sz val="11"/>
        <rFont val="ＭＳ Ｐゴシック"/>
        <family val="3"/>
        <charset val="128"/>
      </rPr>
      <t>日付</t>
    </r>
    <r>
      <rPr>
        <sz val="11"/>
        <rFont val="Verdana"/>
        <family val="2"/>
      </rPr>
      <t>.xls</t>
    </r>
    <r>
      <rPr>
        <sz val="11"/>
        <rFont val="ＭＳ Ｐゴシック"/>
        <family val="3"/>
        <charset val="128"/>
      </rPr>
      <t>」として保存します（日付は</t>
    </r>
    <r>
      <rPr>
        <sz val="11"/>
        <rFont val="Verdana"/>
        <family val="2"/>
      </rPr>
      <t>YYYY-MM-DD</t>
    </r>
    <r>
      <rPr>
        <sz val="11"/>
        <rFont val="ＭＳ Ｐゴシック"/>
        <family val="3"/>
        <charset val="128"/>
      </rPr>
      <t>で記述）。</t>
    </r>
  </si>
  <si>
    <r>
      <t>7</t>
    </r>
    <r>
      <rPr>
        <sz val="11"/>
        <rFont val="ＭＳ Ｐゴシック"/>
        <family val="3"/>
        <charset val="128"/>
      </rPr>
      <t>つのデューデリジェンスに関する質問（</t>
    </r>
    <r>
      <rPr>
        <sz val="11"/>
        <rFont val="Verdana"/>
        <family val="2"/>
      </rPr>
      <t>24</t>
    </r>
    <r>
      <rPr>
        <sz val="11"/>
        <rFont val="ＭＳ Ｐゴシック"/>
        <family val="3"/>
        <charset val="128"/>
      </rPr>
      <t>～</t>
    </r>
    <r>
      <rPr>
        <sz val="11"/>
        <rFont val="Verdana"/>
        <family val="2"/>
      </rPr>
      <t>65</t>
    </r>
    <r>
      <rPr>
        <sz val="11"/>
        <rFont val="ＭＳ Ｐゴシック"/>
        <family val="3"/>
        <charset val="128"/>
      </rPr>
      <t>行）に対する解説。
回答は英語（半角）で入力してください。</t>
    </r>
  </si>
  <si>
    <r>
      <rPr>
        <sz val="11"/>
        <rFont val="ＭＳ Ｐゴシック"/>
        <family val="3"/>
        <charset val="128"/>
      </rPr>
      <t>「</t>
    </r>
    <r>
      <rPr>
        <sz val="11"/>
        <rFont val="Verdana"/>
        <family val="2"/>
      </rPr>
      <t>No</t>
    </r>
    <r>
      <rPr>
        <sz val="11"/>
        <rFont val="ＭＳ Ｐゴシック"/>
        <family val="3"/>
        <charset val="128"/>
      </rPr>
      <t>（いいえ）」という回答に対して、コメント欄に具体的な内容の記入を要求する企業もあります。</t>
    </r>
  </si>
  <si>
    <r>
      <rPr>
        <sz val="11"/>
        <rFont val="ＭＳ Ｐゴシック"/>
        <family val="3"/>
        <charset val="128"/>
      </rPr>
      <t>回答を補足する必要がある場合は、備考欄に記入してください。</t>
    </r>
  </si>
  <si>
    <r>
      <rPr>
        <sz val="11"/>
        <rFont val="ＭＳ Ｐゴシック"/>
        <family val="3"/>
        <charset val="128"/>
      </rPr>
      <t>「</t>
    </r>
    <r>
      <rPr>
        <sz val="11"/>
        <rFont val="Verdana"/>
        <family val="2"/>
      </rPr>
      <t>OECD</t>
    </r>
    <r>
      <rPr>
        <sz val="11"/>
        <rFont val="ＭＳ Ｐゴシック"/>
        <family val="3"/>
        <charset val="128"/>
      </rPr>
      <t>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t>
    </r>
    <r>
      <rPr>
        <sz val="11"/>
        <rFont val="Verdana"/>
        <family val="2"/>
      </rPr>
      <t>A</t>
    </r>
    <r>
      <rPr>
        <sz val="11"/>
        <rFont val="ＭＳ Ｐゴシック"/>
        <family val="3"/>
        <charset val="128"/>
      </rPr>
      <t>～</t>
    </r>
    <r>
      <rPr>
        <sz val="11"/>
        <rFont val="Verdana"/>
        <family val="2"/>
      </rPr>
      <t>I</t>
    </r>
    <r>
      <rPr>
        <sz val="11"/>
        <rFont val="ＭＳ Ｐゴシック"/>
        <family val="3"/>
        <charset val="128"/>
      </rPr>
      <t>はコンフリクトフリーの鉱物調達に関する御社のデューデリジェンス活動を分析評価するために設計されています。</t>
    </r>
    <r>
      <rPr>
        <sz val="11"/>
        <rFont val="Verdana"/>
        <family val="2"/>
      </rPr>
      <t xml:space="preserve"> </t>
    </r>
    <r>
      <rPr>
        <sz val="11"/>
        <rFont val="ＭＳ Ｐゴシック"/>
        <family val="3"/>
        <charset val="128"/>
      </rPr>
      <t>これらの質問に対する回答は、御社全体の取組みを対象としており、企業情報に関するセクションで選定した「申告範囲」に限定するものではありません。</t>
    </r>
  </si>
  <si>
    <r>
      <t>Smelter List</t>
    </r>
    <r>
      <rPr>
        <sz val="11"/>
        <rFont val="ＭＳ Ｐゴシック"/>
        <family val="3"/>
        <charset val="128"/>
      </rPr>
      <t>（製錬業者リスト）シートの記入に関する解説
回答は英語（半角）で入力してください。</t>
    </r>
  </si>
  <si>
    <r>
      <rPr>
        <sz val="11"/>
        <rFont val="ＭＳ Ｐゴシック"/>
        <family val="3"/>
        <charset val="128"/>
      </rPr>
      <t>注：</t>
    </r>
    <r>
      <rPr>
        <sz val="11"/>
        <rFont val="Verdana"/>
        <family val="2"/>
      </rPr>
      <t>(*)</t>
    </r>
    <r>
      <rPr>
        <sz val="11"/>
        <rFont val="ＭＳ Ｐゴシック"/>
        <family val="3"/>
        <charset val="128"/>
      </rPr>
      <t>のある欄は必須項目です。</t>
    </r>
  </si>
  <si>
    <r>
      <t xml:space="preserve">1. </t>
    </r>
    <r>
      <rPr>
        <sz val="11"/>
        <rFont val="ＭＳ Ｐゴシック"/>
        <family val="3"/>
        <charset val="128"/>
      </rPr>
      <t>製錬業者識別番号の入力列－製錬業者識別番号が分かる場合は、その番号を</t>
    </r>
    <r>
      <rPr>
        <sz val="11"/>
        <rFont val="Verdana"/>
        <family val="2"/>
      </rPr>
      <t>A</t>
    </r>
    <r>
      <rPr>
        <sz val="11"/>
        <rFont val="ＭＳ Ｐゴシック"/>
        <family val="3"/>
        <charset val="128"/>
      </rPr>
      <t>列に入力してください（</t>
    </r>
    <r>
      <rPr>
        <sz val="11"/>
        <rFont val="Verdana"/>
        <family val="2"/>
      </rPr>
      <t>B</t>
    </r>
    <r>
      <rPr>
        <sz val="11"/>
        <rFont val="ＭＳ Ｐゴシック"/>
        <family val="3"/>
        <charset val="128"/>
      </rPr>
      <t>列、</t>
    </r>
    <r>
      <rPr>
        <sz val="11"/>
        <rFont val="Verdana"/>
        <family val="2"/>
      </rPr>
      <t>C</t>
    </r>
    <r>
      <rPr>
        <sz val="11"/>
        <rFont val="ＭＳ Ｐゴシック"/>
        <family val="3"/>
        <charset val="128"/>
      </rPr>
      <t>列、</t>
    </r>
    <r>
      <rPr>
        <sz val="11"/>
        <rFont val="Verdana"/>
        <family val="2"/>
      </rPr>
      <t>E</t>
    </r>
    <r>
      <rPr>
        <sz val="11"/>
        <rFont val="ＭＳ Ｐゴシック"/>
        <family val="3"/>
        <charset val="128"/>
      </rPr>
      <t>列、</t>
    </r>
    <r>
      <rPr>
        <sz val="11"/>
        <rFont val="Verdana"/>
        <family val="2"/>
      </rPr>
      <t>F</t>
    </r>
    <r>
      <rPr>
        <sz val="11"/>
        <rFont val="ＭＳ Ｐゴシック"/>
        <family val="3"/>
        <charset val="128"/>
      </rPr>
      <t>列、</t>
    </r>
    <r>
      <rPr>
        <sz val="11"/>
        <rFont val="Verdana"/>
        <family val="2"/>
      </rPr>
      <t>G</t>
    </r>
    <r>
      <rPr>
        <sz val="11"/>
        <rFont val="ＭＳ Ｐゴシック"/>
        <family val="3"/>
        <charset val="128"/>
      </rPr>
      <t>列、</t>
    </r>
    <r>
      <rPr>
        <sz val="11"/>
        <rFont val="Verdana"/>
        <family val="2"/>
      </rPr>
      <t>I</t>
    </r>
    <r>
      <rPr>
        <sz val="11"/>
        <rFont val="ＭＳ Ｐゴシック"/>
        <family val="3"/>
        <charset val="128"/>
      </rPr>
      <t>列、および</t>
    </r>
    <r>
      <rPr>
        <sz val="11"/>
        <rFont val="Verdana"/>
        <family val="2"/>
      </rPr>
      <t>J</t>
    </r>
    <r>
      <rPr>
        <sz val="11"/>
        <rFont val="ＭＳ Ｐゴシック"/>
        <family val="3"/>
        <charset val="128"/>
      </rPr>
      <t>列は自動入力されます）。</t>
    </r>
    <r>
      <rPr>
        <sz val="11"/>
        <rFont val="Verdana"/>
        <family val="2"/>
      </rPr>
      <t>A</t>
    </r>
    <r>
      <rPr>
        <sz val="11"/>
        <rFont val="ＭＳ Ｐゴシック"/>
        <family val="3"/>
        <charset val="128"/>
      </rPr>
      <t>列は自動入力されません。</t>
    </r>
  </si>
  <si>
    <r>
      <t xml:space="preserve">2. </t>
    </r>
    <r>
      <rPr>
        <sz val="11"/>
        <rFont val="ＭＳ Ｐゴシック"/>
        <family val="3"/>
        <charset val="128"/>
      </rPr>
      <t>金属</t>
    </r>
    <r>
      <rPr>
        <sz val="11"/>
        <rFont val="Verdana"/>
        <family val="2"/>
      </rPr>
      <t xml:space="preserve">(*) </t>
    </r>
    <r>
      <rPr>
        <sz val="11"/>
        <rFont val="ＭＳ Ｐゴシック"/>
        <family val="3"/>
        <charset val="128"/>
      </rPr>
      <t>－</t>
    </r>
    <r>
      <rPr>
        <sz val="11"/>
        <rFont val="Verdana"/>
        <family val="2"/>
      </rPr>
      <t xml:space="preserve"> </t>
    </r>
    <r>
      <rPr>
        <sz val="11"/>
        <rFont val="ＭＳ Ｐゴシック"/>
        <family val="3"/>
        <charset val="128"/>
      </rPr>
      <t>ドロップダウンメニューを使用して、製錬業者情報を入力する該当金属を選択してください。この欄は必須です。</t>
    </r>
  </si>
  <si>
    <r>
      <t xml:space="preserve">4. </t>
    </r>
    <r>
      <rPr>
        <sz val="11"/>
        <rFont val="ＭＳ Ｐゴシック"/>
        <family val="3"/>
        <charset val="128"/>
      </rPr>
      <t>製錬業者名</t>
    </r>
    <r>
      <rPr>
        <sz val="11"/>
        <rFont val="Verdana"/>
        <family val="2"/>
      </rPr>
      <t>(1)</t>
    </r>
    <r>
      <rPr>
        <sz val="11"/>
        <rFont val="ＭＳ Ｐゴシック"/>
        <family val="3"/>
        <charset val="128"/>
      </rPr>
      <t>　－　</t>
    </r>
    <r>
      <rPr>
        <sz val="11"/>
        <rFont val="Verdana"/>
        <family val="2"/>
      </rPr>
      <t>C</t>
    </r>
    <r>
      <rPr>
        <sz val="11"/>
        <rFont val="ＭＳ Ｐゴシック"/>
        <family val="3"/>
        <charset val="128"/>
      </rPr>
      <t>列で「</t>
    </r>
    <r>
      <rPr>
        <sz val="11"/>
        <rFont val="Verdana"/>
        <family val="2"/>
      </rPr>
      <t>Smelter not listed</t>
    </r>
    <r>
      <rPr>
        <sz val="11"/>
        <rFont val="ＭＳ Ｐゴシック"/>
        <family val="3"/>
        <charset val="128"/>
      </rPr>
      <t>（製錬業者が表に含まれていない）」を選択した場合、製錬業者名を記入してください。</t>
    </r>
    <r>
      <rPr>
        <sz val="11"/>
        <rFont val="Verdana"/>
        <family val="2"/>
      </rPr>
      <t>C</t>
    </r>
    <r>
      <rPr>
        <sz val="11"/>
        <rFont val="ＭＳ Ｐゴシック"/>
        <family val="3"/>
        <charset val="128"/>
      </rPr>
      <t>列で製錬業者名を選択した場合には、この欄は自動入力されます。この欄は必須です。</t>
    </r>
  </si>
  <si>
    <r>
      <t xml:space="preserve">5. </t>
    </r>
    <r>
      <rPr>
        <sz val="11"/>
        <rFont val="ＭＳ Ｐゴシック"/>
        <family val="3"/>
        <charset val="128"/>
      </rPr>
      <t>製錬業者所在地：国</t>
    </r>
    <r>
      <rPr>
        <sz val="11"/>
        <rFont val="Verdana"/>
        <family val="2"/>
      </rPr>
      <t>(*)</t>
    </r>
    <r>
      <rPr>
        <sz val="11"/>
        <rFont val="ＭＳ Ｐゴシック"/>
        <family val="3"/>
        <charset val="128"/>
      </rPr>
      <t>　－　</t>
    </r>
    <r>
      <rPr>
        <sz val="11"/>
        <rFont val="Verdana"/>
        <family val="2"/>
      </rPr>
      <t>C</t>
    </r>
    <r>
      <rPr>
        <sz val="11"/>
        <rFont val="ＭＳ Ｐゴシック"/>
        <family val="3"/>
        <charset val="128"/>
      </rPr>
      <t>列で製錬業者名を選択した場合には、この欄は自動入力されます。</t>
    </r>
    <r>
      <rPr>
        <sz val="11"/>
        <rFont val="Verdana"/>
        <family val="2"/>
      </rPr>
      <t>C</t>
    </r>
    <r>
      <rPr>
        <sz val="11"/>
        <rFont val="ＭＳ Ｐゴシック"/>
        <family val="3"/>
        <charset val="128"/>
      </rPr>
      <t>列で「</t>
    </r>
    <r>
      <rPr>
        <sz val="11"/>
        <rFont val="Verdana"/>
        <family val="2"/>
      </rPr>
      <t>Smelter Not Listed</t>
    </r>
    <r>
      <rPr>
        <sz val="11"/>
        <rFont val="ＭＳ Ｐゴシック"/>
        <family val="3"/>
        <charset val="128"/>
      </rPr>
      <t>（製錬業者が表に含まれていない）」を選択した場合、ドロップダウンメニューの中から、製錬業者の所在する国を選択してください。この欄は必須です。</t>
    </r>
  </si>
  <si>
    <r>
      <t xml:space="preserve">6. </t>
    </r>
    <r>
      <rPr>
        <sz val="11"/>
        <rFont val="ＭＳ Ｐゴシック"/>
        <family val="3"/>
        <charset val="128"/>
      </rPr>
      <t>製錬業者識別番号　－　</t>
    </r>
    <r>
      <rPr>
        <sz val="11"/>
        <rFont val="Verdana"/>
        <family val="2"/>
      </rPr>
      <t xml:space="preserve"> </t>
    </r>
    <r>
      <rPr>
        <sz val="11"/>
        <rFont val="ＭＳ Ｐゴシック"/>
        <family val="3"/>
        <charset val="128"/>
      </rPr>
      <t>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r>
  </si>
  <si>
    <r>
      <t>7.</t>
    </r>
    <r>
      <rPr>
        <sz val="11"/>
        <rFont val="ＭＳ Ｐゴシック"/>
        <family val="3"/>
        <charset val="128"/>
      </rPr>
      <t>製錬業者識別番号の発行元　－　これは</t>
    </r>
    <r>
      <rPr>
        <sz val="11"/>
        <rFont val="Verdana"/>
        <family val="2"/>
      </rPr>
      <t>F</t>
    </r>
    <r>
      <rPr>
        <sz val="11"/>
        <rFont val="ＭＳ Ｐゴシック"/>
        <family val="3"/>
        <charset val="128"/>
      </rPr>
      <t>列に入力された製錬業者識別番号の発行元です。ドロップダウンボックスを使って</t>
    </r>
    <r>
      <rPr>
        <sz val="11"/>
        <rFont val="Verdana"/>
        <family val="2"/>
      </rPr>
      <t>C</t>
    </r>
    <r>
      <rPr>
        <sz val="11"/>
        <rFont val="ＭＳ Ｐゴシック"/>
        <family val="3"/>
        <charset val="128"/>
      </rPr>
      <t>列に製錬業者名を選択すると、この欄は自動入力されます。</t>
    </r>
  </si>
  <si>
    <r>
      <t xml:space="preserve">8.  </t>
    </r>
    <r>
      <rPr>
        <sz val="10"/>
        <rFont val="ＭＳ Ｐゴシック"/>
        <family val="3"/>
        <charset val="128"/>
      </rPr>
      <t>製錬業者所在地：番地　－　製錬所の所在する番地を記入してください。この欄は任意記入欄です。</t>
    </r>
  </si>
  <si>
    <r>
      <t xml:space="preserve">9.  </t>
    </r>
    <r>
      <rPr>
        <sz val="10"/>
        <rFont val="ＭＳ Ｐゴシック"/>
        <family val="3"/>
        <charset val="128"/>
      </rPr>
      <t>製錬業者所在地：市　－　製錬所の所在する市を記入してください。この欄は任意記入欄です。</t>
    </r>
  </si>
  <si>
    <r>
      <t xml:space="preserve">11. </t>
    </r>
    <r>
      <rPr>
        <sz val="11"/>
        <rFont val="ＭＳ Ｐゴシック"/>
        <family val="3"/>
        <charset val="128"/>
      </rPr>
      <t>製錬業者連絡先担当者名　－　</t>
    </r>
    <r>
      <rPr>
        <sz val="11"/>
        <rFont val="Verdana"/>
        <family val="2"/>
      </rPr>
      <t xml:space="preserve"> </t>
    </r>
    <r>
      <rPr>
        <sz val="11"/>
        <rFont val="ＭＳ Ｐゴシック"/>
        <family val="3"/>
        <charset val="128"/>
      </rPr>
      <t>紛争鉱物報告テンプレート</t>
    </r>
    <r>
      <rPr>
        <sz val="11"/>
        <rFont val="Verdana"/>
        <family val="2"/>
      </rPr>
      <t>(CMRT)</t>
    </r>
    <r>
      <rPr>
        <sz val="11"/>
        <rFont val="ＭＳ Ｐゴシック"/>
        <family val="3"/>
        <charset val="128"/>
      </rPr>
      <t>は、</t>
    </r>
    <r>
      <rPr>
        <sz val="11"/>
        <rFont val="Verdana"/>
        <family val="2"/>
      </rPr>
      <t>OECD</t>
    </r>
    <r>
      <rPr>
        <sz val="11"/>
        <rFont val="ＭＳ Ｐゴシック"/>
        <family val="3"/>
        <charset val="128"/>
      </rPr>
      <t xml:space="preserve">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
この情報を共有する許可を得た場合、貴社が連絡をとっている製錬業者担当者名を記入してください。
</t>
    </r>
  </si>
  <si>
    <r>
      <t xml:space="preserve">12. </t>
    </r>
    <r>
      <rPr>
        <sz val="11"/>
        <rFont val="ＭＳ Ｐゴシック"/>
        <family val="3"/>
        <charset val="128"/>
      </rPr>
      <t>製錬業者連絡先電子メール　－　上記製錬施設連絡先担当者のメールアドレスを記入してください。
例：</t>
    </r>
    <r>
      <rPr>
        <sz val="11"/>
        <rFont val="Verdana"/>
        <family val="2"/>
      </rPr>
      <t xml:space="preserve">John.Smith@SmelterXXX.com </t>
    </r>
    <r>
      <rPr>
        <sz val="11"/>
        <rFont val="ＭＳ Ｐゴシック"/>
        <family val="3"/>
        <charset val="128"/>
      </rPr>
      <t>　この欄を記入する前に、「製錬業者連絡先担当者名」の説明を確認してください。</t>
    </r>
  </si>
  <si>
    <r>
      <t xml:space="preserve">16. </t>
    </r>
    <r>
      <rPr>
        <sz val="11"/>
        <rFont val="ＭＳ Ｐゴシック"/>
        <family val="3"/>
        <charset val="128"/>
      </rPr>
      <t>備考　－　製錬業者に関するコメントがあれば備考欄に記述してください。例：製錬業者は</t>
    </r>
    <r>
      <rPr>
        <sz val="11"/>
        <rFont val="Verdana"/>
        <family val="2"/>
      </rPr>
      <t>YYY</t>
    </r>
    <r>
      <rPr>
        <sz val="11"/>
        <rFont val="ＭＳ Ｐゴシック"/>
        <family val="3"/>
        <charset val="128"/>
      </rPr>
      <t>社に買収されている</t>
    </r>
  </si>
  <si>
    <r>
      <rPr>
        <sz val="11"/>
        <rFont val="ＭＳ Ｐゴシック"/>
        <family val="3"/>
        <charset val="128"/>
      </rPr>
      <t>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
このシートを使い、要求された項目がすべて記入されているかどうかを確認してください（記入済みの項目は緑色になります）。すべて記入されていない場合、赤の項目を探して</t>
    </r>
    <r>
      <rPr>
        <sz val="11"/>
        <rFont val="Verdana"/>
        <family val="2"/>
      </rPr>
      <t>C</t>
    </r>
    <r>
      <rPr>
        <sz val="11"/>
        <rFont val="ＭＳ Ｐゴシック"/>
        <family val="3"/>
        <charset val="128"/>
      </rPr>
      <t>列の「注意」を確認し、必要な作業をしてください。</t>
    </r>
    <r>
      <rPr>
        <sz val="11"/>
        <rFont val="Verdana"/>
        <family val="2"/>
      </rPr>
      <t>D</t>
    </r>
    <r>
      <rPr>
        <sz val="11"/>
        <rFont val="ＭＳ Ｐゴシック"/>
        <family val="3"/>
        <charset val="128"/>
      </rPr>
      <t>列の</t>
    </r>
    <r>
      <rPr>
        <sz val="11"/>
        <rFont val="Verdana"/>
        <family val="2"/>
      </rPr>
      <t>URL</t>
    </r>
    <r>
      <rPr>
        <sz val="11"/>
        <rFont val="ＭＳ Ｐゴシック"/>
        <family val="3"/>
        <charset val="128"/>
      </rPr>
      <t xml:space="preserve">を使って該当項目に直接アクセスして記入することもできます。
</t>
    </r>
  </si>
  <si>
    <r>
      <rPr>
        <sz val="11"/>
        <rFont val="ＭＳ Ｐゴシック"/>
        <family val="3"/>
        <charset val="128"/>
      </rPr>
      <t>利用規約</t>
    </r>
  </si>
  <si>
    <r>
      <rPr>
        <sz val="11"/>
        <rFont val="ＭＳ Ｐゴシック"/>
        <family val="3"/>
        <charset val="128"/>
      </rPr>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r>
  </si>
  <si>
    <r>
      <rPr>
        <sz val="11"/>
        <rFont val="ＭＳ Ｐゴシック"/>
        <family val="3"/>
        <charset val="128"/>
      </rPr>
      <t>リストもしくはツールへのアクセス、又はその利用によって、またそれを考慮して、ユーザーは前述の事項に同意するものとします。</t>
    </r>
  </si>
  <si>
    <r>
      <rPr>
        <sz val="11"/>
        <rFont val="ＭＳ Ｐゴシック"/>
        <family val="3"/>
        <charset val="128"/>
      </rPr>
      <t>項目</t>
    </r>
  </si>
  <si>
    <r>
      <rPr>
        <sz val="11"/>
        <rFont val="ＭＳ Ｐゴシック"/>
        <family val="3"/>
        <charset val="128"/>
      </rPr>
      <t>回答責任者</t>
    </r>
  </si>
  <si>
    <r>
      <rPr>
        <sz val="11"/>
        <rFont val="ＭＳ Ｐゴシック"/>
        <family val="3"/>
        <charset val="128"/>
      </rPr>
      <t xml:space="preserve">紛争鉱物
</t>
    </r>
    <r>
      <rPr>
        <sz val="11"/>
        <rFont val="Verdana"/>
        <family val="2"/>
      </rPr>
      <t>Conflict Mineral</t>
    </r>
  </si>
  <si>
    <r>
      <rPr>
        <sz val="11"/>
        <rFont val="ＭＳ Ｐゴシック"/>
        <family val="3"/>
        <charset val="128"/>
      </rPr>
      <t>対象国</t>
    </r>
  </si>
  <si>
    <r>
      <rPr>
        <sz val="11"/>
        <rFont val="ＭＳ Ｐゴシック"/>
        <family val="3"/>
        <charset val="128"/>
      </rPr>
      <t>申告範囲又はクラス</t>
    </r>
  </si>
  <si>
    <r>
      <rPr>
        <sz val="11"/>
        <rFont val="ＭＳ Ｐゴシック"/>
        <family val="3"/>
        <charset val="128"/>
      </rPr>
      <t xml:space="preserve">ドッド・フランク・ウォール街改革及び消費者保護法（ドッド・フランク）
</t>
    </r>
    <r>
      <rPr>
        <sz val="11"/>
        <rFont val="Verdana"/>
        <family val="2"/>
      </rPr>
      <t>Dodd-Frank</t>
    </r>
  </si>
  <si>
    <r>
      <rPr>
        <sz val="11"/>
        <rFont val="ＭＳ Ｐゴシック"/>
        <family val="3"/>
        <charset val="128"/>
      </rPr>
      <t>コンゴ民主共和国（</t>
    </r>
    <r>
      <rPr>
        <sz val="11"/>
        <rFont val="Verdana"/>
        <family val="2"/>
      </rPr>
      <t>DRC</t>
    </r>
    <r>
      <rPr>
        <sz val="11"/>
        <rFont val="ＭＳ Ｐゴシック"/>
        <family val="3"/>
        <charset val="128"/>
      </rPr>
      <t>）</t>
    </r>
  </si>
  <si>
    <r>
      <t>DRC</t>
    </r>
    <r>
      <rPr>
        <sz val="11"/>
        <rFont val="ＭＳ Ｐゴシック"/>
        <family val="3"/>
        <charset val="128"/>
      </rPr>
      <t xml:space="preserve">コンフリクトフリー
</t>
    </r>
    <r>
      <rPr>
        <sz val="11"/>
        <rFont val="Verdana"/>
        <family val="2"/>
      </rPr>
      <t>DRC Conflict-Free</t>
    </r>
  </si>
  <si>
    <r>
      <rPr>
        <sz val="11"/>
        <rFont val="ＭＳ Ｐゴシック"/>
        <family val="3"/>
        <charset val="128"/>
      </rPr>
      <t>金精製業者（製錬業者）</t>
    </r>
  </si>
  <si>
    <r>
      <rPr>
        <sz val="11"/>
        <rFont val="ＭＳ Ｐゴシック"/>
        <family val="3"/>
        <charset val="128"/>
      </rPr>
      <t>独立民間監査会社</t>
    </r>
  </si>
  <si>
    <r>
      <rPr>
        <sz val="11"/>
        <rFont val="ＭＳ Ｐゴシック"/>
        <family val="3"/>
        <charset val="128"/>
      </rPr>
      <t>意図的な付加</t>
    </r>
  </si>
  <si>
    <r>
      <t>IPC-1755</t>
    </r>
    <r>
      <rPr>
        <sz val="11"/>
        <rFont val="ＭＳ Ｐゴシック"/>
        <family val="3"/>
        <charset val="128"/>
      </rPr>
      <t>紛争鉱物データ交換規格</t>
    </r>
  </si>
  <si>
    <r>
      <rPr>
        <sz val="11"/>
        <rFont val="ＭＳ Ｐゴシック"/>
        <family val="3"/>
        <charset val="128"/>
      </rPr>
      <t>製品の機能に必要</t>
    </r>
  </si>
  <si>
    <r>
      <rPr>
        <sz val="11"/>
        <rFont val="ＭＳ Ｐゴシック"/>
        <family val="3"/>
        <charset val="128"/>
      </rPr>
      <t>製品の生産に必要</t>
    </r>
  </si>
  <si>
    <r>
      <rPr>
        <sz val="11"/>
        <rFont val="ＭＳ Ｐゴシック"/>
        <family val="3"/>
        <charset val="128"/>
      </rPr>
      <t>経済協力開発機構（</t>
    </r>
    <r>
      <rPr>
        <sz val="11"/>
        <rFont val="Verdana"/>
        <family val="2"/>
      </rPr>
      <t>OECD</t>
    </r>
    <r>
      <rPr>
        <sz val="11"/>
        <rFont val="ＭＳ Ｐゴシック"/>
        <family val="3"/>
        <charset val="128"/>
      </rPr>
      <t>）</t>
    </r>
  </si>
  <si>
    <r>
      <rPr>
        <sz val="11"/>
        <rFont val="ＭＳ Ｐゴシック"/>
        <family val="3"/>
        <charset val="128"/>
      </rPr>
      <t>製品</t>
    </r>
  </si>
  <si>
    <r>
      <rPr>
        <sz val="11"/>
        <rFont val="ＭＳ Ｐゴシック"/>
        <family val="3"/>
        <charset val="128"/>
      </rPr>
      <t xml:space="preserve">再生利用品及びスクラップ起源
</t>
    </r>
    <r>
      <rPr>
        <sz val="11"/>
        <rFont val="Verdana"/>
        <family val="2"/>
      </rPr>
      <t>Recycled and Scrap Sources</t>
    </r>
  </si>
  <si>
    <r>
      <rPr>
        <sz val="11"/>
        <rFont val="ＭＳ Ｐゴシック"/>
        <family val="3"/>
        <charset val="128"/>
      </rPr>
      <t>米国証券取引委員会（</t>
    </r>
    <r>
      <rPr>
        <sz val="11"/>
        <rFont val="Verdana"/>
        <family val="2"/>
      </rPr>
      <t>SEC</t>
    </r>
    <r>
      <rPr>
        <sz val="11"/>
        <rFont val="ＭＳ Ｐゴシック"/>
        <family val="3"/>
        <charset val="128"/>
      </rPr>
      <t>）</t>
    </r>
  </si>
  <si>
    <r>
      <rPr>
        <sz val="11"/>
        <rFont val="ＭＳ Ｐゴシック"/>
        <family val="3"/>
        <charset val="128"/>
      </rPr>
      <t xml:space="preserve">製錬業者
</t>
    </r>
    <r>
      <rPr>
        <sz val="11"/>
        <rFont val="Verdana"/>
        <family val="2"/>
      </rPr>
      <t>Smelter</t>
    </r>
  </si>
  <si>
    <r>
      <rPr>
        <sz val="11"/>
        <rFont val="ＭＳ Ｐゴシック"/>
        <family val="3"/>
        <charset val="128"/>
      </rPr>
      <t>製錬業者識別番号</t>
    </r>
  </si>
  <si>
    <r>
      <rPr>
        <sz val="11"/>
        <rFont val="ＭＳ Ｐゴシック"/>
        <family val="3"/>
        <charset val="128"/>
      </rPr>
      <t xml:space="preserve">タンタル製錬業者
</t>
    </r>
    <r>
      <rPr>
        <sz val="11"/>
        <rFont val="Verdana"/>
        <family val="2"/>
      </rPr>
      <t>Tantalum Smelter</t>
    </r>
  </si>
  <si>
    <r>
      <rPr>
        <sz val="11"/>
        <rFont val="ＭＳ Ｐゴシック"/>
        <family val="3"/>
        <charset val="128"/>
      </rPr>
      <t xml:space="preserve">錫製錬業者
</t>
    </r>
    <r>
      <rPr>
        <sz val="11"/>
        <rFont val="Verdana"/>
        <family val="2"/>
      </rPr>
      <t>Tin Smelter</t>
    </r>
  </si>
  <si>
    <r>
      <rPr>
        <sz val="11"/>
        <rFont val="ＭＳ Ｐゴシック"/>
        <family val="3"/>
        <charset val="128"/>
      </rPr>
      <t xml:space="preserve">タングステン製錬業者
</t>
    </r>
    <r>
      <rPr>
        <sz val="11"/>
        <rFont val="Verdana"/>
        <family val="2"/>
      </rPr>
      <t>Tungsten Smelter</t>
    </r>
  </si>
  <si>
    <r>
      <rPr>
        <sz val="11"/>
        <rFont val="ＭＳ Ｐゴシック"/>
        <family val="3"/>
        <charset val="128"/>
      </rPr>
      <t>定義</t>
    </r>
  </si>
  <si>
    <r>
      <rPr>
        <sz val="11"/>
        <rFont val="ＭＳ Ｐゴシック"/>
        <family val="3"/>
        <charset val="128"/>
      </rPr>
      <t>タンタル、錫、タングステン、金</t>
    </r>
  </si>
  <si>
    <r>
      <rPr>
        <sz val="11"/>
        <rFont val="ＭＳ Ｐゴシック"/>
        <family val="3"/>
        <charset val="128"/>
      </rPr>
      <t>この欄は、申告内容の回答責任者を特定します。回答責任者は連絡先と異なる人でもかまいません。「同上」又は同様の表記は避けてください。</t>
    </r>
  </si>
  <si>
    <r>
      <rPr>
        <sz val="11"/>
        <rFont val="ＭＳ Ｐゴシック"/>
        <family val="3"/>
        <charset val="128"/>
      </rPr>
      <t>ドッドフランク法に制定された対象国は</t>
    </r>
    <r>
      <rPr>
        <sz val="11"/>
        <rFont val="Verdana"/>
        <family val="2"/>
      </rPr>
      <t>DRC</t>
    </r>
    <r>
      <rPr>
        <sz val="11"/>
        <rFont val="ＭＳ Ｐゴシック"/>
        <family val="3"/>
        <charset val="128"/>
      </rPr>
      <t>及び</t>
    </r>
    <r>
      <rPr>
        <sz val="11"/>
        <rFont val="Verdana"/>
        <family val="2"/>
      </rPr>
      <t>DRC</t>
    </r>
    <r>
      <rPr>
        <sz val="11"/>
        <rFont val="ＭＳ Ｐゴシック"/>
        <family val="3"/>
        <charset val="128"/>
      </rPr>
      <t>と国境を共有すると国際的に認められた</t>
    </r>
    <r>
      <rPr>
        <sz val="11"/>
        <rFont val="Verdana"/>
        <family val="2"/>
      </rPr>
      <t>9</t>
    </r>
    <r>
      <rPr>
        <sz val="11"/>
        <rFont val="ＭＳ Ｐゴシック"/>
        <family val="3"/>
        <charset val="128"/>
      </rPr>
      <t>カ国と定義されている。</t>
    </r>
    <r>
      <rPr>
        <sz val="11"/>
        <rFont val="Verdana"/>
        <family val="2"/>
      </rPr>
      <t>9</t>
    </r>
    <r>
      <rPr>
        <sz val="11"/>
        <rFont val="ＭＳ Ｐゴシック"/>
        <family val="3"/>
        <charset val="128"/>
      </rPr>
      <t>カ国とは、アンゴラ、ブルンディ、中央アフリカ共和国、コンゴ共和国、ルワンダ、南スーダン、タンザニア、ウガンダとザンビア。</t>
    </r>
  </si>
  <si>
    <r>
      <rPr>
        <sz val="11"/>
        <rFont val="ＭＳ Ｐゴシック"/>
        <family val="3"/>
        <charset val="128"/>
      </rPr>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r>
  </si>
  <si>
    <r>
      <t>2010</t>
    </r>
    <r>
      <rPr>
        <sz val="11"/>
        <rFont val="ＭＳ Ｐゴシック"/>
        <family val="3"/>
        <charset val="128"/>
      </rPr>
      <t>年に制定された米国のドッド・フランク・ウォール街改革及び消費者保護に関する法「ドッド・フランク法」）の</t>
    </r>
    <r>
      <rPr>
        <sz val="11"/>
        <rFont val="Verdana"/>
        <family val="2"/>
      </rPr>
      <t>1502</t>
    </r>
    <r>
      <rPr>
        <sz val="11"/>
        <rFont val="ＭＳ Ｐゴシック"/>
        <family val="3"/>
        <charset val="128"/>
      </rPr>
      <t>条</t>
    </r>
    <r>
      <rPr>
        <sz val="11"/>
        <rFont val="Verdana"/>
        <family val="2"/>
      </rPr>
      <t xml:space="preserve"> </t>
    </r>
    <r>
      <rPr>
        <sz val="11"/>
        <rFont val="ＭＳ Ｐゴシック"/>
        <family val="3"/>
        <charset val="128"/>
      </rPr>
      <t>（</t>
    </r>
    <r>
      <rPr>
        <sz val="11"/>
        <rFont val="Verdana"/>
        <family val="2"/>
      </rPr>
      <t>http://www.sec.gov/about/laws/wallstreetreform-cpa.pdf</t>
    </r>
    <r>
      <rPr>
        <sz val="11"/>
        <rFont val="ＭＳ Ｐゴシック"/>
        <family val="3"/>
        <charset val="128"/>
      </rPr>
      <t>）</t>
    </r>
  </si>
  <si>
    <r>
      <rPr>
        <sz val="11"/>
        <rFont val="ＭＳ Ｐゴシック"/>
        <family val="3"/>
        <charset val="128"/>
      </rPr>
      <t>コンゴ民主共和国</t>
    </r>
  </si>
  <si>
    <r>
      <rPr>
        <sz val="11"/>
        <rFont val="ＭＳ Ｐゴシック"/>
        <family val="3"/>
        <charset val="128"/>
      </rPr>
      <t>コンゴ民主共和国またはその隣接国の武装グループに直接又は間接的に資金提供又は利益供与する鉱物を含まない製品と定義される。出典：</t>
    </r>
    <r>
      <rPr>
        <sz val="11"/>
        <rFont val="Verdana"/>
        <family val="2"/>
      </rPr>
      <t>2010</t>
    </r>
    <r>
      <rPr>
        <sz val="11"/>
        <rFont val="ＭＳ Ｐゴシック"/>
        <family val="3"/>
        <charset val="128"/>
      </rPr>
      <t>年に制定された米国のドッド・フランクウォール街改革及び消費者保護に関する法「ドッド・フランク法」）</t>
    </r>
    <r>
      <rPr>
        <sz val="11"/>
        <rFont val="Verdana"/>
        <family val="2"/>
      </rPr>
      <t>1502</t>
    </r>
    <r>
      <rPr>
        <sz val="11"/>
        <rFont val="ＭＳ Ｐゴシック"/>
        <family val="3"/>
        <charset val="128"/>
      </rPr>
      <t>条</t>
    </r>
    <r>
      <rPr>
        <sz val="11"/>
        <rFont val="Verdana"/>
        <family val="2"/>
      </rPr>
      <t xml:space="preserve"> </t>
    </r>
    <r>
      <rPr>
        <sz val="11"/>
        <rFont val="ＭＳ Ｐゴシック"/>
        <family val="3"/>
        <charset val="128"/>
      </rPr>
      <t>（</t>
    </r>
    <r>
      <rPr>
        <sz val="11"/>
        <rFont val="Verdana"/>
        <family val="2"/>
      </rPr>
      <t>http://www.sec.gov/about/laws/wallstreetreform-cpa.pdf</t>
    </r>
    <r>
      <rPr>
        <sz val="11"/>
        <rFont val="ＭＳ Ｐゴシック"/>
        <family val="3"/>
        <charset val="128"/>
      </rPr>
      <t>）</t>
    </r>
  </si>
  <si>
    <r>
      <rPr>
        <sz val="11"/>
        <rFont val="ＭＳ Ｐゴシック"/>
        <family val="3"/>
        <charset val="128"/>
      </rPr>
      <t>金精製業者とは、金及び純度の低い金含有物から純度</t>
    </r>
    <r>
      <rPr>
        <sz val="11"/>
        <rFont val="Verdana"/>
        <family val="2"/>
      </rPr>
      <t>99.5%</t>
    </r>
    <r>
      <rPr>
        <sz val="11"/>
        <rFont val="ＭＳ Ｐゴシック"/>
        <family val="3"/>
        <charset val="128"/>
      </rPr>
      <t>以上の純金を生産する冶金業者である。この金属の詳しい説明は、次の</t>
    </r>
    <r>
      <rPr>
        <sz val="11"/>
        <rFont val="Verdana"/>
        <family val="2"/>
      </rPr>
      <t>RMAP</t>
    </r>
    <r>
      <rPr>
        <sz val="11"/>
        <rFont val="ＭＳ Ｐゴシック"/>
        <family val="3"/>
        <charset val="128"/>
      </rPr>
      <t>監査手順を参照のこと。</t>
    </r>
    <r>
      <rPr>
        <sz val="11"/>
        <rFont val="Verdana"/>
        <family val="2"/>
      </rPr>
      <t xml:space="preserve"> http://www.responsiblemineralsinitiative.org/smelter-introduction/</t>
    </r>
  </si>
  <si>
    <r>
      <rPr>
        <sz val="11"/>
        <rFont val="ＭＳ Ｐゴシック"/>
        <family val="3"/>
        <charset val="128"/>
      </rPr>
      <t>製錬所監査について、「独立第三者監査会社」とは、</t>
    </r>
    <r>
      <rPr>
        <sz val="11"/>
        <rFont val="Verdana"/>
        <family val="2"/>
      </rPr>
      <t>RMAP</t>
    </r>
    <r>
      <rPr>
        <sz val="11"/>
        <rFont val="ＭＳ Ｐゴシック"/>
        <family val="3"/>
        <charset val="128"/>
      </rPr>
      <t>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r>
  </si>
  <si>
    <r>
      <rPr>
        <sz val="11"/>
        <rFont val="ＭＳ Ｐゴシック"/>
        <family val="3"/>
        <charset val="128"/>
      </rPr>
      <t xml:space="preserve">意図的な付加とは、通常、製品の特性、外観又は品質を保持するために、製品の製造において継続的に使用されることが望まれる物質（この場合は金属）の計画的な使用として知られている。
</t>
    </r>
    <r>
      <rPr>
        <sz val="11"/>
        <rFont val="Verdana"/>
        <family val="2"/>
      </rPr>
      <t>SEC</t>
    </r>
    <r>
      <rPr>
        <sz val="11"/>
        <rFont val="ＭＳ Ｐゴシック"/>
        <family val="3"/>
        <charset val="128"/>
      </rPr>
      <t>は最終規則</t>
    </r>
    <r>
      <rPr>
        <sz val="11"/>
        <rFont val="Verdana"/>
        <family val="2"/>
      </rPr>
      <t>*</t>
    </r>
    <r>
      <rPr>
        <sz val="11"/>
        <rFont val="ＭＳ Ｐゴシック"/>
        <family val="3"/>
        <charset val="128"/>
      </rPr>
      <t>においては「意図的な付加」という表現を定義していないが、この規則の序文では次のように示されている。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t>
    </r>
    <r>
      <rPr>
        <sz val="11"/>
        <rFont val="Verdana"/>
        <family val="2"/>
      </rPr>
      <t>SEC</t>
    </r>
    <r>
      <rPr>
        <sz val="11"/>
        <rFont val="ＭＳ Ｐゴシック"/>
        <family val="3"/>
        <charset val="128"/>
      </rPr>
      <t>報告企業が紛争鉱物を製品に直接付加しているか、それとも第三者から調達した部品に紛争鉱物が使用されているかどうかによって決めるべきではない。</t>
    </r>
    <r>
      <rPr>
        <sz val="11"/>
        <rFont val="Verdana"/>
        <family val="2"/>
      </rPr>
      <t>SEC</t>
    </r>
    <r>
      <rPr>
        <sz val="11"/>
        <rFont val="ＭＳ Ｐゴシック"/>
        <family val="3"/>
        <charset val="128"/>
      </rPr>
      <t>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t>
    </r>
    <r>
      <rPr>
        <sz val="11"/>
        <rFont val="Verdana"/>
        <family val="2"/>
      </rPr>
      <t>SEC</t>
    </r>
    <r>
      <rPr>
        <sz val="11"/>
        <rFont val="ＭＳ Ｐゴシック"/>
        <family val="3"/>
        <charset val="128"/>
      </rPr>
      <t>報告企業は自社製品に含まれるすべての紛争鉱物について検討する必要がある。」</t>
    </r>
    <r>
      <rPr>
        <sz val="11"/>
        <rFont val="Verdana"/>
        <family val="2"/>
      </rPr>
      <t>*(56296 Federal Register / Vol. 77, No. 177 / 2012</t>
    </r>
    <r>
      <rPr>
        <sz val="11"/>
        <rFont val="ＭＳ Ｐゴシック"/>
        <family val="3"/>
        <charset val="128"/>
      </rPr>
      <t>年</t>
    </r>
    <r>
      <rPr>
        <sz val="11"/>
        <rFont val="Verdana"/>
        <family val="2"/>
      </rPr>
      <t>9</t>
    </r>
    <r>
      <rPr>
        <sz val="11"/>
        <rFont val="ＭＳ Ｐゴシック"/>
        <family val="3"/>
        <charset val="128"/>
      </rPr>
      <t>月</t>
    </r>
    <r>
      <rPr>
        <sz val="11"/>
        <rFont val="Verdana"/>
        <family val="2"/>
      </rPr>
      <t>12</t>
    </r>
    <r>
      <rPr>
        <sz val="11"/>
        <rFont val="ＭＳ Ｐゴシック"/>
        <family val="3"/>
        <charset val="128"/>
      </rPr>
      <t>日（水）</t>
    </r>
    <r>
      <rPr>
        <sz val="11"/>
        <rFont val="Verdana"/>
        <family val="2"/>
      </rPr>
      <t xml:space="preserve"> / Rules and Regulations)</t>
    </r>
  </si>
  <si>
    <r>
      <t>IPC (www.IPC.org)</t>
    </r>
    <r>
      <rPr>
        <sz val="11"/>
        <rFont val="ＭＳ Ｐゴシック"/>
        <family val="3"/>
        <charset val="128"/>
      </rPr>
      <t>は、イリノイ州バノックバーン</t>
    </r>
    <r>
      <rPr>
        <sz val="11"/>
        <rFont val="Verdana"/>
        <family val="2"/>
      </rPr>
      <t xml:space="preserve"> </t>
    </r>
    <r>
      <rPr>
        <sz val="11"/>
        <rFont val="ＭＳ Ｐゴシック"/>
        <family val="3"/>
        <charset val="128"/>
      </rPr>
      <t>を本拠地とするグローバルな業界団体で、設計、プリント基板製造、電子アセンブリ、試験などエレクトロニクス業界のあらゆる面にわたる</t>
    </r>
    <r>
      <rPr>
        <sz val="11"/>
        <rFont val="Verdana"/>
        <family val="2"/>
      </rPr>
      <t>3,400</t>
    </r>
    <r>
      <rPr>
        <sz val="11"/>
        <rFont val="ＭＳ Ｐゴシック"/>
        <family val="3"/>
        <charset val="128"/>
      </rPr>
      <t>社の競争力向上および財政的成功のために尽力している。加盟企業主導の団体として、また業界規格、訓練、市場調査および公共政策支援のための主要な供給源として、</t>
    </r>
    <r>
      <rPr>
        <sz val="11"/>
        <rFont val="Verdana"/>
        <family val="2"/>
      </rPr>
      <t>IPC</t>
    </r>
    <r>
      <rPr>
        <sz val="11"/>
        <rFont val="ＭＳ Ｐゴシック"/>
        <family val="3"/>
        <charset val="128"/>
      </rPr>
      <t>は、およそ</t>
    </r>
    <r>
      <rPr>
        <sz val="11"/>
        <rFont val="Verdana"/>
        <family val="2"/>
      </rPr>
      <t>2</t>
    </r>
    <r>
      <rPr>
        <sz val="11"/>
        <rFont val="ＭＳ Ｐゴシック"/>
        <family val="3"/>
        <charset val="128"/>
      </rPr>
      <t>兆ドルに上る全世界のエレクトロニクス業界のニーズを満たすプログラムをサポートしている。</t>
    </r>
    <r>
      <rPr>
        <sz val="11"/>
        <rFont val="Verdana"/>
        <family val="2"/>
      </rPr>
      <t>IPC</t>
    </r>
    <r>
      <rPr>
        <sz val="11"/>
        <rFont val="ＭＳ Ｐゴシック"/>
        <family val="3"/>
        <charset val="128"/>
      </rPr>
      <t>は他に、ニューメキシコ州タオス、ワシントン</t>
    </r>
    <r>
      <rPr>
        <sz val="11"/>
        <rFont val="Verdana"/>
        <family val="2"/>
      </rPr>
      <t>D.C.</t>
    </r>
    <r>
      <rPr>
        <sz val="11"/>
        <rFont val="ＭＳ Ｐゴシック"/>
        <family val="3"/>
        <charset val="128"/>
      </rPr>
      <t xml:space="preserve">、スウェーデンのストックホルム、ロシアのモスクワ、インドのバンガロール、タイのバンコク、中国の上海、深川、成都、蘇州および北京に各拠点を持つ。
</t>
    </r>
  </si>
  <si>
    <r>
      <rPr>
        <sz val="11"/>
        <rFont val="ＭＳ Ｐゴシック"/>
        <family val="3"/>
        <charset val="128"/>
      </rPr>
      <t>この</t>
    </r>
    <r>
      <rPr>
        <sz val="11"/>
        <rFont val="Verdana"/>
        <family val="2"/>
      </rPr>
      <t>IPC</t>
    </r>
    <r>
      <rPr>
        <sz val="11"/>
        <rFont val="ＭＳ Ｐゴシック"/>
        <family val="3"/>
        <charset val="128"/>
      </rPr>
      <t>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r>
  </si>
  <si>
    <r>
      <t>SEC</t>
    </r>
    <r>
      <rPr>
        <sz val="11"/>
        <rFont val="ＭＳ Ｐゴシック"/>
        <family val="3"/>
        <charset val="128"/>
      </rPr>
      <t>は、最終規則</t>
    </r>
    <r>
      <rPr>
        <sz val="11"/>
        <rFont val="Verdana"/>
        <family val="2"/>
      </rPr>
      <t>*</t>
    </r>
    <r>
      <rPr>
        <sz val="11"/>
        <rFont val="ＭＳ Ｐゴシック"/>
        <family val="3"/>
        <charset val="128"/>
      </rPr>
      <t>においてこの表現の正式な定義をしていないが、ある程度の指導はしている。次の条件を満たす場合、紛争鉱物は製品の機能に必要であるとみなされる。</t>
    </r>
    <r>
      <rPr>
        <sz val="11"/>
        <rFont val="Verdana"/>
        <family val="2"/>
      </rPr>
      <t>1)</t>
    </r>
    <r>
      <rPr>
        <sz val="11"/>
        <rFont val="ＭＳ Ｐゴシック"/>
        <family val="3"/>
        <charset val="128"/>
      </rPr>
      <t>製品又は製品内の部品に意図的に付加されており、自然発生的な副産物ではない、</t>
    </r>
    <r>
      <rPr>
        <sz val="11"/>
        <rFont val="Verdana"/>
        <family val="2"/>
      </rPr>
      <t>2)</t>
    </r>
    <r>
      <rPr>
        <sz val="11"/>
        <rFont val="ＭＳ Ｐゴシック"/>
        <family val="3"/>
        <charset val="128"/>
      </rPr>
      <t>製品の一般的に期待される機能、用途又は目的に必要である、</t>
    </r>
    <r>
      <rPr>
        <sz val="11"/>
        <rFont val="Verdana"/>
        <family val="2"/>
      </rPr>
      <t>3)</t>
    </r>
    <r>
      <rPr>
        <sz val="11"/>
        <rFont val="ＭＳ Ｐゴシック"/>
        <family val="3"/>
        <charset val="128"/>
      </rPr>
      <t xml:space="preserve">製品の主要目的が装飾であろうとなかろうと、飾りを目的として組み込まれている場合。
注意：対象となるには、紛争鉱物が製品に含有されていなければならない。
</t>
    </r>
    <r>
      <rPr>
        <sz val="11"/>
        <rFont val="Verdana"/>
        <family val="2"/>
      </rPr>
      <t xml:space="preserve">*(56296 Federal Register / Vol. 77, No. 177 / Wednesday, September 12, 2012/ Rules and Regulations)
</t>
    </r>
  </si>
  <si>
    <r>
      <t>SEC</t>
    </r>
    <r>
      <rPr>
        <sz val="11"/>
        <rFont val="ＭＳ Ｐゴシック"/>
        <family val="3"/>
        <charset val="128"/>
      </rPr>
      <t>は、最終規則</t>
    </r>
    <r>
      <rPr>
        <sz val="11"/>
        <rFont val="Verdana"/>
        <family val="2"/>
      </rPr>
      <t>*</t>
    </r>
    <r>
      <rPr>
        <sz val="11"/>
        <rFont val="ＭＳ Ｐゴシック"/>
        <family val="3"/>
        <charset val="128"/>
      </rPr>
      <t>においてこの表現の正式な定義をしていないが、ある程度の指導はしている。次の条件を満たす場合、紛争鉱物は製品の製造に必要であると判断される。</t>
    </r>
    <r>
      <rPr>
        <sz val="11"/>
        <rFont val="Verdana"/>
        <family val="2"/>
      </rPr>
      <t>1)</t>
    </r>
    <r>
      <rPr>
        <sz val="11"/>
        <rFont val="ＭＳ Ｐゴシック"/>
        <family val="3"/>
        <charset val="128"/>
      </rPr>
      <t>製品の製造のために使用するツール、機械又は装置（コンピュータや電力線など）に含まれる場合を除き、製品の製造工程に意図的に含まれている、</t>
    </r>
    <r>
      <rPr>
        <sz val="11"/>
        <rFont val="Verdana"/>
        <family val="2"/>
      </rPr>
      <t>2)</t>
    </r>
    <r>
      <rPr>
        <sz val="11"/>
        <rFont val="ＭＳ Ｐゴシック"/>
        <family val="3"/>
        <charset val="128"/>
      </rPr>
      <t>製品に含まれている（対象となるのは、製品に紛争鉱物が含まれていることが必須）、</t>
    </r>
    <r>
      <rPr>
        <sz val="11"/>
        <rFont val="Verdana"/>
        <family val="2"/>
      </rPr>
      <t>3)</t>
    </r>
    <r>
      <rPr>
        <sz val="11"/>
        <rFont val="ＭＳ Ｐゴシック"/>
        <family val="3"/>
        <charset val="128"/>
      </rPr>
      <t xml:space="preserve">その製品にとって必要である。
</t>
    </r>
    <r>
      <rPr>
        <sz val="11"/>
        <rFont val="Verdana"/>
        <family val="2"/>
      </rPr>
      <t xml:space="preserve">*(56296 Federal Register / Vol. 77, No. 177 / Wednesday, September 12, 2012/ Rules and Regulations)
</t>
    </r>
  </si>
  <si>
    <r>
      <rPr>
        <sz val="11"/>
        <rFont val="ＭＳ Ｐゴシック"/>
        <family val="3"/>
        <charset val="128"/>
      </rPr>
      <t>経済協力開発機構（</t>
    </r>
    <r>
      <rPr>
        <sz val="11"/>
        <rFont val="Verdana"/>
        <family val="2"/>
      </rPr>
      <t>Organization for Economic Co-operation and Development</t>
    </r>
    <r>
      <rPr>
        <sz val="11"/>
        <rFont val="ＭＳ Ｐゴシック"/>
        <family val="3"/>
        <charset val="128"/>
      </rPr>
      <t>）</t>
    </r>
  </si>
  <si>
    <r>
      <rPr>
        <sz val="11"/>
        <rFont val="ＭＳ Ｐゴシック"/>
        <family val="3"/>
        <charset val="128"/>
      </rPr>
      <t>企業の製品又は完成品とは、製造や生産の最終段階を終了し、流通又は顧客への販売が可能になっている材料や品目である。</t>
    </r>
  </si>
  <si>
    <r>
      <rPr>
        <sz val="11"/>
        <rFont val="ＭＳ Ｐゴシック"/>
        <family val="3"/>
        <charset val="128"/>
      </rPr>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r>
  </si>
  <si>
    <r>
      <rPr>
        <sz val="11"/>
        <rFont val="ＭＳ Ｐゴシック"/>
        <family val="3"/>
        <charset val="128"/>
      </rPr>
      <t>米国証券取引委員会（</t>
    </r>
    <r>
      <rPr>
        <sz val="11"/>
        <rFont val="Verdana"/>
        <family val="2"/>
      </rPr>
      <t>U.S. Securities and Exchange Commision</t>
    </r>
    <r>
      <rPr>
        <sz val="11"/>
        <rFont val="ＭＳ Ｐゴシック"/>
        <family val="3"/>
        <charset val="128"/>
      </rPr>
      <t>）（</t>
    </r>
    <r>
      <rPr>
        <sz val="11"/>
        <rFont val="Verdana"/>
        <family val="2"/>
      </rPr>
      <t>www.sec.gov</t>
    </r>
    <r>
      <rPr>
        <sz val="11"/>
        <rFont val="ＭＳ Ｐゴシック"/>
        <family val="3"/>
        <charset val="128"/>
      </rPr>
      <t>）</t>
    </r>
  </si>
  <si>
    <r>
      <rPr>
        <sz val="11"/>
        <rFont val="ＭＳ Ｐゴシック"/>
        <family val="3"/>
        <charset val="128"/>
      </rPr>
      <t>製錬・精製業者とは、鉱石、スラグ及び</t>
    </r>
    <r>
      <rPr>
        <sz val="11"/>
        <rFont val="Verdana"/>
        <family val="2"/>
      </rPr>
      <t>/</t>
    </r>
    <r>
      <rPr>
        <sz val="11"/>
        <rFont val="ＭＳ Ｐゴシック"/>
        <family val="3"/>
        <charset val="128"/>
      </rPr>
      <t>又は再生利用品、スクラップを調達し、製錬金属又は金属中間生成物に加工する企業である。生産物には、純金属（純度</t>
    </r>
    <r>
      <rPr>
        <sz val="11"/>
        <rFont val="Verdana"/>
        <family val="2"/>
      </rPr>
      <t>99.5%</t>
    </r>
    <r>
      <rPr>
        <sz val="11"/>
        <rFont val="ＭＳ Ｐゴシック"/>
        <family val="3"/>
        <charset val="128"/>
      </rPr>
      <t>以上）、粉末、インゴット、バー、結晶粒、酸化物又は塩等がある。「製錬業者」と「精製業者」という用語は、様々な出版物の中で区別しないで使用される。</t>
    </r>
  </si>
  <si>
    <r>
      <rPr>
        <sz val="11"/>
        <rFont val="ＭＳ Ｐゴシック"/>
        <family val="3"/>
        <charset val="128"/>
      </rPr>
      <t>この文書は製品に使用された錫、タンタル、タングステン、金の調達先情報を収集することを目的としています。</t>
    </r>
  </si>
  <si>
    <r>
      <rPr>
        <sz val="11"/>
        <rFont val="ＭＳ Ｐゴシック"/>
        <family val="3"/>
        <charset val="128"/>
      </rPr>
      <t>会社情報</t>
    </r>
  </si>
  <si>
    <r>
      <rPr>
        <sz val="11"/>
        <rFont val="ＭＳ Ｐゴシック"/>
        <family val="3"/>
        <charset val="128"/>
      </rPr>
      <t>会社名</t>
    </r>
    <r>
      <rPr>
        <sz val="11"/>
        <rFont val="Verdana"/>
        <family val="2"/>
      </rPr>
      <t>(*):</t>
    </r>
  </si>
  <si>
    <r>
      <rPr>
        <sz val="11"/>
        <rFont val="ＭＳ Ｐゴシック"/>
        <family val="3"/>
        <charset val="128"/>
      </rPr>
      <t>申告範囲又はクラス</t>
    </r>
    <r>
      <rPr>
        <sz val="11"/>
        <rFont val="Verdana"/>
        <family val="2"/>
      </rPr>
      <t>(*)</t>
    </r>
    <r>
      <rPr>
        <sz val="11"/>
        <rFont val="ＭＳ Ｐゴシック"/>
        <family val="3"/>
        <charset val="128"/>
      </rPr>
      <t>：</t>
    </r>
  </si>
  <si>
    <r>
      <rPr>
        <sz val="11"/>
        <rFont val="ＭＳ Ｐゴシック"/>
        <family val="3"/>
        <charset val="128"/>
      </rPr>
      <t>申告範囲の説明：</t>
    </r>
  </si>
  <si>
    <r>
      <rPr>
        <sz val="11"/>
        <rFont val="ＭＳ Ｐゴシック"/>
        <family val="3"/>
        <charset val="128"/>
      </rPr>
      <t>申告範囲の説明</t>
    </r>
    <r>
      <rPr>
        <sz val="11"/>
        <rFont val="Verdana"/>
        <family val="2"/>
      </rPr>
      <t xml:space="preserve"> (*):</t>
    </r>
  </si>
  <si>
    <r>
      <rPr>
        <sz val="11"/>
        <rFont val="ＭＳ Ｐゴシック"/>
        <family val="3"/>
        <charset val="128"/>
      </rPr>
      <t>この申告に適用される製品は製品一覧表</t>
    </r>
    <r>
      <rPr>
        <sz val="11"/>
        <rFont val="Verdana"/>
        <family val="2"/>
      </rPr>
      <t>(Product List)</t>
    </r>
    <r>
      <rPr>
        <sz val="11"/>
        <rFont val="ＭＳ Ｐゴシック"/>
        <family val="3"/>
        <charset val="128"/>
      </rPr>
      <t>のシートに移動して入力</t>
    </r>
  </si>
  <si>
    <r>
      <rPr>
        <sz val="11"/>
        <rFont val="ＭＳ Ｐゴシック"/>
        <family val="3"/>
        <charset val="128"/>
      </rPr>
      <t>会社固有の識別番号</t>
    </r>
    <r>
      <rPr>
        <sz val="11"/>
        <rFont val="Verdana"/>
        <family val="2"/>
      </rPr>
      <t>:</t>
    </r>
  </si>
  <si>
    <r>
      <rPr>
        <sz val="11"/>
        <rFont val="ＭＳ Ｐゴシック"/>
        <family val="3"/>
        <charset val="128"/>
      </rPr>
      <t>会社固有の識別番号の発行元</t>
    </r>
  </si>
  <si>
    <r>
      <rPr>
        <sz val="11"/>
        <rFont val="ＭＳ Ｐゴシック"/>
        <family val="3"/>
        <charset val="128"/>
      </rPr>
      <t>住所</t>
    </r>
    <r>
      <rPr>
        <sz val="11"/>
        <rFont val="Verdana"/>
        <family val="2"/>
      </rPr>
      <t>:</t>
    </r>
  </si>
  <si>
    <r>
      <rPr>
        <sz val="11"/>
        <rFont val="ＭＳ Ｐゴシック"/>
        <family val="3"/>
        <charset val="128"/>
      </rPr>
      <t>連絡先担当者名</t>
    </r>
    <r>
      <rPr>
        <sz val="11"/>
        <rFont val="Verdana"/>
        <family val="2"/>
      </rPr>
      <t>(*)</t>
    </r>
  </si>
  <si>
    <r>
      <rPr>
        <sz val="11"/>
        <rFont val="ＭＳ Ｐゴシック"/>
        <family val="3"/>
        <charset val="128"/>
      </rPr>
      <t>連絡先担当者の電子メール</t>
    </r>
    <r>
      <rPr>
        <sz val="11"/>
        <rFont val="Verdana"/>
        <family val="2"/>
      </rPr>
      <t>(*)</t>
    </r>
  </si>
  <si>
    <r>
      <rPr>
        <sz val="11"/>
        <rFont val="ＭＳ Ｐゴシック"/>
        <family val="3"/>
        <charset val="128"/>
      </rPr>
      <t>連絡先担当者の電話番号</t>
    </r>
    <r>
      <rPr>
        <sz val="11"/>
        <rFont val="Verdana"/>
        <family val="2"/>
      </rPr>
      <t>(*)</t>
    </r>
  </si>
  <si>
    <r>
      <rPr>
        <sz val="11"/>
        <rFont val="ＭＳ Ｐゴシック"/>
        <family val="3"/>
        <charset val="128"/>
      </rPr>
      <t>回答責任者名</t>
    </r>
    <r>
      <rPr>
        <sz val="11"/>
        <rFont val="Verdana"/>
        <family val="2"/>
      </rPr>
      <t>(*)</t>
    </r>
    <r>
      <rPr>
        <sz val="11"/>
        <rFont val="ＭＳ Ｐゴシック"/>
        <family val="3"/>
        <charset val="128"/>
      </rPr>
      <t>：</t>
    </r>
  </si>
  <si>
    <r>
      <rPr>
        <sz val="11"/>
        <rFont val="ＭＳ Ｐゴシック"/>
        <family val="3"/>
        <charset val="128"/>
      </rPr>
      <t>回答責任者の役職</t>
    </r>
    <r>
      <rPr>
        <sz val="11"/>
        <rFont val="Verdana"/>
        <family val="2"/>
      </rPr>
      <t>:</t>
    </r>
  </si>
  <si>
    <r>
      <rPr>
        <sz val="11"/>
        <rFont val="ＭＳ Ｐゴシック"/>
        <family val="3"/>
        <charset val="128"/>
      </rPr>
      <t>回答責任者の電子メール</t>
    </r>
    <r>
      <rPr>
        <sz val="11"/>
        <rFont val="Verdana"/>
        <family val="2"/>
      </rPr>
      <t>(*):</t>
    </r>
  </si>
  <si>
    <r>
      <rPr>
        <sz val="11"/>
        <rFont val="ＭＳ Ｐゴシック"/>
        <family val="3"/>
        <charset val="128"/>
      </rPr>
      <t>回答責任者の電話番号</t>
    </r>
    <r>
      <rPr>
        <sz val="11"/>
        <rFont val="Verdana"/>
        <family val="2"/>
      </rPr>
      <t>(*)</t>
    </r>
  </si>
  <si>
    <r>
      <t xml:space="preserve"> </t>
    </r>
    <r>
      <rPr>
        <sz val="11"/>
        <rFont val="ＭＳ Ｐゴシック"/>
        <family val="3"/>
        <charset val="128"/>
      </rPr>
      <t>記入日</t>
    </r>
    <r>
      <rPr>
        <sz val="11"/>
        <rFont val="Verdana"/>
        <family val="2"/>
      </rPr>
      <t>(*):</t>
    </r>
  </si>
  <si>
    <r>
      <rPr>
        <sz val="11"/>
        <rFont val="ＭＳ Ｐゴシック"/>
        <family val="3"/>
        <charset val="128"/>
      </rPr>
      <t>上記の申告範囲にもとづいて、以下の</t>
    </r>
    <r>
      <rPr>
        <sz val="11"/>
        <rFont val="Verdana"/>
        <family val="2"/>
      </rPr>
      <t>1</t>
    </r>
    <r>
      <rPr>
        <sz val="11"/>
        <rFont val="ＭＳ Ｐゴシック"/>
        <family val="3"/>
        <charset val="128"/>
      </rPr>
      <t>～</t>
    </r>
    <r>
      <rPr>
        <sz val="11"/>
        <rFont val="Verdana"/>
        <family val="2"/>
      </rPr>
      <t>7</t>
    </r>
    <r>
      <rPr>
        <sz val="11"/>
        <rFont val="ＭＳ Ｐゴシック"/>
        <family val="3"/>
        <charset val="128"/>
      </rPr>
      <t>の質問にお答えください</t>
    </r>
  </si>
  <si>
    <r>
      <t>4)3TG</t>
    </r>
    <r>
      <rPr>
        <sz val="10"/>
        <rFont val="ＭＳ Ｐゴシック"/>
        <family val="3"/>
        <charset val="128"/>
      </rPr>
      <t>（貴社の製品の機能性又は生産に必要なもの）は全て、再生利用品又はスクラップ起源から調達していますか？</t>
    </r>
  </si>
  <si>
    <r>
      <t>7)</t>
    </r>
    <r>
      <rPr>
        <sz val="10"/>
        <rFont val="ＭＳ Ｐゴシック"/>
        <family val="3"/>
        <charset val="128"/>
      </rPr>
      <t>貴社は受領した該当する全ての製錬業者情報を、この申告で報告していますか？</t>
    </r>
  </si>
  <si>
    <r>
      <rPr>
        <sz val="11"/>
        <rFont val="ＭＳ Ｐゴシック"/>
        <family val="3"/>
        <charset val="128"/>
      </rPr>
      <t>会社レベルで以下の質問にお答えください</t>
    </r>
  </si>
  <si>
    <r>
      <t>B.</t>
    </r>
    <r>
      <rPr>
        <sz val="11"/>
        <rFont val="ＭＳ Ｐゴシック"/>
        <family val="3"/>
        <charset val="128"/>
      </rPr>
      <t>その方針は貴社のホームページで閲覧できますか？（回答が「はい」の場合、その方針が掲載されている</t>
    </r>
    <r>
      <rPr>
        <sz val="11"/>
        <rFont val="Verdana"/>
        <family val="2"/>
      </rPr>
      <t>URL</t>
    </r>
    <r>
      <rPr>
        <sz val="11"/>
        <rFont val="ＭＳ Ｐゴシック"/>
        <family val="3"/>
        <charset val="128"/>
      </rPr>
      <t>をコメント欄に記入する）</t>
    </r>
  </si>
  <si>
    <r>
      <t>C.</t>
    </r>
    <r>
      <rPr>
        <sz val="11"/>
        <rFont val="ＭＳ Ｐゴシック"/>
        <family val="3"/>
        <charset val="128"/>
      </rPr>
      <t>一次サプライヤーに対して</t>
    </r>
    <r>
      <rPr>
        <sz val="11"/>
        <rFont val="Verdana"/>
        <family val="2"/>
      </rPr>
      <t>DRC</t>
    </r>
    <r>
      <rPr>
        <sz val="11"/>
        <rFont val="ＭＳ Ｐゴシック"/>
        <family val="3"/>
        <charset val="128"/>
      </rPr>
      <t>コンフリクトフリーであることを要求していますか？</t>
    </r>
  </si>
  <si>
    <r>
      <t>E.</t>
    </r>
    <r>
      <rPr>
        <sz val="11"/>
        <rFont val="ＭＳ Ｐゴシック"/>
        <family val="3"/>
        <charset val="128"/>
      </rPr>
      <t>コンフリクトフリーな鉱物調達のためのデューデリジェンス対策を実施していますか？</t>
    </r>
  </si>
  <si>
    <r>
      <t>G.</t>
    </r>
    <r>
      <rPr>
        <sz val="11"/>
        <rFont val="ＭＳ Ｐゴシック"/>
        <family val="3"/>
        <charset val="128"/>
      </rPr>
      <t>サプライヤーからのデューデリジェンス情報を、貴社の期待を基に検証していますか？</t>
    </r>
  </si>
  <si>
    <r>
      <t xml:space="preserve">H. </t>
    </r>
    <r>
      <rPr>
        <sz val="11"/>
        <rFont val="ＭＳ Ｐゴシック"/>
        <family val="3"/>
        <charset val="128"/>
      </rPr>
      <t>貴社の検証プロセスには是正措置管理が含まれていますか？</t>
    </r>
  </si>
  <si>
    <r>
      <rPr>
        <sz val="11"/>
        <rFont val="ＭＳ Ｐゴシック"/>
        <family val="3"/>
        <charset val="128"/>
      </rPr>
      <t>回答</t>
    </r>
  </si>
  <si>
    <r>
      <rPr>
        <sz val="11"/>
        <rFont val="ＭＳ Ｐゴシック"/>
        <family val="3"/>
        <charset val="128"/>
      </rPr>
      <t>質問</t>
    </r>
  </si>
  <si>
    <r>
      <rPr>
        <sz val="11"/>
        <rFont val="ＭＳ Ｐゴシック"/>
        <family val="3"/>
        <charset val="128"/>
      </rPr>
      <t>備考</t>
    </r>
  </si>
  <si>
    <r>
      <rPr>
        <sz val="11"/>
        <rFont val="ＭＳ Ｐゴシック"/>
        <family val="3"/>
        <charset val="128"/>
      </rPr>
      <t>タンタル</t>
    </r>
  </si>
  <si>
    <r>
      <rPr>
        <sz val="11"/>
        <rFont val="ＭＳ Ｐゴシック"/>
        <family val="3"/>
        <charset val="128"/>
      </rPr>
      <t>錫</t>
    </r>
  </si>
  <si>
    <r>
      <rPr>
        <sz val="11"/>
        <rFont val="ＭＳ Ｐゴシック"/>
        <family val="3"/>
        <charset val="128"/>
      </rPr>
      <t>金</t>
    </r>
  </si>
  <si>
    <r>
      <rPr>
        <sz val="11"/>
        <rFont val="ＭＳ Ｐゴシック"/>
        <family val="3"/>
        <charset val="128"/>
      </rPr>
      <t>タングステン</t>
    </r>
  </si>
  <si>
    <r>
      <rPr>
        <sz val="11"/>
        <rFont val="ＭＳ Ｐゴシック"/>
        <family val="3"/>
        <charset val="128"/>
      </rPr>
      <t>備考・添付書類</t>
    </r>
  </si>
  <si>
    <r>
      <rPr>
        <sz val="11"/>
        <rFont val="ＭＳ Ｐゴシック"/>
        <family val="3"/>
        <charset val="128"/>
      </rPr>
      <t>はい</t>
    </r>
  </si>
  <si>
    <r>
      <rPr>
        <sz val="11"/>
        <rFont val="ＭＳ Ｐゴシック"/>
        <family val="3"/>
        <charset val="128"/>
      </rPr>
      <t>いいえ</t>
    </r>
  </si>
  <si>
    <r>
      <rPr>
        <sz val="11"/>
        <rFont val="ＭＳ Ｐゴシック"/>
        <family val="3"/>
        <charset val="128"/>
      </rPr>
      <t>不明</t>
    </r>
  </si>
  <si>
    <r>
      <rPr>
        <sz val="11"/>
        <rFont val="ＭＳ Ｐゴシック"/>
        <family val="3"/>
        <charset val="128"/>
      </rPr>
      <t>ゼロ</t>
    </r>
  </si>
  <si>
    <r>
      <rPr>
        <sz val="11"/>
        <rFont val="ＭＳ Ｐゴシック"/>
        <family val="3"/>
        <charset val="128"/>
      </rPr>
      <t>金属</t>
    </r>
  </si>
  <si>
    <r>
      <rPr>
        <sz val="11"/>
        <rFont val="ＭＳ Ｐゴシック"/>
        <family val="3"/>
        <charset val="128"/>
      </rPr>
      <t>既知の別名</t>
    </r>
  </si>
  <si>
    <r>
      <rPr>
        <sz val="11"/>
        <rFont val="ＭＳ Ｐゴシック"/>
        <family val="3"/>
        <charset val="128"/>
      </rPr>
      <t>標準的製錬業者名</t>
    </r>
  </si>
  <si>
    <r>
      <rPr>
        <sz val="11"/>
        <rFont val="ＭＳ Ｐゴシック"/>
        <family val="3"/>
        <charset val="128"/>
      </rPr>
      <t>製錬施設所在地：国</t>
    </r>
  </si>
  <si>
    <r>
      <rPr>
        <sz val="11"/>
        <rFont val="ＭＳ Ｐゴシック"/>
        <family val="3"/>
        <charset val="128"/>
      </rPr>
      <t>製錬業者識別番号の発行元</t>
    </r>
  </si>
  <si>
    <r>
      <rPr>
        <sz val="11"/>
        <rFont val="ＭＳ Ｐゴシック"/>
        <family val="3"/>
        <charset val="128"/>
      </rPr>
      <t>製錬業者所在地：番地</t>
    </r>
  </si>
  <si>
    <r>
      <rPr>
        <sz val="11"/>
        <rFont val="ＭＳ Ｐゴシック"/>
        <family val="3"/>
        <charset val="128"/>
      </rPr>
      <t>製錬業者所在地：市</t>
    </r>
  </si>
  <si>
    <r>
      <rPr>
        <sz val="11"/>
        <rFont val="ＭＳ Ｐゴシック"/>
        <family val="3"/>
        <charset val="128"/>
      </rPr>
      <t>製錬施設所在地：州／県</t>
    </r>
  </si>
  <si>
    <r>
      <rPr>
        <sz val="11"/>
        <rFont val="ＭＳ Ｐゴシック"/>
        <family val="3"/>
        <charset val="128"/>
      </rPr>
      <t>製錬業者識別番号の入力列</t>
    </r>
  </si>
  <si>
    <r>
      <rPr>
        <sz val="11"/>
        <rFont val="ＭＳ Ｐゴシック"/>
        <family val="3"/>
        <charset val="128"/>
      </rPr>
      <t>金属</t>
    </r>
    <r>
      <rPr>
        <sz val="11"/>
        <rFont val="Verdana"/>
        <family val="2"/>
      </rPr>
      <t xml:space="preserve"> (*)</t>
    </r>
  </si>
  <si>
    <r>
      <rPr>
        <sz val="11"/>
        <rFont val="ＭＳ Ｐゴシック"/>
        <family val="3"/>
        <charset val="128"/>
      </rPr>
      <t>製錬業者所在地：国</t>
    </r>
    <r>
      <rPr>
        <sz val="11"/>
        <rFont val="Verdana"/>
        <family val="2"/>
      </rPr>
      <t>(*)</t>
    </r>
  </si>
  <si>
    <r>
      <rPr>
        <sz val="11"/>
        <rFont val="ＭＳ Ｐゴシック"/>
        <family val="3"/>
        <charset val="128"/>
      </rPr>
      <t>製錬業者連絡先担当者名</t>
    </r>
  </si>
  <si>
    <r>
      <rPr>
        <sz val="11"/>
        <rFont val="ＭＳ Ｐゴシック"/>
        <family val="3"/>
        <charset val="128"/>
      </rPr>
      <t>製錬業者連絡先電子メール</t>
    </r>
  </si>
  <si>
    <r>
      <rPr>
        <sz val="11"/>
        <rFont val="ＭＳ Ｐゴシック"/>
        <family val="3"/>
        <charset val="128"/>
      </rPr>
      <t>今後の対策案</t>
    </r>
  </si>
  <si>
    <r>
      <rPr>
        <sz val="11"/>
        <rFont val="ＭＳ Ｐゴシック"/>
        <family val="3"/>
        <charset val="128"/>
      </rPr>
      <t>鉱山名を記入。再生利用品又はスクラップを調達した場合は「再生利用品」</t>
    </r>
    <r>
      <rPr>
        <sz val="11"/>
        <rFont val="Verdana"/>
        <family val="2"/>
      </rPr>
      <t xml:space="preserve"> </t>
    </r>
    <r>
      <rPr>
        <sz val="11"/>
        <rFont val="ＭＳ Ｐゴシック"/>
        <family val="3"/>
        <charset val="128"/>
      </rPr>
      <t>又は「スクラップ」と記入</t>
    </r>
  </si>
  <si>
    <r>
      <rPr>
        <sz val="11"/>
        <rFont val="ＭＳ Ｐゴシック"/>
        <family val="3"/>
        <charset val="128"/>
      </rPr>
      <t>鉱山の所在地（国）を記入。再生利用品又はスクラップを調達した場合は「再生利用品」</t>
    </r>
    <r>
      <rPr>
        <sz val="11"/>
        <rFont val="Verdana"/>
        <family val="2"/>
      </rPr>
      <t xml:space="preserve"> </t>
    </r>
    <r>
      <rPr>
        <sz val="11"/>
        <rFont val="ＭＳ Ｐゴシック"/>
        <family val="3"/>
        <charset val="128"/>
      </rPr>
      <t>又は「スクラップ」と記入</t>
    </r>
  </si>
  <si>
    <r>
      <rPr>
        <sz val="11"/>
        <rFont val="ＭＳ Ｐゴシック"/>
        <family val="3"/>
        <charset val="128"/>
      </rPr>
      <t>製錬業者の材料はすべて再生利用品又はスクラップ起源から調達されていますか？</t>
    </r>
  </si>
  <si>
    <r>
      <rPr>
        <sz val="11"/>
        <rFont val="ＭＳ Ｐゴシック"/>
        <family val="3"/>
        <charset val="128"/>
      </rPr>
      <t>顧客に書式を提出する前に、赤で表示されている必須項目について、すべて記入されているかを確認ください。</t>
    </r>
  </si>
  <si>
    <r>
      <rPr>
        <sz val="11"/>
        <rFont val="ＭＳ Ｐゴシック"/>
        <family val="3"/>
        <charset val="128"/>
      </rPr>
      <t>未記入の必須項目があります</t>
    </r>
  </si>
  <si>
    <r>
      <rPr>
        <sz val="11"/>
        <rFont val="ＭＳ Ｐゴシック"/>
        <family val="3"/>
        <charset val="128"/>
      </rPr>
      <t>必須項目</t>
    </r>
  </si>
  <si>
    <r>
      <rPr>
        <sz val="11"/>
        <rFont val="ＭＳ Ｐゴシック"/>
        <family val="3"/>
        <charset val="128"/>
      </rPr>
      <t>注</t>
    </r>
  </si>
  <si>
    <r>
      <rPr>
        <sz val="11"/>
        <rFont val="ＭＳ Ｐゴシック"/>
        <family val="3"/>
        <charset val="128"/>
      </rPr>
      <t>該当箇所へのリンク</t>
    </r>
  </si>
  <si>
    <r>
      <rPr>
        <sz val="11"/>
        <rFont val="ＭＳ Ｐゴシック"/>
        <family val="3"/>
        <charset val="128"/>
      </rPr>
      <t>「</t>
    </r>
    <r>
      <rPr>
        <sz val="11"/>
        <rFont val="Verdana"/>
        <family val="2"/>
      </rPr>
      <t>Declaration</t>
    </r>
    <r>
      <rPr>
        <sz val="11"/>
        <rFont val="ＭＳ Ｐゴシック"/>
        <family val="3"/>
        <charset val="128"/>
      </rPr>
      <t>（申告）」シートの申告範囲で「製品（又は製品リスト）」レベルを選択した場合のみ記入が必須となります</t>
    </r>
  </si>
  <si>
    <r>
      <rPr>
        <sz val="11"/>
        <rFont val="ＭＳ Ｐゴシック"/>
        <family val="3"/>
        <charset val="128"/>
      </rPr>
      <t>製造者の製品番号</t>
    </r>
    <r>
      <rPr>
        <sz val="11"/>
        <rFont val="Verdana"/>
        <family val="2"/>
      </rPr>
      <t>(*)</t>
    </r>
  </si>
  <si>
    <r>
      <rPr>
        <sz val="11"/>
        <rFont val="ＭＳ Ｐゴシック"/>
        <family val="3"/>
        <charset val="128"/>
      </rPr>
      <t>製造者の製品名</t>
    </r>
  </si>
  <si>
    <r>
      <t>RMI</t>
    </r>
    <r>
      <rPr>
        <sz val="11"/>
        <rFont val="ＭＳ Ｐゴシック"/>
        <family val="3"/>
        <charset val="128"/>
      </rPr>
      <t>ウェブサイト：</t>
    </r>
    <r>
      <rPr>
        <sz val="11"/>
        <rFont val="Verdana"/>
        <family val="2"/>
      </rPr>
      <t xml:space="preserve"> (www.responsiblemineralsinitiative.org)
</t>
    </r>
    <r>
      <rPr>
        <sz val="11"/>
        <rFont val="ＭＳ Ｐゴシック"/>
        <family val="3"/>
        <charset val="128"/>
      </rPr>
      <t>トレーニング、ガイダンス、報告テンプレート、責任ある鉱物保証プロセスプログラム適合製錬業者リスト</t>
    </r>
  </si>
  <si>
    <r>
      <rPr>
        <sz val="11"/>
        <rFont val="ＭＳ Ｐゴシック"/>
        <family val="3"/>
        <charset val="128"/>
      </rPr>
      <t>この紛争鉱物報告テンプレート（テンプレート）は、責任ある鉱物イニシアチブ（</t>
    </r>
    <r>
      <rPr>
        <sz val="11"/>
        <rFont val="Verdana"/>
        <family val="2"/>
      </rPr>
      <t>RMI</t>
    </r>
    <r>
      <rPr>
        <sz val="11"/>
        <rFont val="ＭＳ Ｐゴシック"/>
        <family val="3"/>
        <charset val="128"/>
      </rPr>
      <t>）が作成した、無料の標準報告テンプレートです。このテンプレートは鉱物の原産国と、使用される製錬・精製業者に関しサプライチェーンを通して情報を収集することを円滑にし、法律のコンプライアンスを支援します</t>
    </r>
    <r>
      <rPr>
        <sz val="11"/>
        <rFont val="Verdana"/>
        <family val="2"/>
      </rPr>
      <t>*</t>
    </r>
    <r>
      <rPr>
        <sz val="11"/>
        <rFont val="ＭＳ Ｐゴシック"/>
        <family val="3"/>
        <charset val="128"/>
      </rPr>
      <t>。このテンプレートは、責任ある鉱物保証プロセスの監査を受けることにつながる可能性のある、新たな製錬・精製業者の特定もサポートします</t>
    </r>
    <r>
      <rPr>
        <sz val="11"/>
        <rFont val="Verdana"/>
        <family val="2"/>
      </rPr>
      <t>**</t>
    </r>
    <r>
      <rPr>
        <sz val="11"/>
        <rFont val="ＭＳ Ｐゴシック"/>
        <family val="3"/>
        <charset val="128"/>
      </rPr>
      <t xml:space="preserve">。
</t>
    </r>
    <r>
      <rPr>
        <sz val="11"/>
        <rFont val="Verdana"/>
        <family val="2"/>
      </rPr>
      <t>CMRT</t>
    </r>
    <r>
      <rPr>
        <sz val="11"/>
        <rFont val="ＭＳ Ｐゴシック"/>
        <family val="3"/>
        <charset val="128"/>
      </rPr>
      <t>は、下流企業が（精錬業者までの）サプライチェーンに関する情報を開示するために、こうした企業向けに考案されたものです。</t>
    </r>
    <r>
      <rPr>
        <sz val="11"/>
        <rFont val="Verdana"/>
        <family val="2"/>
      </rPr>
      <t>3TG</t>
    </r>
    <r>
      <rPr>
        <sz val="11"/>
        <rFont val="ＭＳ Ｐゴシック"/>
        <family val="3"/>
        <charset val="128"/>
      </rPr>
      <t>精錬業者または精製業者の場合は、</t>
    </r>
    <r>
      <rPr>
        <sz val="11"/>
        <rFont val="Verdana"/>
        <family val="2"/>
      </rPr>
      <t>RMAP</t>
    </r>
    <r>
      <rPr>
        <sz val="11"/>
        <rFont val="ＭＳ Ｐゴシック"/>
        <family val="3"/>
        <charset val="128"/>
      </rPr>
      <t>プロトコルに従い精製業者リストタブに貴社名を記入することをお勧めします。
同書に記入する際、セルへの記入内容が「</t>
    </r>
    <r>
      <rPr>
        <sz val="11"/>
        <rFont val="Verdana"/>
        <family val="2"/>
      </rPr>
      <t>=</t>
    </r>
    <r>
      <rPr>
        <sz val="11"/>
        <rFont val="ＭＳ Ｐゴシック"/>
        <family val="3"/>
        <charset val="128"/>
      </rPr>
      <t>」または「</t>
    </r>
    <r>
      <rPr>
        <sz val="11"/>
        <rFont val="Verdana"/>
        <family val="2"/>
      </rPr>
      <t>#</t>
    </r>
    <r>
      <rPr>
        <sz val="11"/>
        <rFont val="ＭＳ Ｐゴシック"/>
        <family val="3"/>
        <charset val="128"/>
      </rPr>
      <t xml:space="preserve">」で始まることはできません。
</t>
    </r>
  </si>
  <si>
    <r>
      <t>*2010</t>
    </r>
    <r>
      <rPr>
        <sz val="11"/>
        <rFont val="ＭＳ Ｐゴシック"/>
        <family val="3"/>
        <charset val="128"/>
      </rPr>
      <t>年に、コンゴ民主共和国</t>
    </r>
    <r>
      <rPr>
        <sz val="11"/>
        <rFont val="Verdana"/>
        <family val="2"/>
      </rPr>
      <t>(DRC)</t>
    </r>
    <r>
      <rPr>
        <sz val="11"/>
        <rFont val="ＭＳ Ｐゴシック"/>
        <family val="3"/>
        <charset val="128"/>
      </rPr>
      <t>又は隣接国原産の「紛争鉱物」に関する条項が含まれる、ドッド・フランクウォール街改革及び消費者保護に関する法が可決されました。これを受けて、米国証券取引委員会</t>
    </r>
    <r>
      <rPr>
        <sz val="11"/>
        <rFont val="Verdana"/>
        <family val="2"/>
      </rPr>
      <t>(SEC)</t>
    </r>
    <r>
      <rPr>
        <sz val="11"/>
        <rFont val="ＭＳ Ｐゴシック"/>
        <family val="3"/>
        <charset val="128"/>
      </rPr>
      <t>は、米国の株式公開企業を対象とした、紛争鉱物調達先に関する開示規則を発行しました。
（</t>
    </r>
    <r>
      <rPr>
        <sz val="11"/>
        <rFont val="Verdana"/>
        <family val="2"/>
      </rPr>
      <t>http://www.sec.gov/rules/final/2012/34-67716.pdf</t>
    </r>
    <r>
      <rPr>
        <sz val="11"/>
        <rFont val="ＭＳ Ｐゴシック"/>
        <family val="3"/>
        <charset val="128"/>
      </rPr>
      <t>の規則を参照してください）この規則は、サプライヤーに方針、デューデリジェンスの枠組み及び管理システムの構築に関して指導する「</t>
    </r>
    <r>
      <rPr>
        <sz val="11"/>
        <rFont val="Verdana"/>
        <family val="2"/>
      </rPr>
      <t>OECD</t>
    </r>
    <r>
      <rPr>
        <sz val="11"/>
        <rFont val="ＭＳ Ｐゴシック"/>
        <family val="3"/>
        <charset val="128"/>
      </rPr>
      <t>紛争地域及び高リスク地域からの鉱物の責任あるサプライチェーンのためのデューデリジェンス・ガイダンス</t>
    </r>
    <r>
      <rPr>
        <sz val="11"/>
        <rFont val="Verdana"/>
        <family val="2"/>
      </rPr>
      <t>(OECD Due Diligence Guidance for Responsible Supply Chains of Minerals from Conflict-Affected and High-Risk Areas)</t>
    </r>
    <r>
      <rPr>
        <sz val="11"/>
        <rFont val="ＭＳ Ｐゴシック"/>
        <family val="3"/>
        <charset val="128"/>
      </rPr>
      <t>」（</t>
    </r>
    <r>
      <rPr>
        <sz val="11"/>
        <rFont val="Verdana"/>
        <family val="2"/>
      </rPr>
      <t>http://www.oecd.org/dataoecd/62/30/46740847.pdf</t>
    </r>
    <r>
      <rPr>
        <sz val="11"/>
        <rFont val="ＭＳ Ｐゴシック"/>
        <family val="3"/>
        <charset val="128"/>
      </rPr>
      <t xml:space="preserve">）を参照しています。
</t>
    </r>
    <r>
      <rPr>
        <sz val="11"/>
        <rFont val="Verdana"/>
        <family val="2"/>
      </rPr>
      <t>**</t>
    </r>
    <r>
      <rPr>
        <sz val="11"/>
        <rFont val="ＭＳ Ｐゴシック"/>
        <family val="3"/>
        <charset val="128"/>
      </rPr>
      <t>　責任ある鉱物イニシアチブ（</t>
    </r>
    <r>
      <rPr>
        <sz val="11"/>
        <rFont val="Verdana"/>
        <family val="2"/>
      </rPr>
      <t>www.responsiblemineralsinitiative.org</t>
    </r>
    <r>
      <rPr>
        <sz val="11"/>
        <rFont val="ＭＳ Ｐゴシック"/>
        <family val="3"/>
        <charset val="128"/>
      </rPr>
      <t>）の情報を参照してください。</t>
    </r>
  </si>
  <si>
    <r>
      <t xml:space="preserve">2.  </t>
    </r>
    <r>
      <rPr>
        <sz val="10"/>
        <rFont val="ＭＳ Ｐゴシック"/>
        <family val="3"/>
        <charset val="128"/>
      </rPr>
      <t>貴社の申告範囲を選択してください。範囲の選択肢は以下のとおりです</t>
    </r>
    <r>
      <rPr>
        <sz val="10"/>
        <rFont val="Verdana"/>
        <family val="2"/>
      </rPr>
      <t>:
A.  Company-wide</t>
    </r>
    <r>
      <rPr>
        <sz val="10"/>
        <rFont val="ＭＳ Ｐゴシック"/>
        <family val="3"/>
        <charset val="128"/>
      </rPr>
      <t xml:space="preserve">（全社）
</t>
    </r>
    <r>
      <rPr>
        <sz val="10"/>
        <rFont val="Verdana"/>
        <family val="2"/>
      </rPr>
      <t>B. Product (or List of Products)</t>
    </r>
    <r>
      <rPr>
        <sz val="10"/>
        <rFont val="ＭＳ Ｐゴシック"/>
        <family val="3"/>
        <charset val="128"/>
      </rPr>
      <t xml:space="preserve">（製品（又は製品リスト）
</t>
    </r>
    <r>
      <rPr>
        <sz val="10"/>
        <rFont val="Verdana"/>
        <family val="2"/>
      </rPr>
      <t>C. User-Defined</t>
    </r>
    <r>
      <rPr>
        <sz val="10"/>
        <rFont val="ＭＳ Ｐゴシック"/>
        <family val="3"/>
        <charset val="128"/>
      </rPr>
      <t>（ユーザー定義）
「全社」の場合、申告には親会社が製造する製品又は製品素材全体が含まれます。ユーザーが企業レベルでの</t>
    </r>
    <r>
      <rPr>
        <sz val="10"/>
        <rFont val="Verdana"/>
        <family val="2"/>
      </rPr>
      <t>3TG</t>
    </r>
    <r>
      <rPr>
        <sz val="10"/>
        <rFont val="ＭＳ Ｐゴシック"/>
        <family val="3"/>
        <charset val="128"/>
      </rPr>
      <t>データを報告している場合は、このユーザーが製造する全製品に関する</t>
    </r>
    <r>
      <rPr>
        <sz val="10"/>
        <rFont val="Verdana"/>
        <family val="2"/>
      </rPr>
      <t>3TG</t>
    </r>
    <r>
      <rPr>
        <sz val="10"/>
        <rFont val="ＭＳ Ｐゴシック"/>
        <family val="3"/>
        <charset val="128"/>
      </rPr>
      <t>データを報告することになります。
申告範囲に「製品（又は製品リスト）」を選択すると、製品リストのワークシートへのリンクが表示されます。この範囲を選択した場合は、本申告範囲に当てはまる製品のメーカー品目番号を製品リストシート</t>
    </r>
    <r>
      <rPr>
        <sz val="10"/>
        <rFont val="Verdana"/>
        <family val="2"/>
      </rPr>
      <t>B</t>
    </r>
    <r>
      <rPr>
        <sz val="10"/>
        <rFont val="ＭＳ Ｐゴシック"/>
        <family val="3"/>
        <charset val="128"/>
      </rPr>
      <t>列に記入してください。製品リストシート</t>
    </r>
    <r>
      <rPr>
        <sz val="10"/>
        <rFont val="Verdana"/>
        <family val="2"/>
      </rPr>
      <t>C</t>
    </r>
    <r>
      <rPr>
        <sz val="10"/>
        <rFont val="ＭＳ Ｐゴシック"/>
        <family val="3"/>
        <charset val="128"/>
      </rPr>
      <t>列へのメーカー品目説明の記入は任意です。
申告範囲に「ユーザー定義」を選択した場合、ユーザーは</t>
    </r>
    <r>
      <rPr>
        <sz val="10"/>
        <rFont val="Verdana"/>
        <family val="2"/>
      </rPr>
      <t>3TG</t>
    </r>
    <r>
      <rPr>
        <sz val="10"/>
        <rFont val="ＭＳ Ｐゴシック"/>
        <family val="3"/>
        <charset val="128"/>
      </rPr>
      <t>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t>
    </r>
    <r>
      <rPr>
        <sz val="10"/>
        <rFont val="Verdana"/>
        <family val="2"/>
      </rPr>
      <t>3TG</t>
    </r>
    <r>
      <rPr>
        <sz val="10"/>
        <rFont val="ＭＳ Ｐゴシック"/>
        <family val="3"/>
        <charset val="128"/>
      </rPr>
      <t>それぞれに対する質問表に対する回答を提供するべきです。
この欄は必須です。</t>
    </r>
  </si>
  <si>
    <r>
      <rPr>
        <sz val="10"/>
        <rFont val="ＭＳ Ｐゴシック"/>
        <family val="3"/>
        <charset val="128"/>
      </rPr>
      <t>これらの</t>
    </r>
    <r>
      <rPr>
        <sz val="10"/>
        <rFont val="Verdana"/>
        <family val="2"/>
      </rPr>
      <t>7</t>
    </r>
    <r>
      <rPr>
        <sz val="10"/>
        <rFont val="ＭＳ Ｐゴシック"/>
        <family val="3"/>
        <charset val="128"/>
      </rPr>
      <t>つの質問は各金属に関する使用法、原産地、調達先を明確にするものです。質問は、法規制の適用性を判定できるように貴社の製品中への</t>
    </r>
    <r>
      <rPr>
        <sz val="10"/>
        <rFont val="Verdana"/>
        <family val="2"/>
      </rPr>
      <t>3TG</t>
    </r>
    <r>
      <rPr>
        <sz val="10"/>
        <rFont val="ＭＳ Ｐゴシック"/>
        <family val="3"/>
        <charset val="128"/>
      </rPr>
      <t>の使用に関する情報を収集するために作られています。これらの質問への回答は、企業情報に関するセクションで選択した「申告範囲」が対象となります。このセクションでの質問への回答は、</t>
    </r>
    <r>
      <rPr>
        <sz val="10"/>
        <rFont val="Verdana"/>
        <family val="2"/>
      </rPr>
      <t>3TG</t>
    </r>
    <r>
      <rPr>
        <sz val="10"/>
        <rFont val="ＭＳ Ｐゴシック"/>
        <family val="3"/>
        <charset val="128"/>
      </rPr>
      <t>に関する報告の適用性や完全性を判定するために使用できます。</t>
    </r>
  </si>
  <si>
    <r>
      <t>7</t>
    </r>
    <r>
      <rPr>
        <sz val="11"/>
        <rFont val="Calibri"/>
        <family val="2"/>
      </rPr>
      <t>つの各質問には、各金属それぞれについてドロップダウンメニューから回答を選択してください。このセクションでの質問では、</t>
    </r>
    <r>
      <rPr>
        <sz val="11"/>
        <rFont val="Verdana"/>
        <family val="2"/>
      </rPr>
      <t>3TG</t>
    </r>
    <r>
      <rPr>
        <sz val="11"/>
        <rFont val="Calibri"/>
        <family val="2"/>
      </rPr>
      <t>全てについて記入する必要があります。ある金属に関する質問</t>
    </r>
    <r>
      <rPr>
        <sz val="11"/>
        <rFont val="Verdana"/>
        <family val="2"/>
      </rPr>
      <t>1</t>
    </r>
    <r>
      <rPr>
        <sz val="11"/>
        <rFont val="Calibri"/>
        <family val="2"/>
      </rPr>
      <t>への回答が「はい」の場合は、その金属についてそれ以降の質問にも記入し、貴社のデューデリジェンスプログラム全体に関する下記のデューデリジェンス関連の質問（</t>
    </r>
    <r>
      <rPr>
        <sz val="11"/>
        <rFont val="Verdana"/>
        <family val="2"/>
      </rPr>
      <t>A</t>
    </r>
    <r>
      <rPr>
        <sz val="11"/>
        <rFont val="Calibri"/>
        <family val="2"/>
      </rPr>
      <t>～</t>
    </r>
    <r>
      <rPr>
        <sz val="11"/>
        <rFont val="Verdana"/>
        <family val="2"/>
      </rPr>
      <t>I</t>
    </r>
    <r>
      <rPr>
        <sz val="11"/>
        <rFont val="Calibri"/>
        <family val="2"/>
      </rPr>
      <t>）にも回答する必要があります。</t>
    </r>
  </si>
  <si>
    <r>
      <t xml:space="preserve">1. </t>
    </r>
    <r>
      <rPr>
        <sz val="11"/>
        <rFont val="Calibri"/>
        <family val="2"/>
      </rPr>
      <t>これは</t>
    </r>
    <r>
      <rPr>
        <sz val="11"/>
        <rFont val="Verdana"/>
        <family val="2"/>
      </rPr>
      <t>2</t>
    </r>
    <r>
      <rPr>
        <sz val="11"/>
        <rFont val="Calibri"/>
        <family val="2"/>
      </rPr>
      <t>つある質問の</t>
    </r>
    <r>
      <rPr>
        <sz val="11"/>
        <rFont val="Verdana"/>
        <family val="2"/>
      </rPr>
      <t>1</t>
    </r>
    <r>
      <rPr>
        <sz val="11"/>
        <rFont val="Calibri"/>
        <family val="2"/>
      </rPr>
      <t>つ目の質問であり、</t>
    </r>
    <r>
      <rPr>
        <sz val="11"/>
        <rFont val="Verdana"/>
        <family val="2"/>
      </rPr>
      <t>3TG</t>
    </r>
    <r>
      <rPr>
        <sz val="11"/>
        <rFont val="Calibri"/>
        <family val="2"/>
      </rPr>
      <t>が紛争鉱物報告要件の範囲内に当てはまるか否かを判定するために使用されます。この質問は、</t>
    </r>
    <r>
      <rPr>
        <sz val="11"/>
        <rFont val="Verdana"/>
        <family val="2"/>
      </rPr>
      <t>3TG</t>
    </r>
    <r>
      <rPr>
        <sz val="11"/>
        <rFont val="Calibri"/>
        <family val="2"/>
      </rPr>
      <t>が製品の「機能性又は生産にとって必要」か否かを判定する方法に関する最終規則において</t>
    </r>
    <r>
      <rPr>
        <sz val="11"/>
        <rFont val="Verdana"/>
        <family val="2"/>
      </rPr>
      <t>SEC</t>
    </r>
    <r>
      <rPr>
        <sz val="11"/>
        <rFont val="Calibri"/>
        <family val="2"/>
      </rPr>
      <t>が提供したガイダンスに基づくものです。</t>
    </r>
    <r>
      <rPr>
        <sz val="11"/>
        <rFont val="Verdana"/>
        <family val="2"/>
      </rPr>
      <t>SEC</t>
    </r>
    <r>
      <rPr>
        <sz val="11"/>
        <rFont val="Calibri"/>
        <family val="2"/>
      </rPr>
      <t>ガイダンスでは、その</t>
    </r>
    <r>
      <rPr>
        <sz val="11"/>
        <rFont val="Verdana"/>
        <family val="2"/>
      </rPr>
      <t>3TG</t>
    </r>
    <r>
      <rPr>
        <sz val="11"/>
        <rFont val="Calibri"/>
        <family val="2"/>
      </rPr>
      <t>が一般に予想される製品の機能、使用又は目的に必要ではない場合には、製品のサプライチェーン内に存在する企業は</t>
    </r>
    <r>
      <rPr>
        <sz val="11"/>
        <rFont val="Verdana"/>
        <family val="2"/>
      </rPr>
      <t>3TG</t>
    </r>
    <r>
      <rPr>
        <sz val="11"/>
        <rFont val="Calibri"/>
        <family val="2"/>
      </rPr>
      <t>をその製品又は製品の部品に意図的に付加しないという前提を、その根拠においています。同様に、このガイダンスでは、</t>
    </r>
    <r>
      <rPr>
        <sz val="11"/>
        <rFont val="Verdana"/>
        <family val="2"/>
      </rPr>
      <t>3TG</t>
    </r>
    <r>
      <rPr>
        <sz val="11"/>
        <rFont val="Calibri"/>
        <family val="2"/>
      </rPr>
      <t>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t>
    </r>
    <r>
      <rPr>
        <sz val="11"/>
        <rFont val="Verdana"/>
        <family val="2"/>
      </rPr>
      <t>3TG</t>
    </r>
    <r>
      <rPr>
        <sz val="11"/>
        <rFont val="Calibri"/>
        <family val="2"/>
      </rPr>
      <t>それぞれについて回答する必要があります。</t>
    </r>
    <r>
      <rPr>
        <sz val="11"/>
        <rFont val="Verdana"/>
        <family val="2"/>
      </rPr>
      <t xml:space="preserve">
</t>
    </r>
    <r>
      <rPr>
        <sz val="11"/>
        <rFont val="Calibri"/>
        <family val="2"/>
      </rPr>
      <t>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t>
    </r>
    <r>
      <rPr>
        <sz val="11"/>
        <rFont val="Verdana"/>
        <family val="2"/>
      </rPr>
      <t xml:space="preserve">
</t>
    </r>
    <r>
      <rPr>
        <sz val="11"/>
        <rFont val="Calibri"/>
        <family val="2"/>
      </rPr>
      <t>この質問には、</t>
    </r>
    <r>
      <rPr>
        <sz val="11"/>
        <rFont val="Verdana"/>
        <family val="2"/>
      </rPr>
      <t>3TG</t>
    </r>
    <r>
      <rPr>
        <sz val="11"/>
        <rFont val="Calibri"/>
        <family val="2"/>
      </rPr>
      <t>それぞれについて回答する必要があります。この質問には、「</t>
    </r>
    <r>
      <rPr>
        <sz val="11"/>
        <rFont val="Verdana"/>
        <family val="2"/>
      </rPr>
      <t>Yes</t>
    </r>
    <r>
      <rPr>
        <sz val="11"/>
        <rFont val="Calibri"/>
        <family val="2"/>
      </rPr>
      <t>（はい）」又は「</t>
    </r>
    <r>
      <rPr>
        <sz val="11"/>
        <rFont val="Verdana"/>
        <family val="2"/>
      </rPr>
      <t>No</t>
    </r>
    <r>
      <rPr>
        <sz val="11"/>
        <rFont val="Calibri"/>
        <family val="2"/>
      </rPr>
      <t>（いいえ）」で回答してください。この質問への回答は必須です。</t>
    </r>
  </si>
  <si>
    <r>
      <t xml:space="preserve">2. </t>
    </r>
    <r>
      <rPr>
        <sz val="11"/>
        <rFont val="Calibri"/>
        <family val="2"/>
      </rPr>
      <t>この質問は、質問</t>
    </r>
    <r>
      <rPr>
        <sz val="11"/>
        <rFont val="Verdana"/>
        <family val="2"/>
      </rPr>
      <t>1</t>
    </r>
    <r>
      <rPr>
        <sz val="11"/>
        <rFont val="Calibri"/>
        <family val="2"/>
      </rPr>
      <t>の回答が「</t>
    </r>
    <r>
      <rPr>
        <sz val="11"/>
        <rFont val="Verdana"/>
        <family val="2"/>
      </rPr>
      <t>Yes</t>
    </r>
    <r>
      <rPr>
        <sz val="11"/>
        <rFont val="Calibri"/>
        <family val="2"/>
      </rPr>
      <t>（はい）」である場合には</t>
    </r>
    <r>
      <rPr>
        <sz val="11"/>
        <rFont val="Verdana"/>
        <family val="2"/>
      </rPr>
      <t>3TG</t>
    </r>
    <r>
      <rPr>
        <sz val="11"/>
        <rFont val="Calibri"/>
        <family val="2"/>
      </rPr>
      <t>それぞれについて回答するものとします。これは</t>
    </r>
    <r>
      <rPr>
        <sz val="11"/>
        <rFont val="Verdana"/>
        <family val="2"/>
      </rPr>
      <t>2</t>
    </r>
    <r>
      <rPr>
        <sz val="11"/>
        <rFont val="Calibri"/>
        <family val="2"/>
      </rPr>
      <t>つある質問の</t>
    </r>
    <r>
      <rPr>
        <sz val="11"/>
        <rFont val="Verdana"/>
        <family val="2"/>
      </rPr>
      <t>2</t>
    </r>
    <r>
      <rPr>
        <sz val="11"/>
        <rFont val="Calibri"/>
        <family val="2"/>
      </rPr>
      <t>番目の質問で、</t>
    </r>
    <r>
      <rPr>
        <sz val="11"/>
        <rFont val="Verdana"/>
        <family val="2"/>
      </rPr>
      <t>3TG</t>
    </r>
    <r>
      <rPr>
        <sz val="11"/>
        <rFont val="Calibri"/>
        <family val="2"/>
      </rPr>
      <t>が製品の「機能性や生産にとって必要」か否かを判定する方法に関する</t>
    </r>
    <r>
      <rPr>
        <sz val="11"/>
        <rFont val="Verdana"/>
        <family val="2"/>
      </rPr>
      <t>SEC</t>
    </r>
    <r>
      <rPr>
        <sz val="11"/>
        <rFont val="Calibri"/>
        <family val="2"/>
      </rPr>
      <t>の最終規則で規定されている紛争鉱物報告要件の範囲内に</t>
    </r>
    <r>
      <rPr>
        <sz val="11"/>
        <rFont val="Verdana"/>
        <family val="2"/>
      </rPr>
      <t>3TG</t>
    </r>
    <r>
      <rPr>
        <sz val="11"/>
        <rFont val="Calibri"/>
        <family val="2"/>
      </rPr>
      <t>が当てはまるか否かを判定するためにこの質問の回答は使用されます。この質問は、質問</t>
    </r>
    <r>
      <rPr>
        <sz val="11"/>
        <rFont val="Verdana"/>
        <family val="2"/>
      </rPr>
      <t>1</t>
    </r>
    <r>
      <rPr>
        <sz val="11"/>
        <rFont val="Calibri"/>
        <family val="2"/>
      </rPr>
      <t>の質問や回答と関連付けられています。この質問は、</t>
    </r>
    <r>
      <rPr>
        <sz val="11"/>
        <rFont val="Verdana"/>
        <family val="2"/>
      </rPr>
      <t>3TG</t>
    </r>
    <r>
      <rPr>
        <sz val="11"/>
        <rFont val="Calibri"/>
        <family val="2"/>
      </rPr>
      <t>がある程度完成品に残留している場合、</t>
    </r>
    <r>
      <rPr>
        <sz val="11"/>
        <rFont val="Verdana"/>
        <family val="2"/>
      </rPr>
      <t>3TG</t>
    </r>
    <r>
      <rPr>
        <sz val="11"/>
        <rFont val="Calibri"/>
        <family val="2"/>
      </rPr>
      <t>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t>
    </r>
    <r>
      <rPr>
        <sz val="11"/>
        <rFont val="Verdana"/>
        <family val="2"/>
      </rPr>
      <t>3TG</t>
    </r>
    <r>
      <rPr>
        <sz val="11"/>
        <rFont val="Calibri"/>
        <family val="2"/>
      </rPr>
      <t>も含まれます。多くの場合、メーカーは製造過程中に</t>
    </r>
    <r>
      <rPr>
        <sz val="11"/>
        <rFont val="Verdana"/>
        <family val="2"/>
      </rPr>
      <t>3TG</t>
    </r>
    <r>
      <rPr>
        <sz val="11"/>
        <rFont val="Calibri"/>
        <family val="2"/>
      </rPr>
      <t>の削除又は消耗を促進しようと努めますが、ある程度の</t>
    </r>
    <r>
      <rPr>
        <sz val="11"/>
        <rFont val="Verdana"/>
        <family val="2"/>
      </rPr>
      <t>3TG</t>
    </r>
    <r>
      <rPr>
        <sz val="11"/>
        <rFont val="Calibri"/>
        <family val="2"/>
      </rPr>
      <t>が残留します。</t>
    </r>
    <r>
      <rPr>
        <sz val="11"/>
        <rFont val="Verdana"/>
        <family val="2"/>
      </rPr>
      <t>3TG</t>
    </r>
    <r>
      <rPr>
        <sz val="11"/>
        <rFont val="Calibri"/>
        <family val="2"/>
      </rPr>
      <t>が製造過程中に加えられた又は含まれたが、その製造過程の完了時に</t>
    </r>
    <r>
      <rPr>
        <sz val="11"/>
        <rFont val="Verdana"/>
        <family val="2"/>
      </rPr>
      <t>3TG</t>
    </r>
    <r>
      <rPr>
        <sz val="11"/>
        <rFont val="Calibri"/>
        <family val="2"/>
      </rPr>
      <t>が残留しないように完全に除去された場合、この質問の回答は「</t>
    </r>
    <r>
      <rPr>
        <sz val="11"/>
        <rFont val="Verdana"/>
        <family val="2"/>
      </rPr>
      <t>No</t>
    </r>
    <r>
      <rPr>
        <sz val="11"/>
        <rFont val="Calibri"/>
        <family val="2"/>
      </rPr>
      <t>（いいえ）」となります。</t>
    </r>
    <r>
      <rPr>
        <sz val="11"/>
        <rFont val="Verdana"/>
        <family val="2"/>
      </rPr>
      <t xml:space="preserve">
</t>
    </r>
    <r>
      <rPr>
        <sz val="11"/>
        <rFont val="Calibri"/>
        <family val="2"/>
      </rPr>
      <t>この質問には、</t>
    </r>
    <r>
      <rPr>
        <sz val="11"/>
        <rFont val="Verdana"/>
        <family val="2"/>
      </rPr>
      <t>3TG</t>
    </r>
    <r>
      <rPr>
        <sz val="11"/>
        <rFont val="Calibri"/>
        <family val="2"/>
      </rPr>
      <t>それぞれについて回答する必要があります。「</t>
    </r>
    <r>
      <rPr>
        <sz val="11"/>
        <rFont val="Verdana"/>
        <family val="2"/>
      </rPr>
      <t>Yes</t>
    </r>
    <r>
      <rPr>
        <sz val="11"/>
        <rFont val="Calibri"/>
        <family val="2"/>
      </rPr>
      <t>（はい）」又は「</t>
    </r>
    <r>
      <rPr>
        <sz val="11"/>
        <rFont val="Verdana"/>
        <family val="2"/>
      </rPr>
      <t>No</t>
    </r>
    <r>
      <rPr>
        <sz val="11"/>
        <rFont val="Calibri"/>
        <family val="2"/>
      </rPr>
      <t>（いいえ）」で必ず回答してください。この質問への回答は必須です。</t>
    </r>
  </si>
  <si>
    <r>
      <t xml:space="preserve">3. </t>
    </r>
    <r>
      <rPr>
        <sz val="11"/>
        <rFont val="ＭＳ Ｐゴシック"/>
        <family val="3"/>
        <charset val="128"/>
      </rPr>
      <t>これは、</t>
    </r>
    <r>
      <rPr>
        <sz val="11"/>
        <rFont val="Verdana"/>
        <family val="2"/>
      </rPr>
      <t>1</t>
    </r>
    <r>
      <rPr>
        <sz val="11"/>
        <rFont val="ＭＳ Ｐゴシック"/>
        <family val="3"/>
        <charset val="128"/>
      </rPr>
      <t>つ又は複数の製品に含まれている</t>
    </r>
    <r>
      <rPr>
        <sz val="11"/>
        <rFont val="Verdana"/>
        <family val="2"/>
      </rPr>
      <t>3TG</t>
    </r>
    <r>
      <rPr>
        <sz val="11"/>
        <rFont val="ＭＳ Ｐゴシック"/>
        <family val="3"/>
        <charset val="128"/>
      </rPr>
      <t>の一部がコンゴ民主共和国又は隣接国（対象国）から調達されていることの申告です。サプライチェーンのいずれかの製錬所がこのような対象国から調達している場合、この製錬所が</t>
    </r>
    <r>
      <rPr>
        <sz val="11"/>
        <rFont val="Verdana"/>
        <family val="2"/>
      </rPr>
      <t>RMI</t>
    </r>
    <r>
      <rPr>
        <sz val="11"/>
        <rFont val="ＭＳ Ｐゴシック"/>
        <family val="3"/>
        <charset val="128"/>
      </rPr>
      <t>適合の製錬所および精製業者リストに記載されていても、この質問に対する回答は「</t>
    </r>
    <r>
      <rPr>
        <sz val="11"/>
        <rFont val="Verdana"/>
        <family val="2"/>
      </rPr>
      <t>Yes</t>
    </r>
    <r>
      <rPr>
        <sz val="11"/>
        <rFont val="ＭＳ Ｐゴシック"/>
        <family val="3"/>
        <charset val="128"/>
      </rPr>
      <t>（はい）」となります。詳細については、</t>
    </r>
    <r>
      <rPr>
        <sz val="11"/>
        <rFont val="Verdana"/>
        <family val="2"/>
      </rPr>
      <t>RMI</t>
    </r>
    <r>
      <rPr>
        <sz val="11"/>
        <rFont val="ＭＳ Ｐゴシック"/>
        <family val="3"/>
        <charset val="128"/>
      </rPr>
      <t>の紛争鉱物に関するデュー・ディリジェンス・ガイダンスを参照してください。</t>
    </r>
    <r>
      <rPr>
        <sz val="11"/>
        <rFont val="Verdana"/>
        <family val="2"/>
      </rPr>
      <t xml:space="preserve">http://www.responsiblemineralsinitiative.org/training-and-resources/publications-and-guidance/
</t>
    </r>
    <r>
      <rPr>
        <sz val="11"/>
        <rFont val="ＭＳ Ｐゴシック"/>
        <family val="3"/>
        <charset val="128"/>
      </rPr>
      <t>この質問には、「</t>
    </r>
    <r>
      <rPr>
        <sz val="11"/>
        <rFont val="Verdana"/>
        <family val="2"/>
      </rPr>
      <t>Yes</t>
    </r>
    <r>
      <rPr>
        <sz val="11"/>
        <rFont val="ＭＳ Ｐゴシック"/>
        <family val="3"/>
        <charset val="128"/>
      </rPr>
      <t>（はい）」「</t>
    </r>
    <r>
      <rPr>
        <sz val="11"/>
        <rFont val="Verdana"/>
        <family val="2"/>
      </rPr>
      <t>No</t>
    </r>
    <r>
      <rPr>
        <sz val="11"/>
        <rFont val="ＭＳ Ｐゴシック"/>
        <family val="3"/>
        <charset val="128"/>
      </rPr>
      <t>（いいえ）」又は「</t>
    </r>
    <r>
      <rPr>
        <sz val="11"/>
        <rFont val="Verdana"/>
        <family val="2"/>
      </rPr>
      <t>Unknown</t>
    </r>
    <r>
      <rPr>
        <sz val="11"/>
        <rFont val="ＭＳ Ｐゴシック"/>
        <family val="3"/>
        <charset val="128"/>
      </rPr>
      <t>（不明）」で回答してください。「</t>
    </r>
    <r>
      <rPr>
        <sz val="11"/>
        <rFont val="Verdana"/>
        <family val="2"/>
      </rPr>
      <t>Yes</t>
    </r>
    <r>
      <rPr>
        <sz val="11"/>
        <rFont val="ＭＳ Ｐゴシック"/>
        <family val="3"/>
        <charset val="128"/>
      </rPr>
      <t>（はい）」と回答した場合は、コメント欄に具体的に記入してください。</t>
    </r>
    <r>
      <rPr>
        <sz val="11"/>
        <rFont val="Verdana"/>
        <family val="2"/>
      </rPr>
      <t xml:space="preserve">
</t>
    </r>
    <r>
      <rPr>
        <sz val="11"/>
        <rFont val="ＭＳ Ｐゴシック"/>
        <family val="3"/>
        <charset val="128"/>
      </rPr>
      <t>この質問は、質問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（はい）」の金属については必須となります。</t>
    </r>
  </si>
  <si>
    <r>
      <t xml:space="preserve">4.  </t>
    </r>
    <r>
      <rPr>
        <sz val="10"/>
        <rFont val="ＭＳ Ｐゴシック"/>
        <family val="3"/>
        <charset val="128"/>
      </rPr>
      <t>これは、製品の機能性に必要であるためにその製品中に含まれる</t>
    </r>
    <r>
      <rPr>
        <sz val="10"/>
        <rFont val="Verdana"/>
        <family val="2"/>
      </rPr>
      <t>3TG</t>
    </r>
    <r>
      <rPr>
        <sz val="10"/>
        <rFont val="ＭＳ Ｐゴシック"/>
        <family val="3"/>
        <charset val="128"/>
      </rPr>
      <t>が、再生利用品又はスクラップ起源から調達されているかどうかを示す申告です。
「</t>
    </r>
    <r>
      <rPr>
        <sz val="10"/>
        <rFont val="Verdana"/>
        <family val="2"/>
      </rPr>
      <t>Yes</t>
    </r>
    <r>
      <rPr>
        <sz val="10"/>
        <rFont val="ＭＳ Ｐゴシック"/>
        <family val="3"/>
        <charset val="128"/>
      </rPr>
      <t>（はい）」「</t>
    </r>
    <r>
      <rPr>
        <sz val="10"/>
        <rFont val="Verdana"/>
        <family val="2"/>
      </rPr>
      <t>No</t>
    </r>
    <r>
      <rPr>
        <sz val="10"/>
        <rFont val="ＭＳ Ｐゴシック"/>
        <family val="3"/>
        <charset val="128"/>
      </rPr>
      <t>（いいえ）」又は「</t>
    </r>
    <r>
      <rPr>
        <sz val="10"/>
        <rFont val="Verdana"/>
        <family val="2"/>
      </rPr>
      <t>Unknown</t>
    </r>
    <r>
      <rPr>
        <sz val="10"/>
        <rFont val="ＭＳ Ｐゴシック"/>
        <family val="3"/>
        <charset val="128"/>
      </rPr>
      <t>（不明）」で回答してください。この質問は、質問</t>
    </r>
    <r>
      <rPr>
        <sz val="10"/>
        <rFont val="Verdana"/>
        <family val="2"/>
      </rPr>
      <t>1</t>
    </r>
    <r>
      <rPr>
        <sz val="10"/>
        <rFont val="ＭＳ Ｐゴシック"/>
        <family val="3"/>
        <charset val="128"/>
      </rPr>
      <t>と</t>
    </r>
    <r>
      <rPr>
        <sz val="10"/>
        <rFont val="Verdana"/>
        <family val="2"/>
      </rPr>
      <t>2</t>
    </r>
    <r>
      <rPr>
        <sz val="10"/>
        <rFont val="ＭＳ Ｐゴシック"/>
        <family val="3"/>
        <charset val="128"/>
      </rPr>
      <t>の回答が「</t>
    </r>
    <r>
      <rPr>
        <sz val="10"/>
        <rFont val="Verdana"/>
        <family val="2"/>
      </rPr>
      <t>Yes</t>
    </r>
    <r>
      <rPr>
        <sz val="10"/>
        <rFont val="ＭＳ Ｐゴシック"/>
        <family val="3"/>
        <charset val="128"/>
      </rPr>
      <t>（はい）」の金属については必須となります。
「</t>
    </r>
    <r>
      <rPr>
        <sz val="10"/>
        <rFont val="Verdana"/>
        <family val="2"/>
      </rPr>
      <t>Yes</t>
    </r>
    <r>
      <rPr>
        <sz val="10"/>
        <rFont val="ＭＳ Ｐゴシック"/>
        <family val="3"/>
        <charset val="128"/>
      </rPr>
      <t>（はい）」とは、紛争金属の全てを再生利用品又はスクラップ起源から調達していることを意味します。「</t>
    </r>
    <r>
      <rPr>
        <sz val="10"/>
        <rFont val="Verdana"/>
        <family val="2"/>
      </rPr>
      <t>No</t>
    </r>
    <r>
      <rPr>
        <sz val="10"/>
        <rFont val="ＭＳ Ｐゴシック"/>
        <family val="3"/>
        <charset val="128"/>
      </rPr>
      <t>（いいえ）」とは、</t>
    </r>
    <r>
      <rPr>
        <sz val="10"/>
        <rFont val="Verdana"/>
        <family val="2"/>
      </rPr>
      <t>3TG</t>
    </r>
    <r>
      <rPr>
        <sz val="10"/>
        <rFont val="ＭＳ Ｐゴシック"/>
        <family val="3"/>
        <charset val="128"/>
      </rPr>
      <t>の一部は再生利用品又はスクラップ起源から調達していないことを意味します。「</t>
    </r>
    <r>
      <rPr>
        <sz val="10"/>
        <rFont val="Verdana"/>
        <family val="2"/>
      </rPr>
      <t>Unknown</t>
    </r>
    <r>
      <rPr>
        <sz val="10"/>
        <rFont val="ＭＳ Ｐゴシック"/>
        <family val="3"/>
        <charset val="128"/>
      </rPr>
      <t>（不明）」とは、</t>
    </r>
    <r>
      <rPr>
        <sz val="10"/>
        <rFont val="Verdana"/>
        <family val="2"/>
      </rPr>
      <t>3TG</t>
    </r>
    <r>
      <rPr>
        <sz val="10"/>
        <rFont val="ＭＳ Ｐゴシック"/>
        <family val="3"/>
        <charset val="128"/>
      </rPr>
      <t>の全てが再生利用品又はスクラップ起源から調達されているかどうかをユーザーが把握していないことを意味します。</t>
    </r>
  </si>
  <si>
    <r>
      <t xml:space="preserve">5. </t>
    </r>
    <r>
      <rPr>
        <sz val="11"/>
        <rFont val="ＭＳ Ｐゴシック"/>
        <family val="3"/>
        <charset val="128"/>
      </rPr>
      <t>これは、企業が、この申告範囲内の製品に含まれる</t>
    </r>
    <r>
      <rPr>
        <sz val="11"/>
        <rFont val="Verdana"/>
        <family val="2"/>
      </rPr>
      <t>3TG</t>
    </r>
    <r>
      <rPr>
        <sz val="11"/>
        <rFont val="ＭＳ Ｐゴシック"/>
        <family val="3"/>
        <charset val="128"/>
      </rPr>
      <t>を供給すると合理的に考えられる全ての直接サプライヤーから、紛争鉱物開示情報を受け取ったかどうかを判定する申告です。回答は、以下の中から選択してください。</t>
    </r>
    <r>
      <rPr>
        <sz val="11"/>
        <rFont val="Verdana"/>
        <family val="2"/>
      </rPr>
      <t xml:space="preserve">
­ 100%
­ 90%</t>
    </r>
    <r>
      <rPr>
        <sz val="11"/>
        <rFont val="ＭＳ Ｐゴシック"/>
        <family val="3"/>
        <charset val="128"/>
      </rPr>
      <t>超</t>
    </r>
    <r>
      <rPr>
        <sz val="11"/>
        <rFont val="Verdana"/>
        <family val="2"/>
      </rPr>
      <t xml:space="preserve">
­ 75%</t>
    </r>
    <r>
      <rPr>
        <sz val="11"/>
        <rFont val="ＭＳ Ｐゴシック"/>
        <family val="3"/>
        <charset val="128"/>
      </rPr>
      <t>超</t>
    </r>
    <r>
      <rPr>
        <sz val="11"/>
        <rFont val="Verdana"/>
        <family val="2"/>
      </rPr>
      <t xml:space="preserve">
- 50%</t>
    </r>
    <r>
      <rPr>
        <sz val="11"/>
        <rFont val="ＭＳ Ｐゴシック"/>
        <family val="3"/>
        <charset val="128"/>
      </rPr>
      <t>超</t>
    </r>
    <r>
      <rPr>
        <sz val="11"/>
        <rFont val="Verdana"/>
        <family val="2"/>
      </rPr>
      <t xml:space="preserve">
- 50%</t>
    </r>
    <r>
      <rPr>
        <sz val="11"/>
        <rFont val="ＭＳ Ｐゴシック"/>
        <family val="3"/>
        <charset val="128"/>
      </rPr>
      <t>以下</t>
    </r>
    <r>
      <rPr>
        <sz val="11"/>
        <rFont val="Verdana"/>
        <family val="2"/>
      </rPr>
      <t xml:space="preserve">
- </t>
    </r>
    <r>
      <rPr>
        <sz val="11"/>
        <rFont val="ＭＳ Ｐゴシック"/>
        <family val="3"/>
        <charset val="128"/>
      </rPr>
      <t>なし</t>
    </r>
    <r>
      <rPr>
        <sz val="11"/>
        <rFont val="Verdana"/>
        <family val="2"/>
      </rPr>
      <t xml:space="preserve">
</t>
    </r>
    <r>
      <rPr>
        <sz val="11"/>
        <rFont val="ＭＳ Ｐゴシック"/>
        <family val="3"/>
        <charset val="128"/>
      </rPr>
      <t>この質問は、質問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（はい）」の金属については必須となります。　</t>
    </r>
  </si>
  <si>
    <r>
      <t xml:space="preserve">6. </t>
    </r>
    <r>
      <rPr>
        <sz val="11"/>
        <rFont val="ＭＳ Ｐゴシック"/>
        <family val="3"/>
        <charset val="128"/>
      </rPr>
      <t>この質問は、サプライヤーがこの申告の対象となる</t>
    </r>
    <r>
      <rPr>
        <sz val="11"/>
        <rFont val="Verdana"/>
        <family val="2"/>
      </rPr>
      <t>3TG</t>
    </r>
    <r>
      <rPr>
        <sz val="11"/>
        <rFont val="ＭＳ Ｐゴシック"/>
        <family val="3"/>
        <charset val="128"/>
      </rPr>
      <t>を供給する製錬業者を全て特定したと考えられる理由があるかどうかを検証します。この質問への回答は、「</t>
    </r>
    <r>
      <rPr>
        <sz val="11"/>
        <rFont val="Verdana"/>
        <family val="2"/>
      </rPr>
      <t>Yes</t>
    </r>
    <r>
      <rPr>
        <sz val="11"/>
        <rFont val="ＭＳ Ｐゴシック"/>
        <family val="3"/>
        <charset val="128"/>
      </rPr>
      <t>（はい）」又は「</t>
    </r>
    <r>
      <rPr>
        <sz val="11"/>
        <rFont val="Verdana"/>
        <family val="2"/>
      </rPr>
      <t>No</t>
    </r>
    <r>
      <rPr>
        <sz val="11"/>
        <rFont val="ＭＳ Ｐゴシック"/>
        <family val="3"/>
        <charset val="128"/>
      </rPr>
      <t>（いいえ）」で、コメントを伴う場合もあります（例：製錬業者のリスト）。この質問は、質問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（はい）」の金属については必須となります。</t>
    </r>
  </si>
  <si>
    <r>
      <t xml:space="preserve">7. </t>
    </r>
    <r>
      <rPr>
        <sz val="11"/>
        <rFont val="ＭＳ Ｐゴシック"/>
        <family val="3"/>
        <charset val="128"/>
      </rPr>
      <t>この質問は、この申告の対象となる製品に含まれるあらゆる</t>
    </r>
    <r>
      <rPr>
        <sz val="11"/>
        <rFont val="Verdana"/>
        <family val="2"/>
      </rPr>
      <t>3TG</t>
    </r>
    <r>
      <rPr>
        <sz val="11"/>
        <rFont val="ＭＳ Ｐゴシック"/>
        <family val="3"/>
        <charset val="128"/>
      </rPr>
      <t>を供給していると特定された全ての製錬業者が、この申告で報告されていることを検証します。この質問の回答は、「</t>
    </r>
    <r>
      <rPr>
        <sz val="11"/>
        <rFont val="Verdana"/>
        <family val="2"/>
      </rPr>
      <t>Yes</t>
    </r>
    <r>
      <rPr>
        <sz val="11"/>
        <rFont val="ＭＳ Ｐゴシック"/>
        <family val="3"/>
        <charset val="128"/>
      </rPr>
      <t>（はい）」、「</t>
    </r>
    <r>
      <rPr>
        <sz val="11"/>
        <rFont val="Verdana"/>
        <family val="2"/>
      </rPr>
      <t>No</t>
    </r>
    <r>
      <rPr>
        <sz val="11"/>
        <rFont val="ＭＳ Ｐゴシック"/>
        <family val="3"/>
        <charset val="128"/>
      </rPr>
      <t>（いいえ）」又は「</t>
    </r>
    <r>
      <rPr>
        <sz val="11"/>
        <rFont val="Verdana"/>
        <family val="2"/>
      </rPr>
      <t>Unknown</t>
    </r>
    <r>
      <rPr>
        <sz val="11"/>
        <rFont val="ＭＳ Ｐゴシック"/>
        <family val="3"/>
        <charset val="128"/>
      </rPr>
      <t>（不明）」です（例：製錬業者のリスト）。この質問は、質問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（はい）」の金属については必須となります。</t>
    </r>
  </si>
  <si>
    <r>
      <rPr>
        <sz val="11"/>
        <rFont val="ＭＳ Ｐゴシック"/>
        <family val="3"/>
        <charset val="128"/>
      </rPr>
      <t>質問</t>
    </r>
    <r>
      <rPr>
        <sz val="11"/>
        <rFont val="Verdana"/>
        <family val="2"/>
      </rPr>
      <t>A</t>
    </r>
    <r>
      <rPr>
        <sz val="11"/>
        <rFont val="ＭＳ Ｐゴシック"/>
        <family val="3"/>
        <charset val="128"/>
      </rPr>
      <t>～</t>
    </r>
    <r>
      <rPr>
        <sz val="11"/>
        <rFont val="Verdana"/>
        <family val="2"/>
      </rPr>
      <t>I</t>
    </r>
    <r>
      <rPr>
        <sz val="11"/>
        <rFont val="ＭＳ Ｐゴシック"/>
        <family val="3"/>
        <charset val="128"/>
      </rPr>
      <t>の記入方法について（行</t>
    </r>
    <r>
      <rPr>
        <sz val="11"/>
        <rFont val="Verdana"/>
        <family val="2"/>
      </rPr>
      <t>69</t>
    </r>
    <r>
      <rPr>
        <sz val="11"/>
        <rFont val="ＭＳ Ｐゴシック"/>
        <family val="3"/>
        <charset val="128"/>
      </rPr>
      <t>～</t>
    </r>
    <r>
      <rPr>
        <sz val="11"/>
        <rFont val="Verdana"/>
        <family val="2"/>
      </rPr>
      <t>85</t>
    </r>
    <r>
      <rPr>
        <sz val="11"/>
        <rFont val="ＭＳ Ｐゴシック"/>
        <family val="3"/>
        <charset val="128"/>
      </rPr>
      <t>）。質問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t>
    </r>
    <r>
      <rPr>
        <sz val="11"/>
        <rFont val="Verdana"/>
        <family val="2"/>
      </rPr>
      <t>A</t>
    </r>
    <r>
      <rPr>
        <sz val="11"/>
        <rFont val="ＭＳ Ｐゴシック"/>
        <family val="3"/>
        <charset val="128"/>
      </rPr>
      <t>から</t>
    </r>
    <r>
      <rPr>
        <sz val="11"/>
        <rFont val="Verdana"/>
        <family val="2"/>
      </rPr>
      <t>I</t>
    </r>
    <r>
      <rPr>
        <sz val="11"/>
        <rFont val="ＭＳ Ｐゴシック"/>
        <family val="3"/>
        <charset val="128"/>
      </rPr>
      <t>までの質問は必須となります。　</t>
    </r>
    <r>
      <rPr>
        <sz val="11"/>
        <rFont val="Verdana"/>
        <family val="2"/>
      </rPr>
      <t xml:space="preserve">
</t>
    </r>
    <r>
      <rPr>
        <sz val="11"/>
        <rFont val="ＭＳ Ｐゴシック"/>
        <family val="3"/>
        <charset val="128"/>
      </rPr>
      <t>英語のみで回答してください。</t>
    </r>
  </si>
  <si>
    <r>
      <t xml:space="preserve">A. </t>
    </r>
    <r>
      <rPr>
        <sz val="11"/>
        <rFont val="Calibri"/>
        <family val="2"/>
      </rPr>
      <t>これは、会社が紛争鉱物の調達方針を持っているかどうかを明らかにする申告です。「</t>
    </r>
    <r>
      <rPr>
        <sz val="11"/>
        <rFont val="Verdana"/>
        <family val="2"/>
      </rPr>
      <t>Yes</t>
    </r>
    <r>
      <rPr>
        <sz val="11"/>
        <rFont val="Calibri"/>
        <family val="2"/>
      </rPr>
      <t>（はい）」又は「</t>
    </r>
    <r>
      <rPr>
        <sz val="11"/>
        <rFont val="Verdana"/>
        <family val="2"/>
      </rPr>
      <t>No</t>
    </r>
    <r>
      <rPr>
        <sz val="11"/>
        <rFont val="Calibri"/>
        <family val="2"/>
      </rPr>
      <t>（いいえ）」で回答してください。コメントは、質問コメントフィールドに記入してください。</t>
    </r>
    <r>
      <rPr>
        <sz val="11"/>
        <rFont val="Verdana"/>
        <family val="2"/>
      </rPr>
      <t xml:space="preserve">
</t>
    </r>
    <r>
      <rPr>
        <sz val="11"/>
        <rFont val="Calibri"/>
        <family val="2"/>
      </rPr>
      <t>この質問への回答は必須です。</t>
    </r>
  </si>
  <si>
    <r>
      <t>B.</t>
    </r>
    <r>
      <rPr>
        <sz val="11"/>
        <rFont val="Calibri"/>
        <family val="2"/>
      </rPr>
      <t>これは、会社のウェブサイト上で紛争鉱物の調達方針が入手可能かどうかを明らかにする申告です。「</t>
    </r>
    <r>
      <rPr>
        <sz val="11"/>
        <rFont val="Verdana"/>
        <family val="2"/>
      </rPr>
      <t>Yes</t>
    </r>
    <r>
      <rPr>
        <sz val="11"/>
        <rFont val="Calibri"/>
        <family val="2"/>
      </rPr>
      <t>（はい）」又は「</t>
    </r>
    <r>
      <rPr>
        <sz val="11"/>
        <rFont val="Verdana"/>
        <family val="2"/>
      </rPr>
      <t>No</t>
    </r>
    <r>
      <rPr>
        <sz val="11"/>
        <rFont val="Calibri"/>
        <family val="2"/>
      </rPr>
      <t>（いいえ）」で回答してください。「</t>
    </r>
    <r>
      <rPr>
        <sz val="11"/>
        <rFont val="Verdana"/>
        <family val="2"/>
      </rPr>
      <t>Yes</t>
    </r>
    <r>
      <rPr>
        <sz val="11"/>
        <rFont val="Calibri"/>
        <family val="2"/>
      </rPr>
      <t>（はい）」の場合は、ユーザーは、質問コメントフィールドに</t>
    </r>
    <r>
      <rPr>
        <sz val="11"/>
        <rFont val="Verdana"/>
        <family val="2"/>
      </rPr>
      <t>URL</t>
    </r>
    <r>
      <rPr>
        <sz val="11"/>
        <rFont val="Calibri"/>
        <family val="2"/>
      </rPr>
      <t>を記入してください。</t>
    </r>
    <r>
      <rPr>
        <sz val="11"/>
        <rFont val="Verdana"/>
        <family val="2"/>
      </rPr>
      <t xml:space="preserve">
</t>
    </r>
    <r>
      <rPr>
        <sz val="11"/>
        <rFont val="Calibri"/>
        <family val="2"/>
      </rPr>
      <t>この質問への回答は必須です。</t>
    </r>
  </si>
  <si>
    <r>
      <t>C.</t>
    </r>
    <r>
      <rPr>
        <sz val="11"/>
        <rFont val="Calibri"/>
        <family val="2"/>
      </rPr>
      <t>これは、会社が自社の直接サプライヤーに対し、</t>
    </r>
    <r>
      <rPr>
        <sz val="11"/>
        <rFont val="Verdana"/>
        <family val="2"/>
      </rPr>
      <t>DRC</t>
    </r>
    <r>
      <rPr>
        <sz val="11"/>
        <rFont val="Calibri"/>
        <family val="2"/>
      </rPr>
      <t>コンフリクトフリーであることを要求するかどうかを判定するための質問です。「</t>
    </r>
    <r>
      <rPr>
        <sz val="11"/>
        <rFont val="Verdana"/>
        <family val="2"/>
      </rPr>
      <t>Yes</t>
    </r>
    <r>
      <rPr>
        <sz val="11"/>
        <rFont val="Calibri"/>
        <family val="2"/>
      </rPr>
      <t>（はい）」又は「</t>
    </r>
    <r>
      <rPr>
        <sz val="11"/>
        <rFont val="Verdana"/>
        <family val="2"/>
      </rPr>
      <t>No</t>
    </r>
    <r>
      <rPr>
        <sz val="11"/>
        <rFont val="Calibri"/>
        <family val="2"/>
      </rPr>
      <t>（いいえ）」で回答してください。「</t>
    </r>
    <r>
      <rPr>
        <sz val="11"/>
        <rFont val="Verdana"/>
        <family val="2"/>
      </rPr>
      <t>DRC</t>
    </r>
    <r>
      <rPr>
        <sz val="11"/>
        <rFont val="Calibri"/>
        <family val="2"/>
      </rPr>
      <t>コンフリクトフリー」の定義については、定義ワークシートを参照してください。コメントは、質問コメントフィールドに記入してください。</t>
    </r>
    <r>
      <rPr>
        <sz val="11"/>
        <rFont val="Verdana"/>
        <family val="2"/>
      </rPr>
      <t xml:space="preserve">
</t>
    </r>
    <r>
      <rPr>
        <sz val="11"/>
        <rFont val="Calibri"/>
        <family val="2"/>
      </rPr>
      <t>この質問への回答は必須です。</t>
    </r>
  </si>
  <si>
    <r>
      <t>D.</t>
    </r>
    <r>
      <rPr>
        <sz val="11"/>
        <rFont val="Calibri"/>
        <family val="2"/>
      </rPr>
      <t>これは、会社が自社の直接サプライヤーに対し、認証されたコンフリクトフリー製錬業者から３</t>
    </r>
    <r>
      <rPr>
        <sz val="11"/>
        <rFont val="Verdana"/>
        <family val="2"/>
      </rPr>
      <t>TG</t>
    </r>
    <r>
      <rPr>
        <sz val="11"/>
        <rFont val="Calibri"/>
        <family val="2"/>
      </rPr>
      <t>を調達することを要求するかどうかを判定するための申告です。「</t>
    </r>
    <r>
      <rPr>
        <sz val="11"/>
        <rFont val="Verdana"/>
        <family val="2"/>
      </rPr>
      <t>Yes</t>
    </r>
    <r>
      <rPr>
        <sz val="11"/>
        <rFont val="Calibri"/>
        <family val="2"/>
      </rPr>
      <t>（はい）」又は「</t>
    </r>
    <r>
      <rPr>
        <sz val="11"/>
        <rFont val="Verdana"/>
        <family val="2"/>
      </rPr>
      <t>No</t>
    </r>
    <r>
      <rPr>
        <sz val="11"/>
        <rFont val="Calibri"/>
        <family val="2"/>
      </rPr>
      <t>（いいえ）」で回答してください。コメントは、質問コメントフィールドに記入してください。</t>
    </r>
    <r>
      <rPr>
        <sz val="11"/>
        <rFont val="Verdana"/>
        <family val="2"/>
      </rPr>
      <t xml:space="preserve">
</t>
    </r>
    <r>
      <rPr>
        <sz val="11"/>
        <rFont val="Calibri"/>
        <family val="2"/>
      </rPr>
      <t>この質問への回答は必須です。</t>
    </r>
  </si>
  <si>
    <t>E.貴社が紛争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
デューデリジェンス対策の例として、紛争に係わらない鉱物サプライチェーンを利用するよう、サプライヤーに対して御社の要望を伝え、契約にこれを盛り込むこと（可能な場合）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DRCコンフリクトフリーポリシーの順守状況を確認することなどがあります。これらのデューデリジェンス対策の例は、国際的に認められたOECDガイダンスに定めるガイドラインに沿ったものです。　  
この質問への回答は必須です。</t>
  </si>
  <si>
    <r>
      <t>F.</t>
    </r>
    <r>
      <rPr>
        <sz val="11"/>
        <rFont val="Calibri"/>
        <family val="2"/>
      </rPr>
      <t>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t>
    </r>
    <r>
      <rPr>
        <sz val="11"/>
        <rFont val="Verdana"/>
        <family val="2"/>
      </rPr>
      <t>Yes</t>
    </r>
    <r>
      <rPr>
        <sz val="11"/>
        <rFont val="Calibri"/>
        <family val="2"/>
      </rPr>
      <t>（はい）」の場合、他のフォーマットを使用して、ユーザーは質問コメントフィールドにコメントを入力する必要があります。回答は、以下の中から選択してください。</t>
    </r>
    <r>
      <rPr>
        <sz val="11"/>
        <rFont val="Verdana"/>
        <family val="2"/>
      </rPr>
      <t xml:space="preserve">
- </t>
    </r>
    <r>
      <rPr>
        <sz val="11"/>
        <rFont val="Calibri"/>
        <family val="2"/>
      </rPr>
      <t>はい、</t>
    </r>
    <r>
      <rPr>
        <sz val="11"/>
        <rFont val="Verdana"/>
        <family val="2"/>
      </rPr>
      <t>IPC-1755 [CMRT</t>
    </r>
    <r>
      <rPr>
        <sz val="11"/>
        <rFont val="Calibri"/>
        <family val="2"/>
      </rPr>
      <t>など</t>
    </r>
    <r>
      <rPr>
        <sz val="11"/>
        <rFont val="Verdana"/>
        <family val="2"/>
      </rPr>
      <t>]</t>
    </r>
    <r>
      <rPr>
        <sz val="11"/>
        <rFont val="Calibri"/>
        <family val="2"/>
      </rPr>
      <t>に準拠する</t>
    </r>
    <r>
      <rPr>
        <sz val="11"/>
        <rFont val="Verdana"/>
        <family val="2"/>
      </rPr>
      <t xml:space="preserve">
- </t>
    </r>
    <r>
      <rPr>
        <sz val="11"/>
        <rFont val="Calibri"/>
        <family val="2"/>
      </rPr>
      <t>はい、他のフォーマットを使用する（記述する）</t>
    </r>
    <r>
      <rPr>
        <sz val="11"/>
        <rFont val="Verdana"/>
        <family val="2"/>
      </rPr>
      <t xml:space="preserve">
- </t>
    </r>
    <r>
      <rPr>
        <sz val="11"/>
        <rFont val="Calibri"/>
        <family val="2"/>
      </rPr>
      <t>いいえ</t>
    </r>
    <r>
      <rPr>
        <sz val="11"/>
        <rFont val="Verdana"/>
        <family val="2"/>
      </rPr>
      <t xml:space="preserve">
</t>
    </r>
    <r>
      <rPr>
        <sz val="11"/>
        <rFont val="Calibri"/>
        <family val="2"/>
      </rPr>
      <t>この質問への回答は必須です。</t>
    </r>
  </si>
  <si>
    <r>
      <t>G.</t>
    </r>
    <r>
      <rPr>
        <sz val="11"/>
        <rFont val="Calibri"/>
        <family val="2"/>
      </rPr>
      <t>「</t>
    </r>
    <r>
      <rPr>
        <sz val="11"/>
        <rFont val="Verdana"/>
        <family val="2"/>
      </rPr>
      <t>Yes</t>
    </r>
    <r>
      <rPr>
        <sz val="11"/>
        <rFont val="Calibri"/>
        <family val="2"/>
      </rPr>
      <t>（はい）」又は「</t>
    </r>
    <r>
      <rPr>
        <sz val="11"/>
        <rFont val="Verdana"/>
        <family val="2"/>
      </rPr>
      <t>No</t>
    </r>
    <r>
      <rPr>
        <sz val="11"/>
        <rFont val="Calibri"/>
        <family val="2"/>
      </rPr>
      <t>（いいえ）」で回答してください。コメント欄では、アプローチに関する追加の情報を記入することができます。例：</t>
    </r>
    <r>
      <rPr>
        <sz val="11"/>
        <rFont val="Verdana"/>
        <family val="2"/>
      </rPr>
      <t xml:space="preserve">
 </t>
    </r>
    <r>
      <rPr>
        <sz val="11"/>
        <rFont val="Calibri"/>
        <family val="2"/>
      </rPr>
      <t>「第三者監査」</t>
    </r>
    <r>
      <rPr>
        <sz val="11"/>
        <rFont val="Verdana"/>
        <family val="2"/>
      </rPr>
      <t xml:space="preserve"> - </t>
    </r>
    <r>
      <rPr>
        <sz val="11"/>
        <rFont val="Calibri"/>
        <family val="2"/>
      </rPr>
      <t>独立した第三者機関が実施するサプライヤーのオンサイト監査。</t>
    </r>
    <r>
      <rPr>
        <sz val="11"/>
        <rFont val="Verdana"/>
        <family val="2"/>
      </rPr>
      <t xml:space="preserve">
 </t>
    </r>
    <r>
      <rPr>
        <sz val="11"/>
        <rFont val="Calibri"/>
        <family val="2"/>
      </rPr>
      <t>「書類審査のみ」</t>
    </r>
    <r>
      <rPr>
        <sz val="11"/>
        <rFont val="Verdana"/>
        <family val="2"/>
      </rPr>
      <t xml:space="preserve"> - </t>
    </r>
    <r>
      <rPr>
        <sz val="11"/>
        <rFont val="Calibri"/>
        <family val="2"/>
      </rPr>
      <t>独立した第三者機関又は社内担当者がサプライヤーから提出された記録・書類を審査する。</t>
    </r>
    <r>
      <rPr>
        <sz val="11"/>
        <rFont val="Verdana"/>
        <family val="2"/>
      </rPr>
      <t xml:space="preserve">
 </t>
    </r>
    <r>
      <rPr>
        <sz val="11"/>
        <rFont val="Calibri"/>
        <family val="2"/>
      </rPr>
      <t>「内部監査」</t>
    </r>
    <r>
      <rPr>
        <sz val="11"/>
        <rFont val="Verdana"/>
        <family val="2"/>
      </rPr>
      <t xml:space="preserve"> - </t>
    </r>
    <r>
      <rPr>
        <sz val="11"/>
        <rFont val="Calibri"/>
        <family val="2"/>
      </rPr>
      <t>社内担当者が実施するサプライヤーのオンサイト監査。</t>
    </r>
    <r>
      <rPr>
        <sz val="11"/>
        <rFont val="Verdana"/>
        <family val="2"/>
      </rPr>
      <t xml:space="preserve">
</t>
    </r>
    <r>
      <rPr>
        <sz val="11"/>
        <rFont val="Calibri"/>
        <family val="2"/>
      </rPr>
      <t>この質問への回答は必須です。</t>
    </r>
  </si>
  <si>
    <r>
      <t>H.</t>
    </r>
    <r>
      <rPr>
        <sz val="11"/>
        <rFont val="Calibri"/>
        <family val="2"/>
      </rPr>
      <t>これは、会社の審査プロセスに是正措置管理が含まれているかどうかを明らかにするための質問です。「</t>
    </r>
    <r>
      <rPr>
        <sz val="11"/>
        <rFont val="Verdana"/>
        <family val="2"/>
      </rPr>
      <t>Yes</t>
    </r>
    <r>
      <rPr>
        <sz val="11"/>
        <rFont val="Calibri"/>
        <family val="2"/>
      </rPr>
      <t>（はい）」又は「</t>
    </r>
    <r>
      <rPr>
        <sz val="11"/>
        <rFont val="Verdana"/>
        <family val="2"/>
      </rPr>
      <t>No</t>
    </r>
    <r>
      <rPr>
        <sz val="11"/>
        <rFont val="Calibri"/>
        <family val="2"/>
      </rPr>
      <t>（いいえ）」で回答してください。コメントは、質問コメントフィールドに記入してください。</t>
    </r>
    <r>
      <rPr>
        <sz val="11"/>
        <rFont val="Verdana"/>
        <family val="2"/>
      </rPr>
      <t xml:space="preserve">
</t>
    </r>
    <r>
      <rPr>
        <sz val="11"/>
        <rFont val="Calibri"/>
        <family val="2"/>
      </rPr>
      <t>この質問への回答は必須です。</t>
    </r>
  </si>
  <si>
    <r>
      <t>I.</t>
    </r>
    <r>
      <rPr>
        <sz val="11"/>
        <rFont val="Calibri"/>
        <family val="2"/>
      </rPr>
      <t>これは、会社が</t>
    </r>
    <r>
      <rPr>
        <sz val="11"/>
        <rFont val="Verdana"/>
        <family val="2"/>
      </rPr>
      <t>SEC</t>
    </r>
    <r>
      <rPr>
        <sz val="11"/>
        <rFont val="Calibri"/>
        <family val="2"/>
      </rPr>
      <t>規則の対象となるかどうかを明らかにするための質問です。「</t>
    </r>
    <r>
      <rPr>
        <sz val="11"/>
        <rFont val="Verdana"/>
        <family val="2"/>
      </rPr>
      <t>Yes</t>
    </r>
    <r>
      <rPr>
        <sz val="11"/>
        <rFont val="Calibri"/>
        <family val="2"/>
      </rPr>
      <t>（はい）」又は「</t>
    </r>
    <r>
      <rPr>
        <sz val="11"/>
        <rFont val="Verdana"/>
        <family val="2"/>
      </rPr>
      <t>No</t>
    </r>
    <r>
      <rPr>
        <sz val="11"/>
        <rFont val="Calibri"/>
        <family val="2"/>
      </rPr>
      <t>（いいえ）」で回答してください。コメントは、質問コメントフィールドに記入してください。この質問への回答は必須です。詳細情報については、</t>
    </r>
    <r>
      <rPr>
        <sz val="11"/>
        <rFont val="Verdana"/>
        <family val="2"/>
      </rPr>
      <t>www.sec.gov</t>
    </r>
    <r>
      <rPr>
        <sz val="11"/>
        <rFont val="Calibri"/>
        <family val="2"/>
      </rPr>
      <t>をご覧ください。</t>
    </r>
  </si>
  <si>
    <r>
      <rPr>
        <sz val="11"/>
        <rFont val="Calibri"/>
        <family val="2"/>
      </rPr>
      <t>このテンプレートは、</t>
    </r>
    <r>
      <rPr>
        <sz val="11"/>
        <rFont val="Verdana"/>
        <family val="2"/>
      </rPr>
      <t xml:space="preserve">Smelter Look-up </t>
    </r>
    <r>
      <rPr>
        <sz val="11"/>
        <rFont val="Calibri"/>
        <family val="2"/>
      </rPr>
      <t>（製錬所検索）を使用して製錬所を識別することができます。</t>
    </r>
    <r>
      <rPr>
        <sz val="11"/>
        <rFont val="Verdana"/>
        <family val="2"/>
      </rPr>
      <t>Smelter Look-Up</t>
    </r>
    <r>
      <rPr>
        <sz val="11"/>
        <rFont val="Calibri"/>
        <family val="2"/>
      </rPr>
      <t>機能を利用するには、左から右へ順に</t>
    </r>
    <r>
      <rPr>
        <sz val="11"/>
        <rFont val="Verdana"/>
        <family val="2"/>
      </rPr>
      <t>B</t>
    </r>
    <r>
      <rPr>
        <sz val="11"/>
        <rFont val="Calibri"/>
        <family val="2"/>
      </rPr>
      <t>列と</t>
    </r>
    <r>
      <rPr>
        <sz val="11"/>
        <rFont val="Verdana"/>
        <family val="2"/>
      </rPr>
      <t>C</t>
    </r>
    <r>
      <rPr>
        <sz val="11"/>
        <rFont val="Calibri"/>
        <family val="2"/>
      </rPr>
      <t>列を記入する必要があります。</t>
    </r>
    <r>
      <rPr>
        <sz val="11"/>
        <rFont val="Verdana"/>
        <family val="2"/>
      </rPr>
      <t xml:space="preserve">
</t>
    </r>
    <r>
      <rPr>
        <sz val="11"/>
        <rFont val="Calibri"/>
        <family val="2"/>
      </rPr>
      <t>金属</t>
    </r>
    <r>
      <rPr>
        <sz val="11"/>
        <rFont val="Verdana"/>
        <family val="2"/>
      </rPr>
      <t>/</t>
    </r>
    <r>
      <rPr>
        <sz val="11"/>
        <rFont val="Calibri"/>
        <family val="2"/>
      </rPr>
      <t>製錬所</t>
    </r>
    <r>
      <rPr>
        <sz val="11"/>
        <rFont val="Verdana"/>
        <family val="2"/>
      </rPr>
      <t>/</t>
    </r>
    <r>
      <rPr>
        <sz val="11"/>
        <rFont val="Calibri"/>
        <family val="2"/>
      </rPr>
      <t>国の組み合わせごとに別々の行を使用します。</t>
    </r>
  </si>
  <si>
    <r>
      <t>3. Smelter Look-up</t>
    </r>
    <r>
      <rPr>
        <sz val="11"/>
        <rFont val="Calibri"/>
        <family val="2"/>
      </rPr>
      <t>（製錬所検索）（</t>
    </r>
    <r>
      <rPr>
        <sz val="11"/>
        <rFont val="Verdana"/>
        <family val="2"/>
      </rPr>
      <t>*</t>
    </r>
    <r>
      <rPr>
        <sz val="11"/>
        <rFont val="Calibri"/>
        <family val="2"/>
      </rPr>
      <t>）</t>
    </r>
    <r>
      <rPr>
        <sz val="11"/>
        <rFont val="Verdana"/>
        <family val="2"/>
      </rPr>
      <t xml:space="preserve"> - </t>
    </r>
    <r>
      <rPr>
        <sz val="11"/>
        <rFont val="Calibri"/>
        <family val="2"/>
      </rPr>
      <t>ドロップダウンから選択します。ここに、テンプレート発行日時点の既知の製錬業者名が列記されています。製錬業者がここにない場合、「</t>
    </r>
    <r>
      <rPr>
        <sz val="11"/>
        <rFont val="Verdana"/>
        <family val="2"/>
      </rPr>
      <t>Smelter not listed</t>
    </r>
    <r>
      <rPr>
        <sz val="11"/>
        <rFont val="Calibri"/>
        <family val="2"/>
      </rPr>
      <t>（製錬業者が表に含まれていない）」を選択してください。これを選択すると、製錬業者名をＤ列に記入できるようになります。製錬業者の名前や所在地が分からない場合は、「</t>
    </r>
    <r>
      <rPr>
        <sz val="11"/>
        <rFont val="Verdana"/>
        <family val="2"/>
      </rPr>
      <t>Smelter not yet identified</t>
    </r>
    <r>
      <rPr>
        <sz val="11"/>
        <rFont val="Calibri"/>
        <family val="2"/>
      </rPr>
      <t>（製錬業者を特定していない）」を選択してください。これを選択すると、Ｄ列と</t>
    </r>
    <r>
      <rPr>
        <sz val="11"/>
        <rFont val="Verdana"/>
        <family val="2"/>
      </rPr>
      <t>E</t>
    </r>
    <r>
      <rPr>
        <sz val="11"/>
        <rFont val="Calibri"/>
        <family val="2"/>
      </rPr>
      <t>列には「</t>
    </r>
    <r>
      <rPr>
        <sz val="11"/>
        <rFont val="Verdana"/>
        <family val="2"/>
      </rPr>
      <t>Unknown</t>
    </r>
    <r>
      <rPr>
        <sz val="11"/>
        <rFont val="Calibri"/>
        <family val="2"/>
      </rPr>
      <t>（不明）」と自動入力されます。この欄は必須です。</t>
    </r>
  </si>
  <si>
    <r>
      <t xml:space="preserve">10.  </t>
    </r>
    <r>
      <rPr>
        <sz val="10"/>
        <rFont val="ＭＳ Ｐゴシック"/>
        <family val="3"/>
        <charset val="128"/>
      </rPr>
      <t>製錬業者所在地：</t>
    </r>
    <r>
      <rPr>
        <sz val="10"/>
        <rFont val="Verdana"/>
        <family val="2"/>
      </rPr>
      <t xml:space="preserve"> </t>
    </r>
    <r>
      <rPr>
        <sz val="10"/>
        <rFont val="ＭＳ Ｐゴシック"/>
        <family val="3"/>
        <charset val="128"/>
      </rPr>
      <t>州／県／省（該当する場合のみ回答）　－　製錬所の所在する州又は県を記入してください。この欄は任意記入欄です。</t>
    </r>
  </si>
  <si>
    <r>
      <t xml:space="preserve">13. </t>
    </r>
    <r>
      <rPr>
        <sz val="11"/>
        <rFont val="ＭＳ Ｐゴシック"/>
        <family val="3"/>
        <charset val="128"/>
      </rPr>
      <t>鉱山名－この欄で企業は、精錬業者が使用している実際の鉱山を記載できます。判明している場合は実際の鉱山名を記入してください。精錬業者が原料の</t>
    </r>
    <r>
      <rPr>
        <sz val="11"/>
        <rFont val="Verdana"/>
        <family val="2"/>
      </rPr>
      <t>100%</t>
    </r>
    <r>
      <rPr>
        <sz val="11"/>
        <rFont val="ＭＳ Ｐゴシック"/>
        <family val="3"/>
        <charset val="128"/>
      </rPr>
      <t>を再生利用品またはスクラップ起源から調達している場合は、鉱山名の代わりに「</t>
    </r>
    <r>
      <rPr>
        <sz val="11"/>
        <rFont val="Verdana"/>
        <family val="2"/>
      </rPr>
      <t>Recycled</t>
    </r>
    <r>
      <rPr>
        <sz val="11"/>
        <rFont val="ＭＳ Ｐゴシック"/>
        <family val="3"/>
        <charset val="128"/>
      </rPr>
      <t>（再生利用品）」または「</t>
    </r>
    <r>
      <rPr>
        <sz val="11"/>
        <rFont val="Verdana"/>
        <family val="2"/>
      </rPr>
      <t>Scrap</t>
    </r>
    <r>
      <rPr>
        <sz val="11"/>
        <rFont val="ＭＳ Ｐゴシック"/>
        <family val="3"/>
        <charset val="128"/>
      </rPr>
      <t>（スクラップ）」と記入し、</t>
    </r>
    <r>
      <rPr>
        <sz val="11"/>
        <rFont val="Verdana"/>
        <family val="2"/>
      </rPr>
      <t>P</t>
    </r>
    <r>
      <rPr>
        <sz val="11"/>
        <rFont val="ＭＳ Ｐゴシック"/>
        <family val="3"/>
        <charset val="128"/>
      </rPr>
      <t>列に「</t>
    </r>
    <r>
      <rPr>
        <sz val="11"/>
        <rFont val="Verdana"/>
        <family val="2"/>
      </rPr>
      <t>Yes</t>
    </r>
    <r>
      <rPr>
        <sz val="11"/>
        <rFont val="ＭＳ Ｐゴシック"/>
        <family val="3"/>
        <charset val="128"/>
      </rPr>
      <t>（はい）」と回答してください。
この質問では「</t>
    </r>
    <r>
      <rPr>
        <sz val="11"/>
        <rFont val="Verdana"/>
        <family val="2"/>
      </rPr>
      <t>RCOI confirmed as per RMI</t>
    </r>
    <r>
      <rPr>
        <sz val="11"/>
        <rFont val="ＭＳ Ｐゴシック"/>
        <family val="3"/>
        <charset val="128"/>
      </rPr>
      <t>（</t>
    </r>
    <r>
      <rPr>
        <sz val="11"/>
        <rFont val="Verdana"/>
        <family val="2"/>
      </rPr>
      <t>RMI</t>
    </r>
    <r>
      <rPr>
        <sz val="11"/>
        <rFont val="ＭＳ Ｐゴシック"/>
        <family val="3"/>
        <charset val="128"/>
      </rPr>
      <t>により確認された</t>
    </r>
    <r>
      <rPr>
        <sz val="11"/>
        <rFont val="Verdana"/>
        <family val="2"/>
      </rPr>
      <t>RCOI</t>
    </r>
    <r>
      <rPr>
        <sz val="11"/>
        <rFont val="ＭＳ Ｐゴシック"/>
        <family val="3"/>
        <charset val="128"/>
      </rPr>
      <t xml:space="preserve">）」と回答することもできます。
</t>
    </r>
  </si>
  <si>
    <r>
      <t xml:space="preserve">14. </t>
    </r>
    <r>
      <rPr>
        <sz val="11"/>
        <rFont val="ＭＳ Ｐゴシック"/>
        <family val="3"/>
        <charset val="128"/>
      </rPr>
      <t>鉱山の場所（国名）－自由形式のテキスト欄で、企業は精錬業者が使用している鉱山の場所を記載できます。鉱山が所在する国名を記入してください。原産国が不明の場合は「</t>
    </r>
    <r>
      <rPr>
        <sz val="11"/>
        <rFont val="Verdana"/>
        <family val="2"/>
      </rPr>
      <t>Unknown</t>
    </r>
    <r>
      <rPr>
        <sz val="11"/>
        <rFont val="ＭＳ Ｐゴシック"/>
        <family val="3"/>
        <charset val="128"/>
      </rPr>
      <t>（不明）」とお答えください。精錬業者が原料の</t>
    </r>
    <r>
      <rPr>
        <sz val="11"/>
        <rFont val="Verdana"/>
        <family val="2"/>
      </rPr>
      <t>100%</t>
    </r>
    <r>
      <rPr>
        <sz val="11"/>
        <rFont val="ＭＳ Ｐゴシック"/>
        <family val="3"/>
        <charset val="128"/>
      </rPr>
      <t>をリサイクル業者またはスクラップサプライヤーから調達している場合は、原産国の代わりに「</t>
    </r>
    <r>
      <rPr>
        <sz val="11"/>
        <rFont val="Verdana"/>
        <family val="2"/>
      </rPr>
      <t>Recycled</t>
    </r>
    <r>
      <rPr>
        <sz val="11"/>
        <rFont val="ＭＳ Ｐゴシック"/>
        <family val="3"/>
        <charset val="128"/>
      </rPr>
      <t>（リサイクル業者）」または「</t>
    </r>
    <r>
      <rPr>
        <sz val="11"/>
        <rFont val="Verdana"/>
        <family val="2"/>
      </rPr>
      <t>Scrap</t>
    </r>
    <r>
      <rPr>
        <sz val="11"/>
        <rFont val="ＭＳ Ｐゴシック"/>
        <family val="3"/>
        <charset val="128"/>
      </rPr>
      <t>（スクラップサプライヤー）」と記入してください。この欄は任意です。
この質問では「</t>
    </r>
    <r>
      <rPr>
        <sz val="11"/>
        <rFont val="Verdana"/>
        <family val="2"/>
      </rPr>
      <t>RCOI confirmed as per RMI</t>
    </r>
    <r>
      <rPr>
        <sz val="11"/>
        <rFont val="ＭＳ Ｐゴシック"/>
        <family val="3"/>
        <charset val="128"/>
      </rPr>
      <t>（</t>
    </r>
    <r>
      <rPr>
        <sz val="11"/>
        <rFont val="Verdana"/>
        <family val="2"/>
      </rPr>
      <t>RMI</t>
    </r>
    <r>
      <rPr>
        <sz val="11"/>
        <rFont val="ＭＳ Ｐゴシック"/>
        <family val="3"/>
        <charset val="128"/>
      </rPr>
      <t>により確認された</t>
    </r>
    <r>
      <rPr>
        <sz val="11"/>
        <rFont val="Verdana"/>
        <family val="2"/>
      </rPr>
      <t>RCOI</t>
    </r>
    <r>
      <rPr>
        <sz val="11"/>
        <rFont val="ＭＳ Ｐゴシック"/>
        <family val="3"/>
        <charset val="128"/>
      </rPr>
      <t xml:space="preserve">）」と回答することもできます。
</t>
    </r>
  </si>
  <si>
    <r>
      <t xml:space="preserve">15. </t>
    </r>
    <r>
      <rPr>
        <sz val="11"/>
        <rFont val="Calibri"/>
        <family val="2"/>
      </rPr>
      <t>製錬所がリサイクル原料又はスクラップ原料からの製錬プロセスの投入量を単独で取得するかどうかを示します。この質問はオプションです。回答は、以下の中から選択してください。</t>
    </r>
    <r>
      <rPr>
        <sz val="11"/>
        <rFont val="Verdana"/>
        <family val="2"/>
      </rPr>
      <t xml:space="preserve">
- </t>
    </r>
    <r>
      <rPr>
        <sz val="11"/>
        <rFont val="Calibri"/>
        <family val="2"/>
      </rPr>
      <t>はい</t>
    </r>
    <r>
      <rPr>
        <sz val="11"/>
        <rFont val="Verdana"/>
        <family val="2"/>
      </rPr>
      <t xml:space="preserve">
- </t>
    </r>
    <r>
      <rPr>
        <sz val="11"/>
        <rFont val="Calibri"/>
        <family val="2"/>
      </rPr>
      <t>いいえ</t>
    </r>
    <r>
      <rPr>
        <sz val="11"/>
        <rFont val="Verdana"/>
        <family val="2"/>
      </rPr>
      <t xml:space="preserve">
- </t>
    </r>
    <r>
      <rPr>
        <sz val="11"/>
        <rFont val="Calibri"/>
        <family val="2"/>
      </rPr>
      <t>わからない</t>
    </r>
  </si>
  <si>
    <r>
      <rPr>
        <sz val="11"/>
        <rFont val="ＭＳ Ｐゴシック"/>
        <family val="3"/>
        <charset val="128"/>
      </rPr>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t>
    </r>
    <r>
      <rPr>
        <sz val="11"/>
        <rFont val="Verdana"/>
        <family val="2"/>
      </rPr>
      <t>RBA</t>
    </r>
    <r>
      <rPr>
        <sz val="11"/>
        <rFont val="ＭＳ Ｐゴシック"/>
        <family val="3"/>
        <charset val="128"/>
      </rPr>
      <t>」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t>
    </r>
    <r>
      <rPr>
        <sz val="11"/>
        <rFont val="Verdana"/>
        <family val="2"/>
      </rPr>
      <t xml:space="preserve"> </t>
    </r>
    <r>
      <rPr>
        <sz val="11"/>
        <rFont val="ＭＳ Ｐゴシック"/>
        <family val="3"/>
        <charset val="128"/>
      </rPr>
      <t>リスト又はツールの利用は自由意思によるものです。</t>
    </r>
  </si>
  <si>
    <r>
      <t>RBA</t>
    </r>
    <r>
      <rPr>
        <sz val="11"/>
        <rFont val="ＭＳ Ｐゴシック"/>
        <family val="3"/>
        <charset val="128"/>
      </rPr>
      <t>は、リスト又はツールに関していかなる表明も保証も行いません。リスト及びツールは「現状有姿のまま」かつ「提供可能な限度」で提供されています。</t>
    </r>
    <r>
      <rPr>
        <sz val="11"/>
        <rFont val="Verdana"/>
        <family val="2"/>
      </rPr>
      <t xml:space="preserve">  RBA</t>
    </r>
    <r>
      <rPr>
        <sz val="11"/>
        <rFont val="ＭＳ Ｐゴシック"/>
        <family val="3"/>
        <charset val="128"/>
      </rPr>
      <t>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r>
  </si>
  <si>
    <r>
      <rPr>
        <sz val="11"/>
        <rFont val="ＭＳ Ｐゴシック"/>
        <family val="3"/>
        <charset val="128"/>
      </rPr>
      <t>適用される法律において許諾されている最大限の範囲内で、</t>
    </r>
    <r>
      <rPr>
        <sz val="11"/>
        <rFont val="Verdana"/>
        <family val="2"/>
      </rPr>
      <t>RBA</t>
    </r>
    <r>
      <rPr>
        <sz val="11"/>
        <rFont val="ＭＳ Ｐゴシック"/>
        <family val="3"/>
        <charset val="128"/>
      </rPr>
      <t>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r>
  </si>
  <si>
    <r>
      <rPr>
        <sz val="11"/>
        <rFont val="ＭＳ Ｐゴシック"/>
        <family val="3"/>
        <charset val="128"/>
      </rPr>
      <t>リストやツールへのアクセス及びその利用を考慮して、ユーザーはここに、</t>
    </r>
    <r>
      <rPr>
        <sz val="11"/>
        <rFont val="Verdana"/>
        <family val="2"/>
      </rPr>
      <t>(a) RBA</t>
    </r>
    <r>
      <rPr>
        <sz val="11"/>
        <rFont val="ＭＳ Ｐゴシック"/>
        <family val="3"/>
        <charset val="128"/>
      </rPr>
      <t>ならびにその役員、理事、代理人、被雇用者、任意行為者、代表者、契約者、継承者、譲受人に対し、リストやツールによる、もしくはそれらを利用したことによる、又はそこから生じたり、生じた
可能性がある、あるいはユーザーが</t>
    </r>
    <r>
      <rPr>
        <sz val="11"/>
        <rFont val="Verdana"/>
        <family val="2"/>
      </rPr>
      <t>RBA</t>
    </r>
    <r>
      <rPr>
        <sz val="11"/>
        <rFont val="ＭＳ Ｐゴシック"/>
        <family val="3"/>
        <charset val="128"/>
      </rPr>
      <t>ならびにその役員、理事、代理人、被雇用者、任意行為者、代表者、契約者、継承者、譲受人に対してそのように主張する、いかなる請求、訴訟、損失、請願、損害、判決、押収、強制執行についても一切の責任を問わず、</t>
    </r>
    <r>
      <rPr>
        <sz val="11"/>
        <rFont val="Verdana"/>
        <family val="2"/>
      </rPr>
      <t>(b) RBA</t>
    </r>
    <r>
      <rPr>
        <sz val="11"/>
        <rFont val="ＭＳ Ｐゴシック"/>
        <family val="3"/>
        <charset val="128"/>
      </rPr>
      <t>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r>
  </si>
  <si>
    <r>
      <rPr>
        <sz val="11"/>
        <rFont val="ＭＳ Ｐゴシック"/>
        <family val="3"/>
        <charset val="128"/>
      </rPr>
      <t>責任ある鉱物保証プロセス（</t>
    </r>
    <r>
      <rPr>
        <sz val="11"/>
        <rFont val="Verdana"/>
        <family val="2"/>
      </rPr>
      <t>RMAP</t>
    </r>
    <r>
      <rPr>
        <sz val="11"/>
        <rFont val="ＭＳ Ｐゴシック"/>
        <family val="3"/>
        <charset val="128"/>
      </rPr>
      <t xml:space="preserve">）
</t>
    </r>
    <r>
      <rPr>
        <sz val="11"/>
        <rFont val="Verdana"/>
        <family val="2"/>
      </rPr>
      <t>Responsible Minerals Assurance Process</t>
    </r>
  </si>
  <si>
    <r>
      <rPr>
        <sz val="11"/>
        <rFont val="ＭＳ Ｐゴシック"/>
        <family val="3"/>
        <charset val="128"/>
      </rPr>
      <t>責任ある鉱物イニシアチブ（</t>
    </r>
    <r>
      <rPr>
        <sz val="11"/>
        <rFont val="Verdana"/>
        <family val="2"/>
      </rPr>
      <t>RMI</t>
    </r>
    <r>
      <rPr>
        <sz val="11"/>
        <rFont val="ＭＳ Ｐゴシック"/>
        <family val="3"/>
        <charset val="128"/>
      </rPr>
      <t>）</t>
    </r>
    <r>
      <rPr>
        <sz val="11"/>
        <rFont val="Verdana"/>
        <family val="2"/>
      </rPr>
      <t xml:space="preserve">
Responsible Minerals Initiative (RMI)</t>
    </r>
  </si>
  <si>
    <r>
      <t>RMAP</t>
    </r>
    <r>
      <rPr>
        <sz val="11"/>
        <rFont val="ＭＳ Ｐゴシック"/>
        <family val="3"/>
        <charset val="128"/>
      </rPr>
      <t xml:space="preserve">適合製錬業者リスト
</t>
    </r>
    <r>
      <rPr>
        <sz val="11"/>
        <rFont val="Verdana"/>
        <family val="2"/>
      </rPr>
      <t>RMAP Compliant Smelter List</t>
    </r>
  </si>
  <si>
    <r>
      <t>2010</t>
    </r>
    <r>
      <rPr>
        <sz val="10"/>
        <rFont val="ＭＳ Ｐゴシック"/>
        <family val="3"/>
        <charset val="128"/>
      </rPr>
      <t>年に制定された米国のドッド・フランク・ウォール街改革及び消費者保護に関する法</t>
    </r>
    <r>
      <rPr>
        <sz val="10"/>
        <rFont val="Verdana"/>
        <family val="2"/>
      </rPr>
      <t>(</t>
    </r>
    <r>
      <rPr>
        <sz val="10"/>
        <rFont val="ＭＳ Ｐゴシック"/>
        <family val="3"/>
        <charset val="128"/>
      </rPr>
      <t>ドッドフランク法）の</t>
    </r>
    <r>
      <rPr>
        <sz val="10"/>
        <rFont val="Verdana"/>
        <family val="2"/>
      </rPr>
      <t>1502</t>
    </r>
    <r>
      <rPr>
        <sz val="10"/>
        <rFont val="ＭＳ Ｐゴシック"/>
        <family val="3"/>
        <charset val="128"/>
      </rPr>
      <t>条</t>
    </r>
    <r>
      <rPr>
        <sz val="10"/>
        <rFont val="Verdana"/>
        <family val="2"/>
      </rPr>
      <t>(e)(4)</t>
    </r>
    <r>
      <rPr>
        <sz val="10"/>
        <rFont val="ＭＳ Ｐゴシック"/>
        <family val="3"/>
        <charset val="128"/>
      </rPr>
      <t xml:space="preserve">に定義されているように、「紛争鉱物」とは
</t>
    </r>
    <r>
      <rPr>
        <sz val="10"/>
        <rFont val="Verdana"/>
        <family val="2"/>
      </rPr>
      <t xml:space="preserve">(A) </t>
    </r>
    <r>
      <rPr>
        <sz val="10"/>
        <rFont val="ＭＳ Ｐゴシック"/>
        <family val="3"/>
        <charset val="128"/>
      </rPr>
      <t xml:space="preserve">コロンバイト・タンタライト（コルタン）、錫石、金、鉄マンガン重石及びその派生物、もしくは、
</t>
    </r>
    <r>
      <rPr>
        <sz val="10"/>
        <rFont val="Verdana"/>
        <family val="2"/>
      </rPr>
      <t xml:space="preserve">(B) </t>
    </r>
    <r>
      <rPr>
        <sz val="10"/>
        <rFont val="ＭＳ Ｐゴシック"/>
        <family val="3"/>
        <charset val="128"/>
      </rPr>
      <t>コンゴ民主共和国や隣接国における紛争の資金源となっていると国務長官が判断したその他のあらゆる鉱物又はその派生物を意味する。
（</t>
    </r>
    <r>
      <rPr>
        <sz val="10"/>
        <rFont val="Verdana"/>
        <family val="2"/>
      </rPr>
      <t xml:space="preserve"> http://www.sec.gov/about/laws/wallstreetreform-cpa.pdf</t>
    </r>
    <r>
      <rPr>
        <sz val="10"/>
        <rFont val="ＭＳ Ｐゴシック"/>
        <family val="3"/>
        <charset val="128"/>
      </rPr>
      <t>を参照）</t>
    </r>
  </si>
  <si>
    <r>
      <rPr>
        <sz val="11"/>
        <rFont val="ＭＳ Ｐゴシック"/>
        <family val="3"/>
        <charset val="128"/>
      </rPr>
      <t>レスポンシブル・ビジネス・アライアンス（</t>
    </r>
    <r>
      <rPr>
        <sz val="11"/>
        <rFont val="Verdana"/>
        <family val="2"/>
      </rPr>
      <t>Responsible Business Alliance</t>
    </r>
    <r>
      <rPr>
        <sz val="11"/>
        <rFont val="ＭＳ Ｐゴシック"/>
        <family val="3"/>
        <charset val="128"/>
      </rPr>
      <t>）（</t>
    </r>
    <r>
      <rPr>
        <sz val="11"/>
        <rFont val="Verdana"/>
        <family val="2"/>
      </rPr>
      <t>www.responsiblebusiness.org</t>
    </r>
    <r>
      <rPr>
        <sz val="11"/>
        <rFont val="ＭＳ Ｐゴシック"/>
        <family val="3"/>
        <charset val="128"/>
      </rPr>
      <t>）</t>
    </r>
  </si>
  <si>
    <r>
      <rPr>
        <sz val="11"/>
        <rFont val="ＭＳ Ｐゴシック"/>
        <family val="3"/>
        <charset val="128"/>
      </rPr>
      <t>責任ある鉱物保証プロセス（</t>
    </r>
    <r>
      <rPr>
        <sz val="11"/>
        <rFont val="Verdana"/>
        <family val="2"/>
      </rPr>
      <t>RMAP</t>
    </r>
    <r>
      <rPr>
        <sz val="11"/>
        <rFont val="ＭＳ Ｐゴシック"/>
        <family val="3"/>
        <charset val="128"/>
      </rPr>
      <t>）とは、鉱物の責任ある調達の検証を強化するために、</t>
    </r>
    <r>
      <rPr>
        <sz val="11"/>
        <rFont val="Verdana"/>
        <family val="2"/>
      </rPr>
      <t>RBA</t>
    </r>
    <r>
      <rPr>
        <sz val="11"/>
        <rFont val="ＭＳ Ｐゴシック"/>
        <family val="3"/>
        <charset val="128"/>
      </rPr>
      <t>によって開発されたプログラムである。</t>
    </r>
    <r>
      <rPr>
        <sz val="11"/>
        <rFont val="Verdana"/>
        <family val="2"/>
      </rPr>
      <t>RMAP</t>
    </r>
    <r>
      <rPr>
        <sz val="11"/>
        <rFont val="ＭＳ Ｐゴシック"/>
        <family val="3"/>
        <charset val="128"/>
      </rPr>
      <t>に関する詳しい情報は以下のサイトに掲載されている。</t>
    </r>
    <r>
      <rPr>
        <sz val="11"/>
        <rFont val="Verdana"/>
        <family val="2"/>
      </rPr>
      <t>(http://www.responsiblemineralsinitiative.org/responsible-minerals-assurance-process/)</t>
    </r>
  </si>
  <si>
    <r>
      <t>RBA</t>
    </r>
    <r>
      <rPr>
        <sz val="11"/>
        <rFont val="ＭＳ Ｐゴシック"/>
        <family val="3"/>
        <charset val="128"/>
      </rPr>
      <t>のメンバーにより</t>
    </r>
    <r>
      <rPr>
        <sz val="11"/>
        <rFont val="Verdana"/>
        <family val="2"/>
      </rPr>
      <t>2008</t>
    </r>
    <r>
      <rPr>
        <sz val="11"/>
        <rFont val="ＭＳ Ｐゴシック"/>
        <family val="3"/>
        <charset val="128"/>
      </rPr>
      <t>年に設立された責任ある鉱物イニシアチブは、サプライチェーンにおける紛争鉱物問題に取り組む企業が最も利用し尊重する組織のひとつに成長した。現在異なる</t>
    </r>
    <r>
      <rPr>
        <sz val="11"/>
        <rFont val="Verdana"/>
        <family val="2"/>
      </rPr>
      <t>7</t>
    </r>
    <r>
      <rPr>
        <sz val="11"/>
        <rFont val="ＭＳ Ｐゴシック"/>
        <family val="3"/>
        <charset val="128"/>
      </rPr>
      <t>業界から</t>
    </r>
    <r>
      <rPr>
        <sz val="11"/>
        <rFont val="Verdana"/>
        <family val="2"/>
      </rPr>
      <t>150</t>
    </r>
    <r>
      <rPr>
        <sz val="11"/>
        <rFont val="ＭＳ Ｐゴシック"/>
        <family val="3"/>
        <charset val="128"/>
      </rPr>
      <t>社以上の企業が</t>
    </r>
    <r>
      <rPr>
        <sz val="11"/>
        <rFont val="Verdana"/>
        <family val="2"/>
      </rPr>
      <t>CFSI</t>
    </r>
    <r>
      <rPr>
        <sz val="11"/>
        <rFont val="ＭＳ Ｐゴシック"/>
        <family val="3"/>
        <charset val="128"/>
      </rPr>
      <t>に参加し、</t>
    </r>
    <r>
      <rPr>
        <sz val="11"/>
        <rFont val="Verdana"/>
        <family val="2"/>
      </rPr>
      <t>RMAP</t>
    </r>
    <r>
      <rPr>
        <sz val="11"/>
        <rFont val="ＭＳ Ｐゴシック"/>
        <family val="3"/>
        <charset val="128"/>
      </rPr>
      <t>、</t>
    </r>
    <r>
      <rPr>
        <sz val="11"/>
        <rFont val="Verdana"/>
        <family val="2"/>
      </rPr>
      <t>CMRT</t>
    </r>
    <r>
      <rPr>
        <sz val="11"/>
        <rFont val="ＭＳ Ｐゴシック"/>
        <family val="3"/>
        <charset val="128"/>
      </rPr>
      <t>、合理的な原産国調査</t>
    </r>
    <r>
      <rPr>
        <sz val="11"/>
        <rFont val="Verdana"/>
        <family val="2"/>
      </rPr>
      <t>(RCOI)</t>
    </r>
    <r>
      <rPr>
        <sz val="11"/>
        <rFont val="ＭＳ Ｐゴシック"/>
        <family val="3"/>
        <charset val="128"/>
      </rPr>
      <t>データおよび紛争鉱物調達に関するさまざまなガイダンス文書を含む幅広いツールおよびリソースを提供している。</t>
    </r>
    <r>
      <rPr>
        <sz val="11"/>
        <rFont val="Verdana"/>
        <family val="2"/>
      </rPr>
      <t>RMI</t>
    </r>
    <r>
      <rPr>
        <sz val="11"/>
        <rFont val="ＭＳ Ｐゴシック"/>
        <family val="3"/>
        <charset val="128"/>
      </rPr>
      <t>は紛争鉱物問題の定期的なワークショップを実施し、政策展開に貢献し、主要な市民社会団体および政府とも協議を重ねている。詳細については以下を参照のこと。</t>
    </r>
    <r>
      <rPr>
        <sz val="11"/>
        <rFont val="Verdana"/>
        <family val="2"/>
      </rPr>
      <t>http://www.responsiblemineralsinitiative.org</t>
    </r>
  </si>
  <si>
    <r>
      <rPr>
        <sz val="11"/>
        <rFont val="ＭＳ Ｐゴシック"/>
        <family val="3"/>
        <charset val="128"/>
      </rPr>
      <t>責任ある鉱物保証プロセス</t>
    </r>
    <r>
      <rPr>
        <sz val="11"/>
        <rFont val="Verdana"/>
        <family val="2"/>
      </rPr>
      <t>(RMAP)</t>
    </r>
    <r>
      <rPr>
        <sz val="11"/>
        <rFont val="ＭＳ Ｐゴシック"/>
        <family val="3"/>
        <charset val="128"/>
      </rPr>
      <t>適合リストとは、責任ある鉱物イニシアチブ（</t>
    </r>
    <r>
      <rPr>
        <sz val="11"/>
        <rFont val="Verdana"/>
        <family val="2"/>
      </rPr>
      <t>RMI</t>
    </r>
    <r>
      <rPr>
        <sz val="11"/>
        <rFont val="ＭＳ Ｐゴシック"/>
        <family val="3"/>
        <charset val="128"/>
      </rPr>
      <t>）のプログラムである</t>
    </r>
    <r>
      <rPr>
        <sz val="11"/>
        <rFont val="Verdana"/>
        <family val="2"/>
      </rPr>
      <t>RMAP</t>
    </r>
    <r>
      <rPr>
        <sz val="11"/>
        <rFont val="ＭＳ Ｐゴシック"/>
        <family val="3"/>
        <charset val="128"/>
      </rPr>
      <t>、又は責任あるジュエリー協議会</t>
    </r>
    <r>
      <rPr>
        <sz val="11"/>
        <rFont val="Verdana"/>
        <family val="2"/>
      </rPr>
      <t xml:space="preserve"> (Responsible Jewellry Council) </t>
    </r>
    <r>
      <rPr>
        <sz val="11"/>
        <rFont val="ＭＳ Ｐゴシック"/>
        <family val="3"/>
        <charset val="128"/>
      </rPr>
      <t>やロンドン貴金属市場協会</t>
    </r>
    <r>
      <rPr>
        <sz val="11"/>
        <rFont val="Verdana"/>
        <family val="2"/>
      </rPr>
      <t xml:space="preserve"> (London Bullion Market Association) </t>
    </r>
    <r>
      <rPr>
        <sz val="11"/>
        <rFont val="ＭＳ Ｐゴシック"/>
        <family val="3"/>
        <charset val="128"/>
      </rPr>
      <t>といった業界の同等のプログラムによる監査を通過し、それらの基準に適合すると認証された製錬・精製業者のリストです。製錬・精製業者がこのリストにない場合は、</t>
    </r>
    <r>
      <rPr>
        <sz val="11"/>
        <rFont val="Verdana"/>
        <family val="2"/>
      </rPr>
      <t>RMAP</t>
    </r>
    <r>
      <rPr>
        <sz val="11"/>
        <rFont val="ＭＳ Ｐゴシック"/>
        <family val="3"/>
        <charset val="128"/>
      </rPr>
      <t>監査を完了していないか、又は</t>
    </r>
    <r>
      <rPr>
        <sz val="11"/>
        <rFont val="Verdana"/>
        <family val="2"/>
      </rPr>
      <t>RMAP</t>
    </r>
    <r>
      <rPr>
        <sz val="11"/>
        <rFont val="ＭＳ Ｐゴシック"/>
        <family val="3"/>
        <charset val="128"/>
      </rPr>
      <t xml:space="preserve">基準に準拠していないかのどちらかです。
</t>
    </r>
    <r>
      <rPr>
        <sz val="11"/>
        <rFont val="Verdana"/>
        <family val="2"/>
      </rPr>
      <t xml:space="preserve">
RMAP</t>
    </r>
    <r>
      <rPr>
        <sz val="11"/>
        <rFont val="ＭＳ Ｐゴシック"/>
        <family val="3"/>
        <charset val="128"/>
      </rPr>
      <t>に適合していることが検証済みの製錬・精製業者のリストは、</t>
    </r>
    <r>
      <rPr>
        <sz val="11"/>
        <rFont val="Verdana"/>
        <family val="2"/>
      </rPr>
      <t>www.responsiblemineralsinitiative.org</t>
    </r>
    <r>
      <rPr>
        <sz val="11"/>
        <rFont val="ＭＳ Ｐゴシック"/>
        <family val="3"/>
        <charset val="128"/>
      </rPr>
      <t>に掲載されています。</t>
    </r>
  </si>
  <si>
    <r>
      <t>RMI</t>
    </r>
    <r>
      <rPr>
        <sz val="11"/>
        <rFont val="ＭＳ Ｐゴシック"/>
        <family val="3"/>
        <charset val="128"/>
      </rPr>
      <t>は、サプライチェーンを構成する企業が製錬・精製業者として報告した企業に対し、固有の識別番号を割り当てる。これは、これらの企業が</t>
    </r>
    <r>
      <rPr>
        <sz val="11"/>
        <rFont val="Verdana"/>
        <family val="2"/>
      </rPr>
      <t>RMAP</t>
    </r>
    <r>
      <rPr>
        <sz val="11"/>
        <rFont val="ＭＳ Ｐゴシック"/>
        <family val="3"/>
        <charset val="128"/>
      </rPr>
      <t xml:space="preserve">監査手順の定義する製錬・精製業者の特性を満たしていると検証されているか否かとは無関係である。
</t>
    </r>
  </si>
  <si>
    <r>
      <rPr>
        <sz val="11"/>
        <rFont val="ＭＳ Ｐゴシック"/>
        <family val="3"/>
        <charset val="128"/>
      </rPr>
      <t>タンタル</t>
    </r>
    <r>
      <rPr>
        <sz val="11"/>
        <rFont val="Verdana"/>
        <family val="2"/>
      </rPr>
      <t>(Ta)</t>
    </r>
    <r>
      <rPr>
        <sz val="11"/>
        <rFont val="ＭＳ Ｐゴシック"/>
        <family val="3"/>
        <charset val="128"/>
      </rPr>
      <t>製錬業者とは、</t>
    </r>
    <r>
      <rPr>
        <sz val="11"/>
        <rFont val="Verdana"/>
        <family val="2"/>
      </rPr>
      <t>Ta</t>
    </r>
    <r>
      <rPr>
        <sz val="11"/>
        <rFont val="ＭＳ Ｐゴシック"/>
        <family val="3"/>
        <charset val="128"/>
      </rPr>
      <t>中間生成物を直接販売、あるいは</t>
    </r>
    <r>
      <rPr>
        <sz val="11"/>
        <rFont val="Verdana"/>
        <family val="2"/>
      </rPr>
      <t>Ta</t>
    </r>
    <r>
      <rPr>
        <sz val="11"/>
        <rFont val="ＭＳ Ｐゴシック"/>
        <family val="3"/>
        <charset val="128"/>
      </rPr>
      <t>含有品（</t>
    </r>
    <r>
      <rPr>
        <sz val="11"/>
        <rFont val="Verdana"/>
        <family val="2"/>
      </rPr>
      <t>Ta</t>
    </r>
    <r>
      <rPr>
        <sz val="11"/>
        <rFont val="ＭＳ Ｐゴシック"/>
        <family val="3"/>
        <charset val="128"/>
      </rPr>
      <t xml:space="preserve">粉末、
</t>
    </r>
    <r>
      <rPr>
        <sz val="11"/>
        <rFont val="Verdana"/>
        <family val="2"/>
      </rPr>
      <t>Ta</t>
    </r>
    <r>
      <rPr>
        <sz val="11"/>
        <rFont val="ＭＳ Ｐゴシック"/>
        <family val="3"/>
        <charset val="128"/>
      </rPr>
      <t>部品、</t>
    </r>
    <r>
      <rPr>
        <sz val="11"/>
        <rFont val="Verdana"/>
        <family val="2"/>
      </rPr>
      <t>Ta</t>
    </r>
    <r>
      <rPr>
        <sz val="11"/>
        <rFont val="ＭＳ Ｐゴシック"/>
        <family val="3"/>
        <charset val="128"/>
      </rPr>
      <t>酸化物、合金、ワイヤー、焼結棒など）への更なる加工のために、</t>
    </r>
    <r>
      <rPr>
        <sz val="11"/>
        <rFont val="Verdana"/>
        <family val="2"/>
      </rPr>
      <t>Ta</t>
    </r>
    <r>
      <rPr>
        <sz val="11"/>
        <rFont val="ＭＳ Ｐゴシック"/>
        <family val="3"/>
        <charset val="128"/>
      </rPr>
      <t>含有
鉱石、スラグ又はスクラップ由来の二次材料を、</t>
    </r>
    <r>
      <rPr>
        <sz val="11"/>
        <rFont val="Verdana"/>
        <family val="2"/>
      </rPr>
      <t>Ta</t>
    </r>
    <r>
      <rPr>
        <sz val="11"/>
        <rFont val="ＭＳ Ｐゴシック"/>
        <family val="3"/>
        <charset val="128"/>
      </rPr>
      <t>の中間生成物又はその他の</t>
    </r>
    <r>
      <rPr>
        <sz val="11"/>
        <rFont val="Verdana"/>
        <family val="2"/>
      </rPr>
      <t>Ta</t>
    </r>
    <r>
      <rPr>
        <sz val="11"/>
        <rFont val="ＭＳ Ｐゴシック"/>
        <family val="3"/>
        <charset val="128"/>
      </rPr>
      <t>含有
品に加工する企業と定義されている。この金属の詳しい説明は、</t>
    </r>
    <r>
      <rPr>
        <sz val="11"/>
        <rFont val="Verdana"/>
        <family val="2"/>
      </rPr>
      <t>RMAP</t>
    </r>
    <r>
      <rPr>
        <sz val="11"/>
        <rFont val="ＭＳ Ｐゴシック"/>
        <family val="3"/>
        <charset val="128"/>
      </rPr>
      <t>監査手順書を参
照：</t>
    </r>
    <r>
      <rPr>
        <sz val="11"/>
        <rFont val="Verdana"/>
        <family val="2"/>
      </rPr>
      <t xml:space="preserve">http://www.responsiblemineralsinitiative.org/smelter-introduction/
</t>
    </r>
  </si>
  <si>
    <r>
      <rPr>
        <sz val="11"/>
        <rFont val="ＭＳ Ｐゴシック"/>
        <family val="3"/>
        <charset val="128"/>
      </rPr>
      <t>一次（錫）製錬業者とは、金属錫を生産するために、錫含有鉱石、錫精鉱を加工する
施設を一箇所以上所有している企業である。二次（錫）製錬業者とは、粗製錫又はそ
れ以上の品度の高い錫又はハンダのような錫製品を生産するために、スクラップ由来
の二次材料を、金属錫に還元できる施設を一箇所以上所有する企業である。</t>
    </r>
    <r>
      <rPr>
        <sz val="11"/>
        <rFont val="Verdana"/>
        <family val="2"/>
      </rPr>
      <t>RMAP</t>
    </r>
    <r>
      <rPr>
        <sz val="11"/>
        <rFont val="ＭＳ Ｐゴシック"/>
        <family val="3"/>
        <charset val="128"/>
      </rPr>
      <t>監査
手順書に参照される製錬業者は、上記のどれか</t>
    </r>
    <r>
      <rPr>
        <sz val="11"/>
        <rFont val="Verdana"/>
        <family val="2"/>
      </rPr>
      <t>1</t>
    </r>
    <r>
      <rPr>
        <sz val="11"/>
        <rFont val="ＭＳ Ｐゴシック"/>
        <family val="3"/>
        <charset val="128"/>
      </rPr>
      <t>つ、もしくは両方に該当する場合が
ある。この金属の詳細な説明については、</t>
    </r>
    <r>
      <rPr>
        <sz val="11"/>
        <rFont val="Verdana"/>
        <family val="2"/>
      </rPr>
      <t>RMAP</t>
    </r>
    <r>
      <rPr>
        <sz val="11"/>
        <rFont val="ＭＳ Ｐゴシック"/>
        <family val="3"/>
        <charset val="128"/>
      </rPr>
      <t xml:space="preserve">監査手順書を参照：
</t>
    </r>
    <r>
      <rPr>
        <sz val="11"/>
        <rFont val="Verdana"/>
        <family val="2"/>
      </rPr>
      <t xml:space="preserve">http://www.responsiblemineralsinitiative.org/smelter-introduction/
</t>
    </r>
  </si>
  <si>
    <r>
      <rPr>
        <sz val="11"/>
        <rFont val="ＭＳ Ｐゴシック"/>
        <family val="3"/>
        <charset val="128"/>
      </rPr>
      <t>タングステン（</t>
    </r>
    <r>
      <rPr>
        <sz val="11"/>
        <rFont val="Verdana"/>
        <family val="2"/>
      </rPr>
      <t>W</t>
    </r>
    <r>
      <rPr>
        <sz val="11"/>
        <rFont val="ＭＳ Ｐゴシック"/>
        <family val="3"/>
        <charset val="128"/>
      </rPr>
      <t>）製錬業者は、</t>
    </r>
    <r>
      <rPr>
        <sz val="11"/>
        <rFont val="Verdana"/>
        <family val="2"/>
      </rPr>
      <t>W</t>
    </r>
    <r>
      <rPr>
        <sz val="11"/>
        <rFont val="ＭＳ Ｐゴシック"/>
        <family val="3"/>
        <charset val="128"/>
      </rPr>
      <t>含有中間生成物を直接販売又は</t>
    </r>
    <r>
      <rPr>
        <sz val="11"/>
        <rFont val="Verdana"/>
        <family val="2"/>
      </rPr>
      <t>W</t>
    </r>
    <r>
      <rPr>
        <sz val="11"/>
        <rFont val="ＭＳ Ｐゴシック"/>
        <family val="3"/>
        <charset val="128"/>
      </rPr>
      <t>粉末、</t>
    </r>
    <r>
      <rPr>
        <sz val="11"/>
        <rFont val="Verdana"/>
        <family val="2"/>
      </rPr>
      <t>W</t>
    </r>
    <r>
      <rPr>
        <sz val="11"/>
        <rFont val="ＭＳ Ｐゴシック"/>
        <family val="3"/>
        <charset val="128"/>
      </rPr>
      <t>炭化物粉末などの</t>
    </r>
    <r>
      <rPr>
        <sz val="11"/>
        <rFont val="Verdana"/>
        <family val="2"/>
      </rPr>
      <t>W</t>
    </r>
    <r>
      <rPr>
        <sz val="11"/>
        <rFont val="ＭＳ Ｐゴシック"/>
        <family val="3"/>
        <charset val="128"/>
      </rPr>
      <t>含有品への更なる加工のために、</t>
    </r>
    <r>
      <rPr>
        <sz val="11"/>
        <rFont val="Verdana"/>
        <family val="2"/>
      </rPr>
      <t>W</t>
    </r>
    <r>
      <rPr>
        <sz val="11"/>
        <rFont val="ＭＳ Ｐゴシック"/>
        <family val="3"/>
        <charset val="128"/>
      </rPr>
      <t>鉱石（鉄マンガン重石、灰重石など）、</t>
    </r>
    <r>
      <rPr>
        <sz val="11"/>
        <rFont val="Verdana"/>
        <family val="2"/>
      </rPr>
      <t>W</t>
    </r>
    <r>
      <rPr>
        <sz val="11"/>
        <rFont val="ＭＳ Ｐゴシック"/>
        <family val="3"/>
        <charset val="128"/>
      </rPr>
      <t>含有精鉱又は</t>
    </r>
    <r>
      <rPr>
        <sz val="11"/>
        <rFont val="Verdana"/>
        <family val="2"/>
      </rPr>
      <t>W</t>
    </r>
    <r>
      <rPr>
        <sz val="11"/>
        <rFont val="ＭＳ Ｐゴシック"/>
        <family val="3"/>
        <charset val="128"/>
      </rPr>
      <t>含有スクラップ（二次材料）を、パラタングステン酸アンモニウム（</t>
    </r>
    <r>
      <rPr>
        <sz val="11"/>
        <rFont val="Verdana"/>
        <family val="2"/>
      </rPr>
      <t>APT</t>
    </r>
    <r>
      <rPr>
        <sz val="11"/>
        <rFont val="ＭＳ Ｐゴシック"/>
        <family val="3"/>
        <charset val="128"/>
      </rPr>
      <t>）やメタタングステン酸アンモニウム（</t>
    </r>
    <r>
      <rPr>
        <sz val="11"/>
        <rFont val="Verdana"/>
        <family val="2"/>
      </rPr>
      <t>AMT</t>
    </r>
    <r>
      <rPr>
        <sz val="11"/>
        <rFont val="ＭＳ Ｐゴシック"/>
        <family val="3"/>
        <charset val="128"/>
      </rPr>
      <t>）、フェロタングステン、酸化タングステン等の</t>
    </r>
    <r>
      <rPr>
        <sz val="11"/>
        <rFont val="Verdana"/>
        <family val="2"/>
      </rPr>
      <t>W</t>
    </r>
    <r>
      <rPr>
        <sz val="11"/>
        <rFont val="ＭＳ Ｐゴシック"/>
        <family val="3"/>
        <charset val="128"/>
      </rPr>
      <t>含有中間生成物に加工する施設を一箇所以上所有する企業である。この金属に関する詳細な説明は、</t>
    </r>
    <r>
      <rPr>
        <sz val="11"/>
        <rFont val="Verdana"/>
        <family val="2"/>
      </rPr>
      <t>RMAP</t>
    </r>
    <r>
      <rPr>
        <sz val="11"/>
        <rFont val="ＭＳ Ｐゴシック"/>
        <family val="3"/>
        <charset val="128"/>
      </rPr>
      <t>監査手順書を参照：</t>
    </r>
    <r>
      <rPr>
        <sz val="11"/>
        <rFont val="Verdana"/>
        <family val="2"/>
      </rPr>
      <t>http://www.responsiblemineralsinitiative.org/smelter-introduction/.</t>
    </r>
  </si>
  <si>
    <r>
      <rPr>
        <sz val="11"/>
        <rFont val="Calibri"/>
        <family val="2"/>
      </rPr>
      <t>必須項目は（</t>
    </r>
    <r>
      <rPr>
        <sz val="11"/>
        <rFont val="Verdana"/>
        <family val="2"/>
      </rPr>
      <t>*</t>
    </r>
    <r>
      <rPr>
        <sz val="11"/>
        <rFont val="Calibri"/>
        <family val="2"/>
      </rPr>
      <t>）で表示。各質問の回答方法については、「指示」タブを参照してください。</t>
    </r>
  </si>
  <si>
    <r>
      <t>1</t>
    </r>
    <r>
      <rPr>
        <sz val="11"/>
        <rFont val="Calibri"/>
        <family val="2"/>
      </rPr>
      <t>）製品自体や製造過程で、</t>
    </r>
    <r>
      <rPr>
        <sz val="11"/>
        <rFont val="Verdana"/>
        <family val="2"/>
      </rPr>
      <t>3TG</t>
    </r>
    <r>
      <rPr>
        <sz val="11"/>
        <rFont val="Calibri"/>
        <family val="2"/>
      </rPr>
      <t>が意図的に添加又は使用されていますか？</t>
    </r>
    <r>
      <rPr>
        <sz val="11"/>
        <rFont val="Verdana"/>
        <family val="2"/>
      </rPr>
      <t xml:space="preserve"> </t>
    </r>
    <r>
      <rPr>
        <sz val="11"/>
        <rFont val="Calibri"/>
        <family val="2"/>
      </rPr>
      <t>（</t>
    </r>
    <r>
      <rPr>
        <sz val="11"/>
        <rFont val="Verdana"/>
        <family val="2"/>
      </rPr>
      <t>*</t>
    </r>
    <r>
      <rPr>
        <sz val="11"/>
        <rFont val="Calibri"/>
        <family val="2"/>
      </rPr>
      <t>）</t>
    </r>
  </si>
  <si>
    <r>
      <t>2</t>
    </r>
    <r>
      <rPr>
        <sz val="11"/>
        <rFont val="Calibri"/>
        <family val="2"/>
      </rPr>
      <t>）</t>
    </r>
    <r>
      <rPr>
        <sz val="11"/>
        <rFont val="Verdana"/>
        <family val="2"/>
      </rPr>
      <t>3TG</t>
    </r>
    <r>
      <rPr>
        <sz val="11"/>
        <rFont val="Calibri"/>
        <family val="2"/>
      </rPr>
      <t>は製品に残留していますか？</t>
    </r>
  </si>
  <si>
    <r>
      <t>3</t>
    </r>
    <r>
      <rPr>
        <sz val="10"/>
        <rFont val="ＭＳ Ｐゴシック"/>
        <family val="3"/>
        <charset val="128"/>
      </rPr>
      <t>）貴社サプライチェーン内の製錬業者のいずれかが、対象国を</t>
    </r>
    <r>
      <rPr>
        <sz val="10"/>
        <rFont val="Verdana"/>
        <family val="2"/>
      </rPr>
      <t>3TG</t>
    </r>
    <r>
      <rPr>
        <sz val="10"/>
        <rFont val="ＭＳ Ｐゴシック"/>
        <family val="3"/>
        <charset val="128"/>
      </rPr>
      <t>の原産地としていますか？（</t>
    </r>
    <r>
      <rPr>
        <sz val="10"/>
        <rFont val="Verdana"/>
        <family val="2"/>
      </rPr>
      <t>SEC</t>
    </r>
    <r>
      <rPr>
        <sz val="10"/>
        <rFont val="ＭＳ Ｐゴシック"/>
        <family val="3"/>
        <charset val="128"/>
      </rPr>
      <t>用語。定義タブを参照）</t>
    </r>
  </si>
  <si>
    <r>
      <t>5</t>
    </r>
    <r>
      <rPr>
        <sz val="11"/>
        <rFont val="Calibri"/>
        <family val="2"/>
      </rPr>
      <t>）サプライチェーン調査に回答した関連するサプライヤーは何パーセントですか？</t>
    </r>
  </si>
  <si>
    <r>
      <t>6)</t>
    </r>
    <r>
      <rPr>
        <sz val="10"/>
        <rFont val="ＭＳ Ｐゴシック"/>
        <family val="3"/>
        <charset val="128"/>
      </rPr>
      <t>貴社のサプライチェーンに</t>
    </r>
    <r>
      <rPr>
        <sz val="10"/>
        <rFont val="Verdana"/>
        <family val="2"/>
      </rPr>
      <t>3TG</t>
    </r>
    <r>
      <rPr>
        <sz val="10"/>
        <rFont val="ＭＳ Ｐゴシック"/>
        <family val="3"/>
        <charset val="128"/>
      </rPr>
      <t>を供給する製錬業者を全て特定しましたか？</t>
    </r>
  </si>
  <si>
    <r>
      <t>A.</t>
    </r>
    <r>
      <rPr>
        <sz val="11"/>
        <rFont val="Calibri"/>
        <family val="2"/>
      </rPr>
      <t>紛争鉱物の調達方針を確定しましたか？</t>
    </r>
  </si>
  <si>
    <r>
      <t xml:space="preserve">D.  </t>
    </r>
    <r>
      <rPr>
        <sz val="10"/>
        <rFont val="ＭＳ Ｐゴシック"/>
        <family val="3"/>
        <charset val="128"/>
      </rPr>
      <t>貴社は直接サプライヤーに対し、独立民間監査会社の監査プログラムによりデューデリジェンス業務が認証された製錬業者から</t>
    </r>
    <r>
      <rPr>
        <sz val="10"/>
        <rFont val="Verdana"/>
        <family val="2"/>
      </rPr>
      <t>3TG</t>
    </r>
    <r>
      <rPr>
        <sz val="10"/>
        <rFont val="ＭＳ Ｐゴシック"/>
        <family val="3"/>
        <charset val="128"/>
      </rPr>
      <t>を調達することを要求していますか？</t>
    </r>
    <r>
      <rPr>
        <sz val="10"/>
        <rFont val="Verdana"/>
        <family val="2"/>
      </rPr>
      <t xml:space="preserve"> </t>
    </r>
  </si>
  <si>
    <r>
      <t>F.</t>
    </r>
    <r>
      <rPr>
        <sz val="11"/>
        <rFont val="Calibri"/>
        <family val="2"/>
      </rPr>
      <t>貴社は、関連するサプライヤーの紛争鉱物調査を行っていますか？</t>
    </r>
  </si>
  <si>
    <r>
      <t>I.</t>
    </r>
    <r>
      <rPr>
        <sz val="11"/>
        <rFont val="Calibri"/>
        <family val="2"/>
      </rPr>
      <t>貴社は、</t>
    </r>
    <r>
      <rPr>
        <sz val="11"/>
        <rFont val="Verdana"/>
        <family val="2"/>
      </rPr>
      <t>SEC</t>
    </r>
    <r>
      <rPr>
        <sz val="11"/>
        <rFont val="Calibri"/>
        <family val="2"/>
      </rPr>
      <t>に紛争鉱物の開示情報を年</t>
    </r>
    <r>
      <rPr>
        <sz val="11"/>
        <rFont val="Verdana"/>
        <family val="2"/>
      </rPr>
      <t>1</t>
    </r>
    <r>
      <rPr>
        <sz val="11"/>
        <rFont val="Calibri"/>
        <family val="2"/>
      </rPr>
      <t>回提出する必要がありますか？</t>
    </r>
  </si>
  <si>
    <r>
      <t>90%</t>
    </r>
    <r>
      <rPr>
        <sz val="11"/>
        <rFont val="Calibri"/>
        <family val="2"/>
      </rPr>
      <t>超</t>
    </r>
  </si>
  <si>
    <r>
      <t>75%</t>
    </r>
    <r>
      <rPr>
        <sz val="11"/>
        <rFont val="Calibri"/>
        <family val="2"/>
      </rPr>
      <t>超</t>
    </r>
  </si>
  <si>
    <r>
      <t>50%</t>
    </r>
    <r>
      <rPr>
        <sz val="11"/>
        <rFont val="Calibri"/>
        <family val="2"/>
      </rPr>
      <t>超</t>
    </r>
  </si>
  <si>
    <r>
      <t>50%</t>
    </r>
    <r>
      <rPr>
        <sz val="11"/>
        <rFont val="Calibri"/>
        <family val="2"/>
      </rPr>
      <t>以下</t>
    </r>
  </si>
  <si>
    <r>
      <rPr>
        <sz val="11"/>
        <rFont val="Calibri"/>
        <family val="2"/>
      </rPr>
      <t>はい、</t>
    </r>
    <r>
      <rPr>
        <sz val="11"/>
        <rFont val="Verdana"/>
        <family val="2"/>
      </rPr>
      <t>IPC-1755 [CMRT</t>
    </r>
    <r>
      <rPr>
        <sz val="11"/>
        <rFont val="Calibri"/>
        <family val="2"/>
      </rPr>
      <t>など</t>
    </r>
    <r>
      <rPr>
        <sz val="11"/>
        <rFont val="Verdana"/>
        <family val="2"/>
      </rPr>
      <t>]</t>
    </r>
    <r>
      <rPr>
        <sz val="11"/>
        <rFont val="Calibri"/>
        <family val="2"/>
      </rPr>
      <t>に準拠する</t>
    </r>
  </si>
  <si>
    <r>
      <rPr>
        <sz val="11"/>
        <rFont val="Calibri"/>
        <family val="2"/>
      </rPr>
      <t>はい、他のフォーマットを使用する（記述する）</t>
    </r>
  </si>
  <si>
    <r>
      <rPr>
        <sz val="7"/>
        <rFont val="Verdana"/>
        <family val="2"/>
      </rPr>
      <t xml:space="preserve"> </t>
    </r>
    <r>
      <rPr>
        <sz val="10"/>
        <rFont val="Verdana"/>
        <family val="2"/>
      </rPr>
      <t>いいえ</t>
    </r>
  </si>
  <si>
    <r>
      <rPr>
        <sz val="11"/>
        <rFont val="ＭＳ Ｐゴシック"/>
        <family val="3"/>
        <charset val="128"/>
      </rPr>
      <t>以下の製錬業者リストは、このテンプレート発表時点で最新の</t>
    </r>
    <r>
      <rPr>
        <sz val="11"/>
        <rFont val="Verdana"/>
        <family val="2"/>
      </rPr>
      <t>RMI</t>
    </r>
    <r>
      <rPr>
        <sz val="11"/>
        <rFont val="ＭＳ Ｐゴシック"/>
        <family val="3"/>
        <charset val="128"/>
      </rPr>
      <t>の製錬業者／別名の情報を表すものです。</t>
    </r>
    <r>
      <rPr>
        <sz val="11"/>
        <rFont val="Verdana"/>
        <family val="2"/>
      </rPr>
      <t xml:space="preserve">  </t>
    </r>
    <r>
      <rPr>
        <sz val="11"/>
        <rFont val="ＭＳ Ｐゴシック"/>
        <family val="3"/>
        <charset val="128"/>
      </rPr>
      <t>このリストは頻繁に更新されます。最新版については、</t>
    </r>
    <r>
      <rPr>
        <sz val="11"/>
        <rFont val="Verdana"/>
        <family val="2"/>
      </rPr>
      <t>RMI</t>
    </r>
    <r>
      <rPr>
        <sz val="11"/>
        <rFont val="ＭＳ Ｐゴシック"/>
        <family val="3"/>
        <charset val="128"/>
      </rPr>
      <t>ウェブサイト（</t>
    </r>
    <r>
      <rPr>
        <sz val="11"/>
        <rFont val="Verdana"/>
        <family val="2"/>
      </rPr>
      <t>http://www.responsiblemineralsinitiative.org/responsible-minerals-assurance-process/exports/cmrt-export/</t>
    </r>
    <r>
      <rPr>
        <sz val="11"/>
        <rFont val="ＭＳ Ｐゴシック"/>
        <family val="3"/>
        <charset val="128"/>
      </rPr>
      <t>）にてご確認ください。</t>
    </r>
    <r>
      <rPr>
        <sz val="11"/>
        <rFont val="Verdana"/>
        <family val="2"/>
      </rPr>
      <t xml:space="preserve">  </t>
    </r>
    <r>
      <rPr>
        <sz val="11"/>
        <rFont val="ＭＳ Ｐゴシック"/>
        <family val="3"/>
        <charset val="128"/>
      </rPr>
      <t>このリストに製錬業者の名前が掲載されている場合であっても、それはコンフリクトフリー製錬業者プログラム内で現在活発又は適合しているという保証ではありません。
最新版かつ正確な標準製錬業者（活発又は適合）リストについては、</t>
    </r>
    <r>
      <rPr>
        <sz val="11"/>
        <rFont val="Verdana"/>
        <family val="2"/>
      </rPr>
      <t>RMI</t>
    </r>
    <r>
      <rPr>
        <sz val="11"/>
        <rFont val="ＭＳ Ｐゴシック"/>
        <family val="3"/>
        <charset val="128"/>
      </rPr>
      <t>ウエブサイトを参照してください（</t>
    </r>
    <r>
      <rPr>
        <sz val="11"/>
        <rFont val="Verdana"/>
        <family val="2"/>
      </rPr>
      <t>www.responsiblemineralsinitiative.org</t>
    </r>
    <r>
      <rPr>
        <sz val="11"/>
        <rFont val="ＭＳ Ｐゴシック"/>
        <family val="3"/>
        <charset val="128"/>
      </rPr>
      <t xml:space="preserve">）。
</t>
    </r>
    <r>
      <rPr>
        <sz val="11"/>
        <rFont val="Verdana"/>
        <family val="2"/>
      </rPr>
      <t>B</t>
    </r>
    <r>
      <rPr>
        <sz val="11"/>
        <rFont val="ＭＳ Ｐゴシック"/>
        <family val="3"/>
        <charset val="128"/>
      </rPr>
      <t>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t>
    </r>
    <r>
      <rPr>
        <sz val="11"/>
        <rFont val="Verdana"/>
        <family val="2"/>
      </rPr>
      <t>RMI</t>
    </r>
    <r>
      <rPr>
        <sz val="11"/>
        <rFont val="ＭＳ Ｐゴシック"/>
        <family val="3"/>
        <charset val="128"/>
      </rPr>
      <t>標準製錬所名ではないかもしれませんが、参照名は製錬所を特定するのに役立ちます。製錬所は、</t>
    </r>
    <r>
      <rPr>
        <sz val="11"/>
        <rFont val="Verdana"/>
        <family val="2"/>
      </rPr>
      <t>Smelter Look-up</t>
    </r>
    <r>
      <rPr>
        <sz val="11"/>
        <rFont val="ＭＳ Ｐゴシック"/>
        <family val="3"/>
        <charset val="128"/>
      </rPr>
      <t>（製錬所検索）の</t>
    </r>
    <r>
      <rPr>
        <sz val="11"/>
        <rFont val="Verdana"/>
        <family val="2"/>
      </rPr>
      <t>C</t>
    </r>
    <r>
      <rPr>
        <sz val="11"/>
        <rFont val="ＭＳ Ｐゴシック"/>
        <family val="3"/>
        <charset val="128"/>
      </rPr>
      <t xml:space="preserve">列に記載されています。
</t>
    </r>
    <r>
      <rPr>
        <sz val="11"/>
        <rFont val="Verdana"/>
        <family val="2"/>
      </rPr>
      <t>C</t>
    </r>
    <r>
      <rPr>
        <sz val="11"/>
        <rFont val="ＭＳ Ｐゴシック"/>
        <family val="3"/>
        <charset val="128"/>
      </rPr>
      <t>列は、</t>
    </r>
    <r>
      <rPr>
        <sz val="11"/>
        <rFont val="Verdana"/>
        <family val="2"/>
      </rPr>
      <t>ASCII</t>
    </r>
    <r>
      <rPr>
        <sz val="11"/>
        <rFont val="ＭＳ Ｐゴシック"/>
        <family val="3"/>
        <charset val="128"/>
      </rPr>
      <t>文字セットで表す公式の標準製錬業者名のリストです。大多数の製錬業者の名前は両列で同じですが、一般名称が正式名と違う場合は、</t>
    </r>
    <r>
      <rPr>
        <sz val="11"/>
        <rFont val="Verdana"/>
        <family val="2"/>
      </rPr>
      <t>B</t>
    </r>
    <r>
      <rPr>
        <sz val="11"/>
        <rFont val="ＭＳ Ｐゴシック"/>
        <family val="3"/>
        <charset val="128"/>
      </rPr>
      <t>列にその違いが注記されています。</t>
    </r>
  </si>
  <si>
    <r>
      <t>Smelter Look-Up</t>
    </r>
    <r>
      <rPr>
        <sz val="11"/>
        <rFont val="Calibri"/>
        <family val="2"/>
      </rPr>
      <t>（製錬所検索）（</t>
    </r>
    <r>
      <rPr>
        <sz val="11"/>
        <rFont val="Verdana"/>
        <family val="2"/>
      </rPr>
      <t>*</t>
    </r>
    <r>
      <rPr>
        <sz val="11"/>
        <rFont val="Calibri"/>
        <family val="2"/>
      </rPr>
      <t>）</t>
    </r>
  </si>
  <si>
    <r>
      <rPr>
        <sz val="11"/>
        <rFont val="Calibri"/>
        <family val="2"/>
      </rPr>
      <t>製錬所</t>
    </r>
    <r>
      <rPr>
        <sz val="11"/>
        <rFont val="Verdana"/>
        <family val="2"/>
      </rPr>
      <t>ID</t>
    </r>
  </si>
  <si>
    <r>
      <t xml:space="preserve">
</t>
    </r>
    <r>
      <rPr>
        <sz val="11"/>
        <rFont val="Calibri"/>
        <family val="2"/>
      </rPr>
      <t>製錬所名</t>
    </r>
    <r>
      <rPr>
        <sz val="11"/>
        <rFont val="Verdana"/>
        <family val="2"/>
      </rPr>
      <t xml:space="preserve">(1)
</t>
    </r>
  </si>
  <si>
    <r>
      <rPr>
        <sz val="11"/>
        <rFont val="ＭＳ Ｐゴシック"/>
        <family val="3"/>
        <charset val="128"/>
      </rPr>
      <t>「</t>
    </r>
    <r>
      <rPr>
        <sz val="11"/>
        <rFont val="Verdana"/>
        <family val="2"/>
      </rPr>
      <t>RMAP</t>
    </r>
    <r>
      <rPr>
        <sz val="11"/>
        <rFont val="ＭＳ Ｐゴシック"/>
        <family val="3"/>
        <charset val="128"/>
      </rPr>
      <t>適合製錬業者リスト」へのリンク</t>
    </r>
  </si>
  <si>
    <r>
      <t xml:space="preserve">
</t>
    </r>
    <r>
      <rPr>
        <sz val="11"/>
        <rFont val="ＭＳ Ｐゴシック"/>
        <family val="3"/>
        <charset val="128"/>
      </rPr>
      <t>オプション</t>
    </r>
    <r>
      <rPr>
        <sz val="11"/>
        <rFont val="Verdana"/>
        <family val="2"/>
      </rPr>
      <t>A</t>
    </r>
    <r>
      <rPr>
        <sz val="11"/>
        <rFont val="ＭＳ Ｐゴシック"/>
        <family val="3"/>
        <charset val="128"/>
      </rPr>
      <t>：製錬業者識別番号が分かる場合は、その番号を</t>
    </r>
    <r>
      <rPr>
        <sz val="11"/>
        <rFont val="Verdana"/>
        <family val="2"/>
      </rPr>
      <t>A</t>
    </r>
    <r>
      <rPr>
        <sz val="11"/>
        <rFont val="ＭＳ Ｐゴシック"/>
        <family val="3"/>
        <charset val="128"/>
      </rPr>
      <t>列に入力してください（</t>
    </r>
    <r>
      <rPr>
        <sz val="11"/>
        <rFont val="Verdana"/>
        <family val="2"/>
      </rPr>
      <t>B</t>
    </r>
    <r>
      <rPr>
        <sz val="11"/>
        <rFont val="ＭＳ Ｐゴシック"/>
        <family val="3"/>
        <charset val="128"/>
      </rPr>
      <t>列、</t>
    </r>
    <r>
      <rPr>
        <sz val="11"/>
        <rFont val="Verdana"/>
        <family val="2"/>
      </rPr>
      <t>C</t>
    </r>
    <r>
      <rPr>
        <sz val="11"/>
        <rFont val="ＭＳ Ｐゴシック"/>
        <family val="3"/>
        <charset val="128"/>
      </rPr>
      <t>列、</t>
    </r>
    <r>
      <rPr>
        <sz val="11"/>
        <rFont val="Verdana"/>
        <family val="2"/>
      </rPr>
      <t>E</t>
    </r>
    <r>
      <rPr>
        <sz val="11"/>
        <rFont val="ＭＳ Ｐゴシック"/>
        <family val="3"/>
        <charset val="128"/>
      </rPr>
      <t>列、</t>
    </r>
    <r>
      <rPr>
        <sz val="11"/>
        <rFont val="Verdana"/>
        <family val="2"/>
      </rPr>
      <t>F</t>
    </r>
    <r>
      <rPr>
        <sz val="11"/>
        <rFont val="ＭＳ Ｐゴシック"/>
        <family val="3"/>
        <charset val="128"/>
      </rPr>
      <t>列、</t>
    </r>
    <r>
      <rPr>
        <sz val="11"/>
        <rFont val="Verdana"/>
        <family val="2"/>
      </rPr>
      <t>G</t>
    </r>
    <r>
      <rPr>
        <sz val="11"/>
        <rFont val="ＭＳ Ｐゴシック"/>
        <family val="3"/>
        <charset val="128"/>
      </rPr>
      <t>列、</t>
    </r>
    <r>
      <rPr>
        <sz val="11"/>
        <rFont val="Verdana"/>
        <family val="2"/>
      </rPr>
      <t>I</t>
    </r>
    <r>
      <rPr>
        <sz val="11"/>
        <rFont val="ＭＳ Ｐゴシック"/>
        <family val="3"/>
        <charset val="128"/>
      </rPr>
      <t>列および</t>
    </r>
    <r>
      <rPr>
        <sz val="11"/>
        <rFont val="Verdana"/>
        <family val="2"/>
      </rPr>
      <t>J</t>
    </r>
    <r>
      <rPr>
        <sz val="11"/>
        <rFont val="ＭＳ Ｐゴシック"/>
        <family val="3"/>
        <charset val="128"/>
      </rPr>
      <t>列は自動入力されます）。</t>
    </r>
    <r>
      <rPr>
        <sz val="11"/>
        <rFont val="Verdana"/>
        <family val="2"/>
      </rPr>
      <t>D</t>
    </r>
    <r>
      <rPr>
        <sz val="11"/>
        <rFont val="ＭＳ Ｐゴシック"/>
        <family val="3"/>
        <charset val="128"/>
      </rPr>
      <t>列はグレー表示されます。</t>
    </r>
    <r>
      <rPr>
        <sz val="11"/>
        <rFont val="Verdana"/>
        <family val="2"/>
      </rPr>
      <t xml:space="preserve">
</t>
    </r>
    <r>
      <rPr>
        <sz val="11"/>
        <rFont val="ＭＳ Ｐゴシック"/>
        <family val="3"/>
        <charset val="128"/>
      </rPr>
      <t>オプション</t>
    </r>
    <r>
      <rPr>
        <sz val="11"/>
        <rFont val="Verdana"/>
        <family val="2"/>
      </rPr>
      <t>B</t>
    </r>
    <r>
      <rPr>
        <sz val="11"/>
        <rFont val="ＭＳ Ｐゴシック"/>
        <family val="3"/>
        <charset val="128"/>
      </rPr>
      <t>：金属と製錬業者検索名の組み合わせが分かる場合は、以下のステップを行ってください。</t>
    </r>
    <r>
      <rPr>
        <sz val="11"/>
        <rFont val="Verdana"/>
        <family val="2"/>
      </rPr>
      <t xml:space="preserve">
</t>
    </r>
    <r>
      <rPr>
        <sz val="11"/>
        <rFont val="ＭＳ Ｐゴシック"/>
        <family val="3"/>
        <charset val="128"/>
      </rPr>
      <t>ステップ</t>
    </r>
    <r>
      <rPr>
        <sz val="11"/>
        <rFont val="Verdana"/>
        <family val="2"/>
      </rPr>
      <t>1. B</t>
    </r>
    <r>
      <rPr>
        <sz val="11"/>
        <rFont val="ＭＳ Ｐゴシック"/>
        <family val="3"/>
        <charset val="128"/>
      </rPr>
      <t>列で金属を選択</t>
    </r>
    <r>
      <rPr>
        <sz val="11"/>
        <rFont val="Verdana"/>
        <family val="2"/>
      </rPr>
      <t xml:space="preserve">
</t>
    </r>
    <r>
      <rPr>
        <sz val="11"/>
        <rFont val="ＭＳ Ｐゴシック"/>
        <family val="3"/>
        <charset val="128"/>
      </rPr>
      <t>ステップ</t>
    </r>
    <r>
      <rPr>
        <sz val="11"/>
        <rFont val="Verdana"/>
        <family val="2"/>
      </rPr>
      <t>2. C</t>
    </r>
    <r>
      <rPr>
        <sz val="11"/>
        <rFont val="ＭＳ Ｐゴシック"/>
        <family val="3"/>
        <charset val="128"/>
      </rPr>
      <t>列のドロップダウンメニューで製錬業者名を選択（組み合わせが間違っている場合は赤色で表示）</t>
    </r>
    <r>
      <rPr>
        <sz val="11"/>
        <rFont val="Verdana"/>
        <family val="2"/>
      </rPr>
      <t xml:space="preserve">
</t>
    </r>
    <r>
      <rPr>
        <sz val="11"/>
        <rFont val="ＭＳ Ｐゴシック"/>
        <family val="3"/>
        <charset val="128"/>
      </rPr>
      <t>オプション</t>
    </r>
    <r>
      <rPr>
        <sz val="11"/>
        <rFont val="Verdana"/>
        <family val="2"/>
      </rPr>
      <t>C</t>
    </r>
    <r>
      <rPr>
        <sz val="11"/>
        <rFont val="ＭＳ Ｐゴシック"/>
        <family val="3"/>
        <charset val="128"/>
      </rPr>
      <t>：金属と製錬業者名の組み合わせが分かる場合は、以下のステップを行ってください。</t>
    </r>
    <r>
      <rPr>
        <sz val="11"/>
        <rFont val="Verdana"/>
        <family val="2"/>
      </rPr>
      <t xml:space="preserve">
</t>
    </r>
    <r>
      <rPr>
        <sz val="11"/>
        <rFont val="ＭＳ Ｐゴシック"/>
        <family val="3"/>
        <charset val="128"/>
      </rPr>
      <t>ステップ</t>
    </r>
    <r>
      <rPr>
        <sz val="11"/>
        <rFont val="Verdana"/>
        <family val="2"/>
      </rPr>
      <t>1. B</t>
    </r>
    <r>
      <rPr>
        <sz val="11"/>
        <rFont val="ＭＳ Ｐゴシック"/>
        <family val="3"/>
        <charset val="128"/>
      </rPr>
      <t>列で金属を選択</t>
    </r>
    <r>
      <rPr>
        <sz val="11"/>
        <rFont val="Verdana"/>
        <family val="2"/>
      </rPr>
      <t xml:space="preserve">
</t>
    </r>
    <r>
      <rPr>
        <sz val="11"/>
        <rFont val="ＭＳ Ｐゴシック"/>
        <family val="3"/>
        <charset val="128"/>
      </rPr>
      <t>ステップ</t>
    </r>
    <r>
      <rPr>
        <sz val="11"/>
        <rFont val="Verdana"/>
        <family val="2"/>
      </rPr>
      <t>2. Smelter Look-Up</t>
    </r>
    <r>
      <rPr>
        <sz val="11"/>
        <rFont val="ＭＳ Ｐゴシック"/>
        <family val="3"/>
        <charset val="128"/>
      </rPr>
      <t>（製錬所検索）ドロップダウンで［</t>
    </r>
    <r>
      <rPr>
        <sz val="11"/>
        <rFont val="Verdana"/>
        <family val="2"/>
      </rPr>
      <t>Smelter Not Listed</t>
    </r>
    <r>
      <rPr>
        <sz val="11"/>
        <rFont val="ＭＳ Ｐゴシック"/>
        <family val="3"/>
        <charset val="128"/>
      </rPr>
      <t>（製錬業者が表に含まれていない）］を選択し、</t>
    </r>
    <r>
      <rPr>
        <sz val="11"/>
        <rFont val="Verdana"/>
        <family val="2"/>
      </rPr>
      <t>D</t>
    </r>
    <r>
      <rPr>
        <sz val="11"/>
        <rFont val="ＭＳ Ｐゴシック"/>
        <family val="3"/>
        <charset val="128"/>
      </rPr>
      <t>列と</t>
    </r>
    <r>
      <rPr>
        <sz val="11"/>
        <rFont val="Verdana"/>
        <family val="2"/>
      </rPr>
      <t>E</t>
    </r>
    <r>
      <rPr>
        <sz val="11"/>
        <rFont val="ＭＳ Ｐゴシック"/>
        <family val="3"/>
        <charset val="128"/>
      </rPr>
      <t>列を記入します　
ステップ</t>
    </r>
    <r>
      <rPr>
        <sz val="11"/>
        <rFont val="Verdana"/>
        <family val="2"/>
      </rPr>
      <t xml:space="preserve">3. </t>
    </r>
    <r>
      <rPr>
        <sz val="11"/>
        <rFont val="ＭＳ Ｐゴシック"/>
        <family val="3"/>
        <charset val="128"/>
      </rPr>
      <t>入手可能なすべての製錬業者情報を</t>
    </r>
    <r>
      <rPr>
        <sz val="11"/>
        <rFont val="Verdana"/>
        <family val="2"/>
      </rPr>
      <t>H</t>
    </r>
    <r>
      <rPr>
        <sz val="11"/>
        <rFont val="ＭＳ Ｐゴシック"/>
        <family val="3"/>
        <charset val="128"/>
      </rPr>
      <t>列～</t>
    </r>
    <r>
      <rPr>
        <sz val="11"/>
        <rFont val="Verdana"/>
        <family val="2"/>
      </rPr>
      <t>Q</t>
    </r>
    <r>
      <rPr>
        <sz val="11"/>
        <rFont val="ＭＳ Ｐゴシック"/>
        <family val="3"/>
        <charset val="128"/>
      </rPr>
      <t>列に記入します</t>
    </r>
    <r>
      <rPr>
        <sz val="11"/>
        <rFont val="Verdana"/>
        <family val="2"/>
      </rPr>
      <t xml:space="preserve">
</t>
    </r>
    <r>
      <rPr>
        <sz val="11"/>
        <rFont val="ＭＳ Ｐゴシック"/>
        <family val="3"/>
        <charset val="128"/>
      </rPr>
      <t>必須項目は（</t>
    </r>
    <r>
      <rPr>
        <sz val="11"/>
        <rFont val="Verdana"/>
        <family val="2"/>
      </rPr>
      <t>*</t>
    </r>
    <r>
      <rPr>
        <sz val="11"/>
        <rFont val="ＭＳ Ｐゴシック"/>
        <family val="3"/>
        <charset val="128"/>
      </rPr>
      <t>）で表示。</t>
    </r>
    <r>
      <rPr>
        <sz val="11"/>
        <rFont val="Verdana"/>
        <family val="2"/>
      </rPr>
      <t xml:space="preserve">
</t>
    </r>
    <r>
      <rPr>
        <sz val="11"/>
        <rFont val="ＭＳ Ｐゴシック"/>
        <family val="3"/>
        <charset val="128"/>
      </rPr>
      <t>（</t>
    </r>
    <r>
      <rPr>
        <sz val="11"/>
        <rFont val="Verdana"/>
        <family val="2"/>
      </rPr>
      <t>1</t>
    </r>
    <r>
      <rPr>
        <sz val="11"/>
        <rFont val="ＭＳ Ｐゴシック"/>
        <family val="3"/>
        <charset val="128"/>
      </rPr>
      <t>）</t>
    </r>
    <r>
      <rPr>
        <sz val="11"/>
        <rFont val="Verdana"/>
        <family val="2"/>
      </rPr>
      <t>Smelter Look-up</t>
    </r>
    <r>
      <rPr>
        <sz val="11"/>
        <rFont val="ＭＳ Ｐゴシック"/>
        <family val="3"/>
        <charset val="128"/>
      </rPr>
      <t>（製錬所検索）が</t>
    </r>
    <r>
      <rPr>
        <sz val="11"/>
        <rFont val="Verdana"/>
        <family val="2"/>
      </rPr>
      <t xml:space="preserve"> </t>
    </r>
    <r>
      <rPr>
        <sz val="11"/>
        <rFont val="ＭＳ Ｐゴシック"/>
        <family val="3"/>
        <charset val="128"/>
      </rPr>
      <t>「</t>
    </r>
    <r>
      <rPr>
        <sz val="11"/>
        <rFont val="Verdana"/>
        <family val="2"/>
      </rPr>
      <t>Smelter Not Listed</t>
    </r>
    <r>
      <rPr>
        <sz val="11"/>
        <rFont val="ＭＳ Ｐゴシック"/>
        <family val="3"/>
        <charset val="128"/>
      </rPr>
      <t>（製錬業者が表に含まれていない）」である場合に必要とされる入力情報</t>
    </r>
    <r>
      <rPr>
        <sz val="11"/>
        <rFont val="Verdana"/>
        <family val="2"/>
      </rPr>
      <t xml:space="preserve">
</t>
    </r>
    <r>
      <rPr>
        <sz val="11"/>
        <rFont val="ＭＳ Ｐゴシック"/>
        <family val="3"/>
        <charset val="128"/>
      </rPr>
      <t>注：オプション</t>
    </r>
    <r>
      <rPr>
        <sz val="11"/>
        <rFont val="Verdana"/>
        <family val="2"/>
      </rPr>
      <t>A</t>
    </r>
    <r>
      <rPr>
        <sz val="11"/>
        <rFont val="ＭＳ Ｐゴシック"/>
        <family val="3"/>
        <charset val="128"/>
      </rPr>
      <t>、</t>
    </r>
    <r>
      <rPr>
        <sz val="11"/>
        <rFont val="Verdana"/>
        <family val="2"/>
      </rPr>
      <t>B</t>
    </r>
    <r>
      <rPr>
        <sz val="11"/>
        <rFont val="ＭＳ Ｐゴシック"/>
        <family val="3"/>
        <charset val="128"/>
      </rPr>
      <t>、</t>
    </r>
    <r>
      <rPr>
        <sz val="11"/>
        <rFont val="Verdana"/>
        <family val="2"/>
      </rPr>
      <t>C</t>
    </r>
    <r>
      <rPr>
        <sz val="11"/>
        <rFont val="ＭＳ Ｐゴシック"/>
        <family val="3"/>
        <charset val="128"/>
      </rPr>
      <t>の組み合わせを使用して、「</t>
    </r>
    <r>
      <rPr>
        <sz val="11"/>
        <rFont val="Verdana"/>
        <family val="2"/>
      </rPr>
      <t>Smelter List</t>
    </r>
    <r>
      <rPr>
        <sz val="11"/>
        <rFont val="ＭＳ Ｐゴシック"/>
        <family val="3"/>
        <charset val="128"/>
      </rPr>
      <t>（製錬業者リスト）」を入力することができます。自動入力されたセルは変更しないでください。製錬業者検索タブのエラーはすべて、</t>
    </r>
    <r>
      <rPr>
        <sz val="11"/>
        <rFont val="Verdana"/>
        <family val="2"/>
      </rPr>
      <t>RMI@responsiblebusiness.org</t>
    </r>
    <r>
      <rPr>
        <sz val="11"/>
        <rFont val="ＭＳ Ｐゴシック"/>
        <family val="3"/>
        <charset val="128"/>
      </rPr>
      <t>を使用して</t>
    </r>
    <r>
      <rPr>
        <sz val="11"/>
        <rFont val="Verdana"/>
        <family val="2"/>
      </rPr>
      <t>RMI</t>
    </r>
    <r>
      <rPr>
        <sz val="11"/>
        <rFont val="ＭＳ Ｐゴシック"/>
        <family val="3"/>
        <charset val="128"/>
      </rPr>
      <t>に報告してください。</t>
    </r>
  </si>
  <si>
    <r>
      <rPr>
        <sz val="11"/>
        <rFont val="ＭＳ Ｐゴシック"/>
        <family val="3"/>
        <charset val="128"/>
      </rPr>
      <t>御社が直接サプライヤーに対し、責任ある鉱物保証プロセスに適合する精錬業者リストを使用し</t>
    </r>
    <r>
      <rPr>
        <sz val="11"/>
        <rFont val="Verdana"/>
        <family val="2"/>
      </rPr>
      <t>DRC</t>
    </r>
    <r>
      <rPr>
        <sz val="11"/>
        <rFont val="ＭＳ Ｐゴシック"/>
        <family val="3"/>
        <charset val="128"/>
      </rPr>
      <t>コンフリクトフリーと認定された精錬業者から調達することを要求する場合は、「申告」タブの</t>
    </r>
    <r>
      <rPr>
        <sz val="11"/>
        <rFont val="Verdana"/>
        <family val="2"/>
      </rPr>
      <t>D75</t>
    </r>
    <r>
      <rPr>
        <sz val="11"/>
        <rFont val="ＭＳ Ｐゴシック"/>
        <family val="3"/>
        <charset val="128"/>
      </rPr>
      <t>に回答してください</t>
    </r>
  </si>
  <si>
    <r>
      <rPr>
        <sz val="10"/>
        <rFont val="Verdana"/>
        <family val="2"/>
      </rPr>
      <t>宣言]タブの[質問1と2をお答えください</t>
    </r>
  </si>
  <si>
    <t>中文 Chinese</t>
  </si>
  <si>
    <r>
      <t>RMI 网址：(www.responsiblemineralsinitiative.org) 培训和指导、模板、负责任矿物审验流程</t>
    </r>
    <r>
      <rPr>
        <sz val="11"/>
        <color rgb="FFFF0000"/>
        <rFont val="Verdana"/>
        <family val="2"/>
      </rPr>
      <t>合规</t>
    </r>
    <r>
      <rPr>
        <sz val="11"/>
        <rFont val="Verdana"/>
        <family val="2"/>
      </rPr>
      <t>冶炼厂列表。</t>
    </r>
  </si>
  <si>
    <t>介绍</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</si>
  <si>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
CMRT 旨在让下游企业披露其供应链有关的信息（准确来讲，不包括冶炼厂）。如果贵公司是 3TG 冶炼厂或精炼厂，根据 RMAP 协议，我们建议您在冶炼厂列表选项卡中输入贵公司的名称。
填写表格时，单元格条目不应以“=”或“#”开头。
</t>
  </si>
  <si>
    <r>
      <t>*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t>
    </r>
    <r>
      <rPr>
        <sz val="11"/>
        <color rgb="FFFF0000"/>
        <rFont val="Verdana"/>
        <family val="2"/>
      </rPr>
      <t>经济合作与发展组织关于来自冲突影响和高风险区域之矿石的负责任供应链尽职调查指南”(</t>
    </r>
    <r>
      <rPr>
        <sz val="11"/>
        <rFont val="Verdana"/>
        <family val="2"/>
      </rPr>
      <t xml:space="preserve">http://www.oecd.org/dataoecd/62/30/46740847.pdf)，明确了供应商如何制定政策、尽职框架和管理体系。
</t>
    </r>
    <r>
      <rPr>
        <vertAlign val="superscript"/>
        <sz val="11"/>
        <rFont val="Verdana"/>
        <family val="2"/>
      </rPr>
      <t>**</t>
    </r>
    <r>
      <rPr>
        <sz val="11"/>
        <rFont val="Verdana"/>
        <family val="2"/>
      </rPr>
      <t xml:space="preserve"> 有关信息，请参见“负责任矿物</t>
    </r>
    <r>
      <rPr>
        <sz val="11"/>
        <color rgb="FFFF0000"/>
        <rFont val="Verdana"/>
        <family val="2"/>
      </rPr>
      <t>计划”</t>
    </r>
    <r>
      <rPr>
        <sz val="11"/>
        <rFont val="Verdana"/>
        <family val="2"/>
      </rPr>
      <t>(www.responsiblemineralsinitiative.org)。</t>
    </r>
  </si>
  <si>
    <t>公司信息的填写说明（第 8 至 22 行）。
请仅以英文作答</t>
  </si>
  <si>
    <t>注：带星号 (*) 的字段为必填。</t>
  </si>
  <si>
    <r>
      <t xml:space="preserve">1. </t>
    </r>
    <r>
      <rPr>
        <sz val="11"/>
        <color indexed="8"/>
        <rFont val="Verdana"/>
        <family val="2"/>
      </rPr>
      <t>插入贵公司的法定名称。请勿使用缩写。在此字段中，您可以选择添加其他商业名称、营业名称等。</t>
    </r>
  </si>
  <si>
    <t>2. 选择贵公司的申报范围。范围选项为：
A. 全公司
B. 产品（或产品列表）
C. 用户自定义 
对于“全公司”，申报涵盖公司产品或母公司生产的产品物质整体。如果用户在公司级别中报告冲突矿产数据，他们将报告关于其生产的所有产品的冲突矿产数据。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
如果选择范围为“用户自定义”，用户必须描述 3TG 披露适用的范围。此类范围应由供应商在文本字段内予以定义，并确保客户或文档接收人可以清楚理解。例如，公司可提供链接来说明信息。
此为必填字段。</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</si>
  <si>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</si>
  <si>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</si>
  <si>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</si>
  <si>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</si>
  <si>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</si>
  <si>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</si>
  <si>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r>
      <t>9. 插入负责申报信息内容的人员姓名。授权人可能与联系人不同。请勿填写“</t>
    </r>
    <r>
      <rPr>
        <sz val="11"/>
        <color rgb="FFFF0000"/>
        <rFont val="Verdana"/>
        <family val="2"/>
      </rPr>
      <t>相同”或相似信息，而</t>
    </r>
    <r>
      <rPr>
        <sz val="11"/>
        <rFont val="Verdana"/>
        <family val="2"/>
      </rPr>
      <t xml:space="preserve">需提供授权人的姓名。此为必填字段。 </t>
    </r>
  </si>
  <si>
    <t>10. 输入授权人的职位。 此为选填字段。</t>
  </si>
  <si>
    <t>11.  输入授权人的电子邮件地址。如果没有电子邮件地址，请声明“无”或“不适用”。如留空此字段，会导致表格出错。此为必填字段。</t>
  </si>
  <si>
    <t>12. 插入授权人的电话号码。此为必填字段。</t>
  </si>
  <si>
    <t>13. 请使用“日-月-年”的格式输入申报日期。此为必填字段。</t>
  </si>
  <si>
    <t>14. 例如，用户应将文件名保存为“公司名-日期.xls”（日期格式为年-月-日）。</t>
  </si>
  <si>
    <r>
      <t>七道</t>
    </r>
    <r>
      <rPr>
        <sz val="11"/>
        <color rgb="FFFF0000"/>
        <rFont val="Verdana"/>
        <family val="2"/>
      </rPr>
      <t>尽职调查</t>
    </r>
    <r>
      <rPr>
        <sz val="11"/>
        <rFont val="Verdana"/>
        <family val="2"/>
      </rPr>
      <t>问题的填写指南（第 24 至 65 行）。
请仅以英文作答</t>
    </r>
  </si>
  <si>
    <t>七道题明确了每种金属的用途、原产地和采购识别信息。这些问题旨在收集关于公司产品中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</si>
  <si>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r>
      <t>对于七道必答题，请使用下拉菜单选项，为每种金属提供答复。所有 3TG 都必须完成此部分中的问题。如果给定金属之问题 1 的回答为肯定，则须完成该金属的后续问题，并应完成关于公司总体</t>
    </r>
    <r>
      <rPr>
        <sz val="10"/>
        <color rgb="FFFF0000"/>
        <rFont val="Verdana"/>
        <family val="2"/>
      </rPr>
      <t>尽职调查项目</t>
    </r>
    <r>
      <rPr>
        <sz val="10"/>
        <rFont val="Verdana"/>
        <family val="2"/>
      </rPr>
      <t>的后续</t>
    </r>
    <r>
      <rPr>
        <sz val="10"/>
        <color rgb="FFFF0000"/>
        <rFont val="Verdana"/>
        <family val="2"/>
      </rPr>
      <t>尽职调查</t>
    </r>
    <r>
      <rPr>
        <sz val="10"/>
        <rFont val="Verdana"/>
        <family val="2"/>
      </rPr>
      <t>问题（A 至 I）。</t>
    </r>
  </si>
  <si>
    <r>
      <rPr>
        <sz val="11"/>
        <color indexed="8"/>
        <rFont val="Verdana"/>
        <family val="2"/>
      </rPr>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t>
    </r>
    <r>
      <rPr>
        <sz val="11"/>
        <color rgb="FFFF0000"/>
        <rFont val="Verdana"/>
        <family val="2"/>
      </rPr>
      <t>添加</t>
    </r>
    <r>
      <rPr>
        <sz val="11"/>
        <color indexed="8"/>
        <rFont val="Verdana"/>
        <family val="2"/>
      </rPr>
      <t xml:space="preserve"> 3TG 到该产品或产品的任何子组件中。同样地，准则假设 3TG 对于产品的生产没有必要，除非其被有意</t>
    </r>
    <r>
      <rPr>
        <sz val="11"/>
        <color rgb="FFFF0000"/>
        <rFont val="Verdana"/>
        <family val="2"/>
      </rPr>
      <t>添加</t>
    </r>
    <r>
      <rPr>
        <sz val="11"/>
        <color indexed="8"/>
        <rFont val="Verdana"/>
        <family val="2"/>
      </rPr>
      <t>到该商品的生产流程中。此问题的答复用于排除任何痕量级杂质或自然生成的副产品，如钢中的锡。必须为每个 3TG 回答此问题。
此问题询问是否有任何冲突矿产在贵公司生产或外包生产的产品中用作原材料、组件或添加物（包括原材料和组件）。原材料、组件、添加物、磨具和切削工具中的杂质不在此调查范围。
必须为每个 3TG 回答此问题。此问题的有效回答为“是”或“否”。此问题必须作答。</t>
    </r>
  </si>
  <si>
    <t xml:space="preserve">如果回答为“否”，某些公司需要进一步求证，请在注释栏中详细说明。 </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</si>
  <si>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</si>
  <si>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
以“是”、“否”或“未知”来回答此问题。如果回答“是”，请在注释部分提供证明。
如果问题 1 和问题 2 就特定金属的回答为“是”，必须为该金属回答此问题。</t>
  </si>
  <si>
    <t>4. 此申报确定存在于产品中且对于该产品的功能有必要的 3TG 是否来自回收料或报废料。
请以“是”、“否”或“未知”来回答此问题。如果问题 1 和问题 2 就特定金属的回答为“是”，必须为该金属回答此问题。
回答“是”表示 100% 的 3TG 来自回收料或报废料。回答“否”表示部分 3TG 不是来自回收料或报废料。回答“未知”表示使用者不知道 100% 的 3TG 是否来自回收料或报废料。</t>
  </si>
  <si>
    <t>5. 此问题是要确定公司是否有理由相信已从提供本申报范围内产品中含有 3TG 的所有直接供应商得到冲突矿产披露。本问题允许的回答包括：
­ 100%
­ 大于 90%
­ 大于 75%
­ 大于 50%
- 50% 或更少
- 完全没有
如果问题 1 和问题 2 就特定金属的回答为“是”，则必须为该金属回答此问题。</t>
  </si>
  <si>
    <t>6. 此问题是要核实供应商是否有理由相信他们已识别出提供此申报涵盖之产品中 3TG 的所有冶炼厂。本问题的回答包括“是”或“否”，并请就情况说明，例如冶炼厂列表。
如果问题 1 和问题 2 就特定金属的答复为“是”，必须为该金属回答此问题。</t>
  </si>
  <si>
    <t>7.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</si>
  <si>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在注释部分提供您的意见，以进一步说明您的回答。</t>
  </si>
  <si>
    <r>
      <t xml:space="preserve">完成问题 A 至 I 的说明（第 69 至 86 行）。如果问题 1 </t>
    </r>
    <r>
      <rPr>
        <sz val="11"/>
        <color rgb="FFFF0000"/>
        <rFont val="Verdana"/>
        <family val="2"/>
      </rPr>
      <t xml:space="preserve">和 2 </t>
    </r>
    <r>
      <rPr>
        <sz val="11"/>
        <color indexed="8"/>
        <rFont val="Verdana"/>
        <family val="2"/>
      </rPr>
      <t>就任何金属的回答为“是”，必须回答问题 A 至 I。
请仅以英文作答</t>
    </r>
  </si>
  <si>
    <r>
      <t>根据经济合作与发展组织 (OECD) 针对“责任供应链中来自受冲突影响地区及高风险地区的矿产”所编写的尽职调查指南（OECD指南），“</t>
    </r>
    <r>
      <rPr>
        <sz val="11"/>
        <color rgb="FFFF0000"/>
        <rFont val="Verdana"/>
        <family val="2"/>
      </rPr>
      <t>尽职调查</t>
    </r>
    <r>
      <rPr>
        <sz val="11"/>
        <rFont val="Verdana"/>
        <family val="2"/>
      </rPr>
      <t>”的定义是“通过持续、积极、有效的方法，确保所有企业尊重人权及不做有助于冲突活动的行为。“</t>
    </r>
    <r>
      <rPr>
        <sz val="11"/>
        <color rgb="FFFF0000"/>
        <rFont val="Verdana"/>
        <family val="2"/>
      </rPr>
      <t>尽职调查</t>
    </r>
    <r>
      <rPr>
        <sz val="11"/>
        <rFont val="Verdana"/>
        <family val="2"/>
      </rPr>
      <t>”必须成为公司无冲突采购策略的一个组成部份。所列问题 A 至问题 J 的目的是对贵公司不使用冲突矿产采购策略中的尽职调查工作进行评估。对这部份问题的回答将体现出贵公司执行尽职调查工作的范围，并不应仅限于公司资料部分里所选择的”申报范围”。</t>
    </r>
  </si>
  <si>
    <t>A. 这是披露公司是否具有冲突矿产采购政策的申报。请以“是”或“否”来回答此问题。须在问题注释字段提供说明。
此问题必须作答。</t>
  </si>
  <si>
    <t>B. 这是披露公司的冲突矿产采购政策是否可在公司网站上获取的申报。请以“是”或“否”来回答此问题。如果回答“是”，用户应当在问题注释字段指出 URL。
此问题必须作答。</t>
  </si>
  <si>
    <t>C. 这个问题是确定公司是否要求其直接供应商不采购来自刚果民主共和国的涉及到冲突的冲突矿产。请以“是”或“否”来回答此问题。请查看定义表，了解“刚果民主共和国无冲突的冲突矿产”的定义。须在问题注释字段提供说明。
此问题必须作答。</t>
  </si>
  <si>
    <r>
      <rPr>
        <sz val="11"/>
        <color indexed="8"/>
        <rFont val="Verdana"/>
        <family val="2"/>
      </rPr>
      <t>D. 此申报是要确定公司要求直接供应商从经过</t>
    </r>
    <r>
      <rPr>
        <sz val="11"/>
        <color rgb="FFFF0000"/>
        <rFont val="Verdana"/>
        <family val="2"/>
      </rPr>
      <t>验证</t>
    </r>
    <r>
      <rPr>
        <sz val="11"/>
        <color indexed="8"/>
        <rFont val="Verdana"/>
        <family val="2"/>
      </rPr>
      <t>的无冲突矿产的冶炼厂处采购 3TG。请以“是”或“否”来回答此问题。须在问题注释字段提供说明。
此问题必须作答。</t>
    </r>
  </si>
  <si>
    <r>
      <rPr>
        <sz val="11"/>
        <color indexed="8"/>
        <rFont val="Verdana"/>
        <family val="2"/>
      </rPr>
      <t>E. 请答复“是”或“否”，以披露贵公司是否已实施冲突矿产采购尽职调查措施。该申报并非旨在提供公司的尽职调查措施详情，而仅说明公司已实施了尽职调查措施。可接受尽职调查措施的具体情况，应当由请求者和供应商决定。</t>
    </r>
    <r>
      <rPr>
        <sz val="11"/>
        <rFont val="Verdana"/>
        <family val="2"/>
      </rPr>
      <t xml:space="preserve">
</t>
    </r>
    <r>
      <rPr>
        <sz val="11"/>
        <color indexed="8"/>
        <rFont val="Verdana"/>
        <family val="2"/>
      </rPr>
      <t>尽职调查措施的示例可能包括：向供应商传达贵公司对无冲突矿产供应链的预期以及将该等预期纳入到合同中（如可能）；确定和评估供应链中的风险；设计和实施战略以应对确定的风险；核实贵公司的直接供应商</t>
    </r>
    <r>
      <rPr>
        <sz val="11"/>
        <color rgb="FFFF0000"/>
        <rFont val="Verdana"/>
        <family val="2"/>
      </rPr>
      <t>符合不使用刚果民主共和国涉及冲突的冲突矿产的政策等</t>
    </r>
    <r>
      <rPr>
        <sz val="11"/>
        <color indexed="8"/>
        <rFont val="Verdana"/>
        <family val="2"/>
      </rPr>
      <t>。这些尽职调查措施的示例与国际公认的经济合作与发展组织指南涵盖的指导方针保持一致性。
此问题必须作答。</t>
    </r>
  </si>
  <si>
    <t>F.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
- 是，符合 IPC-1755 [例如 CMRT]
- 是，使用其他格式（请描述）
- 否
此问题必须作答。</t>
  </si>
  <si>
    <t>G. 请答复“是”或“否”。在注释部分，贵公司可提供贵公司所采用方法的其他信息。示例：
 “第三方审核”- 由独立第三方进行的供应商现场审核。
 “仅审核文件编制情况”- 对供应商提交的记录以及由独立第三方或贵公司工作人员进行的文件编制予以审核。
 “内部审核”- 由贵公司工作人员进行的供应商现场审核。
此问题必须作答。</t>
  </si>
  <si>
    <t>I. 此问题是要披露公司是否受 SEC 规则规限。请以“是”或“否”来回答此问题。须在问题注释字段提供说明。此问题必须作答。要了解更多信息，请参见 www.sec.gov。</t>
  </si>
  <si>
    <t>冶炼厂列表选项卡的填写说明。请仅以英文作答</t>
  </si>
  <si>
    <t>注：带星号 (*) 列表示必填字段。</t>
  </si>
  <si>
    <t>此模板允许使用冶炼厂查找来识别具体的冶炼厂。必须按从左到右的顺序填写 B 列和 C 列，以使用冶炼厂查找功能。
对于各金属/冶炼厂/国家或地区组合，应使用分割线。</t>
  </si>
  <si>
    <t>1. 冶炼厂识别输入列 - 如果您知道冶炼厂识别号码，请在 A 列输入号码（B、C、E、F、G、I 和 J 列将自动填入）。A 列不会自动填入。</t>
  </si>
  <si>
    <t>21. 金属 (*) - 在下拉菜单中，选择正在输入信息的冶炼厂所提炼的金属。 此为必填字段。</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</si>
  <si>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</si>
  <si>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</si>
  <si>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r>
      <t>5. 冶炼厂</t>
    </r>
    <r>
      <rPr>
        <sz val="11"/>
        <color rgb="FFFF0000"/>
        <rFont val="Verdana"/>
        <family val="2"/>
      </rPr>
      <t>所在</t>
    </r>
    <r>
      <rPr>
        <sz val="11"/>
        <rFont val="Verdana"/>
        <family val="2"/>
      </rPr>
      <t>国家或地区 (*) - 如果选择 C 列中的冶炼厂名称，此字段会自动填入。如果选择 C 列中的“冶炼厂未列出”，请使用下拉菜单，选择冶炼厂所在国家或地区。此为必填字段。</t>
    </r>
  </si>
  <si>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</si>
  <si>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</si>
  <si>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</si>
  <si>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</si>
  <si>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</si>
  <si>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</si>
  <si>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</si>
  <si>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
“根据 RMI 确认 RCOI”可能是该问题可接受的回答之一。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</si>
  <si>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
“根据 RMI 确认 RCOI”可能是该问题可以接受的回答之一。
</t>
  </si>
  <si>
    <t>15. 表明冶炼厂是否仅从回收料或报废料资源中获取冶炼过程的来料。此为选答问题。本问题允许的回答包括：
- 是
- 否
- 未知</t>
  </si>
  <si>
    <t>17. 注释 - 无格式限制的文字栏，可输入有关冶炼厂的任何意见。例如：冶炼厂正在被 YYY 公司收购</t>
  </si>
  <si>
    <r>
      <t>检查工作表用于确认是否所有</t>
    </r>
    <r>
      <rPr>
        <sz val="11"/>
        <color rgb="FFFF0000"/>
        <rFont val="Verdana"/>
        <family val="2"/>
      </rPr>
      <t>此模板中</t>
    </r>
    <r>
      <rPr>
        <sz val="11"/>
        <rFont val="Verdana"/>
        <family val="2"/>
      </rPr>
      <t xml:space="preserve">需要的信息均已提供、是否实时更新和是否经得起任何在填申报时进行查阅。 此工作表用于确认申报完毕。
用此表检查是否已填妥所有字段（已填字段将高亮显示为绿色）。如果不是，请检查显示红色的字段，并阅读 C 列中的备注信息，并按指示操作。填表人可用 D 列中的 URL 直接进入要填写的字段。 </t>
    </r>
  </si>
  <si>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</si>
  <si>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</si>
  <si>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</si>
  <si>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</si>
  <si>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
</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</si>
  <si>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</si>
  <si>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</si>
  <si>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</si>
  <si>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</si>
  <si>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</si>
  <si>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</si>
  <si>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</si>
  <si>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</si>
  <si>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</si>
  <si>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</si>
  <si>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</si>
  <si>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</si>
  <si>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</si>
  <si>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</si>
  <si>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</si>
  <si>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</si>
  <si>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</si>
  <si>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r>
      <t>此字段定义负责申报内容的人员。授权人可能与联络人不同。请勿填写</t>
    </r>
    <r>
      <rPr>
        <sz val="11"/>
        <color rgb="FFFF0000"/>
        <rFont val="Verdana"/>
        <family val="2"/>
      </rPr>
      <t>“相同”或相似信息，</t>
    </r>
    <r>
      <rPr>
        <sz val="11"/>
        <rFont val="Verdana"/>
        <family val="2"/>
      </rPr>
      <t xml:space="preserve">需提供授权人的姓名。 </t>
    </r>
  </si>
  <si>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</si>
  <si>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</si>
  <si>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</si>
  <si>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</si>
  <si>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</si>
  <si>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</si>
  <si>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</si>
  <si>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针对性添加通常被认为有目的地在产品构成中使用某种物料，这里特指某种金属，从而持久地获得某种特性，观感或质量。
而美国证券交易委员会没有在最终规则* 里为措辞“有针对性添加”进行定义。最终规则里对此的序文表示为：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
*(56296 Federal Register / Vol. 77, No. 177 / Wednesday, September 12, 2012 / Rules and Regulations)</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</si>
  <si>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</si>
  <si>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</si>
  <si>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注：适用于冲突矿产必须存在于产品中。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</si>
  <si>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
*(56296 Federal Register / Vol. 77, No. 177 / Wednesday, September 12, 2012 / Rules and Regulations)</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</si>
  <si>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</si>
  <si>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</si>
  <si>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</si>
  <si>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</si>
  <si>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
要查看经验证符合 RMAP 的冶炼厂和精炼厂列表，请访问 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</si>
  <si>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</si>
  <si>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</si>
  <si>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</si>
  <si>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</si>
  <si>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</si>
  <si>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</si>
  <si>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</si>
  <si>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</si>
  <si>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</si>
  <si>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r>
      <rPr>
        <sz val="11"/>
        <color indexed="8"/>
        <rFont val="Verdana"/>
        <family val="2"/>
      </rPr>
      <t>必填字段标记</t>
    </r>
    <r>
      <rPr>
        <sz val="11"/>
        <color rgb="FFFF0000"/>
        <rFont val="Verdana"/>
        <family val="2"/>
      </rPr>
      <t>为</t>
    </r>
    <r>
      <rPr>
        <sz val="11"/>
        <color indexed="8"/>
        <rFont val="Verdana"/>
        <family val="2"/>
      </rPr>
      <t>星号 (*)。参考说明选项卡，获取关于如何答复每个问题的指南。</t>
    </r>
  </si>
  <si>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</si>
  <si>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</si>
  <si>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</si>
  <si>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</si>
  <si>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</si>
  <si>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</si>
  <si>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</si>
  <si>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</si>
  <si>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</si>
  <si>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</si>
  <si>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</si>
  <si>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</si>
  <si>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</si>
  <si>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</si>
  <si>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电话 - 授权人 (*)：</t>
  </si>
  <si>
    <t>生效日期 (*)：</t>
  </si>
  <si>
    <t>根据上述申报范围，回答以下 1 至 7 题</t>
  </si>
  <si>
    <t>1) 是否在产品或生产流程中有意添加或使用任何 3TG？(*)</t>
  </si>
  <si>
    <t>3) 贵公司供应链中的冶炼厂是否从所指明的国家采购 3TG？（有关术语“SEC”，请参见定义选项卡）</t>
  </si>
  <si>
    <t>4) 是否 100% 的 3TG（因产品功能或生产而必须使用）来自于回收料或报废料？</t>
  </si>
  <si>
    <r>
      <t>5) 已对贵公司供应链调查提供答复的</t>
    </r>
    <r>
      <rPr>
        <sz val="10"/>
        <color rgb="FFFF0000"/>
        <rFont val="Verdana"/>
        <family val="2"/>
      </rPr>
      <t>相关供应商百分比是多少</t>
    </r>
    <r>
      <rPr>
        <sz val="10"/>
        <rFont val="Verdana"/>
        <family val="2"/>
      </rPr>
      <t>？</t>
    </r>
  </si>
  <si>
    <t>6) 您是否识别出为贵公司供应链供应 3TG 的所有冶炼厂？</t>
  </si>
  <si>
    <t>7) 贵公司收到的所有适用冶炼厂信息是否已在此申报中报告？</t>
  </si>
  <si>
    <t>从公司层面，回答以下问题</t>
  </si>
  <si>
    <r>
      <t>B. 贵公司的</t>
    </r>
    <r>
      <rPr>
        <sz val="11"/>
        <color rgb="FFFF0000"/>
        <rFont val="Verdana"/>
        <family val="2"/>
      </rPr>
      <t>冲突矿产采购政策是否</t>
    </r>
    <r>
      <rPr>
        <sz val="11"/>
        <rFont val="Verdana"/>
        <family val="2"/>
      </rPr>
      <t>公开发布于贵公司网页上？（备注 - 如果是，请在注释字段中注明 URL。）</t>
    </r>
  </si>
  <si>
    <t>C. 您是否要求你的直接供应商不使用来自刚果民主共和国的涉及冲突之冲突矿产？</t>
  </si>
  <si>
    <t xml:space="preserve">D. 您是否要求您的直接供应商从其尽职调查实践已被被独立第三方审核机构验证过的冶炼厂采购 3TG？ </t>
  </si>
  <si>
    <t>E. 贵公司是否已实施无冲突矿产采购的尽职调查措施？</t>
  </si>
  <si>
    <t>F. 贵公司是否开展了相关供应商的冲突矿产调查？</t>
  </si>
  <si>
    <t>G. 贵公司是否根据公司期望来审查供应商提交的尽职调查信息？</t>
  </si>
  <si>
    <t>H. 贵公司的验证程序是否包括纠正措施管理？</t>
  </si>
  <si>
    <r>
      <rPr>
        <sz val="11"/>
        <color indexed="8"/>
        <rFont val="Verdana"/>
        <family val="2"/>
      </rPr>
      <t>I. 贵公司是否需要向 SEC 提交年度冲突矿产披露</t>
    </r>
    <r>
      <rPr>
        <sz val="11"/>
        <color rgb="FFFF0000"/>
        <rFont val="Verdana"/>
        <family val="2"/>
      </rPr>
      <t>报告</t>
    </r>
    <r>
      <rPr>
        <sz val="11"/>
        <color indexed="8"/>
        <rFont val="Verdana"/>
        <family val="2"/>
      </rPr>
      <t>？</t>
    </r>
  </si>
  <si>
    <t>钽</t>
  </si>
  <si>
    <t>锡</t>
  </si>
  <si>
    <t>钨</t>
  </si>
  <si>
    <t>注释和附件</t>
  </si>
  <si>
    <t>是</t>
  </si>
  <si>
    <t>否</t>
  </si>
  <si>
    <t>未知</t>
  </si>
  <si>
    <t>大于 90%</t>
  </si>
  <si>
    <t>大于 75%</t>
  </si>
  <si>
    <t>大于 50%</t>
  </si>
  <si>
    <t>50% 或更小</t>
  </si>
  <si>
    <t>完全没有</t>
  </si>
  <si>
    <r>
      <rPr>
        <sz val="11"/>
        <color indexed="8"/>
        <rFont val="Verdana"/>
        <family val="2"/>
      </rPr>
      <t>是，符合 IPC-1755 [例如 CMRT]</t>
    </r>
  </si>
  <si>
    <r>
      <rPr>
        <sz val="11"/>
        <color indexed="8"/>
        <rFont val="Verdana"/>
        <family val="2"/>
      </rPr>
      <t>是，使用其他格式（请描述）</t>
    </r>
  </si>
  <si>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
有关有效或合规标准冶炼厂名称的最新准确列表，请访问 RMI 网站 www.responsiblemineralsinitiative.org。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
在 ASCII 字符集中，C 列是正式标准冶炼厂名称列表。大多数冶炼厂的这两列具有相同条目，然而，如果常用名称与标准名称不同，则应在 B 列中注明这种变化。</t>
  </si>
  <si>
    <r>
      <rPr>
        <sz val="11"/>
        <color indexed="8"/>
        <rFont val="Verdana"/>
        <family val="2"/>
      </rPr>
      <t>冶炼厂查找 (*)</t>
    </r>
  </si>
  <si>
    <t>已知别名</t>
  </si>
  <si>
    <t>标准冶炼厂名称</t>
  </si>
  <si>
    <t>冶炼厂地址：国家或地区</t>
  </si>
  <si>
    <r>
      <rPr>
        <sz val="11"/>
        <color indexed="8"/>
        <rFont val="Verdana"/>
        <family val="2"/>
      </rPr>
      <t>冶炼厂 ID</t>
    </r>
  </si>
  <si>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</si>
  <si>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</si>
  <si>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</si>
  <si>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</si>
  <si>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</si>
  <si>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</si>
  <si>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</si>
  <si>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</si>
  <si>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</si>
  <si>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</si>
  <si>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</si>
  <si>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r>
      <t>链接到</t>
    </r>
    <r>
      <rPr>
        <sz val="11"/>
        <color rgb="FFFF0000"/>
        <rFont val="Verdana"/>
        <family val="2"/>
      </rPr>
      <t>“RMAP 合规冶炼厂列表”</t>
    </r>
  </si>
  <si>
    <t xml:space="preserve">
选项 A：如果您知道冶炼厂识别号码，请在 A 列输入号码（B、C、E、F、G、I 和 J 列将自动填入）。D 列将变为灰色。
选项 B：如果您有金属和冶炼厂查找名称组合，请完成以下步骤：
步骤 1. 选择 B 列中的金属
步骤 2. 从 C 列的下拉菜单中选择（错误组合将触发红色）
选项 C：如果您有金属和冶炼厂名称组合，请完成以下步骤：
步骤 1. 选择 B 列中的金属
步骤 2：在冶炼厂查找下拉菜单中，选择“冶炼厂未列出”，然后填写 D 和 E 列
步骤 3. 在 H 至 Q 列中，输入所有现有的冶炼厂信息
(*) 必填字段以星号表示。
(1) 如果冶炼厂查找 =“冶炼厂未列出”，需要输入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</si>
  <si>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</si>
  <si>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</si>
  <si>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</si>
  <si>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</si>
  <si>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</si>
  <si>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</si>
  <si>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</si>
  <si>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</si>
  <si>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</si>
  <si>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</si>
  <si>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</si>
  <si>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</si>
  <si>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</si>
  <si>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</si>
  <si>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</si>
  <si>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</si>
  <si>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D21 单元格中，提供授权公司代表的电话号码</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</si>
  <si>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</si>
  <si>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</si>
  <si>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</si>
  <si>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</si>
  <si>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</si>
  <si>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</si>
  <si>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</si>
  <si>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</si>
  <si>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</si>
  <si>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r>
      <t>在“申报”选项卡 D38 单元格中，申报在此调查回答里申报的产品范围内所用钽的</t>
    </r>
    <r>
      <rPr>
        <sz val="11"/>
        <color rgb="FFFF0000"/>
        <rFont val="Verdana"/>
        <family val="2"/>
      </rPr>
      <t>原</t>
    </r>
    <r>
      <rPr>
        <sz val="11"/>
        <rFont val="Verdana"/>
        <family val="2"/>
      </rPr>
      <t>产地是否为刚果民主共和国或毗邻国家或地区</t>
    </r>
  </si>
  <si>
    <r>
      <t>在“申报”选项卡 D39 单元格中，申报在此调查回答里申报的产品范围内所用锡的</t>
    </r>
    <r>
      <rPr>
        <sz val="11"/>
        <color rgb="FFFF0000"/>
        <rFont val="Verdana"/>
        <family val="2"/>
      </rPr>
      <t>原</t>
    </r>
    <r>
      <rPr>
        <sz val="11"/>
        <rFont val="Verdana"/>
        <family val="2"/>
      </rPr>
      <t>产地是否为刚果民主共和国或毗邻国家或地区</t>
    </r>
  </si>
  <si>
    <r>
      <t>在“申报”选项卡 D40 单元格中，申报在此调查回答里申报的产品范围内所用金的</t>
    </r>
    <r>
      <rPr>
        <sz val="11"/>
        <color rgb="FFFF0000"/>
        <rFont val="Verdana"/>
        <family val="2"/>
      </rPr>
      <t>原</t>
    </r>
    <r>
      <rPr>
        <sz val="11"/>
        <rFont val="Verdana"/>
        <family val="2"/>
      </rPr>
      <t>产地是否为刚果民主共和国或毗邻国家或地区</t>
    </r>
  </si>
  <si>
    <r>
      <t>在“申报”选项卡 D41 单元格中，申报在此调查回答里申报的产品范围内所用钨的</t>
    </r>
    <r>
      <rPr>
        <sz val="11"/>
        <color rgb="FFFF0000"/>
        <rFont val="Verdana"/>
        <family val="2"/>
      </rPr>
      <t>原</t>
    </r>
    <r>
      <rPr>
        <sz val="11"/>
        <rFont val="Verdana"/>
        <family val="2"/>
      </rPr>
      <t>产地是否为刚果民主共和国或毗邻国家或地区</t>
    </r>
  </si>
  <si>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</si>
  <si>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</si>
  <si>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</si>
  <si>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</si>
  <si>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</si>
  <si>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</si>
  <si>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</si>
  <si>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</si>
  <si>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</si>
  <si>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</si>
  <si>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</si>
  <si>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</si>
  <si>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</si>
  <si>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</si>
  <si>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</si>
  <si>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</si>
  <si>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r>
      <t>在“申报”选项卡 D69 单元格中，回答贵公司是否制定了不使用</t>
    </r>
    <r>
      <rPr>
        <sz val="11"/>
        <color rgb="FFFF0000"/>
        <rFont val="Verdana"/>
        <family val="2"/>
      </rPr>
      <t>刚果民主共和国涉及冲突之冲突矿产的</t>
    </r>
    <r>
      <rPr>
        <sz val="11"/>
        <rFont val="Verdana"/>
        <family val="2"/>
      </rPr>
      <t>采购政策</t>
    </r>
  </si>
  <si>
    <r>
      <t>在“申报”选项卡 D71 单元格中，回答贵公司是否在贵公司的网站上公开发布</t>
    </r>
    <r>
      <rPr>
        <sz val="11"/>
        <color rgb="FFFF0000"/>
        <rFont val="Verdana"/>
        <family val="2"/>
      </rPr>
      <t>不使用刚果民主共和国涉及冲突之冲突矿产的</t>
    </r>
    <r>
      <rPr>
        <sz val="11"/>
        <rFont val="Verdana"/>
        <family val="2"/>
      </rPr>
      <t>采购政策</t>
    </r>
  </si>
  <si>
    <t xml:space="preserve">如果问题 B 的答案为“是”，则请在“申报”工作表 G71 单元格中输入 URL。URL 的格式应为“www.companyname.com” </t>
  </si>
  <si>
    <r>
      <t>在“申报”选项卡 D73 单元格中，回答贵公司是否要求直接供应</t>
    </r>
    <r>
      <rPr>
        <sz val="11"/>
        <color rgb="FFFF0000"/>
        <rFont val="Verdana"/>
        <family val="2"/>
      </rPr>
      <t>不使用来自刚果民主共和国的涉及冲突之冲突矿产</t>
    </r>
  </si>
  <si>
    <r>
      <t>在“申报”选项卡 D75 单元格中，回答贵公司是否要求直接供应商从使用负责任矿物审验流程合规冶炼厂列表验证为</t>
    </r>
    <r>
      <rPr>
        <sz val="11"/>
        <color rgb="FFFF0000"/>
        <rFont val="Verdana"/>
        <family val="2"/>
      </rPr>
      <t>刚果民主共和国无冲突的冲突矿产</t>
    </r>
  </si>
  <si>
    <t>在“申报”选项卡 D77 单元格中，回答贵公司是否已实施无冲突矿产采购尽职调查措施</t>
  </si>
  <si>
    <t>在“申报”选项卡 D79 单元格中，回答贵公司是否要求供应商填写此“冲突矿产报告模板”</t>
  </si>
  <si>
    <t>在“申报”选项卡 D81 单元格中，回答贵公司是否要求供应商提供冶炼厂名称</t>
  </si>
  <si>
    <t>在“申报”选项卡 D83 单元格中，回答贵公司是否根据贵公司的期望来验证供应商的回答</t>
  </si>
  <si>
    <t>在“申报”选项卡 D85 单元格中，回答贵公司的验证流程是否包括纠正措施管理</t>
  </si>
  <si>
    <t>在“申报”选项卡 D87 单元格中，回答贵公司是否需要遵守 SEC 披露要求</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</si>
  <si>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</si>
  <si>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</si>
  <si>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</si>
  <si>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</si>
  <si>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</si>
  <si>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</si>
  <si>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</si>
  <si>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</si>
  <si>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</si>
  <si>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</si>
  <si>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 2018 Responsible Minerals Initiative。保留所有权利。</t>
  </si>
  <si>
    <t xml:space="preserve">选择贵公司的申报范围。范围的选项为：
A. 公司
B. 产品（或产品列表）
C. 用户自定义
</t>
  </si>
  <si>
    <t>在此处输入联系人的有效电子邮件地址。</t>
  </si>
  <si>
    <t>在此处输入授权代表的有效电子邮件地址。</t>
  </si>
  <si>
    <t xml:space="preserve">请注意贵公司完成此表格的日期
日期必须以“日-月-年”的格式显示
</t>
  </si>
  <si>
    <t>从下拉列表中选择“是”或“不是”</t>
  </si>
  <si>
    <t>从下拉菜单中选择一个回应: “是”、“不是”或“未知”</t>
  </si>
  <si>
    <t>从下拉菜单中选择一个回应: “是，100%”；“不是，但大于75%”；“不是，但大于 50%”；“不是，但大于 25%”；“不是，但小于 25%”；或“不是，完全没有”。</t>
  </si>
  <si>
    <t>RMI web sitesi: (www.responsiblemineralsinitiative.org)
Eğitim ve kılavuzluk, şablon, İhtilafsız İzabe Tesisi Programı uyumlu izabe tesislerinin listesi</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</si>
  <si>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
Form doldurulduğunda, hücre girişlerinin hiçbiri "=" veya "#" ile başlamamalıdır.
</t>
  </si>
  <si>
    <t>* 2010 yılında, Demokratik Kongo Cumhuriyeti (DKC) ve komşu ülkelerinden gelen “ihtilaf konusu madenler” ile ilgili olarak ABD Dodd-Frank Wall Street Reformu ve Tüketicinin Korunması Kanunu yürürlüğe girmiştir. SEC, ABD'de yer alan halka açık şirketlerin ihtilaf konusu madenlerin kaynağını açıklaması ile ilgili nihai kuralları yayınlamıştır (kuralları http://www.sec.gov/rules/final/2012/34-67716.pdf adresinde görebilirsiniz). Kurallar, tedarikçilerin politika, durum tespiti çerçevesi ve yönetim sistemi oluşturabilmesi için kılavuzluk sunan İhtilaftan Etkilenen ya da Yüksek Riskli Alanlardan elde edilen Madenlerin Sorumlu Tedarik Zinciri için OECD Durum Tespiti Kılavuzuna (http://www.oecd.org/daf/inv/mne/GuidanceEdition2.pdf) atıfta bulunmaktadır.
** Sorumlu Maden Girişimi ile ilgili bilgileri inceleyin (www.responsiblemineralsinitiative.org).</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</si>
  <si>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 uyumlu izabe tesisi veya rafinerisi listesinde olsa bile, bu sorunun yanıtı "evet" olacaktır.  Daha fazla bilgi için RMI'nin ihtilaf konusu madenler hakkındaki durum tespiti rehberine bakınız: http://www.responsiblemineralsinitiative.org/training-and-resources/publications-and-guidance/.
Bu soruya "evet", "hayır" ya da "bilinmiyor" şeklinde yanıt verilmelidir. Verilen bir “Evet” yanıtının gerekçelerini Yorumlar bölümünde belirtin.
1. ve 2. soruya belirli bir metal için "Evet" yanıtı verilmişse, bu metal için bu soruya yanıt verilmesi zorunludur. </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</si>
  <si>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J.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</si>
  <si>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1. İzabe Tesisi Tanımlaması Giriş Sütunu - İzabe Tesisi Tanımlama Numarasını biliyorsanız A sütununa girin (B, C, E, F, G, I ve J sütunları otomatik olarak doldurulur).  A sütunu otomatik olarak doldurulmaz.</t>
    <phoneticPr fontId="28"/>
  </si>
  <si>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
”RMI uyarınca onaylanan RCOI” bu soruya kabul edilebilir bir yanıt olabilir.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</si>
  <si>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
”RMI uyarınca onaylanan RCOI” bu soruya yönelik kabul edilebilir bir yanıt olabilir.
</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</si>
  <si>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</si>
  <si>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</si>
  <si>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</si>
  <si>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</si>
  <si>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</si>
  <si>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</si>
  <si>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</si>
  <si>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</si>
  <si>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www.responsiblemineralsinitiative.org adresinden ulaşılabilir. </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</si>
  <si>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</si>
  <si>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
Aktif veya Uyumlu standart izabe tesisi adlarının en güncel ve en doğru listesi için lütfen RMI web sitesine başvurun: www.responsiblemineralsinitiative.org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</si>
  <si>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r>
      <rPr>
        <sz val="11"/>
        <color indexed="8"/>
        <rFont val="Calibri"/>
        <family val="2"/>
      </rPr>
      <t xml:space="preserve">
A Seçeneği: İzabe Tesisi Tanımlama Numarasını biliyorsanız, numarayı A sütununa (B, C, E, F, G, </t>
    </r>
    <r>
      <rPr>
        <sz val="11"/>
        <color indexed="8"/>
        <rFont val="Calibri"/>
        <family val="2"/>
      </rPr>
      <t>I</t>
    </r>
    <r>
      <rPr>
        <sz val="11"/>
        <color indexed="8"/>
        <rFont val="Calibri"/>
        <family val="2"/>
      </rPr>
      <t xml:space="preserve"> ve </t>
    </r>
    <r>
      <rPr>
        <sz val="11"/>
        <color indexed="8"/>
        <rFont val="Calibri"/>
        <family val="2"/>
      </rPr>
      <t>J</t>
    </r>
    <r>
      <rPr>
        <sz val="11"/>
        <color indexed="8"/>
        <rFont val="Calibri"/>
        <family val="2"/>
      </rPr>
      <t xml:space="preserve"> sütunları otomatik olarak doldurulur) girin; D sütunu açık gri olur.</t>
    </r>
    <r>
      <rPr>
        <sz val="11"/>
        <color indexed="8"/>
        <rFont val="Calibri"/>
        <family val="2"/>
      </rPr>
      <t xml:space="preserve">
</t>
    </r>
    <r>
      <rPr>
        <sz val="11"/>
        <color indexed="8"/>
        <rFont val="Calibri"/>
        <family val="2"/>
      </rPr>
      <t>B Seçeneği:  Metal ve İzabe Tesisi Arama Listesi ad kombinasyonuna sahipseniz, aşağıdaki adımları tamamlayın:</t>
    </r>
    <r>
      <rPr>
        <sz val="11"/>
        <color indexed="8"/>
        <rFont val="Calibri"/>
        <family val="2"/>
      </rPr>
      <t xml:space="preserve">
</t>
    </r>
    <r>
      <rPr>
        <sz val="11"/>
        <color indexed="8"/>
        <rFont val="Calibri"/>
        <family val="2"/>
      </rPr>
      <t>1. Adım: B sütununda Metal ögesini seçin</t>
    </r>
    <r>
      <rPr>
        <sz val="11"/>
        <color indexed="8"/>
        <rFont val="Calibri"/>
        <family val="2"/>
      </rPr>
      <t xml:space="preserve">
</t>
    </r>
    <r>
      <rPr>
        <sz val="11"/>
        <color indexed="8"/>
        <rFont val="Calibri"/>
        <family val="2"/>
      </rPr>
      <t>2. Adım: C sütunundaki açılır menüden seçim yapın (yanlış kombinasyonlar KIRMIZI renkle gösterilecektir)</t>
    </r>
    <r>
      <rPr>
        <sz val="11"/>
        <color indexed="8"/>
        <rFont val="Calibri"/>
        <family val="2"/>
      </rPr>
      <t xml:space="preserve">
</t>
    </r>
    <r>
      <rPr>
        <sz val="11"/>
        <color indexed="8"/>
        <rFont val="Calibri"/>
        <family val="2"/>
      </rPr>
      <t>C Seçeneği: Metal ve İzabe Tesisi Adı kombinasyonuna sahipseniz, aşağıdaki adımları tamamlayın:</t>
    </r>
    <r>
      <rPr>
        <sz val="11"/>
        <color indexed="8"/>
        <rFont val="Calibri"/>
        <family val="2"/>
      </rPr>
      <t xml:space="preserve">
</t>
    </r>
    <r>
      <rPr>
        <sz val="11"/>
        <color indexed="8"/>
        <rFont val="Calibri"/>
        <family val="2"/>
      </rPr>
      <t>1. Adım: B sütununda Metal ögesini seçin</t>
    </r>
    <r>
      <rPr>
        <sz val="11"/>
        <color indexed="8"/>
        <rFont val="Calibri"/>
        <family val="2"/>
      </rPr>
      <t xml:space="preserve">
</t>
    </r>
    <r>
      <rPr>
        <sz val="11"/>
        <color indexed="8"/>
        <rFont val="Calibri"/>
        <family val="2"/>
      </rPr>
      <t>2. Adım: İzabe Tesisi Arama açılır menüsünden "İzabe Tesisi Listelenmemiş"i seçin ve D ve E sütunlarını doldurun</t>
    </r>
    <r>
      <rPr>
        <sz val="11"/>
        <color indexed="8"/>
        <rFont val="Calibri"/>
        <family val="2"/>
      </rPr>
      <t xml:space="preserve">
</t>
    </r>
    <r>
      <rPr>
        <sz val="11"/>
        <color indexed="8"/>
        <rFont val="Calibri"/>
        <family val="2"/>
      </rPr>
      <t>3. Adım: Elinizdeki tüm izabe tesisi bilgilerini H ila Q sütunlarına girin</t>
    </r>
    <r>
      <rPr>
        <sz val="11"/>
        <color indexed="8"/>
        <rFont val="Calibri"/>
        <family val="2"/>
      </rPr>
      <t xml:space="preserve">
</t>
    </r>
    <r>
      <rPr>
        <sz val="11"/>
        <color indexed="8"/>
        <rFont val="Calibri"/>
        <family val="2"/>
      </rPr>
      <t>Doldurulması zorunlu alanlar yıldız imi (*) ile gösterilmiştir.</t>
    </r>
    <r>
      <rPr>
        <sz val="11"/>
        <color indexed="8"/>
        <rFont val="Calibri"/>
        <family val="2"/>
      </rPr>
      <t xml:space="preserve">
</t>
    </r>
    <r>
      <rPr>
        <sz val="11"/>
        <color indexed="8"/>
        <rFont val="Calibri"/>
        <family val="2"/>
      </rPr>
      <t>(1) İzabe Tesisi Arama = "İzabe Tesisi Listelenmemiş" olduğunda giriş gerekir</t>
    </r>
    <r>
      <rPr>
        <sz val="11"/>
        <color indexed="8"/>
        <rFont val="Calibri"/>
        <family val="2"/>
      </rPr>
      <t xml:space="preserve">
</t>
    </r>
    <r>
      <rPr>
        <sz val="11"/>
        <color indexed="8"/>
        <rFont val="Calibri"/>
        <family val="2"/>
      </rPr>
      <t>NOT: İzabe Tesisi Listesi sekmesini doldurmak için, A, B ve C seçeneklerinin bir kombinasyonu kullanılabilir.  Otomatik doldurulan hücreleri değiştirmeyin.  İzabe Tesisi Arama sekmesinde görülen tüm hatalar info@conflictfreesmelter.org adresi yoluyla iletişim kurularak CFSI'ya bildirilmelidir.</t>
    </r>
  </si>
  <si>
    <t>Doğrudan tedarikçilerinizin Sorumlu Maden Güvence Prosesi uyumlu izabe tesisi listesini kullanarak DKC ihtilafı içermediği onaylanmış izabe tesislerini kullanmasını şart koşup koşmadığınızı Beyan sekmesi hücre D75'te belirtin.</t>
  </si>
  <si>
    <t>Site Internet du RMI: (www.responsiblemineralsinitiative.org)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</si>
  <si>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
Lorsque vous remplirez le formulaire, veillez à ce qu’aucune des entrées dans les cellules ne commence par « = » ou « #. »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</si>
  <si>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provient des pays concernés, même si elle figure sur la liste des affineurs et des fonderies conformes RMI.   Pour en savoir plus, consultez les instructions de diligence raisonnable sur les minerais de conflit à l'adresse : http://www.conflictfreesourcing.org/additional-training-and-resources/guidance-documents/.
La réponse à cette question doit être « oui », « non » ou « ne sais pas ». Justifiez la réponse « oui » dans la section des commentaires.
Cette question est obligatoire pour un métal donné si la réponse à la question 1 et 2 est « oui » pour ce métal. </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</si>
  <si>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
« Enquête à travers la chaîne d’approvisionnement (RCOI) confirmée conformément à la RMI » peut constituer une réponse acceptable à cette question.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</si>
  <si>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
« Enquête à travers la chaîne d’approvisionnement (RCOI) confirmée conformément à la RMI » peut constituer une réponse acceptable à cette question.
</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</si>
  <si>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</si>
  <si>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</si>
  <si>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</si>
  <si>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</si>
  <si>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</si>
  <si>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150 entreprises de sept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</si>
  <si>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Une liste des fonderies et affineurs qui ont été validés pour leur conformité au RMAP est disponible sur www.conflictfreesourcing.org. </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</si>
  <si>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</si>
  <si>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Programme des fonderies hors conflits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</si>
  <si>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info@conflictfreesmelter.org.</t>
  </si>
  <si>
    <t>Estratti dal sito internet:
(www.responsiblemineralsinitiative.org)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</si>
  <si>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
Nel compilare il Modulo, non inserire mai i caratteri “=” o “#” all’inizio del testo di qualsiasi cella.</t>
  </si>
  <si>
    <t>* Nel 2010 è stata votata una legge federale americana relativa ai metalli/minerali provenienti dalle zone di conflitto o ad alto rischio della Repubblica Democratica del Congo e Paesi confinanti. La SEC dovrebbe pubblicare la legislazione definitiva relativa alla divulgazione delle fonti di Conflict Minerals per le Aziende quotate in borsa negli StatiUniti (vedere la legislazione proposta al link http://www.sec.gov/rules/final/2012/34-67716.pdf). La proposta di legislazione fa riferimento alla guida OECD sul dovere di diligenza per le filiere di approvigionamento responsabile di metalli provenienti dalle zone di conflitto o ad alto rischio  (http://www.oecd.org/dataoecd/62/30/46740847.pdf), che supporta i Fornitori nell'elaborazione di politiche, accordi quadro e sistemi di gestionde della propria diligenza.
** fare riferimento a Responsible Minerals Initiative (www.responsiblemineralsinitiative.org).</t>
  </si>
  <si>
    <t>2. Selezionare il perimetro di dichiarazione dell'Azienda.  Le opzioni per il perimetro sono:
A. Perimetro aziendale
 B. Prodotto (o lista dei prodotti)
C. Definito dall'utilizzatore/utente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
Questo campo è obbligatorio.</t>
  </si>
  <si>
    <t>Istruzioni per rispondere alle sei domande relative al dovere di diligenza (righe da 24 a 65). Si prega di rispondere unicamente in inglese.</t>
  </si>
  <si>
    <t>Queste sette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</si>
  <si>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sette domande, si prega di fornire una risposta per ciascuno dei metalli usando il menu a tendina. Le domande di questa sezione devono essere completate per tutti i metalli di conflitto. Se la risposta per un determinato metallo alle domande 1 e/o 2 è positiva, è necessario completare le domande successive per quel metallo e anche le seguenti domande sulla due diligence (dalla A alla I)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</si>
  <si>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</si>
  <si>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</si>
  <si>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DRC o paesi limitrofi (paesi interessati). La risposta a questa domanda deve essere "sì" nel caso in cui qualsiasi fonderia della catena di fornitura si rifornisca di materie prime dai paesi interessati, anche se tali fonderie rientrano nell'elenco delle fonderie e raffinerie conformi di RMI. Per maggiori informazioni, consultare le linee guida di RMI sulla due diligence per i minerali di conflitto al seguente indirizzo: http://www.responsiblemineralsinitiative.org/training-and-resources/publications-and-guidance/. La risposta a questa domanda può essere "sì", "no" o "sconosciuto". Motivare le risposte affermative (“Sì”) nella sezione dei commenti. Questa domanda è obbligatoria per un metallo specifico se la risposta alla domanda 1 e 2 è "Sì" relativamente a quel metallo. </t>
  </si>
  <si>
    <t xml:space="preserve">4. Questa è una dichiarazione che identifica se i metalli di conflitto contenuti nel prodotto/i necessari per la funzionalità del prodotto/i provengono da fonti riciclate o di scarto.
La risposta a questa domanda può essere "sì", "no" o "sconosciuto". Questa domanda è obbligatoria per un metallo specifico se la risposta alla domanda 1 e 2 è "Sì" relativamente a quel metallo.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</si>
  <si>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5.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
- 100%
- Oltre il 90%
- Oltre il 75%
- Oltre il 50%
- 50% o meno
- Nessuna
Questa domanda è obbligatoria per un metallo specifico se la risposta alla domanda 1 e 2 è "Sì" relativamente a quel metallo.</t>
  </si>
  <si>
    <t>6.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</si>
  <si>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7.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</si>
  <si>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Istruzioni per il completamento delle domande A– I. (righe 69 - 86).  Le domande dalla A. alla I. sono obbligatorie se la risposta alla domanda 1 è "Sì" per qualsiasi metallo.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</si>
  <si>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J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</si>
  <si>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per i minerali di conflitto. La risposta a questa domanda può essere "sì" o "no". I commenti devono essere inseriti nel campo commenti.
Questa domanda è obbligatoria.</t>
  </si>
  <si>
    <t>B. Questa dichiarazione serve a comunicare se la politica di approvvigionamento per i minerali di conflitto è disponibile sul sito web della società. La risposta a questa domanda può essere "sì" o "no". Se "sì", l'utente dovrà indicare l'URL nel campo commenti della domanda.
Questa domanda è obbligatoria.</t>
  </si>
  <si>
    <t>C. Questa domanda ha lo scopo di stabilire se una società richiede ai propri fornitori diretti di escludere i minerali di conflitto provenienti dalla RDC.  La risposta a questa domanda può essere "sì" o "no".  Fare riferimento alla scheda delle Definizioni per la definizione di "assenza di minerali di conflitto provenienti dalla RDC".  I commenti devono essere inseriti nel campo commenti.
Questa domanda è obbligatoria.</t>
  </si>
  <si>
    <t>D.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
Questa domanda è obbligatoria.</t>
  </si>
  <si>
    <r>
      <t xml:space="preserve">E. Rispondere "sì" o "no" per comunicare se la società ha implementato misure di due diligence per l'approvvigionamento dei minerali di conflitto.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t>
    </r>
    <r>
      <rPr>
        <sz val="11"/>
        <color theme="1"/>
        <rFont val="Verdana"/>
        <family val="2"/>
      </rPr>
      <t xml:space="preserve">
</t>
    </r>
    <r>
      <rPr>
        <sz val="11"/>
        <color rgb="FF000000"/>
        <rFont val="Verdana"/>
        <family val="2"/>
      </rPr>
      <t>Alcuni esempi di misure di due diligence includono: comunicazione e indicazione nei contratti (laddove possibile) delle aspettative nei confronti dei fornitori in relazione all'utilizzo di una catena di fornitura libera da minerali di conflitto; identificazione e valutazione dei rischi nella catena di fornitura; realizzazione e implementazione di una strategia per la gestione di determinati rischi; verifica della conformità del proprio fornitore diretto alla politica di esclusione dei minerali di conflitto provenienti dalla RDC, ecc. Questi esempi di misure di due diligence rispettano le indicazioni contenute nelle linee guida dell'OCSE riconosciute a livello internazionale.  
Questa domanda è obbligatoria.</t>
    </r>
  </si>
  <si>
    <t>F.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
- Sì, in conformità con IPC-1755 [ad es., CMRT]
- Sì, utilizzando un altro formato (descrivere)
- No
Questa domanda è obbligatoria.</t>
  </si>
  <si>
    <t>G. Si prega di rispondere “Sì” o “No”.  Nella sezione dei commenti, è possibile fornire ulteriori informazioni relative al proprio approccio. Alcuni esempi:
 "Verifica di terze parti" - verifiche dei fornitori in loco condotte da terze parti indipendenti.  
 "Analisi della sola documentazione" - verifica di registri e documenti presentati dal fornitore, condotta da terze parti indipendenti e dal personale della società.    
 "Verifica interna" - verifiche dei fornitori in loco condotte dal personale della società.
Questa domanda è obbligatoria.</t>
  </si>
  <si>
    <t>H. Questa domanda è volta a comunicare se il processo di verifica della società prevede la gestione di azioni correttive.  La risposta a questa domanda può essere "sì" o "no". I commenti devono essere inseriti nel campo commenti.
Questa domanda è obbligatoria.</t>
  </si>
  <si>
    <t>I. Questa domanda serve a comunicare se la società è soggetta al regolamento della SEC. La risposta a questa domanda può essere "sì" o "no". I commenti devono essere inseriti nel campo commenti. Questa domanda è obbligatoria. Per maggiori informazioni, visitare il sito www.sec.gov.</t>
  </si>
  <si>
    <t>Istruzioni per il completamento della lista delle fonderie.
Si prega di rispondere unicamente in IngleseIs</t>
  </si>
  <si>
    <t>Questo modello consente di identificare le fonderie tramite la Ricerca fonderia. Le colonne B e C devono essere completate da sinistra a destra per utilizzare la funzionalità di Ricerca fonderia.
Utilizzare una riga diversa per ciascuna combinazione di metallo/fonderia/paese.</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</si>
  <si>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</si>
  <si>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</si>
  <si>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</si>
  <si>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
“Conferma RCOI come da RMI” costituisce una risposta accettabile a questa domanda.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</si>
  <si>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
“Conferma RCOI come da RMI” costituisce una risposta accettabile a questa domanda.
</t>
  </si>
  <si>
    <t>15. Indica se i materiali utilizzati per il/i processo/i della fonderia derivano esclusivamente da fonti riciclate o di scarto. Questa domanda è facoltativa.  Le risposte a questa domanda sono:
- Sì
- No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</si>
  <si>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</si>
  <si>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</si>
  <si>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</si>
  <si>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</si>
  <si>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</si>
  <si>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</si>
  <si>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Come definito dalla legge 2010 degli Stati Uniti d'America, la Riforma Dodd-Frank Wall Street e la Consumer Protection Act, Sezione 1502 (e) (4):
MINERALI DI CONFLITTO. - il termine "minerale di confillo" significa -
(A) Columbite-tantalite (coltan), cassiterite, oro, wolframite, o loro derivati; o
(B) tutti gli altri minerali o loro derivati definiti dalla Segreteria di stato come finanziatori di un conflitto nella Rerpubblica Democratica del Congo o paesi confinanti (disponibile su http://www.sec.gov/about/laws/wallstreetreform-cpa.pdf</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</si>
  <si>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</si>
  <si>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</si>
  <si>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</si>
  <si>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Intenzionalmente aggiunto è comunemente noto come l'impiego deliberato di una sostanza, o in questo caso metallo, nella formulazione di un prodotto dove la sua presenza continua è voluta per garantire una specifica caratteristica, apparenza o qualità.
Mentre la SEC non definisce la frase "intenzionalmente aggiunto" nella legislazione finale *, il preambolo alla legislazione definisce: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</si>
  <si>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</si>
  <si>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
</t>
  </si>
  <si>
    <t>Fondata nel 2008 dai membri della dell'Responsible Business Alliance®(RBA®) e della Global e-Sustainability Initiative, la Iniziativa Fornitura libera dai conflitti (RMI) è cresciuta divenendo uan delle risorse più utilizzate  e rispettate per le aziende che affrontano la questione dei minerali da conflitto nella propria filiera di fornitura. Più di 150 compagnie di sette diversi settori  partecipano al CFSI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</si>
  <si>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
All'indirizzo www.responsiblemineralsinitiative.org. è possibile trovare una lista di fonderie e raffinerie che sono state validate in quanto conformi al RMAP.</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</si>
  <si>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</si>
  <si>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</si>
  <si>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</si>
  <si>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</si>
  <si>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Rispondere alle seguenti domande 1- 6 basate sul perimetro della dichiarazione sopra indicato</t>
  </si>
  <si>
    <t>1) Vi sono metalli di conflitto aggiunti o utilizzati intenzionalmente nel/nei prodotto/i o nel processo di produzione? (*)</t>
  </si>
  <si>
    <t>4) Il 100% dei metalli di conflitto (necessari per la funzionalità o per la produzione dei prodotti della vostra società) derivano da materiale di recupero o da scarti di fornitura?</t>
  </si>
  <si>
    <t>6) Avete individuato tutte le fonderie che forniscono metalli di conflitto alla vostra catena di fornitura?</t>
  </si>
  <si>
    <t>7) Tutte le informazioni applicabili relativamente alle fonderie ricevute dalla vostra azienda sono state incluse in questa dichiarazione?</t>
  </si>
  <si>
    <t>C. Richiedete ai vosti fornitori di essere DRC conflict - free?</t>
  </si>
  <si>
    <t xml:space="preserve">D. Richiedete ai vostri diretti fornitori di approvvigionarsi da fonderie che sono state certificate da parte di una società indipendente di certificazione del settore privato?  </t>
  </si>
  <si>
    <t>I. La società è tenuta a inviare una comunicazione annuale sui minerali di conflitto alla SEC?</t>
  </si>
  <si>
    <r>
      <t>Oltre il 75%</t>
    </r>
    <r>
      <rPr>
        <sz val="11"/>
        <color rgb="FF000000"/>
        <rFont val="Calibri"/>
        <family val="2"/>
      </rPr>
      <t/>
    </r>
  </si>
  <si>
    <r>
      <t>Oltre il 50%</t>
    </r>
    <r>
      <rPr>
        <sz val="11"/>
        <color rgb="FF000000"/>
        <rFont val="Calibri"/>
        <family val="2"/>
      </rPr>
      <t/>
    </r>
  </si>
  <si>
    <r>
      <t>50% o meno</t>
    </r>
    <r>
      <rPr>
        <sz val="11"/>
        <color rgb="FF000000"/>
        <rFont val="Calibri"/>
        <family val="2"/>
      </rPr>
      <t/>
    </r>
  </si>
  <si>
    <r>
      <t xml:space="preserve"> </t>
    </r>
    <r>
      <rPr>
        <sz val="10"/>
        <color rgb="FF000000"/>
        <rFont val="Verdana"/>
        <family val="2"/>
      </rPr>
      <t>No</t>
    </r>
    <r>
      <rPr>
        <sz val="7"/>
        <color rgb="FF000000"/>
        <rFont val="Verdana"/>
        <family val="2"/>
      </rPr>
      <t xml:space="preserve"> </t>
    </r>
    <r>
      <rPr>
        <sz val="10"/>
        <color rgb="FF000000"/>
        <rFont val="Verdana"/>
        <family val="2"/>
      </rPr>
      <t/>
    </r>
  </si>
  <si>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</si>
  <si>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Ricerca fonderia (*)</t>
  </si>
  <si>
    <t>ID fonderia</t>
  </si>
  <si>
    <r>
      <t xml:space="preserve">PER INIZIARE:
</t>
    </r>
    <r>
      <rPr>
        <b/>
        <sz val="11"/>
        <color theme="1"/>
        <rFont val="Verdana"/>
        <family val="2"/>
      </rPr>
      <t xml:space="preserve">
</t>
    </r>
  </si>
  <si>
    <t xml:space="preserve">Opzione A: Se si dispone del numero di identificazione della fonderia, immetterlo nella colonna A (le colonne B, C, E, F, G, I e J verranno popolate automaticamente); la colonna D sarà disabilitata.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 I campi obbligatori sono contrassegnati con un asterisco. 
(1) Voce richiesta se la Ricerca fonderia = "Fonderia non elencata"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t>
  </si>
  <si>
    <t>Collegamento ipertestuale alla fonte</t>
  </si>
  <si>
    <t>Rispondere se si richiede ai propri fornitori diretti di approvvigionarsi da fonderie convalidate come conflict-free per la Repubblica Democratica del Congo utilizzando la lista di fonderie conforme al Responsible Minerals Assurance Process nella cella D75 della scheda della Dichiarazione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</si>
  <si>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</si>
  <si>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</si>
  <si>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Im Jahr 2010 wurde die US-Dodd-Frank Act  zum Thema "Conflict Minerals" verabschiedet, die aus der Demokratischen Republik Kongo (DRK) oder angrenzenden Ländern stammen. Die SEC veröffentlicht endgültige Vorschriften im Zusammenhang mit der Unterrichtung über die Ursache von Konfliktmineralien durch US-amerikanische börsennotierte Unternehmen (siehe die Regeln am http://www.sec.gov/rules/final/2012/34-67716.pdf).  Die Regeln der OECD-Due Diligence Guidance for Responsible Supply Chains für Mineralien aus Konflikt- und mit hohem Risiko verbundenen Bereichen, (http://www.oecd.org/dataoecd/62/30/46740847.pdf), schaffen Richtlinien für Lieferanten im Rahmen von Due Diligence und Managementsystemen.  ** Siehe Informationen über die Responsible Minerals Initiative (www.responsiblemineralsinitiative.org).</t>
  </si>
  <si>
    <t xml:space="preserve">3. Dies ist eine Erklärung, dass jedwede Menge der in einem Produkt oder in mehreren Produkten enthaltenen 3TG-Mineralien aus der Demokratischen Republik Kongo oder benachbarten Ländern stammt (umfasste Länder). Die Antwort auf diese Frage sollte „Ja“ sein, wenn ein Schmelzofen in der Lieferkette aus den umfassten Ländern stammt, selbst wenn diese Schmelzöfen auf der RMI-Liste der konformen Schmelzöfen und Raffinerien stehen.  Wenden Sie sich für weitere Informationen an den Due-Diligence-Leitfaden der RMI: http://www.responsiblemineralsinitiative.org/training-and-resources/publications-and-guidance/.
Die Antwort auf diese Frage muss „Ja“ oder „Nein“ oder „Unbekannt“ lauten. Begründen Sie eine „Ja“-Antwort im Kommentarabschnitt.
Diese Frage muss für ein bestimmtes Metall beantwortet werden, wenn die Antwort auf Frage 1 und 2 „Ja“ für dieses Metall lautet.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</si>
  <si>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</si>
  <si>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</si>
  <si>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</si>
  <si>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</si>
  <si>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</si>
  <si>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</si>
  <si>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</si>
  <si>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</si>
  <si>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</si>
  <si>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</si>
  <si>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</si>
  <si>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150 Unternehmen aus sieben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</si>
  <si>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</si>
  <si>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</si>
  <si>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</si>
  <si>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</si>
  <si>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</si>
  <si>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</si>
  <si>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Link zur "RMAP Compliant Smelter"- Liste</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</si>
  <si>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</si>
  <si>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Geben Sie in der Reiterzelle D75 der Erklärung an, ob Sie Ihre Lieferanten zur Beschaffung aus Schmelzöfen verpflichtet haben, die als DRC-konfliktfrei in der Liste der konformen Schmelzöfen des Responsible Minerals Assurance Process bestätigt worden sind</t>
  </si>
  <si>
    <t xml:space="preserve">Website do RMI: (www.responsiblemineralsinitiative.org)
Formação e guias de orientação, modelos, lista de fundições cumpridoras com a lista do Responsible Minerals Assurance Process.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</si>
  <si>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
Ao preencher o formulário, nenhuma das células deve ser iniciada com “=” ou “#”.
 </t>
  </si>
  <si>
    <t>*Em 2010, foi aprovado o decreto dos EUA Dood-Frank da reforma de  e Defesa do Consumidor , relativamente aos "minerais de conflito" com origem na República Democrática do Congo (DRC) ou países vizinhos. A SEC publicou regras finais associadas com a divulgação da fonte de minerais de conflito pelas empresas americanas de capital aberto (ver regras em http://www.sec.gov/rules/final/2012/34-67716.pdf). As regras referem as medidas de diligência devidas pela OCDE, para cadeias responsáveis de fornecimento de Minerais de áreas afetadas por conflitos ou em alto risco de conflitos, (http://www.oecd.org/dataoecd/62/30/46740847.pdf), e orientam fornecedores a estabelecer políticas, e enquadramento de medidas de diligência e sistemas de gestão.
** Ver informação sobre a Responsible Minerals Initiative (www.responsiblemineralsinitiative.org).</t>
  </si>
  <si>
    <t>1. Coluna de entrada de identificação de fundição - se souber o número de identificação de fundição, coloque-o na coluna A (as colunas B, C, E, F, G, I e J são de preenchimento automático).  A coluna A não preenche automaticamente.</t>
    <phoneticPr fontId="6"/>
  </si>
  <si>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</si>
  <si>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</si>
  <si>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</si>
  <si>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</si>
  <si>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</si>
  <si>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</si>
  <si>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A lista de fundições e refinarias que foram validadas como em conformidade com o RMAP pode ser encontrada em www.responsiblemineralsinitiative.org.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</si>
  <si>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Programa de fundições livres de conflito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</si>
  <si>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r>
      <rPr>
        <sz val="11"/>
        <color indexed="8"/>
        <rFont val="Calibri"/>
        <family val="2"/>
      </rPr>
      <t xml:space="preserve">
Opção A: Se souber o número de identificação de fundição, coloque-o na coluna A (as colunas B, C, E, F, G, </t>
    </r>
    <r>
      <rPr>
        <sz val="11"/>
        <color indexed="8"/>
        <rFont val="Calibri"/>
        <family val="2"/>
      </rPr>
      <t>I</t>
    </r>
    <r>
      <rPr>
        <sz val="11"/>
        <color indexed="8"/>
        <rFont val="Calibri"/>
        <family val="2"/>
      </rPr>
      <t xml:space="preserve"> e </t>
    </r>
    <r>
      <rPr>
        <sz val="11"/>
        <color indexed="8"/>
        <rFont val="Calibri"/>
        <family val="2"/>
      </rPr>
      <t>J</t>
    </r>
    <r>
      <rPr>
        <sz val="11"/>
        <color indexed="8"/>
        <rFont val="Calibri"/>
        <family val="2"/>
      </rPr>
      <t xml:space="preserve"> são de preenchimento automático); D estará bloqueada.</t>
    </r>
    <r>
      <rPr>
        <sz val="11"/>
        <color indexed="8"/>
        <rFont val="Calibri"/>
        <family val="2"/>
      </rPr>
      <t xml:space="preserve">
</t>
    </r>
    <r>
      <rPr>
        <sz val="11"/>
        <color indexed="8"/>
        <rFont val="Calibri"/>
        <family val="2"/>
      </rPr>
      <t>Opção B:  Se tiver uma combinação de nomes da Lista de Referência de Fundições e Metal, execute as seguintes etapas:</t>
    </r>
    <r>
      <rPr>
        <sz val="11"/>
        <color indexed="8"/>
        <rFont val="Calibri"/>
        <family val="2"/>
      </rPr>
      <t xml:space="preserve">
</t>
    </r>
    <r>
      <rPr>
        <sz val="11"/>
        <color indexed="8"/>
        <rFont val="Calibri"/>
        <family val="2"/>
      </rPr>
      <t>Etapa 1. Selecione Metal na coluna B</t>
    </r>
    <r>
      <rPr>
        <sz val="11"/>
        <color indexed="8"/>
        <rFont val="Calibri"/>
        <family val="2"/>
      </rPr>
      <t xml:space="preserve">
</t>
    </r>
    <r>
      <rPr>
        <sz val="11"/>
        <color indexed="8"/>
        <rFont val="Calibri"/>
        <family val="2"/>
      </rPr>
      <t>Etapa 2. Selecione da lista suspensa na coluna C (a combinação errada acionará a cor VERMELHA)</t>
    </r>
    <r>
      <rPr>
        <sz val="11"/>
        <color indexed="8"/>
        <rFont val="Calibri"/>
        <family val="2"/>
      </rPr>
      <t xml:space="preserve">
</t>
    </r>
    <r>
      <rPr>
        <sz val="11"/>
        <color indexed="8"/>
        <rFont val="Calibri"/>
        <family val="2"/>
      </rPr>
      <t>Opção C: Se tiver uma combinação de nomes de fundições e metal, conclua as seguintes etapas:</t>
    </r>
    <r>
      <rPr>
        <sz val="11"/>
        <color indexed="8"/>
        <rFont val="Calibri"/>
        <family val="2"/>
      </rPr>
      <t xml:space="preserve">
</t>
    </r>
    <r>
      <rPr>
        <sz val="11"/>
        <color indexed="8"/>
        <rFont val="Calibri"/>
        <family val="2"/>
      </rPr>
      <t>Etapa 1. Selecione Metal na coluna B</t>
    </r>
    <r>
      <rPr>
        <sz val="11"/>
        <color indexed="8"/>
        <rFont val="Calibri"/>
        <family val="2"/>
      </rPr>
      <t xml:space="preserve">
</t>
    </r>
    <r>
      <rPr>
        <sz val="11"/>
        <color indexed="8"/>
        <rFont val="Calibri"/>
        <family val="2"/>
      </rPr>
      <t>Etapa 2: Selecione “Fundição não faz parte da lista” no menu suspenso Lista de Referência de Fundições e complete as colunas D e E</t>
    </r>
    <r>
      <rPr>
        <sz val="11"/>
        <color indexed="8"/>
        <rFont val="Calibri"/>
        <family val="2"/>
      </rPr>
      <t xml:space="preserve">
</t>
    </r>
    <r>
      <rPr>
        <sz val="11"/>
        <color indexed="8"/>
        <rFont val="Calibri"/>
        <family val="2"/>
      </rPr>
      <t>Etapa 3. Digite todas as informações disponíveis da fundição nas colunas H até Q</t>
    </r>
    <r>
      <rPr>
        <sz val="11"/>
        <color indexed="8"/>
        <rFont val="Calibri"/>
        <family val="2"/>
      </rPr>
      <t xml:space="preserve">
</t>
    </r>
    <r>
      <rPr>
        <sz val="11"/>
        <color indexed="8"/>
        <rFont val="Calibri"/>
        <family val="2"/>
      </rPr>
      <t>(*) Os campos obrigatórios estão marcados com um asterisco.</t>
    </r>
    <r>
      <rPr>
        <sz val="11"/>
        <color indexed="8"/>
        <rFont val="Calibri"/>
        <family val="2"/>
      </rPr>
      <t xml:space="preserve">
</t>
    </r>
    <r>
      <rPr>
        <sz val="11"/>
        <color indexed="8"/>
        <rFont val="Calibri"/>
        <family val="2"/>
      </rPr>
      <t>(1) Entrada requerida quando a Lista de Referência de Fundições = “Fundição não faz parte da lista”</t>
    </r>
    <r>
      <rPr>
        <sz val="11"/>
        <color indexed="8"/>
        <rFont val="Calibri"/>
        <family val="2"/>
      </rPr>
      <t xml:space="preserve">
</t>
    </r>
    <r>
      <rPr>
        <sz val="11"/>
        <color indexed="8"/>
        <rFont val="Calibri"/>
        <family val="2"/>
      </rPr>
      <t>OBSERVAÇÃO: É possível usar uma combinação das Opções A, B e C para preencher a guia Lista de fundições.  Não altere as células de preenchimento automático.  Todos os erros na Lista de Referência de Fundições devem ser relatados à CFSI pelo e-mail info@conflictfreesmelter.org.</t>
    </r>
  </si>
  <si>
    <t>Responda se você exige que seus fornecedores diretos busquem seus suprimentos em fundições validadas como livres de conflito na República Democrática do Congo utilizando a lista do Responsible Minerals Assurance Process na célula D75 da guia Declaração</t>
  </si>
  <si>
    <t>Cargo do autorizador ou representante legal:</t>
  </si>
  <si>
    <t>Titulo-autorizador:</t>
  </si>
  <si>
    <t>ID único de autoridad de la compañía:</t>
  </si>
  <si>
    <t>Nombre del Contacto (*):</t>
  </si>
  <si>
    <t>Email-contacto (*):</t>
  </si>
  <si>
    <t>Teléfono-contacto (*):</t>
  </si>
  <si>
    <t>Autorizador (*):</t>
  </si>
  <si>
    <t>Email-autorizador (*):</t>
  </si>
  <si>
    <t>Teléfono-autorizador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</si>
  <si>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</si>
  <si>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</si>
  <si>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</si>
  <si>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t>INTERSTATE WIRE CO., INC</t>
  </si>
  <si>
    <t>10355 SANDEN DRIVE  DALLAS TX 75238  USA</t>
  </si>
  <si>
    <t>MARK WORD</t>
  </si>
  <si>
    <t>wordm@interstatewire.com</t>
  </si>
  <si>
    <t>214-553-1311</t>
  </si>
  <si>
    <t>V.P.</t>
  </si>
  <si>
    <t>We are a distributor.We cannot monitor and identify all possible smelters in the supply chain.</t>
  </si>
  <si>
    <t>To the best of our knowledge based on information obtained by our suppliers.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</si>
</sst>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d\-mmm\-yyyy;@"/>
    <numFmt numFmtId="166" formatCode="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s>
  <fonts count="127">
    <font>
      <sz val="10"/>
      <name val="Verdana"/>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sz val="10"/>
      <name val="Verdana"/>
      <family val="2"/>
    </font>
    <font>
      <u/>
      <sz val="7.5"/>
      <color indexed="12"/>
      <name val="Verdana"/>
      <family val="2"/>
    </font>
    <font>
      <sz val="12"/>
      <color indexed="81"/>
      <name val="Arial"/>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color indexed="81"/>
      <name val="Tahoma"/>
      <family val="2"/>
    </font>
    <font>
      <b/>
      <sz val="9"/>
      <color indexed="81"/>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6"/>
      <name val="ＭＳ Ｐゴシック"/>
      <family val="3"/>
      <charset val="128"/>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color indexed="81"/>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0"/>
      <color indexed="9"/>
      <name val="Verdana"/>
      <family val="2"/>
    </font>
    <font>
      <sz val="11"/>
      <name val="Verdana"/>
      <family val="2"/>
    </font>
    <font>
      <sz val="10"/>
      <color indexed="8"/>
      <name val="Verdana"/>
      <family val="2"/>
    </font>
    <font>
      <sz val="11"/>
      <color indexed="8"/>
      <name val="Verdana"/>
      <family val="2"/>
    </font>
    <font>
      <b/>
      <sz val="11"/>
      <color indexed="8"/>
      <name val="Verdana"/>
      <family val="2"/>
    </font>
    <font>
      <sz val="11"/>
      <color indexed="8"/>
      <name val="Calibri"/>
      <family val="2"/>
    </font>
    <font>
      <sz val="7"/>
      <name val="Verdana"/>
      <family val="2"/>
    </font>
    <font>
      <vertAlign val="superscript"/>
      <sz val="11"/>
      <color indexed="8"/>
      <name val="Verdana"/>
      <family val="2"/>
    </font>
    <font>
      <sz val="7"/>
      <color indexed="8"/>
      <name val="Verdana"/>
      <family val="2"/>
    </font>
    <font>
      <sz val="11"/>
      <color indexed="8"/>
      <name val="맑은 고딕"/>
      <family val="2"/>
      <charset val="129"/>
    </font>
    <font>
      <sz val="11"/>
      <color indexed="8"/>
      <name val="돋움"/>
      <family val="2"/>
      <charset val="129"/>
    </font>
    <font>
      <sz val="10"/>
      <name val="돋움"/>
      <family val="2"/>
      <charset val="129"/>
    </font>
    <font>
      <sz val="10"/>
      <name val="Verdana"/>
      <family val="2"/>
    </font>
    <font>
      <sz val="11"/>
      <color indexed="8"/>
      <name val="BatangChe"/>
      <family val="3"/>
      <charset val="129"/>
    </font>
    <font>
      <sz val="11"/>
      <name val="BatangChe"/>
      <family val="3"/>
      <charset val="129"/>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Arial"/>
      <family val="2"/>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8626667073579"/>
      <name val="Verdana"/>
      <family val="2"/>
    </font>
    <font>
      <sz val="11"/>
      <color rgb="FF000000"/>
      <name val="Verdana"/>
      <family val="2"/>
    </font>
    <font>
      <sz val="11"/>
      <color rgb="FF000000"/>
      <name val="Calibri"/>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2"/>
      <name val="Cambria"/>
      <family val="1"/>
      <scheme val="major"/>
    </font>
    <font>
      <sz val="12"/>
      <color rgb="FF212121"/>
      <name val="Arial"/>
      <family val="2"/>
    </font>
    <font>
      <sz val="9"/>
      <color rgb="FFFF0000"/>
      <name val="Verdana"/>
      <family val="2"/>
    </font>
    <font>
      <sz val="11"/>
      <color rgb="FFFF0000"/>
      <name val="Verdana"/>
      <family val="2"/>
    </font>
    <font>
      <sz val="11"/>
      <name val="Verdana"/>
    </font>
    <font>
      <sz val="11"/>
      <name val="MS PGothic"/>
    </font>
    <font>
      <sz val="10"/>
      <name val="Verdana"/>
    </font>
    <font>
      <sz val="11"/>
      <name val="Calibri"/>
    </font>
    <font>
      <sz val="11"/>
      <color rgb="FF000000"/>
      <name val="Calibri"/>
    </font>
    <font>
      <sz val="11"/>
      <name val="Arial"/>
    </font>
    <font>
      <sz val="11"/>
      <color rgb="FF000000"/>
      <name val="Verdana"/>
    </font>
    <font>
      <sz val="7"/>
      <color rgb="FF000000"/>
      <name val="Verdana"/>
    </font>
    <font>
      <b/>
      <sz val="9"/>
      <color indexed="81"/>
      <name val="Tahoma"/>
      <charset val="1"/>
    </font>
    <font>
      <sz val="9"/>
      <color indexed="81"/>
      <name val="Tahoma"/>
      <charset val="1"/>
    </font>
    <font>
      <sz val="11"/>
      <name val="돋움"/>
      <family val="3"/>
      <charset val="129"/>
    </font>
    <font>
      <sz val="10"/>
      <name val="ＭＳ Ｐゴシック"/>
      <family val="3"/>
      <charset val="128"/>
    </font>
    <font>
      <sz val="11"/>
      <color theme="1"/>
      <name val="Verdana"/>
      <family val="2"/>
    </font>
    <font>
      <vertAlign val="superscript"/>
      <sz val="11"/>
      <name val="Verdana"/>
      <family val="2"/>
    </font>
    <font>
      <sz val="11"/>
      <color rgb="FF000000"/>
      <name val="Calibri1"/>
    </font>
    <font>
      <sz val="7"/>
      <color rgb="FF000000"/>
      <name val="Verdana"/>
      <family val="2"/>
    </font>
    <font>
      <sz val="10"/>
      <color rgb="FF000000"/>
      <name val="Verdana"/>
      <family val="2"/>
    </font>
    <font>
      <b/>
      <sz val="11"/>
      <color theme="1"/>
      <name val="Verdana"/>
      <family val="2"/>
    </font>
    <font>
      <sz val="11"/>
      <color rgb="FF000000"/>
      <name val="ＭＳ Ｐゴシック"/>
    </font>
  </fonts>
  <fills count="38">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darkUp"/>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7" tint="0.59999389629810485"/>
        <bgColor indexed="64"/>
      </patternFill>
    </fill>
  </fills>
  <borders count="66">
    <border>
      <left/>
      <right/>
      <top/>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style="thin">
        <color auto="1"/>
      </top>
      <bottom style="thick">
        <color auto="1"/>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ck">
        <color auto="1"/>
      </left>
      <right/>
      <top style="thick">
        <color auto="1"/>
      </top>
      <bottom/>
      <diagonal/>
    </border>
    <border>
      <left style="thick">
        <color auto="1"/>
      </left>
      <right/>
      <top style="thin">
        <color auto="1"/>
      </top>
      <bottom style="thick">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style="thin">
        <color auto="1"/>
      </left>
      <right style="thick">
        <color auto="1"/>
      </right>
      <top style="thin">
        <color auto="1"/>
      </top>
      <bottom style="thin">
        <color auto="1"/>
      </bottom>
      <diagonal/>
    </border>
    <border>
      <left/>
      <right style="thick">
        <color auto="1"/>
      </right>
      <top/>
      <bottom/>
      <diagonal/>
    </border>
    <border>
      <left/>
      <right style="thick">
        <color auto="1"/>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592">
    <xf numFmtId="0" fontId="0" fillId="0" borderId="0"/>
    <xf numFmtId="0" fontId="69" fillId="5" borderId="0" applyNumberFormat="0" applyBorder="0" applyAlignment="0" applyProtection="0"/>
    <xf numFmtId="0" fontId="69" fillId="6" borderId="0" applyNumberFormat="0" applyBorder="0" applyAlignment="0" applyProtection="0"/>
    <xf numFmtId="0" fontId="69" fillId="7" borderId="0" applyNumberFormat="0" applyBorder="0" applyAlignment="0" applyProtection="0"/>
    <xf numFmtId="0" fontId="69" fillId="8" borderId="0" applyNumberFormat="0" applyBorder="0" applyAlignment="0" applyProtection="0"/>
    <xf numFmtId="0" fontId="69" fillId="9" borderId="0" applyNumberFormat="0" applyBorder="0" applyAlignment="0" applyProtection="0"/>
    <xf numFmtId="0" fontId="69" fillId="10" borderId="0" applyNumberFormat="0" applyBorder="0" applyAlignment="0" applyProtection="0"/>
    <xf numFmtId="0" fontId="69" fillId="11" borderId="0" applyNumberFormat="0" applyBorder="0" applyAlignment="0" applyProtection="0"/>
    <xf numFmtId="0" fontId="69" fillId="12" borderId="0" applyNumberFormat="0" applyBorder="0" applyAlignment="0" applyProtection="0"/>
    <xf numFmtId="0" fontId="69" fillId="13" borderId="0" applyNumberFormat="0" applyBorder="0" applyAlignment="0" applyProtection="0"/>
    <xf numFmtId="0" fontId="69" fillId="14" borderId="0" applyNumberFormat="0" applyBorder="0" applyAlignment="0" applyProtection="0"/>
    <xf numFmtId="0" fontId="69" fillId="15" borderId="0" applyNumberFormat="0" applyBorder="0" applyAlignment="0" applyProtection="0"/>
    <xf numFmtId="0" fontId="69" fillId="16"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19" borderId="0" applyNumberFormat="0" applyBorder="0" applyAlignment="0" applyProtection="0"/>
    <xf numFmtId="0" fontId="70" fillId="20"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70" fillId="23" borderId="0" applyNumberFormat="0" applyBorder="0" applyAlignment="0" applyProtection="0"/>
    <xf numFmtId="0" fontId="70"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70" fillId="28" borderId="0" applyNumberFormat="0" applyBorder="0" applyAlignment="0" applyProtection="0"/>
    <xf numFmtId="0" fontId="71" fillId="29" borderId="0" applyNumberFormat="0" applyBorder="0" applyAlignment="0" applyProtection="0"/>
    <xf numFmtId="0" fontId="72" fillId="29" borderId="0" applyNumberFormat="0" applyBorder="0" applyAlignment="0" applyProtection="0"/>
    <xf numFmtId="0" fontId="73" fillId="30" borderId="56" applyNumberFormat="0" applyAlignment="0" applyProtection="0"/>
    <xf numFmtId="0" fontId="74" fillId="31" borderId="57" applyNumberFormat="0" applyAlignment="0" applyProtection="0"/>
    <xf numFmtId="41" fontId="10" fillId="0" borderId="0" applyFont="0" applyFill="0" applyBorder="0" applyAlignment="0" applyProtection="0"/>
    <xf numFmtId="168" fontId="10" fillId="0" borderId="0" applyFont="0" applyFill="0" applyBorder="0" applyAlignment="0" applyProtection="0"/>
    <xf numFmtId="172"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5"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4" fontId="6" fillId="0" borderId="0"/>
    <xf numFmtId="0" fontId="75" fillId="0" borderId="0" applyNumberFormat="0" applyFill="0" applyBorder="0" applyAlignment="0" applyProtection="0"/>
    <xf numFmtId="0" fontId="76" fillId="32" borderId="0" applyNumberFormat="0" applyBorder="0" applyAlignment="0" applyProtection="0"/>
    <xf numFmtId="0" fontId="77" fillId="0" borderId="58" applyNumberFormat="0" applyFill="0" applyAlignment="0" applyProtection="0"/>
    <xf numFmtId="0" fontId="78" fillId="0" borderId="59" applyNumberFormat="0" applyFill="0" applyAlignment="0" applyProtection="0"/>
    <xf numFmtId="0" fontId="79" fillId="0" borderId="60" applyNumberFormat="0" applyFill="0" applyAlignment="0" applyProtection="0"/>
    <xf numFmtId="0" fontId="79" fillId="0" borderId="0" applyNumberFormat="0" applyFill="0" applyBorder="0" applyAlignment="0" applyProtection="0"/>
    <xf numFmtId="0" fontId="7" fillId="0" borderId="0" applyNumberFormat="0" applyFill="0" applyBorder="0" applyAlignment="0" applyProtection="0">
      <alignment vertical="top"/>
      <protection locked="0"/>
    </xf>
    <xf numFmtId="164" fontId="80" fillId="0" borderId="0" applyNumberFormat="0" applyFill="0" applyBorder="0" applyAlignment="0" applyProtection="0"/>
    <xf numFmtId="0" fontId="81" fillId="0" borderId="0" applyNumberFormat="0" applyFill="0" applyBorder="0" applyAlignment="0" applyProtection="0"/>
    <xf numFmtId="164" fontId="80" fillId="0" borderId="0" applyNumberFormat="0" applyFill="0" applyBorder="0" applyAlignment="0" applyProtection="0">
      <alignment vertical="top"/>
      <protection locked="0"/>
    </xf>
    <xf numFmtId="164" fontId="80" fillId="0" borderId="0" applyNumberFormat="0" applyFill="0" applyBorder="0" applyAlignment="0" applyProtection="0">
      <alignment vertical="top"/>
      <protection locked="0"/>
    </xf>
    <xf numFmtId="0" fontId="82" fillId="0" borderId="0" applyNumberFormat="0" applyFill="0" applyBorder="0" applyAlignment="0" applyProtection="0"/>
    <xf numFmtId="0" fontId="7" fillId="0" borderId="0" applyNumberFormat="0" applyFill="0" applyBorder="0" applyAlignment="0" applyProtection="0">
      <alignment vertical="top"/>
      <protection locked="0"/>
    </xf>
    <xf numFmtId="164" fontId="80" fillId="0" borderId="0" applyNumberFormat="0" applyFill="0" applyBorder="0" applyAlignment="0" applyProtection="0">
      <alignment vertical="top"/>
      <protection locked="0"/>
    </xf>
    <xf numFmtId="0" fontId="83" fillId="33" borderId="56" applyNumberFormat="0" applyAlignment="0" applyProtection="0"/>
    <xf numFmtId="0" fontId="84" fillId="0" borderId="61" applyNumberFormat="0" applyFill="0" applyAlignment="0" applyProtection="0"/>
    <xf numFmtId="0" fontId="85" fillId="34" borderId="0" applyNumberFormat="0" applyBorder="0" applyAlignment="0" applyProtection="0"/>
    <xf numFmtId="164" fontId="86" fillId="0" borderId="0"/>
    <xf numFmtId="0" fontId="6" fillId="0" borderId="0"/>
    <xf numFmtId="0" fontId="6" fillId="0" borderId="0"/>
    <xf numFmtId="164" fontId="86"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86" fillId="0" borderId="0"/>
    <xf numFmtId="0" fontId="86" fillId="0" borderId="0"/>
    <xf numFmtId="0" fontId="86" fillId="0" borderId="0"/>
    <xf numFmtId="164" fontId="86" fillId="0" borderId="0"/>
    <xf numFmtId="0" fontId="5" fillId="0" borderId="0"/>
    <xf numFmtId="164" fontId="6" fillId="0" borderId="0"/>
    <xf numFmtId="0" fontId="69" fillId="0" borderId="0"/>
    <xf numFmtId="0" fontId="69" fillId="0" borderId="0"/>
    <xf numFmtId="164" fontId="5" fillId="0" borderId="0"/>
    <xf numFmtId="0" fontId="69" fillId="0" borderId="0"/>
    <xf numFmtId="0" fontId="5" fillId="0" borderId="0"/>
    <xf numFmtId="0" fontId="69" fillId="0" borderId="0"/>
    <xf numFmtId="0" fontId="87" fillId="0" borderId="0">
      <alignment vertical="center"/>
    </xf>
    <xf numFmtId="164" fontId="86" fillId="0" borderId="0"/>
    <xf numFmtId="0" fontId="88" fillId="0" borderId="0"/>
    <xf numFmtId="0" fontId="69" fillId="0" borderId="0"/>
    <xf numFmtId="0" fontId="6" fillId="0" borderId="0"/>
    <xf numFmtId="0" fontId="88" fillId="0" borderId="0"/>
    <xf numFmtId="0" fontId="69" fillId="0" borderId="0"/>
    <xf numFmtId="0" fontId="69" fillId="0" borderId="0"/>
    <xf numFmtId="0" fontId="69" fillId="0" borderId="0"/>
    <xf numFmtId="0" fontId="69" fillId="0" borderId="0"/>
    <xf numFmtId="0" fontId="69" fillId="0" borderId="0"/>
    <xf numFmtId="0" fontId="6" fillId="0" borderId="0"/>
    <xf numFmtId="0" fontId="69" fillId="0" borderId="0"/>
    <xf numFmtId="0" fontId="6" fillId="0" borderId="0"/>
    <xf numFmtId="0" fontId="6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8" fillId="0" borderId="0"/>
    <xf numFmtId="0" fontId="88" fillId="0" borderId="0"/>
    <xf numFmtId="0" fontId="6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9" fillId="0" borderId="0"/>
    <xf numFmtId="0" fontId="69" fillId="0" borderId="0"/>
    <xf numFmtId="164" fontId="86" fillId="0" borderId="0"/>
    <xf numFmtId="164" fontId="86" fillId="0" borderId="0"/>
    <xf numFmtId="0" fontId="89" fillId="0" borderId="0"/>
    <xf numFmtId="0" fontId="66" fillId="0" borderId="0"/>
    <xf numFmtId="0" fontId="10" fillId="0" borderId="0"/>
    <xf numFmtId="0" fontId="69" fillId="35" borderId="62" applyNumberFormat="0" applyFont="0" applyAlignment="0" applyProtection="0"/>
    <xf numFmtId="0" fontId="90" fillId="30" borderId="63" applyNumberFormat="0" applyAlignment="0" applyProtection="0"/>
    <xf numFmtId="9" fontId="10" fillId="0" borderId="0" applyFont="0" applyFill="0" applyBorder="0" applyAlignment="0" applyProtection="0"/>
    <xf numFmtId="0" fontId="6"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86" fillId="0" borderId="0"/>
    <xf numFmtId="0" fontId="91" fillId="0" borderId="0" applyNumberFormat="0" applyFill="0" applyBorder="0" applyAlignment="0" applyProtection="0"/>
    <xf numFmtId="0" fontId="92" fillId="0" borderId="64" applyNumberFormat="0" applyFill="0" applyAlignment="0" applyProtection="0"/>
    <xf numFmtId="0" fontId="93" fillId="0" borderId="0" applyNumberFormat="0" applyFill="0" applyBorder="0" applyAlignment="0" applyProtection="0"/>
    <xf numFmtId="164" fontId="10" fillId="0" borderId="0"/>
    <xf numFmtId="0" fontId="6" fillId="0" borderId="0"/>
    <xf numFmtId="0" fontId="6" fillId="0" borderId="0"/>
    <xf numFmtId="0" fontId="6" fillId="0" borderId="0"/>
    <xf numFmtId="164" fontId="6" fillId="0" borderId="0"/>
  </cellStyleXfs>
  <cellXfs count="445">
    <xf numFmtId="0" fontId="0" fillId="0" borderId="0" xfId="0"/>
    <xf numFmtId="0" fontId="15" fillId="2" borderId="1" xfId="0" applyFont="1" applyFill="1" applyBorder="1" applyAlignment="1" applyProtection="1">
      <alignment horizontal="center" vertical="center"/>
    </xf>
    <xf numFmtId="0" fontId="25" fillId="2" borderId="2" xfId="570" applyFont="1" applyFill="1" applyBorder="1" applyAlignment="1">
      <alignment horizontal="center" vertical="top" wrapText="1"/>
    </xf>
    <xf numFmtId="0" fontId="0" fillId="2" borderId="0" xfId="0" applyFill="1"/>
    <xf numFmtId="0" fontId="11" fillId="2" borderId="0" xfId="0" applyFont="1" applyFill="1" applyBorder="1" applyAlignment="1">
      <alignment horizontal="center" vertical="center"/>
    </xf>
    <xf numFmtId="0" fontId="6" fillId="2" borderId="0" xfId="0" applyFont="1" applyFill="1" applyBorder="1"/>
    <xf numFmtId="0" fontId="9" fillId="2" borderId="0" xfId="0" applyFont="1" applyFill="1" applyBorder="1"/>
    <xf numFmtId="0" fontId="14" fillId="2" borderId="0" xfId="0" applyFont="1" applyFill="1" applyBorder="1" applyAlignment="1">
      <alignment horizontal="center" vertical="center" wrapText="1"/>
    </xf>
    <xf numFmtId="0" fontId="0" fillId="2" borderId="0" xfId="0" applyFont="1" applyFill="1" applyBorder="1"/>
    <xf numFmtId="0" fontId="0" fillId="2" borderId="3" xfId="0" applyFont="1" applyFill="1" applyBorder="1" applyAlignment="1">
      <alignment vertical="top" wrapText="1"/>
    </xf>
    <xf numFmtId="0" fontId="0" fillId="2" borderId="4" xfId="0" applyFont="1" applyFill="1" applyBorder="1" applyAlignment="1">
      <alignment vertical="top" wrapText="1"/>
    </xf>
    <xf numFmtId="0" fontId="0" fillId="2" borderId="5" xfId="0" applyFont="1" applyFill="1" applyBorder="1"/>
    <xf numFmtId="0" fontId="0" fillId="2" borderId="0" xfId="0" applyFill="1" applyProtection="1"/>
    <xf numFmtId="0" fontId="11" fillId="2" borderId="0" xfId="0" applyFont="1" applyFill="1" applyBorder="1" applyAlignment="1" applyProtection="1">
      <alignment vertical="center"/>
    </xf>
    <xf numFmtId="0" fontId="17" fillId="2" borderId="0" xfId="0" applyFont="1" applyFill="1" applyBorder="1" applyAlignment="1" applyProtection="1">
      <alignment horizontal="left" wrapText="1"/>
    </xf>
    <xf numFmtId="0" fontId="15" fillId="2" borderId="0" xfId="0" applyFont="1" applyFill="1" applyBorder="1" applyAlignment="1" applyProtection="1">
      <alignment vertical="center"/>
    </xf>
    <xf numFmtId="0" fontId="15" fillId="2" borderId="0" xfId="0" applyFont="1" applyFill="1" applyBorder="1" applyAlignment="1" applyProtection="1">
      <alignment horizontal="center" vertical="center"/>
    </xf>
    <xf numFmtId="0" fontId="0" fillId="2" borderId="0" xfId="0" applyFill="1" applyAlignment="1" applyProtection="1">
      <alignment vertical="top"/>
    </xf>
    <xf numFmtId="0" fontId="9" fillId="2" borderId="0" xfId="0" applyFont="1" applyFill="1" applyBorder="1" applyProtection="1">
      <protection hidden="1"/>
    </xf>
    <xf numFmtId="0" fontId="11" fillId="2" borderId="0" xfId="0" applyFont="1" applyFill="1" applyBorder="1" applyAlignment="1" applyProtection="1">
      <alignment horizontal="center" vertical="top"/>
      <protection hidden="1"/>
    </xf>
    <xf numFmtId="0" fontId="11" fillId="2" borderId="0" xfId="0" applyFont="1" applyFill="1" applyBorder="1" applyAlignment="1" applyProtection="1">
      <alignment vertical="center"/>
      <protection hidden="1"/>
    </xf>
    <xf numFmtId="0" fontId="15" fillId="2" borderId="0" xfId="0" applyFont="1" applyFill="1" applyBorder="1" applyAlignment="1" applyProtection="1">
      <alignment horizontal="left" wrapText="1"/>
      <protection hidden="1"/>
    </xf>
    <xf numFmtId="0" fontId="0" fillId="0" borderId="0" xfId="0" applyProtection="1">
      <protection hidden="1"/>
    </xf>
    <xf numFmtId="0" fontId="6" fillId="2" borderId="0" xfId="0" applyFont="1" applyFill="1" applyProtection="1"/>
    <xf numFmtId="0" fontId="6" fillId="0" borderId="0" xfId="0" applyFont="1" applyProtection="1">
      <protection hidden="1"/>
    </xf>
    <xf numFmtId="0" fontId="0" fillId="0" borderId="0" xfId="0" applyAlignment="1" applyProtection="1">
      <alignment wrapText="1"/>
      <protection hidden="1"/>
    </xf>
    <xf numFmtId="0" fontId="0" fillId="2" borderId="0" xfId="0" applyFill="1" applyProtection="1">
      <protection hidden="1"/>
    </xf>
    <xf numFmtId="0" fontId="14" fillId="2" borderId="0" xfId="0" applyFont="1" applyFill="1" applyBorder="1" applyAlignment="1" applyProtection="1">
      <alignment horizontal="right" vertical="center"/>
      <protection hidden="1"/>
    </xf>
    <xf numFmtId="0" fontId="0" fillId="0" borderId="0" xfId="0" applyAlignment="1"/>
    <xf numFmtId="0" fontId="11" fillId="2" borderId="6"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hidden="1"/>
    </xf>
    <xf numFmtId="0" fontId="11" fillId="2" borderId="8"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locked="0" hidden="1"/>
    </xf>
    <xf numFmtId="0" fontId="0" fillId="2" borderId="0" xfId="0" applyFill="1" applyProtection="1">
      <protection locked="0" hidden="1"/>
    </xf>
    <xf numFmtId="0" fontId="0" fillId="2" borderId="7" xfId="0" applyFont="1" applyFill="1" applyBorder="1" applyAlignment="1">
      <alignment horizontal="center"/>
    </xf>
    <xf numFmtId="0" fontId="0" fillId="2" borderId="8" xfId="0" applyFont="1" applyFill="1" applyBorder="1" applyAlignment="1">
      <alignment horizontal="center"/>
    </xf>
    <xf numFmtId="0" fontId="0" fillId="2" borderId="0" xfId="0" applyFont="1" applyFill="1" applyBorder="1" applyAlignment="1"/>
    <xf numFmtId="0" fontId="25" fillId="2" borderId="9" xfId="570" applyFont="1" applyFill="1" applyBorder="1" applyAlignment="1">
      <alignment vertical="top" wrapText="1"/>
    </xf>
    <xf numFmtId="0" fontId="9" fillId="2" borderId="0" xfId="0" applyFont="1" applyFill="1" applyBorder="1" applyAlignment="1"/>
    <xf numFmtId="164" fontId="25" fillId="2" borderId="9" xfId="570" applyNumberFormat="1" applyFont="1" applyFill="1" applyBorder="1" applyAlignment="1">
      <alignment horizontal="center" vertical="top" wrapText="1"/>
    </xf>
    <xf numFmtId="0" fontId="11" fillId="2" borderId="0" xfId="0" applyFont="1" applyFill="1" applyBorder="1" applyAlignment="1">
      <alignment horizontal="left"/>
    </xf>
    <xf numFmtId="0" fontId="14" fillId="2" borderId="0" xfId="0" applyFont="1" applyFill="1" applyBorder="1" applyAlignment="1">
      <alignment horizontal="left"/>
    </xf>
    <xf numFmtId="0" fontId="38" fillId="2" borderId="10" xfId="570" applyFont="1" applyFill="1" applyBorder="1" applyAlignment="1">
      <alignment horizontal="center" vertical="center" wrapText="1"/>
    </xf>
    <xf numFmtId="0" fontId="38" fillId="2" borderId="11" xfId="570" applyFont="1" applyFill="1" applyBorder="1" applyAlignment="1">
      <alignment horizontal="center" vertical="center" wrapText="1"/>
    </xf>
    <xf numFmtId="0" fontId="0" fillId="2" borderId="10" xfId="0" applyFill="1" applyBorder="1" applyProtection="1"/>
    <xf numFmtId="0" fontId="0" fillId="0" borderId="0" xfId="0" applyFill="1" applyAlignment="1">
      <alignment vertical="top"/>
    </xf>
    <xf numFmtId="0" fontId="0" fillId="2" borderId="6" xfId="0" applyFill="1" applyBorder="1" applyAlignment="1" applyProtection="1">
      <alignment vertical="top" wrapText="1"/>
    </xf>
    <xf numFmtId="0" fontId="11" fillId="2" borderId="12" xfId="0" applyFont="1" applyFill="1" applyBorder="1" applyAlignment="1" applyProtection="1">
      <alignment vertical="center"/>
    </xf>
    <xf numFmtId="0" fontId="1" fillId="2" borderId="7" xfId="0" applyFont="1" applyFill="1" applyBorder="1" applyAlignment="1" applyProtection="1">
      <alignment vertical="center"/>
    </xf>
    <xf numFmtId="0" fontId="18" fillId="2" borderId="13" xfId="0" applyFont="1" applyFill="1" applyBorder="1" applyAlignment="1" applyProtection="1">
      <alignment horizontal="center" vertical="center"/>
      <protection locked="0" hidden="1"/>
    </xf>
    <xf numFmtId="0" fontId="11" fillId="2" borderId="14" xfId="0" applyFont="1" applyFill="1" applyBorder="1" applyAlignment="1" applyProtection="1">
      <alignment vertical="center"/>
    </xf>
    <xf numFmtId="0" fontId="1" fillId="2" borderId="15" xfId="0" applyFont="1" applyFill="1" applyBorder="1" applyAlignment="1" applyProtection="1">
      <alignment vertical="center"/>
    </xf>
    <xf numFmtId="0" fontId="14" fillId="2" borderId="13" xfId="0" applyFont="1" applyFill="1" applyBorder="1" applyAlignment="1" applyProtection="1">
      <alignment horizontal="right" vertical="center"/>
      <protection hidden="1"/>
    </xf>
    <xf numFmtId="0" fontId="11" fillId="2" borderId="6" xfId="0" applyFont="1" applyFill="1" applyBorder="1" applyAlignment="1" applyProtection="1">
      <alignment vertical="center"/>
    </xf>
    <xf numFmtId="0" fontId="11" fillId="2" borderId="16" xfId="0" applyFont="1" applyFill="1" applyBorder="1" applyAlignment="1" applyProtection="1">
      <alignment vertical="center"/>
    </xf>
    <xf numFmtId="0" fontId="1" fillId="2" borderId="17" xfId="0" applyFont="1" applyFill="1" applyBorder="1" applyAlignment="1" applyProtection="1">
      <alignment vertical="center"/>
    </xf>
    <xf numFmtId="0" fontId="14" fillId="2" borderId="18" xfId="0" applyFont="1" applyFill="1" applyBorder="1" applyAlignment="1" applyProtection="1">
      <alignment wrapText="1"/>
      <protection hidden="1"/>
    </xf>
    <xf numFmtId="0" fontId="0" fillId="3" borderId="10" xfId="0" applyFill="1" applyBorder="1" applyProtection="1"/>
    <xf numFmtId="0" fontId="14" fillId="2" borderId="19" xfId="0" applyFont="1" applyFill="1" applyBorder="1" applyAlignment="1" applyProtection="1">
      <alignment horizontal="right" vertical="center"/>
      <protection hidden="1"/>
    </xf>
    <xf numFmtId="0" fontId="31" fillId="2" borderId="0" xfId="0" applyFont="1" applyFill="1" applyBorder="1" applyAlignment="1" applyProtection="1">
      <alignment horizontal="right" vertical="center"/>
    </xf>
    <xf numFmtId="0" fontId="32" fillId="2" borderId="0" xfId="0" applyFont="1" applyFill="1" applyBorder="1" applyAlignment="1" applyProtection="1">
      <alignment vertical="center"/>
    </xf>
    <xf numFmtId="0" fontId="11" fillId="2" borderId="20" xfId="0" applyFont="1" applyFill="1" applyBorder="1" applyAlignment="1" applyProtection="1">
      <alignment vertical="center"/>
    </xf>
    <xf numFmtId="0" fontId="32" fillId="2" borderId="18" xfId="0" applyFont="1" applyFill="1" applyBorder="1" applyAlignment="1" applyProtection="1">
      <alignment vertical="center"/>
    </xf>
    <xf numFmtId="0" fontId="11" fillId="2" borderId="21" xfId="0" applyFont="1" applyFill="1" applyBorder="1" applyAlignment="1" applyProtection="1">
      <alignment vertical="center"/>
    </xf>
    <xf numFmtId="2" fontId="14" fillId="2" borderId="1" xfId="0" applyNumberFormat="1" applyFont="1" applyFill="1" applyBorder="1" applyAlignment="1" applyProtection="1">
      <alignment horizontal="left" wrapText="1"/>
      <protection hidden="1"/>
    </xf>
    <xf numFmtId="0" fontId="14" fillId="2" borderId="19" xfId="0" applyFont="1" applyFill="1" applyBorder="1" applyAlignment="1" applyProtection="1">
      <alignment horizontal="left"/>
      <protection hidden="1"/>
    </xf>
    <xf numFmtId="0" fontId="15" fillId="2" borderId="1" xfId="0" applyFont="1" applyFill="1" applyBorder="1" applyAlignment="1" applyProtection="1">
      <alignment horizontal="left" vertical="center"/>
    </xf>
    <xf numFmtId="0" fontId="1" fillId="2" borderId="22" xfId="0" applyFont="1" applyFill="1" applyBorder="1" applyAlignment="1" applyProtection="1">
      <alignment vertical="center"/>
    </xf>
    <xf numFmtId="0" fontId="15" fillId="2" borderId="13" xfId="0" applyFont="1" applyFill="1" applyBorder="1" applyAlignment="1" applyProtection="1">
      <alignment vertical="center" wrapText="1"/>
      <protection hidden="1"/>
    </xf>
    <xf numFmtId="0" fontId="15" fillId="2" borderId="12" xfId="0" applyFont="1" applyFill="1" applyBorder="1" applyAlignment="1" applyProtection="1">
      <alignment vertical="center"/>
    </xf>
    <xf numFmtId="0" fontId="15" fillId="2" borderId="1" xfId="0" applyFont="1" applyFill="1" applyBorder="1" applyAlignment="1" applyProtection="1">
      <alignment vertical="center" wrapText="1"/>
      <protection hidden="1"/>
    </xf>
    <xf numFmtId="2" fontId="16" fillId="2" borderId="1" xfId="0" applyNumberFormat="1" applyFont="1" applyFill="1" applyBorder="1" applyAlignment="1" applyProtection="1">
      <alignment horizontal="left" wrapText="1"/>
      <protection hidden="1"/>
    </xf>
    <xf numFmtId="0" fontId="15" fillId="2" borderId="1" xfId="0" applyFont="1" applyFill="1" applyBorder="1" applyAlignment="1" applyProtection="1">
      <alignment vertical="center"/>
    </xf>
    <xf numFmtId="0" fontId="15" fillId="2" borderId="1"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left" vertical="center"/>
      <protection hidden="1"/>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left" vertical="center"/>
    </xf>
    <xf numFmtId="0" fontId="1" fillId="2" borderId="8" xfId="0" applyFont="1" applyFill="1" applyBorder="1" applyAlignment="1" applyProtection="1">
      <alignment vertical="center"/>
    </xf>
    <xf numFmtId="0" fontId="2" fillId="2" borderId="13" xfId="0" applyFont="1" applyFill="1" applyBorder="1" applyAlignment="1" applyProtection="1">
      <alignment horizontal="left" vertical="top" wrapText="1"/>
      <protection hidden="1"/>
    </xf>
    <xf numFmtId="0" fontId="9" fillId="0" borderId="0" xfId="589" applyFont="1" applyFill="1" applyAlignment="1" applyProtection="1"/>
    <xf numFmtId="0" fontId="6"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2" fillId="0" borderId="0" xfId="0" applyFont="1" applyAlignment="1" applyProtection="1">
      <alignment horizontal="center"/>
      <protection hidden="1"/>
    </xf>
    <xf numFmtId="0" fontId="26" fillId="0" borderId="0" xfId="0" applyFont="1" applyProtection="1">
      <protection hidden="1"/>
    </xf>
    <xf numFmtId="3" fontId="6" fillId="3" borderId="0" xfId="0" applyNumberFormat="1" applyFont="1" applyFill="1" applyAlignment="1" applyProtection="1">
      <protection hidden="1"/>
    </xf>
    <xf numFmtId="0" fontId="6" fillId="3" borderId="0" xfId="0" applyFont="1" applyFill="1" applyProtection="1">
      <protection hidden="1"/>
    </xf>
    <xf numFmtId="0" fontId="6" fillId="0" borderId="0" xfId="0" applyFont="1" applyFill="1" applyProtection="1">
      <protection hidden="1"/>
    </xf>
    <xf numFmtId="0" fontId="6" fillId="0" borderId="0" xfId="0" applyFont="1" applyAlignment="1" applyProtection="1">
      <alignment wrapText="1"/>
      <protection hidden="1"/>
    </xf>
    <xf numFmtId="0" fontId="14" fillId="2" borderId="18" xfId="0" applyFont="1" applyFill="1" applyBorder="1" applyAlignment="1" applyProtection="1">
      <alignment horizontal="center" wrapText="1"/>
      <protection hidden="1"/>
    </xf>
    <xf numFmtId="0" fontId="14" fillId="2" borderId="20" xfId="0" applyFont="1" applyFill="1" applyBorder="1" applyAlignment="1" applyProtection="1">
      <alignment horizontal="right" vertical="center"/>
      <protection hidden="1"/>
    </xf>
    <xf numFmtId="0" fontId="0" fillId="2" borderId="6" xfId="0" applyFill="1" applyBorder="1" applyAlignment="1"/>
    <xf numFmtId="0" fontId="0" fillId="2" borderId="23" xfId="0" applyFill="1" applyBorder="1" applyAlignment="1"/>
    <xf numFmtId="0" fontId="11" fillId="2" borderId="24" xfId="0" applyFont="1" applyFill="1" applyBorder="1" applyAlignment="1" applyProtection="1">
      <alignment vertical="center"/>
      <protection hidden="1"/>
    </xf>
    <xf numFmtId="0" fontId="11" fillId="2" borderId="12" xfId="0" applyFont="1" applyFill="1" applyBorder="1" applyAlignment="1" applyProtection="1">
      <alignment vertical="center"/>
      <protection hidden="1"/>
    </xf>
    <xf numFmtId="0" fontId="11" fillId="2" borderId="25" xfId="0" applyFont="1" applyFill="1" applyBorder="1" applyAlignment="1" applyProtection="1">
      <alignment vertical="center"/>
      <protection hidden="1"/>
    </xf>
    <xf numFmtId="0" fontId="14" fillId="2" borderId="0" xfId="0" applyFont="1" applyFill="1" applyBorder="1" applyAlignment="1" applyProtection="1">
      <alignment wrapText="1"/>
      <protection hidden="1"/>
    </xf>
    <xf numFmtId="0" fontId="11" fillId="2" borderId="0" xfId="0" applyFont="1" applyFill="1" applyBorder="1" applyAlignment="1" applyProtection="1">
      <alignment horizontal="left" vertical="center"/>
      <protection hidden="1"/>
    </xf>
    <xf numFmtId="2" fontId="14" fillId="2" borderId="19" xfId="0" applyNumberFormat="1" applyFont="1" applyFill="1" applyBorder="1" applyAlignment="1" applyProtection="1">
      <alignment horizontal="left" vertical="center" wrapText="1"/>
      <protection hidden="1"/>
    </xf>
    <xf numFmtId="0" fontId="15" fillId="2" borderId="1" xfId="0" applyFont="1" applyFill="1" applyBorder="1" applyAlignment="1" applyProtection="1">
      <alignment horizontal="left" vertical="center"/>
      <protection hidden="1"/>
    </xf>
    <xf numFmtId="0" fontId="17" fillId="2" borderId="18" xfId="0" applyFont="1" applyFill="1" applyBorder="1" applyAlignment="1" applyProtection="1">
      <alignment horizontal="left" vertical="center" wrapText="1"/>
      <protection hidden="1"/>
    </xf>
    <xf numFmtId="0" fontId="31" fillId="2" borderId="0" xfId="0" applyFont="1" applyFill="1" applyBorder="1" applyAlignment="1" applyProtection="1">
      <alignment horizontal="right" vertical="center"/>
      <protection hidden="1"/>
    </xf>
    <xf numFmtId="0" fontId="15" fillId="2" borderId="19" xfId="0" applyFont="1" applyFill="1" applyBorder="1" applyAlignment="1" applyProtection="1">
      <alignment horizontal="center" vertical="center"/>
      <protection hidden="1"/>
    </xf>
    <xf numFmtId="0" fontId="15" fillId="2" borderId="19" xfId="0" applyFont="1" applyFill="1" applyBorder="1" applyAlignment="1" applyProtection="1">
      <alignment horizontal="left" vertical="center"/>
      <protection hidden="1"/>
    </xf>
    <xf numFmtId="0" fontId="15" fillId="2" borderId="0" xfId="0" applyFont="1" applyFill="1" applyBorder="1" applyAlignment="1" applyProtection="1">
      <alignment horizontal="center" vertical="center"/>
      <protection hidden="1"/>
    </xf>
    <xf numFmtId="0" fontId="15" fillId="2" borderId="0" xfId="0" applyFont="1" applyFill="1" applyBorder="1" applyAlignment="1" applyProtection="1">
      <alignment horizontal="left" vertical="center"/>
      <protection hidden="1"/>
    </xf>
    <xf numFmtId="0" fontId="0" fillId="0" borderId="10" xfId="0" applyBorder="1" applyAlignment="1" applyProtection="1">
      <alignment horizontal="left" vertical="center" wrapText="1"/>
      <protection hidden="1"/>
    </xf>
    <xf numFmtId="0" fontId="0" fillId="0" borderId="10" xfId="0" applyBorder="1" applyAlignment="1" applyProtection="1">
      <alignment horizontal="left" vertical="center"/>
      <protection hidden="1"/>
    </xf>
    <xf numFmtId="165" fontId="0" fillId="0" borderId="10" xfId="0" applyNumberFormat="1" applyBorder="1" applyAlignment="1" applyProtection="1">
      <alignment horizontal="left" vertical="center" wrapText="1"/>
      <protection hidden="1"/>
    </xf>
    <xf numFmtId="0" fontId="0" fillId="1" borderId="10" xfId="0" applyFill="1" applyBorder="1" applyAlignment="1" applyProtection="1">
      <alignment horizontal="left" vertical="center" wrapText="1"/>
      <protection hidden="1"/>
    </xf>
    <xf numFmtId="1" fontId="6" fillId="0" borderId="0" xfId="0" applyNumberFormat="1" applyFont="1" applyProtection="1">
      <protection hidden="1"/>
    </xf>
    <xf numFmtId="1" fontId="6" fillId="3" borderId="0" xfId="0" applyNumberFormat="1" applyFont="1" applyFill="1" applyProtection="1">
      <protection hidden="1"/>
    </xf>
    <xf numFmtId="0" fontId="7" fillId="0" borderId="10" xfId="487" applyBorder="1" applyAlignment="1" applyProtection="1">
      <alignment vertical="center" wrapText="1"/>
      <protection hidden="1"/>
    </xf>
    <xf numFmtId="0" fontId="0" fillId="1" borderId="10" xfId="0" applyFill="1" applyBorder="1" applyAlignment="1" applyProtection="1">
      <alignment vertical="center" wrapText="1"/>
      <protection hidden="1"/>
    </xf>
    <xf numFmtId="0" fontId="7" fillId="0" borderId="10" xfId="487" applyFill="1" applyBorder="1" applyAlignment="1" applyProtection="1">
      <alignment vertical="center" wrapText="1"/>
      <protection hidden="1"/>
    </xf>
    <xf numFmtId="0" fontId="7" fillId="0" borderId="10" xfId="487" applyBorder="1" applyAlignment="1" applyProtection="1">
      <alignment vertical="center" wrapText="1"/>
    </xf>
    <xf numFmtId="0" fontId="15" fillId="2" borderId="13" xfId="0" applyFont="1" applyFill="1" applyBorder="1" applyAlignment="1" applyProtection="1">
      <alignment horizontal="left" vertical="center" wrapText="1"/>
      <protection locked="0"/>
    </xf>
    <xf numFmtId="0" fontId="36" fillId="0" borderId="0" xfId="0" applyFont="1" applyFill="1" applyBorder="1" applyAlignment="1" applyProtection="1">
      <alignment vertical="center" wrapText="1"/>
      <protection hidden="1"/>
    </xf>
    <xf numFmtId="0" fontId="0" fillId="0" borderId="0" xfId="0" applyFill="1"/>
    <xf numFmtId="0" fontId="3" fillId="0" borderId="0" xfId="0" applyFont="1" applyAlignment="1">
      <alignment wrapText="1"/>
    </xf>
    <xf numFmtId="0" fontId="3" fillId="0" borderId="0" xfId="0" applyFont="1"/>
    <xf numFmtId="0" fontId="0" fillId="0" borderId="0" xfId="0" applyFill="1" applyProtection="1">
      <protection hidden="1"/>
    </xf>
    <xf numFmtId="49" fontId="0" fillId="0" borderId="0" xfId="0" applyNumberFormat="1" applyFill="1" applyProtection="1">
      <protection hidden="1"/>
    </xf>
    <xf numFmtId="0" fontId="37" fillId="0" borderId="0" xfId="0" applyFont="1" applyFill="1" applyProtection="1">
      <protection hidden="1"/>
    </xf>
    <xf numFmtId="0" fontId="6" fillId="0" borderId="0" xfId="0" applyFont="1" applyFill="1" applyBorder="1"/>
    <xf numFmtId="0" fontId="0" fillId="0" borderId="0" xfId="0" applyFont="1" applyFill="1" applyBorder="1"/>
    <xf numFmtId="0" fontId="2" fillId="0" borderId="26" xfId="0" applyNumberFormat="1" applyFont="1" applyFill="1" applyBorder="1" applyAlignment="1" applyProtection="1">
      <alignment vertical="center" wrapText="1"/>
      <protection hidden="1"/>
    </xf>
    <xf numFmtId="0" fontId="22" fillId="0" borderId="26" xfId="487" applyFont="1" applyBorder="1" applyAlignment="1" applyProtection="1">
      <alignment horizontal="center"/>
      <protection hidden="1"/>
    </xf>
    <xf numFmtId="0" fontId="2" fillId="0" borderId="27" xfId="0" applyNumberFormat="1" applyFont="1" applyFill="1" applyBorder="1" applyAlignment="1" applyProtection="1">
      <alignment vertical="center" wrapText="1"/>
      <protection hidden="1"/>
    </xf>
    <xf numFmtId="0" fontId="34" fillId="0" borderId="26" xfId="0" applyNumberFormat="1" applyFont="1" applyFill="1" applyBorder="1" applyAlignment="1" applyProtection="1">
      <alignment vertical="center" wrapText="1"/>
      <protection hidden="1"/>
    </xf>
    <xf numFmtId="0" fontId="3" fillId="4" borderId="26" xfId="0" applyFont="1" applyFill="1" applyBorder="1" applyAlignment="1" applyProtection="1">
      <alignment wrapText="1"/>
      <protection hidden="1"/>
    </xf>
    <xf numFmtId="0" fontId="3" fillId="4" borderId="26" xfId="0" applyFont="1" applyFill="1" applyBorder="1" applyAlignment="1" applyProtection="1">
      <protection hidden="1"/>
    </xf>
    <xf numFmtId="0" fontId="3" fillId="0" borderId="0" xfId="0" applyFont="1" applyFill="1"/>
    <xf numFmtId="0" fontId="3" fillId="0" borderId="0" xfId="0" applyFont="1" applyFill="1" applyAlignment="1">
      <alignment wrapText="1"/>
    </xf>
    <xf numFmtId="0" fontId="3" fillId="0" borderId="0" xfId="0" applyFont="1" applyFill="1" applyProtection="1"/>
    <xf numFmtId="0" fontId="0" fillId="0" borderId="0" xfId="0" applyFill="1" applyProtection="1"/>
    <xf numFmtId="0" fontId="0" fillId="0" borderId="0" xfId="0" applyFill="1" applyAlignment="1" applyProtection="1"/>
    <xf numFmtId="0" fontId="6" fillId="0" borderId="0" xfId="0" applyFont="1" applyFill="1" applyProtection="1"/>
    <xf numFmtId="0" fontId="6" fillId="0" borderId="0" xfId="0" applyFont="1" applyFill="1" applyAlignment="1" applyProtection="1">
      <alignment wrapText="1"/>
    </xf>
    <xf numFmtId="0" fontId="0" fillId="0" borderId="0" xfId="0" applyFill="1" applyAlignment="1" applyProtection="1">
      <alignment vertical="top"/>
    </xf>
    <xf numFmtId="0" fontId="30" fillId="0" borderId="0" xfId="0" applyFont="1" applyFill="1" applyAlignment="1" applyProtection="1">
      <alignment horizontal="center" wrapText="1"/>
    </xf>
    <xf numFmtId="0" fontId="3" fillId="0" borderId="6" xfId="0" applyFont="1" applyFill="1" applyBorder="1" applyAlignment="1" applyProtection="1">
      <alignment wrapText="1"/>
    </xf>
    <xf numFmtId="0" fontId="0" fillId="0" borderId="0" xfId="0" applyFill="1" applyAlignment="1" applyProtection="1">
      <alignment vertical="top" wrapText="1"/>
    </xf>
    <xf numFmtId="0" fontId="3" fillId="0" borderId="6" xfId="0" applyFont="1" applyFill="1" applyBorder="1" applyAlignment="1" applyProtection="1">
      <alignment vertical="top" wrapText="1"/>
    </xf>
    <xf numFmtId="0" fontId="3" fillId="0" borderId="0" xfId="0" applyFont="1" applyFill="1" applyAlignment="1" applyProtection="1">
      <alignment wrapText="1"/>
    </xf>
    <xf numFmtId="0" fontId="2" fillId="0" borderId="0" xfId="0" applyFont="1" applyFill="1" applyAlignment="1" applyProtection="1">
      <alignment wrapText="1"/>
    </xf>
    <xf numFmtId="0" fontId="3" fillId="0" borderId="0" xfId="0" applyFont="1" applyFill="1" applyAlignment="1" applyProtection="1">
      <alignment horizontal="center" wrapText="1"/>
    </xf>
    <xf numFmtId="0" fontId="30" fillId="0" borderId="6" xfId="0" applyFont="1" applyFill="1" applyBorder="1" applyAlignment="1" applyProtection="1">
      <alignment wrapText="1"/>
    </xf>
    <xf numFmtId="0" fontId="33" fillId="0" borderId="0" xfId="0" applyFont="1" applyFill="1" applyBorder="1" applyAlignment="1" applyProtection="1">
      <alignment horizontal="right" wrapText="1"/>
    </xf>
    <xf numFmtId="0" fontId="0" fillId="3" borderId="10" xfId="0" applyFill="1" applyBorder="1"/>
    <xf numFmtId="0" fontId="35" fillId="2" borderId="5" xfId="0" applyFont="1" applyFill="1" applyBorder="1" applyAlignment="1" applyProtection="1">
      <alignment horizontal="center" vertical="center" wrapText="1"/>
      <protection hidden="1"/>
    </xf>
    <xf numFmtId="0" fontId="41" fillId="0" borderId="0" xfId="0" applyFont="1" applyAlignment="1" applyProtection="1">
      <alignment horizontal="center" wrapText="1"/>
      <protection hidden="1"/>
    </xf>
    <xf numFmtId="0" fontId="11" fillId="2" borderId="0" xfId="0" applyFont="1" applyFill="1" applyBorder="1" applyAlignment="1" applyProtection="1">
      <alignment horizontal="center" vertical="center" wrapText="1"/>
      <protection hidden="1"/>
    </xf>
    <xf numFmtId="49" fontId="15" fillId="2" borderId="28" xfId="0" applyNumberFormat="1" applyFont="1" applyFill="1" applyBorder="1" applyAlignment="1" applyProtection="1">
      <alignment horizontal="left" vertical="center" wrapText="1"/>
      <protection locked="0"/>
    </xf>
    <xf numFmtId="1" fontId="6" fillId="0" borderId="0" xfId="0" applyNumberFormat="1" applyFont="1" applyFill="1" applyProtection="1">
      <protection hidden="1"/>
    </xf>
    <xf numFmtId="0" fontId="7" fillId="0" borderId="0" xfId="487" applyFill="1" applyAlignment="1" applyProtection="1">
      <alignment horizontal="center"/>
      <protection hidden="1"/>
    </xf>
    <xf numFmtId="0" fontId="42" fillId="2" borderId="24" xfId="487" applyFont="1" applyFill="1" applyBorder="1" applyAlignment="1" applyProtection="1">
      <alignment horizontal="left" vertical="center"/>
      <protection hidden="1"/>
    </xf>
    <xf numFmtId="0" fontId="43" fillId="2" borderId="0" xfId="487" applyFont="1" applyFill="1" applyAlignment="1" applyProtection="1">
      <alignment vertical="center"/>
    </xf>
    <xf numFmtId="0" fontId="43" fillId="2" borderId="0" xfId="487" applyFont="1" applyFill="1" applyBorder="1" applyAlignment="1" applyProtection="1">
      <alignment horizontal="center" vertical="center"/>
      <protection hidden="1"/>
    </xf>
    <xf numFmtId="0" fontId="44" fillId="0" borderId="18" xfId="487" applyFont="1" applyFill="1" applyBorder="1" applyAlignment="1" applyProtection="1">
      <alignment horizontal="center"/>
      <protection hidden="1"/>
    </xf>
    <xf numFmtId="0" fontId="46" fillId="2" borderId="29" xfId="0" applyFont="1" applyFill="1" applyBorder="1" applyAlignment="1" applyProtection="1">
      <alignment horizontal="center" vertical="center" wrapText="1"/>
      <protection hidden="1"/>
    </xf>
    <xf numFmtId="0" fontId="46" fillId="2" borderId="0" xfId="0" applyFont="1" applyFill="1" applyBorder="1" applyAlignment="1" applyProtection="1">
      <alignment horizontal="center" vertical="center" wrapText="1"/>
      <protection hidden="1"/>
    </xf>
    <xf numFmtId="0" fontId="11" fillId="2" borderId="30" xfId="0" applyFont="1" applyFill="1" applyBorder="1" applyAlignment="1" applyProtection="1">
      <alignment vertical="center" wrapText="1"/>
      <protection locked="0"/>
    </xf>
    <xf numFmtId="0" fontId="11" fillId="2" borderId="31" xfId="0" applyFont="1" applyFill="1" applyBorder="1" applyAlignment="1" applyProtection="1">
      <alignment vertical="center" wrapText="1"/>
      <protection locked="0"/>
    </xf>
    <xf numFmtId="0" fontId="11" fillId="2" borderId="23" xfId="0" applyFont="1" applyFill="1" applyBorder="1" applyAlignment="1" applyProtection="1">
      <alignment vertical="center" wrapText="1"/>
      <protection locked="0"/>
    </xf>
    <xf numFmtId="0" fontId="14" fillId="2" borderId="6" xfId="0" applyFont="1" applyFill="1" applyBorder="1" applyAlignment="1" applyProtection="1">
      <alignment horizontal="center" wrapText="1"/>
      <protection locked="0"/>
    </xf>
    <xf numFmtId="0" fontId="14" fillId="2" borderId="18" xfId="0" applyFont="1" applyFill="1" applyBorder="1" applyAlignment="1" applyProtection="1">
      <alignment horizontal="left" vertical="center" wrapText="1"/>
      <protection hidden="1"/>
    </xf>
    <xf numFmtId="0" fontId="14" fillId="2" borderId="32" xfId="0" applyFont="1" applyFill="1" applyBorder="1" applyAlignment="1" applyProtection="1">
      <alignment horizontal="center" wrapText="1"/>
      <protection hidden="1"/>
    </xf>
    <xf numFmtId="0" fontId="11" fillId="2" borderId="29" xfId="0" applyFont="1" applyFill="1" applyBorder="1" applyAlignment="1" applyProtection="1">
      <alignment vertical="center"/>
      <protection hidden="1"/>
    </xf>
    <xf numFmtId="0" fontId="54" fillId="2" borderId="6" xfId="0" applyFont="1" applyFill="1" applyBorder="1" applyAlignment="1" applyProtection="1">
      <alignment vertical="top" wrapText="1"/>
    </xf>
    <xf numFmtId="0" fontId="18" fillId="2" borderId="20" xfId="0" applyFont="1" applyFill="1" applyBorder="1" applyAlignment="1" applyProtection="1">
      <alignment horizontal="right" wrapText="1"/>
      <protection hidden="1"/>
    </xf>
    <xf numFmtId="0" fontId="12" fillId="2" borderId="33" xfId="0" applyFont="1" applyFill="1" applyBorder="1" applyAlignment="1" applyProtection="1">
      <alignment vertical="center" wrapText="1"/>
    </xf>
    <xf numFmtId="0" fontId="2" fillId="2" borderId="13" xfId="0" applyFont="1" applyFill="1" applyBorder="1" applyAlignment="1" applyProtection="1">
      <alignment horizontal="left" wrapText="1"/>
      <protection hidden="1"/>
    </xf>
    <xf numFmtId="0" fontId="53" fillId="0" borderId="0" xfId="0" applyFont="1" applyFill="1" applyBorder="1" applyAlignment="1" applyProtection="1">
      <alignment horizontal="right" wrapText="1"/>
      <protection hidden="1"/>
    </xf>
    <xf numFmtId="0" fontId="2" fillId="0" borderId="34" xfId="0" applyFont="1" applyFill="1" applyBorder="1" applyAlignment="1" applyProtection="1">
      <alignment horizontal="center"/>
      <protection hidden="1"/>
    </xf>
    <xf numFmtId="0" fontId="39" fillId="0" borderId="0" xfId="0" applyFont="1" applyProtection="1">
      <protection hidden="1"/>
    </xf>
    <xf numFmtId="2" fontId="25" fillId="2" borderId="2" xfId="570" applyNumberFormat="1" applyFont="1" applyFill="1" applyBorder="1" applyAlignment="1">
      <alignment horizontal="center" vertical="top" wrapText="1"/>
    </xf>
    <xf numFmtId="0" fontId="25" fillId="2" borderId="9" xfId="570" applyFont="1" applyFill="1" applyBorder="1" applyAlignment="1">
      <alignment horizontal="center" vertical="top" wrapText="1"/>
    </xf>
    <xf numFmtId="0" fontId="55" fillId="0" borderId="0" xfId="0" applyFont="1" applyFill="1" applyAlignment="1">
      <alignment vertical="top" wrapText="1"/>
    </xf>
    <xf numFmtId="0" fontId="0" fillId="0" borderId="0" xfId="0" applyFont="1" applyFill="1" applyAlignment="1">
      <alignment vertical="top" wrapText="1"/>
    </xf>
    <xf numFmtId="0" fontId="51" fillId="0" borderId="0" xfId="0" applyFont="1" applyFill="1" applyAlignment="1">
      <alignment vertical="top" wrapText="1"/>
    </xf>
    <xf numFmtId="0" fontId="51" fillId="0" borderId="0" xfId="527" applyFont="1" applyFill="1" applyAlignment="1">
      <alignment vertical="top" wrapText="1"/>
    </xf>
    <xf numFmtId="0" fontId="14" fillId="2" borderId="0" xfId="0" applyFont="1" applyFill="1" applyBorder="1" applyAlignment="1" applyProtection="1">
      <alignment horizontal="center" vertical="center" wrapText="1"/>
      <protection hidden="1"/>
    </xf>
    <xf numFmtId="0" fontId="14" fillId="2" borderId="32" xfId="0" applyFont="1" applyFill="1" applyBorder="1" applyAlignment="1" applyProtection="1">
      <alignment horizontal="center" vertical="center" wrapText="1"/>
      <protection hidden="1"/>
    </xf>
    <xf numFmtId="0" fontId="14" fillId="2" borderId="35" xfId="0" applyFont="1" applyFill="1" applyBorder="1" applyAlignment="1" applyProtection="1">
      <alignment horizontal="center" vertical="center" wrapText="1"/>
      <protection hidden="1"/>
    </xf>
    <xf numFmtId="0" fontId="2" fillId="0" borderId="26" xfId="0" applyNumberFormat="1" applyFont="1" applyFill="1" applyBorder="1" applyAlignment="1" applyProtection="1">
      <alignment vertical="top" wrapText="1"/>
      <protection hidden="1"/>
    </xf>
    <xf numFmtId="0" fontId="0" fillId="0" borderId="0" xfId="0" applyFill="1" applyAlignment="1" applyProtection="1">
      <alignment wrapText="1"/>
    </xf>
    <xf numFmtId="0" fontId="4" fillId="2" borderId="36" xfId="0" applyFont="1" applyFill="1" applyBorder="1" applyAlignment="1" applyProtection="1">
      <alignment horizontal="center" wrapText="1"/>
    </xf>
    <xf numFmtId="0" fontId="0" fillId="0" borderId="0" xfId="0" applyAlignment="1" applyProtection="1">
      <protection hidden="1"/>
    </xf>
    <xf numFmtId="0" fontId="50" fillId="0" borderId="0" xfId="0" applyFont="1" applyAlignment="1"/>
    <xf numFmtId="0" fontId="0" fillId="36" borderId="0" xfId="0" applyFill="1" applyProtection="1">
      <protection hidden="1"/>
    </xf>
    <xf numFmtId="0" fontId="25" fillId="0" borderId="10" xfId="0" applyFont="1" applyBorder="1" applyAlignment="1">
      <alignment vertical="top" wrapText="1"/>
    </xf>
    <xf numFmtId="166" fontId="25" fillId="2" borderId="2" xfId="570" applyNumberFormat="1" applyFont="1" applyFill="1" applyBorder="1" applyAlignment="1">
      <alignment horizontal="center" vertical="top" wrapText="1"/>
    </xf>
    <xf numFmtId="1" fontId="41" fillId="0" borderId="0" xfId="0" applyNumberFormat="1" applyFont="1" applyFill="1" applyAlignment="1" applyProtection="1">
      <alignment horizontal="center" vertical="center" wrapText="1"/>
      <protection hidden="1"/>
    </xf>
    <xf numFmtId="0" fontId="39" fillId="0" borderId="0" xfId="0" applyFont="1" applyFill="1" applyAlignment="1" applyProtection="1">
      <alignment horizontal="center" vertical="center" wrapText="1"/>
      <protection hidden="1"/>
    </xf>
    <xf numFmtId="0" fontId="0" fillId="0" borderId="37" xfId="0" applyFill="1" applyBorder="1"/>
    <xf numFmtId="0" fontId="94" fillId="37" borderId="0" xfId="0" applyFont="1" applyFill="1" applyProtection="1">
      <protection hidden="1"/>
    </xf>
    <xf numFmtId="0" fontId="0" fillId="0" borderId="0" xfId="0" applyFont="1" applyFill="1" applyAlignment="1">
      <alignment vertical="top"/>
    </xf>
    <xf numFmtId="0" fontId="55" fillId="0" borderId="0" xfId="0" applyFont="1" applyFill="1" applyBorder="1" applyAlignment="1">
      <alignment vertical="top" wrapText="1"/>
    </xf>
    <xf numFmtId="0" fontId="2" fillId="36" borderId="26" xfId="0" applyNumberFormat="1" applyFont="1" applyFill="1" applyBorder="1" applyAlignment="1" applyProtection="1">
      <alignment vertical="center" wrapText="1"/>
      <protection hidden="1"/>
    </xf>
    <xf numFmtId="0" fontId="11" fillId="2" borderId="38" xfId="0" applyFont="1" applyFill="1" applyBorder="1" applyAlignment="1" applyProtection="1">
      <alignment horizontal="center" vertical="center" wrapText="1"/>
      <protection hidden="1"/>
    </xf>
    <xf numFmtId="0" fontId="11" fillId="2" borderId="39" xfId="0" applyFont="1" applyFill="1" applyBorder="1" applyAlignment="1" applyProtection="1">
      <alignment horizontal="center" vertical="center" wrapText="1"/>
      <protection hidden="1"/>
    </xf>
    <xf numFmtId="0" fontId="0" fillId="2" borderId="40" xfId="0" applyFill="1" applyBorder="1" applyAlignment="1" applyProtection="1">
      <alignment wrapText="1"/>
      <protection hidden="1"/>
    </xf>
    <xf numFmtId="0" fontId="0" fillId="0" borderId="0" xfId="0" applyFill="1" applyAlignment="1" applyProtection="1">
      <alignment wrapText="1"/>
      <protection hidden="1"/>
    </xf>
    <xf numFmtId="0" fontId="6" fillId="0" borderId="0" xfId="0" applyFont="1" applyFill="1" applyAlignment="1" applyProtection="1">
      <alignment wrapText="1"/>
      <protection hidden="1"/>
    </xf>
    <xf numFmtId="0" fontId="0" fillId="3" borderId="0" xfId="0" applyFill="1" applyAlignment="1" applyProtection="1">
      <alignment wrapText="1"/>
      <protection hidden="1"/>
    </xf>
    <xf numFmtId="0" fontId="6" fillId="0" borderId="0" xfId="0" applyFont="1" applyFill="1" applyAlignment="1" applyProtection="1">
      <alignment horizontal="center" vertical="center" wrapText="1"/>
      <protection hidden="1"/>
    </xf>
    <xf numFmtId="0" fontId="0" fillId="2" borderId="41" xfId="0" applyFill="1" applyBorder="1" applyAlignment="1" applyProtection="1">
      <alignment wrapText="1"/>
    </xf>
    <xf numFmtId="2" fontId="25" fillId="2" borderId="10" xfId="570" applyNumberFormat="1" applyFont="1" applyFill="1" applyBorder="1" applyAlignment="1">
      <alignment horizontal="center" vertical="top" wrapText="1"/>
    </xf>
    <xf numFmtId="164" fontId="25" fillId="2" borderId="10" xfId="570" applyNumberFormat="1" applyFont="1" applyFill="1" applyBorder="1" applyAlignment="1">
      <alignment horizontal="center" vertical="top" wrapText="1"/>
    </xf>
    <xf numFmtId="0" fontId="95" fillId="36" borderId="10" xfId="0" applyFont="1" applyFill="1" applyBorder="1" applyAlignment="1" applyProtection="1">
      <alignment horizontal="left" vertical="center" wrapText="1"/>
      <protection hidden="1"/>
    </xf>
    <xf numFmtId="0" fontId="0" fillId="0" borderId="0" xfId="0" applyFill="1" applyAlignment="1">
      <alignment vertical="top" wrapText="1"/>
    </xf>
    <xf numFmtId="0" fontId="56" fillId="0" borderId="0" xfId="0" applyFont="1" applyFill="1" applyAlignment="1">
      <alignment vertical="top" wrapText="1"/>
    </xf>
    <xf numFmtId="0" fontId="57" fillId="0" borderId="0" xfId="0" applyFont="1" applyFill="1" applyAlignment="1">
      <alignment vertical="top" wrapText="1"/>
    </xf>
    <xf numFmtId="0" fontId="25" fillId="2" borderId="9" xfId="570" applyFont="1" applyFill="1" applyBorder="1" applyAlignment="1">
      <alignment vertical="center" wrapText="1"/>
    </xf>
    <xf numFmtId="0" fontId="25" fillId="2" borderId="42" xfId="570" applyFont="1" applyFill="1" applyBorder="1" applyAlignment="1">
      <alignment vertical="top" wrapText="1"/>
    </xf>
    <xf numFmtId="0" fontId="25" fillId="2" borderId="43" xfId="570" applyFont="1" applyFill="1" applyBorder="1" applyAlignment="1">
      <alignment vertical="top" wrapText="1"/>
    </xf>
    <xf numFmtId="0" fontId="4" fillId="0" borderId="2" xfId="0" applyFont="1" applyFill="1" applyBorder="1" applyAlignment="1" applyProtection="1">
      <alignment wrapText="1"/>
    </xf>
    <xf numFmtId="0" fontId="25" fillId="2" borderId="9" xfId="570" applyFont="1" applyFill="1" applyBorder="1" applyAlignment="1">
      <alignment horizontal="left" vertical="top" wrapText="1"/>
    </xf>
    <xf numFmtId="0" fontId="4" fillId="0" borderId="9" xfId="0" applyFont="1" applyFill="1" applyBorder="1" applyAlignment="1" applyProtection="1">
      <alignment vertical="top" wrapText="1"/>
    </xf>
    <xf numFmtId="0" fontId="25" fillId="2" borderId="10" xfId="570" applyFont="1" applyFill="1" applyBorder="1" applyAlignment="1">
      <alignment vertical="top" wrapText="1"/>
    </xf>
    <xf numFmtId="0" fontId="48" fillId="2" borderId="44" xfId="0" applyFont="1" applyFill="1" applyBorder="1" applyAlignment="1" applyProtection="1">
      <alignment horizontal="center" vertical="center" wrapText="1"/>
      <protection hidden="1"/>
    </xf>
    <xf numFmtId="0" fontId="48" fillId="0" borderId="45" xfId="0" applyFont="1" applyBorder="1" applyAlignment="1" applyProtection="1">
      <alignment horizontal="center" vertical="center" wrapText="1"/>
      <protection hidden="1"/>
    </xf>
    <xf numFmtId="0" fontId="36" fillId="0" borderId="46" xfId="0" applyFont="1" applyBorder="1" applyAlignment="1" applyProtection="1">
      <alignment vertical="center" wrapText="1"/>
      <protection hidden="1"/>
    </xf>
    <xf numFmtId="0" fontId="55" fillId="0" borderId="0" xfId="0" applyFont="1" applyFill="1" applyAlignment="1">
      <alignment horizontal="left" vertical="top" wrapText="1"/>
    </xf>
    <xf numFmtId="0" fontId="96" fillId="0" borderId="0" xfId="0" applyFont="1" applyFill="1" applyAlignment="1">
      <alignment vertical="top" wrapText="1"/>
    </xf>
    <xf numFmtId="164" fontId="0" fillId="2" borderId="4" xfId="0" applyNumberFormat="1" applyFont="1" applyFill="1" applyBorder="1" applyAlignment="1">
      <alignment vertical="top" wrapText="1"/>
    </xf>
    <xf numFmtId="164" fontId="0" fillId="2" borderId="0" xfId="0" applyNumberFormat="1" applyFont="1" applyFill="1" applyBorder="1" applyAlignment="1"/>
    <xf numFmtId="164" fontId="9" fillId="2" borderId="0" xfId="0" applyNumberFormat="1" applyFont="1" applyFill="1" applyBorder="1"/>
    <xf numFmtId="164" fontId="14" fillId="2" borderId="0" xfId="0" applyNumberFormat="1" applyFont="1" applyFill="1" applyBorder="1" applyAlignment="1">
      <alignment horizontal="center" vertical="center" wrapText="1"/>
    </xf>
    <xf numFmtId="164" fontId="11" fillId="2" borderId="0" xfId="0" applyNumberFormat="1" applyFont="1" applyFill="1" applyBorder="1" applyAlignment="1">
      <alignment horizontal="center" vertical="center"/>
    </xf>
    <xf numFmtId="164" fontId="0" fillId="2" borderId="0" xfId="0" applyNumberFormat="1" applyFont="1" applyFill="1" applyBorder="1"/>
    <xf numFmtId="164" fontId="27" fillId="2" borderId="11" xfId="570"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2" borderId="10" xfId="0" applyFill="1"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hidden="1"/>
    </xf>
    <xf numFmtId="0" fontId="0" fillId="2" borderId="47" xfId="0" applyFont="1" applyFill="1" applyBorder="1" applyAlignment="1" applyProtection="1">
      <alignment horizontal="left" vertical="center" wrapText="1"/>
      <protection locked="0" hidden="1"/>
    </xf>
    <xf numFmtId="0" fontId="0" fillId="2" borderId="33" xfId="0" applyFont="1" applyFill="1" applyBorder="1" applyAlignment="1" applyProtection="1">
      <alignment horizontal="left" vertical="center" wrapText="1"/>
      <protection locked="0" hidden="1"/>
    </xf>
    <xf numFmtId="0" fontId="0" fillId="2" borderId="33" xfId="0" applyFont="1" applyFill="1" applyBorder="1" applyAlignment="1" applyProtection="1">
      <alignment horizontal="left" vertical="center" wrapText="1"/>
      <protection locked="0"/>
    </xf>
    <xf numFmtId="0" fontId="0" fillId="0" borderId="10" xfId="0" applyFont="1" applyBorder="1" applyAlignment="1" applyProtection="1">
      <alignment wrapText="1"/>
      <protection locked="0"/>
    </xf>
    <xf numFmtId="0" fontId="0" fillId="0" borderId="48" xfId="0" applyFont="1" applyBorder="1" applyAlignment="1" applyProtection="1">
      <alignment wrapText="1"/>
      <protection locked="0"/>
    </xf>
    <xf numFmtId="0" fontId="0" fillId="0" borderId="10" xfId="0" applyFont="1" applyBorder="1" applyAlignment="1" applyProtection="1">
      <alignment vertical="center" wrapText="1"/>
      <protection locked="0" hidden="1"/>
    </xf>
    <xf numFmtId="0" fontId="4" fillId="2" borderId="36" xfId="0" applyFont="1" applyFill="1" applyBorder="1" applyAlignment="1" applyProtection="1">
      <alignment horizontal="center" wrapText="1"/>
      <protection locked="0" hidden="1"/>
    </xf>
    <xf numFmtId="0" fontId="14" fillId="2" borderId="29" xfId="0" applyFont="1" applyFill="1" applyBorder="1" applyAlignment="1" applyProtection="1">
      <alignment wrapText="1"/>
      <protection hidden="1"/>
    </xf>
    <xf numFmtId="0" fontId="43" fillId="2" borderId="0" xfId="487" applyFont="1" applyFill="1" applyBorder="1" applyAlignment="1" applyProtection="1">
      <alignment vertical="center" wrapText="1"/>
      <protection hidden="1"/>
    </xf>
    <xf numFmtId="0" fontId="12" fillId="0" borderId="46" xfId="0" applyFont="1" applyBorder="1" applyAlignment="1" applyProtection="1">
      <alignment vertical="center" wrapText="1"/>
      <protection hidden="1"/>
    </xf>
    <xf numFmtId="0" fontId="9" fillId="0" borderId="0" xfId="0" applyFont="1"/>
    <xf numFmtId="9" fontId="15" fillId="2" borderId="13"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2" borderId="10" xfId="0" applyFont="1" applyFill="1" applyBorder="1" applyAlignment="1" applyProtection="1">
      <alignment horizontal="left" vertical="center" wrapText="1"/>
      <protection locked="0"/>
    </xf>
    <xf numFmtId="0" fontId="69" fillId="0" borderId="0" xfId="502" applyNumberFormat="1" applyFont="1" applyFill="1" applyAlignment="1">
      <alignment horizontal="left" vertical="top" wrapText="1"/>
    </xf>
    <xf numFmtId="0" fontId="69" fillId="0" borderId="0" xfId="502" applyNumberFormat="1" applyFont="1" applyFill="1" applyBorder="1" applyAlignment="1">
      <alignment horizontal="left" vertical="top" wrapText="1"/>
    </xf>
    <xf numFmtId="0" fontId="69" fillId="0" borderId="0" xfId="502" applyNumberFormat="1" applyFill="1" applyAlignment="1">
      <alignment horizontal="left" vertical="top" wrapText="1"/>
    </xf>
    <xf numFmtId="0" fontId="55" fillId="0" borderId="0" xfId="502" applyNumberFormat="1" applyFont="1" applyFill="1" applyAlignment="1">
      <alignment vertical="top" wrapText="1"/>
    </xf>
    <xf numFmtId="0" fontId="59" fillId="0" borderId="0" xfId="502" applyNumberFormat="1" applyFont="1" applyFill="1" applyAlignment="1">
      <alignment horizontal="left" vertical="top" wrapText="1"/>
    </xf>
    <xf numFmtId="0" fontId="97" fillId="0" borderId="0" xfId="502" applyNumberFormat="1" applyFont="1" applyFill="1" applyAlignment="1">
      <alignment horizontal="left" vertical="top" wrapText="1"/>
    </xf>
    <xf numFmtId="0" fontId="59" fillId="0" borderId="0" xfId="502" applyNumberFormat="1" applyFont="1" applyFill="1" applyAlignment="1">
      <alignment horizontal="justify" vertical="top"/>
    </xf>
    <xf numFmtId="0" fontId="69" fillId="0" borderId="0" xfId="502" applyNumberFormat="1" applyFont="1" applyFill="1" applyAlignment="1">
      <alignment horizontal="justify" vertical="top"/>
    </xf>
    <xf numFmtId="0" fontId="97" fillId="0" borderId="0" xfId="502" applyNumberFormat="1" applyFont="1" applyFill="1" applyAlignment="1">
      <alignment horizontal="justify" vertical="top"/>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63" fillId="0" borderId="0" xfId="512" applyNumberFormat="1" applyFont="1" applyFill="1" applyAlignment="1">
      <alignment horizontal="left" vertical="top" wrapText="1"/>
    </xf>
    <xf numFmtId="0" fontId="63" fillId="0" borderId="0" xfId="507" applyNumberFormat="1" applyFont="1" applyFill="1" applyAlignment="1">
      <alignment horizontal="left" vertical="top" wrapText="1"/>
    </xf>
    <xf numFmtId="0" fontId="69" fillId="0" borderId="0" xfId="507" applyNumberFormat="1" applyFill="1" applyAlignment="1">
      <alignment horizontal="left" vertical="top" wrapText="1"/>
    </xf>
    <xf numFmtId="0" fontId="11" fillId="2" borderId="19" xfId="0" applyFont="1" applyFill="1" applyBorder="1" applyAlignment="1" applyProtection="1">
      <alignment vertical="center" wrapText="1"/>
      <protection hidden="1"/>
    </xf>
    <xf numFmtId="0" fontId="11" fillId="2" borderId="47" xfId="0" applyFont="1" applyFill="1" applyBorder="1" applyAlignment="1" applyProtection="1">
      <alignment vertical="center" wrapText="1"/>
      <protection hidden="1"/>
    </xf>
    <xf numFmtId="0" fontId="45" fillId="2" borderId="0" xfId="487" applyFont="1" applyFill="1" applyBorder="1" applyAlignment="1" applyProtection="1">
      <alignment horizontal="center" vertical="center" wrapText="1"/>
      <protection hidden="1"/>
    </xf>
    <xf numFmtId="0" fontId="11" fillId="2" borderId="49" xfId="0" applyFont="1" applyFill="1" applyBorder="1" applyAlignment="1" applyProtection="1">
      <alignment vertical="center" wrapText="1"/>
      <protection hidden="1"/>
    </xf>
    <xf numFmtId="0" fontId="11" fillId="2" borderId="0" xfId="0" applyFont="1" applyFill="1" applyBorder="1" applyAlignment="1" applyProtection="1">
      <alignment vertical="center" wrapText="1"/>
      <protection hidden="1"/>
    </xf>
    <xf numFmtId="0" fontId="11" fillId="2" borderId="18" xfId="0" applyFont="1" applyFill="1" applyBorder="1" applyAlignment="1" applyProtection="1">
      <alignment wrapText="1"/>
      <protection hidden="1"/>
    </xf>
    <xf numFmtId="0" fontId="0" fillId="0" borderId="0" xfId="0" applyBorder="1" applyAlignment="1" applyProtection="1">
      <alignment wrapText="1"/>
      <protection hidden="1"/>
    </xf>
    <xf numFmtId="0" fontId="47" fillId="2" borderId="0" xfId="0" applyFont="1" applyFill="1" applyBorder="1" applyAlignment="1" applyProtection="1">
      <alignment horizontal="center" vertical="center" wrapText="1"/>
      <protection hidden="1"/>
    </xf>
    <xf numFmtId="0" fontId="14" fillId="2" borderId="49"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9" fillId="0" borderId="0" xfId="0" applyFont="1" applyFill="1" applyBorder="1" applyAlignment="1" applyProtection="1">
      <alignment vertical="center" wrapText="1"/>
      <protection locked="0"/>
    </xf>
    <xf numFmtId="0" fontId="0" fillId="3" borderId="0" xfId="0" applyFill="1" applyAlignment="1" applyProtection="1">
      <alignment wrapText="1"/>
      <protection locked="0"/>
    </xf>
    <xf numFmtId="0" fontId="0" fillId="0" borderId="0" xfId="0" applyFill="1" applyAlignment="1" applyProtection="1">
      <alignment wrapText="1"/>
      <protection locked="0"/>
    </xf>
    <xf numFmtId="0" fontId="0" fillId="0" borderId="0" xfId="0" applyAlignment="1" applyProtection="1">
      <alignment wrapText="1"/>
      <protection locked="0"/>
    </xf>
    <xf numFmtId="0" fontId="99" fillId="0" borderId="0" xfId="0" applyFont="1" applyAlignment="1" applyProtection="1">
      <alignment wrapText="1"/>
      <protection locked="0"/>
    </xf>
    <xf numFmtId="0" fontId="11" fillId="2" borderId="50" xfId="0" applyFont="1" applyFill="1" applyBorder="1" applyAlignment="1" applyProtection="1">
      <alignment vertical="center" wrapText="1"/>
    </xf>
    <xf numFmtId="0" fontId="0" fillId="0" borderId="0" xfId="0" applyAlignment="1" applyProtection="1">
      <alignment wrapText="1"/>
    </xf>
    <xf numFmtId="166" fontId="25" fillId="2" borderId="10" xfId="570" applyNumberFormat="1" applyFont="1" applyFill="1" applyBorder="1" applyAlignment="1">
      <alignment horizontal="center" vertical="top" wrapText="1"/>
    </xf>
    <xf numFmtId="0" fontId="3" fillId="0" borderId="26" xfId="0" applyNumberFormat="1" applyFont="1" applyFill="1" applyBorder="1" applyAlignment="1" applyProtection="1">
      <alignment vertical="top" wrapText="1"/>
      <protection hidden="1"/>
    </xf>
    <xf numFmtId="9" fontId="0" fillId="0" borderId="0" xfId="0" applyNumberFormat="1" applyFill="1" applyAlignment="1">
      <alignment horizontal="left" vertical="top" wrapText="1"/>
    </xf>
    <xf numFmtId="9" fontId="98"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89" fillId="0" borderId="0" xfId="502" applyFont="1" applyFill="1" applyAlignment="1">
      <alignment vertical="top" wrapText="1"/>
    </xf>
    <xf numFmtId="0" fontId="69" fillId="0" borderId="0" xfId="502" applyFont="1" applyFill="1" applyAlignment="1">
      <alignment vertical="top" wrapText="1"/>
    </xf>
    <xf numFmtId="0" fontId="55" fillId="0" borderId="0" xfId="0" applyFont="1" applyFill="1" applyAlignment="1" applyProtection="1">
      <alignment vertical="top" wrapText="1"/>
      <protection hidden="1"/>
    </xf>
    <xf numFmtId="0" fontId="52" fillId="0" borderId="0" xfId="0" applyFont="1" applyFill="1" applyAlignment="1">
      <alignment vertical="top" wrapText="1"/>
    </xf>
    <xf numFmtId="49" fontId="0" fillId="0" borderId="0" xfId="0" applyNumberFormat="1" applyFont="1" applyFill="1" applyBorder="1" applyAlignment="1" applyProtection="1"/>
    <xf numFmtId="0" fontId="105" fillId="0" borderId="0" xfId="0" applyFont="1"/>
    <xf numFmtId="49" fontId="0" fillId="0" borderId="0" xfId="0" applyNumberFormat="1" applyFont="1" applyFill="1" applyAlignment="1">
      <alignment vertical="center"/>
    </xf>
    <xf numFmtId="0" fontId="108" fillId="0" borderId="0" xfId="0" applyFont="1" applyAlignment="1">
      <alignment vertical="top" wrapText="1"/>
    </xf>
    <xf numFmtId="0" fontId="109" fillId="0" borderId="0" xfId="0" applyFont="1" applyAlignment="1">
      <alignment vertical="top" wrapText="1"/>
    </xf>
    <xf numFmtId="0" fontId="110" fillId="0" borderId="0" xfId="0" applyFont="1" applyAlignment="1">
      <alignment vertical="top" wrapText="1"/>
    </xf>
    <xf numFmtId="0" fontId="111" fillId="0" borderId="0" xfId="0" applyFont="1" applyAlignment="1">
      <alignment vertical="top" wrapText="1"/>
    </xf>
    <xf numFmtId="0" fontId="112" fillId="0" borderId="0" xfId="0" applyFont="1" applyAlignment="1">
      <alignment horizontal="left" vertical="top" wrapText="1"/>
    </xf>
    <xf numFmtId="0" fontId="113" fillId="0" borderId="0" xfId="0" applyFont="1" applyAlignment="1">
      <alignment vertical="top" wrapText="1"/>
    </xf>
    <xf numFmtId="9" fontId="111" fillId="0" borderId="0" xfId="0" applyNumberFormat="1" applyFont="1" applyAlignment="1">
      <alignment horizontal="left" vertical="top" wrapText="1"/>
    </xf>
    <xf numFmtId="0" fontId="112" fillId="0" borderId="0" xfId="0" applyFont="1" applyAlignment="1">
      <alignment horizontal="left" vertical="top"/>
    </xf>
    <xf numFmtId="0" fontId="0" fillId="0" borderId="0" xfId="0" applyFont="1" applyAlignment="1"/>
    <xf numFmtId="0" fontId="55"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5" fillId="0" borderId="0" xfId="502" applyNumberFormat="1" applyFont="1" applyFill="1" applyAlignment="1">
      <alignment horizontal="left" vertical="top" wrapText="1"/>
    </xf>
    <xf numFmtId="0" fontId="55" fillId="0" borderId="0" xfId="506" applyNumberFormat="1" applyFont="1" applyFill="1" applyAlignment="1">
      <alignment horizontal="left" vertical="top" wrapText="1"/>
    </xf>
    <xf numFmtId="0" fontId="55" fillId="0" borderId="0" xfId="502" applyNumberFormat="1" applyFont="1" applyFill="1" applyAlignment="1">
      <alignment horizontal="justify" vertical="top"/>
    </xf>
    <xf numFmtId="0" fontId="55" fillId="0" borderId="0" xfId="502" applyNumberFormat="1" applyFont="1" applyFill="1" applyBorder="1" applyAlignment="1">
      <alignment horizontal="left" vertical="top" wrapText="1"/>
    </xf>
    <xf numFmtId="0" fontId="55" fillId="36" borderId="65" xfId="0" applyFont="1" applyFill="1" applyBorder="1" applyAlignment="1">
      <alignment vertical="center" wrapText="1"/>
    </xf>
    <xf numFmtId="0" fontId="96" fillId="36" borderId="65" xfId="0" applyFont="1" applyFill="1" applyBorder="1" applyAlignment="1">
      <alignment vertical="center" wrapText="1"/>
    </xf>
    <xf numFmtId="0" fontId="0" fillId="36" borderId="65" xfId="0" applyFont="1" applyFill="1" applyBorder="1" applyAlignment="1">
      <alignment vertical="center" wrapText="1"/>
    </xf>
    <xf numFmtId="0" fontId="57" fillId="36" borderId="65" xfId="502" applyNumberFormat="1" applyFont="1" applyFill="1" applyBorder="1" applyAlignment="1">
      <alignment vertical="center" wrapText="1"/>
    </xf>
    <xf numFmtId="0" fontId="120" fillId="36" borderId="65" xfId="502" applyNumberFormat="1" applyFont="1" applyFill="1" applyBorder="1" applyAlignment="1">
      <alignment vertical="center" wrapText="1"/>
    </xf>
    <xf numFmtId="0" fontId="107" fillId="36" borderId="65" xfId="502" applyNumberFormat="1" applyFont="1" applyFill="1" applyBorder="1" applyAlignment="1">
      <alignment vertical="center" wrapText="1"/>
    </xf>
    <xf numFmtId="0" fontId="55" fillId="36" borderId="65" xfId="502" applyNumberFormat="1" applyFont="1" applyFill="1" applyBorder="1" applyAlignment="1">
      <alignment vertical="center" wrapText="1"/>
    </xf>
    <xf numFmtId="0" fontId="99" fillId="36" borderId="65" xfId="0" applyFont="1" applyFill="1" applyBorder="1" applyAlignment="1">
      <alignment vertical="center" wrapText="1"/>
    </xf>
    <xf numFmtId="0" fontId="107" fillId="36" borderId="65" xfId="0" applyFont="1" applyFill="1" applyBorder="1" applyAlignment="1">
      <alignment vertical="center" wrapText="1"/>
    </xf>
    <xf numFmtId="9" fontId="0" fillId="36" borderId="65" xfId="0" applyNumberFormat="1" applyFont="1" applyFill="1" applyBorder="1" applyAlignment="1">
      <alignment vertical="center" wrapText="1"/>
    </xf>
    <xf numFmtId="0" fontId="106" fillId="36" borderId="65" xfId="0" applyFont="1" applyFill="1" applyBorder="1" applyAlignment="1">
      <alignment vertical="center" wrapText="1"/>
    </xf>
    <xf numFmtId="164" fontId="96" fillId="0" borderId="0" xfId="480" applyFont="1" applyFill="1" applyAlignment="1">
      <alignment horizontal="left" vertical="top" wrapText="1"/>
    </xf>
    <xf numFmtId="164" fontId="97" fillId="0" borderId="0" xfId="480" applyFont="1" applyFill="1" applyAlignment="1">
      <alignment vertical="top" wrapText="1"/>
    </xf>
    <xf numFmtId="0" fontId="97" fillId="0" borderId="0" xfId="502" applyFont="1" applyFill="1" applyAlignment="1">
      <alignment horizontal="left" vertical="top" wrapText="1"/>
    </xf>
    <xf numFmtId="0" fontId="97" fillId="0" borderId="0" xfId="569" applyFont="1" applyFill="1" applyAlignment="1">
      <alignment vertical="top" wrapText="1"/>
    </xf>
    <xf numFmtId="0" fontId="96" fillId="0" borderId="0" xfId="502" applyFont="1" applyFill="1" applyAlignment="1">
      <alignment vertical="top" wrapText="1"/>
    </xf>
    <xf numFmtId="164" fontId="96" fillId="0" borderId="0" xfId="480" applyFont="1" applyFill="1" applyAlignment="1">
      <alignment vertical="top" wrapText="1"/>
    </xf>
    <xf numFmtId="164" fontId="97" fillId="0" borderId="0" xfId="480" applyFont="1" applyFill="1" applyAlignment="1">
      <alignment horizontal="left" vertical="top" wrapText="1"/>
    </xf>
    <xf numFmtId="9" fontId="122" fillId="0" borderId="0" xfId="480" applyNumberFormat="1" applyFont="1" applyFill="1" applyAlignment="1">
      <alignment horizontal="left" vertical="top" wrapText="1"/>
    </xf>
    <xf numFmtId="0" fontId="97" fillId="0" borderId="0" xfId="502" applyFont="1" applyFill="1" applyAlignment="1">
      <alignment horizontal="justify" vertical="top"/>
    </xf>
    <xf numFmtId="0" fontId="122" fillId="0" borderId="0" xfId="502" applyFont="1" applyFill="1" applyAlignment="1">
      <alignment horizontal="justify" vertical="top"/>
    </xf>
    <xf numFmtId="0" fontId="97" fillId="0" borderId="0" xfId="502" applyFont="1" applyFill="1" applyBorder="1" applyAlignment="1">
      <alignment horizontal="left" vertical="top" wrapText="1"/>
    </xf>
    <xf numFmtId="0" fontId="123" fillId="0" borderId="0" xfId="502" applyFont="1" applyFill="1" applyBorder="1" applyAlignment="1">
      <alignment horizontal="left" vertical="top" wrapText="1"/>
    </xf>
    <xf numFmtId="0" fontId="122" fillId="0" borderId="0" xfId="502" applyFont="1" applyFill="1" applyAlignment="1">
      <alignment horizontal="left" vertical="top" wrapText="1"/>
    </xf>
    <xf numFmtId="164" fontId="96" fillId="0" borderId="0" xfId="480" applyFont="1" applyFill="1" applyAlignment="1" applyProtection="1">
      <alignment horizontal="left" vertical="top" wrapText="1"/>
    </xf>
    <xf numFmtId="164" fontId="96" fillId="0" borderId="0" xfId="480" applyFont="1" applyFill="1" applyBorder="1" applyAlignment="1">
      <alignment vertical="top" wrapText="1"/>
    </xf>
    <xf numFmtId="164" fontId="96" fillId="0" borderId="0" xfId="480" applyFont="1" applyFill="1" applyAlignment="1" applyProtection="1">
      <alignment horizontal="left" vertical="top" wrapText="1"/>
      <protection hidden="1"/>
    </xf>
    <xf numFmtId="0" fontId="126" fillId="0" borderId="0" xfId="527" applyFont="1" applyFill="1" applyAlignment="1">
      <alignment horizontal="left" vertical="top" wrapText="1"/>
    </xf>
    <xf numFmtId="164" fontId="6" fillId="0" borderId="0" xfId="480"/>
    <xf numFmtId="0" fontId="118" fillId="0" borderId="0" xfId="0" applyFont="1" applyFill="1" applyAlignment="1">
      <alignment vertical="top" wrapText="1"/>
    </xf>
    <xf numFmtId="0" fontId="12" fillId="2" borderId="6"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4" fillId="2" borderId="37" xfId="0" applyFont="1" applyFill="1" applyBorder="1" applyAlignment="1">
      <alignment horizontal="center"/>
    </xf>
    <xf numFmtId="0" fontId="9" fillId="2" borderId="0" xfId="0" applyFont="1" applyFill="1" applyBorder="1" applyAlignment="1">
      <alignment horizontal="center"/>
    </xf>
    <xf numFmtId="0" fontId="26" fillId="2" borderId="0" xfId="0" applyFont="1" applyFill="1" applyBorder="1" applyAlignment="1">
      <alignment horizontal="center" vertical="center" wrapText="1"/>
    </xf>
    <xf numFmtId="0" fontId="26" fillId="2" borderId="51" xfId="0" applyFont="1" applyFill="1" applyBorder="1" applyAlignment="1">
      <alignment horizontal="center" vertical="center" wrapText="1"/>
    </xf>
    <xf numFmtId="0" fontId="25" fillId="2" borderId="42" xfId="570" applyFont="1" applyFill="1" applyBorder="1" applyAlignment="1">
      <alignment horizontal="center" vertical="top" wrapText="1"/>
    </xf>
    <xf numFmtId="0" fontId="25" fillId="2" borderId="43" xfId="570" applyFont="1" applyFill="1" applyBorder="1" applyAlignment="1">
      <alignment horizontal="center" vertical="top" wrapText="1"/>
    </xf>
    <xf numFmtId="0" fontId="25" fillId="2" borderId="2" xfId="570" applyFont="1" applyFill="1" applyBorder="1" applyAlignment="1">
      <alignment horizontal="center" vertical="top" wrapText="1"/>
    </xf>
    <xf numFmtId="0" fontId="25" fillId="2" borderId="42" xfId="570" applyFont="1" applyFill="1" applyBorder="1" applyAlignment="1">
      <alignment horizontal="left" vertical="top" wrapText="1"/>
    </xf>
    <xf numFmtId="0" fontId="25" fillId="2" borderId="43" xfId="570" applyFont="1" applyFill="1" applyBorder="1" applyAlignment="1">
      <alignment horizontal="left" vertical="top" wrapText="1"/>
    </xf>
    <xf numFmtId="0" fontId="25" fillId="2" borderId="2" xfId="570" applyFont="1" applyFill="1" applyBorder="1" applyAlignment="1">
      <alignment horizontal="left" vertical="top" wrapText="1"/>
    </xf>
    <xf numFmtId="164" fontId="25" fillId="2" borderId="42" xfId="570" applyNumberFormat="1" applyFont="1" applyFill="1" applyBorder="1" applyAlignment="1">
      <alignment horizontal="center" vertical="top" wrapText="1"/>
    </xf>
    <xf numFmtId="164" fontId="25" fillId="2" borderId="43" xfId="570" applyNumberFormat="1" applyFont="1" applyFill="1" applyBorder="1" applyAlignment="1">
      <alignment horizontal="center" vertical="top" wrapText="1"/>
    </xf>
    <xf numFmtId="164" fontId="25" fillId="2" borderId="2" xfId="570" applyNumberFormat="1" applyFont="1" applyFill="1" applyBorder="1" applyAlignment="1">
      <alignment horizontal="center" vertical="top" wrapText="1"/>
    </xf>
    <xf numFmtId="2" fontId="25" fillId="2" borderId="42" xfId="570" applyNumberFormat="1" applyFont="1" applyFill="1" applyBorder="1" applyAlignment="1">
      <alignment horizontal="center" vertical="top" wrapText="1"/>
    </xf>
    <xf numFmtId="2" fontId="25" fillId="2" borderId="43" xfId="570" applyNumberFormat="1" applyFont="1" applyFill="1" applyBorder="1" applyAlignment="1">
      <alignment horizontal="center" vertical="top" wrapText="1"/>
    </xf>
    <xf numFmtId="2" fontId="25" fillId="2" borderId="2" xfId="570" applyNumberFormat="1" applyFont="1" applyFill="1" applyBorder="1" applyAlignment="1">
      <alignment horizontal="center" vertical="top" wrapText="1"/>
    </xf>
    <xf numFmtId="0" fontId="25" fillId="0" borderId="42" xfId="570" applyFont="1" applyFill="1" applyBorder="1" applyAlignment="1">
      <alignment horizontal="center" vertical="top" wrapText="1"/>
    </xf>
    <xf numFmtId="0" fontId="25" fillId="0" borderId="43" xfId="570" applyFont="1" applyFill="1" applyBorder="1" applyAlignment="1">
      <alignment horizontal="center" vertical="top" wrapText="1"/>
    </xf>
    <xf numFmtId="0" fontId="25" fillId="0" borderId="2" xfId="570" applyFont="1" applyFill="1" applyBorder="1" applyAlignment="1">
      <alignment horizontal="center" vertical="top" wrapText="1"/>
    </xf>
    <xf numFmtId="164" fontId="25" fillId="0" borderId="42" xfId="570" applyNumberFormat="1" applyFont="1" applyFill="1" applyBorder="1" applyAlignment="1">
      <alignment horizontal="center" vertical="top" wrapText="1"/>
    </xf>
    <xf numFmtId="164" fontId="25" fillId="0" borderId="43" xfId="570" applyNumberFormat="1" applyFont="1" applyFill="1" applyBorder="1" applyAlignment="1">
      <alignment horizontal="center" vertical="top" wrapText="1"/>
    </xf>
    <xf numFmtId="164" fontId="25" fillId="0" borderId="2" xfId="570" applyNumberFormat="1" applyFont="1" applyFill="1" applyBorder="1" applyAlignment="1">
      <alignment horizontal="center" vertical="top"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19" xfId="0" applyFont="1" applyFill="1" applyBorder="1" applyAlignment="1" applyProtection="1">
      <alignment horizontal="center"/>
      <protection hidden="1"/>
    </xf>
    <xf numFmtId="0" fontId="0" fillId="2" borderId="7" xfId="0" applyFill="1" applyBorder="1" applyAlignment="1">
      <alignment horizontal="center"/>
    </xf>
    <xf numFmtId="0" fontId="0" fillId="2" borderId="8" xfId="0" applyFill="1" applyBorder="1" applyAlignment="1">
      <alignment horizontal="center"/>
    </xf>
    <xf numFmtId="0" fontId="15" fillId="2" borderId="52" xfId="0" applyFont="1" applyFill="1" applyBorder="1" applyAlignment="1" applyProtection="1">
      <alignment horizontal="left" vertical="center"/>
      <protection locked="0"/>
    </xf>
    <xf numFmtId="0" fontId="15" fillId="2" borderId="28" xfId="0" applyFont="1" applyFill="1" applyBorder="1" applyAlignment="1" applyProtection="1">
      <alignment horizontal="left" vertical="center"/>
      <protection locked="0"/>
    </xf>
    <xf numFmtId="0" fontId="11" fillId="2" borderId="52"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28" xfId="0" applyFont="1" applyFill="1" applyBorder="1" applyAlignment="1" applyProtection="1">
      <alignment horizontal="left" vertical="center" wrapText="1"/>
      <protection locked="0"/>
    </xf>
    <xf numFmtId="9" fontId="15" fillId="2" borderId="52" xfId="0" applyNumberFormat="1" applyFont="1" applyFill="1" applyBorder="1" applyAlignment="1" applyProtection="1">
      <alignment horizontal="left" vertical="center"/>
      <protection locked="0"/>
    </xf>
    <xf numFmtId="9" fontId="15" fillId="2" borderId="28" xfId="0" applyNumberFormat="1" applyFont="1" applyFill="1" applyBorder="1" applyAlignment="1" applyProtection="1">
      <alignment horizontal="left" vertical="center"/>
      <protection locked="0"/>
    </xf>
    <xf numFmtId="0" fontId="14" fillId="2" borderId="18" xfId="0" applyFont="1" applyFill="1" applyBorder="1" applyAlignment="1" applyProtection="1">
      <alignment horizontal="left" wrapText="1"/>
      <protection hidden="1"/>
    </xf>
    <xf numFmtId="49" fontId="15" fillId="2" borderId="52" xfId="0" applyNumberFormat="1" applyFont="1" applyFill="1" applyBorder="1" applyAlignment="1" applyProtection="1">
      <alignment horizontal="left" vertical="center" wrapText="1"/>
      <protection locked="0" hidden="1"/>
    </xf>
    <xf numFmtId="49" fontId="15" fillId="2" borderId="1" xfId="0" applyNumberFormat="1" applyFont="1" applyFill="1" applyBorder="1" applyAlignment="1" applyProtection="1">
      <alignment horizontal="left" vertical="center" wrapText="1"/>
      <protection locked="0" hidden="1"/>
    </xf>
    <xf numFmtId="49" fontId="15" fillId="2" borderId="28" xfId="0" applyNumberFormat="1" applyFont="1" applyFill="1" applyBorder="1" applyAlignment="1" applyProtection="1">
      <alignment horizontal="left" vertical="center" wrapText="1"/>
      <protection locked="0" hidden="1"/>
    </xf>
    <xf numFmtId="165" fontId="14" fillId="2" borderId="25" xfId="0" applyNumberFormat="1" applyFont="1" applyFill="1" applyBorder="1" applyAlignment="1" applyProtection="1">
      <alignment horizontal="center" wrapText="1"/>
      <protection locked="0" hidden="1"/>
    </xf>
    <xf numFmtId="165" fontId="14" fillId="2" borderId="53" xfId="0" applyNumberFormat="1" applyFont="1" applyFill="1" applyBorder="1" applyAlignment="1" applyProtection="1">
      <alignment horizontal="center" wrapText="1"/>
      <protection locked="0" hidden="1"/>
    </xf>
    <xf numFmtId="0" fontId="14" fillId="2" borderId="18" xfId="0" applyFont="1" applyFill="1" applyBorder="1" applyAlignment="1" applyProtection="1">
      <alignment horizontal="center" wrapText="1"/>
      <protection hidden="1"/>
    </xf>
    <xf numFmtId="0" fontId="15" fillId="0" borderId="52" xfId="0" applyFont="1" applyFill="1" applyBorder="1" applyAlignment="1" applyProtection="1">
      <alignment horizontal="left" vertical="center"/>
      <protection locked="0"/>
    </xf>
    <xf numFmtId="0" fontId="15" fillId="0" borderId="28" xfId="0" applyFont="1" applyFill="1" applyBorder="1" applyAlignment="1" applyProtection="1">
      <alignment horizontal="left" vertical="center"/>
      <protection locked="0"/>
    </xf>
    <xf numFmtId="0" fontId="100" fillId="2" borderId="52" xfId="487" applyFont="1" applyFill="1" applyBorder="1" applyAlignment="1" applyProtection="1">
      <alignment horizontal="left" vertical="center" wrapText="1"/>
      <protection locked="0"/>
    </xf>
    <xf numFmtId="0" fontId="101" fillId="2" borderId="1" xfId="0" applyFont="1" applyFill="1" applyBorder="1" applyAlignment="1" applyProtection="1">
      <alignment horizontal="left" vertical="center" wrapText="1"/>
      <protection locked="0"/>
    </xf>
    <xf numFmtId="0" fontId="101" fillId="2" borderId="28" xfId="0" applyFont="1" applyFill="1" applyBorder="1" applyAlignment="1" applyProtection="1">
      <alignment horizontal="left" vertical="center" wrapText="1"/>
      <protection locked="0"/>
    </xf>
    <xf numFmtId="0" fontId="0" fillId="2" borderId="3" xfId="0" applyFill="1" applyBorder="1" applyAlignment="1" applyProtection="1">
      <alignment horizontal="center" vertical="top" wrapText="1"/>
    </xf>
    <xf numFmtId="0" fontId="0" fillId="2" borderId="4" xfId="0" applyFill="1" applyBorder="1" applyAlignment="1" applyProtection="1">
      <alignment horizontal="center" vertical="top" wrapText="1"/>
    </xf>
    <xf numFmtId="0" fontId="0" fillId="2" borderId="5" xfId="0" applyFill="1" applyBorder="1" applyAlignment="1" applyProtection="1">
      <alignment horizontal="center" vertical="top" wrapText="1"/>
    </xf>
    <xf numFmtId="0" fontId="13" fillId="2" borderId="52" xfId="0" applyFont="1" applyFill="1" applyBorder="1" applyAlignment="1" applyProtection="1">
      <alignment horizontal="center" vertical="center"/>
      <protection hidden="1"/>
    </xf>
    <xf numFmtId="0" fontId="13" fillId="2" borderId="1" xfId="0" applyFont="1" applyFill="1" applyBorder="1" applyAlignment="1" applyProtection="1">
      <alignment horizontal="center" vertical="center"/>
      <protection hidden="1"/>
    </xf>
    <xf numFmtId="0" fontId="13" fillId="2" borderId="28" xfId="0" applyFont="1" applyFill="1" applyBorder="1" applyAlignment="1" applyProtection="1">
      <alignment horizontal="center" vertical="center"/>
      <protection hidden="1"/>
    </xf>
    <xf numFmtId="49" fontId="15" fillId="2" borderId="25" xfId="0" applyNumberFormat="1" applyFont="1" applyFill="1" applyBorder="1" applyAlignment="1" applyProtection="1">
      <alignment horizontal="left" vertical="center" wrapText="1"/>
      <protection locked="0" hidden="1"/>
    </xf>
    <xf numFmtId="49" fontId="15" fillId="2" borderId="18" xfId="0" applyNumberFormat="1" applyFont="1" applyFill="1" applyBorder="1" applyAlignment="1" applyProtection="1">
      <alignment horizontal="left" vertical="center" wrapText="1"/>
      <protection locked="0" hidden="1"/>
    </xf>
    <xf numFmtId="49" fontId="15" fillId="2" borderId="53" xfId="0" applyNumberFormat="1" applyFont="1" applyFill="1" applyBorder="1" applyAlignment="1" applyProtection="1">
      <alignment horizontal="left" vertical="center" wrapText="1"/>
      <protection locked="0" hidden="1"/>
    </xf>
    <xf numFmtId="0" fontId="14" fillId="2" borderId="0" xfId="0" applyFont="1" applyFill="1" applyBorder="1" applyAlignment="1" applyProtection="1">
      <alignment horizontal="center" vertical="center" wrapText="1"/>
      <protection hidden="1"/>
    </xf>
    <xf numFmtId="0" fontId="15" fillId="2" borderId="54" xfId="0" applyFont="1" applyFill="1" applyBorder="1" applyAlignment="1" applyProtection="1">
      <alignment horizontal="left" vertical="center" wrapText="1"/>
      <protection locked="0" hidden="1"/>
    </xf>
    <xf numFmtId="0" fontId="15" fillId="2" borderId="19" xfId="0" applyFont="1" applyFill="1" applyBorder="1" applyAlignment="1" applyProtection="1">
      <alignment horizontal="left" vertical="center" wrapText="1"/>
      <protection locked="0" hidden="1"/>
    </xf>
    <xf numFmtId="0" fontId="15" fillId="2" borderId="47" xfId="0" applyFont="1" applyFill="1" applyBorder="1" applyAlignment="1" applyProtection="1">
      <alignment horizontal="left" vertical="center" wrapText="1"/>
      <protection locked="0" hidden="1"/>
    </xf>
    <xf numFmtId="0" fontId="24" fillId="0" borderId="19" xfId="487" applyFont="1" applyFill="1" applyBorder="1" applyAlignment="1" applyProtection="1">
      <alignment horizontal="center" vertical="center" wrapText="1"/>
      <protection hidden="1"/>
    </xf>
    <xf numFmtId="0" fontId="24" fillId="2" borderId="0" xfId="487" applyFont="1" applyFill="1" applyBorder="1" applyAlignment="1" applyProtection="1">
      <alignment horizontal="center" vertical="center" wrapText="1"/>
      <protection hidden="1"/>
    </xf>
    <xf numFmtId="49" fontId="103" fillId="2" borderId="52" xfId="487" applyNumberFormat="1" applyFont="1" applyFill="1" applyBorder="1" applyAlignment="1" applyProtection="1">
      <alignment horizontal="left" vertical="center" wrapText="1"/>
      <protection locked="0" hidden="1"/>
    </xf>
    <xf numFmtId="49" fontId="103" fillId="2" borderId="1" xfId="487" applyNumberFormat="1" applyFont="1" applyFill="1" applyBorder="1" applyAlignment="1" applyProtection="1">
      <alignment horizontal="left" vertical="center" wrapText="1"/>
      <protection locked="0" hidden="1"/>
    </xf>
    <xf numFmtId="49" fontId="103" fillId="2" borderId="28" xfId="487" applyNumberFormat="1" applyFont="1" applyFill="1" applyBorder="1" applyAlignment="1" applyProtection="1">
      <alignment horizontal="left" vertical="center" wrapText="1"/>
      <protection locked="0" hidden="1"/>
    </xf>
    <xf numFmtId="0" fontId="14" fillId="2" borderId="18" xfId="0" applyFont="1" applyFill="1" applyBorder="1" applyAlignment="1" applyProtection="1">
      <alignment horizontal="center" vertical="top" wrapText="1"/>
      <protection hidden="1"/>
    </xf>
    <xf numFmtId="0" fontId="14" fillId="2" borderId="33" xfId="0" applyFont="1" applyFill="1" applyBorder="1" applyAlignment="1" applyProtection="1">
      <alignment horizontal="right" vertical="center"/>
      <protection hidden="1"/>
    </xf>
    <xf numFmtId="0" fontId="14" fillId="2" borderId="20" xfId="0" applyFont="1" applyFill="1" applyBorder="1" applyAlignment="1" applyProtection="1">
      <alignment horizontal="right" vertical="center"/>
      <protection hidden="1"/>
    </xf>
    <xf numFmtId="49" fontId="7" fillId="2" borderId="52" xfId="487" applyNumberFormat="1" applyFill="1" applyBorder="1" applyAlignment="1" applyProtection="1">
      <alignment horizontal="left" vertical="center" wrapText="1"/>
      <protection locked="0" hidden="1"/>
    </xf>
    <xf numFmtId="49" fontId="104" fillId="2" borderId="1" xfId="0" applyNumberFormat="1" applyFont="1" applyFill="1" applyBorder="1" applyAlignment="1" applyProtection="1">
      <alignment horizontal="left" vertical="center" wrapText="1"/>
      <protection locked="0" hidden="1"/>
    </xf>
    <xf numFmtId="49" fontId="104" fillId="2" borderId="28" xfId="0" applyNumberFormat="1" applyFont="1" applyFill="1" applyBorder="1" applyAlignment="1" applyProtection="1">
      <alignment horizontal="left" vertical="center" wrapText="1"/>
      <protection locked="0" hidden="1"/>
    </xf>
    <xf numFmtId="0" fontId="23" fillId="0" borderId="18" xfId="487" applyFont="1" applyFill="1" applyBorder="1" applyAlignment="1" applyProtection="1">
      <alignment horizontal="center"/>
      <protection hidden="1"/>
    </xf>
    <xf numFmtId="0" fontId="21" fillId="0" borderId="18" xfId="487" applyFont="1" applyFill="1" applyBorder="1" applyAlignment="1" applyProtection="1">
      <alignment horizontal="center" wrapText="1"/>
      <protection hidden="1"/>
    </xf>
    <xf numFmtId="0" fontId="17" fillId="2" borderId="0" xfId="0" applyFont="1" applyFill="1" applyBorder="1" applyAlignment="1" applyProtection="1">
      <alignment horizontal="center" wrapText="1"/>
    </xf>
    <xf numFmtId="0" fontId="14" fillId="2" borderId="1" xfId="0" applyFont="1" applyFill="1" applyBorder="1" applyAlignment="1" applyProtection="1">
      <alignment horizontal="left" wrapText="1"/>
      <protection hidden="1"/>
    </xf>
    <xf numFmtId="0" fontId="15" fillId="2" borderId="1" xfId="0" applyFont="1" applyFill="1" applyBorder="1" applyAlignment="1" applyProtection="1">
      <alignment horizontal="center" vertical="center"/>
    </xf>
    <xf numFmtId="0" fontId="102" fillId="0" borderId="25" xfId="487" applyFont="1" applyFill="1" applyBorder="1" applyAlignment="1" applyProtection="1">
      <alignment horizontal="left" vertical="center" wrapText="1"/>
      <protection hidden="1"/>
    </xf>
    <xf numFmtId="0" fontId="102" fillId="0" borderId="18" xfId="487" applyFont="1" applyFill="1" applyBorder="1" applyAlignment="1" applyProtection="1">
      <alignment horizontal="left" vertical="center" wrapText="1"/>
      <protection hidden="1"/>
    </xf>
    <xf numFmtId="0" fontId="102" fillId="0" borderId="53" xfId="487" applyFont="1" applyFill="1" applyBorder="1" applyAlignment="1" applyProtection="1">
      <alignment horizontal="left" vertical="center" wrapText="1"/>
      <protection hidden="1"/>
    </xf>
    <xf numFmtId="0" fontId="17" fillId="2" borderId="23" xfId="0" applyFont="1" applyFill="1" applyBorder="1" applyAlignment="1" applyProtection="1">
      <alignment horizontal="center" vertical="center"/>
      <protection hidden="1"/>
    </xf>
    <xf numFmtId="0" fontId="17" fillId="2" borderId="37"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2" borderId="52" xfId="0" applyFont="1" applyFill="1" applyBorder="1" applyAlignment="1" applyProtection="1">
      <alignment horizontal="left" vertical="center" wrapText="1"/>
      <protection locked="0"/>
    </xf>
    <xf numFmtId="0" fontId="15" fillId="2" borderId="28"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xf>
    <xf numFmtId="0" fontId="9" fillId="2" borderId="18" xfId="0" applyFont="1" applyFill="1" applyBorder="1" applyAlignment="1" applyProtection="1">
      <alignment horizontal="center" wrapText="1"/>
      <protection hidden="1"/>
    </xf>
    <xf numFmtId="0" fontId="49" fillId="2" borderId="29" xfId="487" applyFont="1" applyFill="1" applyBorder="1" applyAlignment="1" applyProtection="1">
      <alignment horizontal="center" vertical="center" wrapText="1"/>
      <protection hidden="1"/>
    </xf>
    <xf numFmtId="0" fontId="49" fillId="2" borderId="0" xfId="487" applyFont="1" applyFill="1" applyBorder="1" applyAlignment="1" applyProtection="1">
      <alignment horizontal="center" vertical="center" wrapText="1"/>
      <protection hidden="1"/>
    </xf>
    <xf numFmtId="0" fontId="12" fillId="0" borderId="51" xfId="0" applyFont="1" applyBorder="1" applyAlignment="1" applyProtection="1">
      <alignment horizontal="left" vertical="top" wrapText="1"/>
      <protection hidden="1"/>
    </xf>
    <xf numFmtId="0" fontId="11" fillId="2" borderId="18" xfId="0" applyFont="1" applyFill="1" applyBorder="1" applyAlignment="1" applyProtection="1">
      <alignment horizontal="center" wrapText="1"/>
      <protection hidden="1"/>
    </xf>
    <xf numFmtId="0" fontId="11" fillId="2" borderId="53" xfId="0" applyFont="1" applyFill="1" applyBorder="1" applyAlignment="1" applyProtection="1">
      <alignment horizontal="center" wrapText="1"/>
      <protection hidden="1"/>
    </xf>
    <xf numFmtId="0" fontId="6" fillId="0" borderId="0" xfId="0" applyFont="1" applyAlignment="1" applyProtection="1">
      <alignment horizontal="center" wrapText="1"/>
      <protection hidden="1"/>
    </xf>
    <xf numFmtId="0" fontId="21" fillId="2" borderId="0" xfId="487" applyFont="1" applyFill="1" applyBorder="1" applyAlignment="1" applyProtection="1">
      <alignment horizontal="center" vertical="center" wrapText="1"/>
      <protection hidden="1"/>
    </xf>
    <xf numFmtId="0" fontId="35" fillId="2" borderId="3" xfId="0" applyFont="1" applyFill="1" applyBorder="1" applyAlignment="1" applyProtection="1">
      <alignment horizontal="center" vertical="center" wrapText="1"/>
      <protection hidden="1"/>
    </xf>
    <xf numFmtId="0" fontId="0" fillId="0" borderId="4" xfId="0" applyBorder="1" applyAlignment="1">
      <alignment horizontal="center" vertical="center" wrapText="1"/>
    </xf>
    <xf numFmtId="0" fontId="4" fillId="2" borderId="55"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592">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Bad 3" xfId="26"/>
    <cellStyle name="Calculation 2" xfId="27"/>
    <cellStyle name="Check Cell 2" xfId="28"/>
    <cellStyle name="Comma [0] 2" xfId="29"/>
    <cellStyle name="Comma [0] 3" xfId="30"/>
    <cellStyle name="Comma [0] 4" xfId="31"/>
    <cellStyle name="Comma 10" xfId="32"/>
    <cellStyle name="Comma 100" xfId="33"/>
    <cellStyle name="Comma 101" xfId="34"/>
    <cellStyle name="Comma 102" xfId="35"/>
    <cellStyle name="Comma 103" xfId="36"/>
    <cellStyle name="Comma 104" xfId="37"/>
    <cellStyle name="Comma 105" xfId="38"/>
    <cellStyle name="Comma 106" xfId="39"/>
    <cellStyle name="Comma 107" xfId="40"/>
    <cellStyle name="Comma 108" xfId="41"/>
    <cellStyle name="Comma 109" xfId="42"/>
    <cellStyle name="Comma 11" xfId="43"/>
    <cellStyle name="Comma 110" xfId="44"/>
    <cellStyle name="Comma 111" xfId="45"/>
    <cellStyle name="Comma 112" xfId="46"/>
    <cellStyle name="Comma 113" xfId="47"/>
    <cellStyle name="Comma 114" xfId="48"/>
    <cellStyle name="Comma 115" xfId="49"/>
    <cellStyle name="Comma 116" xfId="50"/>
    <cellStyle name="Comma 117" xfId="51"/>
    <cellStyle name="Comma 118" xfId="52"/>
    <cellStyle name="Comma 119" xfId="53"/>
    <cellStyle name="Comma 12" xfId="54"/>
    <cellStyle name="Comma 120" xfId="55"/>
    <cellStyle name="Comma 121" xfId="56"/>
    <cellStyle name="Comma 122" xfId="57"/>
    <cellStyle name="Comma 123" xfId="58"/>
    <cellStyle name="Comma 124" xfId="59"/>
    <cellStyle name="Comma 125" xfId="60"/>
    <cellStyle name="Comma 126" xfId="61"/>
    <cellStyle name="Comma 127" xfId="62"/>
    <cellStyle name="Comma 128" xfId="63"/>
    <cellStyle name="Comma 129" xfId="64"/>
    <cellStyle name="Comma 13" xfId="65"/>
    <cellStyle name="Comma 130" xfId="66"/>
    <cellStyle name="Comma 131" xfId="67"/>
    <cellStyle name="Comma 132" xfId="68"/>
    <cellStyle name="Comma 133" xfId="69"/>
    <cellStyle name="Comma 134" xfId="70"/>
    <cellStyle name="Comma 135" xfId="71"/>
    <cellStyle name="Comma 136" xfId="72"/>
    <cellStyle name="Comma 137" xfId="73"/>
    <cellStyle name="Comma 138" xfId="74"/>
    <cellStyle name="Comma 139" xfId="75"/>
    <cellStyle name="Comma 14" xfId="76"/>
    <cellStyle name="Comma 140" xfId="77"/>
    <cellStyle name="Comma 141" xfId="78"/>
    <cellStyle name="Comma 142" xfId="79"/>
    <cellStyle name="Comma 143" xfId="80"/>
    <cellStyle name="Comma 144" xfId="81"/>
    <cellStyle name="Comma 145" xfId="82"/>
    <cellStyle name="Comma 146" xfId="83"/>
    <cellStyle name="Comma 147" xfId="84"/>
    <cellStyle name="Comma 148" xfId="85"/>
    <cellStyle name="Comma 149" xfId="86"/>
    <cellStyle name="Comma 15" xfId="87"/>
    <cellStyle name="Comma 150" xfId="88"/>
    <cellStyle name="Comma 151" xfId="89"/>
    <cellStyle name="Comma 152" xfId="90"/>
    <cellStyle name="Comma 153" xfId="91"/>
    <cellStyle name="Comma 154" xfId="92"/>
    <cellStyle name="Comma 155" xfId="93"/>
    <cellStyle name="Comma 156" xfId="94"/>
    <cellStyle name="Comma 157" xfId="95"/>
    <cellStyle name="Comma 158" xfId="96"/>
    <cellStyle name="Comma 159" xfId="97"/>
    <cellStyle name="Comma 16" xfId="98"/>
    <cellStyle name="Comma 160" xfId="99"/>
    <cellStyle name="Comma 161" xfId="100"/>
    <cellStyle name="Comma 162" xfId="101"/>
    <cellStyle name="Comma 163" xfId="102"/>
    <cellStyle name="Comma 164" xfId="103"/>
    <cellStyle name="Comma 165" xfId="104"/>
    <cellStyle name="Comma 166" xfId="105"/>
    <cellStyle name="Comma 167" xfId="106"/>
    <cellStyle name="Comma 168" xfId="107"/>
    <cellStyle name="Comma 169" xfId="108"/>
    <cellStyle name="Comma 17" xfId="109"/>
    <cellStyle name="Comma 170" xfId="110"/>
    <cellStyle name="Comma 171" xfId="111"/>
    <cellStyle name="Comma 172" xfId="112"/>
    <cellStyle name="Comma 173" xfId="113"/>
    <cellStyle name="Comma 174" xfId="114"/>
    <cellStyle name="Comma 175" xfId="115"/>
    <cellStyle name="Comma 176" xfId="116"/>
    <cellStyle name="Comma 177" xfId="117"/>
    <cellStyle name="Comma 178" xfId="118"/>
    <cellStyle name="Comma 179" xfId="119"/>
    <cellStyle name="Comma 18" xfId="120"/>
    <cellStyle name="Comma 180" xfId="121"/>
    <cellStyle name="Comma 181" xfId="122"/>
    <cellStyle name="Comma 182" xfId="123"/>
    <cellStyle name="Comma 183" xfId="124"/>
    <cellStyle name="Comma 184" xfId="125"/>
    <cellStyle name="Comma 185" xfId="126"/>
    <cellStyle name="Comma 186" xfId="127"/>
    <cellStyle name="Comma 187" xfId="128"/>
    <cellStyle name="Comma 188" xfId="129"/>
    <cellStyle name="Comma 189" xfId="130"/>
    <cellStyle name="Comma 19" xfId="131"/>
    <cellStyle name="Comma 190" xfId="132"/>
    <cellStyle name="Comma 191" xfId="133"/>
    <cellStyle name="Comma 192" xfId="134"/>
    <cellStyle name="Comma 193" xfId="135"/>
    <cellStyle name="Comma 194" xfId="136"/>
    <cellStyle name="Comma 195" xfId="137"/>
    <cellStyle name="Comma 196" xfId="138"/>
    <cellStyle name="Comma 197" xfId="139"/>
    <cellStyle name="Comma 198" xfId="140"/>
    <cellStyle name="Comma 199" xfId="141"/>
    <cellStyle name="Comma 2" xfId="142"/>
    <cellStyle name="Comma 20" xfId="143"/>
    <cellStyle name="Comma 200" xfId="144"/>
    <cellStyle name="Comma 201" xfId="145"/>
    <cellStyle name="Comma 202" xfId="146"/>
    <cellStyle name="Comma 203" xfId="147"/>
    <cellStyle name="Comma 204" xfId="148"/>
    <cellStyle name="Comma 205" xfId="149"/>
    <cellStyle name="Comma 206" xfId="150"/>
    <cellStyle name="Comma 207" xfId="151"/>
    <cellStyle name="Comma 208" xfId="152"/>
    <cellStyle name="Comma 209" xfId="153"/>
    <cellStyle name="Comma 21" xfId="154"/>
    <cellStyle name="Comma 210" xfId="155"/>
    <cellStyle name="Comma 211" xfId="156"/>
    <cellStyle name="Comma 212" xfId="157"/>
    <cellStyle name="Comma 213" xfId="158"/>
    <cellStyle name="Comma 214" xfId="159"/>
    <cellStyle name="Comma 215" xfId="160"/>
    <cellStyle name="Comma 216" xfId="161"/>
    <cellStyle name="Comma 217" xfId="162"/>
    <cellStyle name="Comma 218" xfId="163"/>
    <cellStyle name="Comma 219" xfId="164"/>
    <cellStyle name="Comma 22" xfId="165"/>
    <cellStyle name="Comma 220" xfId="166"/>
    <cellStyle name="Comma 221" xfId="167"/>
    <cellStyle name="Comma 222" xfId="168"/>
    <cellStyle name="Comma 223" xfId="169"/>
    <cellStyle name="Comma 23" xfId="170"/>
    <cellStyle name="Comma 24" xfId="171"/>
    <cellStyle name="Comma 25" xfId="172"/>
    <cellStyle name="Comma 26" xfId="173"/>
    <cellStyle name="Comma 27" xfId="174"/>
    <cellStyle name="Comma 28" xfId="175"/>
    <cellStyle name="Comma 29" xfId="176"/>
    <cellStyle name="Comma 3" xfId="177"/>
    <cellStyle name="Comma 30" xfId="178"/>
    <cellStyle name="Comma 31" xfId="179"/>
    <cellStyle name="Comma 32" xfId="180"/>
    <cellStyle name="Comma 33" xfId="181"/>
    <cellStyle name="Comma 34" xfId="182"/>
    <cellStyle name="Comma 35" xfId="183"/>
    <cellStyle name="Comma 36" xfId="184"/>
    <cellStyle name="Comma 37" xfId="185"/>
    <cellStyle name="Comma 38" xfId="186"/>
    <cellStyle name="Comma 39" xfId="187"/>
    <cellStyle name="Comma 4" xfId="188"/>
    <cellStyle name="Comma 40" xfId="189"/>
    <cellStyle name="Comma 41" xfId="190"/>
    <cellStyle name="Comma 42" xfId="191"/>
    <cellStyle name="Comma 43" xfId="192"/>
    <cellStyle name="Comma 44" xfId="193"/>
    <cellStyle name="Comma 45" xfId="194"/>
    <cellStyle name="Comma 46" xfId="195"/>
    <cellStyle name="Comma 47" xfId="196"/>
    <cellStyle name="Comma 48" xfId="197"/>
    <cellStyle name="Comma 49" xfId="198"/>
    <cellStyle name="Comma 5" xfId="199"/>
    <cellStyle name="Comma 50" xfId="200"/>
    <cellStyle name="Comma 51" xfId="201"/>
    <cellStyle name="Comma 52" xfId="202"/>
    <cellStyle name="Comma 53" xfId="203"/>
    <cellStyle name="Comma 54" xfId="204"/>
    <cellStyle name="Comma 55" xfId="205"/>
    <cellStyle name="Comma 56" xfId="206"/>
    <cellStyle name="Comma 57" xfId="207"/>
    <cellStyle name="Comma 58" xfId="208"/>
    <cellStyle name="Comma 59" xfId="209"/>
    <cellStyle name="Comma 6" xfId="210"/>
    <cellStyle name="Comma 60" xfId="211"/>
    <cellStyle name="Comma 61" xfId="212"/>
    <cellStyle name="Comma 62" xfId="213"/>
    <cellStyle name="Comma 63" xfId="214"/>
    <cellStyle name="Comma 64" xfId="215"/>
    <cellStyle name="Comma 65" xfId="216"/>
    <cellStyle name="Comma 66" xfId="217"/>
    <cellStyle name="Comma 67" xfId="218"/>
    <cellStyle name="Comma 68" xfId="219"/>
    <cellStyle name="Comma 69" xfId="220"/>
    <cellStyle name="Comma 7" xfId="221"/>
    <cellStyle name="Comma 70" xfId="222"/>
    <cellStyle name="Comma 71" xfId="223"/>
    <cellStyle name="Comma 72" xfId="224"/>
    <cellStyle name="Comma 73" xfId="225"/>
    <cellStyle name="Comma 74" xfId="226"/>
    <cellStyle name="Comma 75" xfId="227"/>
    <cellStyle name="Comma 76" xfId="228"/>
    <cellStyle name="Comma 77" xfId="229"/>
    <cellStyle name="Comma 78" xfId="230"/>
    <cellStyle name="Comma 79" xfId="231"/>
    <cellStyle name="Comma 8" xfId="232"/>
    <cellStyle name="Comma 80" xfId="233"/>
    <cellStyle name="Comma 81" xfId="234"/>
    <cellStyle name="Comma 82" xfId="235"/>
    <cellStyle name="Comma 83" xfId="236"/>
    <cellStyle name="Comma 84" xfId="237"/>
    <cellStyle name="Comma 85" xfId="238"/>
    <cellStyle name="Comma 86" xfId="239"/>
    <cellStyle name="Comma 87" xfId="240"/>
    <cellStyle name="Comma 88" xfId="241"/>
    <cellStyle name="Comma 89" xfId="242"/>
    <cellStyle name="Comma 9" xfId="243"/>
    <cellStyle name="Comma 90" xfId="244"/>
    <cellStyle name="Comma 91" xfId="245"/>
    <cellStyle name="Comma 92" xfId="246"/>
    <cellStyle name="Comma 93" xfId="247"/>
    <cellStyle name="Comma 94" xfId="248"/>
    <cellStyle name="Comma 95" xfId="249"/>
    <cellStyle name="Comma 96" xfId="250"/>
    <cellStyle name="Comma 97" xfId="251"/>
    <cellStyle name="Comma 98" xfId="252"/>
    <cellStyle name="Comma 99" xfId="253"/>
    <cellStyle name="Currency [0] 2" xfId="254"/>
    <cellStyle name="Currency [0] 3" xfId="255"/>
    <cellStyle name="Currency [0] 4" xfId="256"/>
    <cellStyle name="Currency [0] 5" xfId="257"/>
    <cellStyle name="Currency 10" xfId="258"/>
    <cellStyle name="Currency 100" xfId="259"/>
    <cellStyle name="Currency 101" xfId="260"/>
    <cellStyle name="Currency 102" xfId="261"/>
    <cellStyle name="Currency 103" xfId="262"/>
    <cellStyle name="Currency 104" xfId="263"/>
    <cellStyle name="Currency 105" xfId="264"/>
    <cellStyle name="Currency 106" xfId="265"/>
    <cellStyle name="Currency 107" xfId="266"/>
    <cellStyle name="Currency 108" xfId="267"/>
    <cellStyle name="Currency 109" xfId="268"/>
    <cellStyle name="Currency 11" xfId="269"/>
    <cellStyle name="Currency 110" xfId="270"/>
    <cellStyle name="Currency 111" xfId="271"/>
    <cellStyle name="Currency 112" xfId="272"/>
    <cellStyle name="Currency 113" xfId="273"/>
    <cellStyle name="Currency 114" xfId="274"/>
    <cellStyle name="Currency 115" xfId="275"/>
    <cellStyle name="Currency 116" xfId="276"/>
    <cellStyle name="Currency 117" xfId="277"/>
    <cellStyle name="Currency 118" xfId="278"/>
    <cellStyle name="Currency 119" xfId="279"/>
    <cellStyle name="Currency 12" xfId="280"/>
    <cellStyle name="Currency 120" xfId="281"/>
    <cellStyle name="Currency 121" xfId="282"/>
    <cellStyle name="Currency 122" xfId="283"/>
    <cellStyle name="Currency 123" xfId="284"/>
    <cellStyle name="Currency 124" xfId="285"/>
    <cellStyle name="Currency 125" xfId="286"/>
    <cellStyle name="Currency 126" xfId="287"/>
    <cellStyle name="Currency 127" xfId="288"/>
    <cellStyle name="Currency 128" xfId="289"/>
    <cellStyle name="Currency 129" xfId="290"/>
    <cellStyle name="Currency 13" xfId="291"/>
    <cellStyle name="Currency 130" xfId="292"/>
    <cellStyle name="Currency 131" xfId="293"/>
    <cellStyle name="Currency 132" xfId="294"/>
    <cellStyle name="Currency 133" xfId="295"/>
    <cellStyle name="Currency 134" xfId="296"/>
    <cellStyle name="Currency 135" xfId="297"/>
    <cellStyle name="Currency 136" xfId="298"/>
    <cellStyle name="Currency 137" xfId="299"/>
    <cellStyle name="Currency 138" xfId="300"/>
    <cellStyle name="Currency 139" xfId="301"/>
    <cellStyle name="Currency 14" xfId="302"/>
    <cellStyle name="Currency 140" xfId="303"/>
    <cellStyle name="Currency 141" xfId="304"/>
    <cellStyle name="Currency 142" xfId="305"/>
    <cellStyle name="Currency 143" xfId="306"/>
    <cellStyle name="Currency 144" xfId="307"/>
    <cellStyle name="Currency 145" xfId="308"/>
    <cellStyle name="Currency 146" xfId="309"/>
    <cellStyle name="Currency 147" xfId="310"/>
    <cellStyle name="Currency 148" xfId="311"/>
    <cellStyle name="Currency 149" xfId="312"/>
    <cellStyle name="Currency 15" xfId="313"/>
    <cellStyle name="Currency 150" xfId="314"/>
    <cellStyle name="Currency 151" xfId="315"/>
    <cellStyle name="Currency 152" xfId="316"/>
    <cellStyle name="Currency 153" xfId="317"/>
    <cellStyle name="Currency 154" xfId="318"/>
    <cellStyle name="Currency 155" xfId="319"/>
    <cellStyle name="Currency 156" xfId="320"/>
    <cellStyle name="Currency 157" xfId="321"/>
    <cellStyle name="Currency 158" xfId="322"/>
    <cellStyle name="Currency 159" xfId="323"/>
    <cellStyle name="Currency 16" xfId="324"/>
    <cellStyle name="Currency 160" xfId="325"/>
    <cellStyle name="Currency 161" xfId="326"/>
    <cellStyle name="Currency 162" xfId="327"/>
    <cellStyle name="Currency 163" xfId="328"/>
    <cellStyle name="Currency 164" xfId="329"/>
    <cellStyle name="Currency 165" xfId="330"/>
    <cellStyle name="Currency 166" xfId="331"/>
    <cellStyle name="Currency 167" xfId="332"/>
    <cellStyle name="Currency 168" xfId="333"/>
    <cellStyle name="Currency 169" xfId="334"/>
    <cellStyle name="Currency 17" xfId="335"/>
    <cellStyle name="Currency 170" xfId="336"/>
    <cellStyle name="Currency 171" xfId="337"/>
    <cellStyle name="Currency 172" xfId="338"/>
    <cellStyle name="Currency 173" xfId="339"/>
    <cellStyle name="Currency 174" xfId="340"/>
    <cellStyle name="Currency 175" xfId="341"/>
    <cellStyle name="Currency 176" xfId="342"/>
    <cellStyle name="Currency 177" xfId="343"/>
    <cellStyle name="Currency 178" xfId="344"/>
    <cellStyle name="Currency 179" xfId="345"/>
    <cellStyle name="Currency 18" xfId="346"/>
    <cellStyle name="Currency 180" xfId="347"/>
    <cellStyle name="Currency 181" xfId="348"/>
    <cellStyle name="Currency 182" xfId="349"/>
    <cellStyle name="Currency 183" xfId="350"/>
    <cellStyle name="Currency 184" xfId="351"/>
    <cellStyle name="Currency 185" xfId="352"/>
    <cellStyle name="Currency 186" xfId="353"/>
    <cellStyle name="Currency 187" xfId="354"/>
    <cellStyle name="Currency 188" xfId="355"/>
    <cellStyle name="Currency 189" xfId="356"/>
    <cellStyle name="Currency 19" xfId="357"/>
    <cellStyle name="Currency 190" xfId="358"/>
    <cellStyle name="Currency 191" xfId="359"/>
    <cellStyle name="Currency 192" xfId="360"/>
    <cellStyle name="Currency 193" xfId="361"/>
    <cellStyle name="Currency 194" xfId="362"/>
    <cellStyle name="Currency 195" xfId="363"/>
    <cellStyle name="Currency 196" xfId="364"/>
    <cellStyle name="Currency 197" xfId="365"/>
    <cellStyle name="Currency 198" xfId="366"/>
    <cellStyle name="Currency 199" xfId="367"/>
    <cellStyle name="Currency 2" xfId="368"/>
    <cellStyle name="Currency 20" xfId="369"/>
    <cellStyle name="Currency 200" xfId="370"/>
    <cellStyle name="Currency 201" xfId="371"/>
    <cellStyle name="Currency 202" xfId="372"/>
    <cellStyle name="Currency 203" xfId="373"/>
    <cellStyle name="Currency 204" xfId="374"/>
    <cellStyle name="Currency 205" xfId="375"/>
    <cellStyle name="Currency 206" xfId="376"/>
    <cellStyle name="Currency 207" xfId="377"/>
    <cellStyle name="Currency 208" xfId="378"/>
    <cellStyle name="Currency 209" xfId="379"/>
    <cellStyle name="Currency 21" xfId="380"/>
    <cellStyle name="Currency 210" xfId="381"/>
    <cellStyle name="Currency 211" xfId="382"/>
    <cellStyle name="Currency 212" xfId="383"/>
    <cellStyle name="Currency 213" xfId="384"/>
    <cellStyle name="Currency 214" xfId="385"/>
    <cellStyle name="Currency 215" xfId="386"/>
    <cellStyle name="Currency 216" xfId="387"/>
    <cellStyle name="Currency 217" xfId="388"/>
    <cellStyle name="Currency 218" xfId="389"/>
    <cellStyle name="Currency 219" xfId="390"/>
    <cellStyle name="Currency 22" xfId="391"/>
    <cellStyle name="Currency 220" xfId="392"/>
    <cellStyle name="Currency 221" xfId="393"/>
    <cellStyle name="Currency 222" xfId="394"/>
    <cellStyle name="Currency 223" xfId="395"/>
    <cellStyle name="Currency 23" xfId="396"/>
    <cellStyle name="Currency 24" xfId="397"/>
    <cellStyle name="Currency 25" xfId="398"/>
    <cellStyle name="Currency 26" xfId="399"/>
    <cellStyle name="Currency 27" xfId="400"/>
    <cellStyle name="Currency 28" xfId="401"/>
    <cellStyle name="Currency 29" xfId="402"/>
    <cellStyle name="Currency 3" xfId="403"/>
    <cellStyle name="Currency 30" xfId="404"/>
    <cellStyle name="Currency 31" xfId="405"/>
    <cellStyle name="Currency 32" xfId="406"/>
    <cellStyle name="Currency 33" xfId="407"/>
    <cellStyle name="Currency 34" xfId="408"/>
    <cellStyle name="Currency 35" xfId="409"/>
    <cellStyle name="Currency 36" xfId="410"/>
    <cellStyle name="Currency 37" xfId="411"/>
    <cellStyle name="Currency 38" xfId="412"/>
    <cellStyle name="Currency 39" xfId="413"/>
    <cellStyle name="Currency 4" xfId="414"/>
    <cellStyle name="Currency 40" xfId="415"/>
    <cellStyle name="Currency 41" xfId="416"/>
    <cellStyle name="Currency 42" xfId="417"/>
    <cellStyle name="Currency 43" xfId="418"/>
    <cellStyle name="Currency 44" xfId="419"/>
    <cellStyle name="Currency 45" xfId="420"/>
    <cellStyle name="Currency 46" xfId="421"/>
    <cellStyle name="Currency 47" xfId="422"/>
    <cellStyle name="Currency 48" xfId="423"/>
    <cellStyle name="Currency 49" xfId="424"/>
    <cellStyle name="Currency 5" xfId="425"/>
    <cellStyle name="Currency 50" xfId="426"/>
    <cellStyle name="Currency 51" xfId="427"/>
    <cellStyle name="Currency 52" xfId="428"/>
    <cellStyle name="Currency 53" xfId="429"/>
    <cellStyle name="Currency 54" xfId="430"/>
    <cellStyle name="Currency 55" xfId="431"/>
    <cellStyle name="Currency 56" xfId="432"/>
    <cellStyle name="Currency 57" xfId="433"/>
    <cellStyle name="Currency 58" xfId="434"/>
    <cellStyle name="Currency 59" xfId="435"/>
    <cellStyle name="Currency 6" xfId="436"/>
    <cellStyle name="Currency 60" xfId="437"/>
    <cellStyle name="Currency 61" xfId="438"/>
    <cellStyle name="Currency 62" xfId="439"/>
    <cellStyle name="Currency 63" xfId="440"/>
    <cellStyle name="Currency 64" xfId="441"/>
    <cellStyle name="Currency 65" xfId="442"/>
    <cellStyle name="Currency 66" xfId="443"/>
    <cellStyle name="Currency 67" xfId="444"/>
    <cellStyle name="Currency 68" xfId="445"/>
    <cellStyle name="Currency 69" xfId="446"/>
    <cellStyle name="Currency 7" xfId="447"/>
    <cellStyle name="Currency 70" xfId="448"/>
    <cellStyle name="Currency 71" xfId="449"/>
    <cellStyle name="Currency 72" xfId="450"/>
    <cellStyle name="Currency 73" xfId="451"/>
    <cellStyle name="Currency 74" xfId="452"/>
    <cellStyle name="Currency 75" xfId="453"/>
    <cellStyle name="Currency 76" xfId="454"/>
    <cellStyle name="Currency 77" xfId="455"/>
    <cellStyle name="Currency 78" xfId="456"/>
    <cellStyle name="Currency 79" xfId="457"/>
    <cellStyle name="Currency 8" xfId="458"/>
    <cellStyle name="Currency 80" xfId="459"/>
    <cellStyle name="Currency 81" xfId="460"/>
    <cellStyle name="Currency 82" xfId="461"/>
    <cellStyle name="Currency 83" xfId="462"/>
    <cellStyle name="Currency 84" xfId="463"/>
    <cellStyle name="Currency 85" xfId="464"/>
    <cellStyle name="Currency 86" xfId="465"/>
    <cellStyle name="Currency 87" xfId="466"/>
    <cellStyle name="Currency 88" xfId="467"/>
    <cellStyle name="Currency 89" xfId="468"/>
    <cellStyle name="Currency 9" xfId="469"/>
    <cellStyle name="Currency 90" xfId="470"/>
    <cellStyle name="Currency 91" xfId="471"/>
    <cellStyle name="Currency 92" xfId="472"/>
    <cellStyle name="Currency 93" xfId="473"/>
    <cellStyle name="Currency 94" xfId="474"/>
    <cellStyle name="Currency 95" xfId="475"/>
    <cellStyle name="Currency 96" xfId="476"/>
    <cellStyle name="Currency 97" xfId="477"/>
    <cellStyle name="Currency 98" xfId="478"/>
    <cellStyle name="Currency 99" xfId="479"/>
    <cellStyle name="Excel Built-in Normal" xfId="480"/>
    <cellStyle name="Explanatory Text 2" xfId="481"/>
    <cellStyle name="Good 2" xfId="482"/>
    <cellStyle name="Heading 1 2" xfId="483"/>
    <cellStyle name="Heading 2 2" xfId="484"/>
    <cellStyle name="Heading 3 2" xfId="485"/>
    <cellStyle name="Heading 4 2" xfId="486"/>
    <cellStyle name="Hyperlink" xfId="487" builtinId="8"/>
    <cellStyle name="Hyperlink 2" xfId="488"/>
    <cellStyle name="Hyperlink 3" xfId="489"/>
    <cellStyle name="Hyperlink 4" xfId="490"/>
    <cellStyle name="Hyperlink 5" xfId="491"/>
    <cellStyle name="Hyperlink 5 2" xfId="492"/>
    <cellStyle name="Hyperlink 6" xfId="493"/>
    <cellStyle name="Hyperlink 7" xfId="494"/>
    <cellStyle name="Input 2" xfId="495"/>
    <cellStyle name="Linked Cell 2" xfId="496"/>
    <cellStyle name="Neutral 2" xfId="497"/>
    <cellStyle name="Normal" xfId="0" builtinId="0"/>
    <cellStyle name="Normal 10" xfId="498"/>
    <cellStyle name="Normal 100" xfId="499"/>
    <cellStyle name="Normal 118" xfId="500"/>
    <cellStyle name="Normal 12" xfId="501"/>
    <cellStyle name="Normal 13" xfId="502"/>
    <cellStyle name="Normal 13 2" xfId="503"/>
    <cellStyle name="Normal 13 2 2" xfId="504"/>
    <cellStyle name="Normal 13 2 2 2" xfId="505"/>
    <cellStyle name="Normal 13 2 2 2 2" xfId="506"/>
    <cellStyle name="Normal 13 2 2 2 3" xfId="507"/>
    <cellStyle name="Normal 13 2 3" xfId="508"/>
    <cellStyle name="Normal 13 3" xfId="509"/>
    <cellStyle name="Normal 13 3 2" xfId="510"/>
    <cellStyle name="Normal 13 4" xfId="511"/>
    <cellStyle name="Normal 13 6" xfId="512"/>
    <cellStyle name="Normal 15" xfId="513"/>
    <cellStyle name="Normal 16" xfId="514"/>
    <cellStyle name="Normal 17" xfId="515"/>
    <cellStyle name="Normal 19" xfId="516"/>
    <cellStyle name="Normal 2" xfId="517"/>
    <cellStyle name="Normal 2 2" xfId="518"/>
    <cellStyle name="Normal 2 2 2" xfId="519"/>
    <cellStyle name="Normal 2 2 3" xfId="520"/>
    <cellStyle name="Normal 2 3" xfId="521"/>
    <cellStyle name="Normal 2 3 2" xfId="522"/>
    <cellStyle name="Normal 2 4" xfId="523"/>
    <cellStyle name="Normal 2 4 2" xfId="524"/>
    <cellStyle name="Normal 2 5" xfId="525"/>
    <cellStyle name="Normal 23" xfId="526"/>
    <cellStyle name="Normal 3" xfId="527"/>
    <cellStyle name="Normal 3 2" xfId="528"/>
    <cellStyle name="Normal 3 2 11" xfId="529"/>
    <cellStyle name="Normal 3 3" xfId="530"/>
    <cellStyle name="Normal 3 4" xfId="531"/>
    <cellStyle name="Normal 3 8" xfId="532"/>
    <cellStyle name="Normal 3 8 2" xfId="533"/>
    <cellStyle name="Normal 3 8 2 2" xfId="534"/>
    <cellStyle name="Normal 3 8 3" xfId="535"/>
    <cellStyle name="Normal 4" xfId="536"/>
    <cellStyle name="Normal 4 2" xfId="537"/>
    <cellStyle name="Normal 4 3" xfId="538"/>
    <cellStyle name="Normal 4 4" xfId="539"/>
    <cellStyle name="Normal 416" xfId="540"/>
    <cellStyle name="Normal 417" xfId="541"/>
    <cellStyle name="Normal 428" xfId="542"/>
    <cellStyle name="Normal 429" xfId="543"/>
    <cellStyle name="Normal 486" xfId="544"/>
    <cellStyle name="Normal 487" xfId="545"/>
    <cellStyle name="Normal 489" xfId="546"/>
    <cellStyle name="Normal 490" xfId="547"/>
    <cellStyle name="Normal 5" xfId="548"/>
    <cellStyle name="Normal 5 2" xfId="549"/>
    <cellStyle name="Normal 5 3" xfId="550"/>
    <cellStyle name="Normal 506" xfId="551"/>
    <cellStyle name="Normal 516" xfId="552"/>
    <cellStyle name="Normal 517" xfId="553"/>
    <cellStyle name="Normal 53" xfId="554"/>
    <cellStyle name="Normal 54" xfId="555"/>
    <cellStyle name="Normal 542" xfId="556"/>
    <cellStyle name="Normal 543" xfId="557"/>
    <cellStyle name="Normal 544" xfId="558"/>
    <cellStyle name="Normal 547" xfId="559"/>
    <cellStyle name="Normal 548" xfId="560"/>
    <cellStyle name="Normal 550" xfId="561"/>
    <cellStyle name="Normal 571" xfId="562"/>
    <cellStyle name="Normal 572" xfId="563"/>
    <cellStyle name="Normal 6" xfId="564"/>
    <cellStyle name="Normal 6 2" xfId="565"/>
    <cellStyle name="Normal 6 3" xfId="566"/>
    <cellStyle name="Normal 7" xfId="567"/>
    <cellStyle name="Normal 7 2" xfId="568"/>
    <cellStyle name="Normal 8" xfId="569"/>
    <cellStyle name="Normal_Sheet1" xfId="570"/>
    <cellStyle name="Note 2" xfId="571"/>
    <cellStyle name="Output 2" xfId="572"/>
    <cellStyle name="Percent 2" xfId="573"/>
    <cellStyle name="Standard 3" xfId="574"/>
    <cellStyle name="Standard 4" xfId="575"/>
    <cellStyle name="Standard 4 2" xfId="576"/>
    <cellStyle name="Standard 4 2 2" xfId="577"/>
    <cellStyle name="Standard 4 2 2 2" xfId="578"/>
    <cellStyle name="Standard 4 2 3" xfId="579"/>
    <cellStyle name="Standard 4 3" xfId="580"/>
    <cellStyle name="Standard 4 3 2" xfId="581"/>
    <cellStyle name="Standard 4 4" xfId="582"/>
    <cellStyle name="Standard 6" xfId="583"/>
    <cellStyle name="Title 2" xfId="584"/>
    <cellStyle name="Total 2" xfId="585"/>
    <cellStyle name="Warning Text 2" xfId="586"/>
    <cellStyle name="표준 2" xfId="587"/>
    <cellStyle name="一般 7" xfId="588"/>
    <cellStyle name="標準 2" xfId="589"/>
    <cellStyle name="標準 2 2" xfId="590"/>
    <cellStyle name="標準 2 3" xfId="591"/>
  </cellStyles>
  <dxfs count="71">
    <dxf>
      <fill>
        <patternFill>
          <bgColor rgb="FFFF0000"/>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ont>
        <color theme="1"/>
      </font>
      <fill>
        <patternFill>
          <bgColor rgb="FFFF0000"/>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ont>
        <color theme="1"/>
      </font>
      <fill>
        <patternFill>
          <bgColor rgb="FF92D050"/>
        </patternFill>
      </fill>
    </dxf>
    <dxf>
      <font>
        <color theme="0" tint="-0.24994659260841701"/>
      </font>
      <fill>
        <patternFill patternType="none">
          <bgColor indexed="65"/>
        </patternFill>
      </fill>
    </dxf>
    <dxf>
      <font>
        <color auto="1"/>
      </font>
      <fill>
        <patternFill>
          <bgColor rgb="FF92D050"/>
        </patternFill>
      </fill>
    </dxf>
    <dxf>
      <font>
        <color theme="0" tint="-0.24994659260841701"/>
      </font>
      <fill>
        <patternFill patternType="none">
          <bgColor indexed="65"/>
        </patternFill>
      </fill>
    </dxf>
    <dxf>
      <font>
        <strike val="0"/>
        <color theme="0" tint="-0.14996795556505021"/>
      </font>
      <fill>
        <patternFill>
          <bgColor theme="0"/>
        </patternFill>
      </fill>
    </dxf>
    <dxf>
      <font>
        <strike val="0"/>
        <color theme="0" tint="-0.14996795556505021"/>
      </font>
      <fill>
        <patternFill>
          <bgColor theme="0"/>
        </patternFill>
      </fill>
    </dxf>
    <dxf>
      <font>
        <strike val="0"/>
        <color theme="0" tint="-0.14996795556505021"/>
      </font>
      <fill>
        <patternFill>
          <bgColor theme="0"/>
        </patternFill>
      </fill>
    </dxf>
    <dxf>
      <font>
        <condense val="0"/>
        <extend val="0"/>
        <color indexed="9"/>
      </font>
    </dxf>
    <dxf>
      <font>
        <strike val="0"/>
        <color theme="0" tint="-4.9989318521683403E-2"/>
      </font>
      <fill>
        <patternFill>
          <bgColor indexed="9"/>
        </patternFill>
      </fill>
    </dxf>
    <dxf>
      <fill>
        <patternFill>
          <bgColor indexed="10"/>
        </patternFill>
      </fill>
    </dxf>
    <dxf>
      <font>
        <condense val="0"/>
        <extend val="0"/>
        <color auto="1"/>
      </font>
      <fill>
        <patternFill>
          <bgColor indexed="50"/>
        </patternFill>
      </fill>
    </dxf>
    <dxf>
      <font>
        <strike val="0"/>
        <color theme="0" tint="-4.9989318521683403E-2"/>
      </font>
      <fill>
        <patternFill patternType="none">
          <bgColor indexed="65"/>
        </patternFill>
      </fill>
    </dxf>
    <dxf>
      <font>
        <strike val="0"/>
        <color theme="0" tint="-0.14996795556505021"/>
      </font>
      <fill>
        <patternFill>
          <bgColor theme="0"/>
        </patternFill>
      </fill>
    </dxf>
    <dxf>
      <fill>
        <patternFill>
          <bgColor rgb="FFFFFF00"/>
        </patternFill>
      </fill>
    </dxf>
    <dxf>
      <fill>
        <patternFill>
          <bgColor rgb="FFFF0000"/>
        </patternFill>
      </fill>
    </dxf>
    <dxf>
      <font>
        <condense val="0"/>
        <extend val="0"/>
        <color auto="1"/>
      </font>
      <fill>
        <patternFill>
          <bgColor indexed="10"/>
        </patternFill>
      </fill>
    </dxf>
    <dxf>
      <fill>
        <patternFill>
          <bgColor indexed="13"/>
        </patternFill>
      </fill>
    </dxf>
    <dxf>
      <font>
        <condense val="0"/>
        <extend val="0"/>
        <color indexed="10"/>
      </font>
    </dxf>
    <dxf>
      <font>
        <condense val="0"/>
        <extend val="0"/>
        <color auto="1"/>
      </font>
      <fill>
        <patternFill>
          <bgColor indexed="10"/>
        </patternFill>
      </fill>
    </dxf>
    <dxf>
      <fill>
        <patternFill>
          <bgColor indexed="13"/>
        </patternFill>
      </fill>
    </dxf>
    <dxf>
      <fill>
        <patternFill>
          <bgColor theme="0" tint="-0.34998626667073579"/>
        </patternFill>
      </fill>
    </dxf>
    <dxf>
      <fill>
        <patternFill>
          <bgColor rgb="FFFF0000"/>
        </patternFill>
      </fill>
    </dxf>
    <dxf>
      <fill>
        <patternFill>
          <bgColor indexed="13"/>
        </patternFill>
      </fill>
    </dxf>
    <dxf>
      <fill>
        <patternFill>
          <bgColor indexed="13"/>
        </patternFill>
      </fill>
    </dxf>
    <dxf>
      <fill>
        <patternFill>
          <bgColor indexed="13"/>
        </patternFill>
      </fill>
    </dxf>
    <dxf>
      <fill>
        <patternFill>
          <bgColor rgb="FFFFFF00"/>
        </patternFill>
      </fill>
    </dxf>
    <dxf>
      <fill>
        <patternFill>
          <bgColor indexed="13"/>
        </patternFill>
      </fill>
    </dxf>
    <dxf>
      <fill>
        <patternFill>
          <bgColor indexed="13"/>
        </patternFill>
      </fill>
    </dxf>
    <dxf>
      <fill>
        <patternFill>
          <bgColor theme="0" tint="-0.499984740745262"/>
        </patternFill>
      </fill>
    </dxf>
    <dxf>
      <fill>
        <patternFill>
          <bgColor rgb="FFFFFF00"/>
        </patternFill>
      </fill>
    </dxf>
    <dxf>
      <fill>
        <patternFill>
          <bgColor indexed="13"/>
        </patternFill>
      </fill>
    </dxf>
    <dxf>
      <fill>
        <patternFill>
          <bgColor indexed="23"/>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patternType="solid">
          <fgColor theme="1" tint="0.499984740745262"/>
          <bgColor theme="0" tint="-0.499984740745262"/>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indexed="13"/>
        </patternFill>
      </fill>
    </dxf>
    <dxf>
      <fill>
        <patternFill>
          <bgColor rgb="FF5F5F5F"/>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rgb="FFFFFF00"/>
        </patternFill>
      </fill>
    </dxf>
    <dxf>
      <fill>
        <patternFill>
          <bgColor indexed="13"/>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3105150</xdr:colOff>
      <xdr:row>1</xdr:row>
      <xdr:rowOff>47625</xdr:rowOff>
    </xdr:from>
    <xdr:to>
      <xdr:col>6</xdr:col>
      <xdr:colOff>0</xdr:colOff>
      <xdr:row>7</xdr:row>
      <xdr:rowOff>10160</xdr:rowOff>
    </xdr:to>
    <xdr:pic>
      <xdr:nvPicPr>
        <xdr:cNvPr id="5" name="Picture 4"/>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2975" y="219075"/>
          <a:ext cx="962025" cy="9721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9620250</xdr:colOff>
      <xdr:row>0</xdr:row>
      <xdr:rowOff>0</xdr:rowOff>
    </xdr:from>
    <xdr:to>
      <xdr:col>0</xdr:col>
      <xdr:colOff>10877550</xdr:colOff>
      <xdr:row>1</xdr:row>
      <xdr:rowOff>1270</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0250" y="0"/>
          <a:ext cx="1257300" cy="127127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7108031</xdr:colOff>
      <xdr:row>1</xdr:row>
      <xdr:rowOff>11906</xdr:rowOff>
    </xdr:from>
    <xdr:to>
      <xdr:col>2</xdr:col>
      <xdr:colOff>8022431</xdr:colOff>
      <xdr:row>2</xdr:row>
      <xdr:rowOff>31591</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29812" y="178594"/>
          <a:ext cx="914400" cy="9245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2392136</xdr:colOff>
      <xdr:row>2</xdr:row>
      <xdr:rowOff>1354273</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15" y="435428"/>
          <a:ext cx="2133600" cy="215709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1315201</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49545" y="467591"/>
          <a:ext cx="1352550" cy="13671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13</xdr:col>
      <xdr:colOff>62593</xdr:colOff>
      <xdr:row>2</xdr:row>
      <xdr:rowOff>179705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5143" y="0"/>
          <a:ext cx="742950" cy="75120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286" y="353786"/>
          <a:ext cx="508635"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wordm@interstatewire.com" TargetMode="External"/><Relationship Id="rId7" Type="http://schemas.openxmlformats.org/officeDocument/2006/relationships/vmlDrawing" Target="../drawings/vmlDrawing1.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drawing" Target="../drawings/drawing4.xml"/><Relationship Id="rId5" Type="http://schemas.openxmlformats.org/officeDocument/2006/relationships/printerSettings" Target="../printerSettings/printerSettings10.bin"/><Relationship Id="rId4" Type="http://schemas.openxmlformats.org/officeDocument/2006/relationships/hyperlink" Target="mailto:wordm@interstatewire.co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mailto:RMI@responsiblebusiness.org" TargetMode="External"/><Relationship Id="rId1" Type="http://schemas.openxmlformats.org/officeDocument/2006/relationships/printerSettings" Target="../printerSettings/printerSettings19.bin"/><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G50"/>
  <sheetViews>
    <sheetView showGridLines="0" topLeftCell="A2" workbookViewId="0">
      <pane xSplit="1" ySplit="11" topLeftCell="B47" activePane="bottomRight" state="frozen"/>
      <selection activeCell="A2" sqref="A2"/>
      <selection pane="topRight" activeCell="B2" sqref="B2"/>
      <selection pane="bottomLeft" activeCell="A13" sqref="A13"/>
      <selection pane="bottomRight" activeCell="E48" sqref="E48"/>
    </sheetView>
  </sheetViews>
  <sheetFormatPr defaultColWidth="9" defaultRowHeight="12.75"/>
  <cols>
    <col min="1" max="1" width="0.875" style="118" customWidth="1"/>
    <col min="2" max="2" width="6.875" style="118" customWidth="1"/>
    <col min="3" max="3" width="8.5" style="118" customWidth="1"/>
    <col min="4" max="4" width="13" style="234" customWidth="1"/>
    <col min="5" max="5" width="42.375" style="118" customWidth="1"/>
    <col min="6" max="6" width="53.375" style="118" customWidth="1"/>
    <col min="7" max="7" width="0.875" style="118" customWidth="1"/>
    <col min="8" max="16384" width="9" style="118"/>
  </cols>
  <sheetData>
    <row r="1" spans="1:7" ht="13.5" thickTop="1">
      <c r="A1" s="9"/>
      <c r="B1" s="10"/>
      <c r="C1" s="10"/>
      <c r="D1" s="226"/>
      <c r="E1" s="10"/>
      <c r="F1" s="10"/>
      <c r="G1" s="11"/>
    </row>
    <row r="2" spans="1:7">
      <c r="A2" s="345"/>
      <c r="B2" s="38" t="s">
        <v>975</v>
      </c>
      <c r="C2" s="36"/>
      <c r="D2" s="227"/>
      <c r="E2" s="3"/>
      <c r="F2" s="36"/>
      <c r="G2" s="34"/>
    </row>
    <row r="3" spans="1:7">
      <c r="A3" s="345"/>
      <c r="B3" s="5" t="s">
        <v>964</v>
      </c>
      <c r="C3" s="6"/>
      <c r="D3" s="228"/>
      <c r="E3" s="3"/>
      <c r="F3" s="6"/>
      <c r="G3" s="34"/>
    </row>
    <row r="4" spans="1:7" ht="15.75">
      <c r="A4" s="345"/>
      <c r="B4" s="41" t="s">
        <v>977</v>
      </c>
      <c r="C4" s="7"/>
      <c r="D4" s="229"/>
      <c r="E4" s="3"/>
      <c r="F4" s="7"/>
      <c r="G4" s="34"/>
    </row>
    <row r="5" spans="1:7">
      <c r="A5" s="345"/>
      <c r="B5" s="40" t="s">
        <v>1169</v>
      </c>
      <c r="C5" s="4"/>
      <c r="D5" s="230"/>
      <c r="E5" s="3"/>
      <c r="F5" s="4"/>
      <c r="G5" s="34"/>
    </row>
    <row r="6" spans="1:7">
      <c r="A6" s="345"/>
      <c r="B6" s="8"/>
      <c r="C6" s="8"/>
      <c r="D6" s="231"/>
      <c r="E6" s="8"/>
      <c r="F6" s="8"/>
      <c r="G6" s="34"/>
    </row>
    <row r="7" spans="1:7">
      <c r="A7" s="345"/>
      <c r="B7" s="8"/>
      <c r="C7" s="8"/>
      <c r="D7" s="231"/>
      <c r="E7" s="8"/>
      <c r="F7" s="8"/>
      <c r="G7" s="34"/>
    </row>
    <row r="8" spans="1:7">
      <c r="A8" s="345"/>
      <c r="B8" s="8"/>
      <c r="C8" s="8"/>
      <c r="D8" s="231"/>
      <c r="E8" s="8"/>
      <c r="F8" s="8"/>
      <c r="G8" s="34"/>
    </row>
    <row r="9" spans="1:7">
      <c r="A9" s="345"/>
      <c r="B9" s="348" t="s">
        <v>978</v>
      </c>
      <c r="C9" s="348"/>
      <c r="D9" s="348"/>
      <c r="E9" s="348"/>
      <c r="F9" s="348"/>
      <c r="G9" s="34"/>
    </row>
    <row r="10" spans="1:7" ht="27" customHeight="1">
      <c r="A10" s="345"/>
      <c r="B10" s="349" t="s">
        <v>511</v>
      </c>
      <c r="C10" s="349"/>
      <c r="D10" s="349"/>
      <c r="E10" s="349"/>
      <c r="F10" s="349"/>
      <c r="G10" s="34"/>
    </row>
    <row r="11" spans="1:7" ht="27" customHeight="1">
      <c r="A11" s="345"/>
      <c r="B11" s="350"/>
      <c r="C11" s="350"/>
      <c r="D11" s="350"/>
      <c r="E11" s="350"/>
      <c r="F11" s="350"/>
      <c r="G11" s="34"/>
    </row>
    <row r="12" spans="1:7" ht="16.5">
      <c r="A12" s="345"/>
      <c r="B12" s="42" t="s">
        <v>976</v>
      </c>
      <c r="C12" s="43" t="s">
        <v>979</v>
      </c>
      <c r="D12" s="232" t="s">
        <v>980</v>
      </c>
      <c r="E12" s="43" t="s">
        <v>706</v>
      </c>
      <c r="F12" s="43" t="s">
        <v>707</v>
      </c>
      <c r="G12" s="34"/>
    </row>
    <row r="13" spans="1:7" ht="33.75">
      <c r="A13" s="345"/>
      <c r="B13" s="2">
        <v>1</v>
      </c>
      <c r="C13" s="37" t="s">
        <v>1220</v>
      </c>
      <c r="D13" s="39" t="s">
        <v>1004</v>
      </c>
      <c r="E13" s="214" t="s">
        <v>981</v>
      </c>
      <c r="F13" s="214"/>
      <c r="G13" s="34"/>
    </row>
    <row r="14" spans="1:7" ht="33.75">
      <c r="A14" s="345"/>
      <c r="B14" s="2">
        <v>2</v>
      </c>
      <c r="C14" s="37" t="s">
        <v>1220</v>
      </c>
      <c r="D14" s="39" t="s">
        <v>1154</v>
      </c>
      <c r="E14" s="214" t="s">
        <v>607</v>
      </c>
      <c r="F14" s="214" t="s">
        <v>608</v>
      </c>
      <c r="G14" s="34"/>
    </row>
    <row r="15" spans="1:7" ht="89.1" customHeight="1">
      <c r="A15" s="345"/>
      <c r="B15" s="351">
        <v>2.0099999999999998</v>
      </c>
      <c r="C15" s="354" t="s">
        <v>1220</v>
      </c>
      <c r="D15" s="357" t="s">
        <v>2745</v>
      </c>
      <c r="E15" s="215" t="s">
        <v>708</v>
      </c>
      <c r="F15" s="215" t="s">
        <v>711</v>
      </c>
      <c r="G15" s="34"/>
    </row>
    <row r="16" spans="1:7" ht="99" customHeight="1">
      <c r="A16" s="345"/>
      <c r="B16" s="352"/>
      <c r="C16" s="355"/>
      <c r="D16" s="358"/>
      <c r="E16" s="216"/>
      <c r="F16" s="216" t="s">
        <v>709</v>
      </c>
      <c r="G16" s="34"/>
    </row>
    <row r="17" spans="1:7" ht="63" customHeight="1">
      <c r="A17" s="345"/>
      <c r="B17" s="353"/>
      <c r="C17" s="356"/>
      <c r="D17" s="359"/>
      <c r="E17" s="37"/>
      <c r="F17" s="37" t="s">
        <v>710</v>
      </c>
      <c r="G17" s="34"/>
    </row>
    <row r="18" spans="1:7" ht="117" customHeight="1">
      <c r="A18" s="345"/>
      <c r="B18" s="351">
        <v>2.02</v>
      </c>
      <c r="C18" s="354" t="s">
        <v>1220</v>
      </c>
      <c r="D18" s="357" t="s">
        <v>2746</v>
      </c>
      <c r="E18" s="215" t="s">
        <v>512</v>
      </c>
      <c r="F18" s="215" t="s">
        <v>601</v>
      </c>
      <c r="G18" s="34"/>
    </row>
    <row r="19" spans="1:7" ht="71.099999999999994" customHeight="1">
      <c r="A19" s="345"/>
      <c r="B19" s="352"/>
      <c r="C19" s="355"/>
      <c r="D19" s="358"/>
      <c r="E19" s="216" t="s">
        <v>606</v>
      </c>
      <c r="F19" s="216" t="s">
        <v>513</v>
      </c>
      <c r="G19" s="34"/>
    </row>
    <row r="20" spans="1:7" ht="90.75" customHeight="1">
      <c r="A20" s="345"/>
      <c r="B20" s="352"/>
      <c r="C20" s="355"/>
      <c r="D20" s="358"/>
      <c r="E20" s="216"/>
      <c r="F20" s="216" t="s">
        <v>713</v>
      </c>
      <c r="G20" s="34"/>
    </row>
    <row r="21" spans="1:7" ht="74.25" customHeight="1">
      <c r="A21" s="345"/>
      <c r="B21" s="353"/>
      <c r="C21" s="356"/>
      <c r="D21" s="359"/>
      <c r="E21" s="37"/>
      <c r="F21" s="37" t="s">
        <v>712</v>
      </c>
      <c r="G21" s="34"/>
    </row>
    <row r="22" spans="1:7" ht="90" customHeight="1">
      <c r="A22" s="345"/>
      <c r="B22" s="363">
        <v>2.0299999999999998</v>
      </c>
      <c r="C22" s="363" t="s">
        <v>947</v>
      </c>
      <c r="D22" s="366" t="s">
        <v>2747</v>
      </c>
      <c r="E22" s="354" t="s">
        <v>510</v>
      </c>
      <c r="F22" s="215" t="s">
        <v>534</v>
      </c>
      <c r="G22" s="34"/>
    </row>
    <row r="23" spans="1:7" ht="109.5" customHeight="1">
      <c r="A23" s="345"/>
      <c r="B23" s="364"/>
      <c r="C23" s="364"/>
      <c r="D23" s="367"/>
      <c r="E23" s="355"/>
      <c r="F23" s="216" t="s">
        <v>948</v>
      </c>
      <c r="G23" s="34"/>
    </row>
    <row r="24" spans="1:7" ht="74.25" customHeight="1">
      <c r="A24" s="345"/>
      <c r="B24" s="365"/>
      <c r="C24" s="365"/>
      <c r="D24" s="368"/>
      <c r="E24" s="356"/>
      <c r="F24" s="37" t="s">
        <v>509</v>
      </c>
      <c r="G24" s="34"/>
    </row>
    <row r="25" spans="1:7" ht="72" customHeight="1">
      <c r="A25" s="345"/>
      <c r="B25" s="2" t="s">
        <v>532</v>
      </c>
      <c r="C25" s="37" t="s">
        <v>533</v>
      </c>
      <c r="D25" s="39" t="s">
        <v>2748</v>
      </c>
      <c r="E25" s="37" t="s">
        <v>2741</v>
      </c>
      <c r="F25" s="37" t="s">
        <v>535</v>
      </c>
      <c r="G25" s="34"/>
    </row>
    <row r="26" spans="1:7" ht="98.1" customHeight="1">
      <c r="A26" s="345"/>
      <c r="B26" s="360">
        <v>3</v>
      </c>
      <c r="C26" s="351" t="s">
        <v>79</v>
      </c>
      <c r="D26" s="357" t="s">
        <v>2749</v>
      </c>
      <c r="E26" s="354" t="s">
        <v>0</v>
      </c>
      <c r="F26" s="215" t="s">
        <v>73</v>
      </c>
      <c r="G26" s="34"/>
    </row>
    <row r="27" spans="1:7" ht="90" customHeight="1">
      <c r="A27" s="345"/>
      <c r="B27" s="361"/>
      <c r="C27" s="352"/>
      <c r="D27" s="358"/>
      <c r="E27" s="355"/>
      <c r="F27" s="216" t="s">
        <v>68</v>
      </c>
      <c r="G27" s="34"/>
    </row>
    <row r="28" spans="1:7" ht="19.350000000000001" customHeight="1">
      <c r="A28" s="345"/>
      <c r="B28" s="361"/>
      <c r="C28" s="352"/>
      <c r="D28" s="358"/>
      <c r="E28" s="355"/>
      <c r="F28" s="216" t="s">
        <v>69</v>
      </c>
      <c r="G28" s="34"/>
    </row>
    <row r="29" spans="1:7" ht="74.45" customHeight="1">
      <c r="A29" s="345"/>
      <c r="B29" s="361"/>
      <c r="C29" s="352"/>
      <c r="D29" s="358"/>
      <c r="E29" s="355"/>
      <c r="F29" s="216" t="s">
        <v>70</v>
      </c>
      <c r="G29" s="34"/>
    </row>
    <row r="30" spans="1:7" ht="62.45" customHeight="1">
      <c r="A30" s="345"/>
      <c r="B30" s="361"/>
      <c r="C30" s="352"/>
      <c r="D30" s="358"/>
      <c r="E30" s="355"/>
      <c r="F30" s="216" t="s">
        <v>71</v>
      </c>
      <c r="G30" s="34"/>
    </row>
    <row r="31" spans="1:7" ht="81" customHeight="1">
      <c r="A31" s="345"/>
      <c r="B31" s="361"/>
      <c r="C31" s="352"/>
      <c r="D31" s="358"/>
      <c r="E31" s="355"/>
      <c r="F31" s="216" t="s">
        <v>72</v>
      </c>
      <c r="G31" s="34"/>
    </row>
    <row r="32" spans="1:7" ht="48.75" customHeight="1">
      <c r="A32" s="345"/>
      <c r="B32" s="361"/>
      <c r="C32" s="352"/>
      <c r="D32" s="358"/>
      <c r="E32" s="355"/>
      <c r="F32" s="216" t="s">
        <v>75</v>
      </c>
      <c r="G32" s="34"/>
    </row>
    <row r="33" spans="1:7" ht="98.45" customHeight="1">
      <c r="A33" s="345"/>
      <c r="B33" s="361"/>
      <c r="C33" s="352"/>
      <c r="D33" s="358"/>
      <c r="E33" s="355"/>
      <c r="F33" s="216" t="s">
        <v>74</v>
      </c>
      <c r="G33" s="34"/>
    </row>
    <row r="34" spans="1:7" ht="89.1" customHeight="1">
      <c r="A34" s="345"/>
      <c r="B34" s="361"/>
      <c r="C34" s="352"/>
      <c r="D34" s="358"/>
      <c r="E34" s="355"/>
      <c r="F34" s="216" t="s">
        <v>76</v>
      </c>
      <c r="G34" s="34"/>
    </row>
    <row r="35" spans="1:7" ht="29.1" customHeight="1">
      <c r="A35" s="345"/>
      <c r="B35" s="361"/>
      <c r="C35" s="352"/>
      <c r="D35" s="358"/>
      <c r="E35" s="355"/>
      <c r="F35" s="216" t="s">
        <v>77</v>
      </c>
      <c r="G35" s="34"/>
    </row>
    <row r="36" spans="1:7" ht="126.75">
      <c r="A36" s="345"/>
      <c r="B36" s="362"/>
      <c r="C36" s="353"/>
      <c r="D36" s="359"/>
      <c r="E36" s="356"/>
      <c r="F36" s="217" t="s">
        <v>78</v>
      </c>
      <c r="G36" s="34"/>
    </row>
    <row r="37" spans="1:7" ht="123.75">
      <c r="A37" s="345"/>
      <c r="B37" s="176">
        <v>3.01</v>
      </c>
      <c r="C37" s="177" t="s">
        <v>79</v>
      </c>
      <c r="D37" s="39" t="s">
        <v>2750</v>
      </c>
      <c r="E37" s="218" t="s">
        <v>1475</v>
      </c>
      <c r="F37" s="219" t="s">
        <v>1602</v>
      </c>
      <c r="G37" s="34"/>
    </row>
    <row r="38" spans="1:7" ht="112.5">
      <c r="A38" s="345"/>
      <c r="B38" s="176">
        <v>3.02</v>
      </c>
      <c r="C38" s="177" t="s">
        <v>1509</v>
      </c>
      <c r="D38" s="39" t="s">
        <v>2751</v>
      </c>
      <c r="E38" s="218" t="s">
        <v>1524</v>
      </c>
      <c r="F38" s="219" t="s">
        <v>1603</v>
      </c>
      <c r="G38" s="34"/>
    </row>
    <row r="39" spans="1:7" ht="101.25">
      <c r="A39" s="345"/>
      <c r="B39" s="192">
        <v>4</v>
      </c>
      <c r="C39" s="191" t="s">
        <v>1782</v>
      </c>
      <c r="D39" s="39" t="s">
        <v>2752</v>
      </c>
      <c r="E39" s="37" t="s">
        <v>2680</v>
      </c>
      <c r="F39" s="37" t="s">
        <v>1783</v>
      </c>
      <c r="G39" s="34"/>
    </row>
    <row r="40" spans="1:7" ht="56.25">
      <c r="A40" s="345"/>
      <c r="B40" s="176">
        <v>4.01</v>
      </c>
      <c r="C40" s="191" t="s">
        <v>1782</v>
      </c>
      <c r="D40" s="39" t="s">
        <v>2754</v>
      </c>
      <c r="E40" s="37" t="s">
        <v>2700</v>
      </c>
      <c r="F40" s="37" t="s">
        <v>2706</v>
      </c>
      <c r="G40" s="34"/>
    </row>
    <row r="41" spans="1:7" ht="56.25">
      <c r="A41" s="345"/>
      <c r="B41" s="176" t="s">
        <v>2739</v>
      </c>
      <c r="C41" s="191" t="s">
        <v>1782</v>
      </c>
      <c r="D41" s="39" t="s">
        <v>2753</v>
      </c>
      <c r="E41" s="37" t="s">
        <v>2742</v>
      </c>
      <c r="F41" s="37" t="s">
        <v>2740</v>
      </c>
      <c r="G41" s="34"/>
    </row>
    <row r="42" spans="1:7" ht="56.25">
      <c r="A42" s="345"/>
      <c r="B42" s="176" t="s">
        <v>2791</v>
      </c>
      <c r="C42" s="191" t="s">
        <v>1782</v>
      </c>
      <c r="D42" s="39" t="s">
        <v>2962</v>
      </c>
      <c r="E42" s="37" t="s">
        <v>2741</v>
      </c>
      <c r="F42" s="37" t="s">
        <v>2792</v>
      </c>
      <c r="G42" s="34"/>
    </row>
    <row r="43" spans="1:7" ht="123.75">
      <c r="A43" s="345"/>
      <c r="B43" s="208">
        <v>4.0999999999999996</v>
      </c>
      <c r="C43" s="191" t="s">
        <v>2961</v>
      </c>
      <c r="D43" s="209">
        <v>42867</v>
      </c>
      <c r="E43" s="220" t="s">
        <v>2964</v>
      </c>
      <c r="F43" s="37" t="s">
        <v>2963</v>
      </c>
      <c r="G43" s="34"/>
    </row>
    <row r="44" spans="1:7" ht="78.75">
      <c r="A44" s="345"/>
      <c r="B44" s="208">
        <v>4.2</v>
      </c>
      <c r="C44" s="191" t="s">
        <v>2961</v>
      </c>
      <c r="D44" s="209">
        <v>42704</v>
      </c>
      <c r="E44" s="220" t="s">
        <v>3219</v>
      </c>
      <c r="F44" s="37" t="s">
        <v>3184</v>
      </c>
      <c r="G44" s="34"/>
    </row>
    <row r="45" spans="1:7" ht="157.5">
      <c r="A45" s="345"/>
      <c r="B45" s="287">
        <v>5</v>
      </c>
      <c r="C45" s="191" t="s">
        <v>2961</v>
      </c>
      <c r="D45" s="209">
        <v>42867</v>
      </c>
      <c r="E45" s="220" t="s">
        <v>14011</v>
      </c>
      <c r="F45" s="37" t="s">
        <v>13595</v>
      </c>
      <c r="G45" s="34"/>
    </row>
    <row r="46" spans="1:7" ht="45">
      <c r="A46" s="345"/>
      <c r="B46" s="208">
        <v>5.01</v>
      </c>
      <c r="C46" s="191" t="s">
        <v>2961</v>
      </c>
      <c r="D46" s="209">
        <v>42907</v>
      </c>
      <c r="E46" s="220" t="s">
        <v>14067</v>
      </c>
      <c r="F46" s="37" t="s">
        <v>13595</v>
      </c>
      <c r="G46" s="34"/>
    </row>
    <row r="47" spans="1:7" ht="67.5">
      <c r="A47" s="345"/>
      <c r="B47" s="208">
        <v>5.0999999999999996</v>
      </c>
      <c r="C47" s="191" t="s">
        <v>2961</v>
      </c>
      <c r="D47" s="209">
        <v>43070</v>
      </c>
      <c r="E47" s="220" t="s">
        <v>14293</v>
      </c>
      <c r="F47" s="37" t="s">
        <v>14294</v>
      </c>
      <c r="G47" s="34"/>
    </row>
    <row r="48" spans="1:7" ht="56.25">
      <c r="A48" s="345"/>
      <c r="B48" s="208">
        <v>5.1100000000000003</v>
      </c>
      <c r="C48" s="191" t="s">
        <v>14574</v>
      </c>
      <c r="D48" s="209">
        <v>43217</v>
      </c>
      <c r="E48" s="220" t="s">
        <v>14720</v>
      </c>
      <c r="F48" s="37" t="s">
        <v>14615</v>
      </c>
      <c r="G48" s="34"/>
    </row>
    <row r="49" spans="1:7" ht="13.5" thickBot="1">
      <c r="A49" s="346"/>
      <c r="B49" s="347" t="str">
        <f ca="1">OFFSET(L!$C$1,MATCH("General"&amp;"Cpy",L!$A:$A,0)-1,SL,,)</f>
        <v>© 2018 Responsible Minerals Initiative. All rights reserved.</v>
      </c>
      <c r="C49" s="347"/>
      <c r="D49" s="347"/>
      <c r="E49" s="347"/>
      <c r="F49" s="347"/>
      <c r="G49" s="35"/>
    </row>
    <row r="50" spans="1:7" ht="13.5" thickTop="1">
      <c r="A50" s="124"/>
      <c r="B50" s="125"/>
      <c r="C50" s="125"/>
      <c r="D50" s="233"/>
      <c r="E50" s="125"/>
      <c r="F50" s="125"/>
      <c r="G50" s="125"/>
    </row>
  </sheetData>
  <sheetProtection password="E985" sheet="1" objects="1" scenarios="1" formatColumns="0" formatRows="0"/>
  <customSheetViews>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1"/>
    </customSheetView>
    <customSheetView guid="{81CF54B1-70AB-4A68-BB72-21925B5D4874}" state="hidden">
      <selection activeCell="E26" sqref="E26"/>
      <pageMargins left="0.7" right="0.7" top="0.75" bottom="0.75" header="0.3" footer="0.3"/>
      <pageSetup orientation="portrait" r:id="rId2"/>
    </customSheetView>
  </customSheetViews>
  <mergeCells count="18">
    <mergeCell ref="D22:D24"/>
    <mergeCell ref="E22:E24"/>
    <mergeCell ref="A2:A49"/>
    <mergeCell ref="B49:F49"/>
    <mergeCell ref="B9:F9"/>
    <mergeCell ref="B10:F11"/>
    <mergeCell ref="B15:B17"/>
    <mergeCell ref="C15:C17"/>
    <mergeCell ref="D15:D17"/>
    <mergeCell ref="B18:B21"/>
    <mergeCell ref="C18:C21"/>
    <mergeCell ref="D18:D21"/>
    <mergeCell ref="E26:E36"/>
    <mergeCell ref="D26:D36"/>
    <mergeCell ref="C26:C36"/>
    <mergeCell ref="B26:B36"/>
    <mergeCell ref="B22:B24"/>
    <mergeCell ref="C22:C24"/>
  </mergeCells>
  <phoneticPr fontId="28"/>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250"/>
  <sheetViews>
    <sheetView topLeftCell="A204" workbookViewId="0">
      <selection activeCell="B219" sqref="B219"/>
    </sheetView>
  </sheetViews>
  <sheetFormatPr defaultColWidth="8.875" defaultRowHeight="12.75"/>
  <cols>
    <col min="1" max="1" width="20.5" style="80" customWidth="1"/>
    <col min="2" max="2" width="57.125" style="80" customWidth="1"/>
    <col min="3" max="16384" width="8.875" style="80"/>
  </cols>
  <sheetData>
    <row r="1" spans="1:2">
      <c r="A1" s="79" t="s">
        <v>1007</v>
      </c>
      <c r="B1" s="79" t="s">
        <v>14062</v>
      </c>
    </row>
    <row r="2" spans="1:2">
      <c r="A2" t="s">
        <v>13762</v>
      </c>
      <c r="B2" t="s">
        <v>14343</v>
      </c>
    </row>
    <row r="3" spans="1:2">
      <c r="A3" t="s">
        <v>13775</v>
      </c>
      <c r="B3" t="s">
        <v>14353</v>
      </c>
    </row>
    <row r="4" spans="1:2">
      <c r="A4" t="s">
        <v>13766</v>
      </c>
      <c r="B4" t="s">
        <v>14346</v>
      </c>
    </row>
    <row r="5" spans="1:2">
      <c r="A5" t="s">
        <v>13822</v>
      </c>
      <c r="B5" t="s">
        <v>14391</v>
      </c>
    </row>
    <row r="6" spans="1:2">
      <c r="A6" t="s">
        <v>13771</v>
      </c>
      <c r="B6" t="s">
        <v>14351</v>
      </c>
    </row>
    <row r="7" spans="1:2">
      <c r="A7" t="s">
        <v>13760</v>
      </c>
      <c r="B7" t="s">
        <v>1223</v>
      </c>
    </row>
    <row r="8" spans="1:2">
      <c r="A8" t="s">
        <v>13768</v>
      </c>
      <c r="B8" t="s">
        <v>14348</v>
      </c>
    </row>
    <row r="9" spans="1:2">
      <c r="A9" t="s">
        <v>13764</v>
      </c>
      <c r="B9" t="s">
        <v>14345</v>
      </c>
    </row>
    <row r="10" spans="1:2">
      <c r="A10" t="s">
        <v>13769</v>
      </c>
      <c r="B10" t="s">
        <v>14349</v>
      </c>
    </row>
    <row r="11" spans="1:2">
      <c r="A11" t="s">
        <v>13763</v>
      </c>
      <c r="B11" t="s">
        <v>14344</v>
      </c>
    </row>
    <row r="12" spans="1:2">
      <c r="A12" t="s">
        <v>13770</v>
      </c>
      <c r="B12" t="s">
        <v>14350</v>
      </c>
    </row>
    <row r="13" spans="1:2">
      <c r="A13" t="s">
        <v>13767</v>
      </c>
      <c r="B13" t="s">
        <v>14347</v>
      </c>
    </row>
    <row r="14" spans="1:2">
      <c r="A14" t="s">
        <v>13774</v>
      </c>
      <c r="B14" t="s">
        <v>14352</v>
      </c>
    </row>
    <row r="15" spans="1:2">
      <c r="A15" t="s">
        <v>13773</v>
      </c>
      <c r="B15" t="s">
        <v>1225</v>
      </c>
    </row>
    <row r="16" spans="1:2">
      <c r="A16" t="s">
        <v>13772</v>
      </c>
      <c r="B16" t="s">
        <v>1226</v>
      </c>
    </row>
    <row r="17" spans="1:2">
      <c r="A17" t="s">
        <v>13776</v>
      </c>
      <c r="B17" t="s">
        <v>14354</v>
      </c>
    </row>
    <row r="18" spans="1:2">
      <c r="A18" t="s">
        <v>13792</v>
      </c>
      <c r="B18" t="s">
        <v>14367</v>
      </c>
    </row>
    <row r="19" spans="1:2">
      <c r="A19" t="s">
        <v>13783</v>
      </c>
      <c r="B19" t="s">
        <v>14360</v>
      </c>
    </row>
    <row r="20" spans="1:2">
      <c r="A20" t="s">
        <v>13779</v>
      </c>
      <c r="B20" t="s">
        <v>14357</v>
      </c>
    </row>
    <row r="21" spans="1:2">
      <c r="A21" t="s">
        <v>13778</v>
      </c>
      <c r="B21" t="s">
        <v>14356</v>
      </c>
    </row>
    <row r="22" spans="1:2">
      <c r="A22" t="s">
        <v>13796</v>
      </c>
      <c r="B22" t="s">
        <v>14371</v>
      </c>
    </row>
    <row r="23" spans="1:2">
      <c r="A23" t="s">
        <v>13780</v>
      </c>
      <c r="B23" t="s">
        <v>1227</v>
      </c>
    </row>
    <row r="24" spans="1:2">
      <c r="A24" t="s">
        <v>13797</v>
      </c>
      <c r="B24" t="s">
        <v>14372</v>
      </c>
    </row>
    <row r="25" spans="1:2">
      <c r="A25" t="s">
        <v>13785</v>
      </c>
      <c r="B25" t="s">
        <v>14362</v>
      </c>
    </row>
    <row r="26" spans="1:2">
      <c r="A26" t="s">
        <v>13787</v>
      </c>
      <c r="B26" t="s">
        <v>14364</v>
      </c>
    </row>
    <row r="27" spans="1:2">
      <c r="A27" t="s">
        <v>13793</v>
      </c>
      <c r="B27" t="s">
        <v>14368</v>
      </c>
    </row>
    <row r="28" spans="1:2">
      <c r="A28" t="s">
        <v>13789</v>
      </c>
      <c r="B28" t="s">
        <v>3152</v>
      </c>
    </row>
    <row r="29" spans="1:2">
      <c r="A29" t="s">
        <v>13790</v>
      </c>
      <c r="B29" t="s">
        <v>14366</v>
      </c>
    </row>
    <row r="30" spans="1:2">
      <c r="A30" t="s">
        <v>13777</v>
      </c>
      <c r="B30" t="s">
        <v>14355</v>
      </c>
    </row>
    <row r="31" spans="1:2">
      <c r="A31" t="s">
        <v>13795</v>
      </c>
      <c r="B31" t="s">
        <v>14370</v>
      </c>
    </row>
    <row r="32" spans="1:2">
      <c r="A32" t="s">
        <v>13794</v>
      </c>
      <c r="B32" t="s">
        <v>14369</v>
      </c>
    </row>
    <row r="33" spans="1:2">
      <c r="A33" t="s">
        <v>13791</v>
      </c>
      <c r="B33" t="s">
        <v>1228</v>
      </c>
    </row>
    <row r="34" spans="1:2">
      <c r="A34" t="s">
        <v>13866</v>
      </c>
      <c r="B34" t="s">
        <v>14430</v>
      </c>
    </row>
    <row r="35" spans="1:2">
      <c r="A35" t="s">
        <v>13788</v>
      </c>
      <c r="B35" t="s">
        <v>14365</v>
      </c>
    </row>
    <row r="36" spans="1:2">
      <c r="A36" t="s">
        <v>13782</v>
      </c>
      <c r="B36" t="s">
        <v>14359</v>
      </c>
    </row>
    <row r="37" spans="1:2">
      <c r="A37" t="s">
        <v>13781</v>
      </c>
      <c r="B37" t="s">
        <v>14358</v>
      </c>
    </row>
    <row r="38" spans="1:2">
      <c r="A38" t="s">
        <v>13784</v>
      </c>
      <c r="B38" t="s">
        <v>14361</v>
      </c>
    </row>
    <row r="39" spans="1:2">
      <c r="A39" t="s">
        <v>13812</v>
      </c>
      <c r="B39" t="s">
        <v>14383</v>
      </c>
    </row>
    <row r="40" spans="1:2">
      <c r="A40" t="s">
        <v>13877</v>
      </c>
      <c r="B40" t="s">
        <v>14438</v>
      </c>
    </row>
    <row r="41" spans="1:2">
      <c r="A41" t="s">
        <v>13807</v>
      </c>
      <c r="B41" t="s">
        <v>14379</v>
      </c>
    </row>
    <row r="42" spans="1:2">
      <c r="A42" t="s">
        <v>13798</v>
      </c>
      <c r="B42" t="s">
        <v>1229</v>
      </c>
    </row>
    <row r="43" spans="1:2">
      <c r="A43" t="s">
        <v>13884</v>
      </c>
      <c r="B43" t="s">
        <v>14444</v>
      </c>
    </row>
    <row r="44" spans="1:2">
      <c r="A44" t="s">
        <v>13801</v>
      </c>
      <c r="B44" t="s">
        <v>14375</v>
      </c>
    </row>
    <row r="45" spans="1:2">
      <c r="A45" t="s">
        <v>13974</v>
      </c>
      <c r="B45" t="s">
        <v>14519</v>
      </c>
    </row>
    <row r="46" spans="1:2">
      <c r="A46" t="s">
        <v>13806</v>
      </c>
      <c r="B46" t="s">
        <v>1231</v>
      </c>
    </row>
    <row r="47" spans="1:2">
      <c r="A47" t="s">
        <v>13808</v>
      </c>
      <c r="B47" t="s">
        <v>1232</v>
      </c>
    </row>
    <row r="48" spans="1:2">
      <c r="A48" t="s">
        <v>13814</v>
      </c>
      <c r="B48" t="s">
        <v>14385</v>
      </c>
    </row>
    <row r="49" spans="1:2">
      <c r="A49" t="s">
        <v>13799</v>
      </c>
      <c r="B49" t="s">
        <v>14373</v>
      </c>
    </row>
    <row r="50" spans="1:2">
      <c r="A50" t="s">
        <v>13809</v>
      </c>
      <c r="B50" t="s">
        <v>14380</v>
      </c>
    </row>
    <row r="51" spans="1:2">
      <c r="A51" t="s">
        <v>13879</v>
      </c>
      <c r="B51" t="s">
        <v>14440</v>
      </c>
    </row>
    <row r="52" spans="1:2">
      <c r="A52" t="s">
        <v>13802</v>
      </c>
      <c r="B52" t="s">
        <v>14376</v>
      </c>
    </row>
    <row r="53" spans="1:2">
      <c r="A53" t="s">
        <v>13800</v>
      </c>
      <c r="B53" t="s">
        <v>14374</v>
      </c>
    </row>
    <row r="54" spans="1:2">
      <c r="A54" t="s">
        <v>13805</v>
      </c>
      <c r="B54" t="s">
        <v>14378</v>
      </c>
    </row>
    <row r="55" spans="1:2">
      <c r="A55" t="s">
        <v>13810</v>
      </c>
      <c r="B55" t="s">
        <v>14381</v>
      </c>
    </row>
    <row r="56" spans="1:2">
      <c r="A56" t="s">
        <v>13804</v>
      </c>
      <c r="B56" t="s">
        <v>14377</v>
      </c>
    </row>
    <row r="57" spans="1:2">
      <c r="A57" t="s">
        <v>13858</v>
      </c>
      <c r="B57" t="s">
        <v>14424</v>
      </c>
    </row>
    <row r="58" spans="1:2">
      <c r="A58" t="s">
        <v>13811</v>
      </c>
      <c r="B58" t="s">
        <v>14382</v>
      </c>
    </row>
    <row r="59" spans="1:2">
      <c r="A59" t="s">
        <v>13813</v>
      </c>
      <c r="B59" t="s">
        <v>14384</v>
      </c>
    </row>
    <row r="60" spans="1:2">
      <c r="A60" t="s">
        <v>13815</v>
      </c>
      <c r="B60" t="s">
        <v>14386</v>
      </c>
    </row>
    <row r="61" spans="1:2">
      <c r="A61" t="s">
        <v>13816</v>
      </c>
      <c r="B61" t="s">
        <v>1233</v>
      </c>
    </row>
    <row r="62" spans="1:2">
      <c r="A62" t="s">
        <v>13819</v>
      </c>
      <c r="B62" t="s">
        <v>14388</v>
      </c>
    </row>
    <row r="63" spans="1:2">
      <c r="A63" t="s">
        <v>13818</v>
      </c>
      <c r="B63" t="s">
        <v>14387</v>
      </c>
    </row>
    <row r="64" spans="1:2">
      <c r="A64" t="s">
        <v>13820</v>
      </c>
      <c r="B64" t="s">
        <v>14389</v>
      </c>
    </row>
    <row r="65" spans="1:2">
      <c r="A65" t="s">
        <v>13821</v>
      </c>
      <c r="B65" t="s">
        <v>14390</v>
      </c>
    </row>
    <row r="66" spans="1:2">
      <c r="A66" t="s">
        <v>13823</v>
      </c>
      <c r="B66" t="s">
        <v>14392</v>
      </c>
    </row>
    <row r="67" spans="1:2">
      <c r="A67" t="s">
        <v>13825</v>
      </c>
      <c r="B67" t="s">
        <v>14393</v>
      </c>
    </row>
    <row r="68" spans="1:2">
      <c r="A68" t="s">
        <v>13969</v>
      </c>
      <c r="B68" t="s">
        <v>14514</v>
      </c>
    </row>
    <row r="69" spans="1:2">
      <c r="A69" t="s">
        <v>13848</v>
      </c>
      <c r="B69" t="s">
        <v>14414</v>
      </c>
    </row>
    <row r="70" spans="1:2">
      <c r="A70" t="s">
        <v>13827</v>
      </c>
      <c r="B70" t="s">
        <v>14395</v>
      </c>
    </row>
    <row r="71" spans="1:2">
      <c r="A71" t="s">
        <v>13824</v>
      </c>
      <c r="B71" t="s">
        <v>1236</v>
      </c>
    </row>
    <row r="72" spans="1:2">
      <c r="A72" t="s">
        <v>13829</v>
      </c>
      <c r="B72" t="s">
        <v>14396</v>
      </c>
    </row>
    <row r="73" spans="1:2">
      <c r="A73" t="s">
        <v>13832</v>
      </c>
      <c r="B73" t="s">
        <v>14399</v>
      </c>
    </row>
    <row r="74" spans="1:2">
      <c r="A74" t="s">
        <v>13834</v>
      </c>
      <c r="B74" t="s">
        <v>14401</v>
      </c>
    </row>
    <row r="75" spans="1:2">
      <c r="A75" t="s">
        <v>13831</v>
      </c>
      <c r="B75" t="s">
        <v>14398</v>
      </c>
    </row>
    <row r="76" spans="1:2">
      <c r="A76" t="s">
        <v>13830</v>
      </c>
      <c r="B76" t="s">
        <v>14397</v>
      </c>
    </row>
    <row r="77" spans="1:2">
      <c r="A77" t="s">
        <v>13835</v>
      </c>
      <c r="B77" t="s">
        <v>1237</v>
      </c>
    </row>
    <row r="78" spans="1:2">
      <c r="A78" t="s">
        <v>13840</v>
      </c>
      <c r="B78" t="s">
        <v>14406</v>
      </c>
    </row>
    <row r="79" spans="1:2">
      <c r="A79" t="s">
        <v>13934</v>
      </c>
      <c r="B79" t="s">
        <v>14486</v>
      </c>
    </row>
    <row r="80" spans="1:2">
      <c r="A80" t="s">
        <v>13975</v>
      </c>
      <c r="B80" t="s">
        <v>14520</v>
      </c>
    </row>
    <row r="81" spans="1:2">
      <c r="A81" t="s">
        <v>13836</v>
      </c>
      <c r="B81" t="s">
        <v>14402</v>
      </c>
    </row>
    <row r="82" spans="1:2">
      <c r="A82" t="s">
        <v>13845</v>
      </c>
      <c r="B82" t="s">
        <v>14411</v>
      </c>
    </row>
    <row r="83" spans="1:2">
      <c r="A83" t="s">
        <v>13839</v>
      </c>
      <c r="B83" t="s">
        <v>14405</v>
      </c>
    </row>
    <row r="84" spans="1:2">
      <c r="A84" t="s">
        <v>13817</v>
      </c>
      <c r="B84" t="s">
        <v>1234</v>
      </c>
    </row>
    <row r="85" spans="1:2">
      <c r="A85" t="s">
        <v>13842</v>
      </c>
      <c r="B85" t="s">
        <v>14408</v>
      </c>
    </row>
    <row r="86" spans="1:2">
      <c r="A86" t="s">
        <v>13843</v>
      </c>
      <c r="B86" t="s">
        <v>14409</v>
      </c>
    </row>
    <row r="87" spans="1:2">
      <c r="A87" t="s">
        <v>13849</v>
      </c>
      <c r="B87" t="s">
        <v>14415</v>
      </c>
    </row>
    <row r="88" spans="1:2">
      <c r="A88" t="s">
        <v>13844</v>
      </c>
      <c r="B88" t="s">
        <v>14410</v>
      </c>
    </row>
    <row r="89" spans="1:2">
      <c r="A89" t="s">
        <v>13838</v>
      </c>
      <c r="B89" t="s">
        <v>14404</v>
      </c>
    </row>
    <row r="90" spans="1:2">
      <c r="A90" t="s">
        <v>13847</v>
      </c>
      <c r="B90" t="s">
        <v>14413</v>
      </c>
    </row>
    <row r="91" spans="1:2">
      <c r="A91" t="s">
        <v>13852</v>
      </c>
      <c r="B91" t="s">
        <v>14418</v>
      </c>
    </row>
    <row r="92" spans="1:2">
      <c r="A92" t="s">
        <v>13851</v>
      </c>
      <c r="B92" t="s">
        <v>14417</v>
      </c>
    </row>
    <row r="93" spans="1:2">
      <c r="A93" t="s">
        <v>13841</v>
      </c>
      <c r="B93" t="s">
        <v>14407</v>
      </c>
    </row>
    <row r="94" spans="1:2">
      <c r="A94" t="s">
        <v>13846</v>
      </c>
      <c r="B94" t="s">
        <v>14412</v>
      </c>
    </row>
    <row r="95" spans="1:2">
      <c r="A95" t="s">
        <v>13853</v>
      </c>
      <c r="B95" t="s">
        <v>14419</v>
      </c>
    </row>
    <row r="96" spans="1:2">
      <c r="A96" t="s">
        <v>13854</v>
      </c>
      <c r="B96" t="s">
        <v>14420</v>
      </c>
    </row>
    <row r="97" spans="1:2">
      <c r="A97" t="s">
        <v>13859</v>
      </c>
      <c r="B97" t="s">
        <v>14425</v>
      </c>
    </row>
    <row r="98" spans="1:2">
      <c r="A98" t="s">
        <v>13856</v>
      </c>
      <c r="B98" t="s">
        <v>14422</v>
      </c>
    </row>
    <row r="99" spans="1:2">
      <c r="A99" t="s">
        <v>13995</v>
      </c>
      <c r="B99" t="s">
        <v>14534</v>
      </c>
    </row>
    <row r="100" spans="1:2">
      <c r="A100" t="s">
        <v>13857</v>
      </c>
      <c r="B100" t="s">
        <v>14423</v>
      </c>
    </row>
    <row r="101" spans="1:2">
      <c r="A101" t="s">
        <v>13855</v>
      </c>
      <c r="B101" t="s">
        <v>14421</v>
      </c>
    </row>
    <row r="102" spans="1:2">
      <c r="A102" t="s">
        <v>13860</v>
      </c>
      <c r="B102" t="s">
        <v>14426</v>
      </c>
    </row>
    <row r="103" spans="1:2">
      <c r="A103" t="s">
        <v>13869</v>
      </c>
      <c r="B103" t="s">
        <v>14433</v>
      </c>
    </row>
    <row r="104" spans="1:2">
      <c r="A104" t="s">
        <v>13865</v>
      </c>
      <c r="B104" t="s">
        <v>1239</v>
      </c>
    </row>
    <row r="105" spans="1:2">
      <c r="A105" t="s">
        <v>13861</v>
      </c>
      <c r="B105" t="s">
        <v>1238</v>
      </c>
    </row>
    <row r="106" spans="1:2">
      <c r="A106" t="s">
        <v>13868</v>
      </c>
      <c r="B106" t="s">
        <v>14432</v>
      </c>
    </row>
    <row r="107" spans="1:2">
      <c r="A107" t="s">
        <v>13867</v>
      </c>
      <c r="B107" t="s">
        <v>14431</v>
      </c>
    </row>
    <row r="108" spans="1:2">
      <c r="A108" t="s">
        <v>13862</v>
      </c>
      <c r="B108" t="s">
        <v>14427</v>
      </c>
    </row>
    <row r="109" spans="1:2">
      <c r="A109" t="s">
        <v>13864</v>
      </c>
      <c r="B109" t="s">
        <v>14429</v>
      </c>
    </row>
    <row r="110" spans="1:2">
      <c r="A110" t="s">
        <v>13863</v>
      </c>
      <c r="B110" t="s">
        <v>14428</v>
      </c>
    </row>
    <row r="111" spans="1:2">
      <c r="A111" t="s">
        <v>13870</v>
      </c>
      <c r="B111" t="s">
        <v>1240</v>
      </c>
    </row>
    <row r="112" spans="1:2">
      <c r="A112" t="s">
        <v>13872</v>
      </c>
      <c r="B112" t="s">
        <v>14435</v>
      </c>
    </row>
    <row r="113" spans="1:2">
      <c r="A113" t="s">
        <v>13874</v>
      </c>
      <c r="B113" t="s">
        <v>1241</v>
      </c>
    </row>
    <row r="114" spans="1:2">
      <c r="A114" t="s">
        <v>13871</v>
      </c>
      <c r="B114" t="s">
        <v>14434</v>
      </c>
    </row>
    <row r="115" spans="1:2">
      <c r="A115" t="s">
        <v>13873</v>
      </c>
      <c r="B115" t="s">
        <v>14436</v>
      </c>
    </row>
    <row r="116" spans="1:2">
      <c r="A116" t="s">
        <v>13885</v>
      </c>
      <c r="B116" t="s">
        <v>1242</v>
      </c>
    </row>
    <row r="117" spans="1:2">
      <c r="A117" t="s">
        <v>13875</v>
      </c>
      <c r="B117" t="s">
        <v>14437</v>
      </c>
    </row>
    <row r="118" spans="1:2">
      <c r="A118" t="s">
        <v>13878</v>
      </c>
      <c r="B118" t="s">
        <v>14439</v>
      </c>
    </row>
    <row r="119" spans="1:2">
      <c r="A119" t="s">
        <v>13881</v>
      </c>
      <c r="B119" t="s">
        <v>14442</v>
      </c>
    </row>
    <row r="120" spans="1:2">
      <c r="A120" t="s">
        <v>13882</v>
      </c>
      <c r="B120" t="s">
        <v>1244</v>
      </c>
    </row>
    <row r="121" spans="1:2">
      <c r="A121" t="s">
        <v>13883</v>
      </c>
      <c r="B121" t="s">
        <v>14443</v>
      </c>
    </row>
    <row r="122" spans="1:2">
      <c r="A122" t="s">
        <v>13876</v>
      </c>
      <c r="B122" t="s">
        <v>1243</v>
      </c>
    </row>
    <row r="123" spans="1:2">
      <c r="A123" t="s">
        <v>13886</v>
      </c>
      <c r="B123" t="s">
        <v>14445</v>
      </c>
    </row>
    <row r="124" spans="1:2">
      <c r="A124" t="s">
        <v>13895</v>
      </c>
      <c r="B124" t="s">
        <v>14453</v>
      </c>
    </row>
    <row r="125" spans="1:2">
      <c r="A125" t="s">
        <v>13887</v>
      </c>
      <c r="B125" t="s">
        <v>14446</v>
      </c>
    </row>
    <row r="126" spans="1:2">
      <c r="A126" t="s">
        <v>13892</v>
      </c>
      <c r="B126" t="s">
        <v>14451</v>
      </c>
    </row>
    <row r="127" spans="1:2">
      <c r="A127" t="s">
        <v>13891</v>
      </c>
      <c r="B127" t="s">
        <v>14450</v>
      </c>
    </row>
    <row r="128" spans="1:2">
      <c r="A128" t="s">
        <v>13896</v>
      </c>
      <c r="B128" t="s">
        <v>14454</v>
      </c>
    </row>
    <row r="129" spans="1:2">
      <c r="A129" t="s">
        <v>13889</v>
      </c>
      <c r="B129" t="s">
        <v>14448</v>
      </c>
    </row>
    <row r="130" spans="1:2">
      <c r="A130" t="s">
        <v>13893</v>
      </c>
      <c r="B130" t="s">
        <v>1245</v>
      </c>
    </row>
    <row r="131" spans="1:2">
      <c r="A131" t="s">
        <v>13894</v>
      </c>
      <c r="B131" t="s">
        <v>14452</v>
      </c>
    </row>
    <row r="132" spans="1:2">
      <c r="A132" t="s">
        <v>13908</v>
      </c>
      <c r="B132" t="s">
        <v>14464</v>
      </c>
    </row>
    <row r="133" spans="1:2">
      <c r="A133" t="s">
        <v>13904</v>
      </c>
      <c r="B133" t="s">
        <v>3312</v>
      </c>
    </row>
    <row r="134" spans="1:2">
      <c r="A134" t="s">
        <v>13902</v>
      </c>
      <c r="B134" t="s">
        <v>14460</v>
      </c>
    </row>
    <row r="135" spans="1:2">
      <c r="A135" t="s">
        <v>13916</v>
      </c>
      <c r="B135" t="s">
        <v>14472</v>
      </c>
    </row>
    <row r="136" spans="1:2">
      <c r="A136" t="s">
        <v>13918</v>
      </c>
      <c r="B136" t="s">
        <v>1248</v>
      </c>
    </row>
    <row r="137" spans="1:2">
      <c r="A137" t="s">
        <v>13915</v>
      </c>
      <c r="B137" t="s">
        <v>14471</v>
      </c>
    </row>
    <row r="138" spans="1:2">
      <c r="A138" t="s">
        <v>13905</v>
      </c>
      <c r="B138" t="s">
        <v>14462</v>
      </c>
    </row>
    <row r="139" spans="1:2">
      <c r="A139" t="s">
        <v>13913</v>
      </c>
      <c r="B139" t="s">
        <v>14469</v>
      </c>
    </row>
    <row r="140" spans="1:2">
      <c r="A140" t="s">
        <v>13903</v>
      </c>
      <c r="B140" t="s">
        <v>14461</v>
      </c>
    </row>
    <row r="141" spans="1:2">
      <c r="A141" t="s">
        <v>13910</v>
      </c>
      <c r="B141" t="s">
        <v>14466</v>
      </c>
    </row>
    <row r="142" spans="1:2">
      <c r="A142" t="s">
        <v>13911</v>
      </c>
      <c r="B142" t="s">
        <v>14467</v>
      </c>
    </row>
    <row r="143" spans="1:2">
      <c r="A143" t="s">
        <v>13914</v>
      </c>
      <c r="B143" t="s">
        <v>14470</v>
      </c>
    </row>
    <row r="144" spans="1:2">
      <c r="A144" t="s">
        <v>14005</v>
      </c>
      <c r="B144" t="s">
        <v>14543</v>
      </c>
    </row>
    <row r="145" spans="1:2">
      <c r="A145" t="s">
        <v>13917</v>
      </c>
      <c r="B145" t="s">
        <v>1246</v>
      </c>
    </row>
    <row r="146" spans="1:2">
      <c r="A146" t="s">
        <v>13833</v>
      </c>
      <c r="B146" t="s">
        <v>14400</v>
      </c>
    </row>
    <row r="147" spans="1:2">
      <c r="A147" t="s">
        <v>13899</v>
      </c>
      <c r="B147" t="s">
        <v>14457</v>
      </c>
    </row>
    <row r="148" spans="1:2">
      <c r="A148" t="s">
        <v>13898</v>
      </c>
      <c r="B148" t="s">
        <v>14456</v>
      </c>
    </row>
    <row r="149" spans="1:2">
      <c r="A149" t="s">
        <v>13907</v>
      </c>
      <c r="B149" t="s">
        <v>14463</v>
      </c>
    </row>
    <row r="150" spans="1:2">
      <c r="A150" t="s">
        <v>13900</v>
      </c>
      <c r="B150" t="s">
        <v>14458</v>
      </c>
    </row>
    <row r="151" spans="1:2">
      <c r="A151" t="s">
        <v>13912</v>
      </c>
      <c r="B151" t="s">
        <v>14468</v>
      </c>
    </row>
    <row r="152" spans="1:2">
      <c r="A152" t="s">
        <v>13897</v>
      </c>
      <c r="B152" t="s">
        <v>14455</v>
      </c>
    </row>
    <row r="153" spans="1:2">
      <c r="A153" t="s">
        <v>13919</v>
      </c>
      <c r="B153" t="s">
        <v>14473</v>
      </c>
    </row>
    <row r="154" spans="1:2">
      <c r="A154" t="s">
        <v>13906</v>
      </c>
      <c r="B154" t="s">
        <v>1247</v>
      </c>
    </row>
    <row r="155" spans="1:2">
      <c r="A155" t="s">
        <v>13920</v>
      </c>
      <c r="B155" t="s">
        <v>14474</v>
      </c>
    </row>
    <row r="156" spans="1:2">
      <c r="A156" t="s">
        <v>13928</v>
      </c>
      <c r="B156" t="s">
        <v>14482</v>
      </c>
    </row>
    <row r="157" spans="1:2">
      <c r="A157" t="s">
        <v>13927</v>
      </c>
      <c r="B157" t="s">
        <v>14481</v>
      </c>
    </row>
    <row r="158" spans="1:2">
      <c r="A158" t="s">
        <v>13926</v>
      </c>
      <c r="B158" t="s">
        <v>1249</v>
      </c>
    </row>
    <row r="159" spans="1:2">
      <c r="A159" t="s">
        <v>13921</v>
      </c>
      <c r="B159" t="s">
        <v>14475</v>
      </c>
    </row>
    <row r="160" spans="1:2">
      <c r="A160" t="s">
        <v>13930</v>
      </c>
      <c r="B160" t="s">
        <v>1250</v>
      </c>
    </row>
    <row r="161" spans="1:2">
      <c r="A161" t="s">
        <v>13925</v>
      </c>
      <c r="B161" t="s">
        <v>14479</v>
      </c>
    </row>
    <row r="162" spans="1:2">
      <c r="A162" t="s">
        <v>13922</v>
      </c>
      <c r="B162" t="s">
        <v>14476</v>
      </c>
    </row>
    <row r="163" spans="1:2">
      <c r="A163" t="s">
        <v>13924</v>
      </c>
      <c r="B163" t="s">
        <v>14478</v>
      </c>
    </row>
    <row r="164" spans="1:2">
      <c r="A164" t="s">
        <v>13929</v>
      </c>
      <c r="B164" t="s">
        <v>14483</v>
      </c>
    </row>
    <row r="165" spans="1:2">
      <c r="A165" t="s">
        <v>13923</v>
      </c>
      <c r="B165" t="s">
        <v>14477</v>
      </c>
    </row>
    <row r="166" spans="1:2">
      <c r="A166" t="s">
        <v>13909</v>
      </c>
      <c r="B166" t="s">
        <v>14465</v>
      </c>
    </row>
    <row r="167" spans="1:2">
      <c r="A167" t="s">
        <v>13765</v>
      </c>
      <c r="B167" t="s">
        <v>14480</v>
      </c>
    </row>
    <row r="168" spans="1:2">
      <c r="A168" t="s">
        <v>13931</v>
      </c>
      <c r="B168" t="s">
        <v>14484</v>
      </c>
    </row>
    <row r="169" spans="1:2">
      <c r="A169" t="s">
        <v>13937</v>
      </c>
      <c r="B169" t="s">
        <v>14488</v>
      </c>
    </row>
    <row r="170" spans="1:2">
      <c r="A170" t="s">
        <v>13944</v>
      </c>
      <c r="B170" t="s">
        <v>14494</v>
      </c>
    </row>
    <row r="171" spans="1:2">
      <c r="A171" t="s">
        <v>13942</v>
      </c>
      <c r="B171" t="s">
        <v>14492</v>
      </c>
    </row>
    <row r="172" spans="1:2">
      <c r="A172" t="s">
        <v>13932</v>
      </c>
      <c r="B172" t="s">
        <v>14485</v>
      </c>
    </row>
    <row r="173" spans="1:2">
      <c r="A173" t="s">
        <v>13935</v>
      </c>
      <c r="B173" t="s">
        <v>14487</v>
      </c>
    </row>
    <row r="174" spans="1:2">
      <c r="A174" t="s">
        <v>13945</v>
      </c>
      <c r="B174" t="s">
        <v>14495</v>
      </c>
    </row>
    <row r="175" spans="1:2">
      <c r="A175" t="s">
        <v>13933</v>
      </c>
      <c r="B175" t="s">
        <v>1008</v>
      </c>
    </row>
    <row r="176" spans="1:2">
      <c r="A176" t="s">
        <v>13936</v>
      </c>
      <c r="B176" t="s">
        <v>1009</v>
      </c>
    </row>
    <row r="177" spans="1:2">
      <c r="A177" t="s">
        <v>13940</v>
      </c>
      <c r="B177" t="s">
        <v>14490</v>
      </c>
    </row>
    <row r="178" spans="1:2">
      <c r="A178" t="s">
        <v>13938</v>
      </c>
      <c r="B178" t="s">
        <v>1010</v>
      </c>
    </row>
    <row r="179" spans="1:2">
      <c r="A179" t="s">
        <v>13943</v>
      </c>
      <c r="B179" t="s">
        <v>14493</v>
      </c>
    </row>
    <row r="180" spans="1:2">
      <c r="A180" t="s">
        <v>13941</v>
      </c>
      <c r="B180" t="s">
        <v>14491</v>
      </c>
    </row>
    <row r="181" spans="1:2">
      <c r="A181" t="s">
        <v>13946</v>
      </c>
      <c r="B181" t="s">
        <v>14496</v>
      </c>
    </row>
    <row r="182" spans="1:2">
      <c r="A182" t="s">
        <v>13947</v>
      </c>
      <c r="B182" t="s">
        <v>14497</v>
      </c>
    </row>
    <row r="183" spans="1:2">
      <c r="A183" t="s">
        <v>13948</v>
      </c>
      <c r="B183" t="s">
        <v>14498</v>
      </c>
    </row>
    <row r="184" spans="1:2">
      <c r="A184" t="s">
        <v>13950</v>
      </c>
      <c r="B184" t="s">
        <v>1011</v>
      </c>
    </row>
    <row r="185" spans="1:2">
      <c r="A185" t="s">
        <v>13951</v>
      </c>
      <c r="B185" t="s">
        <v>14500</v>
      </c>
    </row>
    <row r="186" spans="1:2">
      <c r="A186" t="s">
        <v>13786</v>
      </c>
      <c r="B186" t="s">
        <v>14363</v>
      </c>
    </row>
    <row r="187" spans="1:2">
      <c r="A187" t="s">
        <v>13958</v>
      </c>
      <c r="B187" t="s">
        <v>14503</v>
      </c>
    </row>
    <row r="188" spans="1:2">
      <c r="A188" t="s">
        <v>13880</v>
      </c>
      <c r="B188" t="s">
        <v>14441</v>
      </c>
    </row>
    <row r="189" spans="1:2">
      <c r="A189" t="s">
        <v>13888</v>
      </c>
      <c r="B189" t="s">
        <v>14447</v>
      </c>
    </row>
    <row r="190" spans="1:2">
      <c r="A190" t="s">
        <v>13901</v>
      </c>
      <c r="B190" t="s">
        <v>14459</v>
      </c>
    </row>
    <row r="191" spans="1:2">
      <c r="A191" t="s">
        <v>13939</v>
      </c>
      <c r="B191" t="s">
        <v>14489</v>
      </c>
    </row>
    <row r="192" spans="1:2">
      <c r="A192" t="s">
        <v>13996</v>
      </c>
      <c r="B192" t="s">
        <v>14535</v>
      </c>
    </row>
    <row r="193" spans="1:2">
      <c r="A193" t="s">
        <v>14003</v>
      </c>
      <c r="B193" t="s">
        <v>14541</v>
      </c>
    </row>
    <row r="194" spans="1:2">
      <c r="A194" t="s">
        <v>13963</v>
      </c>
      <c r="B194" t="s">
        <v>14508</v>
      </c>
    </row>
    <row r="195" spans="1:2">
      <c r="A195" t="s">
        <v>13968</v>
      </c>
      <c r="B195" t="s">
        <v>14513</v>
      </c>
    </row>
    <row r="196" spans="1:2">
      <c r="A196" t="s">
        <v>13952</v>
      </c>
      <c r="B196" t="s">
        <v>1012</v>
      </c>
    </row>
    <row r="197" spans="1:2">
      <c r="A197" t="s">
        <v>13964</v>
      </c>
      <c r="B197" t="s">
        <v>14509</v>
      </c>
    </row>
    <row r="198" spans="1:2">
      <c r="A198" t="s">
        <v>13949</v>
      </c>
      <c r="B198" t="s">
        <v>14499</v>
      </c>
    </row>
    <row r="199" spans="1:2">
      <c r="A199" t="s">
        <v>13954</v>
      </c>
      <c r="B199" t="s">
        <v>14502</v>
      </c>
    </row>
    <row r="200" spans="1:2">
      <c r="A200" t="s">
        <v>13962</v>
      </c>
      <c r="B200" t="s">
        <v>14507</v>
      </c>
    </row>
    <row r="201" spans="1:2">
      <c r="A201" t="s">
        <v>13957</v>
      </c>
      <c r="B201" t="s">
        <v>1014</v>
      </c>
    </row>
    <row r="202" spans="1:2">
      <c r="A202" t="s">
        <v>13970</v>
      </c>
      <c r="B202" t="s">
        <v>14515</v>
      </c>
    </row>
    <row r="203" spans="1:2">
      <c r="A203" t="s">
        <v>13961</v>
      </c>
      <c r="B203" t="s">
        <v>14506</v>
      </c>
    </row>
    <row r="204" spans="1:2">
      <c r="A204" t="s">
        <v>13959</v>
      </c>
      <c r="B204" t="s">
        <v>14504</v>
      </c>
    </row>
    <row r="205" spans="1:2">
      <c r="A205" t="s">
        <v>13953</v>
      </c>
      <c r="B205" t="s">
        <v>14501</v>
      </c>
    </row>
    <row r="206" spans="1:2">
      <c r="A206" t="s">
        <v>13965</v>
      </c>
      <c r="B206" t="s">
        <v>14510</v>
      </c>
    </row>
    <row r="207" spans="1:2">
      <c r="A207" t="s">
        <v>14006</v>
      </c>
      <c r="B207" t="s">
        <v>1021</v>
      </c>
    </row>
    <row r="208" spans="1:2">
      <c r="A208" t="s">
        <v>13850</v>
      </c>
      <c r="B208" t="s">
        <v>14416</v>
      </c>
    </row>
    <row r="209" spans="1:2">
      <c r="A209" t="s">
        <v>13967</v>
      </c>
      <c r="B209" t="s">
        <v>14512</v>
      </c>
    </row>
    <row r="210" spans="1:2">
      <c r="A210" t="s">
        <v>13828</v>
      </c>
      <c r="B210" t="s">
        <v>1235</v>
      </c>
    </row>
    <row r="211" spans="1:2">
      <c r="A211" t="s">
        <v>13890</v>
      </c>
      <c r="B211" t="s">
        <v>14449</v>
      </c>
    </row>
    <row r="212" spans="1:2">
      <c r="A212" t="s">
        <v>13955</v>
      </c>
      <c r="B212" t="s">
        <v>1013</v>
      </c>
    </row>
    <row r="213" spans="1:2">
      <c r="A213" t="s">
        <v>13966</v>
      </c>
      <c r="B213" t="s">
        <v>14511</v>
      </c>
    </row>
    <row r="214" spans="1:2">
      <c r="A214" t="s">
        <v>13960</v>
      </c>
      <c r="B214" t="s">
        <v>14505</v>
      </c>
    </row>
    <row r="215" spans="1:2">
      <c r="A215" t="s">
        <v>13972</v>
      </c>
      <c r="B215" t="s">
        <v>14517</v>
      </c>
    </row>
    <row r="216" spans="1:2">
      <c r="A216" t="s">
        <v>13956</v>
      </c>
      <c r="B216" t="s">
        <v>1015</v>
      </c>
    </row>
    <row r="217" spans="1:2">
      <c r="A217" t="s">
        <v>13803</v>
      </c>
      <c r="B217" t="s">
        <v>1230</v>
      </c>
    </row>
    <row r="218" spans="1:2">
      <c r="A218" t="s">
        <v>13971</v>
      </c>
      <c r="B218" t="s">
        <v>14516</v>
      </c>
    </row>
    <row r="219" spans="1:2">
      <c r="A219" t="s">
        <v>13987</v>
      </c>
      <c r="B219" t="s">
        <v>3153</v>
      </c>
    </row>
    <row r="220" spans="1:2">
      <c r="A220" t="s">
        <v>13978</v>
      </c>
      <c r="B220" t="s">
        <v>14522</v>
      </c>
    </row>
    <row r="221" spans="1:2">
      <c r="A221" t="s">
        <v>13988</v>
      </c>
      <c r="B221" t="s">
        <v>14530</v>
      </c>
    </row>
    <row r="222" spans="1:2">
      <c r="A222" t="s">
        <v>13977</v>
      </c>
      <c r="B222" t="s">
        <v>1016</v>
      </c>
    </row>
    <row r="223" spans="1:2">
      <c r="A223" t="s">
        <v>13980</v>
      </c>
      <c r="B223" t="s">
        <v>14524</v>
      </c>
    </row>
    <row r="224" spans="1:2">
      <c r="A224" t="s">
        <v>13976</v>
      </c>
      <c r="B224" t="s">
        <v>14521</v>
      </c>
    </row>
    <row r="225" spans="1:2">
      <c r="A225" t="s">
        <v>13979</v>
      </c>
      <c r="B225" t="s">
        <v>14523</v>
      </c>
    </row>
    <row r="226" spans="1:2">
      <c r="A226" t="s">
        <v>13983</v>
      </c>
      <c r="B226" t="s">
        <v>14527</v>
      </c>
    </row>
    <row r="227" spans="1:2">
      <c r="A227" t="s">
        <v>13985</v>
      </c>
      <c r="B227" t="s">
        <v>14528</v>
      </c>
    </row>
    <row r="228" spans="1:2">
      <c r="A228" t="s">
        <v>13982</v>
      </c>
      <c r="B228" t="s">
        <v>14526</v>
      </c>
    </row>
    <row r="229" spans="1:2">
      <c r="A229" t="s">
        <v>13984</v>
      </c>
      <c r="B229" t="s">
        <v>1017</v>
      </c>
    </row>
    <row r="230" spans="1:2">
      <c r="A230" t="s">
        <v>13981</v>
      </c>
      <c r="B230" t="s">
        <v>14525</v>
      </c>
    </row>
    <row r="231" spans="1:2">
      <c r="A231" t="s">
        <v>13973</v>
      </c>
      <c r="B231" t="s">
        <v>14518</v>
      </c>
    </row>
    <row r="232" spans="1:2">
      <c r="A232" t="s">
        <v>13986</v>
      </c>
      <c r="B232" t="s">
        <v>14529</v>
      </c>
    </row>
    <row r="233" spans="1:2">
      <c r="A233" t="s">
        <v>13990</v>
      </c>
      <c r="B233" t="s">
        <v>1018</v>
      </c>
    </row>
    <row r="234" spans="1:2">
      <c r="A234" t="s">
        <v>13989</v>
      </c>
      <c r="B234" t="s">
        <v>14531</v>
      </c>
    </row>
    <row r="235" spans="1:2">
      <c r="A235" t="s">
        <v>13761</v>
      </c>
      <c r="B235" t="s">
        <v>1224</v>
      </c>
    </row>
    <row r="236" spans="1:2">
      <c r="A236" t="s">
        <v>13837</v>
      </c>
      <c r="B236" t="s">
        <v>14403</v>
      </c>
    </row>
    <row r="237" spans="1:2">
      <c r="A237" t="s">
        <v>13991</v>
      </c>
      <c r="B237" t="s">
        <v>14532</v>
      </c>
    </row>
    <row r="238" spans="1:2">
      <c r="A238" t="s">
        <v>13992</v>
      </c>
      <c r="B238" t="s">
        <v>3154</v>
      </c>
    </row>
    <row r="239" spans="1:2">
      <c r="A239" t="s">
        <v>13993</v>
      </c>
      <c r="B239" t="s">
        <v>14533</v>
      </c>
    </row>
    <row r="240" spans="1:2">
      <c r="A240" t="s">
        <v>13994</v>
      </c>
      <c r="B240" t="s">
        <v>1019</v>
      </c>
    </row>
    <row r="241" spans="1:2">
      <c r="A241" t="s">
        <v>14001</v>
      </c>
      <c r="B241" t="s">
        <v>14539</v>
      </c>
    </row>
    <row r="242" spans="1:2">
      <c r="A242" t="s">
        <v>13997</v>
      </c>
      <c r="B242" t="s">
        <v>14536</v>
      </c>
    </row>
    <row r="243" spans="1:2">
      <c r="A243" t="s">
        <v>14000</v>
      </c>
      <c r="B243" t="s">
        <v>1020</v>
      </c>
    </row>
    <row r="244" spans="1:2">
      <c r="A244" t="s">
        <v>13998</v>
      </c>
      <c r="B244" t="s">
        <v>14537</v>
      </c>
    </row>
    <row r="245" spans="1:2">
      <c r="A245" t="s">
        <v>13999</v>
      </c>
      <c r="B245" t="s">
        <v>14538</v>
      </c>
    </row>
    <row r="246" spans="1:2">
      <c r="A246" t="s">
        <v>14002</v>
      </c>
      <c r="B246" t="s">
        <v>14540</v>
      </c>
    </row>
    <row r="247" spans="1:2">
      <c r="A247" t="s">
        <v>13826</v>
      </c>
      <c r="B247" t="s">
        <v>14394</v>
      </c>
    </row>
    <row r="248" spans="1:2">
      <c r="A248" t="s">
        <v>14004</v>
      </c>
      <c r="B248" t="s">
        <v>14542</v>
      </c>
    </row>
    <row r="249" spans="1:2">
      <c r="A249" t="s">
        <v>14007</v>
      </c>
      <c r="B249" t="s">
        <v>1022</v>
      </c>
    </row>
    <row r="250" spans="1:2">
      <c r="A250" t="s">
        <v>14008</v>
      </c>
      <c r="B250" t="s">
        <v>1023</v>
      </c>
    </row>
  </sheetData>
  <autoFilter ref="A1:B1"/>
  <sortState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verticalDpi="0" r:id="rId1"/>
      <autoFilter ref="A1:B1"/>
    </customSheetView>
  </customSheetViews>
  <phoneticPr fontId="28"/>
  <pageMargins left="0.7" right="0.7" top="0.75" bottom="0.75" header="0.3" footer="0.3"/>
  <pageSetup paperSize="9"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6230"/>
  <sheetViews>
    <sheetView topLeftCell="A5383" workbookViewId="0">
      <selection activeCell="B5402" sqref="B5402"/>
    </sheetView>
  </sheetViews>
  <sheetFormatPr defaultColWidth="8.875" defaultRowHeight="12.75"/>
  <cols>
    <col min="2" max="2" width="27.375" customWidth="1"/>
  </cols>
  <sheetData>
    <row r="1" spans="1:2">
      <c r="A1" s="247" t="s">
        <v>3318</v>
      </c>
      <c r="B1" s="247" t="s">
        <v>3319</v>
      </c>
    </row>
    <row r="2" spans="1:2">
      <c r="A2" t="s">
        <v>13406</v>
      </c>
      <c r="B2" t="s">
        <v>13407</v>
      </c>
    </row>
    <row r="3" spans="1:2">
      <c r="A3" t="s">
        <v>7519</v>
      </c>
      <c r="B3" t="s">
        <v>7520</v>
      </c>
    </row>
    <row r="4" spans="1:2">
      <c r="A4" t="s">
        <v>3345</v>
      </c>
      <c r="B4" t="s">
        <v>3346</v>
      </c>
    </row>
    <row r="5" spans="1:2">
      <c r="A5" t="s">
        <v>8071</v>
      </c>
      <c r="B5" t="s">
        <v>8073</v>
      </c>
    </row>
    <row r="6" spans="1:2">
      <c r="A6" t="s">
        <v>5111</v>
      </c>
      <c r="B6" t="s">
        <v>5112</v>
      </c>
    </row>
    <row r="7" spans="1:2">
      <c r="A7" t="s">
        <v>13420</v>
      </c>
      <c r="B7" t="s">
        <v>13421</v>
      </c>
    </row>
    <row r="8" spans="1:2">
      <c r="A8" t="s">
        <v>5459</v>
      </c>
      <c r="B8" t="s">
        <v>5460</v>
      </c>
    </row>
    <row r="9" spans="1:2">
      <c r="A9" t="s">
        <v>5100</v>
      </c>
      <c r="B9" t="s">
        <v>5102</v>
      </c>
    </row>
    <row r="10" spans="1:2">
      <c r="A10" t="s">
        <v>5484</v>
      </c>
      <c r="B10" t="s">
        <v>5485</v>
      </c>
    </row>
    <row r="11" spans="1:2">
      <c r="A11" t="s">
        <v>8071</v>
      </c>
      <c r="B11" t="s">
        <v>8072</v>
      </c>
    </row>
    <row r="12" spans="1:2">
      <c r="A12" t="s">
        <v>13380</v>
      </c>
      <c r="B12" t="s">
        <v>13381</v>
      </c>
    </row>
    <row r="13" spans="1:2">
      <c r="A13" t="s">
        <v>13380</v>
      </c>
      <c r="B13" t="s">
        <v>13381</v>
      </c>
    </row>
    <row r="14" spans="1:2">
      <c r="A14" t="s">
        <v>4541</v>
      </c>
      <c r="B14" t="s">
        <v>4542</v>
      </c>
    </row>
    <row r="15" spans="1:2">
      <c r="A15" t="s">
        <v>6009</v>
      </c>
      <c r="B15" t="s">
        <v>6010</v>
      </c>
    </row>
    <row r="16" spans="1:2">
      <c r="A16" t="s">
        <v>5979</v>
      </c>
      <c r="B16" t="s">
        <v>5980</v>
      </c>
    </row>
    <row r="17" spans="1:2">
      <c r="A17" t="s">
        <v>9926</v>
      </c>
      <c r="B17" t="s">
        <v>9927</v>
      </c>
    </row>
    <row r="18" spans="1:2">
      <c r="A18" t="s">
        <v>4590</v>
      </c>
      <c r="B18" t="s">
        <v>4591</v>
      </c>
    </row>
    <row r="19" spans="1:2">
      <c r="A19" t="s">
        <v>12934</v>
      </c>
      <c r="B19" t="s">
        <v>12939</v>
      </c>
    </row>
    <row r="20" spans="1:2">
      <c r="A20" t="s">
        <v>6414</v>
      </c>
      <c r="B20" t="s">
        <v>6415</v>
      </c>
    </row>
    <row r="21" spans="1:2">
      <c r="A21" t="s">
        <v>10555</v>
      </c>
      <c r="B21" t="s">
        <v>10556</v>
      </c>
    </row>
    <row r="22" spans="1:2">
      <c r="A22" t="s">
        <v>10555</v>
      </c>
      <c r="B22" t="s">
        <v>10556</v>
      </c>
    </row>
    <row r="23" spans="1:2">
      <c r="A23" t="s">
        <v>7468</v>
      </c>
      <c r="B23" t="s">
        <v>7469</v>
      </c>
    </row>
    <row r="24" spans="1:2">
      <c r="A24" t="s">
        <v>3651</v>
      </c>
      <c r="B24" t="s">
        <v>3652</v>
      </c>
    </row>
    <row r="25" spans="1:2">
      <c r="A25" t="s">
        <v>3341</v>
      </c>
      <c r="B25" t="s">
        <v>3342</v>
      </c>
    </row>
    <row r="26" spans="1:2">
      <c r="A26" t="s">
        <v>9908</v>
      </c>
      <c r="B26" t="s">
        <v>9909</v>
      </c>
    </row>
    <row r="27" spans="1:2">
      <c r="A27" t="s">
        <v>13424</v>
      </c>
      <c r="B27" t="s">
        <v>14279</v>
      </c>
    </row>
    <row r="28" spans="1:2">
      <c r="A28" t="s">
        <v>6947</v>
      </c>
      <c r="B28" t="s">
        <v>6948</v>
      </c>
    </row>
    <row r="29" spans="1:2">
      <c r="A29" t="s">
        <v>4250</v>
      </c>
      <c r="B29" t="s">
        <v>4251</v>
      </c>
    </row>
    <row r="30" spans="1:2">
      <c r="A30" t="s">
        <v>11907</v>
      </c>
      <c r="B30" t="s">
        <v>11908</v>
      </c>
    </row>
    <row r="31" spans="1:2">
      <c r="A31" t="s">
        <v>4216</v>
      </c>
      <c r="B31" t="s">
        <v>4217</v>
      </c>
    </row>
    <row r="32" spans="1:2">
      <c r="A32" t="s">
        <v>10170</v>
      </c>
      <c r="B32" t="s">
        <v>10171</v>
      </c>
    </row>
    <row r="33" spans="1:2">
      <c r="A33" t="s">
        <v>13440</v>
      </c>
      <c r="B33" t="s">
        <v>13441</v>
      </c>
    </row>
    <row r="34" spans="1:2">
      <c r="A34" t="s">
        <v>5404</v>
      </c>
      <c r="B34" t="s">
        <v>5405</v>
      </c>
    </row>
    <row r="35" spans="1:2">
      <c r="A35" t="s">
        <v>10815</v>
      </c>
      <c r="B35" t="s">
        <v>10816</v>
      </c>
    </row>
    <row r="36" spans="1:2">
      <c r="A36" t="s">
        <v>4650</v>
      </c>
      <c r="B36" t="s">
        <v>4651</v>
      </c>
    </row>
    <row r="37" spans="1:2">
      <c r="A37" t="s">
        <v>4650</v>
      </c>
      <c r="B37" t="s">
        <v>4651</v>
      </c>
    </row>
    <row r="38" spans="1:2">
      <c r="A38" t="s">
        <v>9922</v>
      </c>
      <c r="B38" t="s">
        <v>9923</v>
      </c>
    </row>
    <row r="39" spans="1:2">
      <c r="A39" t="s">
        <v>12499</v>
      </c>
      <c r="B39" t="s">
        <v>12500</v>
      </c>
    </row>
    <row r="40" spans="1:2">
      <c r="A40" t="s">
        <v>8698</v>
      </c>
      <c r="B40" t="s">
        <v>8699</v>
      </c>
    </row>
    <row r="41" spans="1:2">
      <c r="A41" t="s">
        <v>5606</v>
      </c>
      <c r="B41" t="s">
        <v>5608</v>
      </c>
    </row>
    <row r="42" spans="1:2">
      <c r="A42" t="s">
        <v>9618</v>
      </c>
      <c r="B42" t="s">
        <v>9619</v>
      </c>
    </row>
    <row r="43" spans="1:2">
      <c r="A43" t="s">
        <v>5606</v>
      </c>
      <c r="B43" t="s">
        <v>5607</v>
      </c>
    </row>
    <row r="44" spans="1:2">
      <c r="A44" t="s">
        <v>12461</v>
      </c>
      <c r="B44" t="s">
        <v>12462</v>
      </c>
    </row>
    <row r="45" spans="1:2">
      <c r="A45" t="s">
        <v>12930</v>
      </c>
      <c r="B45" t="s">
        <v>12931</v>
      </c>
    </row>
    <row r="46" spans="1:2">
      <c r="A46" t="s">
        <v>5250</v>
      </c>
      <c r="B46" t="s">
        <v>5251</v>
      </c>
    </row>
    <row r="47" spans="1:2">
      <c r="A47" t="s">
        <v>9375</v>
      </c>
      <c r="B47" t="s">
        <v>5251</v>
      </c>
    </row>
    <row r="48" spans="1:2">
      <c r="A48" t="s">
        <v>11138</v>
      </c>
      <c r="B48" t="s">
        <v>11140</v>
      </c>
    </row>
    <row r="49" spans="1:2">
      <c r="A49" t="s">
        <v>11138</v>
      </c>
      <c r="B49" t="s">
        <v>11139</v>
      </c>
    </row>
    <row r="50" spans="1:2">
      <c r="A50" t="s">
        <v>5609</v>
      </c>
      <c r="B50" t="s">
        <v>5610</v>
      </c>
    </row>
    <row r="51" spans="1:2">
      <c r="A51" t="s">
        <v>5609</v>
      </c>
      <c r="B51" t="s">
        <v>5611</v>
      </c>
    </row>
    <row r="52" spans="1:2">
      <c r="A52" t="s">
        <v>12437</v>
      </c>
      <c r="B52" t="s">
        <v>12438</v>
      </c>
    </row>
    <row r="53" spans="1:2">
      <c r="A53" t="s">
        <v>9860</v>
      </c>
      <c r="B53" t="s">
        <v>9861</v>
      </c>
    </row>
    <row r="54" spans="1:2">
      <c r="A54" t="s">
        <v>8856</v>
      </c>
      <c r="B54" t="s">
        <v>8857</v>
      </c>
    </row>
    <row r="55" spans="1:2">
      <c r="A55" t="s">
        <v>12910</v>
      </c>
      <c r="B55" t="s">
        <v>12911</v>
      </c>
    </row>
    <row r="56" spans="1:2">
      <c r="A56" t="s">
        <v>9554</v>
      </c>
      <c r="B56" t="s">
        <v>9555</v>
      </c>
    </row>
    <row r="57" spans="1:2">
      <c r="A57" t="s">
        <v>3592</v>
      </c>
      <c r="B57" t="s">
        <v>3593</v>
      </c>
    </row>
    <row r="58" spans="1:2">
      <c r="A58" t="s">
        <v>3620</v>
      </c>
      <c r="B58" t="s">
        <v>3621</v>
      </c>
    </row>
    <row r="59" spans="1:2">
      <c r="A59" t="s">
        <v>3671</v>
      </c>
      <c r="B59" t="s">
        <v>3672</v>
      </c>
    </row>
    <row r="60" spans="1:2">
      <c r="A60" t="s">
        <v>6580</v>
      </c>
      <c r="B60" t="s">
        <v>6581</v>
      </c>
    </row>
    <row r="61" spans="1:2">
      <c r="A61" t="s">
        <v>8556</v>
      </c>
      <c r="B61" t="s">
        <v>8557</v>
      </c>
    </row>
    <row r="62" spans="1:2">
      <c r="A62" t="s">
        <v>12539</v>
      </c>
      <c r="B62" t="s">
        <v>12540</v>
      </c>
    </row>
    <row r="63" spans="1:2">
      <c r="A63" t="s">
        <v>7287</v>
      </c>
      <c r="B63" t="s">
        <v>7288</v>
      </c>
    </row>
    <row r="64" spans="1:2">
      <c r="A64" t="s">
        <v>3610</v>
      </c>
      <c r="B64" t="s">
        <v>3611</v>
      </c>
    </row>
    <row r="65" spans="1:2">
      <c r="A65" t="s">
        <v>3594</v>
      </c>
      <c r="B65" t="s">
        <v>3595</v>
      </c>
    </row>
    <row r="66" spans="1:2">
      <c r="A66" t="s">
        <v>9743</v>
      </c>
      <c r="B66" t="s">
        <v>9744</v>
      </c>
    </row>
    <row r="67" spans="1:2">
      <c r="A67" t="s">
        <v>10457</v>
      </c>
      <c r="B67" t="s">
        <v>10458</v>
      </c>
    </row>
    <row r="68" spans="1:2">
      <c r="A68" t="s">
        <v>10454</v>
      </c>
      <c r="B68" t="s">
        <v>10455</v>
      </c>
    </row>
    <row r="69" spans="1:2">
      <c r="A69" t="s">
        <v>12357</v>
      </c>
      <c r="B69" t="s">
        <v>12358</v>
      </c>
    </row>
    <row r="70" spans="1:2">
      <c r="A70" t="s">
        <v>12017</v>
      </c>
      <c r="B70" t="s">
        <v>12018</v>
      </c>
    </row>
    <row r="71" spans="1:2">
      <c r="A71" t="s">
        <v>5642</v>
      </c>
      <c r="B71" t="s">
        <v>5643</v>
      </c>
    </row>
    <row r="72" spans="1:2">
      <c r="A72" t="s">
        <v>7602</v>
      </c>
      <c r="B72" t="s">
        <v>7604</v>
      </c>
    </row>
    <row r="73" spans="1:2">
      <c r="A73" t="s">
        <v>13392</v>
      </c>
      <c r="B73" t="s">
        <v>13393</v>
      </c>
    </row>
    <row r="74" spans="1:2">
      <c r="A74" t="s">
        <v>13392</v>
      </c>
      <c r="B74" t="s">
        <v>13393</v>
      </c>
    </row>
    <row r="75" spans="1:2">
      <c r="A75" t="s">
        <v>12324</v>
      </c>
      <c r="B75" t="s">
        <v>12325</v>
      </c>
    </row>
    <row r="76" spans="1:2">
      <c r="A76" t="s">
        <v>12324</v>
      </c>
      <c r="B76" t="s">
        <v>12325</v>
      </c>
    </row>
    <row r="77" spans="1:2">
      <c r="A77" t="s">
        <v>9116</v>
      </c>
      <c r="B77" t="s">
        <v>9117</v>
      </c>
    </row>
    <row r="78" spans="1:2">
      <c r="A78" t="s">
        <v>9116</v>
      </c>
      <c r="B78" t="s">
        <v>9117</v>
      </c>
    </row>
    <row r="79" spans="1:2">
      <c r="A79" t="s">
        <v>9104</v>
      </c>
      <c r="B79" t="s">
        <v>9105</v>
      </c>
    </row>
    <row r="80" spans="1:2">
      <c r="A80" t="s">
        <v>9104</v>
      </c>
      <c r="B80" t="s">
        <v>9105</v>
      </c>
    </row>
    <row r="81" spans="1:2">
      <c r="A81" t="s">
        <v>10758</v>
      </c>
      <c r="B81" t="s">
        <v>10759</v>
      </c>
    </row>
    <row r="82" spans="1:2">
      <c r="A82" t="s">
        <v>10758</v>
      </c>
      <c r="B82" t="s">
        <v>10759</v>
      </c>
    </row>
    <row r="83" spans="1:2">
      <c r="A83" t="s">
        <v>5775</v>
      </c>
      <c r="B83" t="s">
        <v>5776</v>
      </c>
    </row>
    <row r="84" spans="1:2">
      <c r="A84" t="s">
        <v>5238</v>
      </c>
      <c r="B84" t="s">
        <v>5239</v>
      </c>
    </row>
    <row r="85" spans="1:2">
      <c r="A85" t="s">
        <v>5301</v>
      </c>
      <c r="B85" t="s">
        <v>5302</v>
      </c>
    </row>
    <row r="86" spans="1:2">
      <c r="A86" t="s">
        <v>12340</v>
      </c>
      <c r="B86" t="s">
        <v>12342</v>
      </c>
    </row>
    <row r="87" spans="1:2">
      <c r="A87" t="s">
        <v>12340</v>
      </c>
      <c r="B87" t="s">
        <v>12341</v>
      </c>
    </row>
    <row r="88" spans="1:2">
      <c r="A88" t="s">
        <v>10744</v>
      </c>
      <c r="B88" t="s">
        <v>10745</v>
      </c>
    </row>
    <row r="89" spans="1:2">
      <c r="A89" t="s">
        <v>10744</v>
      </c>
      <c r="B89" t="s">
        <v>10745</v>
      </c>
    </row>
    <row r="90" spans="1:2">
      <c r="A90" t="s">
        <v>4639</v>
      </c>
      <c r="B90" t="s">
        <v>14179</v>
      </c>
    </row>
    <row r="91" spans="1:2">
      <c r="A91" t="s">
        <v>5923</v>
      </c>
      <c r="B91" t="s">
        <v>5924</v>
      </c>
    </row>
    <row r="92" spans="1:2">
      <c r="A92" t="s">
        <v>7602</v>
      </c>
      <c r="B92" t="s">
        <v>7603</v>
      </c>
    </row>
    <row r="93" spans="1:2">
      <c r="A93" t="s">
        <v>10088</v>
      </c>
      <c r="B93" t="s">
        <v>10089</v>
      </c>
    </row>
    <row r="94" spans="1:2">
      <c r="A94" t="s">
        <v>10088</v>
      </c>
      <c r="B94" t="s">
        <v>10089</v>
      </c>
    </row>
    <row r="95" spans="1:2">
      <c r="A95" t="s">
        <v>8626</v>
      </c>
      <c r="B95" t="s">
        <v>8627</v>
      </c>
    </row>
    <row r="96" spans="1:2">
      <c r="A96" t="s">
        <v>8662</v>
      </c>
      <c r="B96" t="s">
        <v>8663</v>
      </c>
    </row>
    <row r="97" spans="1:2">
      <c r="A97" t="s">
        <v>6416</v>
      </c>
      <c r="B97" t="s">
        <v>6417</v>
      </c>
    </row>
    <row r="98" spans="1:2">
      <c r="A98" t="s">
        <v>11488</v>
      </c>
      <c r="B98" t="s">
        <v>11489</v>
      </c>
    </row>
    <row r="99" spans="1:2">
      <c r="A99" t="s">
        <v>10006</v>
      </c>
      <c r="B99" t="s">
        <v>10007</v>
      </c>
    </row>
    <row r="100" spans="1:2">
      <c r="A100" t="s">
        <v>10006</v>
      </c>
      <c r="B100" t="s">
        <v>10007</v>
      </c>
    </row>
    <row r="101" spans="1:2">
      <c r="A101" t="s">
        <v>7599</v>
      </c>
      <c r="B101" t="s">
        <v>1839</v>
      </c>
    </row>
    <row r="102" spans="1:2">
      <c r="A102" t="s">
        <v>10414</v>
      </c>
      <c r="B102" t="s">
        <v>10415</v>
      </c>
    </row>
    <row r="103" spans="1:2">
      <c r="A103" t="s">
        <v>10414</v>
      </c>
      <c r="B103" t="s">
        <v>10415</v>
      </c>
    </row>
    <row r="104" spans="1:2">
      <c r="A104" t="s">
        <v>8328</v>
      </c>
      <c r="B104" t="s">
        <v>8329</v>
      </c>
    </row>
    <row r="105" spans="1:2">
      <c r="A105" t="s">
        <v>7962</v>
      </c>
      <c r="B105" t="s">
        <v>7964</v>
      </c>
    </row>
    <row r="106" spans="1:2">
      <c r="A106" t="s">
        <v>7962</v>
      </c>
      <c r="B106" t="s">
        <v>7965</v>
      </c>
    </row>
    <row r="107" spans="1:2">
      <c r="A107" t="s">
        <v>8696</v>
      </c>
      <c r="B107" t="s">
        <v>8697</v>
      </c>
    </row>
    <row r="108" spans="1:2">
      <c r="A108" t="s">
        <v>12493</v>
      </c>
      <c r="B108" t="s">
        <v>12494</v>
      </c>
    </row>
    <row r="109" spans="1:2">
      <c r="A109" t="s">
        <v>7999</v>
      </c>
      <c r="B109" t="s">
        <v>8000</v>
      </c>
    </row>
    <row r="110" spans="1:2">
      <c r="A110" t="s">
        <v>7999</v>
      </c>
      <c r="B110" t="s">
        <v>8002</v>
      </c>
    </row>
    <row r="111" spans="1:2">
      <c r="A111" t="s">
        <v>9892</v>
      </c>
      <c r="B111" t="s">
        <v>9893</v>
      </c>
    </row>
    <row r="112" spans="1:2">
      <c r="A112" t="s">
        <v>7523</v>
      </c>
      <c r="B112" t="s">
        <v>7524</v>
      </c>
    </row>
    <row r="113" spans="1:2">
      <c r="A113" t="s">
        <v>4102</v>
      </c>
      <c r="B113" t="s">
        <v>4103</v>
      </c>
    </row>
    <row r="114" spans="1:2">
      <c r="A114" t="s">
        <v>7954</v>
      </c>
      <c r="B114" t="s">
        <v>4103</v>
      </c>
    </row>
    <row r="115" spans="1:2">
      <c r="A115" t="s">
        <v>7541</v>
      </c>
      <c r="B115" t="s">
        <v>7542</v>
      </c>
    </row>
    <row r="116" spans="1:2">
      <c r="A116" t="s">
        <v>7957</v>
      </c>
      <c r="B116" t="s">
        <v>7958</v>
      </c>
    </row>
    <row r="117" spans="1:2">
      <c r="A117" t="s">
        <v>7148</v>
      </c>
      <c r="B117" t="s">
        <v>7149</v>
      </c>
    </row>
    <row r="118" spans="1:2">
      <c r="A118" t="s">
        <v>5444</v>
      </c>
      <c r="B118" t="s">
        <v>5445</v>
      </c>
    </row>
    <row r="119" spans="1:2">
      <c r="A119" t="s">
        <v>7049</v>
      </c>
      <c r="B119" t="s">
        <v>5445</v>
      </c>
    </row>
    <row r="120" spans="1:2">
      <c r="A120" t="s">
        <v>11223</v>
      </c>
      <c r="B120" t="s">
        <v>11224</v>
      </c>
    </row>
    <row r="121" spans="1:2">
      <c r="A121" t="s">
        <v>5398</v>
      </c>
      <c r="B121" t="s">
        <v>5399</v>
      </c>
    </row>
    <row r="122" spans="1:2">
      <c r="A122" t="s">
        <v>11357</v>
      </c>
      <c r="B122" t="s">
        <v>5399</v>
      </c>
    </row>
    <row r="123" spans="1:2">
      <c r="A123" t="s">
        <v>7537</v>
      </c>
      <c r="B123" t="s">
        <v>7538</v>
      </c>
    </row>
    <row r="124" spans="1:2">
      <c r="A124" t="s">
        <v>7134</v>
      </c>
      <c r="B124" t="s">
        <v>7135</v>
      </c>
    </row>
    <row r="125" spans="1:2">
      <c r="A125" t="s">
        <v>12135</v>
      </c>
      <c r="B125" t="s">
        <v>12137</v>
      </c>
    </row>
    <row r="126" spans="1:2">
      <c r="A126" t="s">
        <v>13422</v>
      </c>
      <c r="B126" t="s">
        <v>13423</v>
      </c>
    </row>
    <row r="127" spans="1:2">
      <c r="A127" t="s">
        <v>8074</v>
      </c>
      <c r="B127" t="s">
        <v>8076</v>
      </c>
    </row>
    <row r="128" spans="1:2">
      <c r="A128" t="s">
        <v>5440</v>
      </c>
      <c r="B128" t="s">
        <v>5441</v>
      </c>
    </row>
    <row r="129" spans="1:2">
      <c r="A129" t="s">
        <v>12108</v>
      </c>
      <c r="B129" t="s">
        <v>5441</v>
      </c>
    </row>
    <row r="130" spans="1:2">
      <c r="A130" t="s">
        <v>10166</v>
      </c>
      <c r="B130" t="s">
        <v>10167</v>
      </c>
    </row>
    <row r="131" spans="1:2">
      <c r="A131" t="s">
        <v>8740</v>
      </c>
      <c r="B131" t="s">
        <v>8741</v>
      </c>
    </row>
    <row r="132" spans="1:2">
      <c r="A132" t="s">
        <v>7950</v>
      </c>
      <c r="B132" t="s">
        <v>7951</v>
      </c>
    </row>
    <row r="133" spans="1:2">
      <c r="A133" t="s">
        <v>5428</v>
      </c>
      <c r="B133" t="s">
        <v>5429</v>
      </c>
    </row>
    <row r="134" spans="1:2">
      <c r="A134" t="s">
        <v>3337</v>
      </c>
      <c r="B134" t="s">
        <v>3338</v>
      </c>
    </row>
    <row r="135" spans="1:2">
      <c r="A135" t="s">
        <v>5432</v>
      </c>
      <c r="B135" t="s">
        <v>5433</v>
      </c>
    </row>
    <row r="136" spans="1:2">
      <c r="A136" t="s">
        <v>8786</v>
      </c>
      <c r="B136" t="s">
        <v>8787</v>
      </c>
    </row>
    <row r="137" spans="1:2">
      <c r="A137" t="s">
        <v>12060</v>
      </c>
      <c r="B137" t="s">
        <v>12061</v>
      </c>
    </row>
    <row r="138" spans="1:2">
      <c r="A138" t="s">
        <v>8824</v>
      </c>
      <c r="B138" t="s">
        <v>8825</v>
      </c>
    </row>
    <row r="139" spans="1:2">
      <c r="A139" t="s">
        <v>13428</v>
      </c>
      <c r="B139" t="s">
        <v>13429</v>
      </c>
    </row>
    <row r="140" spans="1:2">
      <c r="A140" t="s">
        <v>11229</v>
      </c>
      <c r="B140" t="s">
        <v>11230</v>
      </c>
    </row>
    <row r="141" spans="1:2">
      <c r="A141" t="s">
        <v>5412</v>
      </c>
      <c r="B141" t="s">
        <v>5413</v>
      </c>
    </row>
    <row r="142" spans="1:2">
      <c r="A142" t="s">
        <v>5394</v>
      </c>
      <c r="B142" t="s">
        <v>5395</v>
      </c>
    </row>
    <row r="143" spans="1:2">
      <c r="A143" t="s">
        <v>8742</v>
      </c>
      <c r="B143" t="s">
        <v>8743</v>
      </c>
    </row>
    <row r="144" spans="1:2">
      <c r="A144" t="s">
        <v>8748</v>
      </c>
      <c r="B144" t="s">
        <v>8749</v>
      </c>
    </row>
    <row r="145" spans="1:2">
      <c r="A145" t="s">
        <v>8720</v>
      </c>
      <c r="B145" t="s">
        <v>8721</v>
      </c>
    </row>
    <row r="146" spans="1:2">
      <c r="A146" t="s">
        <v>7952</v>
      </c>
      <c r="B146" t="s">
        <v>7953</v>
      </c>
    </row>
    <row r="147" spans="1:2">
      <c r="A147" t="s">
        <v>8068</v>
      </c>
      <c r="B147" t="s">
        <v>8069</v>
      </c>
    </row>
    <row r="148" spans="1:2">
      <c r="A148" t="s">
        <v>5456</v>
      </c>
      <c r="B148" t="s">
        <v>5458</v>
      </c>
    </row>
    <row r="149" spans="1:2">
      <c r="A149" t="s">
        <v>7042</v>
      </c>
      <c r="B149" t="s">
        <v>5458</v>
      </c>
    </row>
    <row r="150" spans="1:2">
      <c r="A150" t="s">
        <v>4100</v>
      </c>
      <c r="B150" t="s">
        <v>4101</v>
      </c>
    </row>
    <row r="151" spans="1:2">
      <c r="A151" t="s">
        <v>11225</v>
      </c>
      <c r="B151" t="s">
        <v>11226</v>
      </c>
    </row>
    <row r="152" spans="1:2">
      <c r="A152" t="s">
        <v>13425</v>
      </c>
      <c r="B152" t="s">
        <v>11226</v>
      </c>
    </row>
    <row r="153" spans="1:2">
      <c r="A153" t="s">
        <v>11370</v>
      </c>
      <c r="B153" t="s">
        <v>11371</v>
      </c>
    </row>
    <row r="154" spans="1:2">
      <c r="A154" t="s">
        <v>5392</v>
      </c>
      <c r="B154" t="s">
        <v>5393</v>
      </c>
    </row>
    <row r="155" spans="1:2">
      <c r="A155" t="s">
        <v>8732</v>
      </c>
      <c r="B155" t="s">
        <v>8733</v>
      </c>
    </row>
    <row r="156" spans="1:2">
      <c r="A156" t="s">
        <v>7535</v>
      </c>
      <c r="B156" t="s">
        <v>7536</v>
      </c>
    </row>
    <row r="157" spans="1:2">
      <c r="A157" t="s">
        <v>10665</v>
      </c>
      <c r="B157" t="s">
        <v>10667</v>
      </c>
    </row>
    <row r="158" spans="1:2">
      <c r="A158" t="s">
        <v>11362</v>
      </c>
      <c r="B158" t="s">
        <v>11363</v>
      </c>
    </row>
    <row r="159" spans="1:2">
      <c r="A159" t="s">
        <v>10817</v>
      </c>
      <c r="B159" t="s">
        <v>10818</v>
      </c>
    </row>
    <row r="160" spans="1:2">
      <c r="A160" t="s">
        <v>8744</v>
      </c>
      <c r="B160" t="s">
        <v>8745</v>
      </c>
    </row>
    <row r="161" spans="1:2">
      <c r="A161" t="s">
        <v>12044</v>
      </c>
      <c r="B161" t="s">
        <v>12045</v>
      </c>
    </row>
    <row r="162" spans="1:2">
      <c r="A162" t="s">
        <v>11243</v>
      </c>
      <c r="B162" t="s">
        <v>11244</v>
      </c>
    </row>
    <row r="163" spans="1:2">
      <c r="A163" t="s">
        <v>7521</v>
      </c>
      <c r="B163" t="s">
        <v>7522</v>
      </c>
    </row>
    <row r="164" spans="1:2">
      <c r="A164" t="s">
        <v>13404</v>
      </c>
      <c r="B164" t="s">
        <v>13405</v>
      </c>
    </row>
    <row r="165" spans="1:2">
      <c r="A165" t="s">
        <v>13432</v>
      </c>
      <c r="B165" t="s">
        <v>13433</v>
      </c>
    </row>
    <row r="166" spans="1:2">
      <c r="A166" t="s">
        <v>8752</v>
      </c>
      <c r="B166" t="s">
        <v>8753</v>
      </c>
    </row>
    <row r="167" spans="1:2">
      <c r="A167" t="s">
        <v>8734</v>
      </c>
      <c r="B167" t="s">
        <v>8735</v>
      </c>
    </row>
    <row r="168" spans="1:2">
      <c r="A168" t="s">
        <v>5436</v>
      </c>
      <c r="B168" t="s">
        <v>5437</v>
      </c>
    </row>
    <row r="169" spans="1:2">
      <c r="A169" t="s">
        <v>5420</v>
      </c>
      <c r="B169" t="s">
        <v>5421</v>
      </c>
    </row>
    <row r="170" spans="1:2">
      <c r="A170" t="s">
        <v>4096</v>
      </c>
      <c r="B170" t="s">
        <v>4097</v>
      </c>
    </row>
    <row r="171" spans="1:2">
      <c r="A171" t="s">
        <v>7126</v>
      </c>
      <c r="B171" t="s">
        <v>7127</v>
      </c>
    </row>
    <row r="172" spans="1:2">
      <c r="A172" t="s">
        <v>11354</v>
      </c>
      <c r="B172" t="s">
        <v>11356</v>
      </c>
    </row>
    <row r="173" spans="1:2">
      <c r="A173" t="s">
        <v>7138</v>
      </c>
      <c r="B173" t="s">
        <v>7139</v>
      </c>
    </row>
    <row r="174" spans="1:2">
      <c r="A174" t="s">
        <v>5426</v>
      </c>
      <c r="B174" t="s">
        <v>5427</v>
      </c>
    </row>
    <row r="175" spans="1:2">
      <c r="A175" t="s">
        <v>5400</v>
      </c>
      <c r="B175" t="s">
        <v>5401</v>
      </c>
    </row>
    <row r="176" spans="1:2">
      <c r="A176" t="s">
        <v>11237</v>
      </c>
      <c r="B176" t="s">
        <v>11238</v>
      </c>
    </row>
    <row r="177" spans="1:2">
      <c r="A177" t="s">
        <v>7046</v>
      </c>
      <c r="B177" t="s">
        <v>7047</v>
      </c>
    </row>
    <row r="178" spans="1:2">
      <c r="A178" t="s">
        <v>10691</v>
      </c>
      <c r="B178" t="s">
        <v>7047</v>
      </c>
    </row>
    <row r="179" spans="1:2">
      <c r="A179" t="s">
        <v>12048</v>
      </c>
      <c r="B179" t="s">
        <v>12049</v>
      </c>
    </row>
    <row r="180" spans="1:2">
      <c r="A180" t="s">
        <v>5406</v>
      </c>
      <c r="B180" t="s">
        <v>5407</v>
      </c>
    </row>
    <row r="181" spans="1:2">
      <c r="A181" t="s">
        <v>5410</v>
      </c>
      <c r="B181" t="s">
        <v>5411</v>
      </c>
    </row>
    <row r="182" spans="1:2">
      <c r="A182" t="s">
        <v>8756</v>
      </c>
      <c r="B182" t="s">
        <v>8757</v>
      </c>
    </row>
    <row r="183" spans="1:2">
      <c r="A183" t="s">
        <v>10813</v>
      </c>
      <c r="B183" t="s">
        <v>10814</v>
      </c>
    </row>
    <row r="184" spans="1:2">
      <c r="A184" t="s">
        <v>10172</v>
      </c>
      <c r="B184" t="s">
        <v>10173</v>
      </c>
    </row>
    <row r="185" spans="1:2">
      <c r="A185" t="s">
        <v>13031</v>
      </c>
      <c r="B185" t="s">
        <v>2133</v>
      </c>
    </row>
    <row r="186" spans="1:2">
      <c r="A186" t="s">
        <v>5497</v>
      </c>
      <c r="B186" t="s">
        <v>5498</v>
      </c>
    </row>
    <row r="187" spans="1:2">
      <c r="A187" t="s">
        <v>4230</v>
      </c>
      <c r="B187" t="s">
        <v>4231</v>
      </c>
    </row>
    <row r="188" spans="1:2">
      <c r="A188" t="s">
        <v>4789</v>
      </c>
      <c r="B188" t="s">
        <v>4790</v>
      </c>
    </row>
    <row r="189" spans="1:2">
      <c r="A189" t="s">
        <v>13029</v>
      </c>
      <c r="B189" t="s">
        <v>13030</v>
      </c>
    </row>
    <row r="190" spans="1:2">
      <c r="A190" t="s">
        <v>5584</v>
      </c>
      <c r="B190" t="s">
        <v>5585</v>
      </c>
    </row>
    <row r="191" spans="1:2">
      <c r="A191" t="s">
        <v>10894</v>
      </c>
      <c r="B191" t="s">
        <v>10895</v>
      </c>
    </row>
    <row r="192" spans="1:2">
      <c r="A192" t="s">
        <v>5516</v>
      </c>
      <c r="B192" t="s">
        <v>5517</v>
      </c>
    </row>
    <row r="193" spans="1:2">
      <c r="A193" t="s">
        <v>10507</v>
      </c>
      <c r="B193" t="s">
        <v>10508</v>
      </c>
    </row>
    <row r="194" spans="1:2">
      <c r="A194" t="s">
        <v>10507</v>
      </c>
      <c r="B194" t="s">
        <v>10508</v>
      </c>
    </row>
    <row r="195" spans="1:2">
      <c r="A195" t="s">
        <v>4426</v>
      </c>
      <c r="B195" t="s">
        <v>4427</v>
      </c>
    </row>
    <row r="196" spans="1:2">
      <c r="A196" t="s">
        <v>4426</v>
      </c>
      <c r="B196" t="s">
        <v>4427</v>
      </c>
    </row>
    <row r="197" spans="1:2">
      <c r="A197" t="s">
        <v>7190</v>
      </c>
      <c r="B197" t="s">
        <v>7191</v>
      </c>
    </row>
    <row r="198" spans="1:2">
      <c r="A198" t="s">
        <v>12912</v>
      </c>
      <c r="B198" t="s">
        <v>12913</v>
      </c>
    </row>
    <row r="199" spans="1:2">
      <c r="A199" t="s">
        <v>7450</v>
      </c>
      <c r="B199" t="s">
        <v>7451</v>
      </c>
    </row>
    <row r="200" spans="1:2">
      <c r="A200" t="s">
        <v>5254</v>
      </c>
      <c r="B200" t="s">
        <v>5255</v>
      </c>
    </row>
    <row r="201" spans="1:2">
      <c r="A201" t="s">
        <v>5111</v>
      </c>
      <c r="B201" t="s">
        <v>5113</v>
      </c>
    </row>
    <row r="202" spans="1:2">
      <c r="A202" t="s">
        <v>4148</v>
      </c>
      <c r="B202" t="s">
        <v>4149</v>
      </c>
    </row>
    <row r="203" spans="1:2">
      <c r="A203" t="s">
        <v>5497</v>
      </c>
      <c r="B203" t="s">
        <v>5499</v>
      </c>
    </row>
    <row r="204" spans="1:2">
      <c r="A204" t="s">
        <v>9610</v>
      </c>
      <c r="B204" t="s">
        <v>9611</v>
      </c>
    </row>
    <row r="205" spans="1:2">
      <c r="A205" t="s">
        <v>9607</v>
      </c>
      <c r="B205" t="s">
        <v>9608</v>
      </c>
    </row>
    <row r="206" spans="1:2">
      <c r="A206" t="s">
        <v>5912</v>
      </c>
      <c r="B206" t="s">
        <v>5913</v>
      </c>
    </row>
    <row r="207" spans="1:2">
      <c r="A207" t="s">
        <v>7974</v>
      </c>
      <c r="B207" t="s">
        <v>7976</v>
      </c>
    </row>
    <row r="208" spans="1:2">
      <c r="A208" t="s">
        <v>7974</v>
      </c>
      <c r="B208" t="s">
        <v>7977</v>
      </c>
    </row>
    <row r="209" spans="1:2">
      <c r="A209" t="s">
        <v>7961</v>
      </c>
      <c r="B209" t="s">
        <v>3014</v>
      </c>
    </row>
    <row r="210" spans="1:2">
      <c r="A210" t="s">
        <v>7961</v>
      </c>
      <c r="B210" t="s">
        <v>3014</v>
      </c>
    </row>
    <row r="211" spans="1:2">
      <c r="A211" t="s">
        <v>7961</v>
      </c>
      <c r="B211" t="s">
        <v>3014</v>
      </c>
    </row>
    <row r="212" spans="1:2">
      <c r="A212" t="s">
        <v>7974</v>
      </c>
      <c r="B212" t="s">
        <v>7975</v>
      </c>
    </row>
    <row r="213" spans="1:2">
      <c r="A213" t="s">
        <v>5573</v>
      </c>
      <c r="B213" t="s">
        <v>5574</v>
      </c>
    </row>
    <row r="214" spans="1:2">
      <c r="A214" t="s">
        <v>13374</v>
      </c>
      <c r="B214" t="s">
        <v>13375</v>
      </c>
    </row>
    <row r="215" spans="1:2">
      <c r="A215" t="s">
        <v>8628</v>
      </c>
      <c r="B215" t="s">
        <v>8629</v>
      </c>
    </row>
    <row r="216" spans="1:2">
      <c r="A216" t="s">
        <v>5849</v>
      </c>
      <c r="B216" t="s">
        <v>5850</v>
      </c>
    </row>
    <row r="217" spans="1:2">
      <c r="A217" t="s">
        <v>5855</v>
      </c>
      <c r="B217" t="s">
        <v>5856</v>
      </c>
    </row>
    <row r="218" spans="1:2">
      <c r="A218" t="s">
        <v>8494</v>
      </c>
      <c r="B218" t="s">
        <v>8495</v>
      </c>
    </row>
    <row r="219" spans="1:2">
      <c r="A219" t="s">
        <v>6638</v>
      </c>
      <c r="B219" t="s">
        <v>6639</v>
      </c>
    </row>
    <row r="220" spans="1:2">
      <c r="A220" t="s">
        <v>11165</v>
      </c>
      <c r="B220" t="s">
        <v>11166</v>
      </c>
    </row>
    <row r="221" spans="1:2">
      <c r="A221" t="s">
        <v>10971</v>
      </c>
      <c r="B221" t="s">
        <v>10972</v>
      </c>
    </row>
    <row r="222" spans="1:2">
      <c r="A222" t="s">
        <v>11165</v>
      </c>
      <c r="B222" t="s">
        <v>11167</v>
      </c>
    </row>
    <row r="223" spans="1:2">
      <c r="A223" t="s">
        <v>10971</v>
      </c>
      <c r="B223" t="s">
        <v>10973</v>
      </c>
    </row>
    <row r="224" spans="1:2">
      <c r="A224" t="s">
        <v>10798</v>
      </c>
      <c r="B224" t="s">
        <v>10799</v>
      </c>
    </row>
    <row r="225" spans="1:2">
      <c r="A225" t="s">
        <v>10802</v>
      </c>
      <c r="B225" t="s">
        <v>10803</v>
      </c>
    </row>
    <row r="226" spans="1:2">
      <c r="A226" t="s">
        <v>8630</v>
      </c>
      <c r="B226" t="s">
        <v>8631</v>
      </c>
    </row>
    <row r="227" spans="1:2">
      <c r="A227" t="s">
        <v>8302</v>
      </c>
      <c r="B227" t="s">
        <v>8303</v>
      </c>
    </row>
    <row r="228" spans="1:2">
      <c r="A228" t="s">
        <v>8312</v>
      </c>
      <c r="B228" t="s">
        <v>8313</v>
      </c>
    </row>
    <row r="229" spans="1:2">
      <c r="A229" t="s">
        <v>8322</v>
      </c>
      <c r="B229" t="s">
        <v>8323</v>
      </c>
    </row>
    <row r="230" spans="1:2">
      <c r="A230" t="s">
        <v>11217</v>
      </c>
      <c r="B230" t="s">
        <v>11218</v>
      </c>
    </row>
    <row r="231" spans="1:2">
      <c r="A231" t="s">
        <v>11221</v>
      </c>
      <c r="B231" t="s">
        <v>11222</v>
      </c>
    </row>
    <row r="232" spans="1:2">
      <c r="A232" t="s">
        <v>10796</v>
      </c>
      <c r="B232" t="s">
        <v>10797</v>
      </c>
    </row>
    <row r="233" spans="1:2">
      <c r="A233" t="s">
        <v>13410</v>
      </c>
      <c r="B233" t="s">
        <v>13411</v>
      </c>
    </row>
    <row r="234" spans="1:2">
      <c r="A234" t="s">
        <v>4206</v>
      </c>
      <c r="B234" t="s">
        <v>4207</v>
      </c>
    </row>
    <row r="235" spans="1:2">
      <c r="A235" t="s">
        <v>5603</v>
      </c>
      <c r="B235" t="s">
        <v>5604</v>
      </c>
    </row>
    <row r="236" spans="1:2">
      <c r="A236" t="s">
        <v>5603</v>
      </c>
      <c r="B236" t="s">
        <v>5605</v>
      </c>
    </row>
    <row r="237" spans="1:2">
      <c r="A237" t="s">
        <v>10254</v>
      </c>
      <c r="B237" t="s">
        <v>10256</v>
      </c>
    </row>
    <row r="238" spans="1:2">
      <c r="A238" t="s">
        <v>10254</v>
      </c>
      <c r="B238" t="s">
        <v>10255</v>
      </c>
    </row>
    <row r="239" spans="1:2">
      <c r="A239" t="s">
        <v>12463</v>
      </c>
      <c r="B239" t="s">
        <v>12464</v>
      </c>
    </row>
    <row r="240" spans="1:2">
      <c r="A240" t="s">
        <v>8632</v>
      </c>
      <c r="B240" t="s">
        <v>8633</v>
      </c>
    </row>
    <row r="241" spans="1:2">
      <c r="A241" t="s">
        <v>4194</v>
      </c>
      <c r="B241" t="s">
        <v>2016</v>
      </c>
    </row>
    <row r="242" spans="1:2">
      <c r="A242" t="s">
        <v>4717</v>
      </c>
      <c r="B242" t="s">
        <v>2016</v>
      </c>
    </row>
    <row r="243" spans="1:2">
      <c r="A243" t="s">
        <v>10254</v>
      </c>
      <c r="B243" t="s">
        <v>2016</v>
      </c>
    </row>
    <row r="244" spans="1:2">
      <c r="A244" t="s">
        <v>13195</v>
      </c>
      <c r="B244" t="s">
        <v>2016</v>
      </c>
    </row>
    <row r="245" spans="1:2">
      <c r="A245" t="s">
        <v>13066</v>
      </c>
      <c r="B245" t="s">
        <v>14274</v>
      </c>
    </row>
    <row r="246" spans="1:2">
      <c r="A246" t="s">
        <v>4879</v>
      </c>
      <c r="B246" t="s">
        <v>4881</v>
      </c>
    </row>
    <row r="247" spans="1:2">
      <c r="A247" t="s">
        <v>12192</v>
      </c>
      <c r="B247" t="s">
        <v>12193</v>
      </c>
    </row>
    <row r="248" spans="1:2">
      <c r="A248" t="s">
        <v>12936</v>
      </c>
      <c r="B248" t="s">
        <v>12935</v>
      </c>
    </row>
    <row r="249" spans="1:2">
      <c r="A249" t="s">
        <v>8154</v>
      </c>
      <c r="B249" t="s">
        <v>8155</v>
      </c>
    </row>
    <row r="250" spans="1:2">
      <c r="A250" t="s">
        <v>8177</v>
      </c>
      <c r="B250" t="s">
        <v>8180</v>
      </c>
    </row>
    <row r="251" spans="1:2">
      <c r="A251" t="s">
        <v>8177</v>
      </c>
      <c r="B251" t="s">
        <v>8179</v>
      </c>
    </row>
    <row r="252" spans="1:2">
      <c r="A252" t="s">
        <v>8177</v>
      </c>
      <c r="B252" t="s">
        <v>8178</v>
      </c>
    </row>
    <row r="253" spans="1:2">
      <c r="A253" t="s">
        <v>12914</v>
      </c>
      <c r="B253" t="s">
        <v>12915</v>
      </c>
    </row>
    <row r="254" spans="1:2">
      <c r="A254" t="s">
        <v>12879</v>
      </c>
      <c r="B254" t="s">
        <v>12880</v>
      </c>
    </row>
    <row r="255" spans="1:2">
      <c r="A255" t="s">
        <v>11121</v>
      </c>
      <c r="B255" t="s">
        <v>11123</v>
      </c>
    </row>
    <row r="256" spans="1:2">
      <c r="A256" t="s">
        <v>11121</v>
      </c>
      <c r="B256" t="s">
        <v>11122</v>
      </c>
    </row>
    <row r="257" spans="1:2">
      <c r="A257" t="s">
        <v>12940</v>
      </c>
      <c r="B257" t="s">
        <v>12961</v>
      </c>
    </row>
    <row r="258" spans="1:2">
      <c r="A258" t="s">
        <v>7036</v>
      </c>
      <c r="B258" t="s">
        <v>7038</v>
      </c>
    </row>
    <row r="259" spans="1:2">
      <c r="A259" t="s">
        <v>6974</v>
      </c>
      <c r="B259" t="s">
        <v>6975</v>
      </c>
    </row>
    <row r="260" spans="1:2">
      <c r="A260" t="s">
        <v>13271</v>
      </c>
      <c r="B260" t="s">
        <v>13272</v>
      </c>
    </row>
    <row r="261" spans="1:2">
      <c r="A261" t="s">
        <v>7024</v>
      </c>
      <c r="B261" t="s">
        <v>7025</v>
      </c>
    </row>
    <row r="262" spans="1:2">
      <c r="A262" t="s">
        <v>7001</v>
      </c>
      <c r="B262" t="s">
        <v>7002</v>
      </c>
    </row>
    <row r="263" spans="1:2">
      <c r="A263" t="s">
        <v>7012</v>
      </c>
      <c r="B263" t="s">
        <v>7013</v>
      </c>
    </row>
    <row r="264" spans="1:2">
      <c r="A264" t="s">
        <v>6971</v>
      </c>
      <c r="B264" t="s">
        <v>6972</v>
      </c>
    </row>
    <row r="265" spans="1:2">
      <c r="A265" t="s">
        <v>8059</v>
      </c>
      <c r="B265" t="s">
        <v>8061</v>
      </c>
    </row>
    <row r="266" spans="1:2">
      <c r="A266" t="s">
        <v>7154</v>
      </c>
      <c r="B266" t="s">
        <v>7155</v>
      </c>
    </row>
    <row r="267" spans="1:2">
      <c r="A267" t="s">
        <v>11373</v>
      </c>
      <c r="B267" t="s">
        <v>11375</v>
      </c>
    </row>
    <row r="268" spans="1:2">
      <c r="A268" t="s">
        <v>11388</v>
      </c>
      <c r="B268" t="s">
        <v>11389</v>
      </c>
    </row>
    <row r="269" spans="1:2">
      <c r="A269" t="s">
        <v>8726</v>
      </c>
      <c r="B269" t="s">
        <v>8727</v>
      </c>
    </row>
    <row r="270" spans="1:2">
      <c r="A270" t="s">
        <v>10098</v>
      </c>
      <c r="B270" t="s">
        <v>10099</v>
      </c>
    </row>
    <row r="271" spans="1:2">
      <c r="A271" t="s">
        <v>10098</v>
      </c>
      <c r="B271" t="s">
        <v>10099</v>
      </c>
    </row>
    <row r="272" spans="1:2">
      <c r="A272" t="s">
        <v>9924</v>
      </c>
      <c r="B272" t="s">
        <v>9925</v>
      </c>
    </row>
    <row r="273" spans="1:2">
      <c r="A273" t="s">
        <v>6574</v>
      </c>
      <c r="B273" t="s">
        <v>6575</v>
      </c>
    </row>
    <row r="274" spans="1:2">
      <c r="A274" t="s">
        <v>10216</v>
      </c>
      <c r="B274" t="s">
        <v>10219</v>
      </c>
    </row>
    <row r="275" spans="1:2">
      <c r="A275" t="s">
        <v>7462</v>
      </c>
      <c r="B275" t="s">
        <v>7463</v>
      </c>
    </row>
    <row r="276" spans="1:2">
      <c r="A276" t="s">
        <v>5562</v>
      </c>
      <c r="B276" t="s">
        <v>5563</v>
      </c>
    </row>
    <row r="277" spans="1:2">
      <c r="A277" t="s">
        <v>7068</v>
      </c>
      <c r="B277" t="s">
        <v>7069</v>
      </c>
    </row>
    <row r="278" spans="1:2">
      <c r="A278" t="s">
        <v>7070</v>
      </c>
      <c r="B278" t="s">
        <v>7071</v>
      </c>
    </row>
    <row r="279" spans="1:2">
      <c r="A279" t="s">
        <v>13172</v>
      </c>
      <c r="B279" t="s">
        <v>13173</v>
      </c>
    </row>
    <row r="280" spans="1:2">
      <c r="A280" t="s">
        <v>7852</v>
      </c>
      <c r="B280" t="s">
        <v>7855</v>
      </c>
    </row>
    <row r="281" spans="1:2">
      <c r="A281" t="s">
        <v>7862</v>
      </c>
      <c r="B281" t="s">
        <v>7865</v>
      </c>
    </row>
    <row r="282" spans="1:2">
      <c r="A282" t="s">
        <v>3320</v>
      </c>
      <c r="B282" t="s">
        <v>3179</v>
      </c>
    </row>
    <row r="283" spans="1:2">
      <c r="A283" t="s">
        <v>9046</v>
      </c>
      <c r="B283" t="s">
        <v>9047</v>
      </c>
    </row>
    <row r="284" spans="1:2">
      <c r="A284" t="s">
        <v>8966</v>
      </c>
      <c r="B284" t="s">
        <v>8967</v>
      </c>
    </row>
    <row r="285" spans="1:2">
      <c r="A285" t="s">
        <v>10090</v>
      </c>
      <c r="B285" t="s">
        <v>10091</v>
      </c>
    </row>
    <row r="286" spans="1:2">
      <c r="A286" t="s">
        <v>10090</v>
      </c>
      <c r="B286" t="s">
        <v>10091</v>
      </c>
    </row>
    <row r="287" spans="1:2">
      <c r="A287" t="s">
        <v>12289</v>
      </c>
      <c r="B287" t="s">
        <v>12290</v>
      </c>
    </row>
    <row r="288" spans="1:2">
      <c r="A288" t="s">
        <v>10760</v>
      </c>
      <c r="B288" t="s">
        <v>10761</v>
      </c>
    </row>
    <row r="289" spans="1:2">
      <c r="A289" t="s">
        <v>10760</v>
      </c>
      <c r="B289" t="s">
        <v>10761</v>
      </c>
    </row>
    <row r="290" spans="1:2">
      <c r="A290" t="s">
        <v>5965</v>
      </c>
      <c r="B290" t="s">
        <v>5966</v>
      </c>
    </row>
    <row r="291" spans="1:2">
      <c r="A291" t="s">
        <v>4705</v>
      </c>
      <c r="B291" t="s">
        <v>1949</v>
      </c>
    </row>
    <row r="292" spans="1:2">
      <c r="A292" t="s">
        <v>10100</v>
      </c>
      <c r="B292" t="s">
        <v>10101</v>
      </c>
    </row>
    <row r="293" spans="1:2">
      <c r="A293" t="s">
        <v>10100</v>
      </c>
      <c r="B293" t="s">
        <v>10101</v>
      </c>
    </row>
    <row r="294" spans="1:2">
      <c r="A294" t="s">
        <v>7852</v>
      </c>
      <c r="B294" t="s">
        <v>7856</v>
      </c>
    </row>
    <row r="295" spans="1:2">
      <c r="A295" t="s">
        <v>7862</v>
      </c>
      <c r="B295" t="s">
        <v>7863</v>
      </c>
    </row>
    <row r="296" spans="1:2">
      <c r="A296" t="s">
        <v>7862</v>
      </c>
      <c r="B296" t="s">
        <v>7866</v>
      </c>
    </row>
    <row r="297" spans="1:2">
      <c r="A297" t="s">
        <v>12541</v>
      </c>
      <c r="B297" t="s">
        <v>12542</v>
      </c>
    </row>
    <row r="298" spans="1:2">
      <c r="A298" t="s">
        <v>14146</v>
      </c>
      <c r="B298" t="s">
        <v>14268</v>
      </c>
    </row>
    <row r="299" spans="1:2">
      <c r="A299" t="s">
        <v>10216</v>
      </c>
      <c r="B299" t="s">
        <v>10218</v>
      </c>
    </row>
    <row r="300" spans="1:2">
      <c r="A300" t="s">
        <v>5246</v>
      </c>
      <c r="B300" t="s">
        <v>5247</v>
      </c>
    </row>
    <row r="301" spans="1:2">
      <c r="A301" t="s">
        <v>6563</v>
      </c>
      <c r="B301" t="s">
        <v>6565</v>
      </c>
    </row>
    <row r="302" spans="1:2">
      <c r="A302" t="s">
        <v>6563</v>
      </c>
      <c r="B302" t="s">
        <v>6564</v>
      </c>
    </row>
    <row r="303" spans="1:2">
      <c r="A303" t="s">
        <v>6563</v>
      </c>
      <c r="B303" t="s">
        <v>6566</v>
      </c>
    </row>
    <row r="304" spans="1:2">
      <c r="A304" t="s">
        <v>10216</v>
      </c>
      <c r="B304" t="s">
        <v>10217</v>
      </c>
    </row>
    <row r="305" spans="1:2">
      <c r="A305" t="s">
        <v>11314</v>
      </c>
      <c r="B305" t="s">
        <v>11316</v>
      </c>
    </row>
    <row r="306" spans="1:2">
      <c r="A306" t="s">
        <v>11328</v>
      </c>
      <c r="B306" t="s">
        <v>11329</v>
      </c>
    </row>
    <row r="307" spans="1:2">
      <c r="A307" t="s">
        <v>11311</v>
      </c>
      <c r="B307" t="s">
        <v>11312</v>
      </c>
    </row>
    <row r="308" spans="1:2">
      <c r="A308" t="s">
        <v>11287</v>
      </c>
      <c r="B308" t="s">
        <v>11288</v>
      </c>
    </row>
    <row r="309" spans="1:2">
      <c r="A309" t="s">
        <v>5459</v>
      </c>
      <c r="B309" t="s">
        <v>5461</v>
      </c>
    </row>
    <row r="310" spans="1:2">
      <c r="A310" t="s">
        <v>11311</v>
      </c>
      <c r="B310" t="s">
        <v>11313</v>
      </c>
    </row>
    <row r="311" spans="1:2">
      <c r="A311" t="s">
        <v>11311</v>
      </c>
      <c r="B311" t="s">
        <v>11313</v>
      </c>
    </row>
    <row r="312" spans="1:2">
      <c r="A312" t="s">
        <v>11314</v>
      </c>
      <c r="B312" t="s">
        <v>11315</v>
      </c>
    </row>
    <row r="313" spans="1:2">
      <c r="A313" t="s">
        <v>11314</v>
      </c>
      <c r="B313" t="s">
        <v>11315</v>
      </c>
    </row>
    <row r="314" spans="1:2">
      <c r="A314" t="s">
        <v>11328</v>
      </c>
      <c r="B314" t="s">
        <v>11330</v>
      </c>
    </row>
    <row r="315" spans="1:2">
      <c r="A315" t="s">
        <v>11328</v>
      </c>
      <c r="B315" t="s">
        <v>11331</v>
      </c>
    </row>
    <row r="316" spans="1:2">
      <c r="A316" t="s">
        <v>8079</v>
      </c>
      <c r="B316" t="s">
        <v>8080</v>
      </c>
    </row>
    <row r="317" spans="1:2">
      <c r="A317" t="s">
        <v>11287</v>
      </c>
      <c r="B317" t="s">
        <v>11289</v>
      </c>
    </row>
    <row r="318" spans="1:2">
      <c r="A318" t="s">
        <v>11287</v>
      </c>
      <c r="B318" t="s">
        <v>11289</v>
      </c>
    </row>
    <row r="319" spans="1:2">
      <c r="A319" t="s">
        <v>12543</v>
      </c>
      <c r="B319" t="s">
        <v>12544</v>
      </c>
    </row>
    <row r="320" spans="1:2">
      <c r="A320" t="s">
        <v>9084</v>
      </c>
      <c r="B320" t="s">
        <v>9085</v>
      </c>
    </row>
    <row r="321" spans="1:2">
      <c r="A321" t="s">
        <v>10416</v>
      </c>
      <c r="B321" t="s">
        <v>10417</v>
      </c>
    </row>
    <row r="322" spans="1:2">
      <c r="A322" t="s">
        <v>4774</v>
      </c>
      <c r="B322" t="s">
        <v>4775</v>
      </c>
    </row>
    <row r="323" spans="1:2">
      <c r="A323" t="s">
        <v>10416</v>
      </c>
      <c r="B323" t="s">
        <v>10418</v>
      </c>
    </row>
    <row r="324" spans="1:2">
      <c r="A324" t="s">
        <v>4634</v>
      </c>
      <c r="B324" t="s">
        <v>3274</v>
      </c>
    </row>
    <row r="325" spans="1:2">
      <c r="A325" t="s">
        <v>6077</v>
      </c>
      <c r="B325" t="s">
        <v>6078</v>
      </c>
    </row>
    <row r="326" spans="1:2">
      <c r="A326" t="s">
        <v>9082</v>
      </c>
      <c r="B326" t="s">
        <v>9083</v>
      </c>
    </row>
    <row r="327" spans="1:2">
      <c r="A327" t="s">
        <v>3919</v>
      </c>
      <c r="B327" t="s">
        <v>3920</v>
      </c>
    </row>
    <row r="328" spans="1:2">
      <c r="A328" t="s">
        <v>8184</v>
      </c>
      <c r="B328" t="s">
        <v>8187</v>
      </c>
    </row>
    <row r="329" spans="1:2">
      <c r="A329" t="s">
        <v>8184</v>
      </c>
      <c r="B329" t="s">
        <v>8185</v>
      </c>
    </row>
    <row r="330" spans="1:2">
      <c r="A330" t="s">
        <v>8184</v>
      </c>
      <c r="B330" t="s">
        <v>8186</v>
      </c>
    </row>
    <row r="331" spans="1:2">
      <c r="A331" t="s">
        <v>8330</v>
      </c>
      <c r="B331" t="s">
        <v>8331</v>
      </c>
    </row>
    <row r="332" spans="1:2">
      <c r="A332" t="s">
        <v>13231</v>
      </c>
      <c r="B332" t="s">
        <v>13232</v>
      </c>
    </row>
    <row r="333" spans="1:2">
      <c r="A333" t="s">
        <v>4673</v>
      </c>
      <c r="B333" t="s">
        <v>14180</v>
      </c>
    </row>
    <row r="334" spans="1:2">
      <c r="A334" t="s">
        <v>7620</v>
      </c>
      <c r="B334" t="s">
        <v>7621</v>
      </c>
    </row>
    <row r="335" spans="1:2">
      <c r="A335" t="s">
        <v>7332</v>
      </c>
      <c r="B335" t="s">
        <v>7333</v>
      </c>
    </row>
    <row r="336" spans="1:2">
      <c r="A336" t="s">
        <v>7332</v>
      </c>
      <c r="B336" t="s">
        <v>7334</v>
      </c>
    </row>
    <row r="337" spans="1:2">
      <c r="A337" t="s">
        <v>8816</v>
      </c>
      <c r="B337" t="s">
        <v>8817</v>
      </c>
    </row>
    <row r="338" spans="1:2">
      <c r="A338" t="s">
        <v>12950</v>
      </c>
      <c r="B338" t="s">
        <v>12951</v>
      </c>
    </row>
    <row r="339" spans="1:2">
      <c r="A339" t="s">
        <v>11650</v>
      </c>
      <c r="B339" t="s">
        <v>11651</v>
      </c>
    </row>
    <row r="340" spans="1:2">
      <c r="A340" t="s">
        <v>10563</v>
      </c>
      <c r="B340" t="s">
        <v>10564</v>
      </c>
    </row>
    <row r="341" spans="1:2">
      <c r="A341" t="s">
        <v>10563</v>
      </c>
      <c r="B341" t="s">
        <v>10565</v>
      </c>
    </row>
    <row r="342" spans="1:2">
      <c r="A342" t="s">
        <v>8664</v>
      </c>
      <c r="B342" t="s">
        <v>8665</v>
      </c>
    </row>
    <row r="343" spans="1:2">
      <c r="A343" t="s">
        <v>4554</v>
      </c>
      <c r="B343" t="s">
        <v>4555</v>
      </c>
    </row>
    <row r="344" spans="1:2">
      <c r="A344" t="s">
        <v>4585</v>
      </c>
      <c r="B344" t="s">
        <v>4586</v>
      </c>
    </row>
    <row r="345" spans="1:2">
      <c r="A345" t="s">
        <v>13204</v>
      </c>
      <c r="B345" t="s">
        <v>13205</v>
      </c>
    </row>
    <row r="346" spans="1:2">
      <c r="A346" t="s">
        <v>10231</v>
      </c>
      <c r="B346" t="s">
        <v>10232</v>
      </c>
    </row>
    <row r="347" spans="1:2">
      <c r="A347" t="s">
        <v>10231</v>
      </c>
      <c r="B347" t="s">
        <v>10233</v>
      </c>
    </row>
    <row r="348" spans="1:2">
      <c r="A348" t="s">
        <v>10231</v>
      </c>
      <c r="B348" t="s">
        <v>10233</v>
      </c>
    </row>
    <row r="349" spans="1:2">
      <c r="A349" t="s">
        <v>7962</v>
      </c>
      <c r="B349" t="s">
        <v>7963</v>
      </c>
    </row>
    <row r="350" spans="1:2">
      <c r="A350" t="s">
        <v>7999</v>
      </c>
      <c r="B350" t="s">
        <v>8001</v>
      </c>
    </row>
    <row r="351" spans="1:2">
      <c r="A351" t="s">
        <v>12046</v>
      </c>
      <c r="B351" t="s">
        <v>12047</v>
      </c>
    </row>
    <row r="352" spans="1:2">
      <c r="A352" t="s">
        <v>10809</v>
      </c>
      <c r="B352" t="s">
        <v>10810</v>
      </c>
    </row>
    <row r="353" spans="1:2">
      <c r="A353" t="s">
        <v>11235</v>
      </c>
      <c r="B353" t="s">
        <v>11236</v>
      </c>
    </row>
    <row r="354" spans="1:2">
      <c r="A354" t="s">
        <v>5584</v>
      </c>
      <c r="B354" t="s">
        <v>14197</v>
      </c>
    </row>
    <row r="355" spans="1:2">
      <c r="A355" t="s">
        <v>9214</v>
      </c>
      <c r="B355" t="s">
        <v>9215</v>
      </c>
    </row>
    <row r="356" spans="1:2">
      <c r="A356" t="s">
        <v>10896</v>
      </c>
      <c r="B356" t="s">
        <v>10897</v>
      </c>
    </row>
    <row r="357" spans="1:2">
      <c r="A357" t="s">
        <v>3455</v>
      </c>
      <c r="B357" t="s">
        <v>3456</v>
      </c>
    </row>
    <row r="358" spans="1:2">
      <c r="A358" t="s">
        <v>5462</v>
      </c>
      <c r="B358" t="s">
        <v>5463</v>
      </c>
    </row>
    <row r="359" spans="1:2">
      <c r="A359" t="s">
        <v>13208</v>
      </c>
      <c r="B359" t="s">
        <v>13209</v>
      </c>
    </row>
    <row r="360" spans="1:2">
      <c r="A360" t="s">
        <v>3469</v>
      </c>
      <c r="B360" t="s">
        <v>3470</v>
      </c>
    </row>
    <row r="361" spans="1:2">
      <c r="A361" t="s">
        <v>4728</v>
      </c>
      <c r="B361" t="s">
        <v>4729</v>
      </c>
    </row>
    <row r="362" spans="1:2">
      <c r="A362" t="s">
        <v>7130</v>
      </c>
      <c r="B362" t="s">
        <v>7131</v>
      </c>
    </row>
    <row r="363" spans="1:2">
      <c r="A363" t="s">
        <v>7208</v>
      </c>
      <c r="B363" t="s">
        <v>7209</v>
      </c>
    </row>
    <row r="364" spans="1:2">
      <c r="A364" t="s">
        <v>12431</v>
      </c>
      <c r="B364" t="s">
        <v>12432</v>
      </c>
    </row>
    <row r="365" spans="1:2">
      <c r="A365" t="s">
        <v>5773</v>
      </c>
      <c r="B365" t="s">
        <v>5774</v>
      </c>
    </row>
    <row r="366" spans="1:2">
      <c r="A366" t="s">
        <v>5794</v>
      </c>
      <c r="B366" t="s">
        <v>5795</v>
      </c>
    </row>
    <row r="367" spans="1:2">
      <c r="A367" t="s">
        <v>6079</v>
      </c>
      <c r="B367" t="s">
        <v>6080</v>
      </c>
    </row>
    <row r="368" spans="1:2">
      <c r="A368" t="s">
        <v>10257</v>
      </c>
      <c r="B368" t="s">
        <v>10260</v>
      </c>
    </row>
    <row r="369" spans="1:2">
      <c r="A369" t="s">
        <v>7407</v>
      </c>
      <c r="B369" t="s">
        <v>1832</v>
      </c>
    </row>
    <row r="370" spans="1:2">
      <c r="A370" t="s">
        <v>10867</v>
      </c>
      <c r="B370" t="s">
        <v>10868</v>
      </c>
    </row>
    <row r="371" spans="1:2">
      <c r="A371" t="s">
        <v>5987</v>
      </c>
      <c r="B371" t="s">
        <v>5988</v>
      </c>
    </row>
    <row r="372" spans="1:2">
      <c r="A372" t="s">
        <v>9355</v>
      </c>
      <c r="B372" t="s">
        <v>9356</v>
      </c>
    </row>
    <row r="373" spans="1:2">
      <c r="A373" t="s">
        <v>11168</v>
      </c>
      <c r="B373" t="s">
        <v>11170</v>
      </c>
    </row>
    <row r="374" spans="1:2">
      <c r="A374" t="s">
        <v>9607</v>
      </c>
      <c r="B374" t="s">
        <v>9609</v>
      </c>
    </row>
    <row r="375" spans="1:2">
      <c r="A375" t="s">
        <v>9610</v>
      </c>
      <c r="B375" t="s">
        <v>9612</v>
      </c>
    </row>
    <row r="376" spans="1:2">
      <c r="A376" t="s">
        <v>4619</v>
      </c>
      <c r="B376" t="s">
        <v>4620</v>
      </c>
    </row>
    <row r="377" spans="1:2">
      <c r="A377" t="s">
        <v>5818</v>
      </c>
      <c r="B377" t="s">
        <v>5819</v>
      </c>
    </row>
    <row r="378" spans="1:2">
      <c r="A378" t="s">
        <v>10682</v>
      </c>
      <c r="B378" t="s">
        <v>10684</v>
      </c>
    </row>
    <row r="379" spans="1:2">
      <c r="A379" t="s">
        <v>10257</v>
      </c>
      <c r="B379" t="s">
        <v>10259</v>
      </c>
    </row>
    <row r="380" spans="1:2">
      <c r="A380" t="s">
        <v>12581</v>
      </c>
      <c r="B380" t="s">
        <v>12582</v>
      </c>
    </row>
    <row r="381" spans="1:2">
      <c r="A381" t="s">
        <v>10257</v>
      </c>
      <c r="B381" t="s">
        <v>10258</v>
      </c>
    </row>
    <row r="382" spans="1:2">
      <c r="A382" t="s">
        <v>13092</v>
      </c>
      <c r="B382" t="s">
        <v>13093</v>
      </c>
    </row>
    <row r="383" spans="1:2">
      <c r="A383" t="s">
        <v>13102</v>
      </c>
      <c r="B383" t="s">
        <v>13103</v>
      </c>
    </row>
    <row r="384" spans="1:2">
      <c r="A384" t="s">
        <v>13438</v>
      </c>
      <c r="B384" t="s">
        <v>13439</v>
      </c>
    </row>
    <row r="385" spans="1:2">
      <c r="A385" t="s">
        <v>11168</v>
      </c>
      <c r="B385" t="s">
        <v>11169</v>
      </c>
    </row>
    <row r="386" spans="1:2">
      <c r="A386" t="s">
        <v>6081</v>
      </c>
      <c r="B386" t="s">
        <v>6082</v>
      </c>
    </row>
    <row r="387" spans="1:2">
      <c r="A387" t="s">
        <v>3457</v>
      </c>
      <c r="B387" t="s">
        <v>3458</v>
      </c>
    </row>
    <row r="388" spans="1:2">
      <c r="A388" t="s">
        <v>9092</v>
      </c>
      <c r="B388" t="s">
        <v>9093</v>
      </c>
    </row>
    <row r="389" spans="1:2">
      <c r="A389" t="s">
        <v>9092</v>
      </c>
      <c r="B389" t="s">
        <v>9093</v>
      </c>
    </row>
    <row r="390" spans="1:2">
      <c r="A390" t="s">
        <v>5100</v>
      </c>
      <c r="B390" t="s">
        <v>5101</v>
      </c>
    </row>
    <row r="391" spans="1:2">
      <c r="A391" t="s">
        <v>4817</v>
      </c>
      <c r="B391" t="s">
        <v>4818</v>
      </c>
    </row>
    <row r="392" spans="1:2">
      <c r="A392" t="s">
        <v>6775</v>
      </c>
      <c r="B392" t="s">
        <v>6776</v>
      </c>
    </row>
    <row r="393" spans="1:2">
      <c r="A393" t="s">
        <v>13139</v>
      </c>
      <c r="B393" t="s">
        <v>13140</v>
      </c>
    </row>
    <row r="394" spans="1:2">
      <c r="A394" t="s">
        <v>12439</v>
      </c>
      <c r="B394" t="s">
        <v>12440</v>
      </c>
    </row>
    <row r="395" spans="1:2">
      <c r="A395" t="s">
        <v>12952</v>
      </c>
      <c r="B395" t="s">
        <v>12953</v>
      </c>
    </row>
    <row r="396" spans="1:2">
      <c r="A396" t="s">
        <v>9979</v>
      </c>
      <c r="B396" t="s">
        <v>14260</v>
      </c>
    </row>
    <row r="397" spans="1:2">
      <c r="A397" t="s">
        <v>7072</v>
      </c>
      <c r="B397" t="s">
        <v>7073</v>
      </c>
    </row>
    <row r="398" spans="1:2">
      <c r="A398" t="s">
        <v>12667</v>
      </c>
      <c r="B398" t="s">
        <v>12668</v>
      </c>
    </row>
    <row r="399" spans="1:2">
      <c r="A399" t="s">
        <v>7140</v>
      </c>
      <c r="B399" t="s">
        <v>7141</v>
      </c>
    </row>
    <row r="400" spans="1:2">
      <c r="A400" t="s">
        <v>12050</v>
      </c>
      <c r="B400" t="s">
        <v>12051</v>
      </c>
    </row>
    <row r="401" spans="1:2">
      <c r="A401" t="s">
        <v>5438</v>
      </c>
      <c r="B401" t="s">
        <v>5439</v>
      </c>
    </row>
    <row r="402" spans="1:2">
      <c r="A402" t="s">
        <v>11450</v>
      </c>
      <c r="B402" t="s">
        <v>11451</v>
      </c>
    </row>
    <row r="403" spans="1:2">
      <c r="A403" t="s">
        <v>7460</v>
      </c>
      <c r="B403" t="s">
        <v>7461</v>
      </c>
    </row>
    <row r="404" spans="1:2">
      <c r="A404" t="s">
        <v>12359</v>
      </c>
      <c r="B404" t="s">
        <v>12360</v>
      </c>
    </row>
    <row r="405" spans="1:2">
      <c r="A405" t="s">
        <v>10819</v>
      </c>
      <c r="B405" t="s">
        <v>10820</v>
      </c>
    </row>
    <row r="406" spans="1:2">
      <c r="A406" t="s">
        <v>7051</v>
      </c>
      <c r="B406" t="s">
        <v>14224</v>
      </c>
    </row>
    <row r="407" spans="1:2">
      <c r="A407" t="s">
        <v>4098</v>
      </c>
      <c r="B407" t="s">
        <v>4099</v>
      </c>
    </row>
    <row r="408" spans="1:2">
      <c r="A408" t="s">
        <v>11347</v>
      </c>
      <c r="B408" t="s">
        <v>4099</v>
      </c>
    </row>
    <row r="409" spans="1:2">
      <c r="A409" t="s">
        <v>3335</v>
      </c>
      <c r="B409" t="s">
        <v>3336</v>
      </c>
    </row>
    <row r="410" spans="1:2">
      <c r="A410" t="s">
        <v>5402</v>
      </c>
      <c r="B410" t="s">
        <v>5403</v>
      </c>
    </row>
    <row r="411" spans="1:2">
      <c r="A411" t="s">
        <v>11245</v>
      </c>
      <c r="B411" t="s">
        <v>5403</v>
      </c>
    </row>
    <row r="412" spans="1:2">
      <c r="A412" t="s">
        <v>8062</v>
      </c>
      <c r="B412" t="s">
        <v>8063</v>
      </c>
    </row>
    <row r="413" spans="1:2">
      <c r="A413" t="s">
        <v>6445</v>
      </c>
      <c r="B413" t="s">
        <v>6446</v>
      </c>
    </row>
    <row r="414" spans="1:2">
      <c r="A414" t="s">
        <v>11227</v>
      </c>
      <c r="B414" t="s">
        <v>11228</v>
      </c>
    </row>
    <row r="415" spans="1:2">
      <c r="A415" t="s">
        <v>9373</v>
      </c>
      <c r="B415" t="s">
        <v>9374</v>
      </c>
    </row>
    <row r="416" spans="1:2">
      <c r="A416" t="s">
        <v>7097</v>
      </c>
      <c r="B416" t="s">
        <v>7098</v>
      </c>
    </row>
    <row r="417" spans="1:2">
      <c r="A417" t="s">
        <v>8918</v>
      </c>
      <c r="B417" t="s">
        <v>8919</v>
      </c>
    </row>
    <row r="418" spans="1:2">
      <c r="A418" t="s">
        <v>7998</v>
      </c>
      <c r="B418" t="s">
        <v>3013</v>
      </c>
    </row>
    <row r="419" spans="1:2">
      <c r="A419" t="s">
        <v>7998</v>
      </c>
      <c r="B419" t="s">
        <v>3013</v>
      </c>
    </row>
    <row r="420" spans="1:2">
      <c r="A420" t="s">
        <v>7998</v>
      </c>
      <c r="B420" t="s">
        <v>3013</v>
      </c>
    </row>
    <row r="421" spans="1:2">
      <c r="A421" t="s">
        <v>3673</v>
      </c>
      <c r="B421" t="s">
        <v>3674</v>
      </c>
    </row>
    <row r="422" spans="1:2">
      <c r="A422" t="s">
        <v>7452</v>
      </c>
      <c r="B422" t="s">
        <v>7453</v>
      </c>
    </row>
    <row r="423" spans="1:2">
      <c r="A423" t="s">
        <v>11010</v>
      </c>
      <c r="B423" t="s">
        <v>11012</v>
      </c>
    </row>
    <row r="424" spans="1:2">
      <c r="A424" t="s">
        <v>11010</v>
      </c>
      <c r="B424" t="s">
        <v>11011</v>
      </c>
    </row>
    <row r="425" spans="1:2">
      <c r="A425" t="s">
        <v>5472</v>
      </c>
      <c r="B425" t="s">
        <v>5473</v>
      </c>
    </row>
    <row r="426" spans="1:2">
      <c r="A426" t="s">
        <v>5470</v>
      </c>
      <c r="B426" t="s">
        <v>5471</v>
      </c>
    </row>
    <row r="427" spans="1:2">
      <c r="A427" t="s">
        <v>10779</v>
      </c>
      <c r="B427" t="s">
        <v>10780</v>
      </c>
    </row>
    <row r="428" spans="1:2">
      <c r="A428" t="s">
        <v>5414</v>
      </c>
      <c r="B428" t="s">
        <v>5415</v>
      </c>
    </row>
    <row r="429" spans="1:2">
      <c r="A429" t="s">
        <v>5422</v>
      </c>
      <c r="B429" t="s">
        <v>5423</v>
      </c>
    </row>
    <row r="430" spans="1:2">
      <c r="A430" t="s">
        <v>7531</v>
      </c>
      <c r="B430" t="s">
        <v>7532</v>
      </c>
    </row>
    <row r="431" spans="1:2">
      <c r="A431" t="s">
        <v>4621</v>
      </c>
      <c r="B431" t="s">
        <v>4622</v>
      </c>
    </row>
    <row r="432" spans="1:2">
      <c r="A432" t="s">
        <v>4158</v>
      </c>
      <c r="B432" t="s">
        <v>4159</v>
      </c>
    </row>
    <row r="433" spans="1:2">
      <c r="A433" t="s">
        <v>4776</v>
      </c>
      <c r="B433" t="s">
        <v>4777</v>
      </c>
    </row>
    <row r="434" spans="1:2">
      <c r="A434" t="s">
        <v>9945</v>
      </c>
      <c r="B434" t="s">
        <v>9946</v>
      </c>
    </row>
    <row r="435" spans="1:2">
      <c r="A435" t="s">
        <v>9951</v>
      </c>
      <c r="B435" t="s">
        <v>9952</v>
      </c>
    </row>
    <row r="436" spans="1:2">
      <c r="A436" t="s">
        <v>6709</v>
      </c>
      <c r="B436" t="s">
        <v>6710</v>
      </c>
    </row>
    <row r="437" spans="1:2">
      <c r="A437" t="s">
        <v>4146</v>
      </c>
      <c r="B437" t="s">
        <v>4147</v>
      </c>
    </row>
    <row r="438" spans="1:2">
      <c r="A438" t="s">
        <v>8049</v>
      </c>
      <c r="B438" t="s">
        <v>8050</v>
      </c>
    </row>
    <row r="439" spans="1:2">
      <c r="A439" t="s">
        <v>9512</v>
      </c>
      <c r="B439" t="s">
        <v>9513</v>
      </c>
    </row>
    <row r="440" spans="1:2">
      <c r="A440" t="s">
        <v>9512</v>
      </c>
      <c r="B440" t="s">
        <v>9513</v>
      </c>
    </row>
    <row r="441" spans="1:2">
      <c r="A441" t="s">
        <v>6588</v>
      </c>
      <c r="B441" t="s">
        <v>6589</v>
      </c>
    </row>
    <row r="442" spans="1:2">
      <c r="A442" t="s">
        <v>13386</v>
      </c>
      <c r="B442" t="s">
        <v>13387</v>
      </c>
    </row>
    <row r="443" spans="1:2">
      <c r="A443" t="s">
        <v>13386</v>
      </c>
      <c r="B443" t="s">
        <v>13387</v>
      </c>
    </row>
    <row r="444" spans="1:2">
      <c r="A444" t="s">
        <v>8003</v>
      </c>
      <c r="B444" t="s">
        <v>8006</v>
      </c>
    </row>
    <row r="445" spans="1:2">
      <c r="A445" t="s">
        <v>8003</v>
      </c>
      <c r="B445" t="s">
        <v>8004</v>
      </c>
    </row>
    <row r="446" spans="1:2">
      <c r="A446" t="s">
        <v>8003</v>
      </c>
      <c r="B446" t="s">
        <v>8005</v>
      </c>
    </row>
    <row r="447" spans="1:2">
      <c r="A447" t="s">
        <v>11278</v>
      </c>
      <c r="B447" t="s">
        <v>11280</v>
      </c>
    </row>
    <row r="448" spans="1:2">
      <c r="A448" t="s">
        <v>11278</v>
      </c>
      <c r="B448" t="s">
        <v>11280</v>
      </c>
    </row>
    <row r="449" spans="1:2">
      <c r="A449" t="s">
        <v>5790</v>
      </c>
      <c r="B449" t="s">
        <v>5791</v>
      </c>
    </row>
    <row r="450" spans="1:2">
      <c r="A450" t="s">
        <v>8584</v>
      </c>
      <c r="B450" t="s">
        <v>8585</v>
      </c>
    </row>
    <row r="451" spans="1:2">
      <c r="A451" t="s">
        <v>10119</v>
      </c>
      <c r="B451" t="s">
        <v>2699</v>
      </c>
    </row>
    <row r="452" spans="1:2">
      <c r="A452" t="s">
        <v>5903</v>
      </c>
      <c r="B452" t="s">
        <v>5904</v>
      </c>
    </row>
    <row r="453" spans="1:2">
      <c r="A453" t="s">
        <v>9094</v>
      </c>
      <c r="B453" t="s">
        <v>9095</v>
      </c>
    </row>
    <row r="454" spans="1:2">
      <c r="A454" t="s">
        <v>9094</v>
      </c>
      <c r="B454" t="s">
        <v>9095</v>
      </c>
    </row>
    <row r="455" spans="1:2">
      <c r="A455" t="s">
        <v>10369</v>
      </c>
      <c r="B455" t="s">
        <v>10370</v>
      </c>
    </row>
    <row r="456" spans="1:2">
      <c r="A456" t="s">
        <v>10369</v>
      </c>
      <c r="B456" t="s">
        <v>10370</v>
      </c>
    </row>
    <row r="457" spans="1:2">
      <c r="A457" t="s">
        <v>10033</v>
      </c>
      <c r="B457" t="s">
        <v>10034</v>
      </c>
    </row>
    <row r="458" spans="1:2">
      <c r="A458" t="s">
        <v>10033</v>
      </c>
      <c r="B458" t="s">
        <v>10034</v>
      </c>
    </row>
    <row r="459" spans="1:2">
      <c r="A459" t="s">
        <v>3590</v>
      </c>
      <c r="B459" t="s">
        <v>3591</v>
      </c>
    </row>
    <row r="460" spans="1:2">
      <c r="A460" t="s">
        <v>7220</v>
      </c>
      <c r="B460" t="s">
        <v>7221</v>
      </c>
    </row>
    <row r="461" spans="1:2">
      <c r="A461" t="s">
        <v>10539</v>
      </c>
      <c r="B461" t="s">
        <v>10541</v>
      </c>
    </row>
    <row r="462" spans="1:2">
      <c r="A462" t="s">
        <v>14128</v>
      </c>
      <c r="B462" t="s">
        <v>14203</v>
      </c>
    </row>
    <row r="463" spans="1:2">
      <c r="A463" t="s">
        <v>10722</v>
      </c>
      <c r="B463" t="s">
        <v>10723</v>
      </c>
    </row>
    <row r="464" spans="1:2">
      <c r="A464" t="s">
        <v>7488</v>
      </c>
      <c r="B464" t="s">
        <v>7489</v>
      </c>
    </row>
    <row r="465" spans="1:2">
      <c r="A465" t="s">
        <v>5826</v>
      </c>
      <c r="B465" t="s">
        <v>5827</v>
      </c>
    </row>
    <row r="466" spans="1:2">
      <c r="A466" t="s">
        <v>5538</v>
      </c>
      <c r="B466" t="s">
        <v>5539</v>
      </c>
    </row>
    <row r="467" spans="1:2">
      <c r="A467" t="s">
        <v>12766</v>
      </c>
      <c r="B467" t="s">
        <v>12767</v>
      </c>
    </row>
    <row r="468" spans="1:2">
      <c r="A468" t="s">
        <v>5098</v>
      </c>
      <c r="B468" t="s">
        <v>14194</v>
      </c>
    </row>
    <row r="469" spans="1:2">
      <c r="A469" t="s">
        <v>11964</v>
      </c>
      <c r="B469" t="s">
        <v>11965</v>
      </c>
    </row>
    <row r="470" spans="1:2">
      <c r="A470" t="s">
        <v>10209</v>
      </c>
      <c r="B470" t="s">
        <v>10210</v>
      </c>
    </row>
    <row r="471" spans="1:2">
      <c r="A471" t="s">
        <v>10209</v>
      </c>
      <c r="B471" t="s">
        <v>10211</v>
      </c>
    </row>
    <row r="472" spans="1:2">
      <c r="A472" t="s">
        <v>10209</v>
      </c>
      <c r="B472" t="s">
        <v>10212</v>
      </c>
    </row>
    <row r="473" spans="1:2">
      <c r="A473" t="s">
        <v>12545</v>
      </c>
      <c r="B473" t="s">
        <v>12546</v>
      </c>
    </row>
    <row r="474" spans="1:2">
      <c r="A474" t="s">
        <v>9322</v>
      </c>
      <c r="B474" t="s">
        <v>14252</v>
      </c>
    </row>
    <row r="475" spans="1:2">
      <c r="A475" t="s">
        <v>10807</v>
      </c>
      <c r="B475" t="s">
        <v>10808</v>
      </c>
    </row>
    <row r="476" spans="1:2">
      <c r="A476" t="s">
        <v>10174</v>
      </c>
      <c r="B476" t="s">
        <v>10175</v>
      </c>
    </row>
    <row r="477" spans="1:2">
      <c r="A477" t="s">
        <v>7525</v>
      </c>
      <c r="B477" t="s">
        <v>7526</v>
      </c>
    </row>
    <row r="478" spans="1:2">
      <c r="A478" t="s">
        <v>8730</v>
      </c>
      <c r="B478" t="s">
        <v>8731</v>
      </c>
    </row>
    <row r="479" spans="1:2">
      <c r="A479" t="s">
        <v>10615</v>
      </c>
      <c r="B479" t="s">
        <v>10616</v>
      </c>
    </row>
    <row r="480" spans="1:2">
      <c r="A480" t="s">
        <v>10615</v>
      </c>
      <c r="B480" t="s">
        <v>10617</v>
      </c>
    </row>
    <row r="481" spans="1:2">
      <c r="A481" t="s">
        <v>7192</v>
      </c>
      <c r="B481" t="s">
        <v>7193</v>
      </c>
    </row>
    <row r="482" spans="1:2">
      <c r="A482" t="s">
        <v>7180</v>
      </c>
      <c r="B482" t="s">
        <v>7181</v>
      </c>
    </row>
    <row r="483" spans="1:2">
      <c r="A483" t="s">
        <v>8840</v>
      </c>
      <c r="B483" t="s">
        <v>8841</v>
      </c>
    </row>
    <row r="484" spans="1:2">
      <c r="A484" t="s">
        <v>5210</v>
      </c>
      <c r="B484" t="s">
        <v>5211</v>
      </c>
    </row>
    <row r="485" spans="1:2">
      <c r="A485" t="s">
        <v>5315</v>
      </c>
      <c r="B485" t="s">
        <v>5316</v>
      </c>
    </row>
    <row r="486" spans="1:2">
      <c r="A486" t="s">
        <v>8065</v>
      </c>
      <c r="B486" t="s">
        <v>8066</v>
      </c>
    </row>
    <row r="487" spans="1:2">
      <c r="A487" t="s">
        <v>5696</v>
      </c>
      <c r="B487" t="s">
        <v>5697</v>
      </c>
    </row>
    <row r="488" spans="1:2">
      <c r="A488" t="s">
        <v>13295</v>
      </c>
      <c r="B488" t="s">
        <v>13296</v>
      </c>
    </row>
    <row r="489" spans="1:2">
      <c r="A489" t="s">
        <v>9629</v>
      </c>
      <c r="B489" t="s">
        <v>9631</v>
      </c>
    </row>
    <row r="490" spans="1:2">
      <c r="A490" t="s">
        <v>8065</v>
      </c>
      <c r="B490" t="s">
        <v>8067</v>
      </c>
    </row>
    <row r="491" spans="1:2">
      <c r="A491" t="s">
        <v>7781</v>
      </c>
      <c r="B491" t="s">
        <v>7782</v>
      </c>
    </row>
    <row r="492" spans="1:2">
      <c r="A492" t="s">
        <v>3701</v>
      </c>
      <c r="B492" t="s">
        <v>3702</v>
      </c>
    </row>
    <row r="493" spans="1:2">
      <c r="A493" t="s">
        <v>7124</v>
      </c>
      <c r="B493" t="s">
        <v>7125</v>
      </c>
    </row>
    <row r="494" spans="1:2">
      <c r="A494" t="s">
        <v>8592</v>
      </c>
      <c r="B494" t="s">
        <v>8593</v>
      </c>
    </row>
    <row r="495" spans="1:2">
      <c r="A495" t="s">
        <v>13243</v>
      </c>
      <c r="B495" t="s">
        <v>13244</v>
      </c>
    </row>
    <row r="496" spans="1:2">
      <c r="A496" t="s">
        <v>13341</v>
      </c>
      <c r="B496" t="s">
        <v>13342</v>
      </c>
    </row>
    <row r="497" spans="1:2">
      <c r="A497" t="s">
        <v>13301</v>
      </c>
      <c r="B497" t="s">
        <v>13302</v>
      </c>
    </row>
    <row r="498" spans="1:2">
      <c r="A498" t="s">
        <v>13245</v>
      </c>
      <c r="B498" t="s">
        <v>13246</v>
      </c>
    </row>
    <row r="499" spans="1:2">
      <c r="A499" t="s">
        <v>10869</v>
      </c>
      <c r="B499" t="s">
        <v>10870</v>
      </c>
    </row>
    <row r="500" spans="1:2">
      <c r="A500" t="s">
        <v>6842</v>
      </c>
      <c r="B500" t="s">
        <v>6843</v>
      </c>
    </row>
    <row r="501" spans="1:2">
      <c r="A501" t="s">
        <v>5529</v>
      </c>
      <c r="B501" t="s">
        <v>5530</v>
      </c>
    </row>
    <row r="502" spans="1:2">
      <c r="A502" t="s">
        <v>3357</v>
      </c>
      <c r="B502" t="s">
        <v>3358</v>
      </c>
    </row>
    <row r="503" spans="1:2">
      <c r="A503" t="s">
        <v>3357</v>
      </c>
      <c r="B503" t="s">
        <v>3358</v>
      </c>
    </row>
    <row r="504" spans="1:2">
      <c r="A504" t="s">
        <v>5083</v>
      </c>
      <c r="B504" t="s">
        <v>1805</v>
      </c>
    </row>
    <row r="505" spans="1:2">
      <c r="A505" t="s">
        <v>3379</v>
      </c>
      <c r="B505" t="s">
        <v>3380</v>
      </c>
    </row>
    <row r="506" spans="1:2">
      <c r="A506" t="s">
        <v>3379</v>
      </c>
      <c r="B506" t="s">
        <v>3380</v>
      </c>
    </row>
    <row r="507" spans="1:2">
      <c r="A507" t="s">
        <v>8181</v>
      </c>
      <c r="B507" t="s">
        <v>8183</v>
      </c>
    </row>
    <row r="508" spans="1:2">
      <c r="A508" t="s">
        <v>8181</v>
      </c>
      <c r="B508" t="s">
        <v>8183</v>
      </c>
    </row>
    <row r="509" spans="1:2">
      <c r="A509" t="s">
        <v>4882</v>
      </c>
      <c r="B509" t="s">
        <v>4884</v>
      </c>
    </row>
    <row r="510" spans="1:2">
      <c r="A510" t="s">
        <v>6658</v>
      </c>
      <c r="B510" t="s">
        <v>6659</v>
      </c>
    </row>
    <row r="511" spans="1:2">
      <c r="A511" t="s">
        <v>3851</v>
      </c>
      <c r="B511" t="s">
        <v>3852</v>
      </c>
    </row>
    <row r="512" spans="1:2">
      <c r="A512" t="s">
        <v>7144</v>
      </c>
      <c r="B512" t="s">
        <v>7145</v>
      </c>
    </row>
    <row r="513" spans="1:2">
      <c r="A513" t="s">
        <v>3369</v>
      </c>
      <c r="B513" t="s">
        <v>3370</v>
      </c>
    </row>
    <row r="514" spans="1:2">
      <c r="A514" t="s">
        <v>3369</v>
      </c>
      <c r="B514" t="s">
        <v>3370</v>
      </c>
    </row>
    <row r="515" spans="1:2">
      <c r="A515" t="s">
        <v>10086</v>
      </c>
      <c r="B515" t="s">
        <v>10087</v>
      </c>
    </row>
    <row r="516" spans="1:2">
      <c r="A516" t="s">
        <v>9316</v>
      </c>
      <c r="B516" t="s">
        <v>9317</v>
      </c>
    </row>
    <row r="517" spans="1:2">
      <c r="A517" t="s">
        <v>4208</v>
      </c>
      <c r="B517" t="s">
        <v>4209</v>
      </c>
    </row>
    <row r="518" spans="1:2">
      <c r="A518" t="s">
        <v>12096</v>
      </c>
      <c r="B518" t="s">
        <v>12097</v>
      </c>
    </row>
    <row r="519" spans="1:2">
      <c r="A519" t="s">
        <v>12096</v>
      </c>
      <c r="B519" t="s">
        <v>12098</v>
      </c>
    </row>
    <row r="520" spans="1:2">
      <c r="A520" t="s">
        <v>11332</v>
      </c>
      <c r="B520" t="s">
        <v>11333</v>
      </c>
    </row>
    <row r="521" spans="1:2">
      <c r="A521" t="s">
        <v>11332</v>
      </c>
      <c r="B521" t="s">
        <v>11333</v>
      </c>
    </row>
    <row r="522" spans="1:2">
      <c r="A522" t="s">
        <v>11290</v>
      </c>
      <c r="B522" t="s">
        <v>11293</v>
      </c>
    </row>
    <row r="523" spans="1:2">
      <c r="A523" t="s">
        <v>11290</v>
      </c>
      <c r="B523" t="s">
        <v>11292</v>
      </c>
    </row>
    <row r="524" spans="1:2">
      <c r="A524" t="s">
        <v>6995</v>
      </c>
      <c r="B524" t="s">
        <v>6996</v>
      </c>
    </row>
    <row r="525" spans="1:2">
      <c r="A525" t="s">
        <v>10106</v>
      </c>
      <c r="B525" t="s">
        <v>10107</v>
      </c>
    </row>
    <row r="526" spans="1:2">
      <c r="A526" t="s">
        <v>10106</v>
      </c>
      <c r="B526" t="s">
        <v>10107</v>
      </c>
    </row>
    <row r="527" spans="1:2">
      <c r="A527" t="s">
        <v>9745</v>
      </c>
      <c r="B527" t="s">
        <v>9746</v>
      </c>
    </row>
    <row r="528" spans="1:2">
      <c r="A528" t="s">
        <v>9753</v>
      </c>
      <c r="B528" t="s">
        <v>9754</v>
      </c>
    </row>
    <row r="529" spans="1:2">
      <c r="A529" t="s">
        <v>6640</v>
      </c>
      <c r="B529" t="s">
        <v>6641</v>
      </c>
    </row>
    <row r="530" spans="1:2">
      <c r="A530" t="s">
        <v>14144</v>
      </c>
      <c r="B530" t="s">
        <v>14248</v>
      </c>
    </row>
    <row r="531" spans="1:2">
      <c r="A531" t="s">
        <v>13023</v>
      </c>
      <c r="B531" t="s">
        <v>13024</v>
      </c>
    </row>
    <row r="532" spans="1:2">
      <c r="A532" t="s">
        <v>3653</v>
      </c>
      <c r="B532" t="s">
        <v>3654</v>
      </c>
    </row>
    <row r="533" spans="1:2">
      <c r="A533" t="s">
        <v>11953</v>
      </c>
      <c r="B533" t="s">
        <v>11954</v>
      </c>
    </row>
    <row r="534" spans="1:2">
      <c r="A534" t="s">
        <v>9673</v>
      </c>
      <c r="B534" t="s">
        <v>9674</v>
      </c>
    </row>
    <row r="535" spans="1:2">
      <c r="A535" t="s">
        <v>9673</v>
      </c>
      <c r="B535" t="s">
        <v>9674</v>
      </c>
    </row>
    <row r="536" spans="1:2">
      <c r="A536" t="s">
        <v>3655</v>
      </c>
      <c r="B536" t="s">
        <v>3656</v>
      </c>
    </row>
    <row r="537" spans="1:2">
      <c r="A537" t="s">
        <v>8530</v>
      </c>
      <c r="B537" t="s">
        <v>8531</v>
      </c>
    </row>
    <row r="538" spans="1:2">
      <c r="A538" t="s">
        <v>3943</v>
      </c>
      <c r="B538" t="s">
        <v>3944</v>
      </c>
    </row>
    <row r="539" spans="1:2">
      <c r="A539" t="s">
        <v>5512</v>
      </c>
      <c r="B539" t="s">
        <v>5513</v>
      </c>
    </row>
    <row r="540" spans="1:2">
      <c r="A540" t="s">
        <v>6931</v>
      </c>
      <c r="B540" t="s">
        <v>6932</v>
      </c>
    </row>
    <row r="541" spans="1:2">
      <c r="A541" t="s">
        <v>12565</v>
      </c>
      <c r="B541" t="s">
        <v>12566</v>
      </c>
    </row>
    <row r="542" spans="1:2">
      <c r="A542" t="s">
        <v>12349</v>
      </c>
      <c r="B542" t="s">
        <v>12350</v>
      </c>
    </row>
    <row r="543" spans="1:2">
      <c r="A543" t="s">
        <v>3399</v>
      </c>
      <c r="B543" t="s">
        <v>3400</v>
      </c>
    </row>
    <row r="544" spans="1:2">
      <c r="A544" t="s">
        <v>3399</v>
      </c>
      <c r="B544" t="s">
        <v>3400</v>
      </c>
    </row>
    <row r="545" spans="1:2">
      <c r="A545" t="s">
        <v>10618</v>
      </c>
      <c r="B545" t="s">
        <v>10619</v>
      </c>
    </row>
    <row r="546" spans="1:2">
      <c r="A546" t="s">
        <v>10618</v>
      </c>
      <c r="B546" t="s">
        <v>10620</v>
      </c>
    </row>
    <row r="547" spans="1:2">
      <c r="A547" t="s">
        <v>8984</v>
      </c>
      <c r="B547" t="s">
        <v>8985</v>
      </c>
    </row>
    <row r="548" spans="1:2">
      <c r="A548" t="s">
        <v>8594</v>
      </c>
      <c r="B548" t="s">
        <v>8595</v>
      </c>
    </row>
    <row r="549" spans="1:2">
      <c r="A549" t="s">
        <v>8634</v>
      </c>
      <c r="B549" t="s">
        <v>8635</v>
      </c>
    </row>
    <row r="550" spans="1:2">
      <c r="A550" t="s">
        <v>9437</v>
      </c>
      <c r="B550" t="s">
        <v>9438</v>
      </c>
    </row>
    <row r="551" spans="1:2">
      <c r="A551" t="s">
        <v>9437</v>
      </c>
      <c r="B551" t="s">
        <v>9438</v>
      </c>
    </row>
    <row r="552" spans="1:2">
      <c r="A552" t="s">
        <v>8103</v>
      </c>
      <c r="B552" t="s">
        <v>8104</v>
      </c>
    </row>
    <row r="553" spans="1:2">
      <c r="A553" t="s">
        <v>3929</v>
      </c>
      <c r="B553" t="s">
        <v>3930</v>
      </c>
    </row>
    <row r="554" spans="1:2">
      <c r="A554" t="s">
        <v>9279</v>
      </c>
      <c r="B554" t="s">
        <v>9280</v>
      </c>
    </row>
    <row r="555" spans="1:2">
      <c r="A555" t="s">
        <v>4468</v>
      </c>
      <c r="B555" t="s">
        <v>4469</v>
      </c>
    </row>
    <row r="556" spans="1:2">
      <c r="A556" t="s">
        <v>4468</v>
      </c>
      <c r="B556" t="s">
        <v>4470</v>
      </c>
    </row>
    <row r="557" spans="1:2">
      <c r="A557" t="s">
        <v>3389</v>
      </c>
      <c r="B557" t="s">
        <v>3390</v>
      </c>
    </row>
    <row r="558" spans="1:2">
      <c r="A558" t="s">
        <v>3389</v>
      </c>
      <c r="B558" t="s">
        <v>3390</v>
      </c>
    </row>
    <row r="559" spans="1:2">
      <c r="A559" t="s">
        <v>11962</v>
      </c>
      <c r="B559" t="s">
        <v>11963</v>
      </c>
    </row>
    <row r="560" spans="1:2">
      <c r="A560" t="s">
        <v>3784</v>
      </c>
      <c r="B560" t="s">
        <v>3785</v>
      </c>
    </row>
    <row r="561" spans="1:2">
      <c r="A561" t="s">
        <v>8738</v>
      </c>
      <c r="B561" t="s">
        <v>8739</v>
      </c>
    </row>
    <row r="562" spans="1:2">
      <c r="A562" t="s">
        <v>4503</v>
      </c>
      <c r="B562" t="s">
        <v>4504</v>
      </c>
    </row>
    <row r="563" spans="1:2">
      <c r="A563" t="s">
        <v>4503</v>
      </c>
      <c r="B563" t="s">
        <v>4505</v>
      </c>
    </row>
    <row r="564" spans="1:2">
      <c r="A564" t="s">
        <v>5424</v>
      </c>
      <c r="B564" t="s">
        <v>5425</v>
      </c>
    </row>
    <row r="565" spans="1:2">
      <c r="A565" t="s">
        <v>6467</v>
      </c>
      <c r="B565" t="s">
        <v>6468</v>
      </c>
    </row>
    <row r="566" spans="1:2">
      <c r="A566" t="s">
        <v>11886</v>
      </c>
      <c r="B566" t="s">
        <v>11887</v>
      </c>
    </row>
    <row r="567" spans="1:2">
      <c r="A567" t="s">
        <v>7835</v>
      </c>
      <c r="B567" t="s">
        <v>7836</v>
      </c>
    </row>
    <row r="568" spans="1:2">
      <c r="A568" t="s">
        <v>7835</v>
      </c>
      <c r="B568" t="s">
        <v>7837</v>
      </c>
    </row>
    <row r="569" spans="1:2">
      <c r="A569" t="s">
        <v>6883</v>
      </c>
      <c r="B569" t="s">
        <v>6884</v>
      </c>
    </row>
    <row r="570" spans="1:2">
      <c r="A570" t="s">
        <v>3935</v>
      </c>
      <c r="B570" t="s">
        <v>3936</v>
      </c>
    </row>
    <row r="571" spans="1:2">
      <c r="A571" t="s">
        <v>5180</v>
      </c>
      <c r="B571" t="s">
        <v>5181</v>
      </c>
    </row>
    <row r="572" spans="1:2">
      <c r="A572" t="s">
        <v>9038</v>
      </c>
      <c r="B572" t="s">
        <v>9039</v>
      </c>
    </row>
    <row r="573" spans="1:2">
      <c r="A573" t="s">
        <v>5184</v>
      </c>
      <c r="B573" t="s">
        <v>5185</v>
      </c>
    </row>
    <row r="574" spans="1:2">
      <c r="A574" t="s">
        <v>6790</v>
      </c>
      <c r="B574" t="s">
        <v>6791</v>
      </c>
    </row>
    <row r="575" spans="1:2">
      <c r="A575" t="s">
        <v>3419</v>
      </c>
      <c r="B575" t="s">
        <v>3420</v>
      </c>
    </row>
    <row r="576" spans="1:2">
      <c r="A576" t="s">
        <v>5506</v>
      </c>
      <c r="B576" t="s">
        <v>5507</v>
      </c>
    </row>
    <row r="577" spans="1:2">
      <c r="A577" t="s">
        <v>3832</v>
      </c>
      <c r="B577" t="s">
        <v>3833</v>
      </c>
    </row>
    <row r="578" spans="1:2">
      <c r="A578" t="s">
        <v>7420</v>
      </c>
      <c r="B578" t="s">
        <v>7421</v>
      </c>
    </row>
    <row r="579" spans="1:2">
      <c r="A579" t="s">
        <v>11955</v>
      </c>
      <c r="B579" t="s">
        <v>7421</v>
      </c>
    </row>
    <row r="580" spans="1:2">
      <c r="A580" t="s">
        <v>6676</v>
      </c>
      <c r="B580" t="s">
        <v>6677</v>
      </c>
    </row>
    <row r="581" spans="1:2">
      <c r="A581" t="s">
        <v>13221</v>
      </c>
      <c r="B581" t="s">
        <v>13222</v>
      </c>
    </row>
    <row r="582" spans="1:2">
      <c r="A582" t="s">
        <v>7645</v>
      </c>
      <c r="B582" t="s">
        <v>7646</v>
      </c>
    </row>
    <row r="583" spans="1:2">
      <c r="A583" t="s">
        <v>3825</v>
      </c>
      <c r="B583" t="s">
        <v>3826</v>
      </c>
    </row>
    <row r="584" spans="1:2">
      <c r="A584" t="s">
        <v>3827</v>
      </c>
      <c r="B584" t="s">
        <v>3826</v>
      </c>
    </row>
    <row r="585" spans="1:2">
      <c r="A585" t="s">
        <v>6358</v>
      </c>
      <c r="B585" t="s">
        <v>6359</v>
      </c>
    </row>
    <row r="586" spans="1:2">
      <c r="A586" t="s">
        <v>7414</v>
      </c>
      <c r="B586" t="s">
        <v>7415</v>
      </c>
    </row>
    <row r="587" spans="1:2">
      <c r="A587" t="s">
        <v>6245</v>
      </c>
      <c r="B587" t="s">
        <v>6246</v>
      </c>
    </row>
    <row r="588" spans="1:2">
      <c r="A588" t="s">
        <v>6249</v>
      </c>
      <c r="B588" t="s">
        <v>6250</v>
      </c>
    </row>
    <row r="589" spans="1:2">
      <c r="A589" t="s">
        <v>12579</v>
      </c>
      <c r="B589" t="s">
        <v>12580</v>
      </c>
    </row>
    <row r="590" spans="1:2">
      <c r="A590" t="s">
        <v>8986</v>
      </c>
      <c r="B590" t="s">
        <v>8987</v>
      </c>
    </row>
    <row r="591" spans="1:2">
      <c r="A591" t="s">
        <v>4562</v>
      </c>
      <c r="B591" t="s">
        <v>4563</v>
      </c>
    </row>
    <row r="592" spans="1:2">
      <c r="A592" t="s">
        <v>4535</v>
      </c>
      <c r="B592" t="s">
        <v>4536</v>
      </c>
    </row>
    <row r="593" spans="1:2">
      <c r="A593" t="s">
        <v>11141</v>
      </c>
      <c r="B593" t="s">
        <v>11143</v>
      </c>
    </row>
    <row r="594" spans="1:2">
      <c r="A594" t="s">
        <v>10526</v>
      </c>
      <c r="B594" t="s">
        <v>10527</v>
      </c>
    </row>
    <row r="595" spans="1:2">
      <c r="A595" t="s">
        <v>10526</v>
      </c>
      <c r="B595" t="s">
        <v>10527</v>
      </c>
    </row>
    <row r="596" spans="1:2">
      <c r="A596" t="s">
        <v>7279</v>
      </c>
      <c r="B596" t="s">
        <v>7280</v>
      </c>
    </row>
    <row r="597" spans="1:2">
      <c r="A597" t="s">
        <v>11141</v>
      </c>
      <c r="B597" t="s">
        <v>11142</v>
      </c>
    </row>
    <row r="598" spans="1:2">
      <c r="A598" t="s">
        <v>8173</v>
      </c>
      <c r="B598" t="s">
        <v>8174</v>
      </c>
    </row>
    <row r="599" spans="1:2">
      <c r="A599" t="s">
        <v>5798</v>
      </c>
      <c r="B599" t="s">
        <v>5799</v>
      </c>
    </row>
    <row r="600" spans="1:2">
      <c r="A600" t="s">
        <v>4594</v>
      </c>
      <c r="B600" t="s">
        <v>4595</v>
      </c>
    </row>
    <row r="601" spans="1:2">
      <c r="A601" t="s">
        <v>4489</v>
      </c>
      <c r="B601" t="s">
        <v>4490</v>
      </c>
    </row>
    <row r="602" spans="1:2">
      <c r="A602" t="s">
        <v>14070</v>
      </c>
      <c r="B602" t="s">
        <v>14157</v>
      </c>
    </row>
    <row r="603" spans="1:2">
      <c r="A603" t="s">
        <v>10354</v>
      </c>
      <c r="B603" t="s">
        <v>10355</v>
      </c>
    </row>
    <row r="604" spans="1:2">
      <c r="A604" t="s">
        <v>10354</v>
      </c>
      <c r="B604" t="s">
        <v>10355</v>
      </c>
    </row>
    <row r="605" spans="1:2">
      <c r="A605" t="s">
        <v>10480</v>
      </c>
      <c r="B605" t="s">
        <v>10481</v>
      </c>
    </row>
    <row r="606" spans="1:2">
      <c r="A606" t="s">
        <v>10480</v>
      </c>
      <c r="B606" t="s">
        <v>10481</v>
      </c>
    </row>
    <row r="607" spans="1:2">
      <c r="A607" t="s">
        <v>10577</v>
      </c>
      <c r="B607" t="s">
        <v>10578</v>
      </c>
    </row>
    <row r="608" spans="1:2">
      <c r="A608" t="s">
        <v>10577</v>
      </c>
      <c r="B608" t="s">
        <v>10578</v>
      </c>
    </row>
    <row r="609" spans="1:2">
      <c r="A609" t="s">
        <v>7781</v>
      </c>
      <c r="B609" t="s">
        <v>7783</v>
      </c>
    </row>
    <row r="610" spans="1:2">
      <c r="A610" t="s">
        <v>6125</v>
      </c>
      <c r="B610" t="s">
        <v>6126</v>
      </c>
    </row>
    <row r="611" spans="1:2">
      <c r="A611" t="s">
        <v>12135</v>
      </c>
      <c r="B611" t="s">
        <v>12136</v>
      </c>
    </row>
    <row r="612" spans="1:2">
      <c r="A612" t="s">
        <v>7768</v>
      </c>
      <c r="B612" t="s">
        <v>7771</v>
      </c>
    </row>
    <row r="613" spans="1:2">
      <c r="A613" t="s">
        <v>7768</v>
      </c>
      <c r="B613" t="s">
        <v>7769</v>
      </c>
    </row>
    <row r="614" spans="1:2">
      <c r="A614" t="s">
        <v>7768</v>
      </c>
      <c r="B614" t="s">
        <v>7770</v>
      </c>
    </row>
    <row r="615" spans="1:2">
      <c r="A615" t="s">
        <v>12521</v>
      </c>
      <c r="B615" t="s">
        <v>12522</v>
      </c>
    </row>
    <row r="616" spans="1:2">
      <c r="A616" t="s">
        <v>5244</v>
      </c>
      <c r="B616" t="s">
        <v>5245</v>
      </c>
    </row>
    <row r="617" spans="1:2">
      <c r="A617" t="s">
        <v>8139</v>
      </c>
      <c r="B617" t="s">
        <v>8142</v>
      </c>
    </row>
    <row r="618" spans="1:2">
      <c r="A618" t="s">
        <v>7986</v>
      </c>
      <c r="B618" t="s">
        <v>7989</v>
      </c>
    </row>
    <row r="619" spans="1:2">
      <c r="A619" t="s">
        <v>12343</v>
      </c>
      <c r="B619" t="s">
        <v>12344</v>
      </c>
    </row>
    <row r="620" spans="1:2">
      <c r="A620" t="s">
        <v>9928</v>
      </c>
      <c r="B620" t="s">
        <v>9929</v>
      </c>
    </row>
    <row r="621" spans="1:2">
      <c r="A621" t="s">
        <v>12343</v>
      </c>
      <c r="B621" t="s">
        <v>12345</v>
      </c>
    </row>
    <row r="622" spans="1:2">
      <c r="A622" t="s">
        <v>8666</v>
      </c>
      <c r="B622" t="s">
        <v>8667</v>
      </c>
    </row>
    <row r="623" spans="1:2">
      <c r="A623" t="s">
        <v>11939</v>
      </c>
      <c r="B623" t="s">
        <v>11940</v>
      </c>
    </row>
    <row r="624" spans="1:2">
      <c r="A624" t="s">
        <v>10130</v>
      </c>
      <c r="B624" t="s">
        <v>10131</v>
      </c>
    </row>
    <row r="625" spans="1:2">
      <c r="A625" t="s">
        <v>9335</v>
      </c>
      <c r="B625" t="s">
        <v>9336</v>
      </c>
    </row>
    <row r="626" spans="1:2">
      <c r="A626" t="s">
        <v>9343</v>
      </c>
      <c r="B626" t="s">
        <v>9344</v>
      </c>
    </row>
    <row r="627" spans="1:2">
      <c r="A627" t="s">
        <v>12429</v>
      </c>
      <c r="B627" t="s">
        <v>12430</v>
      </c>
    </row>
    <row r="628" spans="1:2">
      <c r="A628" t="s">
        <v>9898</v>
      </c>
      <c r="B628" t="s">
        <v>9899</v>
      </c>
    </row>
    <row r="629" spans="1:2">
      <c r="A629" t="s">
        <v>5088</v>
      </c>
      <c r="B629" t="s">
        <v>5089</v>
      </c>
    </row>
    <row r="630" spans="1:2">
      <c r="A630" t="s">
        <v>14144</v>
      </c>
      <c r="B630" t="s">
        <v>14250</v>
      </c>
    </row>
    <row r="631" spans="1:2">
      <c r="A631" t="s">
        <v>14144</v>
      </c>
      <c r="B631" t="s">
        <v>14249</v>
      </c>
    </row>
    <row r="632" spans="1:2">
      <c r="A632" t="s">
        <v>8056</v>
      </c>
      <c r="B632" t="s">
        <v>8057</v>
      </c>
    </row>
    <row r="633" spans="1:2">
      <c r="A633" t="s">
        <v>10688</v>
      </c>
      <c r="B633" t="s">
        <v>10690</v>
      </c>
    </row>
    <row r="634" spans="1:2">
      <c r="A634" t="s">
        <v>3991</v>
      </c>
      <c r="B634" t="s">
        <v>3992</v>
      </c>
    </row>
    <row r="635" spans="1:2">
      <c r="A635" t="s">
        <v>11332</v>
      </c>
      <c r="B635" t="s">
        <v>11334</v>
      </c>
    </row>
    <row r="636" spans="1:2">
      <c r="A636" t="s">
        <v>11290</v>
      </c>
      <c r="B636" t="s">
        <v>11291</v>
      </c>
    </row>
    <row r="637" spans="1:2">
      <c r="A637" t="s">
        <v>9556</v>
      </c>
      <c r="B637" t="s">
        <v>9557</v>
      </c>
    </row>
    <row r="638" spans="1:2">
      <c r="A638" t="s">
        <v>11265</v>
      </c>
      <c r="B638" t="s">
        <v>11266</v>
      </c>
    </row>
    <row r="639" spans="1:2">
      <c r="A639" t="s">
        <v>11265</v>
      </c>
      <c r="B639" t="s">
        <v>11266</v>
      </c>
    </row>
    <row r="640" spans="1:2">
      <c r="A640" t="s">
        <v>5252</v>
      </c>
      <c r="B640" t="s">
        <v>5253</v>
      </c>
    </row>
    <row r="641" spans="1:2">
      <c r="A641" t="s">
        <v>6356</v>
      </c>
      <c r="B641" t="s">
        <v>6357</v>
      </c>
    </row>
    <row r="642" spans="1:2">
      <c r="A642" t="s">
        <v>4679</v>
      </c>
      <c r="B642" t="s">
        <v>4680</v>
      </c>
    </row>
    <row r="643" spans="1:2">
      <c r="A643" t="s">
        <v>10724</v>
      </c>
      <c r="B643" t="s">
        <v>10725</v>
      </c>
    </row>
    <row r="644" spans="1:2">
      <c r="A644" t="s">
        <v>12395</v>
      </c>
      <c r="B644" t="s">
        <v>12396</v>
      </c>
    </row>
    <row r="645" spans="1:2">
      <c r="A645" t="s">
        <v>5281</v>
      </c>
      <c r="B645" t="s">
        <v>5282</v>
      </c>
    </row>
    <row r="646" spans="1:2">
      <c r="A646" t="s">
        <v>6806</v>
      </c>
      <c r="B646" t="s">
        <v>6807</v>
      </c>
    </row>
    <row r="647" spans="1:2">
      <c r="A647" t="s">
        <v>6792</v>
      </c>
      <c r="B647" t="s">
        <v>6793</v>
      </c>
    </row>
    <row r="648" spans="1:2">
      <c r="A648" t="s">
        <v>11317</v>
      </c>
      <c r="B648" t="s">
        <v>11319</v>
      </c>
    </row>
    <row r="649" spans="1:2">
      <c r="A649" t="s">
        <v>11317</v>
      </c>
      <c r="B649" t="s">
        <v>11319</v>
      </c>
    </row>
    <row r="650" spans="1:2">
      <c r="A650" t="s">
        <v>11294</v>
      </c>
      <c r="B650" t="s">
        <v>11295</v>
      </c>
    </row>
    <row r="651" spans="1:2">
      <c r="A651" t="s">
        <v>11294</v>
      </c>
      <c r="B651" t="s">
        <v>11295</v>
      </c>
    </row>
    <row r="652" spans="1:2">
      <c r="A652" t="s">
        <v>4166</v>
      </c>
      <c r="B652" t="s">
        <v>4167</v>
      </c>
    </row>
    <row r="653" spans="1:2">
      <c r="A653" t="s">
        <v>4166</v>
      </c>
      <c r="B653" t="s">
        <v>4167</v>
      </c>
    </row>
    <row r="654" spans="1:2">
      <c r="A654" t="s">
        <v>11317</v>
      </c>
      <c r="B654" t="s">
        <v>11318</v>
      </c>
    </row>
    <row r="655" spans="1:2">
      <c r="A655" t="s">
        <v>6075</v>
      </c>
      <c r="B655" t="s">
        <v>6076</v>
      </c>
    </row>
    <row r="656" spans="1:2">
      <c r="A656" t="s">
        <v>11028</v>
      </c>
      <c r="B656" t="s">
        <v>11030</v>
      </c>
    </row>
    <row r="657" spans="1:2">
      <c r="A657" t="s">
        <v>11028</v>
      </c>
      <c r="B657" t="s">
        <v>11029</v>
      </c>
    </row>
    <row r="658" spans="1:2">
      <c r="A658" t="s">
        <v>4412</v>
      </c>
      <c r="B658" t="s">
        <v>3305</v>
      </c>
    </row>
    <row r="659" spans="1:2">
      <c r="A659" t="s">
        <v>7240</v>
      </c>
      <c r="B659" t="s">
        <v>7241</v>
      </c>
    </row>
    <row r="660" spans="1:2">
      <c r="A660" t="s">
        <v>11294</v>
      </c>
      <c r="B660" t="s">
        <v>11296</v>
      </c>
    </row>
    <row r="661" spans="1:2">
      <c r="A661" t="s">
        <v>11760</v>
      </c>
      <c r="B661" t="s">
        <v>11761</v>
      </c>
    </row>
    <row r="662" spans="1:2">
      <c r="A662" t="s">
        <v>12381</v>
      </c>
      <c r="B662" t="s">
        <v>12382</v>
      </c>
    </row>
    <row r="663" spans="1:2">
      <c r="A663" t="s">
        <v>8812</v>
      </c>
      <c r="B663" t="s">
        <v>8813</v>
      </c>
    </row>
    <row r="664" spans="1:2">
      <c r="A664" t="s">
        <v>13299</v>
      </c>
      <c r="B664" t="s">
        <v>13300</v>
      </c>
    </row>
    <row r="665" spans="1:2">
      <c r="A665" t="s">
        <v>9008</v>
      </c>
      <c r="B665" t="s">
        <v>9009</v>
      </c>
    </row>
    <row r="666" spans="1:2">
      <c r="A666" t="s">
        <v>11696</v>
      </c>
      <c r="B666" t="s">
        <v>11697</v>
      </c>
    </row>
    <row r="667" spans="1:2">
      <c r="A667" t="s">
        <v>4977</v>
      </c>
      <c r="B667" t="s">
        <v>4978</v>
      </c>
    </row>
    <row r="668" spans="1:2">
      <c r="A668" t="s">
        <v>7490</v>
      </c>
      <c r="B668" t="s">
        <v>7491</v>
      </c>
    </row>
    <row r="669" spans="1:2">
      <c r="A669" t="s">
        <v>10557</v>
      </c>
      <c r="B669" t="s">
        <v>10558</v>
      </c>
    </row>
    <row r="670" spans="1:2">
      <c r="A670" t="s">
        <v>6938</v>
      </c>
      <c r="B670" t="s">
        <v>6939</v>
      </c>
    </row>
    <row r="671" spans="1:2">
      <c r="A671" t="s">
        <v>3494</v>
      </c>
      <c r="B671" t="s">
        <v>3495</v>
      </c>
    </row>
    <row r="672" spans="1:2">
      <c r="A672" t="s">
        <v>3496</v>
      </c>
      <c r="B672" t="s">
        <v>3497</v>
      </c>
    </row>
    <row r="673" spans="1:2">
      <c r="A673" t="s">
        <v>10557</v>
      </c>
      <c r="B673" t="s">
        <v>10559</v>
      </c>
    </row>
    <row r="674" spans="1:2">
      <c r="A674" t="s">
        <v>8842</v>
      </c>
      <c r="B674" t="s">
        <v>8843</v>
      </c>
    </row>
    <row r="675" spans="1:2">
      <c r="A675" t="s">
        <v>5618</v>
      </c>
      <c r="B675" t="s">
        <v>5620</v>
      </c>
    </row>
    <row r="676" spans="1:2">
      <c r="A676" t="s">
        <v>9939</v>
      </c>
      <c r="B676" t="s">
        <v>9940</v>
      </c>
    </row>
    <row r="677" spans="1:2">
      <c r="A677" t="s">
        <v>10918</v>
      </c>
      <c r="B677" t="s">
        <v>10919</v>
      </c>
    </row>
    <row r="678" spans="1:2">
      <c r="A678" t="s">
        <v>8074</v>
      </c>
      <c r="B678" t="s">
        <v>8075</v>
      </c>
    </row>
    <row r="679" spans="1:2">
      <c r="A679" t="s">
        <v>9068</v>
      </c>
      <c r="B679" t="s">
        <v>9069</v>
      </c>
    </row>
    <row r="680" spans="1:2">
      <c r="A680" t="s">
        <v>3435</v>
      </c>
      <c r="B680" t="s">
        <v>3436</v>
      </c>
    </row>
    <row r="681" spans="1:2">
      <c r="A681" t="s">
        <v>3657</v>
      </c>
      <c r="B681" t="s">
        <v>3658</v>
      </c>
    </row>
    <row r="682" spans="1:2">
      <c r="A682" t="s">
        <v>8286</v>
      </c>
      <c r="B682" t="s">
        <v>8287</v>
      </c>
    </row>
    <row r="683" spans="1:2">
      <c r="A683" t="s">
        <v>8286</v>
      </c>
      <c r="B683" t="s">
        <v>8287</v>
      </c>
    </row>
    <row r="684" spans="1:2">
      <c r="A684" t="s">
        <v>7347</v>
      </c>
      <c r="B684" t="s">
        <v>7348</v>
      </c>
    </row>
    <row r="685" spans="1:2">
      <c r="A685" t="s">
        <v>8870</v>
      </c>
      <c r="B685" t="s">
        <v>8871</v>
      </c>
    </row>
    <row r="686" spans="1:2">
      <c r="A686" t="s">
        <v>5086</v>
      </c>
      <c r="B686" t="s">
        <v>5087</v>
      </c>
    </row>
    <row r="687" spans="1:2">
      <c r="A687" t="s">
        <v>4543</v>
      </c>
      <c r="B687" t="s">
        <v>1828</v>
      </c>
    </row>
    <row r="688" spans="1:2">
      <c r="A688" t="s">
        <v>4543</v>
      </c>
      <c r="B688" t="s">
        <v>4544</v>
      </c>
    </row>
    <row r="689" spans="1:2">
      <c r="A689" t="s">
        <v>4979</v>
      </c>
      <c r="B689" t="s">
        <v>4980</v>
      </c>
    </row>
    <row r="690" spans="1:2">
      <c r="A690" t="s">
        <v>9138</v>
      </c>
      <c r="B690" t="s">
        <v>9139</v>
      </c>
    </row>
    <row r="691" spans="1:2">
      <c r="A691" t="s">
        <v>4254</v>
      </c>
      <c r="B691" t="s">
        <v>4255</v>
      </c>
    </row>
    <row r="692" spans="1:2">
      <c r="A692" t="s">
        <v>10688</v>
      </c>
      <c r="B692" t="s">
        <v>10689</v>
      </c>
    </row>
    <row r="693" spans="1:2">
      <c r="A693" t="s">
        <v>8586</v>
      </c>
      <c r="B693" t="s">
        <v>8587</v>
      </c>
    </row>
    <row r="694" spans="1:2">
      <c r="A694" t="s">
        <v>6163</v>
      </c>
      <c r="B694" t="s">
        <v>6164</v>
      </c>
    </row>
    <row r="695" spans="1:2">
      <c r="A695" t="s">
        <v>6540</v>
      </c>
      <c r="B695" t="s">
        <v>6541</v>
      </c>
    </row>
    <row r="696" spans="1:2">
      <c r="A696" t="s">
        <v>3675</v>
      </c>
      <c r="B696" t="s">
        <v>3676</v>
      </c>
    </row>
    <row r="697" spans="1:2">
      <c r="A697" t="s">
        <v>8056</v>
      </c>
      <c r="B697" t="s">
        <v>8058</v>
      </c>
    </row>
    <row r="698" spans="1:2">
      <c r="A698" t="s">
        <v>10066</v>
      </c>
      <c r="B698" t="s">
        <v>10067</v>
      </c>
    </row>
    <row r="699" spans="1:2">
      <c r="A699" t="s">
        <v>3828</v>
      </c>
      <c r="B699" t="s">
        <v>3829</v>
      </c>
    </row>
    <row r="700" spans="1:2">
      <c r="A700" t="s">
        <v>10496</v>
      </c>
      <c r="B700" t="s">
        <v>10497</v>
      </c>
    </row>
    <row r="701" spans="1:2">
      <c r="A701" t="s">
        <v>3492</v>
      </c>
      <c r="B701" t="s">
        <v>3493</v>
      </c>
    </row>
    <row r="702" spans="1:2">
      <c r="A702" t="s">
        <v>7442</v>
      </c>
      <c r="B702" t="s">
        <v>7443</v>
      </c>
    </row>
    <row r="703" spans="1:2">
      <c r="A703" t="s">
        <v>7082</v>
      </c>
      <c r="B703" t="s">
        <v>7083</v>
      </c>
    </row>
    <row r="704" spans="1:2">
      <c r="A704" t="s">
        <v>10859</v>
      </c>
      <c r="B704" t="s">
        <v>10860</v>
      </c>
    </row>
    <row r="705" spans="1:2">
      <c r="A705" t="s">
        <v>9040</v>
      </c>
      <c r="B705" t="s">
        <v>9041</v>
      </c>
    </row>
    <row r="706" spans="1:2">
      <c r="A706" t="s">
        <v>9118</v>
      </c>
      <c r="B706" t="s">
        <v>9119</v>
      </c>
    </row>
    <row r="707" spans="1:2">
      <c r="A707" t="s">
        <v>9118</v>
      </c>
      <c r="B707" t="s">
        <v>9119</v>
      </c>
    </row>
    <row r="708" spans="1:2">
      <c r="A708" t="s">
        <v>12465</v>
      </c>
      <c r="B708" t="s">
        <v>12466</v>
      </c>
    </row>
    <row r="709" spans="1:2">
      <c r="A709" t="s">
        <v>3596</v>
      </c>
      <c r="B709" t="s">
        <v>3597</v>
      </c>
    </row>
    <row r="710" spans="1:2">
      <c r="A710" t="s">
        <v>10379</v>
      </c>
      <c r="B710" t="s">
        <v>10380</v>
      </c>
    </row>
    <row r="711" spans="1:2">
      <c r="A711" t="s">
        <v>10379</v>
      </c>
      <c r="B711" t="s">
        <v>10380</v>
      </c>
    </row>
    <row r="712" spans="1:2">
      <c r="A712" t="s">
        <v>4296</v>
      </c>
      <c r="B712" t="s">
        <v>4297</v>
      </c>
    </row>
    <row r="713" spans="1:2">
      <c r="A713" t="s">
        <v>12547</v>
      </c>
      <c r="B713" t="s">
        <v>12548</v>
      </c>
    </row>
    <row r="714" spans="1:2">
      <c r="A714" t="s">
        <v>13335</v>
      </c>
      <c r="B714" t="s">
        <v>13336</v>
      </c>
    </row>
    <row r="715" spans="1:2">
      <c r="A715" t="s">
        <v>13317</v>
      </c>
      <c r="B715" t="s">
        <v>13318</v>
      </c>
    </row>
    <row r="716" spans="1:2">
      <c r="A716" t="s">
        <v>13247</v>
      </c>
      <c r="B716" t="s">
        <v>13248</v>
      </c>
    </row>
    <row r="717" spans="1:2">
      <c r="A717" t="s">
        <v>13293</v>
      </c>
      <c r="B717" t="s">
        <v>13294</v>
      </c>
    </row>
    <row r="718" spans="1:2">
      <c r="A718" t="s">
        <v>5618</v>
      </c>
      <c r="B718" t="s">
        <v>5619</v>
      </c>
    </row>
    <row r="719" spans="1:2">
      <c r="A719" t="s">
        <v>4617</v>
      </c>
      <c r="B719" t="s">
        <v>4618</v>
      </c>
    </row>
    <row r="720" spans="1:2">
      <c r="A720" t="s">
        <v>6567</v>
      </c>
      <c r="B720" t="s">
        <v>6569</v>
      </c>
    </row>
    <row r="721" spans="1:2">
      <c r="A721" t="s">
        <v>6567</v>
      </c>
      <c r="B721" t="s">
        <v>6568</v>
      </c>
    </row>
    <row r="722" spans="1:2">
      <c r="A722" t="s">
        <v>6567</v>
      </c>
      <c r="B722" t="s">
        <v>6568</v>
      </c>
    </row>
    <row r="723" spans="1:2">
      <c r="A723" t="s">
        <v>6570</v>
      </c>
      <c r="B723" t="s">
        <v>6571</v>
      </c>
    </row>
    <row r="724" spans="1:2">
      <c r="A724" t="s">
        <v>6570</v>
      </c>
      <c r="B724" t="s">
        <v>6572</v>
      </c>
    </row>
    <row r="725" spans="1:2">
      <c r="A725" t="s">
        <v>6570</v>
      </c>
      <c r="B725" t="s">
        <v>6573</v>
      </c>
    </row>
    <row r="726" spans="1:2">
      <c r="A726" t="s">
        <v>6652</v>
      </c>
      <c r="B726" t="s">
        <v>6653</v>
      </c>
    </row>
    <row r="727" spans="1:2">
      <c r="A727" t="s">
        <v>9439</v>
      </c>
      <c r="B727" t="s">
        <v>9440</v>
      </c>
    </row>
    <row r="728" spans="1:2">
      <c r="A728" t="s">
        <v>9439</v>
      </c>
      <c r="B728" t="s">
        <v>9440</v>
      </c>
    </row>
    <row r="729" spans="1:2">
      <c r="A729" t="s">
        <v>5660</v>
      </c>
      <c r="B729" t="s">
        <v>5662</v>
      </c>
    </row>
    <row r="730" spans="1:2">
      <c r="A730" t="s">
        <v>9478</v>
      </c>
      <c r="B730" t="s">
        <v>9479</v>
      </c>
    </row>
    <row r="731" spans="1:2">
      <c r="A731" t="s">
        <v>9478</v>
      </c>
      <c r="B731" t="s">
        <v>9479</v>
      </c>
    </row>
    <row r="732" spans="1:2">
      <c r="A732" t="s">
        <v>6127</v>
      </c>
      <c r="B732" t="s">
        <v>6128</v>
      </c>
    </row>
    <row r="733" spans="1:2">
      <c r="A733" t="s">
        <v>8413</v>
      </c>
      <c r="B733" t="s">
        <v>8414</v>
      </c>
    </row>
    <row r="734" spans="1:2">
      <c r="A734" t="s">
        <v>8332</v>
      </c>
      <c r="B734" t="s">
        <v>8333</v>
      </c>
    </row>
    <row r="735" spans="1:2">
      <c r="A735" t="s">
        <v>9429</v>
      </c>
      <c r="B735" t="s">
        <v>9430</v>
      </c>
    </row>
    <row r="736" spans="1:2">
      <c r="A736" t="s">
        <v>9429</v>
      </c>
      <c r="B736" t="s">
        <v>9430</v>
      </c>
    </row>
    <row r="737" spans="1:2">
      <c r="A737" t="s">
        <v>7758</v>
      </c>
      <c r="B737" t="s">
        <v>1879</v>
      </c>
    </row>
    <row r="738" spans="1:2">
      <c r="A738" t="s">
        <v>5259</v>
      </c>
      <c r="B738" t="s">
        <v>5260</v>
      </c>
    </row>
    <row r="739" spans="1:2">
      <c r="A739" t="s">
        <v>6644</v>
      </c>
      <c r="B739" t="s">
        <v>6645</v>
      </c>
    </row>
    <row r="740" spans="1:2">
      <c r="A740" t="s">
        <v>11472</v>
      </c>
      <c r="B740" t="s">
        <v>11473</v>
      </c>
    </row>
    <row r="741" spans="1:2">
      <c r="A741" t="s">
        <v>10883</v>
      </c>
      <c r="B741" t="s">
        <v>10884</v>
      </c>
    </row>
    <row r="742" spans="1:2">
      <c r="A742" t="s">
        <v>12467</v>
      </c>
      <c r="B742" t="s">
        <v>12468</v>
      </c>
    </row>
    <row r="743" spans="1:2">
      <c r="A743" t="s">
        <v>9216</v>
      </c>
      <c r="B743" t="s">
        <v>9217</v>
      </c>
    </row>
    <row r="744" spans="1:2">
      <c r="A744" t="s">
        <v>12375</v>
      </c>
      <c r="B744" t="s">
        <v>12376</v>
      </c>
    </row>
    <row r="745" spans="1:2">
      <c r="A745" t="s">
        <v>5582</v>
      </c>
      <c r="B745" t="s">
        <v>13578</v>
      </c>
    </row>
    <row r="746" spans="1:2">
      <c r="A746" t="s">
        <v>6751</v>
      </c>
      <c r="B746" t="s">
        <v>6752</v>
      </c>
    </row>
    <row r="747" spans="1:2">
      <c r="A747" t="s">
        <v>4298</v>
      </c>
      <c r="B747" t="s">
        <v>4299</v>
      </c>
    </row>
    <row r="748" spans="1:2">
      <c r="A748" t="s">
        <v>9569</v>
      </c>
      <c r="B748" t="s">
        <v>9570</v>
      </c>
    </row>
    <row r="749" spans="1:2">
      <c r="A749" t="s">
        <v>6315</v>
      </c>
      <c r="B749" t="s">
        <v>6316</v>
      </c>
    </row>
    <row r="750" spans="1:2">
      <c r="A750" t="s">
        <v>6129</v>
      </c>
      <c r="B750" t="s">
        <v>6130</v>
      </c>
    </row>
    <row r="751" spans="1:2">
      <c r="A751" t="s">
        <v>6035</v>
      </c>
      <c r="B751" t="s">
        <v>6036</v>
      </c>
    </row>
    <row r="752" spans="1:2">
      <c r="A752" t="s">
        <v>4082</v>
      </c>
      <c r="B752" t="s">
        <v>4083</v>
      </c>
    </row>
    <row r="753" spans="1:2">
      <c r="A753" t="s">
        <v>14099</v>
      </c>
      <c r="B753" t="s">
        <v>4932</v>
      </c>
    </row>
    <row r="754" spans="1:2">
      <c r="A754" t="s">
        <v>9683</v>
      </c>
      <c r="B754" t="s">
        <v>9684</v>
      </c>
    </row>
    <row r="755" spans="1:2">
      <c r="A755" t="s">
        <v>9683</v>
      </c>
      <c r="B755" t="s">
        <v>9684</v>
      </c>
    </row>
    <row r="756" spans="1:2">
      <c r="A756" t="s">
        <v>11598</v>
      </c>
      <c r="B756" t="s">
        <v>11599</v>
      </c>
    </row>
    <row r="757" spans="1:2">
      <c r="A757" t="s">
        <v>11401</v>
      </c>
      <c r="B757" t="s">
        <v>11402</v>
      </c>
    </row>
    <row r="758" spans="1:2">
      <c r="A758" t="s">
        <v>5222</v>
      </c>
      <c r="B758" t="s">
        <v>5223</v>
      </c>
    </row>
    <row r="759" spans="1:2">
      <c r="A759" t="s">
        <v>11474</v>
      </c>
      <c r="B759" t="s">
        <v>11475</v>
      </c>
    </row>
    <row r="760" spans="1:2">
      <c r="A760" t="s">
        <v>11388</v>
      </c>
      <c r="B760" t="s">
        <v>11390</v>
      </c>
    </row>
    <row r="761" spans="1:2">
      <c r="A761" t="s">
        <v>4831</v>
      </c>
      <c r="B761" t="s">
        <v>4832</v>
      </c>
    </row>
    <row r="762" spans="1:2">
      <c r="A762" t="s">
        <v>9969</v>
      </c>
      <c r="B762" t="s">
        <v>9970</v>
      </c>
    </row>
    <row r="763" spans="1:2">
      <c r="A763" t="s">
        <v>12316</v>
      </c>
      <c r="B763" t="s">
        <v>12318</v>
      </c>
    </row>
    <row r="764" spans="1:2">
      <c r="A764" t="s">
        <v>12316</v>
      </c>
      <c r="B764" t="s">
        <v>12317</v>
      </c>
    </row>
    <row r="765" spans="1:2">
      <c r="A765" t="s">
        <v>10184</v>
      </c>
      <c r="B765" t="s">
        <v>10185</v>
      </c>
    </row>
    <row r="766" spans="1:2">
      <c r="A766" t="s">
        <v>10108</v>
      </c>
      <c r="B766" t="s">
        <v>10109</v>
      </c>
    </row>
    <row r="767" spans="1:2">
      <c r="A767" t="s">
        <v>10108</v>
      </c>
      <c r="B767" t="s">
        <v>10109</v>
      </c>
    </row>
    <row r="768" spans="1:2">
      <c r="A768" t="s">
        <v>6504</v>
      </c>
      <c r="B768" t="s">
        <v>6505</v>
      </c>
    </row>
    <row r="769" spans="1:2">
      <c r="A769" t="s">
        <v>9192</v>
      </c>
      <c r="B769" t="s">
        <v>9193</v>
      </c>
    </row>
    <row r="770" spans="1:2">
      <c r="A770" t="s">
        <v>9160</v>
      </c>
      <c r="B770" t="s">
        <v>9161</v>
      </c>
    </row>
    <row r="771" spans="1:2">
      <c r="A771" t="s">
        <v>3866</v>
      </c>
      <c r="B771" t="s">
        <v>3867</v>
      </c>
    </row>
    <row r="772" spans="1:2">
      <c r="A772" t="s">
        <v>11546</v>
      </c>
      <c r="B772" t="s">
        <v>11547</v>
      </c>
    </row>
    <row r="773" spans="1:2">
      <c r="A773" t="s">
        <v>10488</v>
      </c>
      <c r="B773" t="s">
        <v>10489</v>
      </c>
    </row>
    <row r="774" spans="1:2">
      <c r="A774" t="s">
        <v>10488</v>
      </c>
      <c r="B774" t="s">
        <v>10489</v>
      </c>
    </row>
    <row r="775" spans="1:2">
      <c r="A775" t="s">
        <v>6501</v>
      </c>
      <c r="B775" t="s">
        <v>6502</v>
      </c>
    </row>
    <row r="776" spans="1:2">
      <c r="A776" t="s">
        <v>6503</v>
      </c>
      <c r="B776" t="s">
        <v>6502</v>
      </c>
    </row>
    <row r="777" spans="1:2">
      <c r="A777" t="s">
        <v>8023</v>
      </c>
      <c r="B777" t="s">
        <v>8024</v>
      </c>
    </row>
    <row r="778" spans="1:2">
      <c r="A778" t="s">
        <v>13493</v>
      </c>
      <c r="B778" t="s">
        <v>13497</v>
      </c>
    </row>
    <row r="779" spans="1:2">
      <c r="A779" t="s">
        <v>6664</v>
      </c>
      <c r="B779" t="s">
        <v>6665</v>
      </c>
    </row>
    <row r="780" spans="1:2">
      <c r="A780" t="s">
        <v>8019</v>
      </c>
      <c r="B780" t="s">
        <v>8020</v>
      </c>
    </row>
    <row r="781" spans="1:2">
      <c r="A781" t="s">
        <v>4750</v>
      </c>
      <c r="B781" t="s">
        <v>4751</v>
      </c>
    </row>
    <row r="782" spans="1:2">
      <c r="A782" t="s">
        <v>5339</v>
      </c>
      <c r="B782" t="s">
        <v>4751</v>
      </c>
    </row>
    <row r="783" spans="1:2">
      <c r="A783" t="s">
        <v>13190</v>
      </c>
      <c r="B783" t="s">
        <v>4751</v>
      </c>
    </row>
    <row r="784" spans="1:2">
      <c r="A784" t="s">
        <v>7269</v>
      </c>
      <c r="B784" t="s">
        <v>7270</v>
      </c>
    </row>
    <row r="785" spans="1:2">
      <c r="A785" t="s">
        <v>6319</v>
      </c>
      <c r="B785" t="s">
        <v>6320</v>
      </c>
    </row>
    <row r="786" spans="1:2">
      <c r="A786" t="s">
        <v>12483</v>
      </c>
      <c r="B786" t="s">
        <v>12484</v>
      </c>
    </row>
    <row r="787" spans="1:2">
      <c r="A787" t="s">
        <v>7376</v>
      </c>
      <c r="B787" t="s">
        <v>7377</v>
      </c>
    </row>
    <row r="788" spans="1:2">
      <c r="A788" t="s">
        <v>7647</v>
      </c>
      <c r="B788" t="s">
        <v>7648</v>
      </c>
    </row>
    <row r="789" spans="1:2">
      <c r="A789" t="s">
        <v>8260</v>
      </c>
      <c r="B789" t="s">
        <v>8261</v>
      </c>
    </row>
    <row r="790" spans="1:2">
      <c r="A790" t="s">
        <v>4188</v>
      </c>
      <c r="B790" t="s">
        <v>4189</v>
      </c>
    </row>
    <row r="791" spans="1:2">
      <c r="A791" t="s">
        <v>4188</v>
      </c>
      <c r="B791" t="s">
        <v>4189</v>
      </c>
    </row>
    <row r="792" spans="1:2">
      <c r="A792" t="s">
        <v>10003</v>
      </c>
      <c r="B792" t="s">
        <v>14262</v>
      </c>
    </row>
    <row r="793" spans="1:2">
      <c r="A793" t="s">
        <v>4188</v>
      </c>
      <c r="B793" t="s">
        <v>14280</v>
      </c>
    </row>
    <row r="794" spans="1:2">
      <c r="A794" t="s">
        <v>8252</v>
      </c>
      <c r="B794" t="s">
        <v>8253</v>
      </c>
    </row>
    <row r="795" spans="1:2">
      <c r="A795" t="s">
        <v>10773</v>
      </c>
      <c r="B795" t="s">
        <v>10774</v>
      </c>
    </row>
    <row r="796" spans="1:2">
      <c r="A796" t="s">
        <v>5277</v>
      </c>
      <c r="B796" t="s">
        <v>5278</v>
      </c>
    </row>
    <row r="797" spans="1:2">
      <c r="A797" t="s">
        <v>11897</v>
      </c>
      <c r="B797" t="s">
        <v>11898</v>
      </c>
    </row>
    <row r="798" spans="1:2">
      <c r="A798" t="s">
        <v>4140</v>
      </c>
      <c r="B798" t="s">
        <v>4141</v>
      </c>
    </row>
    <row r="799" spans="1:2">
      <c r="A799" t="s">
        <v>12084</v>
      </c>
      <c r="B799" t="s">
        <v>12086</v>
      </c>
    </row>
    <row r="800" spans="1:2">
      <c r="A800" t="s">
        <v>9431</v>
      </c>
      <c r="B800" t="s">
        <v>9432</v>
      </c>
    </row>
    <row r="801" spans="1:2">
      <c r="A801" t="s">
        <v>9431</v>
      </c>
      <c r="B801" t="s">
        <v>9432</v>
      </c>
    </row>
    <row r="802" spans="1:2">
      <c r="A802" t="s">
        <v>9904</v>
      </c>
      <c r="B802" t="s">
        <v>9905</v>
      </c>
    </row>
    <row r="803" spans="1:2">
      <c r="A803" t="s">
        <v>11600</v>
      </c>
      <c r="B803" t="s">
        <v>11601</v>
      </c>
    </row>
    <row r="804" spans="1:2">
      <c r="A804" t="s">
        <v>10956</v>
      </c>
      <c r="B804" t="s">
        <v>10957</v>
      </c>
    </row>
    <row r="805" spans="1:2">
      <c r="A805" t="s">
        <v>6834</v>
      </c>
      <c r="B805" t="s">
        <v>6835</v>
      </c>
    </row>
    <row r="806" spans="1:2">
      <c r="A806" t="s">
        <v>9218</v>
      </c>
      <c r="B806" t="s">
        <v>9219</v>
      </c>
    </row>
    <row r="807" spans="1:2">
      <c r="A807" t="s">
        <v>10898</v>
      </c>
      <c r="B807" t="s">
        <v>10899</v>
      </c>
    </row>
    <row r="808" spans="1:2">
      <c r="A808" t="s">
        <v>5859</v>
      </c>
      <c r="B808" t="s">
        <v>5860</v>
      </c>
    </row>
    <row r="809" spans="1:2">
      <c r="A809" t="s">
        <v>3933</v>
      </c>
      <c r="B809" t="s">
        <v>3934</v>
      </c>
    </row>
    <row r="810" spans="1:2">
      <c r="A810" t="s">
        <v>4516</v>
      </c>
      <c r="B810" t="s">
        <v>4517</v>
      </c>
    </row>
    <row r="811" spans="1:2">
      <c r="A811" t="s">
        <v>10303</v>
      </c>
      <c r="B811" t="s">
        <v>10304</v>
      </c>
    </row>
    <row r="812" spans="1:2">
      <c r="A812" t="s">
        <v>4034</v>
      </c>
      <c r="B812" t="s">
        <v>4035</v>
      </c>
    </row>
    <row r="813" spans="1:2">
      <c r="A813" t="s">
        <v>5291</v>
      </c>
      <c r="B813" t="s">
        <v>5292</v>
      </c>
    </row>
    <row r="814" spans="1:2">
      <c r="A814" t="s">
        <v>8790</v>
      </c>
      <c r="B814" t="s">
        <v>8791</v>
      </c>
    </row>
    <row r="815" spans="1:2">
      <c r="A815" t="s">
        <v>8766</v>
      </c>
      <c r="B815" t="s">
        <v>8767</v>
      </c>
    </row>
    <row r="816" spans="1:2">
      <c r="A816" t="s">
        <v>3969</v>
      </c>
      <c r="B816" t="s">
        <v>3970</v>
      </c>
    </row>
    <row r="817" spans="1:2">
      <c r="A817" t="s">
        <v>3981</v>
      </c>
      <c r="B817" t="s">
        <v>3982</v>
      </c>
    </row>
    <row r="818" spans="1:2">
      <c r="A818" t="s">
        <v>5232</v>
      </c>
      <c r="B818" t="s">
        <v>5233</v>
      </c>
    </row>
    <row r="819" spans="1:2">
      <c r="A819" t="s">
        <v>14129</v>
      </c>
      <c r="B819" t="s">
        <v>14204</v>
      </c>
    </row>
    <row r="820" spans="1:2">
      <c r="A820" t="s">
        <v>6165</v>
      </c>
      <c r="B820" t="s">
        <v>6166</v>
      </c>
    </row>
    <row r="821" spans="1:2">
      <c r="A821" t="s">
        <v>11265</v>
      </c>
      <c r="B821" t="s">
        <v>11267</v>
      </c>
    </row>
    <row r="822" spans="1:2">
      <c r="A822" t="s">
        <v>11548</v>
      </c>
      <c r="B822" t="s">
        <v>11549</v>
      </c>
    </row>
    <row r="823" spans="1:2">
      <c r="A823" t="s">
        <v>4742</v>
      </c>
      <c r="B823" t="s">
        <v>4743</v>
      </c>
    </row>
    <row r="824" spans="1:2">
      <c r="A824" t="s">
        <v>7376</v>
      </c>
      <c r="B824" t="s">
        <v>7378</v>
      </c>
    </row>
    <row r="825" spans="1:2">
      <c r="A825" t="s">
        <v>3906</v>
      </c>
      <c r="B825" t="s">
        <v>3907</v>
      </c>
    </row>
    <row r="826" spans="1:2">
      <c r="A826" t="s">
        <v>6321</v>
      </c>
      <c r="B826" t="s">
        <v>6322</v>
      </c>
    </row>
    <row r="827" spans="1:2">
      <c r="A827" t="s">
        <v>6167</v>
      </c>
      <c r="B827" t="s">
        <v>6168</v>
      </c>
    </row>
    <row r="828" spans="1:2">
      <c r="A828" t="s">
        <v>10726</v>
      </c>
      <c r="B828" t="s">
        <v>10727</v>
      </c>
    </row>
    <row r="829" spans="1:2">
      <c r="A829" t="s">
        <v>10708</v>
      </c>
      <c r="B829" t="s">
        <v>10709</v>
      </c>
    </row>
    <row r="830" spans="1:2">
      <c r="A830" t="s">
        <v>3786</v>
      </c>
      <c r="B830" t="s">
        <v>3787</v>
      </c>
    </row>
    <row r="831" spans="1:2">
      <c r="A831" t="s">
        <v>10835</v>
      </c>
      <c r="B831" t="s">
        <v>10836</v>
      </c>
    </row>
    <row r="832" spans="1:2">
      <c r="A832" t="s">
        <v>9378</v>
      </c>
      <c r="B832" t="s">
        <v>9379</v>
      </c>
    </row>
    <row r="833" spans="1:2">
      <c r="A833" t="s">
        <v>5077</v>
      </c>
      <c r="B833" t="s">
        <v>5078</v>
      </c>
    </row>
    <row r="834" spans="1:2">
      <c r="A834" t="s">
        <v>10922</v>
      </c>
      <c r="B834" t="s">
        <v>10923</v>
      </c>
    </row>
    <row r="835" spans="1:2">
      <c r="A835" t="s">
        <v>11640</v>
      </c>
      <c r="B835" t="s">
        <v>11641</v>
      </c>
    </row>
    <row r="836" spans="1:2">
      <c r="A836" t="s">
        <v>10875</v>
      </c>
      <c r="B836" t="s">
        <v>10876</v>
      </c>
    </row>
    <row r="837" spans="1:2">
      <c r="A837" t="s">
        <v>11882</v>
      </c>
      <c r="B837" t="s">
        <v>11883</v>
      </c>
    </row>
    <row r="838" spans="1:2">
      <c r="A838" t="s">
        <v>4871</v>
      </c>
      <c r="B838" t="s">
        <v>4872</v>
      </c>
    </row>
    <row r="839" spans="1:2">
      <c r="A839" t="s">
        <v>4526</v>
      </c>
      <c r="B839" t="s">
        <v>4527</v>
      </c>
    </row>
    <row r="840" spans="1:2">
      <c r="A840" t="s">
        <v>3744</v>
      </c>
      <c r="B840" t="s">
        <v>3745</v>
      </c>
    </row>
    <row r="841" spans="1:2">
      <c r="A841" t="s">
        <v>3744</v>
      </c>
      <c r="B841" t="s">
        <v>3745</v>
      </c>
    </row>
    <row r="842" spans="1:2">
      <c r="A842" t="s">
        <v>3744</v>
      </c>
      <c r="B842" t="s">
        <v>3745</v>
      </c>
    </row>
    <row r="843" spans="1:2">
      <c r="A843" t="s">
        <v>11656</v>
      </c>
      <c r="B843" t="s">
        <v>11657</v>
      </c>
    </row>
    <row r="844" spans="1:2">
      <c r="A844" t="s">
        <v>14100</v>
      </c>
      <c r="B844" t="s">
        <v>4930</v>
      </c>
    </row>
    <row r="845" spans="1:2">
      <c r="A845" t="s">
        <v>5090</v>
      </c>
      <c r="B845" t="s">
        <v>5091</v>
      </c>
    </row>
    <row r="846" spans="1:2">
      <c r="A846" t="s">
        <v>6317</v>
      </c>
      <c r="B846" t="s">
        <v>6318</v>
      </c>
    </row>
    <row r="847" spans="1:2">
      <c r="A847" t="s">
        <v>7341</v>
      </c>
      <c r="B847" t="s">
        <v>7342</v>
      </c>
    </row>
    <row r="848" spans="1:2">
      <c r="A848" t="s">
        <v>4381</v>
      </c>
      <c r="B848" t="s">
        <v>4383</v>
      </c>
    </row>
    <row r="849" spans="1:2">
      <c r="A849" t="s">
        <v>4381</v>
      </c>
      <c r="B849" t="s">
        <v>4384</v>
      </c>
    </row>
    <row r="850" spans="1:2">
      <c r="A850" t="s">
        <v>4381</v>
      </c>
      <c r="B850" t="s">
        <v>4382</v>
      </c>
    </row>
    <row r="851" spans="1:2">
      <c r="A851" t="s">
        <v>4381</v>
      </c>
      <c r="B851" t="s">
        <v>4385</v>
      </c>
    </row>
    <row r="852" spans="1:2">
      <c r="A852" t="s">
        <v>14130</v>
      </c>
      <c r="B852" t="s">
        <v>5885</v>
      </c>
    </row>
    <row r="853" spans="1:2">
      <c r="A853" t="s">
        <v>11550</v>
      </c>
      <c r="B853" t="s">
        <v>11551</v>
      </c>
    </row>
    <row r="854" spans="1:2">
      <c r="A854" t="s">
        <v>11602</v>
      </c>
      <c r="B854" t="s">
        <v>11603</v>
      </c>
    </row>
    <row r="855" spans="1:2">
      <c r="A855" t="s">
        <v>8954</v>
      </c>
      <c r="B855" t="s">
        <v>8955</v>
      </c>
    </row>
    <row r="856" spans="1:2">
      <c r="A856" t="s">
        <v>6069</v>
      </c>
      <c r="B856" t="s">
        <v>6070</v>
      </c>
    </row>
    <row r="857" spans="1:2">
      <c r="A857" t="s">
        <v>6247</v>
      </c>
      <c r="B857" t="s">
        <v>6248</v>
      </c>
    </row>
    <row r="858" spans="1:2">
      <c r="A858" t="s">
        <v>7422</v>
      </c>
      <c r="B858" t="s">
        <v>7423</v>
      </c>
    </row>
    <row r="859" spans="1:2">
      <c r="A859" t="s">
        <v>6362</v>
      </c>
      <c r="B859" t="s">
        <v>6363</v>
      </c>
    </row>
    <row r="860" spans="1:2">
      <c r="A860" t="s">
        <v>4442</v>
      </c>
      <c r="B860" t="s">
        <v>4444</v>
      </c>
    </row>
    <row r="861" spans="1:2">
      <c r="A861" t="s">
        <v>11094</v>
      </c>
      <c r="B861" t="s">
        <v>11096</v>
      </c>
    </row>
    <row r="862" spans="1:2">
      <c r="A862" t="s">
        <v>14101</v>
      </c>
      <c r="B862" t="s">
        <v>4933</v>
      </c>
    </row>
    <row r="863" spans="1:2">
      <c r="A863" t="s">
        <v>14102</v>
      </c>
      <c r="B863" t="s">
        <v>4929</v>
      </c>
    </row>
    <row r="864" spans="1:2">
      <c r="A864" t="s">
        <v>8700</v>
      </c>
      <c r="B864" t="s">
        <v>8701</v>
      </c>
    </row>
    <row r="865" spans="1:2">
      <c r="A865" t="s">
        <v>6761</v>
      </c>
      <c r="B865" t="s">
        <v>6762</v>
      </c>
    </row>
    <row r="866" spans="1:2">
      <c r="A866" t="s">
        <v>11982</v>
      </c>
      <c r="B866" t="s">
        <v>11983</v>
      </c>
    </row>
    <row r="867" spans="1:2">
      <c r="A867" t="s">
        <v>6400</v>
      </c>
      <c r="B867" t="s">
        <v>6401</v>
      </c>
    </row>
    <row r="868" spans="1:2">
      <c r="A868" t="s">
        <v>6439</v>
      </c>
      <c r="B868" t="s">
        <v>6440</v>
      </c>
    </row>
    <row r="869" spans="1:2">
      <c r="A869" t="s">
        <v>4164</v>
      </c>
      <c r="B869" t="s">
        <v>4165</v>
      </c>
    </row>
    <row r="870" spans="1:2">
      <c r="A870" t="s">
        <v>4164</v>
      </c>
      <c r="B870" t="s">
        <v>4165</v>
      </c>
    </row>
    <row r="871" spans="1:2">
      <c r="A871" t="s">
        <v>4900</v>
      </c>
      <c r="B871" t="s">
        <v>4901</v>
      </c>
    </row>
    <row r="872" spans="1:2">
      <c r="A872" t="s">
        <v>3910</v>
      </c>
      <c r="B872" t="s">
        <v>3911</v>
      </c>
    </row>
    <row r="873" spans="1:2">
      <c r="A873" t="s">
        <v>3910</v>
      </c>
      <c r="B873" t="s">
        <v>3912</v>
      </c>
    </row>
    <row r="874" spans="1:2">
      <c r="A874" t="s">
        <v>9194</v>
      </c>
      <c r="B874" t="s">
        <v>9195</v>
      </c>
    </row>
    <row r="875" spans="1:2">
      <c r="A875" t="s">
        <v>11094</v>
      </c>
      <c r="B875" t="s">
        <v>11095</v>
      </c>
    </row>
    <row r="876" spans="1:2">
      <c r="A876" t="s">
        <v>5694</v>
      </c>
      <c r="B876" t="s">
        <v>5695</v>
      </c>
    </row>
    <row r="877" spans="1:2">
      <c r="A877" t="s">
        <v>10102</v>
      </c>
      <c r="B877" t="s">
        <v>10103</v>
      </c>
    </row>
    <row r="878" spans="1:2">
      <c r="A878" t="s">
        <v>10102</v>
      </c>
      <c r="B878" t="s">
        <v>10103</v>
      </c>
    </row>
    <row r="879" spans="1:2">
      <c r="A879" t="s">
        <v>4124</v>
      </c>
      <c r="B879" t="s">
        <v>4125</v>
      </c>
    </row>
    <row r="880" spans="1:2">
      <c r="A880" t="s">
        <v>4124</v>
      </c>
      <c r="B880" t="s">
        <v>4125</v>
      </c>
    </row>
    <row r="881" spans="1:2">
      <c r="A881" t="s">
        <v>6360</v>
      </c>
      <c r="B881" t="s">
        <v>6361</v>
      </c>
    </row>
    <row r="882" spans="1:2">
      <c r="A882" t="s">
        <v>10821</v>
      </c>
      <c r="B882" t="s">
        <v>10822</v>
      </c>
    </row>
    <row r="883" spans="1:2">
      <c r="A883" t="s">
        <v>12887</v>
      </c>
      <c r="B883" t="s">
        <v>12888</v>
      </c>
    </row>
    <row r="884" spans="1:2">
      <c r="A884" t="s">
        <v>6856</v>
      </c>
      <c r="B884" t="s">
        <v>6857</v>
      </c>
    </row>
    <row r="885" spans="1:2">
      <c r="A885" t="s">
        <v>12873</v>
      </c>
      <c r="B885" t="s">
        <v>12898</v>
      </c>
    </row>
    <row r="886" spans="1:2">
      <c r="A886" t="s">
        <v>9058</v>
      </c>
      <c r="B886" t="s">
        <v>9059</v>
      </c>
    </row>
    <row r="887" spans="1:2">
      <c r="A887" t="s">
        <v>12224</v>
      </c>
      <c r="B887" t="s">
        <v>12225</v>
      </c>
    </row>
    <row r="888" spans="1:2">
      <c r="A888" t="s">
        <v>3518</v>
      </c>
      <c r="B888" t="s">
        <v>3519</v>
      </c>
    </row>
    <row r="889" spans="1:2">
      <c r="A889" t="s">
        <v>12883</v>
      </c>
      <c r="B889" t="s">
        <v>12884</v>
      </c>
    </row>
    <row r="890" spans="1:2">
      <c r="A890" t="s">
        <v>12971</v>
      </c>
      <c r="B890" t="s">
        <v>12917</v>
      </c>
    </row>
    <row r="891" spans="1:2">
      <c r="A891" t="s">
        <v>12793</v>
      </c>
      <c r="B891" t="s">
        <v>12794</v>
      </c>
    </row>
    <row r="892" spans="1:2">
      <c r="A892" t="s">
        <v>4126</v>
      </c>
      <c r="B892" t="s">
        <v>4127</v>
      </c>
    </row>
    <row r="893" spans="1:2">
      <c r="A893" t="s">
        <v>4126</v>
      </c>
      <c r="B893" t="s">
        <v>4127</v>
      </c>
    </row>
    <row r="894" spans="1:2">
      <c r="A894" t="s">
        <v>4134</v>
      </c>
      <c r="B894" t="s">
        <v>4135</v>
      </c>
    </row>
    <row r="895" spans="1:2">
      <c r="A895" t="s">
        <v>4134</v>
      </c>
      <c r="B895" t="s">
        <v>4135</v>
      </c>
    </row>
    <row r="896" spans="1:2">
      <c r="A896" t="s">
        <v>12875</v>
      </c>
      <c r="B896" t="s">
        <v>12890</v>
      </c>
    </row>
    <row r="897" spans="1:2">
      <c r="A897" t="s">
        <v>10401</v>
      </c>
      <c r="B897" t="s">
        <v>10402</v>
      </c>
    </row>
    <row r="898" spans="1:2">
      <c r="A898" t="s">
        <v>10401</v>
      </c>
      <c r="B898" t="s">
        <v>10402</v>
      </c>
    </row>
    <row r="899" spans="1:2">
      <c r="A899" t="s">
        <v>12795</v>
      </c>
      <c r="B899" t="s">
        <v>12796</v>
      </c>
    </row>
    <row r="900" spans="1:2">
      <c r="A900" t="s">
        <v>12881</v>
      </c>
      <c r="B900" t="s">
        <v>12874</v>
      </c>
    </row>
    <row r="901" spans="1:2">
      <c r="A901" t="s">
        <v>10358</v>
      </c>
      <c r="B901" t="s">
        <v>2784</v>
      </c>
    </row>
    <row r="902" spans="1:2">
      <c r="A902" t="s">
        <v>10358</v>
      </c>
      <c r="B902" t="s">
        <v>10359</v>
      </c>
    </row>
    <row r="903" spans="1:2">
      <c r="A903" t="s">
        <v>12838</v>
      </c>
      <c r="B903" t="s">
        <v>12839</v>
      </c>
    </row>
    <row r="904" spans="1:2">
      <c r="A904" t="s">
        <v>13527</v>
      </c>
      <c r="B904" t="s">
        <v>13528</v>
      </c>
    </row>
    <row r="905" spans="1:2">
      <c r="A905" t="s">
        <v>9331</v>
      </c>
      <c r="B905" t="s">
        <v>9332</v>
      </c>
    </row>
    <row r="906" spans="1:2">
      <c r="A906" t="s">
        <v>12987</v>
      </c>
      <c r="B906" t="s">
        <v>12970</v>
      </c>
    </row>
    <row r="907" spans="1:2">
      <c r="A907" t="s">
        <v>4314</v>
      </c>
      <c r="B907" t="s">
        <v>4315</v>
      </c>
    </row>
    <row r="908" spans="1:2">
      <c r="A908" t="s">
        <v>12963</v>
      </c>
      <c r="B908" t="s">
        <v>12964</v>
      </c>
    </row>
    <row r="909" spans="1:2">
      <c r="A909" t="s">
        <v>7649</v>
      </c>
      <c r="B909" t="s">
        <v>7650</v>
      </c>
    </row>
    <row r="910" spans="1:2">
      <c r="A910" t="s">
        <v>5430</v>
      </c>
      <c r="B910" t="s">
        <v>5431</v>
      </c>
    </row>
    <row r="911" spans="1:2">
      <c r="A911" t="s">
        <v>12441</v>
      </c>
      <c r="B911" t="s">
        <v>12442</v>
      </c>
    </row>
    <row r="912" spans="1:2">
      <c r="A912" t="s">
        <v>4050</v>
      </c>
      <c r="B912" t="s">
        <v>4051</v>
      </c>
    </row>
    <row r="913" spans="1:2">
      <c r="A913" t="s">
        <v>3566</v>
      </c>
      <c r="B913" t="s">
        <v>3567</v>
      </c>
    </row>
    <row r="914" spans="1:2">
      <c r="A914" t="s">
        <v>5546</v>
      </c>
      <c r="B914" t="s">
        <v>5547</v>
      </c>
    </row>
    <row r="915" spans="1:2">
      <c r="A915" t="s">
        <v>12269</v>
      </c>
      <c r="B915" t="s">
        <v>12270</v>
      </c>
    </row>
    <row r="916" spans="1:2">
      <c r="A916" t="s">
        <v>11013</v>
      </c>
      <c r="B916" t="s">
        <v>11015</v>
      </c>
    </row>
    <row r="917" spans="1:2">
      <c r="A917" t="s">
        <v>12084</v>
      </c>
      <c r="B917" t="s">
        <v>12085</v>
      </c>
    </row>
    <row r="918" spans="1:2">
      <c r="A918" t="s">
        <v>12501</v>
      </c>
      <c r="B918" t="s">
        <v>12502</v>
      </c>
    </row>
    <row r="919" spans="1:2">
      <c r="A919" t="s">
        <v>8596</v>
      </c>
      <c r="B919" t="s">
        <v>8597</v>
      </c>
    </row>
    <row r="920" spans="1:2">
      <c r="A920" t="s">
        <v>4106</v>
      </c>
      <c r="B920" t="s">
        <v>4107</v>
      </c>
    </row>
    <row r="921" spans="1:2">
      <c r="A921" t="s">
        <v>4106</v>
      </c>
      <c r="B921" t="s">
        <v>4107</v>
      </c>
    </row>
    <row r="922" spans="1:2">
      <c r="A922" t="s">
        <v>6169</v>
      </c>
      <c r="B922" t="s">
        <v>6170</v>
      </c>
    </row>
    <row r="923" spans="1:2">
      <c r="A923" t="s">
        <v>11013</v>
      </c>
      <c r="B923" t="s">
        <v>11014</v>
      </c>
    </row>
    <row r="924" spans="1:2">
      <c r="A924" t="s">
        <v>7938</v>
      </c>
      <c r="B924" t="s">
        <v>14232</v>
      </c>
    </row>
    <row r="925" spans="1:2">
      <c r="A925" t="s">
        <v>7212</v>
      </c>
      <c r="B925" t="s">
        <v>7213</v>
      </c>
    </row>
    <row r="926" spans="1:2">
      <c r="A926" t="s">
        <v>13003</v>
      </c>
      <c r="B926" t="s">
        <v>13004</v>
      </c>
    </row>
    <row r="927" spans="1:2">
      <c r="A927" t="s">
        <v>7651</v>
      </c>
      <c r="B927" t="s">
        <v>7652</v>
      </c>
    </row>
    <row r="928" spans="1:2">
      <c r="A928" t="s">
        <v>12854</v>
      </c>
      <c r="B928" t="s">
        <v>7652</v>
      </c>
    </row>
    <row r="929" spans="1:2">
      <c r="A929" t="s">
        <v>10046</v>
      </c>
      <c r="B929" t="s">
        <v>10047</v>
      </c>
    </row>
    <row r="930" spans="1:2">
      <c r="A930" t="s">
        <v>10046</v>
      </c>
      <c r="B930" t="s">
        <v>10047</v>
      </c>
    </row>
    <row r="931" spans="1:2">
      <c r="A931" t="s">
        <v>12877</v>
      </c>
      <c r="B931" t="s">
        <v>12876</v>
      </c>
    </row>
    <row r="932" spans="1:2">
      <c r="A932" t="s">
        <v>12797</v>
      </c>
      <c r="B932" t="s">
        <v>12798</v>
      </c>
    </row>
    <row r="933" spans="1:2">
      <c r="A933" t="s">
        <v>8296</v>
      </c>
      <c r="B933" t="s">
        <v>8297</v>
      </c>
    </row>
    <row r="934" spans="1:2">
      <c r="A934" t="s">
        <v>8296</v>
      </c>
      <c r="B934" t="s">
        <v>8297</v>
      </c>
    </row>
    <row r="935" spans="1:2">
      <c r="A935" t="s">
        <v>12799</v>
      </c>
      <c r="B935" t="s">
        <v>12800</v>
      </c>
    </row>
    <row r="936" spans="1:2">
      <c r="A936" t="s">
        <v>13168</v>
      </c>
      <c r="B936" t="s">
        <v>13169</v>
      </c>
    </row>
    <row r="937" spans="1:2">
      <c r="A937" t="s">
        <v>12840</v>
      </c>
      <c r="B937" t="s">
        <v>12841</v>
      </c>
    </row>
    <row r="938" spans="1:2">
      <c r="A938" t="s">
        <v>10849</v>
      </c>
      <c r="B938" t="s">
        <v>10850</v>
      </c>
    </row>
    <row r="939" spans="1:2">
      <c r="A939" t="s">
        <v>13303</v>
      </c>
      <c r="B939" t="s">
        <v>13304</v>
      </c>
    </row>
    <row r="940" spans="1:2">
      <c r="A940" t="s">
        <v>10785</v>
      </c>
      <c r="B940" t="s">
        <v>10786</v>
      </c>
    </row>
    <row r="941" spans="1:2">
      <c r="A941" t="s">
        <v>10775</v>
      </c>
      <c r="B941" t="s">
        <v>10776</v>
      </c>
    </row>
    <row r="942" spans="1:2">
      <c r="A942" t="s">
        <v>12038</v>
      </c>
      <c r="B942" t="s">
        <v>12039</v>
      </c>
    </row>
    <row r="943" spans="1:2">
      <c r="A943" t="s">
        <v>3477</v>
      </c>
      <c r="B943" t="s">
        <v>3478</v>
      </c>
    </row>
    <row r="944" spans="1:2">
      <c r="A944" t="s">
        <v>9826</v>
      </c>
      <c r="B944" t="s">
        <v>9827</v>
      </c>
    </row>
    <row r="945" spans="1:2">
      <c r="A945" t="s">
        <v>5527</v>
      </c>
      <c r="B945" t="s">
        <v>5528</v>
      </c>
    </row>
    <row r="946" spans="1:2">
      <c r="A946" t="s">
        <v>6650</v>
      </c>
      <c r="B946" t="s">
        <v>6651</v>
      </c>
    </row>
    <row r="947" spans="1:2">
      <c r="A947" t="s">
        <v>5564</v>
      </c>
      <c r="B947" t="s">
        <v>5565</v>
      </c>
    </row>
    <row r="948" spans="1:2">
      <c r="A948" t="s">
        <v>6051</v>
      </c>
      <c r="B948" t="s">
        <v>6052</v>
      </c>
    </row>
    <row r="949" spans="1:2">
      <c r="A949" t="s">
        <v>10469</v>
      </c>
      <c r="B949" t="s">
        <v>10470</v>
      </c>
    </row>
    <row r="950" spans="1:2">
      <c r="A950" t="s">
        <v>10466</v>
      </c>
      <c r="B950" t="s">
        <v>10467</v>
      </c>
    </row>
    <row r="951" spans="1:2">
      <c r="A951" t="s">
        <v>7307</v>
      </c>
      <c r="B951" t="s">
        <v>7308</v>
      </c>
    </row>
    <row r="952" spans="1:2">
      <c r="A952" t="s">
        <v>8988</v>
      </c>
      <c r="B952" t="s">
        <v>8989</v>
      </c>
    </row>
    <row r="953" spans="1:2">
      <c r="A953" t="s">
        <v>10264</v>
      </c>
      <c r="B953" t="s">
        <v>10267</v>
      </c>
    </row>
    <row r="954" spans="1:2">
      <c r="A954" t="s">
        <v>5698</v>
      </c>
      <c r="B954" t="s">
        <v>5699</v>
      </c>
    </row>
    <row r="955" spans="1:2">
      <c r="A955" t="s">
        <v>10571</v>
      </c>
      <c r="B955" t="s">
        <v>10572</v>
      </c>
    </row>
    <row r="956" spans="1:2">
      <c r="A956" t="s">
        <v>7426</v>
      </c>
      <c r="B956" t="s">
        <v>7427</v>
      </c>
    </row>
    <row r="957" spans="1:2">
      <c r="A957" t="s">
        <v>8994</v>
      </c>
      <c r="B957" t="s">
        <v>8995</v>
      </c>
    </row>
    <row r="958" spans="1:2">
      <c r="A958" t="s">
        <v>10885</v>
      </c>
      <c r="B958" t="s">
        <v>8995</v>
      </c>
    </row>
    <row r="959" spans="1:2">
      <c r="A959" t="s">
        <v>4718</v>
      </c>
      <c r="B959" t="s">
        <v>4719</v>
      </c>
    </row>
    <row r="960" spans="1:2">
      <c r="A960" t="s">
        <v>6205</v>
      </c>
      <c r="B960" t="s">
        <v>6206</v>
      </c>
    </row>
    <row r="961" spans="1:2">
      <c r="A961" t="s">
        <v>13053</v>
      </c>
      <c r="B961" t="s">
        <v>2024</v>
      </c>
    </row>
    <row r="962" spans="1:2">
      <c r="A962" t="s">
        <v>7293</v>
      </c>
      <c r="B962" t="s">
        <v>7294</v>
      </c>
    </row>
    <row r="963" spans="1:2">
      <c r="A963" t="s">
        <v>5871</v>
      </c>
      <c r="B963" t="s">
        <v>5872</v>
      </c>
    </row>
    <row r="964" spans="1:2">
      <c r="A964" t="s">
        <v>4801</v>
      </c>
      <c r="B964" t="s">
        <v>4802</v>
      </c>
    </row>
    <row r="965" spans="1:2">
      <c r="A965" t="s">
        <v>10502</v>
      </c>
      <c r="B965" t="s">
        <v>10503</v>
      </c>
    </row>
    <row r="966" spans="1:2">
      <c r="A966" t="s">
        <v>10509</v>
      </c>
      <c r="B966" t="s">
        <v>10511</v>
      </c>
    </row>
    <row r="967" spans="1:2">
      <c r="A967" t="s">
        <v>6364</v>
      </c>
      <c r="B967" t="s">
        <v>6365</v>
      </c>
    </row>
    <row r="968" spans="1:2">
      <c r="A968" t="s">
        <v>6327</v>
      </c>
      <c r="B968" t="s">
        <v>6328</v>
      </c>
    </row>
    <row r="969" spans="1:2">
      <c r="A969" t="s">
        <v>10398</v>
      </c>
      <c r="B969" t="s">
        <v>10400</v>
      </c>
    </row>
    <row r="970" spans="1:2">
      <c r="A970" t="s">
        <v>7484</v>
      </c>
      <c r="B970" t="s">
        <v>7485</v>
      </c>
    </row>
    <row r="971" spans="1:2">
      <c r="A971" t="s">
        <v>9747</v>
      </c>
      <c r="B971" t="s">
        <v>9748</v>
      </c>
    </row>
    <row r="972" spans="1:2">
      <c r="A972" t="s">
        <v>7327</v>
      </c>
      <c r="B972" t="s">
        <v>7328</v>
      </c>
    </row>
    <row r="973" spans="1:2">
      <c r="A973" t="s">
        <v>13321</v>
      </c>
      <c r="B973" t="s">
        <v>13322</v>
      </c>
    </row>
    <row r="974" spans="1:2">
      <c r="A974" t="s">
        <v>12469</v>
      </c>
      <c r="B974" t="s">
        <v>12470</v>
      </c>
    </row>
    <row r="975" spans="1:2">
      <c r="A975" t="s">
        <v>5351</v>
      </c>
      <c r="B975" t="s">
        <v>5352</v>
      </c>
    </row>
    <row r="976" spans="1:2">
      <c r="A976" t="s">
        <v>5556</v>
      </c>
      <c r="B976" t="s">
        <v>5557</v>
      </c>
    </row>
    <row r="977" spans="1:2">
      <c r="A977" t="s">
        <v>8083</v>
      </c>
      <c r="B977" t="s">
        <v>8084</v>
      </c>
    </row>
    <row r="978" spans="1:2">
      <c r="A978" t="s">
        <v>13145</v>
      </c>
      <c r="B978" t="s">
        <v>13146</v>
      </c>
    </row>
    <row r="979" spans="1:2">
      <c r="A979" t="s">
        <v>3321</v>
      </c>
      <c r="B979" t="s">
        <v>3322</v>
      </c>
    </row>
    <row r="980" spans="1:2">
      <c r="A980" t="s">
        <v>10805</v>
      </c>
      <c r="B980" t="s">
        <v>10806</v>
      </c>
    </row>
    <row r="981" spans="1:2">
      <c r="A981" t="s">
        <v>12567</v>
      </c>
      <c r="B981" t="s">
        <v>12568</v>
      </c>
    </row>
    <row r="982" spans="1:2">
      <c r="A982" t="s">
        <v>11476</v>
      </c>
      <c r="B982" t="s">
        <v>11477</v>
      </c>
    </row>
    <row r="983" spans="1:2">
      <c r="A983" t="s">
        <v>4132</v>
      </c>
      <c r="B983" t="s">
        <v>4133</v>
      </c>
    </row>
    <row r="984" spans="1:2">
      <c r="A984" t="s">
        <v>4132</v>
      </c>
      <c r="B984" t="s">
        <v>4133</v>
      </c>
    </row>
    <row r="985" spans="1:2">
      <c r="A985" t="s">
        <v>5586</v>
      </c>
      <c r="B985" t="s">
        <v>5587</v>
      </c>
    </row>
    <row r="986" spans="1:2">
      <c r="A986" t="s">
        <v>5588</v>
      </c>
      <c r="B986" t="s">
        <v>5587</v>
      </c>
    </row>
    <row r="987" spans="1:2">
      <c r="A987" t="s">
        <v>5914</v>
      </c>
      <c r="B987" t="s">
        <v>5915</v>
      </c>
    </row>
    <row r="988" spans="1:2">
      <c r="A988" t="s">
        <v>8970</v>
      </c>
      <c r="B988" t="s">
        <v>8971</v>
      </c>
    </row>
    <row r="989" spans="1:2">
      <c r="A989" t="s">
        <v>10133</v>
      </c>
      <c r="B989" t="s">
        <v>10134</v>
      </c>
    </row>
    <row r="990" spans="1:2">
      <c r="A990" t="s">
        <v>13329</v>
      </c>
      <c r="B990" t="s">
        <v>13330</v>
      </c>
    </row>
    <row r="991" spans="1:2">
      <c r="A991" t="s">
        <v>8441</v>
      </c>
      <c r="B991" t="s">
        <v>8442</v>
      </c>
    </row>
    <row r="992" spans="1:2">
      <c r="A992" t="s">
        <v>8441</v>
      </c>
      <c r="B992" t="s">
        <v>8442</v>
      </c>
    </row>
    <row r="993" spans="1:2">
      <c r="A993" t="s">
        <v>11249</v>
      </c>
      <c r="B993" t="s">
        <v>11250</v>
      </c>
    </row>
    <row r="994" spans="1:2">
      <c r="A994" t="s">
        <v>10419</v>
      </c>
      <c r="B994" t="s">
        <v>10420</v>
      </c>
    </row>
    <row r="995" spans="1:2">
      <c r="A995" t="s">
        <v>4744</v>
      </c>
      <c r="B995" t="s">
        <v>4745</v>
      </c>
    </row>
    <row r="996" spans="1:2">
      <c r="A996" t="s">
        <v>13225</v>
      </c>
      <c r="B996" t="s">
        <v>13226</v>
      </c>
    </row>
    <row r="997" spans="1:2">
      <c r="A997" t="s">
        <v>10445</v>
      </c>
      <c r="B997" t="s">
        <v>10446</v>
      </c>
    </row>
    <row r="998" spans="1:2">
      <c r="A998" t="s">
        <v>10886</v>
      </c>
      <c r="B998" t="s">
        <v>10887</v>
      </c>
    </row>
    <row r="999" spans="1:2">
      <c r="A999" t="s">
        <v>9959</v>
      </c>
      <c r="B999" t="s">
        <v>9960</v>
      </c>
    </row>
    <row r="1000" spans="1:2">
      <c r="A1000" t="s">
        <v>7309</v>
      </c>
      <c r="B1000" t="s">
        <v>7310</v>
      </c>
    </row>
    <row r="1001" spans="1:2">
      <c r="A1001" t="s">
        <v>5349</v>
      </c>
      <c r="B1001" t="s">
        <v>5350</v>
      </c>
    </row>
    <row r="1002" spans="1:2">
      <c r="A1002" t="s">
        <v>6065</v>
      </c>
      <c r="B1002" t="s">
        <v>6066</v>
      </c>
    </row>
    <row r="1003" spans="1:2">
      <c r="A1003" t="s">
        <v>9544</v>
      </c>
      <c r="B1003" t="s">
        <v>9545</v>
      </c>
    </row>
    <row r="1004" spans="1:2">
      <c r="A1004" t="s">
        <v>7004</v>
      </c>
      <c r="B1004" t="s">
        <v>7005</v>
      </c>
    </row>
    <row r="1005" spans="1:2">
      <c r="A1005" t="s">
        <v>6037</v>
      </c>
      <c r="B1005" t="s">
        <v>6038</v>
      </c>
    </row>
    <row r="1006" spans="1:2">
      <c r="A1006" t="s">
        <v>8598</v>
      </c>
      <c r="B1006" t="s">
        <v>8599</v>
      </c>
    </row>
    <row r="1007" spans="1:2">
      <c r="A1007" t="s">
        <v>4791</v>
      </c>
      <c r="B1007" t="s">
        <v>4792</v>
      </c>
    </row>
    <row r="1008" spans="1:2">
      <c r="A1008" t="s">
        <v>8836</v>
      </c>
      <c r="B1008" t="s">
        <v>8837</v>
      </c>
    </row>
    <row r="1009" spans="1:2">
      <c r="A1009" t="s">
        <v>4760</v>
      </c>
      <c r="B1009" t="s">
        <v>4761</v>
      </c>
    </row>
    <row r="1010" spans="1:2">
      <c r="A1010" t="s">
        <v>11297</v>
      </c>
      <c r="B1010" t="s">
        <v>11298</v>
      </c>
    </row>
    <row r="1011" spans="1:2">
      <c r="A1011" t="s">
        <v>11297</v>
      </c>
      <c r="B1011" t="s">
        <v>11298</v>
      </c>
    </row>
    <row r="1012" spans="1:2">
      <c r="A1012" t="s">
        <v>3957</v>
      </c>
      <c r="B1012" t="s">
        <v>3958</v>
      </c>
    </row>
    <row r="1013" spans="1:2">
      <c r="A1013" t="s">
        <v>7494</v>
      </c>
      <c r="B1013" t="s">
        <v>7495</v>
      </c>
    </row>
    <row r="1014" spans="1:2">
      <c r="A1014" t="s">
        <v>9156</v>
      </c>
      <c r="B1014" t="s">
        <v>9157</v>
      </c>
    </row>
    <row r="1015" spans="1:2">
      <c r="A1015" t="s">
        <v>5494</v>
      </c>
      <c r="B1015" t="s">
        <v>5496</v>
      </c>
    </row>
    <row r="1016" spans="1:2">
      <c r="A1016" t="s">
        <v>5494</v>
      </c>
      <c r="B1016" t="s">
        <v>5495</v>
      </c>
    </row>
    <row r="1017" spans="1:2">
      <c r="A1017" t="s">
        <v>10702</v>
      </c>
      <c r="B1017" t="s">
        <v>10703</v>
      </c>
    </row>
    <row r="1018" spans="1:2">
      <c r="A1018" t="s">
        <v>5536</v>
      </c>
      <c r="B1018" t="s">
        <v>5537</v>
      </c>
    </row>
    <row r="1019" spans="1:2">
      <c r="A1019" t="s">
        <v>5514</v>
      </c>
      <c r="B1019" t="s">
        <v>5515</v>
      </c>
    </row>
    <row r="1020" spans="1:2">
      <c r="A1020" t="s">
        <v>8091</v>
      </c>
      <c r="B1020" t="s">
        <v>8092</v>
      </c>
    </row>
    <row r="1021" spans="1:2">
      <c r="A1021" t="s">
        <v>4266</v>
      </c>
      <c r="B1021" t="s">
        <v>4267</v>
      </c>
    </row>
    <row r="1022" spans="1:2">
      <c r="A1022" t="s">
        <v>5500</v>
      </c>
      <c r="B1022" t="s">
        <v>5501</v>
      </c>
    </row>
    <row r="1023" spans="1:2">
      <c r="A1023" t="s">
        <v>3548</v>
      </c>
      <c r="B1023" t="s">
        <v>3549</v>
      </c>
    </row>
    <row r="1024" spans="1:2">
      <c r="A1024" t="s">
        <v>10499</v>
      </c>
      <c r="B1024" t="s">
        <v>10501</v>
      </c>
    </row>
    <row r="1025" spans="1:2">
      <c r="A1025" t="s">
        <v>7303</v>
      </c>
      <c r="B1025" t="s">
        <v>7304</v>
      </c>
    </row>
    <row r="1026" spans="1:2">
      <c r="A1026" t="s">
        <v>7434</v>
      </c>
      <c r="B1026" t="s">
        <v>7435</v>
      </c>
    </row>
    <row r="1027" spans="1:2">
      <c r="A1027" t="s">
        <v>4720</v>
      </c>
      <c r="B1027" t="s">
        <v>4721</v>
      </c>
    </row>
    <row r="1028" spans="1:2">
      <c r="A1028" t="s">
        <v>9010</v>
      </c>
      <c r="B1028" t="s">
        <v>9011</v>
      </c>
    </row>
    <row r="1029" spans="1:2">
      <c r="A1029" t="s">
        <v>6083</v>
      </c>
      <c r="B1029" t="s">
        <v>6084</v>
      </c>
    </row>
    <row r="1030" spans="1:2">
      <c r="A1030" t="s">
        <v>7036</v>
      </c>
      <c r="B1030" t="s">
        <v>7037</v>
      </c>
    </row>
    <row r="1031" spans="1:2">
      <c r="A1031" t="s">
        <v>10579</v>
      </c>
      <c r="B1031" t="s">
        <v>10580</v>
      </c>
    </row>
    <row r="1032" spans="1:2">
      <c r="A1032" t="s">
        <v>4413</v>
      </c>
      <c r="B1032" t="s">
        <v>4414</v>
      </c>
    </row>
    <row r="1033" spans="1:2">
      <c r="A1033" t="s">
        <v>4195</v>
      </c>
      <c r="B1033" t="s">
        <v>4196</v>
      </c>
    </row>
    <row r="1034" spans="1:2">
      <c r="A1034" t="s">
        <v>7004</v>
      </c>
      <c r="B1034" t="s">
        <v>7006</v>
      </c>
    </row>
    <row r="1035" spans="1:2">
      <c r="A1035" t="s">
        <v>3729</v>
      </c>
      <c r="B1035" t="s">
        <v>3730</v>
      </c>
    </row>
    <row r="1036" spans="1:2">
      <c r="A1036" t="s">
        <v>10485</v>
      </c>
      <c r="B1036" t="s">
        <v>10487</v>
      </c>
    </row>
    <row r="1037" spans="1:2">
      <c r="A1037" t="s">
        <v>11171</v>
      </c>
      <c r="B1037" t="s">
        <v>11172</v>
      </c>
    </row>
    <row r="1038" spans="1:2">
      <c r="A1038" t="s">
        <v>3715</v>
      </c>
      <c r="B1038" t="s">
        <v>3716</v>
      </c>
    </row>
    <row r="1039" spans="1:2">
      <c r="A1039" t="s">
        <v>11097</v>
      </c>
      <c r="B1039" t="s">
        <v>11098</v>
      </c>
    </row>
    <row r="1040" spans="1:2">
      <c r="A1040" t="s">
        <v>11802</v>
      </c>
      <c r="B1040" t="s">
        <v>11803</v>
      </c>
    </row>
    <row r="1041" spans="1:2">
      <c r="A1041" t="s">
        <v>9154</v>
      </c>
      <c r="B1041" t="s">
        <v>9155</v>
      </c>
    </row>
    <row r="1042" spans="1:2">
      <c r="A1042" t="s">
        <v>4372</v>
      </c>
      <c r="B1042" t="s">
        <v>4373</v>
      </c>
    </row>
    <row r="1043" spans="1:2">
      <c r="A1043" t="s">
        <v>5693</v>
      </c>
      <c r="B1043" t="s">
        <v>4373</v>
      </c>
    </row>
    <row r="1044" spans="1:2">
      <c r="A1044" t="s">
        <v>6436</v>
      </c>
      <c r="B1044" t="s">
        <v>4373</v>
      </c>
    </row>
    <row r="1045" spans="1:2">
      <c r="A1045" t="s">
        <v>9587</v>
      </c>
      <c r="B1045" t="s">
        <v>4373</v>
      </c>
    </row>
    <row r="1046" spans="1:2">
      <c r="A1046" t="s">
        <v>10080</v>
      </c>
      <c r="B1046" t="s">
        <v>4373</v>
      </c>
    </row>
    <row r="1047" spans="1:2">
      <c r="A1047" t="s">
        <v>10332</v>
      </c>
      <c r="B1047" t="s">
        <v>4373</v>
      </c>
    </row>
    <row r="1048" spans="1:2">
      <c r="A1048" t="s">
        <v>10804</v>
      </c>
      <c r="B1048" t="s">
        <v>4373</v>
      </c>
    </row>
    <row r="1049" spans="1:2">
      <c r="A1049" t="s">
        <v>11248</v>
      </c>
      <c r="B1049" t="s">
        <v>4373</v>
      </c>
    </row>
    <row r="1050" spans="1:2">
      <c r="A1050" t="s">
        <v>12786</v>
      </c>
      <c r="B1050" t="s">
        <v>4373</v>
      </c>
    </row>
    <row r="1051" spans="1:2">
      <c r="A1051" t="s">
        <v>13513</v>
      </c>
      <c r="B1051" t="s">
        <v>4373</v>
      </c>
    </row>
    <row r="1052" spans="1:2">
      <c r="A1052" t="s">
        <v>4284</v>
      </c>
      <c r="B1052" t="s">
        <v>4285</v>
      </c>
    </row>
    <row r="1053" spans="1:2">
      <c r="A1053" t="s">
        <v>4268</v>
      </c>
      <c r="B1053" t="s">
        <v>4269</v>
      </c>
    </row>
    <row r="1054" spans="1:2">
      <c r="A1054" t="s">
        <v>6323</v>
      </c>
      <c r="B1054" t="s">
        <v>6324</v>
      </c>
    </row>
    <row r="1055" spans="1:2">
      <c r="A1055" t="s">
        <v>11376</v>
      </c>
      <c r="B1055" t="s">
        <v>11378</v>
      </c>
    </row>
    <row r="1056" spans="1:2">
      <c r="A1056" t="s">
        <v>4264</v>
      </c>
      <c r="B1056" t="s">
        <v>4265</v>
      </c>
    </row>
    <row r="1057" spans="1:2">
      <c r="A1057" t="s">
        <v>12005</v>
      </c>
      <c r="B1057" t="s">
        <v>12006</v>
      </c>
    </row>
    <row r="1058" spans="1:2">
      <c r="A1058" t="s">
        <v>10351</v>
      </c>
      <c r="B1058" t="s">
        <v>10353</v>
      </c>
    </row>
    <row r="1059" spans="1:2">
      <c r="A1059" t="s">
        <v>8131</v>
      </c>
      <c r="B1059" t="s">
        <v>8134</v>
      </c>
    </row>
    <row r="1060" spans="1:2">
      <c r="A1060" t="s">
        <v>9699</v>
      </c>
      <c r="B1060" t="s">
        <v>9700</v>
      </c>
    </row>
    <row r="1061" spans="1:2">
      <c r="A1061" t="s">
        <v>6460</v>
      </c>
      <c r="B1061" t="s">
        <v>6461</v>
      </c>
    </row>
    <row r="1062" spans="1:2">
      <c r="A1062" t="s">
        <v>11441</v>
      </c>
      <c r="B1062" t="s">
        <v>11442</v>
      </c>
    </row>
    <row r="1063" spans="1:2">
      <c r="A1063" t="s">
        <v>10482</v>
      </c>
      <c r="B1063" t="s">
        <v>10484</v>
      </c>
    </row>
    <row r="1064" spans="1:2">
      <c r="A1064" t="s">
        <v>12144</v>
      </c>
      <c r="B1064" t="s">
        <v>14270</v>
      </c>
    </row>
    <row r="1065" spans="1:2">
      <c r="A1065" t="s">
        <v>3963</v>
      </c>
      <c r="B1065" t="s">
        <v>3964</v>
      </c>
    </row>
    <row r="1066" spans="1:2">
      <c r="A1066" t="s">
        <v>4660</v>
      </c>
      <c r="B1066" t="s">
        <v>3964</v>
      </c>
    </row>
    <row r="1067" spans="1:2">
      <c r="A1067" t="s">
        <v>4660</v>
      </c>
      <c r="B1067" t="s">
        <v>3964</v>
      </c>
    </row>
    <row r="1068" spans="1:2">
      <c r="A1068" t="s">
        <v>6778</v>
      </c>
      <c r="B1068" t="s">
        <v>3964</v>
      </c>
    </row>
    <row r="1069" spans="1:2">
      <c r="A1069" t="s">
        <v>3967</v>
      </c>
      <c r="B1069" t="s">
        <v>3968</v>
      </c>
    </row>
    <row r="1070" spans="1:2">
      <c r="A1070" t="s">
        <v>3925</v>
      </c>
      <c r="B1070" t="s">
        <v>3926</v>
      </c>
    </row>
    <row r="1071" spans="1:2">
      <c r="A1071" t="s">
        <v>3975</v>
      </c>
      <c r="B1071" t="s">
        <v>3976</v>
      </c>
    </row>
    <row r="1072" spans="1:2">
      <c r="A1072" t="s">
        <v>3985</v>
      </c>
      <c r="B1072" t="s">
        <v>3986</v>
      </c>
    </row>
    <row r="1073" spans="1:2">
      <c r="A1073" t="s">
        <v>14131</v>
      </c>
      <c r="B1073" t="s">
        <v>14205</v>
      </c>
    </row>
    <row r="1074" spans="1:2">
      <c r="A1074" t="s">
        <v>6551</v>
      </c>
      <c r="B1074" t="s">
        <v>6553</v>
      </c>
    </row>
    <row r="1075" spans="1:2">
      <c r="A1075" t="s">
        <v>6551</v>
      </c>
      <c r="B1075" t="s">
        <v>6552</v>
      </c>
    </row>
    <row r="1076" spans="1:2">
      <c r="A1076" t="s">
        <v>6551</v>
      </c>
      <c r="B1076" t="s">
        <v>6554</v>
      </c>
    </row>
    <row r="1077" spans="1:2">
      <c r="A1077" t="s">
        <v>6057</v>
      </c>
      <c r="B1077" t="s">
        <v>6058</v>
      </c>
    </row>
    <row r="1078" spans="1:2">
      <c r="A1078" t="s">
        <v>11712</v>
      </c>
      <c r="B1078" t="s">
        <v>11713</v>
      </c>
    </row>
    <row r="1079" spans="1:2">
      <c r="A1079" t="s">
        <v>11804</v>
      </c>
      <c r="B1079" t="s">
        <v>11805</v>
      </c>
    </row>
    <row r="1080" spans="1:2">
      <c r="A1080" t="s">
        <v>11714</v>
      </c>
      <c r="B1080" t="s">
        <v>11715</v>
      </c>
    </row>
    <row r="1081" spans="1:2">
      <c r="A1081" t="s">
        <v>11698</v>
      </c>
      <c r="B1081" t="s">
        <v>11699</v>
      </c>
    </row>
    <row r="1082" spans="1:2">
      <c r="A1082" t="s">
        <v>13132</v>
      </c>
      <c r="B1082" t="s">
        <v>13133</v>
      </c>
    </row>
    <row r="1083" spans="1:2">
      <c r="A1083" t="s">
        <v>4722</v>
      </c>
      <c r="B1083" t="s">
        <v>4723</v>
      </c>
    </row>
    <row r="1084" spans="1:2">
      <c r="A1084" t="s">
        <v>9158</v>
      </c>
      <c r="B1084" t="s">
        <v>9159</v>
      </c>
    </row>
    <row r="1085" spans="1:2">
      <c r="A1085" t="s">
        <v>5025</v>
      </c>
      <c r="B1085" t="s">
        <v>5026</v>
      </c>
    </row>
    <row r="1086" spans="1:2">
      <c r="A1086" t="s">
        <v>4911</v>
      </c>
      <c r="B1086" t="s">
        <v>4912</v>
      </c>
    </row>
    <row r="1087" spans="1:2">
      <c r="A1087" t="s">
        <v>4903</v>
      </c>
      <c r="B1087" t="s">
        <v>4904</v>
      </c>
    </row>
    <row r="1088" spans="1:2">
      <c r="A1088" t="s">
        <v>8600</v>
      </c>
      <c r="B1088" t="s">
        <v>8601</v>
      </c>
    </row>
    <row r="1089" spans="1:2">
      <c r="A1089" t="s">
        <v>8668</v>
      </c>
      <c r="B1089" t="s">
        <v>8669</v>
      </c>
    </row>
    <row r="1090" spans="1:2">
      <c r="A1090" t="s">
        <v>9028</v>
      </c>
      <c r="B1090" t="s">
        <v>9029</v>
      </c>
    </row>
    <row r="1091" spans="1:2">
      <c r="A1091" t="s">
        <v>5474</v>
      </c>
      <c r="B1091" t="s">
        <v>5475</v>
      </c>
    </row>
    <row r="1092" spans="1:2">
      <c r="A1092" t="s">
        <v>12154</v>
      </c>
      <c r="B1092" t="s">
        <v>12155</v>
      </c>
    </row>
    <row r="1093" spans="1:2">
      <c r="A1093" t="s">
        <v>3522</v>
      </c>
      <c r="B1093" t="s">
        <v>3523</v>
      </c>
    </row>
    <row r="1094" spans="1:2">
      <c r="A1094" t="s">
        <v>7902</v>
      </c>
      <c r="B1094" t="s">
        <v>7903</v>
      </c>
    </row>
    <row r="1095" spans="1:2">
      <c r="A1095" t="s">
        <v>12609</v>
      </c>
      <c r="B1095" t="s">
        <v>12610</v>
      </c>
    </row>
    <row r="1096" spans="1:2">
      <c r="A1096" t="s">
        <v>7210</v>
      </c>
      <c r="B1096" t="s">
        <v>7211</v>
      </c>
    </row>
    <row r="1097" spans="1:2">
      <c r="A1097" t="s">
        <v>12291</v>
      </c>
      <c r="B1097" t="s">
        <v>12292</v>
      </c>
    </row>
    <row r="1098" spans="1:2">
      <c r="A1098" t="s">
        <v>12251</v>
      </c>
      <c r="B1098" t="s">
        <v>12252</v>
      </c>
    </row>
    <row r="1099" spans="1:2">
      <c r="A1099" t="s">
        <v>9655</v>
      </c>
      <c r="B1099" t="s">
        <v>9656</v>
      </c>
    </row>
    <row r="1100" spans="1:2">
      <c r="A1100" t="s">
        <v>9670</v>
      </c>
      <c r="B1100" t="s">
        <v>9671</v>
      </c>
    </row>
    <row r="1101" spans="1:2">
      <c r="A1101" t="s">
        <v>12029</v>
      </c>
      <c r="B1101" t="s">
        <v>12030</v>
      </c>
    </row>
    <row r="1102" spans="1:2">
      <c r="A1102" t="s">
        <v>8025</v>
      </c>
      <c r="B1102" t="s">
        <v>8026</v>
      </c>
    </row>
    <row r="1103" spans="1:2">
      <c r="A1103" t="s">
        <v>7109</v>
      </c>
      <c r="B1103" t="s">
        <v>7110</v>
      </c>
    </row>
    <row r="1104" spans="1:2">
      <c r="A1104" t="s">
        <v>3779</v>
      </c>
      <c r="B1104" t="s">
        <v>3780</v>
      </c>
    </row>
    <row r="1105" spans="1:2">
      <c r="A1105" t="s">
        <v>12639</v>
      </c>
      <c r="B1105" t="s">
        <v>12640</v>
      </c>
    </row>
    <row r="1106" spans="1:2">
      <c r="A1106" t="s">
        <v>12227</v>
      </c>
      <c r="B1106" t="s">
        <v>12228</v>
      </c>
    </row>
    <row r="1107" spans="1:2">
      <c r="A1107" t="s">
        <v>8806</v>
      </c>
      <c r="B1107" t="s">
        <v>8807</v>
      </c>
    </row>
    <row r="1108" spans="1:2">
      <c r="A1108" t="s">
        <v>3870</v>
      </c>
      <c r="B1108" t="s">
        <v>14152</v>
      </c>
    </row>
    <row r="1109" spans="1:2">
      <c r="A1109" t="s">
        <v>9699</v>
      </c>
      <c r="B1109" t="s">
        <v>9701</v>
      </c>
    </row>
    <row r="1110" spans="1:2">
      <c r="A1110" t="s">
        <v>8119</v>
      </c>
      <c r="B1110" t="s">
        <v>8120</v>
      </c>
    </row>
    <row r="1111" spans="1:2">
      <c r="A1111" t="s">
        <v>5929</v>
      </c>
      <c r="B1111" t="s">
        <v>5930</v>
      </c>
    </row>
    <row r="1112" spans="1:2">
      <c r="A1112" t="s">
        <v>5933</v>
      </c>
      <c r="B1112" t="s">
        <v>5934</v>
      </c>
    </row>
    <row r="1113" spans="1:2">
      <c r="A1113" t="s">
        <v>12099</v>
      </c>
      <c r="B1113" t="s">
        <v>12101</v>
      </c>
    </row>
    <row r="1114" spans="1:2">
      <c r="A1114" t="s">
        <v>13188</v>
      </c>
      <c r="B1114" t="s">
        <v>13189</v>
      </c>
    </row>
    <row r="1115" spans="1:2">
      <c r="A1115" t="s">
        <v>10116</v>
      </c>
      <c r="B1115" t="s">
        <v>10118</v>
      </c>
    </row>
    <row r="1116" spans="1:2">
      <c r="A1116" t="s">
        <v>5003</v>
      </c>
      <c r="B1116" t="s">
        <v>5004</v>
      </c>
    </row>
    <row r="1117" spans="1:2">
      <c r="A1117" t="s">
        <v>11171</v>
      </c>
      <c r="B1117" t="s">
        <v>11173</v>
      </c>
    </row>
    <row r="1118" spans="1:2">
      <c r="A1118" t="s">
        <v>8800</v>
      </c>
      <c r="B1118" t="s">
        <v>8801</v>
      </c>
    </row>
    <row r="1119" spans="1:2">
      <c r="A1119" t="s">
        <v>11097</v>
      </c>
      <c r="B1119" t="s">
        <v>11099</v>
      </c>
    </row>
    <row r="1120" spans="1:2">
      <c r="A1120" t="s">
        <v>5742</v>
      </c>
      <c r="B1120" t="s">
        <v>5743</v>
      </c>
    </row>
    <row r="1121" spans="1:2">
      <c r="A1121" t="s">
        <v>12744</v>
      </c>
      <c r="B1121" t="s">
        <v>12745</v>
      </c>
    </row>
    <row r="1122" spans="1:2">
      <c r="A1122" t="s">
        <v>12736</v>
      </c>
      <c r="B1122" t="s">
        <v>12737</v>
      </c>
    </row>
    <row r="1123" spans="1:2">
      <c r="A1123" t="s">
        <v>12750</v>
      </c>
      <c r="B1123" t="s">
        <v>12751</v>
      </c>
    </row>
    <row r="1124" spans="1:2">
      <c r="A1124" t="s">
        <v>6171</v>
      </c>
      <c r="B1124" t="s">
        <v>6172</v>
      </c>
    </row>
    <row r="1125" spans="1:2">
      <c r="A1125" t="s">
        <v>6131</v>
      </c>
      <c r="B1125" t="s">
        <v>6132</v>
      </c>
    </row>
    <row r="1126" spans="1:2">
      <c r="A1126" t="s">
        <v>7054</v>
      </c>
      <c r="B1126" t="s">
        <v>7055</v>
      </c>
    </row>
    <row r="1127" spans="1:2">
      <c r="A1127" t="s">
        <v>4306</v>
      </c>
      <c r="B1127" t="s">
        <v>4307</v>
      </c>
    </row>
    <row r="1128" spans="1:2">
      <c r="A1128" t="s">
        <v>12275</v>
      </c>
      <c r="B1128" t="s">
        <v>12276</v>
      </c>
    </row>
    <row r="1129" spans="1:2">
      <c r="A1129" t="s">
        <v>12210</v>
      </c>
      <c r="B1129" t="s">
        <v>12211</v>
      </c>
    </row>
    <row r="1130" spans="1:2">
      <c r="A1130" t="s">
        <v>9729</v>
      </c>
      <c r="B1130" t="s">
        <v>9730</v>
      </c>
    </row>
    <row r="1131" spans="1:2">
      <c r="A1131" t="s">
        <v>12626</v>
      </c>
      <c r="B1131" t="s">
        <v>12627</v>
      </c>
    </row>
    <row r="1132" spans="1:2">
      <c r="A1132" t="s">
        <v>12628</v>
      </c>
      <c r="B1132" t="s">
        <v>12627</v>
      </c>
    </row>
    <row r="1133" spans="1:2">
      <c r="A1133" t="s">
        <v>7545</v>
      </c>
      <c r="B1133" t="s">
        <v>1906</v>
      </c>
    </row>
    <row r="1134" spans="1:2">
      <c r="A1134" t="s">
        <v>8774</v>
      </c>
      <c r="B1134" t="s">
        <v>8775</v>
      </c>
    </row>
    <row r="1135" spans="1:2">
      <c r="A1135" t="s">
        <v>11901</v>
      </c>
      <c r="B1135" t="s">
        <v>11902</v>
      </c>
    </row>
    <row r="1136" spans="1:2">
      <c r="A1136" t="s">
        <v>7474</v>
      </c>
      <c r="B1136" t="s">
        <v>7475</v>
      </c>
    </row>
    <row r="1137" spans="1:2">
      <c r="A1137" t="s">
        <v>9762</v>
      </c>
      <c r="B1137" t="s">
        <v>9763</v>
      </c>
    </row>
    <row r="1138" spans="1:2">
      <c r="A1138" t="s">
        <v>9675</v>
      </c>
      <c r="B1138" t="s">
        <v>9676</v>
      </c>
    </row>
    <row r="1139" spans="1:2">
      <c r="A1139" t="s">
        <v>9675</v>
      </c>
      <c r="B1139" t="s">
        <v>9676</v>
      </c>
    </row>
    <row r="1140" spans="1:2">
      <c r="A1140" t="s">
        <v>6613</v>
      </c>
      <c r="B1140" t="s">
        <v>6614</v>
      </c>
    </row>
    <row r="1141" spans="1:2">
      <c r="A1141" t="s">
        <v>5327</v>
      </c>
      <c r="B1141" t="s">
        <v>5328</v>
      </c>
    </row>
    <row r="1142" spans="1:2">
      <c r="A1142" t="s">
        <v>10330</v>
      </c>
      <c r="B1142" t="s">
        <v>10331</v>
      </c>
    </row>
    <row r="1143" spans="1:2">
      <c r="A1143" t="s">
        <v>9320</v>
      </c>
      <c r="B1143" t="s">
        <v>9321</v>
      </c>
    </row>
    <row r="1144" spans="1:2">
      <c r="A1144" t="s">
        <v>9973</v>
      </c>
      <c r="B1144" t="s">
        <v>9974</v>
      </c>
    </row>
    <row r="1145" spans="1:2">
      <c r="A1145" t="s">
        <v>6634</v>
      </c>
      <c r="B1145" t="s">
        <v>6635</v>
      </c>
    </row>
    <row r="1146" spans="1:2">
      <c r="A1146" t="s">
        <v>9689</v>
      </c>
      <c r="B1146" t="s">
        <v>9690</v>
      </c>
    </row>
    <row r="1147" spans="1:2">
      <c r="A1147" t="s">
        <v>9689</v>
      </c>
      <c r="B1147" t="s">
        <v>9690</v>
      </c>
    </row>
    <row r="1148" spans="1:2">
      <c r="A1148" t="s">
        <v>10192</v>
      </c>
      <c r="B1148" t="s">
        <v>10193</v>
      </c>
    </row>
    <row r="1149" spans="1:2">
      <c r="A1149" t="s">
        <v>9012</v>
      </c>
      <c r="B1149" t="s">
        <v>9013</v>
      </c>
    </row>
    <row r="1150" spans="1:2">
      <c r="A1150" t="s">
        <v>9658</v>
      </c>
      <c r="B1150" t="s">
        <v>9659</v>
      </c>
    </row>
    <row r="1151" spans="1:2">
      <c r="A1151" t="s">
        <v>9658</v>
      </c>
      <c r="B1151" t="s">
        <v>9659</v>
      </c>
    </row>
    <row r="1152" spans="1:2">
      <c r="A1152" t="s">
        <v>3768</v>
      </c>
      <c r="B1152" t="s">
        <v>3769</v>
      </c>
    </row>
    <row r="1153" spans="1:2">
      <c r="A1153" t="s">
        <v>3770</v>
      </c>
      <c r="B1153" t="s">
        <v>3769</v>
      </c>
    </row>
    <row r="1154" spans="1:2">
      <c r="A1154" t="s">
        <v>5240</v>
      </c>
      <c r="B1154" t="s">
        <v>5241</v>
      </c>
    </row>
    <row r="1155" spans="1:2">
      <c r="A1155" t="s">
        <v>4356</v>
      </c>
      <c r="B1155" t="s">
        <v>4357</v>
      </c>
    </row>
    <row r="1156" spans="1:2">
      <c r="A1156" t="s">
        <v>4762</v>
      </c>
      <c r="B1156" t="s">
        <v>4763</v>
      </c>
    </row>
    <row r="1157" spans="1:2">
      <c r="A1157" t="s">
        <v>8077</v>
      </c>
      <c r="B1157" t="s">
        <v>8078</v>
      </c>
    </row>
    <row r="1158" spans="1:2">
      <c r="A1158" t="s">
        <v>11260</v>
      </c>
      <c r="B1158" t="s">
        <v>8078</v>
      </c>
    </row>
    <row r="1159" spans="1:2">
      <c r="A1159" t="s">
        <v>6699</v>
      </c>
      <c r="B1159" t="s">
        <v>6700</v>
      </c>
    </row>
    <row r="1160" spans="1:2">
      <c r="A1160" t="s">
        <v>4952</v>
      </c>
      <c r="B1160" t="s">
        <v>4953</v>
      </c>
    </row>
    <row r="1161" spans="1:2">
      <c r="A1161" t="s">
        <v>12174</v>
      </c>
      <c r="B1161" t="s">
        <v>12175</v>
      </c>
    </row>
    <row r="1162" spans="1:2">
      <c r="A1162" t="s">
        <v>4674</v>
      </c>
      <c r="B1162" t="s">
        <v>4675</v>
      </c>
    </row>
    <row r="1163" spans="1:2">
      <c r="A1163" t="s">
        <v>9967</v>
      </c>
      <c r="B1163" t="s">
        <v>9968</v>
      </c>
    </row>
    <row r="1164" spans="1:2">
      <c r="A1164" t="s">
        <v>3764</v>
      </c>
      <c r="B1164" t="s">
        <v>3765</v>
      </c>
    </row>
    <row r="1165" spans="1:2">
      <c r="A1165" t="s">
        <v>7887</v>
      </c>
      <c r="B1165" t="s">
        <v>7888</v>
      </c>
    </row>
    <row r="1166" spans="1:2">
      <c r="A1166" t="s">
        <v>4998</v>
      </c>
      <c r="B1166" t="s">
        <v>4999</v>
      </c>
    </row>
    <row r="1167" spans="1:2">
      <c r="A1167" t="s">
        <v>8852</v>
      </c>
      <c r="B1167" t="s">
        <v>8853</v>
      </c>
    </row>
    <row r="1168" spans="1:2">
      <c r="A1168" t="s">
        <v>3843</v>
      </c>
      <c r="B1168" t="s">
        <v>3844</v>
      </c>
    </row>
    <row r="1169" spans="1:2">
      <c r="A1169" t="s">
        <v>3554</v>
      </c>
      <c r="B1169" t="s">
        <v>3555</v>
      </c>
    </row>
    <row r="1170" spans="1:2">
      <c r="A1170" t="s">
        <v>11016</v>
      </c>
      <c r="B1170" t="s">
        <v>11017</v>
      </c>
    </row>
    <row r="1171" spans="1:2">
      <c r="A1171" t="s">
        <v>12302</v>
      </c>
      <c r="B1171" t="s">
        <v>12303</v>
      </c>
    </row>
    <row r="1172" spans="1:2">
      <c r="A1172" t="s">
        <v>7948</v>
      </c>
      <c r="B1172" t="s">
        <v>14238</v>
      </c>
    </row>
    <row r="1173" spans="1:2">
      <c r="A1173" t="s">
        <v>7944</v>
      </c>
      <c r="B1173" t="s">
        <v>14239</v>
      </c>
    </row>
    <row r="1174" spans="1:2">
      <c r="A1174" t="s">
        <v>4184</v>
      </c>
      <c r="B1174" t="s">
        <v>4185</v>
      </c>
    </row>
    <row r="1175" spans="1:2">
      <c r="A1175" t="s">
        <v>5724</v>
      </c>
      <c r="B1175" t="s">
        <v>5725</v>
      </c>
    </row>
    <row r="1176" spans="1:2">
      <c r="A1176" t="s">
        <v>11059</v>
      </c>
      <c r="B1176" t="s">
        <v>11061</v>
      </c>
    </row>
    <row r="1177" spans="1:2">
      <c r="A1177" t="s">
        <v>7765</v>
      </c>
      <c r="B1177" t="s">
        <v>14230</v>
      </c>
    </row>
    <row r="1178" spans="1:2">
      <c r="A1178" t="s">
        <v>7765</v>
      </c>
      <c r="B1178" t="s">
        <v>7767</v>
      </c>
    </row>
    <row r="1179" spans="1:2">
      <c r="A1179" t="s">
        <v>6989</v>
      </c>
      <c r="B1179" t="s">
        <v>6990</v>
      </c>
    </row>
    <row r="1180" spans="1:2">
      <c r="A1180" t="s">
        <v>5138</v>
      </c>
      <c r="B1180" t="s">
        <v>5139</v>
      </c>
    </row>
    <row r="1181" spans="1:2">
      <c r="A1181" t="s">
        <v>5148</v>
      </c>
      <c r="B1181" t="s">
        <v>5149</v>
      </c>
    </row>
    <row r="1182" spans="1:2">
      <c r="A1182" t="s">
        <v>5158</v>
      </c>
      <c r="B1182" t="s">
        <v>5159</v>
      </c>
    </row>
    <row r="1183" spans="1:2">
      <c r="A1183" t="s">
        <v>5166</v>
      </c>
      <c r="B1183" t="s">
        <v>5167</v>
      </c>
    </row>
    <row r="1184" spans="1:2">
      <c r="A1184" t="s">
        <v>4108</v>
      </c>
      <c r="B1184" t="s">
        <v>4109</v>
      </c>
    </row>
    <row r="1185" spans="1:2">
      <c r="A1185" t="s">
        <v>4108</v>
      </c>
      <c r="B1185" t="s">
        <v>4109</v>
      </c>
    </row>
    <row r="1186" spans="1:2">
      <c r="A1186" t="s">
        <v>8532</v>
      </c>
      <c r="B1186" t="s">
        <v>8533</v>
      </c>
    </row>
    <row r="1187" spans="1:2">
      <c r="A1187" t="s">
        <v>4799</v>
      </c>
      <c r="B1187" t="s">
        <v>4800</v>
      </c>
    </row>
    <row r="1188" spans="1:2">
      <c r="A1188" t="s">
        <v>4809</v>
      </c>
      <c r="B1188" t="s">
        <v>4810</v>
      </c>
    </row>
    <row r="1189" spans="1:2">
      <c r="A1189" t="s">
        <v>7007</v>
      </c>
      <c r="B1189" t="s">
        <v>7008</v>
      </c>
    </row>
    <row r="1190" spans="1:2">
      <c r="A1190" t="s">
        <v>6998</v>
      </c>
      <c r="B1190" t="s">
        <v>7000</v>
      </c>
    </row>
    <row r="1191" spans="1:2">
      <c r="A1191" t="s">
        <v>7015</v>
      </c>
      <c r="B1191" t="s">
        <v>7016</v>
      </c>
    </row>
    <row r="1192" spans="1:2">
      <c r="A1192" t="s">
        <v>8958</v>
      </c>
      <c r="B1192" t="s">
        <v>8959</v>
      </c>
    </row>
    <row r="1193" spans="1:2">
      <c r="A1193" t="s">
        <v>11866</v>
      </c>
      <c r="B1193" t="s">
        <v>11867</v>
      </c>
    </row>
    <row r="1194" spans="1:2">
      <c r="A1194" t="s">
        <v>4256</v>
      </c>
      <c r="B1194" t="s">
        <v>4257</v>
      </c>
    </row>
    <row r="1195" spans="1:2">
      <c r="A1195" t="s">
        <v>11211</v>
      </c>
      <c r="B1195" t="s">
        <v>11214</v>
      </c>
    </row>
    <row r="1196" spans="1:2">
      <c r="A1196" t="s">
        <v>3514</v>
      </c>
      <c r="B1196" t="s">
        <v>3515</v>
      </c>
    </row>
    <row r="1197" spans="1:2">
      <c r="A1197" t="s">
        <v>14145</v>
      </c>
      <c r="B1197" t="s">
        <v>14255</v>
      </c>
    </row>
    <row r="1198" spans="1:2">
      <c r="A1198" t="s">
        <v>5521</v>
      </c>
      <c r="B1198" t="s">
        <v>5522</v>
      </c>
    </row>
    <row r="1199" spans="1:2">
      <c r="A1199" t="s">
        <v>5989</v>
      </c>
      <c r="B1199" t="s">
        <v>5990</v>
      </c>
    </row>
    <row r="1200" spans="1:2">
      <c r="A1200" t="s">
        <v>6974</v>
      </c>
      <c r="B1200" t="s">
        <v>6976</v>
      </c>
    </row>
    <row r="1201" spans="1:2">
      <c r="A1201" t="s">
        <v>7507</v>
      </c>
      <c r="B1201" t="s">
        <v>7508</v>
      </c>
    </row>
    <row r="1202" spans="1:2">
      <c r="A1202" t="s">
        <v>8444</v>
      </c>
      <c r="B1202" t="s">
        <v>8445</v>
      </c>
    </row>
    <row r="1203" spans="1:2">
      <c r="A1203" t="s">
        <v>8444</v>
      </c>
      <c r="B1203" t="s">
        <v>8446</v>
      </c>
    </row>
    <row r="1204" spans="1:2">
      <c r="A1204" t="s">
        <v>5802</v>
      </c>
      <c r="B1204" t="s">
        <v>5803</v>
      </c>
    </row>
    <row r="1205" spans="1:2">
      <c r="A1205" t="s">
        <v>10900</v>
      </c>
      <c r="B1205" t="s">
        <v>10901</v>
      </c>
    </row>
    <row r="1206" spans="1:2">
      <c r="A1206" t="s">
        <v>9719</v>
      </c>
      <c r="B1206" t="s">
        <v>14256</v>
      </c>
    </row>
    <row r="1207" spans="1:2">
      <c r="A1207" t="s">
        <v>12676</v>
      </c>
      <c r="B1207" t="s">
        <v>12677</v>
      </c>
    </row>
    <row r="1208" spans="1:2">
      <c r="A1208" t="s">
        <v>4172</v>
      </c>
      <c r="B1208" t="s">
        <v>4173</v>
      </c>
    </row>
    <row r="1209" spans="1:2">
      <c r="A1209" t="s">
        <v>10186</v>
      </c>
      <c r="B1209" t="s">
        <v>10187</v>
      </c>
    </row>
    <row r="1210" spans="1:2">
      <c r="A1210" t="s">
        <v>10710</v>
      </c>
      <c r="B1210" t="s">
        <v>10711</v>
      </c>
    </row>
    <row r="1211" spans="1:2">
      <c r="A1211" t="s">
        <v>13191</v>
      </c>
      <c r="B1211" t="s">
        <v>13192</v>
      </c>
    </row>
    <row r="1212" spans="1:2">
      <c r="A1212" t="s">
        <v>9720</v>
      </c>
      <c r="B1212" t="s">
        <v>9721</v>
      </c>
    </row>
    <row r="1213" spans="1:2">
      <c r="A1213" t="s">
        <v>4160</v>
      </c>
      <c r="B1213" t="s">
        <v>4161</v>
      </c>
    </row>
    <row r="1214" spans="1:2">
      <c r="A1214" t="s">
        <v>4442</v>
      </c>
      <c r="B1214" t="s">
        <v>4443</v>
      </c>
    </row>
    <row r="1215" spans="1:2">
      <c r="A1215" t="s">
        <v>8135</v>
      </c>
      <c r="B1215" t="s">
        <v>8138</v>
      </c>
    </row>
    <row r="1216" spans="1:2">
      <c r="A1216" t="s">
        <v>6695</v>
      </c>
      <c r="B1216" t="s">
        <v>6696</v>
      </c>
    </row>
    <row r="1217" spans="1:2">
      <c r="A1217" t="s">
        <v>10200</v>
      </c>
      <c r="B1217" t="s">
        <v>6696</v>
      </c>
    </row>
    <row r="1218" spans="1:2">
      <c r="A1218" t="s">
        <v>13136</v>
      </c>
      <c r="B1218" t="s">
        <v>13137</v>
      </c>
    </row>
    <row r="1219" spans="1:2">
      <c r="A1219" t="s">
        <v>13032</v>
      </c>
      <c r="B1219" t="s">
        <v>13033</v>
      </c>
    </row>
    <row r="1220" spans="1:2">
      <c r="A1220" t="s">
        <v>6719</v>
      </c>
      <c r="B1220" t="s">
        <v>6720</v>
      </c>
    </row>
    <row r="1221" spans="1:2">
      <c r="A1221" t="s">
        <v>3781</v>
      </c>
      <c r="B1221" t="s">
        <v>3782</v>
      </c>
    </row>
    <row r="1222" spans="1:2">
      <c r="A1222" t="s">
        <v>11976</v>
      </c>
      <c r="B1222" t="s">
        <v>11977</v>
      </c>
    </row>
    <row r="1223" spans="1:2">
      <c r="A1223" t="s">
        <v>7351</v>
      </c>
      <c r="B1223" t="s">
        <v>7352</v>
      </c>
    </row>
    <row r="1224" spans="1:2">
      <c r="A1224" t="s">
        <v>3961</v>
      </c>
      <c r="B1224" t="s">
        <v>3962</v>
      </c>
    </row>
    <row r="1225" spans="1:2">
      <c r="A1225" t="s">
        <v>4596</v>
      </c>
      <c r="B1225" t="s">
        <v>3962</v>
      </c>
    </row>
    <row r="1226" spans="1:2">
      <c r="A1226" t="s">
        <v>10433</v>
      </c>
      <c r="B1226" t="s">
        <v>10435</v>
      </c>
    </row>
    <row r="1227" spans="1:2">
      <c r="A1227" t="s">
        <v>6471</v>
      </c>
      <c r="B1227" t="s">
        <v>6472</v>
      </c>
    </row>
    <row r="1228" spans="1:2">
      <c r="A1228" t="s">
        <v>10783</v>
      </c>
      <c r="B1228" t="s">
        <v>10784</v>
      </c>
    </row>
    <row r="1229" spans="1:2">
      <c r="A1229" t="s">
        <v>6953</v>
      </c>
      <c r="B1229" t="s">
        <v>6955</v>
      </c>
    </row>
    <row r="1230" spans="1:2">
      <c r="A1230" t="s">
        <v>6953</v>
      </c>
      <c r="B1230" t="s">
        <v>6954</v>
      </c>
    </row>
    <row r="1231" spans="1:2">
      <c r="A1231" t="s">
        <v>13109</v>
      </c>
      <c r="B1231" t="s">
        <v>13110</v>
      </c>
    </row>
    <row r="1232" spans="1:2">
      <c r="A1232" t="s">
        <v>10837</v>
      </c>
      <c r="B1232" t="s">
        <v>10838</v>
      </c>
    </row>
    <row r="1233" spans="1:2">
      <c r="A1233" t="s">
        <v>5295</v>
      </c>
      <c r="B1233" t="s">
        <v>5296</v>
      </c>
    </row>
    <row r="1234" spans="1:2">
      <c r="A1234" t="s">
        <v>6071</v>
      </c>
      <c r="B1234" t="s">
        <v>6072</v>
      </c>
    </row>
    <row r="1235" spans="1:2">
      <c r="A1235" t="s">
        <v>6690</v>
      </c>
      <c r="B1235" t="s">
        <v>6691</v>
      </c>
    </row>
    <row r="1236" spans="1:2">
      <c r="A1236" t="s">
        <v>13522</v>
      </c>
      <c r="B1236" t="s">
        <v>13523</v>
      </c>
    </row>
    <row r="1237" spans="1:2">
      <c r="A1237" t="s">
        <v>4642</v>
      </c>
      <c r="B1237" t="s">
        <v>4643</v>
      </c>
    </row>
    <row r="1238" spans="1:2">
      <c r="A1238" t="s">
        <v>6977</v>
      </c>
      <c r="B1238" t="s">
        <v>6978</v>
      </c>
    </row>
    <row r="1239" spans="1:2">
      <c r="A1239" t="s">
        <v>10791</v>
      </c>
      <c r="B1239" t="s">
        <v>10792</v>
      </c>
    </row>
    <row r="1240" spans="1:2">
      <c r="A1240" t="s">
        <v>10552</v>
      </c>
      <c r="B1240" t="s">
        <v>10553</v>
      </c>
    </row>
    <row r="1241" spans="1:2">
      <c r="A1241" t="s">
        <v>3526</v>
      </c>
      <c r="B1241" t="s">
        <v>3527</v>
      </c>
    </row>
    <row r="1242" spans="1:2">
      <c r="A1242" t="s">
        <v>4778</v>
      </c>
      <c r="B1242" t="s">
        <v>3527</v>
      </c>
    </row>
    <row r="1243" spans="1:2">
      <c r="A1243" t="s">
        <v>5572</v>
      </c>
      <c r="B1243" t="s">
        <v>3527</v>
      </c>
    </row>
    <row r="1244" spans="1:2">
      <c r="A1244" t="s">
        <v>6977</v>
      </c>
      <c r="B1244" t="s">
        <v>6979</v>
      </c>
    </row>
    <row r="1245" spans="1:2">
      <c r="A1245" t="s">
        <v>6173</v>
      </c>
      <c r="B1245" t="s">
        <v>6174</v>
      </c>
    </row>
    <row r="1246" spans="1:2">
      <c r="A1246" t="s">
        <v>11990</v>
      </c>
      <c r="B1246" t="s">
        <v>11991</v>
      </c>
    </row>
    <row r="1247" spans="1:2">
      <c r="A1247" t="s">
        <v>4410</v>
      </c>
      <c r="B1247" t="s">
        <v>4411</v>
      </c>
    </row>
    <row r="1248" spans="1:2">
      <c r="A1248" t="s">
        <v>5764</v>
      </c>
      <c r="B1248" t="s">
        <v>5765</v>
      </c>
    </row>
    <row r="1249" spans="1:2">
      <c r="A1249" t="s">
        <v>3552</v>
      </c>
      <c r="B1249" t="s">
        <v>3553</v>
      </c>
    </row>
    <row r="1250" spans="1:2">
      <c r="A1250" t="s">
        <v>14132</v>
      </c>
      <c r="B1250" t="s">
        <v>5804</v>
      </c>
    </row>
    <row r="1251" spans="1:2">
      <c r="A1251" t="s">
        <v>5805</v>
      </c>
      <c r="B1251" t="s">
        <v>5806</v>
      </c>
    </row>
    <row r="1252" spans="1:2">
      <c r="A1252" t="s">
        <v>6711</v>
      </c>
      <c r="B1252" t="s">
        <v>6712</v>
      </c>
    </row>
    <row r="1253" spans="1:2">
      <c r="A1253" t="s">
        <v>12503</v>
      </c>
      <c r="B1253" t="s">
        <v>12504</v>
      </c>
    </row>
    <row r="1254" spans="1:2">
      <c r="A1254" t="s">
        <v>7432</v>
      </c>
      <c r="B1254" t="s">
        <v>7433</v>
      </c>
    </row>
    <row r="1255" spans="1:2">
      <c r="A1255" t="s">
        <v>10536</v>
      </c>
      <c r="B1255" t="s">
        <v>10537</v>
      </c>
    </row>
    <row r="1256" spans="1:2">
      <c r="A1256" t="s">
        <v>5879</v>
      </c>
      <c r="B1256" t="s">
        <v>5880</v>
      </c>
    </row>
    <row r="1257" spans="1:2">
      <c r="A1257" t="s">
        <v>5886</v>
      </c>
      <c r="B1257" t="s">
        <v>5887</v>
      </c>
    </row>
    <row r="1258" spans="1:2">
      <c r="A1258" t="s">
        <v>5345</v>
      </c>
      <c r="B1258" t="s">
        <v>5346</v>
      </c>
    </row>
    <row r="1259" spans="1:2">
      <c r="A1259" t="s">
        <v>4152</v>
      </c>
      <c r="B1259" t="s">
        <v>4153</v>
      </c>
    </row>
    <row r="1260" spans="1:2">
      <c r="A1260" t="s">
        <v>12589</v>
      </c>
      <c r="B1260" t="s">
        <v>12590</v>
      </c>
    </row>
    <row r="1261" spans="1:2">
      <c r="A1261" t="s">
        <v>12319</v>
      </c>
      <c r="B1261" t="s">
        <v>12320</v>
      </c>
    </row>
    <row r="1262" spans="1:2">
      <c r="A1262" t="s">
        <v>10888</v>
      </c>
      <c r="B1262" t="s">
        <v>10889</v>
      </c>
    </row>
    <row r="1263" spans="1:2">
      <c r="A1263" t="s">
        <v>6207</v>
      </c>
      <c r="B1263" t="s">
        <v>6208</v>
      </c>
    </row>
    <row r="1264" spans="1:2">
      <c r="A1264" t="s">
        <v>3771</v>
      </c>
      <c r="B1264" t="s">
        <v>3772</v>
      </c>
    </row>
    <row r="1265" spans="1:2">
      <c r="A1265" t="s">
        <v>6526</v>
      </c>
      <c r="B1265" t="s">
        <v>6527</v>
      </c>
    </row>
    <row r="1266" spans="1:2">
      <c r="A1266" t="s">
        <v>7337</v>
      </c>
      <c r="B1266" t="s">
        <v>7338</v>
      </c>
    </row>
    <row r="1267" spans="1:2">
      <c r="A1267" t="s">
        <v>11552</v>
      </c>
      <c r="B1267" t="s">
        <v>11553</v>
      </c>
    </row>
    <row r="1268" spans="1:2">
      <c r="A1268" t="s">
        <v>5766</v>
      </c>
      <c r="B1268" t="s">
        <v>5767</v>
      </c>
    </row>
    <row r="1269" spans="1:2">
      <c r="A1269" t="s">
        <v>8968</v>
      </c>
      <c r="B1269" t="s">
        <v>8969</v>
      </c>
    </row>
    <row r="1270" spans="1:2">
      <c r="A1270" t="s">
        <v>11658</v>
      </c>
      <c r="B1270" t="s">
        <v>11659</v>
      </c>
    </row>
    <row r="1271" spans="1:2">
      <c r="A1271" t="s">
        <v>11716</v>
      </c>
      <c r="B1271" t="s">
        <v>11717</v>
      </c>
    </row>
    <row r="1272" spans="1:2">
      <c r="A1272" t="s">
        <v>4278</v>
      </c>
      <c r="B1272" t="s">
        <v>4279</v>
      </c>
    </row>
    <row r="1273" spans="1:2">
      <c r="A1273" t="s">
        <v>9941</v>
      </c>
      <c r="B1273" t="s">
        <v>9942</v>
      </c>
    </row>
    <row r="1274" spans="1:2">
      <c r="A1274" t="s">
        <v>7436</v>
      </c>
      <c r="B1274" t="s">
        <v>7437</v>
      </c>
    </row>
    <row r="1275" spans="1:2">
      <c r="A1275" t="s">
        <v>6329</v>
      </c>
      <c r="B1275" t="s">
        <v>2029</v>
      </c>
    </row>
    <row r="1276" spans="1:2">
      <c r="A1276" t="s">
        <v>6794</v>
      </c>
      <c r="B1276" t="s">
        <v>6795</v>
      </c>
    </row>
    <row r="1277" spans="1:2">
      <c r="A1277" t="s">
        <v>9260</v>
      </c>
      <c r="B1277" t="s">
        <v>9261</v>
      </c>
    </row>
    <row r="1278" spans="1:2">
      <c r="A1278" t="s">
        <v>5518</v>
      </c>
      <c r="B1278" t="s">
        <v>5519</v>
      </c>
    </row>
    <row r="1279" spans="1:2">
      <c r="A1279" t="s">
        <v>7765</v>
      </c>
      <c r="B1279" t="s">
        <v>7766</v>
      </c>
    </row>
    <row r="1280" spans="1:2">
      <c r="A1280" t="s">
        <v>11016</v>
      </c>
      <c r="B1280" t="s">
        <v>11018</v>
      </c>
    </row>
    <row r="1281" spans="1:2">
      <c r="A1281" t="s">
        <v>3693</v>
      </c>
      <c r="B1281" t="s">
        <v>3694</v>
      </c>
    </row>
    <row r="1282" spans="1:2">
      <c r="A1282" t="s">
        <v>6325</v>
      </c>
      <c r="B1282" t="s">
        <v>6326</v>
      </c>
    </row>
    <row r="1283" spans="1:2">
      <c r="A1283" t="s">
        <v>4746</v>
      </c>
      <c r="B1283" t="s">
        <v>4747</v>
      </c>
    </row>
    <row r="1284" spans="1:2">
      <c r="A1284" t="s">
        <v>3498</v>
      </c>
      <c r="B1284" t="s">
        <v>3499</v>
      </c>
    </row>
    <row r="1285" spans="1:2">
      <c r="A1285" t="s">
        <v>7454</v>
      </c>
      <c r="B1285" t="s">
        <v>7455</v>
      </c>
    </row>
    <row r="1286" spans="1:2">
      <c r="A1286" t="s">
        <v>9997</v>
      </c>
      <c r="B1286" t="s">
        <v>14259</v>
      </c>
    </row>
    <row r="1287" spans="1:2">
      <c r="A1287" t="s">
        <v>9548</v>
      </c>
      <c r="B1287" t="s">
        <v>9549</v>
      </c>
    </row>
    <row r="1288" spans="1:2">
      <c r="A1288" t="s">
        <v>12026</v>
      </c>
      <c r="B1288" t="s">
        <v>12027</v>
      </c>
    </row>
    <row r="1289" spans="1:2">
      <c r="A1289" t="s">
        <v>10282</v>
      </c>
      <c r="B1289" t="s">
        <v>10283</v>
      </c>
    </row>
    <row r="1290" spans="1:2">
      <c r="A1290" t="s">
        <v>11059</v>
      </c>
      <c r="B1290" t="s">
        <v>11060</v>
      </c>
    </row>
    <row r="1291" spans="1:2">
      <c r="A1291" t="s">
        <v>4522</v>
      </c>
      <c r="B1291" t="s">
        <v>4523</v>
      </c>
    </row>
    <row r="1292" spans="1:2">
      <c r="A1292" t="s">
        <v>4512</v>
      </c>
      <c r="B1292" t="s">
        <v>4513</v>
      </c>
    </row>
    <row r="1293" spans="1:2">
      <c r="A1293" t="s">
        <v>6678</v>
      </c>
      <c r="B1293" t="s">
        <v>6679</v>
      </c>
    </row>
    <row r="1294" spans="1:2">
      <c r="A1294" t="s">
        <v>13345</v>
      </c>
      <c r="B1294" t="s">
        <v>13346</v>
      </c>
    </row>
    <row r="1295" spans="1:2">
      <c r="A1295" t="s">
        <v>6517</v>
      </c>
      <c r="B1295" t="s">
        <v>6518</v>
      </c>
    </row>
    <row r="1296" spans="1:2">
      <c r="A1296" t="s">
        <v>7099</v>
      </c>
      <c r="B1296" t="s">
        <v>7100</v>
      </c>
    </row>
    <row r="1297" spans="1:2">
      <c r="A1297" t="s">
        <v>7942</v>
      </c>
      <c r="B1297" t="s">
        <v>14233</v>
      </c>
    </row>
    <row r="1298" spans="1:2">
      <c r="A1298" t="s">
        <v>7933</v>
      </c>
      <c r="B1298" t="s">
        <v>14234</v>
      </c>
    </row>
    <row r="1299" spans="1:2">
      <c r="A1299" t="s">
        <v>4338</v>
      </c>
      <c r="B1299" t="s">
        <v>4339</v>
      </c>
    </row>
    <row r="1300" spans="1:2">
      <c r="A1300" t="s">
        <v>8636</v>
      </c>
      <c r="B1300" t="s">
        <v>8637</v>
      </c>
    </row>
    <row r="1301" spans="1:2">
      <c r="A1301" t="s">
        <v>11062</v>
      </c>
      <c r="B1301" t="s">
        <v>11063</v>
      </c>
    </row>
    <row r="1302" spans="1:2">
      <c r="A1302" t="s">
        <v>11062</v>
      </c>
      <c r="B1302" t="s">
        <v>11063</v>
      </c>
    </row>
    <row r="1303" spans="1:2">
      <c r="A1303" t="s">
        <v>7136</v>
      </c>
      <c r="B1303" t="s">
        <v>7137</v>
      </c>
    </row>
    <row r="1304" spans="1:2">
      <c r="A1304" t="s">
        <v>5154</v>
      </c>
      <c r="B1304" t="s">
        <v>5155</v>
      </c>
    </row>
    <row r="1305" spans="1:2">
      <c r="A1305" t="s">
        <v>13267</v>
      </c>
      <c r="B1305" t="s">
        <v>13268</v>
      </c>
    </row>
    <row r="1306" spans="1:2">
      <c r="A1306" t="s">
        <v>13319</v>
      </c>
      <c r="B1306" t="s">
        <v>13320</v>
      </c>
    </row>
    <row r="1307" spans="1:2">
      <c r="A1307" t="s">
        <v>11914</v>
      </c>
      <c r="B1307" t="s">
        <v>11915</v>
      </c>
    </row>
    <row r="1308" spans="1:2">
      <c r="A1308" t="s">
        <v>9371</v>
      </c>
      <c r="B1308" t="s">
        <v>9372</v>
      </c>
    </row>
    <row r="1309" spans="1:2">
      <c r="A1309" t="s">
        <v>8147</v>
      </c>
      <c r="B1309" t="s">
        <v>8148</v>
      </c>
    </row>
    <row r="1310" spans="1:2">
      <c r="A1310" t="s">
        <v>6496</v>
      </c>
      <c r="B1310" t="s">
        <v>6497</v>
      </c>
    </row>
    <row r="1311" spans="1:2">
      <c r="A1311" t="s">
        <v>11405</v>
      </c>
      <c r="B1311" t="s">
        <v>11406</v>
      </c>
    </row>
    <row r="1312" spans="1:2">
      <c r="A1312" t="s">
        <v>7059</v>
      </c>
      <c r="B1312" t="s">
        <v>7060</v>
      </c>
    </row>
    <row r="1313" spans="1:2">
      <c r="A1313" t="s">
        <v>10890</v>
      </c>
      <c r="B1313" t="s">
        <v>10891</v>
      </c>
    </row>
    <row r="1314" spans="1:2">
      <c r="A1314" t="s">
        <v>9048</v>
      </c>
      <c r="B1314" t="s">
        <v>9049</v>
      </c>
    </row>
    <row r="1315" spans="1:2">
      <c r="A1315" t="s">
        <v>12686</v>
      </c>
      <c r="B1315" t="s">
        <v>12687</v>
      </c>
    </row>
    <row r="1316" spans="1:2">
      <c r="A1316" t="s">
        <v>12066</v>
      </c>
      <c r="B1316" t="s">
        <v>12067</v>
      </c>
    </row>
    <row r="1317" spans="1:2">
      <c r="A1317" t="s">
        <v>9347</v>
      </c>
      <c r="B1317" t="s">
        <v>9348</v>
      </c>
    </row>
    <row r="1318" spans="1:2">
      <c r="A1318" t="s">
        <v>10188</v>
      </c>
      <c r="B1318" t="s">
        <v>10189</v>
      </c>
    </row>
    <row r="1319" spans="1:2">
      <c r="A1319" t="s">
        <v>6251</v>
      </c>
      <c r="B1319" t="s">
        <v>6252</v>
      </c>
    </row>
    <row r="1320" spans="1:2">
      <c r="A1320" t="s">
        <v>8718</v>
      </c>
      <c r="B1320" t="s">
        <v>8719</v>
      </c>
    </row>
    <row r="1321" spans="1:2">
      <c r="A1321" t="s">
        <v>3622</v>
      </c>
      <c r="B1321" t="s">
        <v>3623</v>
      </c>
    </row>
    <row r="1322" spans="1:2">
      <c r="A1322" t="s">
        <v>12351</v>
      </c>
      <c r="B1322" t="s">
        <v>12352</v>
      </c>
    </row>
    <row r="1323" spans="1:2">
      <c r="A1323" t="s">
        <v>8712</v>
      </c>
      <c r="B1323" t="s">
        <v>8713</v>
      </c>
    </row>
    <row r="1324" spans="1:2">
      <c r="A1324" t="s">
        <v>8534</v>
      </c>
      <c r="B1324" t="s">
        <v>8535</v>
      </c>
    </row>
    <row r="1325" spans="1:2">
      <c r="A1325" t="s">
        <v>10422</v>
      </c>
      <c r="B1325" t="s">
        <v>10423</v>
      </c>
    </row>
    <row r="1326" spans="1:2">
      <c r="A1326" t="s">
        <v>10436</v>
      </c>
      <c r="B1326" t="s">
        <v>10438</v>
      </c>
    </row>
    <row r="1327" spans="1:2">
      <c r="A1327" t="s">
        <v>10430</v>
      </c>
      <c r="B1327" t="s">
        <v>10432</v>
      </c>
    </row>
    <row r="1328" spans="1:2">
      <c r="A1328" t="s">
        <v>10442</v>
      </c>
      <c r="B1328" t="s">
        <v>10443</v>
      </c>
    </row>
    <row r="1329" spans="1:2">
      <c r="A1329" t="s">
        <v>10427</v>
      </c>
      <c r="B1329" t="s">
        <v>10429</v>
      </c>
    </row>
    <row r="1330" spans="1:2">
      <c r="A1330" t="s">
        <v>3403</v>
      </c>
      <c r="B1330" t="s">
        <v>3404</v>
      </c>
    </row>
    <row r="1331" spans="1:2">
      <c r="A1331" t="s">
        <v>3403</v>
      </c>
      <c r="B1331" t="s">
        <v>3404</v>
      </c>
    </row>
    <row r="1332" spans="1:2">
      <c r="A1332" t="s">
        <v>10656</v>
      </c>
      <c r="B1332" t="s">
        <v>10658</v>
      </c>
    </row>
    <row r="1333" spans="1:2">
      <c r="A1333" t="s">
        <v>12042</v>
      </c>
      <c r="B1333" t="s">
        <v>12043</v>
      </c>
    </row>
    <row r="1334" spans="1:2">
      <c r="A1334" t="s">
        <v>9198</v>
      </c>
      <c r="B1334" t="s">
        <v>9199</v>
      </c>
    </row>
    <row r="1335" spans="1:2">
      <c r="A1335" t="s">
        <v>9178</v>
      </c>
      <c r="B1335" t="s">
        <v>9179</v>
      </c>
    </row>
    <row r="1336" spans="1:2">
      <c r="A1336" t="s">
        <v>6796</v>
      </c>
      <c r="B1336" t="s">
        <v>6797</v>
      </c>
    </row>
    <row r="1337" spans="1:2">
      <c r="A1337" t="s">
        <v>5456</v>
      </c>
      <c r="B1337" t="s">
        <v>5457</v>
      </c>
    </row>
    <row r="1338" spans="1:2">
      <c r="A1338" t="s">
        <v>5453</v>
      </c>
      <c r="B1338" t="s">
        <v>5455</v>
      </c>
    </row>
    <row r="1339" spans="1:2">
      <c r="A1339" t="s">
        <v>4950</v>
      </c>
      <c r="B1339" t="s">
        <v>4951</v>
      </c>
    </row>
    <row r="1340" spans="1:2">
      <c r="A1340" t="s">
        <v>9712</v>
      </c>
      <c r="B1340" t="s">
        <v>9713</v>
      </c>
    </row>
    <row r="1341" spans="1:2">
      <c r="A1341" t="s">
        <v>9712</v>
      </c>
      <c r="B1341" t="s">
        <v>9713</v>
      </c>
    </row>
    <row r="1342" spans="1:2">
      <c r="A1342" t="s">
        <v>10656</v>
      </c>
      <c r="B1342" t="s">
        <v>10657</v>
      </c>
    </row>
    <row r="1343" spans="1:2">
      <c r="A1343" t="s">
        <v>13054</v>
      </c>
      <c r="B1343" t="s">
        <v>13055</v>
      </c>
    </row>
    <row r="1344" spans="1:2">
      <c r="A1344" t="s">
        <v>9200</v>
      </c>
      <c r="B1344" t="s">
        <v>9201</v>
      </c>
    </row>
    <row r="1345" spans="1:2">
      <c r="A1345" t="s">
        <v>7095</v>
      </c>
      <c r="B1345" t="s">
        <v>7096</v>
      </c>
    </row>
    <row r="1346" spans="1:2">
      <c r="A1346" t="s">
        <v>9872</v>
      </c>
      <c r="B1346" t="s">
        <v>9873</v>
      </c>
    </row>
    <row r="1347" spans="1:2">
      <c r="A1347" t="s">
        <v>13206</v>
      </c>
      <c r="B1347" t="s">
        <v>13207</v>
      </c>
    </row>
    <row r="1348" spans="1:2">
      <c r="A1348" t="s">
        <v>6680</v>
      </c>
      <c r="B1348" t="s">
        <v>6681</v>
      </c>
    </row>
    <row r="1349" spans="1:2">
      <c r="A1349" t="s">
        <v>9164</v>
      </c>
      <c r="B1349" t="s">
        <v>9165</v>
      </c>
    </row>
    <row r="1350" spans="1:2">
      <c r="A1350" t="s">
        <v>9180</v>
      </c>
      <c r="B1350" t="s">
        <v>9181</v>
      </c>
    </row>
    <row r="1351" spans="1:2">
      <c r="A1351" t="s">
        <v>6039</v>
      </c>
      <c r="B1351" t="s">
        <v>6040</v>
      </c>
    </row>
    <row r="1352" spans="1:2">
      <c r="A1352" t="s">
        <v>4597</v>
      </c>
      <c r="B1352" t="s">
        <v>4598</v>
      </c>
    </row>
    <row r="1353" spans="1:2">
      <c r="A1353" t="s">
        <v>10092</v>
      </c>
      <c r="B1353" t="s">
        <v>10093</v>
      </c>
    </row>
    <row r="1354" spans="1:2">
      <c r="A1354" t="s">
        <v>10092</v>
      </c>
      <c r="B1354" t="s">
        <v>10093</v>
      </c>
    </row>
    <row r="1355" spans="1:2">
      <c r="A1355" t="s">
        <v>12505</v>
      </c>
      <c r="B1355" t="s">
        <v>12506</v>
      </c>
    </row>
    <row r="1356" spans="1:2">
      <c r="A1356" t="s">
        <v>8093</v>
      </c>
      <c r="B1356" t="s">
        <v>8094</v>
      </c>
    </row>
    <row r="1357" spans="1:2">
      <c r="A1357" t="s">
        <v>13217</v>
      </c>
      <c r="B1357" t="s">
        <v>13218</v>
      </c>
    </row>
    <row r="1358" spans="1:2">
      <c r="A1358" t="s">
        <v>6209</v>
      </c>
      <c r="B1358" t="s">
        <v>6210</v>
      </c>
    </row>
    <row r="1359" spans="1:2">
      <c r="A1359" t="s">
        <v>6285</v>
      </c>
      <c r="B1359" t="s">
        <v>6286</v>
      </c>
    </row>
    <row r="1360" spans="1:2">
      <c r="A1360" t="s">
        <v>6085</v>
      </c>
      <c r="B1360" t="s">
        <v>6086</v>
      </c>
    </row>
    <row r="1361" spans="1:2">
      <c r="A1361" t="s">
        <v>11604</v>
      </c>
      <c r="B1361" t="s">
        <v>11605</v>
      </c>
    </row>
    <row r="1362" spans="1:2">
      <c r="A1362" t="s">
        <v>5931</v>
      </c>
      <c r="B1362" t="s">
        <v>5932</v>
      </c>
    </row>
    <row r="1363" spans="1:2">
      <c r="A1363" t="s">
        <v>6211</v>
      </c>
      <c r="B1363" t="s">
        <v>6212</v>
      </c>
    </row>
    <row r="1364" spans="1:2">
      <c r="A1364" t="s">
        <v>9595</v>
      </c>
      <c r="B1364" t="s">
        <v>9597</v>
      </c>
    </row>
    <row r="1365" spans="1:2">
      <c r="A1365" t="s">
        <v>3790</v>
      </c>
      <c r="B1365" t="s">
        <v>3791</v>
      </c>
    </row>
    <row r="1366" spans="1:2">
      <c r="A1366" t="s">
        <v>3804</v>
      </c>
      <c r="B1366" t="s">
        <v>3791</v>
      </c>
    </row>
    <row r="1367" spans="1:2">
      <c r="A1367" t="s">
        <v>13408</v>
      </c>
      <c r="B1367" t="s">
        <v>13409</v>
      </c>
    </row>
    <row r="1368" spans="1:2">
      <c r="A1368" t="s">
        <v>10078</v>
      </c>
      <c r="B1368" t="s">
        <v>10079</v>
      </c>
    </row>
    <row r="1369" spans="1:2">
      <c r="A1369" t="s">
        <v>9613</v>
      </c>
      <c r="B1369" t="s">
        <v>9614</v>
      </c>
    </row>
    <row r="1370" spans="1:2">
      <c r="A1370" t="s">
        <v>7150</v>
      </c>
      <c r="B1370" t="s">
        <v>7151</v>
      </c>
    </row>
    <row r="1371" spans="1:2">
      <c r="A1371" t="s">
        <v>3433</v>
      </c>
      <c r="B1371" t="s">
        <v>3434</v>
      </c>
    </row>
    <row r="1372" spans="1:2">
      <c r="A1372" t="s">
        <v>12583</v>
      </c>
      <c r="B1372" t="s">
        <v>12584</v>
      </c>
    </row>
    <row r="1373" spans="1:2">
      <c r="A1373" t="s">
        <v>8448</v>
      </c>
      <c r="B1373" t="s">
        <v>8449</v>
      </c>
    </row>
    <row r="1374" spans="1:2">
      <c r="A1374" t="s">
        <v>8448</v>
      </c>
      <c r="B1374" t="s">
        <v>8449</v>
      </c>
    </row>
    <row r="1375" spans="1:2">
      <c r="A1375" t="s">
        <v>8448</v>
      </c>
      <c r="B1375" t="s">
        <v>8450</v>
      </c>
    </row>
    <row r="1376" spans="1:2">
      <c r="A1376" t="s">
        <v>13343</v>
      </c>
      <c r="B1376" t="s">
        <v>13344</v>
      </c>
    </row>
    <row r="1377" spans="1:2">
      <c r="A1377" t="s">
        <v>9856</v>
      </c>
      <c r="B1377" t="s">
        <v>9857</v>
      </c>
    </row>
    <row r="1378" spans="1:2">
      <c r="A1378" t="s">
        <v>7136</v>
      </c>
      <c r="B1378" t="s">
        <v>14228</v>
      </c>
    </row>
    <row r="1379" spans="1:2">
      <c r="A1379" t="s">
        <v>5103</v>
      </c>
      <c r="B1379" t="s">
        <v>5105</v>
      </c>
    </row>
    <row r="1380" spans="1:2">
      <c r="A1380" t="s">
        <v>5103</v>
      </c>
      <c r="B1380" t="s">
        <v>5104</v>
      </c>
    </row>
    <row r="1381" spans="1:2">
      <c r="A1381" t="s">
        <v>12332</v>
      </c>
      <c r="B1381" t="s">
        <v>12333</v>
      </c>
    </row>
    <row r="1382" spans="1:2">
      <c r="A1382" t="s">
        <v>12332</v>
      </c>
      <c r="B1382" t="s">
        <v>12333</v>
      </c>
    </row>
    <row r="1383" spans="1:2">
      <c r="A1383" t="s">
        <v>12052</v>
      </c>
      <c r="B1383" t="s">
        <v>12053</v>
      </c>
    </row>
    <row r="1384" spans="1:2">
      <c r="A1384" t="s">
        <v>10460</v>
      </c>
      <c r="B1384" t="s">
        <v>10461</v>
      </c>
    </row>
    <row r="1385" spans="1:2">
      <c r="A1385" t="s">
        <v>3893</v>
      </c>
      <c r="B1385" t="s">
        <v>3894</v>
      </c>
    </row>
    <row r="1386" spans="1:2">
      <c r="A1386" t="s">
        <v>9534</v>
      </c>
      <c r="B1386" t="s">
        <v>9535</v>
      </c>
    </row>
    <row r="1387" spans="1:2">
      <c r="A1387" t="s">
        <v>9534</v>
      </c>
      <c r="B1387" t="s">
        <v>9535</v>
      </c>
    </row>
    <row r="1388" spans="1:2">
      <c r="A1388" t="s">
        <v>6515</v>
      </c>
      <c r="B1388" t="s">
        <v>6516</v>
      </c>
    </row>
    <row r="1389" spans="1:2">
      <c r="A1389" t="s">
        <v>11933</v>
      </c>
      <c r="B1389" t="s">
        <v>11934</v>
      </c>
    </row>
    <row r="1390" spans="1:2">
      <c r="A1390" t="s">
        <v>5597</v>
      </c>
      <c r="B1390" t="s">
        <v>5598</v>
      </c>
    </row>
    <row r="1391" spans="1:2">
      <c r="A1391" t="s">
        <v>5597</v>
      </c>
      <c r="B1391" t="s">
        <v>5599</v>
      </c>
    </row>
    <row r="1392" spans="1:2">
      <c r="A1392" t="s">
        <v>13045</v>
      </c>
      <c r="B1392" t="s">
        <v>13046</v>
      </c>
    </row>
    <row r="1393" spans="1:2">
      <c r="A1393" t="s">
        <v>13229</v>
      </c>
      <c r="B1393" t="s">
        <v>13230</v>
      </c>
    </row>
    <row r="1394" spans="1:2">
      <c r="A1394" t="s">
        <v>4724</v>
      </c>
      <c r="B1394" t="s">
        <v>4725</v>
      </c>
    </row>
    <row r="1395" spans="1:2">
      <c r="A1395" t="s">
        <v>4232</v>
      </c>
      <c r="B1395" t="s">
        <v>4233</v>
      </c>
    </row>
    <row r="1396" spans="1:2">
      <c r="A1396" t="s">
        <v>5198</v>
      </c>
      <c r="B1396" t="s">
        <v>5199</v>
      </c>
    </row>
    <row r="1397" spans="1:2">
      <c r="A1397" t="s">
        <v>11490</v>
      </c>
      <c r="B1397" t="s">
        <v>11491</v>
      </c>
    </row>
    <row r="1398" spans="1:2">
      <c r="A1398" t="s">
        <v>7122</v>
      </c>
      <c r="B1398" t="s">
        <v>7123</v>
      </c>
    </row>
    <row r="1399" spans="1:2">
      <c r="A1399" t="s">
        <v>12507</v>
      </c>
      <c r="B1399" t="s">
        <v>12508</v>
      </c>
    </row>
    <row r="1400" spans="1:2">
      <c r="A1400" t="s">
        <v>5305</v>
      </c>
      <c r="B1400" t="s">
        <v>5306</v>
      </c>
    </row>
    <row r="1401" spans="1:2">
      <c r="A1401" t="s">
        <v>5109</v>
      </c>
      <c r="B1401" t="s">
        <v>3306</v>
      </c>
    </row>
    <row r="1402" spans="1:2">
      <c r="A1402" t="s">
        <v>12738</v>
      </c>
      <c r="B1402" t="s">
        <v>12739</v>
      </c>
    </row>
    <row r="1403" spans="1:2">
      <c r="A1403" t="s">
        <v>8536</v>
      </c>
      <c r="B1403" t="s">
        <v>8537</v>
      </c>
    </row>
    <row r="1404" spans="1:2">
      <c r="A1404" t="s">
        <v>11478</v>
      </c>
      <c r="B1404" t="s">
        <v>11479</v>
      </c>
    </row>
    <row r="1405" spans="1:2">
      <c r="A1405" t="s">
        <v>11806</v>
      </c>
      <c r="B1405" t="s">
        <v>11807</v>
      </c>
    </row>
    <row r="1406" spans="1:2">
      <c r="A1406" t="s">
        <v>4068</v>
      </c>
      <c r="B1406" t="s">
        <v>4069</v>
      </c>
    </row>
    <row r="1407" spans="1:2">
      <c r="A1407" t="s">
        <v>11744</v>
      </c>
      <c r="B1407" t="s">
        <v>11745</v>
      </c>
    </row>
    <row r="1408" spans="1:2">
      <c r="A1408" t="s">
        <v>11808</v>
      </c>
      <c r="B1408" t="s">
        <v>11809</v>
      </c>
    </row>
    <row r="1409" spans="1:2">
      <c r="A1409" t="s">
        <v>11586</v>
      </c>
      <c r="B1409" t="s">
        <v>11587</v>
      </c>
    </row>
    <row r="1410" spans="1:2">
      <c r="A1410" t="s">
        <v>12703</v>
      </c>
      <c r="B1410" t="s">
        <v>12704</v>
      </c>
    </row>
    <row r="1411" spans="1:2">
      <c r="A1411" t="s">
        <v>9144</v>
      </c>
      <c r="B1411" t="s">
        <v>9145</v>
      </c>
    </row>
    <row r="1412" spans="1:2">
      <c r="A1412" t="s">
        <v>12938</v>
      </c>
      <c r="B1412" t="s">
        <v>12909</v>
      </c>
    </row>
    <row r="1413" spans="1:2">
      <c r="A1413" t="s">
        <v>4489</v>
      </c>
      <c r="B1413" t="s">
        <v>4491</v>
      </c>
    </row>
    <row r="1414" spans="1:2">
      <c r="A1414" t="s">
        <v>11660</v>
      </c>
      <c r="B1414" t="s">
        <v>11661</v>
      </c>
    </row>
    <row r="1415" spans="1:2">
      <c r="A1415" t="s">
        <v>11522</v>
      </c>
      <c r="B1415" t="s">
        <v>11523</v>
      </c>
    </row>
    <row r="1416" spans="1:2">
      <c r="A1416" t="s">
        <v>10851</v>
      </c>
      <c r="B1416" t="s">
        <v>10852</v>
      </c>
    </row>
    <row r="1417" spans="1:2">
      <c r="A1417" t="s">
        <v>9202</v>
      </c>
      <c r="B1417" t="s">
        <v>9203</v>
      </c>
    </row>
    <row r="1418" spans="1:2">
      <c r="A1418" t="s">
        <v>10630</v>
      </c>
      <c r="B1418" t="s">
        <v>10631</v>
      </c>
    </row>
    <row r="1419" spans="1:2">
      <c r="A1419" t="s">
        <v>11895</v>
      </c>
      <c r="B1419" t="s">
        <v>11896</v>
      </c>
    </row>
    <row r="1420" spans="1:2">
      <c r="A1420" t="s">
        <v>5030</v>
      </c>
      <c r="B1420" t="s">
        <v>5031</v>
      </c>
    </row>
    <row r="1421" spans="1:2">
      <c r="A1421" t="s">
        <v>11810</v>
      </c>
      <c r="B1421" t="s">
        <v>11811</v>
      </c>
    </row>
    <row r="1422" spans="1:2">
      <c r="A1422" t="s">
        <v>6366</v>
      </c>
      <c r="B1422" t="s">
        <v>6367</v>
      </c>
    </row>
    <row r="1423" spans="1:2">
      <c r="A1423" t="s">
        <v>9014</v>
      </c>
      <c r="B1423" t="s">
        <v>9015</v>
      </c>
    </row>
    <row r="1424" spans="1:2">
      <c r="A1424" t="s">
        <v>7039</v>
      </c>
      <c r="B1424" t="s">
        <v>7040</v>
      </c>
    </row>
    <row r="1425" spans="1:2">
      <c r="A1425" t="s">
        <v>12764</v>
      </c>
      <c r="B1425" t="s">
        <v>12765</v>
      </c>
    </row>
    <row r="1426" spans="1:2">
      <c r="A1426" t="s">
        <v>13315</v>
      </c>
      <c r="B1426" t="s">
        <v>13316</v>
      </c>
    </row>
    <row r="1427" spans="1:2">
      <c r="A1427" t="s">
        <v>13273</v>
      </c>
      <c r="B1427" t="s">
        <v>13274</v>
      </c>
    </row>
    <row r="1428" spans="1:2">
      <c r="A1428" t="s">
        <v>4150</v>
      </c>
      <c r="B1428" t="s">
        <v>4151</v>
      </c>
    </row>
    <row r="1429" spans="1:2">
      <c r="A1429" t="s">
        <v>5861</v>
      </c>
      <c r="B1429" t="s">
        <v>5862</v>
      </c>
    </row>
    <row r="1430" spans="1:2">
      <c r="A1430" t="s">
        <v>11606</v>
      </c>
      <c r="B1430" t="s">
        <v>11607</v>
      </c>
    </row>
    <row r="1431" spans="1:2">
      <c r="A1431" t="s">
        <v>9329</v>
      </c>
      <c r="B1431" t="s">
        <v>9330</v>
      </c>
    </row>
    <row r="1432" spans="1:2">
      <c r="A1432" t="s">
        <v>9353</v>
      </c>
      <c r="B1432" t="s">
        <v>9354</v>
      </c>
    </row>
    <row r="1433" spans="1:2">
      <c r="A1433" t="s">
        <v>6287</v>
      </c>
      <c r="B1433" t="s">
        <v>6288</v>
      </c>
    </row>
    <row r="1434" spans="1:2">
      <c r="A1434" t="s">
        <v>9866</v>
      </c>
      <c r="B1434" t="s">
        <v>9867</v>
      </c>
    </row>
    <row r="1435" spans="1:2">
      <c r="A1435" t="s">
        <v>5899</v>
      </c>
      <c r="B1435" t="s">
        <v>5900</v>
      </c>
    </row>
    <row r="1436" spans="1:2">
      <c r="A1436" t="s">
        <v>8902</v>
      </c>
      <c r="B1436" t="s">
        <v>8903</v>
      </c>
    </row>
    <row r="1437" spans="1:2">
      <c r="A1437" t="s">
        <v>9714</v>
      </c>
      <c r="B1437" t="s">
        <v>1034</v>
      </c>
    </row>
    <row r="1438" spans="1:2">
      <c r="A1438" t="s">
        <v>9714</v>
      </c>
      <c r="B1438" t="s">
        <v>1034</v>
      </c>
    </row>
    <row r="1439" spans="1:2">
      <c r="A1439" t="s">
        <v>11492</v>
      </c>
      <c r="B1439" t="s">
        <v>11493</v>
      </c>
    </row>
    <row r="1440" spans="1:2">
      <c r="A1440" t="s">
        <v>9980</v>
      </c>
      <c r="B1440" t="s">
        <v>9981</v>
      </c>
    </row>
    <row r="1441" spans="1:2">
      <c r="A1441" t="s">
        <v>8996</v>
      </c>
      <c r="B1441" t="s">
        <v>8997</v>
      </c>
    </row>
    <row r="1442" spans="1:2">
      <c r="A1442" t="s">
        <v>5771</v>
      </c>
      <c r="B1442" t="s">
        <v>5772</v>
      </c>
    </row>
    <row r="1443" spans="1:2">
      <c r="A1443" t="s">
        <v>8415</v>
      </c>
      <c r="B1443" t="s">
        <v>8416</v>
      </c>
    </row>
    <row r="1444" spans="1:2">
      <c r="A1444" t="s">
        <v>5146</v>
      </c>
      <c r="B1444" t="s">
        <v>5147</v>
      </c>
    </row>
    <row r="1445" spans="1:2">
      <c r="A1445" t="s">
        <v>9016</v>
      </c>
      <c r="B1445" t="s">
        <v>9017</v>
      </c>
    </row>
    <row r="1446" spans="1:2">
      <c r="A1446" t="s">
        <v>3339</v>
      </c>
      <c r="B1446" t="s">
        <v>3340</v>
      </c>
    </row>
    <row r="1447" spans="1:2">
      <c r="A1447" t="s">
        <v>6995</v>
      </c>
      <c r="B1447" t="s">
        <v>6997</v>
      </c>
    </row>
    <row r="1448" spans="1:2">
      <c r="A1448" t="s">
        <v>6524</v>
      </c>
      <c r="B1448" t="s">
        <v>6525</v>
      </c>
    </row>
    <row r="1449" spans="1:2">
      <c r="A1449" t="s">
        <v>6725</v>
      </c>
      <c r="B1449" t="s">
        <v>6726</v>
      </c>
    </row>
    <row r="1450" spans="1:2">
      <c r="A1450" t="s">
        <v>6213</v>
      </c>
      <c r="B1450" t="s">
        <v>6214</v>
      </c>
    </row>
    <row r="1451" spans="1:2">
      <c r="A1451" t="s">
        <v>5973</v>
      </c>
      <c r="B1451" t="s">
        <v>5974</v>
      </c>
    </row>
    <row r="1452" spans="1:2">
      <c r="A1452" t="s">
        <v>5390</v>
      </c>
      <c r="B1452" t="s">
        <v>5391</v>
      </c>
    </row>
    <row r="1453" spans="1:2">
      <c r="A1453" t="s">
        <v>7039</v>
      </c>
      <c r="B1453" t="s">
        <v>7041</v>
      </c>
    </row>
    <row r="1454" spans="1:2">
      <c r="A1454" t="s">
        <v>6867</v>
      </c>
      <c r="B1454" t="s">
        <v>6868</v>
      </c>
    </row>
    <row r="1455" spans="1:2">
      <c r="A1455" t="s">
        <v>8638</v>
      </c>
      <c r="B1455" t="s">
        <v>8639</v>
      </c>
    </row>
    <row r="1456" spans="1:2">
      <c r="A1456" t="s">
        <v>6011</v>
      </c>
      <c r="B1456" t="s">
        <v>6012</v>
      </c>
    </row>
    <row r="1457" spans="1:2">
      <c r="A1457" t="s">
        <v>9367</v>
      </c>
      <c r="B1457" t="s">
        <v>9368</v>
      </c>
    </row>
    <row r="1458" spans="1:2">
      <c r="A1458" t="s">
        <v>11762</v>
      </c>
      <c r="B1458" t="s">
        <v>11763</v>
      </c>
    </row>
    <row r="1459" spans="1:2">
      <c r="A1459" t="s">
        <v>9722</v>
      </c>
      <c r="B1459" t="s">
        <v>9723</v>
      </c>
    </row>
    <row r="1460" spans="1:2">
      <c r="A1460" t="s">
        <v>13125</v>
      </c>
      <c r="B1460" t="s">
        <v>13126</v>
      </c>
    </row>
    <row r="1461" spans="1:2">
      <c r="A1461" t="s">
        <v>8702</v>
      </c>
      <c r="B1461" t="s">
        <v>8703</v>
      </c>
    </row>
    <row r="1462" spans="1:2">
      <c r="A1462" t="s">
        <v>6330</v>
      </c>
      <c r="B1462" t="s">
        <v>6331</v>
      </c>
    </row>
    <row r="1463" spans="1:2">
      <c r="A1463" t="s">
        <v>3437</v>
      </c>
      <c r="B1463" t="s">
        <v>3438</v>
      </c>
    </row>
    <row r="1464" spans="1:2">
      <c r="A1464" t="s">
        <v>12310</v>
      </c>
      <c r="B1464" t="s">
        <v>12311</v>
      </c>
    </row>
    <row r="1465" spans="1:2">
      <c r="A1465" t="s">
        <v>12537</v>
      </c>
      <c r="B1465" t="s">
        <v>12538</v>
      </c>
    </row>
    <row r="1466" spans="1:2">
      <c r="A1466" t="s">
        <v>6594</v>
      </c>
      <c r="B1466" t="s">
        <v>6595</v>
      </c>
    </row>
    <row r="1467" spans="1:2">
      <c r="A1467" t="s">
        <v>6584</v>
      </c>
      <c r="B1467" t="s">
        <v>6585</v>
      </c>
    </row>
    <row r="1468" spans="1:2">
      <c r="A1468" t="s">
        <v>7761</v>
      </c>
      <c r="B1468" t="s">
        <v>7762</v>
      </c>
    </row>
    <row r="1469" spans="1:2">
      <c r="A1469" t="s">
        <v>9365</v>
      </c>
      <c r="B1469" t="s">
        <v>9366</v>
      </c>
    </row>
    <row r="1470" spans="1:2">
      <c r="A1470" t="s">
        <v>7761</v>
      </c>
      <c r="B1470" t="s">
        <v>7764</v>
      </c>
    </row>
    <row r="1471" spans="1:2">
      <c r="A1471" t="s">
        <v>6402</v>
      </c>
      <c r="B1471" t="s">
        <v>6403</v>
      </c>
    </row>
    <row r="1472" spans="1:2">
      <c r="A1472" t="s">
        <v>4664</v>
      </c>
      <c r="B1472" t="s">
        <v>4665</v>
      </c>
    </row>
    <row r="1473" spans="1:2">
      <c r="A1473" t="s">
        <v>6013</v>
      </c>
      <c r="B1473" t="s">
        <v>6014</v>
      </c>
    </row>
    <row r="1474" spans="1:2">
      <c r="A1474" t="s">
        <v>6672</v>
      </c>
      <c r="B1474" t="s">
        <v>6673</v>
      </c>
    </row>
    <row r="1475" spans="1:2">
      <c r="A1475" t="s">
        <v>11359</v>
      </c>
      <c r="B1475" t="s">
        <v>11360</v>
      </c>
    </row>
    <row r="1476" spans="1:2">
      <c r="A1476" t="s">
        <v>5991</v>
      </c>
      <c r="B1476" t="s">
        <v>5992</v>
      </c>
    </row>
    <row r="1477" spans="1:2">
      <c r="A1477" t="s">
        <v>4286</v>
      </c>
      <c r="B1477" t="s">
        <v>4287</v>
      </c>
    </row>
    <row r="1478" spans="1:2">
      <c r="A1478" t="s">
        <v>5975</v>
      </c>
      <c r="B1478" t="s">
        <v>5976</v>
      </c>
    </row>
    <row r="1479" spans="1:2">
      <c r="A1479" t="s">
        <v>10335</v>
      </c>
      <c r="B1479" t="s">
        <v>10336</v>
      </c>
    </row>
    <row r="1480" spans="1:2">
      <c r="A1480" t="s">
        <v>6015</v>
      </c>
      <c r="B1480" t="s">
        <v>6016</v>
      </c>
    </row>
    <row r="1481" spans="1:2">
      <c r="A1481" t="s">
        <v>6253</v>
      </c>
      <c r="B1481" t="s">
        <v>6254</v>
      </c>
    </row>
    <row r="1482" spans="1:2">
      <c r="A1482" t="s">
        <v>10299</v>
      </c>
      <c r="B1482" t="s">
        <v>10300</v>
      </c>
    </row>
    <row r="1483" spans="1:2">
      <c r="A1483" t="s">
        <v>6332</v>
      </c>
      <c r="B1483" t="s">
        <v>6333</v>
      </c>
    </row>
    <row r="1484" spans="1:2">
      <c r="A1484" t="s">
        <v>5722</v>
      </c>
      <c r="B1484" t="s">
        <v>5723</v>
      </c>
    </row>
    <row r="1485" spans="1:2">
      <c r="A1485" t="s">
        <v>6438</v>
      </c>
      <c r="B1485" t="s">
        <v>5723</v>
      </c>
    </row>
    <row r="1486" spans="1:2">
      <c r="A1486" t="s">
        <v>10048</v>
      </c>
      <c r="B1486" t="s">
        <v>5723</v>
      </c>
    </row>
    <row r="1487" spans="1:2">
      <c r="A1487" t="s">
        <v>11215</v>
      </c>
      <c r="B1487" t="s">
        <v>5723</v>
      </c>
    </row>
    <row r="1488" spans="1:2">
      <c r="A1488" t="s">
        <v>11894</v>
      </c>
      <c r="B1488" t="s">
        <v>5723</v>
      </c>
    </row>
    <row r="1489" spans="1:2">
      <c r="A1489" t="s">
        <v>12835</v>
      </c>
      <c r="B1489" t="s">
        <v>5723</v>
      </c>
    </row>
    <row r="1490" spans="1:2">
      <c r="A1490" t="s">
        <v>13521</v>
      </c>
      <c r="B1490" t="s">
        <v>5723</v>
      </c>
    </row>
    <row r="1491" spans="1:2">
      <c r="A1491" t="s">
        <v>13502</v>
      </c>
      <c r="B1491" t="s">
        <v>13505</v>
      </c>
    </row>
    <row r="1492" spans="1:2">
      <c r="A1492" t="s">
        <v>12003</v>
      </c>
      <c r="B1492" t="s">
        <v>12004</v>
      </c>
    </row>
    <row r="1493" spans="1:2">
      <c r="A1493" t="s">
        <v>10315</v>
      </c>
      <c r="B1493" t="s">
        <v>10316</v>
      </c>
    </row>
    <row r="1494" spans="1:2">
      <c r="A1494" t="s">
        <v>8212</v>
      </c>
      <c r="B1494" t="s">
        <v>8215</v>
      </c>
    </row>
    <row r="1495" spans="1:2">
      <c r="A1495" t="s">
        <v>10381</v>
      </c>
      <c r="B1495" t="s">
        <v>10383</v>
      </c>
    </row>
    <row r="1496" spans="1:2">
      <c r="A1496" t="s">
        <v>10371</v>
      </c>
      <c r="B1496" t="s">
        <v>10372</v>
      </c>
    </row>
    <row r="1497" spans="1:2">
      <c r="A1497" t="s">
        <v>9132</v>
      </c>
      <c r="B1497" t="s">
        <v>9133</v>
      </c>
    </row>
    <row r="1498" spans="1:2">
      <c r="A1498" t="s">
        <v>9132</v>
      </c>
      <c r="B1498" t="s">
        <v>9133</v>
      </c>
    </row>
    <row r="1499" spans="1:2">
      <c r="A1499" t="s">
        <v>9906</v>
      </c>
      <c r="B1499" t="s">
        <v>9907</v>
      </c>
    </row>
    <row r="1500" spans="1:2">
      <c r="A1500" t="s">
        <v>8451</v>
      </c>
      <c r="B1500" t="s">
        <v>8452</v>
      </c>
    </row>
    <row r="1501" spans="1:2">
      <c r="A1501" t="s">
        <v>8451</v>
      </c>
      <c r="B1501" t="s">
        <v>8452</v>
      </c>
    </row>
    <row r="1502" spans="1:2">
      <c r="A1502" t="s">
        <v>6023</v>
      </c>
      <c r="B1502" t="s">
        <v>6024</v>
      </c>
    </row>
    <row r="1503" spans="1:2">
      <c r="A1503" t="s">
        <v>8972</v>
      </c>
      <c r="B1503" t="s">
        <v>8973</v>
      </c>
    </row>
    <row r="1504" spans="1:2">
      <c r="A1504" t="s">
        <v>12443</v>
      </c>
      <c r="B1504" t="s">
        <v>12444</v>
      </c>
    </row>
    <row r="1505" spans="1:2">
      <c r="A1505" t="s">
        <v>9930</v>
      </c>
      <c r="B1505" t="s">
        <v>9931</v>
      </c>
    </row>
    <row r="1506" spans="1:2">
      <c r="A1506" t="s">
        <v>5666</v>
      </c>
      <c r="B1506" t="s">
        <v>5668</v>
      </c>
    </row>
    <row r="1507" spans="1:2">
      <c r="A1507" t="s">
        <v>5630</v>
      </c>
      <c r="B1507" t="s">
        <v>5631</v>
      </c>
    </row>
    <row r="1508" spans="1:2">
      <c r="A1508" t="s">
        <v>6844</v>
      </c>
      <c r="B1508" t="s">
        <v>6845</v>
      </c>
    </row>
    <row r="1509" spans="1:2">
      <c r="A1509" t="s">
        <v>7557</v>
      </c>
      <c r="B1509" t="s">
        <v>2702</v>
      </c>
    </row>
    <row r="1510" spans="1:2">
      <c r="A1510" t="s">
        <v>5981</v>
      </c>
      <c r="B1510" t="s">
        <v>5982</v>
      </c>
    </row>
    <row r="1511" spans="1:2">
      <c r="A1511" t="s">
        <v>9874</v>
      </c>
      <c r="B1511" t="s">
        <v>9875</v>
      </c>
    </row>
    <row r="1512" spans="1:2">
      <c r="A1512" t="s">
        <v>5297</v>
      </c>
      <c r="B1512" t="s">
        <v>5298</v>
      </c>
    </row>
    <row r="1513" spans="1:2">
      <c r="A1513" t="s">
        <v>4176</v>
      </c>
      <c r="B1513" t="s">
        <v>4177</v>
      </c>
    </row>
    <row r="1514" spans="1:2">
      <c r="A1514" t="s">
        <v>10250</v>
      </c>
      <c r="B1514" t="s">
        <v>10251</v>
      </c>
    </row>
    <row r="1515" spans="1:2">
      <c r="A1515" t="s">
        <v>8898</v>
      </c>
      <c r="B1515" t="s">
        <v>8899</v>
      </c>
    </row>
    <row r="1516" spans="1:2">
      <c r="A1516" t="s">
        <v>8906</v>
      </c>
      <c r="B1516" t="s">
        <v>8907</v>
      </c>
    </row>
    <row r="1517" spans="1:2">
      <c r="A1517" t="s">
        <v>5321</v>
      </c>
      <c r="B1517" t="s">
        <v>5322</v>
      </c>
    </row>
    <row r="1518" spans="1:2">
      <c r="A1518" t="s">
        <v>5248</v>
      </c>
      <c r="B1518" t="s">
        <v>5249</v>
      </c>
    </row>
    <row r="1519" spans="1:2">
      <c r="A1519" t="s">
        <v>6707</v>
      </c>
      <c r="B1519" t="s">
        <v>6708</v>
      </c>
    </row>
    <row r="1520" spans="1:2">
      <c r="A1520" t="s">
        <v>6642</v>
      </c>
      <c r="B1520" t="s">
        <v>6643</v>
      </c>
    </row>
    <row r="1521" spans="1:2">
      <c r="A1521" t="s">
        <v>5214</v>
      </c>
      <c r="B1521" t="s">
        <v>5215</v>
      </c>
    </row>
    <row r="1522" spans="1:2">
      <c r="A1522" t="s">
        <v>5265</v>
      </c>
      <c r="B1522" t="s">
        <v>5266</v>
      </c>
    </row>
    <row r="1523" spans="1:2">
      <c r="A1523" t="s">
        <v>5174</v>
      </c>
      <c r="B1523" t="s">
        <v>5175</v>
      </c>
    </row>
    <row r="1524" spans="1:2">
      <c r="A1524" t="s">
        <v>12549</v>
      </c>
      <c r="B1524" t="s">
        <v>12550</v>
      </c>
    </row>
    <row r="1525" spans="1:2">
      <c r="A1525" t="s">
        <v>3431</v>
      </c>
      <c r="B1525" t="s">
        <v>3432</v>
      </c>
    </row>
    <row r="1526" spans="1:2">
      <c r="A1526" t="s">
        <v>8417</v>
      </c>
      <c r="B1526" t="s">
        <v>8418</v>
      </c>
    </row>
    <row r="1527" spans="1:2">
      <c r="A1527" t="s">
        <v>7653</v>
      </c>
      <c r="B1527" t="s">
        <v>7654</v>
      </c>
    </row>
    <row r="1528" spans="1:2">
      <c r="A1528" t="s">
        <v>5176</v>
      </c>
      <c r="B1528" t="s">
        <v>14195</v>
      </c>
    </row>
    <row r="1529" spans="1:2">
      <c r="A1529" t="s">
        <v>10203</v>
      </c>
      <c r="B1529" t="s">
        <v>10204</v>
      </c>
    </row>
    <row r="1530" spans="1:2">
      <c r="A1530" t="s">
        <v>7655</v>
      </c>
      <c r="B1530" t="s">
        <v>7656</v>
      </c>
    </row>
    <row r="1531" spans="1:2">
      <c r="A1531" t="s">
        <v>7259</v>
      </c>
      <c r="B1531" t="s">
        <v>7260</v>
      </c>
    </row>
    <row r="1532" spans="1:2">
      <c r="A1532" t="s">
        <v>3327</v>
      </c>
      <c r="B1532" t="s">
        <v>3328</v>
      </c>
    </row>
    <row r="1533" spans="1:2">
      <c r="A1533" t="s">
        <v>9134</v>
      </c>
      <c r="B1533" t="s">
        <v>9135</v>
      </c>
    </row>
    <row r="1534" spans="1:2">
      <c r="A1534" t="s">
        <v>9134</v>
      </c>
      <c r="B1534" t="s">
        <v>9135</v>
      </c>
    </row>
    <row r="1535" spans="1:2">
      <c r="A1535" t="s">
        <v>6289</v>
      </c>
      <c r="B1535" t="s">
        <v>6290</v>
      </c>
    </row>
    <row r="1536" spans="1:2">
      <c r="A1536" t="s">
        <v>10317</v>
      </c>
      <c r="B1536" t="s">
        <v>10318</v>
      </c>
    </row>
    <row r="1537" spans="1:2">
      <c r="A1537" t="s">
        <v>6099</v>
      </c>
      <c r="B1537" t="s">
        <v>6100</v>
      </c>
    </row>
    <row r="1538" spans="1:2">
      <c r="A1538" t="s">
        <v>6097</v>
      </c>
      <c r="B1538" t="s">
        <v>6098</v>
      </c>
    </row>
    <row r="1539" spans="1:2">
      <c r="A1539" t="s">
        <v>11300</v>
      </c>
      <c r="B1539" t="s">
        <v>11301</v>
      </c>
    </row>
    <row r="1540" spans="1:2">
      <c r="A1540" t="s">
        <v>8538</v>
      </c>
      <c r="B1540" t="s">
        <v>8539</v>
      </c>
    </row>
    <row r="1541" spans="1:2">
      <c r="A1541" t="s">
        <v>7299</v>
      </c>
      <c r="B1541" t="s">
        <v>7300</v>
      </c>
    </row>
    <row r="1542" spans="1:2">
      <c r="A1542" t="s">
        <v>12116</v>
      </c>
      <c r="B1542" t="s">
        <v>12117</v>
      </c>
    </row>
    <row r="1543" spans="1:2">
      <c r="A1543" t="s">
        <v>12118</v>
      </c>
      <c r="B1543" t="s">
        <v>12119</v>
      </c>
    </row>
    <row r="1544" spans="1:2">
      <c r="A1544" t="s">
        <v>5178</v>
      </c>
      <c r="B1544" t="s">
        <v>5179</v>
      </c>
    </row>
    <row r="1545" spans="1:2">
      <c r="A1545" t="s">
        <v>3546</v>
      </c>
      <c r="B1545" t="s">
        <v>3547</v>
      </c>
    </row>
    <row r="1546" spans="1:2">
      <c r="A1546" t="s">
        <v>9894</v>
      </c>
      <c r="B1546" t="s">
        <v>9895</v>
      </c>
    </row>
    <row r="1547" spans="1:2">
      <c r="A1547" t="s">
        <v>4455</v>
      </c>
      <c r="B1547" t="s">
        <v>4456</v>
      </c>
    </row>
    <row r="1548" spans="1:2">
      <c r="A1548" t="s">
        <v>6836</v>
      </c>
      <c r="B1548" t="s">
        <v>6837</v>
      </c>
    </row>
    <row r="1549" spans="1:2">
      <c r="A1549" t="s">
        <v>3473</v>
      </c>
      <c r="B1549" t="s">
        <v>3474</v>
      </c>
    </row>
    <row r="1550" spans="1:2">
      <c r="A1550" t="s">
        <v>8496</v>
      </c>
      <c r="B1550" t="s">
        <v>8497</v>
      </c>
    </row>
    <row r="1551" spans="1:2">
      <c r="A1551" t="s">
        <v>12314</v>
      </c>
      <c r="B1551" t="s">
        <v>12315</v>
      </c>
    </row>
    <row r="1552" spans="1:2">
      <c r="A1552" t="s">
        <v>12314</v>
      </c>
      <c r="B1552" t="s">
        <v>12315</v>
      </c>
    </row>
    <row r="1553" spans="1:2">
      <c r="A1553" t="s">
        <v>9834</v>
      </c>
      <c r="B1553" t="s">
        <v>9835</v>
      </c>
    </row>
    <row r="1554" spans="1:2">
      <c r="A1554" t="s">
        <v>8892</v>
      </c>
      <c r="B1554" t="s">
        <v>8893</v>
      </c>
    </row>
    <row r="1555" spans="1:2">
      <c r="A1555" t="s">
        <v>12509</v>
      </c>
      <c r="B1555" t="s">
        <v>12510</v>
      </c>
    </row>
    <row r="1556" spans="1:2">
      <c r="A1556" t="s">
        <v>12445</v>
      </c>
      <c r="B1556" t="s">
        <v>12446</v>
      </c>
    </row>
    <row r="1557" spans="1:2">
      <c r="A1557" t="s">
        <v>8910</v>
      </c>
      <c r="B1557" t="s">
        <v>8911</v>
      </c>
    </row>
    <row r="1558" spans="1:2">
      <c r="A1558" t="s">
        <v>3325</v>
      </c>
      <c r="B1558" t="s">
        <v>3326</v>
      </c>
    </row>
    <row r="1559" spans="1:2">
      <c r="A1559" t="s">
        <v>8454</v>
      </c>
      <c r="B1559" t="s">
        <v>8455</v>
      </c>
    </row>
    <row r="1560" spans="1:2">
      <c r="A1560" t="s">
        <v>8105</v>
      </c>
      <c r="B1560" t="s">
        <v>8106</v>
      </c>
    </row>
    <row r="1561" spans="1:2">
      <c r="A1561" t="s">
        <v>8454</v>
      </c>
      <c r="B1561" t="s">
        <v>8456</v>
      </c>
    </row>
    <row r="1562" spans="1:2">
      <c r="A1562" t="s">
        <v>8454</v>
      </c>
      <c r="B1562" t="s">
        <v>8457</v>
      </c>
    </row>
    <row r="1563" spans="1:2">
      <c r="A1563" t="s">
        <v>6615</v>
      </c>
      <c r="B1563" t="s">
        <v>6616</v>
      </c>
    </row>
    <row r="1564" spans="1:2">
      <c r="A1564" t="s">
        <v>7194</v>
      </c>
      <c r="B1564" t="s">
        <v>7195</v>
      </c>
    </row>
    <row r="1565" spans="1:2">
      <c r="A1565" t="s">
        <v>12551</v>
      </c>
      <c r="B1565" t="s">
        <v>12552</v>
      </c>
    </row>
    <row r="1566" spans="1:2">
      <c r="A1566" t="s">
        <v>5341</v>
      </c>
      <c r="B1566" t="s">
        <v>5342</v>
      </c>
    </row>
    <row r="1567" spans="1:2">
      <c r="A1567" t="s">
        <v>5160</v>
      </c>
      <c r="B1567" t="s">
        <v>5161</v>
      </c>
    </row>
    <row r="1568" spans="1:2">
      <c r="A1568" t="s">
        <v>4204</v>
      </c>
      <c r="B1568" t="s">
        <v>4205</v>
      </c>
    </row>
    <row r="1569" spans="1:2">
      <c r="A1569" t="s">
        <v>8780</v>
      </c>
      <c r="B1569" t="s">
        <v>8781</v>
      </c>
    </row>
    <row r="1570" spans="1:2">
      <c r="A1570" t="s">
        <v>6684</v>
      </c>
      <c r="B1570" t="s">
        <v>6685</v>
      </c>
    </row>
    <row r="1571" spans="1:2">
      <c r="A1571" t="s">
        <v>6255</v>
      </c>
      <c r="B1571" t="s">
        <v>6256</v>
      </c>
    </row>
    <row r="1572" spans="1:2">
      <c r="A1572" t="s">
        <v>5757</v>
      </c>
      <c r="B1572" t="s">
        <v>5758</v>
      </c>
    </row>
    <row r="1573" spans="1:2">
      <c r="A1573" t="s">
        <v>3993</v>
      </c>
      <c r="B1573" t="s">
        <v>3994</v>
      </c>
    </row>
    <row r="1574" spans="1:2">
      <c r="A1574" t="s">
        <v>4664</v>
      </c>
      <c r="B1574" t="s">
        <v>3994</v>
      </c>
    </row>
    <row r="1575" spans="1:2">
      <c r="A1575" t="s">
        <v>11215</v>
      </c>
      <c r="B1575" t="s">
        <v>3994</v>
      </c>
    </row>
    <row r="1576" spans="1:2">
      <c r="A1576" t="s">
        <v>9961</v>
      </c>
      <c r="B1576" t="s">
        <v>9962</v>
      </c>
    </row>
    <row r="1577" spans="1:2">
      <c r="A1577" t="s">
        <v>5939</v>
      </c>
      <c r="B1577" t="s">
        <v>5940</v>
      </c>
    </row>
    <row r="1578" spans="1:2">
      <c r="A1578" t="s">
        <v>5669</v>
      </c>
      <c r="B1578" t="s">
        <v>5671</v>
      </c>
    </row>
    <row r="1579" spans="1:2">
      <c r="A1579" t="s">
        <v>5678</v>
      </c>
      <c r="B1579" t="s">
        <v>5680</v>
      </c>
    </row>
    <row r="1580" spans="1:2">
      <c r="A1580" t="s">
        <v>5651</v>
      </c>
      <c r="B1580" t="s">
        <v>5652</v>
      </c>
    </row>
    <row r="1581" spans="1:2">
      <c r="A1581" t="s">
        <v>12409</v>
      </c>
      <c r="B1581" t="s">
        <v>12410</v>
      </c>
    </row>
    <row r="1582" spans="1:2">
      <c r="A1582" t="s">
        <v>12409</v>
      </c>
      <c r="B1582" t="s">
        <v>12410</v>
      </c>
    </row>
    <row r="1583" spans="1:2">
      <c r="A1583" t="s">
        <v>5836</v>
      </c>
      <c r="B1583" t="s">
        <v>5837</v>
      </c>
    </row>
    <row r="1584" spans="1:2">
      <c r="A1584" t="s">
        <v>5740</v>
      </c>
      <c r="B1584" t="s">
        <v>5741</v>
      </c>
    </row>
    <row r="1585" spans="1:2">
      <c r="A1585" t="s">
        <v>5579</v>
      </c>
      <c r="B1585" t="s">
        <v>5580</v>
      </c>
    </row>
    <row r="1586" spans="1:2">
      <c r="A1586" t="s">
        <v>10730</v>
      </c>
      <c r="B1586" t="s">
        <v>10731</v>
      </c>
    </row>
    <row r="1587" spans="1:2">
      <c r="A1587" t="s">
        <v>11025</v>
      </c>
      <c r="B1587" t="s">
        <v>11027</v>
      </c>
    </row>
    <row r="1588" spans="1:2">
      <c r="A1588" t="s">
        <v>10096</v>
      </c>
      <c r="B1588" t="s">
        <v>10097</v>
      </c>
    </row>
    <row r="1589" spans="1:2">
      <c r="A1589" t="s">
        <v>10096</v>
      </c>
      <c r="B1589" t="s">
        <v>10097</v>
      </c>
    </row>
    <row r="1590" spans="1:2">
      <c r="A1590" t="s">
        <v>5525</v>
      </c>
      <c r="B1590" t="s">
        <v>5526</v>
      </c>
    </row>
    <row r="1591" spans="1:2">
      <c r="A1591" t="s">
        <v>4661</v>
      </c>
      <c r="B1591" t="s">
        <v>4662</v>
      </c>
    </row>
    <row r="1592" spans="1:2">
      <c r="A1592" t="s">
        <v>4270</v>
      </c>
      <c r="B1592" t="s">
        <v>4271</v>
      </c>
    </row>
    <row r="1593" spans="1:2">
      <c r="A1593" t="s">
        <v>9626</v>
      </c>
      <c r="B1593" t="s">
        <v>9627</v>
      </c>
    </row>
    <row r="1594" spans="1:2">
      <c r="A1594" t="s">
        <v>9589</v>
      </c>
      <c r="B1594" t="s">
        <v>9590</v>
      </c>
    </row>
    <row r="1595" spans="1:2">
      <c r="A1595" t="s">
        <v>13382</v>
      </c>
      <c r="B1595" t="s">
        <v>13383</v>
      </c>
    </row>
    <row r="1596" spans="1:2">
      <c r="A1596" t="s">
        <v>13382</v>
      </c>
      <c r="B1596" t="s">
        <v>13383</v>
      </c>
    </row>
    <row r="1597" spans="1:2">
      <c r="A1597" t="s">
        <v>11903</v>
      </c>
      <c r="B1597" t="s">
        <v>11904</v>
      </c>
    </row>
    <row r="1598" spans="1:2">
      <c r="A1598" t="s">
        <v>8802</v>
      </c>
      <c r="B1598" t="s">
        <v>8803</v>
      </c>
    </row>
    <row r="1599" spans="1:2">
      <c r="A1599" t="s">
        <v>13193</v>
      </c>
      <c r="B1599" t="s">
        <v>13194</v>
      </c>
    </row>
    <row r="1600" spans="1:2">
      <c r="A1600" t="s">
        <v>8956</v>
      </c>
      <c r="B1600" t="s">
        <v>8957</v>
      </c>
    </row>
    <row r="1601" spans="1:2">
      <c r="A1601" t="s">
        <v>5967</v>
      </c>
      <c r="B1601" t="s">
        <v>5968</v>
      </c>
    </row>
    <row r="1602" spans="1:2">
      <c r="A1602" t="s">
        <v>4661</v>
      </c>
      <c r="B1602" t="s">
        <v>4663</v>
      </c>
    </row>
    <row r="1603" spans="1:2">
      <c r="A1603" t="s">
        <v>10056</v>
      </c>
      <c r="B1603" t="s">
        <v>10057</v>
      </c>
    </row>
    <row r="1604" spans="1:2">
      <c r="A1604" t="s">
        <v>3371</v>
      </c>
      <c r="B1604" t="s">
        <v>3372</v>
      </c>
    </row>
    <row r="1605" spans="1:2">
      <c r="A1605" t="s">
        <v>3371</v>
      </c>
      <c r="B1605" t="s">
        <v>3372</v>
      </c>
    </row>
    <row r="1606" spans="1:2">
      <c r="A1606" t="s">
        <v>6512</v>
      </c>
      <c r="B1606" t="s">
        <v>6513</v>
      </c>
    </row>
    <row r="1607" spans="1:2">
      <c r="A1607" t="s">
        <v>6514</v>
      </c>
      <c r="B1607" t="s">
        <v>6513</v>
      </c>
    </row>
    <row r="1608" spans="1:2">
      <c r="A1608" t="s">
        <v>13155</v>
      </c>
      <c r="B1608" t="s">
        <v>13156</v>
      </c>
    </row>
    <row r="1609" spans="1:2">
      <c r="A1609" t="s">
        <v>3805</v>
      </c>
      <c r="B1609" t="s">
        <v>3806</v>
      </c>
    </row>
    <row r="1610" spans="1:2">
      <c r="A1610" t="s">
        <v>10736</v>
      </c>
      <c r="B1610" t="s">
        <v>10737</v>
      </c>
    </row>
    <row r="1611" spans="1:2">
      <c r="A1611" t="s">
        <v>7166</v>
      </c>
      <c r="B1611" t="s">
        <v>7167</v>
      </c>
    </row>
    <row r="1612" spans="1:2">
      <c r="A1612" t="s">
        <v>3359</v>
      </c>
      <c r="B1612" t="s">
        <v>3360</v>
      </c>
    </row>
    <row r="1613" spans="1:2">
      <c r="A1613" t="s">
        <v>3359</v>
      </c>
      <c r="B1613" t="s">
        <v>3360</v>
      </c>
    </row>
    <row r="1614" spans="1:2">
      <c r="A1614" t="s">
        <v>11919</v>
      </c>
      <c r="B1614" t="s">
        <v>11920</v>
      </c>
    </row>
    <row r="1615" spans="1:2">
      <c r="A1615" t="s">
        <v>3746</v>
      </c>
      <c r="B1615" t="s">
        <v>3747</v>
      </c>
    </row>
    <row r="1616" spans="1:2">
      <c r="A1616" t="s">
        <v>3746</v>
      </c>
      <c r="B1616" t="s">
        <v>3747</v>
      </c>
    </row>
    <row r="1617" spans="1:2">
      <c r="A1617" t="s">
        <v>3746</v>
      </c>
      <c r="B1617" t="s">
        <v>3747</v>
      </c>
    </row>
    <row r="1618" spans="1:2">
      <c r="A1618" t="s">
        <v>10611</v>
      </c>
      <c r="B1618" t="s">
        <v>10612</v>
      </c>
    </row>
    <row r="1619" spans="1:2">
      <c r="A1619" t="s">
        <v>6822</v>
      </c>
      <c r="B1619" t="s">
        <v>6823</v>
      </c>
    </row>
    <row r="1620" spans="1:2">
      <c r="A1620" t="s">
        <v>9601</v>
      </c>
      <c r="B1620" t="s">
        <v>9603</v>
      </c>
    </row>
    <row r="1621" spans="1:2">
      <c r="A1621" t="s">
        <v>3775</v>
      </c>
      <c r="B1621" t="s">
        <v>3776</v>
      </c>
    </row>
    <row r="1622" spans="1:2">
      <c r="A1622" t="s">
        <v>6087</v>
      </c>
      <c r="B1622" t="s">
        <v>6088</v>
      </c>
    </row>
    <row r="1623" spans="1:2">
      <c r="A1623" t="s">
        <v>7458</v>
      </c>
      <c r="B1623" t="s">
        <v>7459</v>
      </c>
    </row>
    <row r="1624" spans="1:2">
      <c r="A1624" t="s">
        <v>7263</v>
      </c>
      <c r="B1624" t="s">
        <v>7264</v>
      </c>
    </row>
    <row r="1625" spans="1:2">
      <c r="A1625" t="s">
        <v>8762</v>
      </c>
      <c r="B1625" t="s">
        <v>8763</v>
      </c>
    </row>
    <row r="1626" spans="1:2">
      <c r="A1626" t="s">
        <v>8770</v>
      </c>
      <c r="B1626" t="s">
        <v>8771</v>
      </c>
    </row>
    <row r="1627" spans="1:2">
      <c r="A1627" t="s">
        <v>9468</v>
      </c>
      <c r="B1627" t="s">
        <v>9469</v>
      </c>
    </row>
    <row r="1628" spans="1:2">
      <c r="A1628" t="s">
        <v>9468</v>
      </c>
      <c r="B1628" t="s">
        <v>9469</v>
      </c>
    </row>
    <row r="1629" spans="1:2">
      <c r="A1629" t="s">
        <v>9078</v>
      </c>
      <c r="B1629" t="s">
        <v>9079</v>
      </c>
    </row>
    <row r="1630" spans="1:2">
      <c r="A1630" t="s">
        <v>3443</v>
      </c>
      <c r="B1630" t="s">
        <v>3444</v>
      </c>
    </row>
    <row r="1631" spans="1:2">
      <c r="A1631" t="s">
        <v>5993</v>
      </c>
      <c r="B1631" t="s">
        <v>5994</v>
      </c>
    </row>
    <row r="1632" spans="1:2">
      <c r="A1632" t="s">
        <v>8864</v>
      </c>
      <c r="B1632" t="s">
        <v>8865</v>
      </c>
    </row>
    <row r="1633" spans="1:2">
      <c r="A1633" t="s">
        <v>5888</v>
      </c>
      <c r="B1633" t="s">
        <v>5889</v>
      </c>
    </row>
    <row r="1634" spans="1:2">
      <c r="A1634" t="s">
        <v>10014</v>
      </c>
      <c r="B1634" t="s">
        <v>10016</v>
      </c>
    </row>
    <row r="1635" spans="1:2">
      <c r="A1635" t="s">
        <v>10014</v>
      </c>
      <c r="B1635" t="s">
        <v>10016</v>
      </c>
    </row>
    <row r="1636" spans="1:2">
      <c r="A1636" t="s">
        <v>10014</v>
      </c>
      <c r="B1636" t="s">
        <v>10015</v>
      </c>
    </row>
    <row r="1637" spans="1:2">
      <c r="A1637" t="s">
        <v>11909</v>
      </c>
      <c r="B1637" t="s">
        <v>11910</v>
      </c>
    </row>
    <row r="1638" spans="1:2">
      <c r="A1638" t="s">
        <v>7405</v>
      </c>
      <c r="B1638" t="s">
        <v>7406</v>
      </c>
    </row>
    <row r="1639" spans="1:2">
      <c r="A1639" t="s">
        <v>9571</v>
      </c>
      <c r="B1639" t="s">
        <v>9572</v>
      </c>
    </row>
    <row r="1640" spans="1:2">
      <c r="A1640" t="s">
        <v>9987</v>
      </c>
      <c r="B1640" t="s">
        <v>9988</v>
      </c>
    </row>
    <row r="1641" spans="1:2">
      <c r="A1641" t="s">
        <v>6041</v>
      </c>
      <c r="B1641" t="s">
        <v>6042</v>
      </c>
    </row>
    <row r="1642" spans="1:2">
      <c r="A1642" t="s">
        <v>13128</v>
      </c>
      <c r="B1642" t="s">
        <v>13129</v>
      </c>
    </row>
    <row r="1643" spans="1:2">
      <c r="A1643" t="s">
        <v>8960</v>
      </c>
      <c r="B1643" t="s">
        <v>8961</v>
      </c>
    </row>
    <row r="1644" spans="1:2">
      <c r="A1644" t="s">
        <v>9498</v>
      </c>
      <c r="B1644" t="s">
        <v>9499</v>
      </c>
    </row>
    <row r="1645" spans="1:2">
      <c r="A1645" t="s">
        <v>9498</v>
      </c>
      <c r="B1645" t="s">
        <v>9499</v>
      </c>
    </row>
    <row r="1646" spans="1:2">
      <c r="A1646" t="s">
        <v>13111</v>
      </c>
      <c r="B1646" t="s">
        <v>1982</v>
      </c>
    </row>
    <row r="1647" spans="1:2">
      <c r="A1647" t="s">
        <v>13127</v>
      </c>
      <c r="B1647" t="s">
        <v>1982</v>
      </c>
    </row>
    <row r="1648" spans="1:2">
      <c r="A1648" t="s">
        <v>7416</v>
      </c>
      <c r="B1648" t="s">
        <v>7417</v>
      </c>
    </row>
    <row r="1649" spans="1:2">
      <c r="A1649" t="s">
        <v>9514</v>
      </c>
      <c r="B1649" t="s">
        <v>9515</v>
      </c>
    </row>
    <row r="1650" spans="1:2">
      <c r="A1650" t="s">
        <v>9514</v>
      </c>
      <c r="B1650" t="s">
        <v>9515</v>
      </c>
    </row>
    <row r="1651" spans="1:2">
      <c r="A1651" t="s">
        <v>8946</v>
      </c>
      <c r="B1651" t="s">
        <v>8947</v>
      </c>
    </row>
    <row r="1652" spans="1:2">
      <c r="A1652" t="s">
        <v>6528</v>
      </c>
      <c r="B1652" t="s">
        <v>6529</v>
      </c>
    </row>
    <row r="1653" spans="1:2">
      <c r="A1653" t="s">
        <v>13481</v>
      </c>
      <c r="B1653" t="s">
        <v>13485</v>
      </c>
    </row>
    <row r="1654" spans="1:2">
      <c r="A1654" t="s">
        <v>7261</v>
      </c>
      <c r="B1654" t="s">
        <v>7262</v>
      </c>
    </row>
    <row r="1655" spans="1:2">
      <c r="A1655" t="s">
        <v>3524</v>
      </c>
      <c r="B1655" t="s">
        <v>3525</v>
      </c>
    </row>
    <row r="1656" spans="1:2">
      <c r="A1656" t="s">
        <v>6713</v>
      </c>
      <c r="B1656" t="s">
        <v>6714</v>
      </c>
    </row>
    <row r="1657" spans="1:2">
      <c r="A1657" t="s">
        <v>4366</v>
      </c>
      <c r="B1657" t="s">
        <v>4367</v>
      </c>
    </row>
    <row r="1658" spans="1:2">
      <c r="A1658" t="s">
        <v>13481</v>
      </c>
      <c r="B1658" t="s">
        <v>13486</v>
      </c>
    </row>
    <row r="1659" spans="1:2">
      <c r="A1659" t="s">
        <v>13481</v>
      </c>
      <c r="B1659" t="s">
        <v>13486</v>
      </c>
    </row>
    <row r="1660" spans="1:2">
      <c r="A1660" t="s">
        <v>4545</v>
      </c>
      <c r="B1660" t="s">
        <v>4546</v>
      </c>
    </row>
    <row r="1661" spans="1:2">
      <c r="A1661" t="s">
        <v>13481</v>
      </c>
      <c r="B1661" t="s">
        <v>13487</v>
      </c>
    </row>
    <row r="1662" spans="1:2">
      <c r="A1662" t="s">
        <v>13481</v>
      </c>
      <c r="B1662" t="s">
        <v>13487</v>
      </c>
    </row>
    <row r="1663" spans="1:2">
      <c r="A1663" t="s">
        <v>13481</v>
      </c>
      <c r="B1663" t="s">
        <v>13483</v>
      </c>
    </row>
    <row r="1664" spans="1:2">
      <c r="A1664" t="s">
        <v>6508</v>
      </c>
      <c r="B1664" t="s">
        <v>6509</v>
      </c>
    </row>
    <row r="1665" spans="1:2">
      <c r="A1665" t="s">
        <v>4545</v>
      </c>
      <c r="B1665" t="s">
        <v>4547</v>
      </c>
    </row>
    <row r="1666" spans="1:2">
      <c r="A1666" t="s">
        <v>7361</v>
      </c>
      <c r="B1666" t="s">
        <v>7362</v>
      </c>
    </row>
    <row r="1667" spans="1:2">
      <c r="A1667" t="s">
        <v>7381</v>
      </c>
      <c r="B1667" t="s">
        <v>7382</v>
      </c>
    </row>
    <row r="1668" spans="1:2">
      <c r="A1668" t="s">
        <v>4891</v>
      </c>
      <c r="B1668" t="s">
        <v>4892</v>
      </c>
    </row>
    <row r="1669" spans="1:2">
      <c r="A1669" t="s">
        <v>9989</v>
      </c>
      <c r="B1669" t="s">
        <v>9990</v>
      </c>
    </row>
    <row r="1670" spans="1:2">
      <c r="A1670" t="s">
        <v>4711</v>
      </c>
      <c r="B1670" t="s">
        <v>1972</v>
      </c>
    </row>
    <row r="1671" spans="1:2">
      <c r="A1671" t="s">
        <v>7627</v>
      </c>
      <c r="B1671" t="s">
        <v>7628</v>
      </c>
    </row>
    <row r="1672" spans="1:2">
      <c r="A1672" t="s">
        <v>7558</v>
      </c>
      <c r="B1672" t="s">
        <v>2018</v>
      </c>
    </row>
    <row r="1673" spans="1:2">
      <c r="A1673" t="s">
        <v>7622</v>
      </c>
      <c r="B1673" t="s">
        <v>1816</v>
      </c>
    </row>
    <row r="1674" spans="1:2">
      <c r="A1674" t="s">
        <v>13481</v>
      </c>
      <c r="B1674" t="s">
        <v>13482</v>
      </c>
    </row>
    <row r="1675" spans="1:2">
      <c r="A1675" t="s">
        <v>12611</v>
      </c>
      <c r="B1675" t="s">
        <v>12612</v>
      </c>
    </row>
    <row r="1676" spans="1:2">
      <c r="A1676" t="s">
        <v>13481</v>
      </c>
      <c r="B1676" t="s">
        <v>13484</v>
      </c>
    </row>
    <row r="1677" spans="1:2">
      <c r="A1677" t="s">
        <v>9615</v>
      </c>
      <c r="B1677" t="s">
        <v>9617</v>
      </c>
    </row>
    <row r="1678" spans="1:2">
      <c r="A1678" t="s">
        <v>3612</v>
      </c>
      <c r="B1678" t="s">
        <v>3613</v>
      </c>
    </row>
    <row r="1679" spans="1:2">
      <c r="A1679" t="s">
        <v>9578</v>
      </c>
      <c r="B1679" t="s">
        <v>9580</v>
      </c>
    </row>
    <row r="1680" spans="1:2">
      <c r="A1680" t="s">
        <v>9581</v>
      </c>
      <c r="B1680" t="s">
        <v>9583</v>
      </c>
    </row>
    <row r="1681" spans="1:2">
      <c r="A1681" t="s">
        <v>12399</v>
      </c>
      <c r="B1681" t="s">
        <v>12400</v>
      </c>
    </row>
    <row r="1682" spans="1:2">
      <c r="A1682" t="s">
        <v>4368</v>
      </c>
      <c r="B1682" t="s">
        <v>4369</v>
      </c>
    </row>
    <row r="1683" spans="1:2">
      <c r="A1683" t="s">
        <v>4066</v>
      </c>
      <c r="B1683" t="s">
        <v>4067</v>
      </c>
    </row>
    <row r="1684" spans="1:2">
      <c r="A1684" t="s">
        <v>6656</v>
      </c>
      <c r="B1684" t="s">
        <v>6657</v>
      </c>
    </row>
    <row r="1685" spans="1:2">
      <c r="A1685" t="s">
        <v>12379</v>
      </c>
      <c r="B1685" t="s">
        <v>12380</v>
      </c>
    </row>
    <row r="1686" spans="1:2">
      <c r="A1686" t="s">
        <v>13384</v>
      </c>
      <c r="B1686" t="s">
        <v>13385</v>
      </c>
    </row>
    <row r="1687" spans="1:2">
      <c r="A1687" t="s">
        <v>13384</v>
      </c>
      <c r="B1687" t="s">
        <v>13385</v>
      </c>
    </row>
    <row r="1688" spans="1:2">
      <c r="A1688" t="s">
        <v>13390</v>
      </c>
      <c r="B1688" t="s">
        <v>13391</v>
      </c>
    </row>
    <row r="1689" spans="1:2">
      <c r="A1689" t="s">
        <v>13390</v>
      </c>
      <c r="B1689" t="s">
        <v>13391</v>
      </c>
    </row>
    <row r="1690" spans="1:2">
      <c r="A1690" t="s">
        <v>8998</v>
      </c>
      <c r="B1690" t="s">
        <v>8999</v>
      </c>
    </row>
    <row r="1691" spans="1:2">
      <c r="A1691" t="s">
        <v>3885</v>
      </c>
      <c r="B1691" t="s">
        <v>3886</v>
      </c>
    </row>
    <row r="1692" spans="1:2">
      <c r="A1692" t="s">
        <v>6956</v>
      </c>
      <c r="B1692" t="s">
        <v>6958</v>
      </c>
    </row>
    <row r="1693" spans="1:2">
      <c r="A1693" t="s">
        <v>5337</v>
      </c>
      <c r="B1693" t="s">
        <v>5338</v>
      </c>
    </row>
    <row r="1694" spans="1:2">
      <c r="A1694" t="s">
        <v>10823</v>
      </c>
      <c r="B1694" t="s">
        <v>10824</v>
      </c>
    </row>
    <row r="1695" spans="1:2">
      <c r="A1695" t="s">
        <v>11956</v>
      </c>
      <c r="B1695" t="s">
        <v>11957</v>
      </c>
    </row>
    <row r="1696" spans="1:2">
      <c r="A1696" t="s">
        <v>5476</v>
      </c>
      <c r="B1696" t="s">
        <v>5477</v>
      </c>
    </row>
    <row r="1697" spans="1:2">
      <c r="A1697" t="s">
        <v>8143</v>
      </c>
      <c r="B1697" t="s">
        <v>8145</v>
      </c>
    </row>
    <row r="1698" spans="1:2">
      <c r="A1698" t="s">
        <v>8143</v>
      </c>
      <c r="B1698" t="s">
        <v>8146</v>
      </c>
    </row>
    <row r="1699" spans="1:2">
      <c r="A1699" t="s">
        <v>6956</v>
      </c>
      <c r="B1699" t="s">
        <v>6957</v>
      </c>
    </row>
    <row r="1700" spans="1:2">
      <c r="A1700" t="s">
        <v>5600</v>
      </c>
      <c r="B1700" t="s">
        <v>5601</v>
      </c>
    </row>
    <row r="1701" spans="1:2">
      <c r="A1701" t="s">
        <v>5600</v>
      </c>
      <c r="B1701" t="s">
        <v>5602</v>
      </c>
    </row>
    <row r="1702" spans="1:2">
      <c r="A1702" t="s">
        <v>8151</v>
      </c>
      <c r="B1702" t="s">
        <v>8153</v>
      </c>
    </row>
    <row r="1703" spans="1:2">
      <c r="A1703" t="s">
        <v>8151</v>
      </c>
      <c r="B1703" t="s">
        <v>8153</v>
      </c>
    </row>
    <row r="1704" spans="1:2">
      <c r="A1704" t="s">
        <v>8097</v>
      </c>
      <c r="B1704" t="s">
        <v>8098</v>
      </c>
    </row>
    <row r="1705" spans="1:2">
      <c r="A1705" t="s">
        <v>10074</v>
      </c>
      <c r="B1705" t="s">
        <v>10075</v>
      </c>
    </row>
    <row r="1706" spans="1:2">
      <c r="A1706" t="s">
        <v>7934</v>
      </c>
      <c r="B1706" t="s">
        <v>14240</v>
      </c>
    </row>
    <row r="1707" spans="1:2">
      <c r="A1707" t="s">
        <v>4676</v>
      </c>
      <c r="B1707" t="s">
        <v>1847</v>
      </c>
    </row>
    <row r="1708" spans="1:2">
      <c r="A1708" t="s">
        <v>4014</v>
      </c>
      <c r="B1708" t="s">
        <v>4015</v>
      </c>
    </row>
    <row r="1709" spans="1:2">
      <c r="A1709" t="s">
        <v>9295</v>
      </c>
      <c r="B1709" t="s">
        <v>9296</v>
      </c>
    </row>
    <row r="1710" spans="1:2">
      <c r="A1710" t="s">
        <v>6506</v>
      </c>
      <c r="B1710" t="s">
        <v>6507</v>
      </c>
    </row>
    <row r="1711" spans="1:2">
      <c r="A1711" t="s">
        <v>5901</v>
      </c>
      <c r="B1711" t="s">
        <v>5902</v>
      </c>
    </row>
    <row r="1712" spans="1:2">
      <c r="A1712" t="s">
        <v>7657</v>
      </c>
      <c r="B1712" t="s">
        <v>7658</v>
      </c>
    </row>
    <row r="1713" spans="1:2">
      <c r="A1713" t="s">
        <v>8602</v>
      </c>
      <c r="B1713" t="s">
        <v>8603</v>
      </c>
    </row>
    <row r="1714" spans="1:2">
      <c r="A1714" t="s">
        <v>4336</v>
      </c>
      <c r="B1714" t="s">
        <v>4337</v>
      </c>
    </row>
    <row r="1715" spans="1:2">
      <c r="A1715" t="s">
        <v>5450</v>
      </c>
      <c r="B1715" t="s">
        <v>5451</v>
      </c>
    </row>
    <row r="1716" spans="1:2">
      <c r="A1716" t="s">
        <v>6291</v>
      </c>
      <c r="B1716" t="s">
        <v>6292</v>
      </c>
    </row>
    <row r="1717" spans="1:2">
      <c r="A1717" t="s">
        <v>13454</v>
      </c>
      <c r="B1717" t="s">
        <v>1919</v>
      </c>
    </row>
    <row r="1718" spans="1:2">
      <c r="A1718" t="s">
        <v>13454</v>
      </c>
      <c r="B1718" t="s">
        <v>1919</v>
      </c>
    </row>
    <row r="1719" spans="1:2">
      <c r="A1719" t="s">
        <v>13454</v>
      </c>
      <c r="B1719" t="s">
        <v>1919</v>
      </c>
    </row>
    <row r="1720" spans="1:2">
      <c r="A1720" t="s">
        <v>13454</v>
      </c>
      <c r="B1720" t="s">
        <v>1919</v>
      </c>
    </row>
    <row r="1721" spans="1:2">
      <c r="A1721" t="s">
        <v>13454</v>
      </c>
      <c r="B1721" t="s">
        <v>1919</v>
      </c>
    </row>
    <row r="1722" spans="1:2">
      <c r="A1722" t="s">
        <v>13454</v>
      </c>
      <c r="B1722" t="s">
        <v>1919</v>
      </c>
    </row>
    <row r="1723" spans="1:2">
      <c r="A1723" t="s">
        <v>13454</v>
      </c>
      <c r="B1723" t="s">
        <v>1919</v>
      </c>
    </row>
    <row r="1724" spans="1:2">
      <c r="A1724" t="s">
        <v>13454</v>
      </c>
      <c r="B1724" t="s">
        <v>1919</v>
      </c>
    </row>
    <row r="1725" spans="1:2">
      <c r="A1725" t="s">
        <v>11399</v>
      </c>
      <c r="B1725" t="s">
        <v>11400</v>
      </c>
    </row>
    <row r="1726" spans="1:2">
      <c r="A1726" t="s">
        <v>9824</v>
      </c>
      <c r="B1726" t="s">
        <v>9825</v>
      </c>
    </row>
    <row r="1727" spans="1:2">
      <c r="A1727" t="s">
        <v>10680</v>
      </c>
      <c r="B1727" t="s">
        <v>9825</v>
      </c>
    </row>
    <row r="1728" spans="1:2">
      <c r="A1728" t="s">
        <v>12447</v>
      </c>
      <c r="B1728" t="s">
        <v>12448</v>
      </c>
    </row>
    <row r="1729" spans="1:2">
      <c r="A1729" t="s">
        <v>4879</v>
      </c>
      <c r="B1729" t="s">
        <v>4880</v>
      </c>
    </row>
    <row r="1730" spans="1:2">
      <c r="A1730" t="s">
        <v>3811</v>
      </c>
      <c r="B1730" t="s">
        <v>3812</v>
      </c>
    </row>
    <row r="1731" spans="1:2">
      <c r="A1731" t="s">
        <v>13458</v>
      </c>
      <c r="B1731" t="s">
        <v>13466</v>
      </c>
    </row>
    <row r="1732" spans="1:2">
      <c r="A1732" t="s">
        <v>8272</v>
      </c>
      <c r="B1732" t="s">
        <v>8273</v>
      </c>
    </row>
    <row r="1733" spans="1:2">
      <c r="A1733" t="s">
        <v>11354</v>
      </c>
      <c r="B1733" t="s">
        <v>11355</v>
      </c>
    </row>
    <row r="1734" spans="1:2">
      <c r="A1734" t="s">
        <v>3614</v>
      </c>
      <c r="B1734" t="s">
        <v>3615</v>
      </c>
    </row>
    <row r="1735" spans="1:2">
      <c r="A1735" t="s">
        <v>11966</v>
      </c>
      <c r="B1735" t="s">
        <v>11967</v>
      </c>
    </row>
    <row r="1736" spans="1:2">
      <c r="A1736" t="s">
        <v>3461</v>
      </c>
      <c r="B1736" t="s">
        <v>3462</v>
      </c>
    </row>
    <row r="1737" spans="1:2">
      <c r="A1737" t="s">
        <v>12695</v>
      </c>
      <c r="B1737" t="s">
        <v>12696</v>
      </c>
    </row>
    <row r="1738" spans="1:2">
      <c r="A1738" t="s">
        <v>9983</v>
      </c>
      <c r="B1738" t="s">
        <v>9984</v>
      </c>
    </row>
    <row r="1739" spans="1:2">
      <c r="A1739" t="s">
        <v>3598</v>
      </c>
      <c r="B1739" t="s">
        <v>3599</v>
      </c>
    </row>
    <row r="1740" spans="1:2">
      <c r="A1740" t="s">
        <v>4556</v>
      </c>
      <c r="B1740" t="s">
        <v>4557</v>
      </c>
    </row>
    <row r="1741" spans="1:2">
      <c r="A1741" t="s">
        <v>7255</v>
      </c>
      <c r="B1741" t="s">
        <v>7256</v>
      </c>
    </row>
    <row r="1742" spans="1:2">
      <c r="A1742" t="s">
        <v>13067</v>
      </c>
      <c r="B1742" t="s">
        <v>3307</v>
      </c>
    </row>
    <row r="1743" spans="1:2">
      <c r="A1743" t="s">
        <v>5830</v>
      </c>
      <c r="B1743" t="s">
        <v>5831</v>
      </c>
    </row>
    <row r="1744" spans="1:2">
      <c r="A1744" t="s">
        <v>9176</v>
      </c>
      <c r="B1744" t="s">
        <v>9177</v>
      </c>
    </row>
    <row r="1745" spans="1:2">
      <c r="A1745" t="s">
        <v>11370</v>
      </c>
      <c r="B1745" t="s">
        <v>11372</v>
      </c>
    </row>
    <row r="1746" spans="1:2">
      <c r="A1746" t="s">
        <v>9401</v>
      </c>
      <c r="B1746" t="s">
        <v>9402</v>
      </c>
    </row>
    <row r="1747" spans="1:2">
      <c r="A1747" t="s">
        <v>9401</v>
      </c>
      <c r="B1747" t="s">
        <v>9402</v>
      </c>
    </row>
    <row r="1748" spans="1:2">
      <c r="A1748" t="s">
        <v>4344</v>
      </c>
      <c r="B1748" t="s">
        <v>4345</v>
      </c>
    </row>
    <row r="1749" spans="1:2">
      <c r="A1749" t="s">
        <v>9480</v>
      </c>
      <c r="B1749" t="s">
        <v>9481</v>
      </c>
    </row>
    <row r="1750" spans="1:2">
      <c r="A1750" t="s">
        <v>9480</v>
      </c>
      <c r="B1750" t="s">
        <v>9481</v>
      </c>
    </row>
    <row r="1751" spans="1:2">
      <c r="A1751" t="s">
        <v>11367</v>
      </c>
      <c r="B1751" t="s">
        <v>11368</v>
      </c>
    </row>
    <row r="1752" spans="1:2">
      <c r="A1752" t="s">
        <v>11394</v>
      </c>
      <c r="B1752" t="s">
        <v>11395</v>
      </c>
    </row>
    <row r="1753" spans="1:2">
      <c r="A1753" t="s">
        <v>8884</v>
      </c>
      <c r="B1753" t="s">
        <v>8885</v>
      </c>
    </row>
    <row r="1754" spans="1:2">
      <c r="A1754" t="s">
        <v>5313</v>
      </c>
      <c r="B1754" t="s">
        <v>5314</v>
      </c>
    </row>
    <row r="1755" spans="1:2">
      <c r="A1755" t="s">
        <v>9403</v>
      </c>
      <c r="B1755" t="s">
        <v>9404</v>
      </c>
    </row>
    <row r="1756" spans="1:2">
      <c r="A1756" t="s">
        <v>9403</v>
      </c>
      <c r="B1756" t="s">
        <v>9404</v>
      </c>
    </row>
    <row r="1757" spans="1:2">
      <c r="A1757" t="s">
        <v>9482</v>
      </c>
      <c r="B1757" t="s">
        <v>9483</v>
      </c>
    </row>
    <row r="1758" spans="1:2">
      <c r="A1758" t="s">
        <v>9482</v>
      </c>
      <c r="B1758" t="s">
        <v>9483</v>
      </c>
    </row>
    <row r="1759" spans="1:2">
      <c r="A1759" t="s">
        <v>8758</v>
      </c>
      <c r="B1759" t="s">
        <v>8759</v>
      </c>
    </row>
    <row r="1760" spans="1:2">
      <c r="A1760" t="s">
        <v>9516</v>
      </c>
      <c r="B1760" t="s">
        <v>9517</v>
      </c>
    </row>
    <row r="1761" spans="1:2">
      <c r="A1761" t="s">
        <v>9516</v>
      </c>
      <c r="B1761" t="s">
        <v>9517</v>
      </c>
    </row>
    <row r="1762" spans="1:2">
      <c r="A1762" t="s">
        <v>3381</v>
      </c>
      <c r="B1762" t="s">
        <v>3382</v>
      </c>
    </row>
    <row r="1763" spans="1:2">
      <c r="A1763" t="s">
        <v>3381</v>
      </c>
      <c r="B1763" t="s">
        <v>3382</v>
      </c>
    </row>
    <row r="1764" spans="1:2">
      <c r="A1764" t="s">
        <v>10680</v>
      </c>
      <c r="B1764" t="s">
        <v>10681</v>
      </c>
    </row>
    <row r="1765" spans="1:2">
      <c r="A1765" t="s">
        <v>3401</v>
      </c>
      <c r="B1765" t="s">
        <v>3402</v>
      </c>
    </row>
    <row r="1766" spans="1:2">
      <c r="A1766" t="s">
        <v>3401</v>
      </c>
      <c r="B1766" t="s">
        <v>3402</v>
      </c>
    </row>
    <row r="1767" spans="1:2">
      <c r="A1767" t="s">
        <v>13309</v>
      </c>
      <c r="B1767" t="s">
        <v>13310</v>
      </c>
    </row>
    <row r="1768" spans="1:2">
      <c r="A1768" t="s">
        <v>7630</v>
      </c>
      <c r="B1768" t="s">
        <v>7632</v>
      </c>
    </row>
    <row r="1769" spans="1:2">
      <c r="A1769" t="s">
        <v>7630</v>
      </c>
      <c r="B1769" t="s">
        <v>7631</v>
      </c>
    </row>
    <row r="1770" spans="1:2">
      <c r="A1770" t="s">
        <v>7176</v>
      </c>
      <c r="B1770" t="s">
        <v>7177</v>
      </c>
    </row>
    <row r="1771" spans="1:2">
      <c r="A1771" t="s">
        <v>7846</v>
      </c>
      <c r="B1771" t="s">
        <v>7847</v>
      </c>
    </row>
    <row r="1772" spans="1:2">
      <c r="A1772" t="s">
        <v>10603</v>
      </c>
      <c r="B1772" t="s">
        <v>10605</v>
      </c>
    </row>
    <row r="1773" spans="1:2">
      <c r="A1773" t="s">
        <v>10603</v>
      </c>
      <c r="B1773" t="s">
        <v>10604</v>
      </c>
    </row>
    <row r="1774" spans="1:2">
      <c r="A1774" t="s">
        <v>10406</v>
      </c>
      <c r="B1774" t="s">
        <v>10407</v>
      </c>
    </row>
    <row r="1775" spans="1:2">
      <c r="A1775" t="s">
        <v>5583</v>
      </c>
      <c r="B1775" t="s">
        <v>13579</v>
      </c>
    </row>
    <row r="1776" spans="1:2">
      <c r="A1776" t="s">
        <v>12511</v>
      </c>
      <c r="B1776" t="s">
        <v>12512</v>
      </c>
    </row>
    <row r="1777" spans="1:2">
      <c r="A1777" t="s">
        <v>4465</v>
      </c>
      <c r="B1777" t="s">
        <v>4467</v>
      </c>
    </row>
    <row r="1778" spans="1:2">
      <c r="A1778" t="s">
        <v>4873</v>
      </c>
      <c r="B1778" t="s">
        <v>4875</v>
      </c>
    </row>
    <row r="1779" spans="1:2">
      <c r="A1779" t="s">
        <v>5504</v>
      </c>
      <c r="B1779" t="s">
        <v>5505</v>
      </c>
    </row>
    <row r="1780" spans="1:2">
      <c r="A1780" t="s">
        <v>5865</v>
      </c>
      <c r="B1780" t="s">
        <v>5866</v>
      </c>
    </row>
    <row r="1781" spans="1:2">
      <c r="A1781" t="s">
        <v>10121</v>
      </c>
      <c r="B1781" t="s">
        <v>10122</v>
      </c>
    </row>
    <row r="1782" spans="1:2">
      <c r="A1782" t="s">
        <v>4110</v>
      </c>
      <c r="B1782" t="s">
        <v>4111</v>
      </c>
    </row>
    <row r="1783" spans="1:2">
      <c r="A1783" t="s">
        <v>4110</v>
      </c>
      <c r="B1783" t="s">
        <v>4111</v>
      </c>
    </row>
    <row r="1784" spans="1:2">
      <c r="A1784" t="s">
        <v>10877</v>
      </c>
      <c r="B1784" t="s">
        <v>10878</v>
      </c>
    </row>
    <row r="1785" spans="1:2">
      <c r="A1785" t="s">
        <v>3449</v>
      </c>
      <c r="B1785" t="s">
        <v>3450</v>
      </c>
    </row>
    <row r="1786" spans="1:2">
      <c r="A1786" t="s">
        <v>11271</v>
      </c>
      <c r="B1786" t="s">
        <v>11272</v>
      </c>
    </row>
    <row r="1787" spans="1:2">
      <c r="A1787" t="s">
        <v>11271</v>
      </c>
      <c r="B1787" t="s">
        <v>11272</v>
      </c>
    </row>
    <row r="1788" spans="1:2">
      <c r="A1788" t="s">
        <v>4558</v>
      </c>
      <c r="B1788" t="s">
        <v>4559</v>
      </c>
    </row>
    <row r="1789" spans="1:2">
      <c r="A1789" t="s">
        <v>5969</v>
      </c>
      <c r="B1789" t="s">
        <v>5970</v>
      </c>
    </row>
    <row r="1790" spans="1:2">
      <c r="A1790" t="s">
        <v>11271</v>
      </c>
      <c r="B1790" t="s">
        <v>11273</v>
      </c>
    </row>
    <row r="1791" spans="1:2">
      <c r="A1791" t="s">
        <v>9022</v>
      </c>
      <c r="B1791" t="s">
        <v>9023</v>
      </c>
    </row>
    <row r="1792" spans="1:2">
      <c r="A1792" t="s">
        <v>6215</v>
      </c>
      <c r="B1792" t="s">
        <v>6216</v>
      </c>
    </row>
    <row r="1793" spans="1:2">
      <c r="A1793" t="s">
        <v>3997</v>
      </c>
      <c r="B1793" t="s">
        <v>3998</v>
      </c>
    </row>
    <row r="1794" spans="1:2">
      <c r="A1794" t="s">
        <v>9615</v>
      </c>
      <c r="B1794" t="s">
        <v>9616</v>
      </c>
    </row>
    <row r="1795" spans="1:2">
      <c r="A1795" t="s">
        <v>7111</v>
      </c>
      <c r="B1795" t="s">
        <v>7112</v>
      </c>
    </row>
    <row r="1796" spans="1:2">
      <c r="A1796" t="s">
        <v>4599</v>
      </c>
      <c r="B1796" t="s">
        <v>4600</v>
      </c>
    </row>
    <row r="1797" spans="1:2">
      <c r="A1797" t="s">
        <v>4199</v>
      </c>
      <c r="B1797" t="s">
        <v>4200</v>
      </c>
    </row>
    <row r="1798" spans="1:2">
      <c r="A1798" t="s">
        <v>7214</v>
      </c>
      <c r="B1798" t="s">
        <v>7215</v>
      </c>
    </row>
    <row r="1799" spans="1:2">
      <c r="A1799" t="s">
        <v>12801</v>
      </c>
      <c r="B1799" t="s">
        <v>12802</v>
      </c>
    </row>
    <row r="1800" spans="1:2">
      <c r="A1800" t="s">
        <v>9932</v>
      </c>
      <c r="B1800" t="s">
        <v>9933</v>
      </c>
    </row>
    <row r="1801" spans="1:2">
      <c r="A1801" t="s">
        <v>4389</v>
      </c>
      <c r="B1801" t="s">
        <v>4390</v>
      </c>
    </row>
    <row r="1802" spans="1:2">
      <c r="A1802" t="s">
        <v>4389</v>
      </c>
      <c r="B1802" t="s">
        <v>4392</v>
      </c>
    </row>
    <row r="1803" spans="1:2">
      <c r="A1803" t="s">
        <v>3807</v>
      </c>
      <c r="B1803" t="s">
        <v>3808</v>
      </c>
    </row>
    <row r="1804" spans="1:2">
      <c r="A1804" t="s">
        <v>3637</v>
      </c>
      <c r="B1804" t="s">
        <v>3638</v>
      </c>
    </row>
    <row r="1805" spans="1:2">
      <c r="A1805" t="s">
        <v>11494</v>
      </c>
      <c r="B1805" t="s">
        <v>11495</v>
      </c>
    </row>
    <row r="1806" spans="1:2">
      <c r="A1806" t="s">
        <v>9399</v>
      </c>
      <c r="B1806" t="s">
        <v>9400</v>
      </c>
    </row>
    <row r="1807" spans="1:2">
      <c r="A1807" t="s">
        <v>11662</v>
      </c>
      <c r="B1807" t="s">
        <v>11663</v>
      </c>
    </row>
    <row r="1808" spans="1:2">
      <c r="A1808" t="s">
        <v>7369</v>
      </c>
      <c r="B1808" t="s">
        <v>7370</v>
      </c>
    </row>
    <row r="1809" spans="1:2">
      <c r="A1809" t="s">
        <v>10871</v>
      </c>
      <c r="B1809" t="s">
        <v>10872</v>
      </c>
    </row>
    <row r="1810" spans="1:2">
      <c r="A1810" t="s">
        <v>11756</v>
      </c>
      <c r="B1810" t="s">
        <v>11757</v>
      </c>
    </row>
    <row r="1811" spans="1:2">
      <c r="A1811" t="s">
        <v>11812</v>
      </c>
      <c r="B1811" t="s">
        <v>11813</v>
      </c>
    </row>
    <row r="1812" spans="1:2">
      <c r="A1812" t="s">
        <v>11718</v>
      </c>
      <c r="B1812" t="s">
        <v>11719</v>
      </c>
    </row>
    <row r="1813" spans="1:2">
      <c r="A1813" t="s">
        <v>11554</v>
      </c>
      <c r="B1813" t="s">
        <v>11555</v>
      </c>
    </row>
    <row r="1814" spans="1:2">
      <c r="A1814" t="s">
        <v>7758</v>
      </c>
      <c r="B1814" t="s">
        <v>7760</v>
      </c>
    </row>
    <row r="1815" spans="1:2">
      <c r="A1815" t="s">
        <v>7758</v>
      </c>
      <c r="B1815" t="s">
        <v>7759</v>
      </c>
    </row>
    <row r="1816" spans="1:2">
      <c r="A1816" t="s">
        <v>4386</v>
      </c>
      <c r="B1816" t="s">
        <v>4388</v>
      </c>
    </row>
    <row r="1817" spans="1:2">
      <c r="A1817" t="s">
        <v>4386</v>
      </c>
      <c r="B1817" t="s">
        <v>4388</v>
      </c>
    </row>
    <row r="1818" spans="1:2">
      <c r="A1818" t="s">
        <v>7755</v>
      </c>
      <c r="B1818" t="s">
        <v>7757</v>
      </c>
    </row>
    <row r="1819" spans="1:2">
      <c r="A1819" t="s">
        <v>7755</v>
      </c>
      <c r="B1819" t="s">
        <v>7756</v>
      </c>
    </row>
    <row r="1820" spans="1:2">
      <c r="A1820" t="s">
        <v>6923</v>
      </c>
      <c r="B1820" t="s">
        <v>6924</v>
      </c>
    </row>
    <row r="1821" spans="1:2">
      <c r="A1821" t="s">
        <v>9220</v>
      </c>
      <c r="B1821" t="s">
        <v>9221</v>
      </c>
    </row>
    <row r="1822" spans="1:2">
      <c r="A1822" t="s">
        <v>11411</v>
      </c>
      <c r="B1822" t="s">
        <v>11412</v>
      </c>
    </row>
    <row r="1823" spans="1:2">
      <c r="A1823" t="s">
        <v>3995</v>
      </c>
      <c r="B1823" t="s">
        <v>3996</v>
      </c>
    </row>
    <row r="1824" spans="1:2">
      <c r="A1824" t="s">
        <v>9339</v>
      </c>
      <c r="B1824" t="s">
        <v>9340</v>
      </c>
    </row>
    <row r="1825" spans="1:2">
      <c r="A1825" t="s">
        <v>9349</v>
      </c>
      <c r="B1825" t="s">
        <v>9350</v>
      </c>
    </row>
    <row r="1826" spans="1:2">
      <c r="A1826" t="s">
        <v>3659</v>
      </c>
      <c r="B1826" t="s">
        <v>3660</v>
      </c>
    </row>
    <row r="1827" spans="1:2">
      <c r="A1827" t="s">
        <v>3624</v>
      </c>
      <c r="B1827" t="s">
        <v>3625</v>
      </c>
    </row>
    <row r="1828" spans="1:2">
      <c r="A1828" t="s">
        <v>6701</v>
      </c>
      <c r="B1828" t="s">
        <v>6702</v>
      </c>
    </row>
    <row r="1829" spans="1:2">
      <c r="A1829" t="s">
        <v>11746</v>
      </c>
      <c r="B1829" t="s">
        <v>11747</v>
      </c>
    </row>
    <row r="1830" spans="1:2">
      <c r="A1830" t="s">
        <v>6741</v>
      </c>
      <c r="B1830" t="s">
        <v>6742</v>
      </c>
    </row>
    <row r="1831" spans="1:2">
      <c r="A1831" t="s">
        <v>9238</v>
      </c>
      <c r="B1831" t="s">
        <v>9239</v>
      </c>
    </row>
    <row r="1832" spans="1:2">
      <c r="A1832" t="s">
        <v>5566</v>
      </c>
      <c r="B1832" t="s">
        <v>5567</v>
      </c>
    </row>
    <row r="1833" spans="1:2">
      <c r="A1833" t="s">
        <v>9953</v>
      </c>
      <c r="B1833" t="s">
        <v>5567</v>
      </c>
    </row>
    <row r="1834" spans="1:2">
      <c r="A1834" t="s">
        <v>11274</v>
      </c>
      <c r="B1834" t="s">
        <v>11277</v>
      </c>
    </row>
    <row r="1835" spans="1:2">
      <c r="A1835" t="s">
        <v>11320</v>
      </c>
      <c r="B1835" t="s">
        <v>11322</v>
      </c>
    </row>
    <row r="1836" spans="1:2">
      <c r="A1836" t="s">
        <v>11274</v>
      </c>
      <c r="B1836" t="s">
        <v>11276</v>
      </c>
    </row>
    <row r="1837" spans="1:2">
      <c r="A1837" t="s">
        <v>11320</v>
      </c>
      <c r="B1837" t="s">
        <v>11323</v>
      </c>
    </row>
    <row r="1838" spans="1:2">
      <c r="A1838" t="s">
        <v>8262</v>
      </c>
      <c r="B1838" t="s">
        <v>8263</v>
      </c>
    </row>
    <row r="1839" spans="1:2">
      <c r="A1839" t="s">
        <v>8270</v>
      </c>
      <c r="B1839" t="s">
        <v>8271</v>
      </c>
    </row>
    <row r="1840" spans="1:2">
      <c r="A1840" t="s">
        <v>8828</v>
      </c>
      <c r="B1840" t="s">
        <v>8829</v>
      </c>
    </row>
    <row r="1841" spans="1:2">
      <c r="A1841" t="s">
        <v>4290</v>
      </c>
      <c r="B1841" t="s">
        <v>4291</v>
      </c>
    </row>
    <row r="1842" spans="1:2">
      <c r="A1842" t="s">
        <v>8264</v>
      </c>
      <c r="B1842" t="s">
        <v>8265</v>
      </c>
    </row>
    <row r="1843" spans="1:2">
      <c r="A1843" t="s">
        <v>8278</v>
      </c>
      <c r="B1843" t="s">
        <v>8279</v>
      </c>
    </row>
    <row r="1844" spans="1:2">
      <c r="A1844" t="s">
        <v>9546</v>
      </c>
      <c r="B1844" t="s">
        <v>9547</v>
      </c>
    </row>
    <row r="1845" spans="1:2">
      <c r="A1845" t="s">
        <v>6780</v>
      </c>
      <c r="B1845" t="s">
        <v>6781</v>
      </c>
    </row>
    <row r="1846" spans="1:2">
      <c r="A1846" t="s">
        <v>11274</v>
      </c>
      <c r="B1846" t="s">
        <v>11275</v>
      </c>
    </row>
    <row r="1847" spans="1:2">
      <c r="A1847" t="s">
        <v>11320</v>
      </c>
      <c r="B1847" t="s">
        <v>11321</v>
      </c>
    </row>
    <row r="1848" spans="1:2">
      <c r="A1848" t="s">
        <v>7852</v>
      </c>
      <c r="B1848" t="s">
        <v>7853</v>
      </c>
    </row>
    <row r="1849" spans="1:2">
      <c r="A1849" t="s">
        <v>6780</v>
      </c>
      <c r="B1849" t="s">
        <v>6782</v>
      </c>
    </row>
    <row r="1850" spans="1:2">
      <c r="A1850" t="s">
        <v>14133</v>
      </c>
      <c r="B1850" t="s">
        <v>14206</v>
      </c>
    </row>
    <row r="1851" spans="1:2">
      <c r="A1851" t="s">
        <v>4815</v>
      </c>
      <c r="B1851" t="s">
        <v>4816</v>
      </c>
    </row>
    <row r="1852" spans="1:2">
      <c r="A1852" t="s">
        <v>4574</v>
      </c>
      <c r="B1852" t="s">
        <v>4578</v>
      </c>
    </row>
    <row r="1853" spans="1:2">
      <c r="A1853" t="s">
        <v>5957</v>
      </c>
      <c r="B1853" t="s">
        <v>5958</v>
      </c>
    </row>
    <row r="1854" spans="1:2">
      <c r="A1854" t="s">
        <v>6447</v>
      </c>
      <c r="B1854" t="s">
        <v>6448</v>
      </c>
    </row>
    <row r="1855" spans="1:2">
      <c r="A1855" t="s">
        <v>6101</v>
      </c>
      <c r="B1855" t="s">
        <v>6102</v>
      </c>
    </row>
    <row r="1856" spans="1:2">
      <c r="A1856" t="s">
        <v>8458</v>
      </c>
      <c r="B1856" t="s">
        <v>8459</v>
      </c>
    </row>
    <row r="1857" spans="1:2">
      <c r="A1857" t="s">
        <v>13182</v>
      </c>
      <c r="B1857" t="s">
        <v>13183</v>
      </c>
    </row>
    <row r="1858" spans="1:2">
      <c r="A1858" t="s">
        <v>8458</v>
      </c>
      <c r="B1858" t="s">
        <v>8460</v>
      </c>
    </row>
    <row r="1859" spans="1:2">
      <c r="A1859" t="s">
        <v>8458</v>
      </c>
      <c r="B1859" t="s">
        <v>8460</v>
      </c>
    </row>
    <row r="1860" spans="1:2">
      <c r="A1860" t="s">
        <v>4465</v>
      </c>
      <c r="B1860" t="s">
        <v>4466</v>
      </c>
    </row>
    <row r="1861" spans="1:2">
      <c r="A1861" t="s">
        <v>4574</v>
      </c>
      <c r="B1861" t="s">
        <v>4575</v>
      </c>
    </row>
    <row r="1862" spans="1:2">
      <c r="A1862" t="s">
        <v>4574</v>
      </c>
      <c r="B1862" t="s">
        <v>4576</v>
      </c>
    </row>
    <row r="1863" spans="1:2">
      <c r="A1863" t="s">
        <v>4574</v>
      </c>
      <c r="B1863" t="s">
        <v>4577</v>
      </c>
    </row>
    <row r="1864" spans="1:2">
      <c r="A1864" t="s">
        <v>8558</v>
      </c>
      <c r="B1864" t="s">
        <v>8559</v>
      </c>
    </row>
    <row r="1865" spans="1:2">
      <c r="A1865" t="s">
        <v>4399</v>
      </c>
      <c r="B1865" t="s">
        <v>4400</v>
      </c>
    </row>
    <row r="1866" spans="1:2">
      <c r="A1866" t="s">
        <v>4399</v>
      </c>
      <c r="B1866" t="s">
        <v>4402</v>
      </c>
    </row>
    <row r="1867" spans="1:2">
      <c r="A1867" t="s">
        <v>9998</v>
      </c>
      <c r="B1867" t="s">
        <v>9999</v>
      </c>
    </row>
    <row r="1868" spans="1:2">
      <c r="A1868" t="s">
        <v>8081</v>
      </c>
      <c r="B1868" t="s">
        <v>8082</v>
      </c>
    </row>
    <row r="1869" spans="1:2">
      <c r="A1869" t="s">
        <v>7410</v>
      </c>
      <c r="B1869" t="s">
        <v>7411</v>
      </c>
    </row>
    <row r="1870" spans="1:2">
      <c r="A1870" t="s">
        <v>11496</v>
      </c>
      <c r="B1870" t="s">
        <v>11497</v>
      </c>
    </row>
    <row r="1871" spans="1:2">
      <c r="A1871" t="s">
        <v>5523</v>
      </c>
      <c r="B1871" t="s">
        <v>5524</v>
      </c>
    </row>
    <row r="1872" spans="1:2">
      <c r="A1872" t="s">
        <v>11261</v>
      </c>
      <c r="B1872" t="s">
        <v>11262</v>
      </c>
    </row>
    <row r="1873" spans="1:2">
      <c r="A1873" t="s">
        <v>14141</v>
      </c>
      <c r="B1873" t="s">
        <v>13575</v>
      </c>
    </row>
    <row r="1874" spans="1:2">
      <c r="A1874" t="s">
        <v>5744</v>
      </c>
      <c r="B1874" t="s">
        <v>14212</v>
      </c>
    </row>
    <row r="1875" spans="1:2">
      <c r="A1875" t="s">
        <v>4764</v>
      </c>
      <c r="B1875" t="s">
        <v>4765</v>
      </c>
    </row>
    <row r="1876" spans="1:2">
      <c r="A1876" t="s">
        <v>10781</v>
      </c>
      <c r="B1876" t="s">
        <v>10782</v>
      </c>
    </row>
    <row r="1877" spans="1:2">
      <c r="A1877" t="s">
        <v>13047</v>
      </c>
      <c r="B1877" t="s">
        <v>14277</v>
      </c>
    </row>
    <row r="1878" spans="1:2">
      <c r="A1878" t="s">
        <v>4785</v>
      </c>
      <c r="B1878" t="s">
        <v>4786</v>
      </c>
    </row>
    <row r="1879" spans="1:2">
      <c r="A1879" t="s">
        <v>9749</v>
      </c>
      <c r="B1879" t="s">
        <v>9750</v>
      </c>
    </row>
    <row r="1880" spans="1:2">
      <c r="A1880" t="s">
        <v>4687</v>
      </c>
      <c r="B1880" t="s">
        <v>1975</v>
      </c>
    </row>
    <row r="1881" spans="1:2">
      <c r="A1881" t="s">
        <v>4712</v>
      </c>
      <c r="B1881" t="s">
        <v>2056</v>
      </c>
    </row>
    <row r="1882" spans="1:2">
      <c r="A1882" t="s">
        <v>4823</v>
      </c>
      <c r="B1882" t="s">
        <v>4824</v>
      </c>
    </row>
    <row r="1883" spans="1:2">
      <c r="A1883" t="s">
        <v>10704</v>
      </c>
      <c r="B1883" t="s">
        <v>10705</v>
      </c>
    </row>
    <row r="1884" spans="1:2">
      <c r="A1884" t="s">
        <v>13196</v>
      </c>
      <c r="B1884" t="s">
        <v>13197</v>
      </c>
    </row>
    <row r="1885" spans="1:2">
      <c r="A1885" t="s">
        <v>6623</v>
      </c>
      <c r="B1885" t="s">
        <v>3308</v>
      </c>
    </row>
    <row r="1886" spans="1:2">
      <c r="A1886" t="s">
        <v>4736</v>
      </c>
      <c r="B1886" t="s">
        <v>4737</v>
      </c>
    </row>
    <row r="1887" spans="1:2">
      <c r="A1887" t="s">
        <v>5343</v>
      </c>
      <c r="B1887" t="s">
        <v>5344</v>
      </c>
    </row>
    <row r="1888" spans="1:2">
      <c r="A1888" t="s">
        <v>9536</v>
      </c>
      <c r="B1888" t="s">
        <v>9537</v>
      </c>
    </row>
    <row r="1889" spans="1:2">
      <c r="A1889" t="s">
        <v>9536</v>
      </c>
      <c r="B1889" t="s">
        <v>9537</v>
      </c>
    </row>
    <row r="1890" spans="1:2">
      <c r="A1890" t="s">
        <v>6542</v>
      </c>
      <c r="B1890" t="s">
        <v>6543</v>
      </c>
    </row>
    <row r="1891" spans="1:2">
      <c r="A1891" t="s">
        <v>5261</v>
      </c>
      <c r="B1891" t="s">
        <v>5262</v>
      </c>
    </row>
    <row r="1892" spans="1:2">
      <c r="A1892" t="s">
        <v>8914</v>
      </c>
      <c r="B1892" t="s">
        <v>8915</v>
      </c>
    </row>
    <row r="1893" spans="1:2">
      <c r="A1893" t="s">
        <v>8908</v>
      </c>
      <c r="B1893" t="s">
        <v>8909</v>
      </c>
    </row>
    <row r="1894" spans="1:2">
      <c r="A1894" t="s">
        <v>12087</v>
      </c>
      <c r="B1894" t="s">
        <v>12088</v>
      </c>
    </row>
    <row r="1895" spans="1:2">
      <c r="A1895" t="s">
        <v>9755</v>
      </c>
      <c r="B1895" t="s">
        <v>9756</v>
      </c>
    </row>
    <row r="1896" spans="1:2">
      <c r="A1896" t="s">
        <v>9382</v>
      </c>
      <c r="B1896" t="s">
        <v>9383</v>
      </c>
    </row>
    <row r="1897" spans="1:2">
      <c r="A1897" t="s">
        <v>10406</v>
      </c>
      <c r="B1897" t="s">
        <v>10408</v>
      </c>
    </row>
    <row r="1898" spans="1:2">
      <c r="A1898" t="s">
        <v>4713</v>
      </c>
      <c r="B1898" t="s">
        <v>4714</v>
      </c>
    </row>
    <row r="1899" spans="1:2">
      <c r="A1899" t="s">
        <v>7090</v>
      </c>
      <c r="B1899" t="s">
        <v>2980</v>
      </c>
    </row>
    <row r="1900" spans="1:2">
      <c r="A1900" t="s">
        <v>8560</v>
      </c>
      <c r="B1900" t="s">
        <v>8561</v>
      </c>
    </row>
    <row r="1901" spans="1:2">
      <c r="A1901" t="s">
        <v>10301</v>
      </c>
      <c r="B1901" t="s">
        <v>10302</v>
      </c>
    </row>
    <row r="1902" spans="1:2">
      <c r="A1902" t="s">
        <v>12956</v>
      </c>
      <c r="B1902" t="s">
        <v>12957</v>
      </c>
    </row>
    <row r="1903" spans="1:2">
      <c r="A1903" t="s">
        <v>12449</v>
      </c>
      <c r="B1903" t="s">
        <v>12450</v>
      </c>
    </row>
    <row r="1904" spans="1:2">
      <c r="A1904" t="s">
        <v>7543</v>
      </c>
      <c r="B1904" t="s">
        <v>7544</v>
      </c>
    </row>
    <row r="1905" spans="1:2">
      <c r="A1905" t="s">
        <v>6424</v>
      </c>
      <c r="B1905" t="s">
        <v>6425</v>
      </c>
    </row>
    <row r="1906" spans="1:2">
      <c r="A1906" t="s">
        <v>9054</v>
      </c>
      <c r="B1906" t="s">
        <v>9055</v>
      </c>
    </row>
    <row r="1907" spans="1:2">
      <c r="A1907" t="s">
        <v>5920</v>
      </c>
      <c r="B1907" t="s">
        <v>14215</v>
      </c>
    </row>
    <row r="1908" spans="1:2">
      <c r="A1908" t="s">
        <v>7943</v>
      </c>
      <c r="B1908" t="s">
        <v>14235</v>
      </c>
    </row>
    <row r="1909" spans="1:2">
      <c r="A1909" t="s">
        <v>6053</v>
      </c>
      <c r="B1909" t="s">
        <v>6054</v>
      </c>
    </row>
    <row r="1910" spans="1:2">
      <c r="A1910" t="s">
        <v>7947</v>
      </c>
      <c r="B1910" t="s">
        <v>14241</v>
      </c>
    </row>
    <row r="1911" spans="1:2">
      <c r="A1911" t="s">
        <v>7949</v>
      </c>
      <c r="B1911" t="s">
        <v>14242</v>
      </c>
    </row>
    <row r="1912" spans="1:2">
      <c r="A1912" t="s">
        <v>7936</v>
      </c>
      <c r="B1912" t="s">
        <v>14243</v>
      </c>
    </row>
    <row r="1913" spans="1:2">
      <c r="A1913" t="s">
        <v>6846</v>
      </c>
      <c r="B1913" t="s">
        <v>6847</v>
      </c>
    </row>
    <row r="1914" spans="1:2">
      <c r="A1914" t="s">
        <v>6824</v>
      </c>
      <c r="B1914" t="s">
        <v>6825</v>
      </c>
    </row>
    <row r="1915" spans="1:2">
      <c r="A1915" t="s">
        <v>9433</v>
      </c>
      <c r="B1915" t="s">
        <v>9434</v>
      </c>
    </row>
    <row r="1916" spans="1:2">
      <c r="A1916" t="s">
        <v>9433</v>
      </c>
      <c r="B1916" t="s">
        <v>9434</v>
      </c>
    </row>
    <row r="1917" spans="1:2">
      <c r="A1917" t="s">
        <v>13327</v>
      </c>
      <c r="B1917" t="s">
        <v>13328</v>
      </c>
    </row>
    <row r="1918" spans="1:2">
      <c r="A1918" t="s">
        <v>13283</v>
      </c>
      <c r="B1918" t="s">
        <v>13284</v>
      </c>
    </row>
    <row r="1919" spans="1:2">
      <c r="A1919" t="s">
        <v>13323</v>
      </c>
      <c r="B1919" t="s">
        <v>13324</v>
      </c>
    </row>
    <row r="1920" spans="1:2">
      <c r="A1920" t="s">
        <v>13263</v>
      </c>
      <c r="B1920" t="s">
        <v>13264</v>
      </c>
    </row>
    <row r="1921" spans="1:2">
      <c r="A1921" t="s">
        <v>4333</v>
      </c>
      <c r="B1921" t="s">
        <v>14155</v>
      </c>
    </row>
    <row r="1922" spans="1:2">
      <c r="A1922" t="s">
        <v>9638</v>
      </c>
      <c r="B1922" t="s">
        <v>9640</v>
      </c>
    </row>
    <row r="1923" spans="1:2">
      <c r="A1923" t="s">
        <v>9641</v>
      </c>
      <c r="B1923" t="s">
        <v>9642</v>
      </c>
    </row>
    <row r="1924" spans="1:2">
      <c r="A1924" t="s">
        <v>12413</v>
      </c>
      <c r="B1924" t="s">
        <v>12414</v>
      </c>
    </row>
    <row r="1925" spans="1:2">
      <c r="A1925" t="s">
        <v>12413</v>
      </c>
      <c r="B1925" t="s">
        <v>12414</v>
      </c>
    </row>
    <row r="1926" spans="1:2">
      <c r="A1926" t="s">
        <v>11070</v>
      </c>
      <c r="B1926" t="s">
        <v>11072</v>
      </c>
    </row>
    <row r="1927" spans="1:2">
      <c r="A1927" t="s">
        <v>3882</v>
      </c>
      <c r="B1927" t="s">
        <v>3883</v>
      </c>
    </row>
    <row r="1928" spans="1:2">
      <c r="A1928" t="s">
        <v>3677</v>
      </c>
      <c r="B1928" t="s">
        <v>3678</v>
      </c>
    </row>
    <row r="1929" spans="1:2">
      <c r="A1929" t="s">
        <v>6217</v>
      </c>
      <c r="B1929" t="s">
        <v>6218</v>
      </c>
    </row>
    <row r="1930" spans="1:2">
      <c r="A1930" t="s">
        <v>7042</v>
      </c>
      <c r="B1930" t="s">
        <v>7043</v>
      </c>
    </row>
    <row r="1931" spans="1:2">
      <c r="A1931" t="s">
        <v>12138</v>
      </c>
      <c r="B1931" t="s">
        <v>12140</v>
      </c>
    </row>
    <row r="1932" spans="1:2">
      <c r="A1932" t="s">
        <v>13414</v>
      </c>
      <c r="B1932" t="s">
        <v>13415</v>
      </c>
    </row>
    <row r="1933" spans="1:2">
      <c r="A1933" t="s">
        <v>9650</v>
      </c>
      <c r="B1933" t="s">
        <v>14254</v>
      </c>
    </row>
    <row r="1934" spans="1:2">
      <c r="A1934" t="s">
        <v>13355</v>
      </c>
      <c r="B1934" t="s">
        <v>13356</v>
      </c>
    </row>
    <row r="1935" spans="1:2">
      <c r="A1935" t="s">
        <v>13359</v>
      </c>
      <c r="B1935" t="s">
        <v>2154</v>
      </c>
    </row>
    <row r="1936" spans="1:2">
      <c r="A1936" t="s">
        <v>11239</v>
      </c>
      <c r="B1936" t="s">
        <v>11240</v>
      </c>
    </row>
    <row r="1937" spans="1:2">
      <c r="A1937" t="s">
        <v>4706</v>
      </c>
      <c r="B1937" t="s">
        <v>4707</v>
      </c>
    </row>
    <row r="1938" spans="1:2">
      <c r="A1938" t="s">
        <v>3904</v>
      </c>
      <c r="B1938" t="s">
        <v>3905</v>
      </c>
    </row>
    <row r="1939" spans="1:2">
      <c r="A1939" t="s">
        <v>11700</v>
      </c>
      <c r="B1939" t="s">
        <v>11701</v>
      </c>
    </row>
    <row r="1940" spans="1:2">
      <c r="A1940" t="s">
        <v>6798</v>
      </c>
      <c r="B1940" t="s">
        <v>6799</v>
      </c>
    </row>
    <row r="1941" spans="1:2">
      <c r="A1941" t="s">
        <v>13416</v>
      </c>
      <c r="B1941" t="s">
        <v>13417</v>
      </c>
    </row>
    <row r="1942" spans="1:2">
      <c r="A1942" t="s">
        <v>12138</v>
      </c>
      <c r="B1942" t="s">
        <v>12139</v>
      </c>
    </row>
    <row r="1943" spans="1:2">
      <c r="A1943" t="s">
        <v>10986</v>
      </c>
      <c r="B1943" t="s">
        <v>10987</v>
      </c>
    </row>
    <row r="1944" spans="1:2">
      <c r="A1944" t="s">
        <v>12569</v>
      </c>
      <c r="B1944" t="s">
        <v>12570</v>
      </c>
    </row>
    <row r="1945" spans="1:2">
      <c r="A1945" t="s">
        <v>12062</v>
      </c>
      <c r="B1945" t="s">
        <v>12063</v>
      </c>
    </row>
    <row r="1946" spans="1:2">
      <c r="A1946" t="s">
        <v>11413</v>
      </c>
      <c r="B1946" t="s">
        <v>11414</v>
      </c>
    </row>
    <row r="1947" spans="1:2">
      <c r="A1947" t="s">
        <v>6103</v>
      </c>
      <c r="B1947" t="s">
        <v>6104</v>
      </c>
    </row>
    <row r="1948" spans="1:2">
      <c r="A1948" t="s">
        <v>7170</v>
      </c>
      <c r="B1948" t="s">
        <v>7171</v>
      </c>
    </row>
    <row r="1949" spans="1:2">
      <c r="A1949" t="s">
        <v>12064</v>
      </c>
      <c r="B1949" t="s">
        <v>12065</v>
      </c>
    </row>
    <row r="1950" spans="1:2">
      <c r="A1950" t="s">
        <v>8154</v>
      </c>
      <c r="B1950" t="s">
        <v>8157</v>
      </c>
    </row>
    <row r="1951" spans="1:2">
      <c r="A1951" t="s">
        <v>8154</v>
      </c>
      <c r="B1951" t="s">
        <v>8156</v>
      </c>
    </row>
    <row r="1952" spans="1:2">
      <c r="A1952" t="s">
        <v>5076</v>
      </c>
      <c r="B1952" t="s">
        <v>1818</v>
      </c>
    </row>
    <row r="1953" spans="1:2">
      <c r="A1953" t="s">
        <v>7049</v>
      </c>
      <c r="B1953" t="s">
        <v>7050</v>
      </c>
    </row>
    <row r="1954" spans="1:2">
      <c r="A1954" t="s">
        <v>7905</v>
      </c>
      <c r="B1954" t="s">
        <v>7907</v>
      </c>
    </row>
    <row r="1955" spans="1:2">
      <c r="A1955" t="s">
        <v>7926</v>
      </c>
      <c r="B1955" t="s">
        <v>7927</v>
      </c>
    </row>
    <row r="1956" spans="1:2">
      <c r="A1956" t="s">
        <v>7926</v>
      </c>
      <c r="B1956" t="s">
        <v>7928</v>
      </c>
    </row>
    <row r="1957" spans="1:2">
      <c r="A1957" t="s">
        <v>7905</v>
      </c>
      <c r="B1957" t="s">
        <v>7906</v>
      </c>
    </row>
    <row r="1958" spans="1:2">
      <c r="A1958" t="s">
        <v>6293</v>
      </c>
      <c r="B1958" t="s">
        <v>6294</v>
      </c>
    </row>
    <row r="1959" spans="1:2">
      <c r="A1959" t="s">
        <v>6175</v>
      </c>
      <c r="B1959" t="s">
        <v>6176</v>
      </c>
    </row>
    <row r="1960" spans="1:2">
      <c r="A1960" t="s">
        <v>9484</v>
      </c>
      <c r="B1960" t="s">
        <v>9485</v>
      </c>
    </row>
    <row r="1961" spans="1:2">
      <c r="A1961" t="s">
        <v>9484</v>
      </c>
      <c r="B1961" t="s">
        <v>9485</v>
      </c>
    </row>
    <row r="1962" spans="1:2">
      <c r="A1962" t="s">
        <v>7512</v>
      </c>
      <c r="B1962" t="s">
        <v>7513</v>
      </c>
    </row>
    <row r="1963" spans="1:2">
      <c r="A1963" t="s">
        <v>10983</v>
      </c>
      <c r="B1963" t="s">
        <v>10985</v>
      </c>
    </row>
    <row r="1964" spans="1:2">
      <c r="A1964" t="s">
        <v>13529</v>
      </c>
      <c r="B1964" t="s">
        <v>1985</v>
      </c>
    </row>
    <row r="1965" spans="1:2">
      <c r="A1965" t="s">
        <v>5621</v>
      </c>
      <c r="B1965" t="s">
        <v>5622</v>
      </c>
    </row>
    <row r="1966" spans="1:2">
      <c r="A1966" t="s">
        <v>4288</v>
      </c>
      <c r="B1966" t="s">
        <v>4289</v>
      </c>
    </row>
    <row r="1967" spans="1:2">
      <c r="A1967" t="s">
        <v>9828</v>
      </c>
      <c r="B1967" t="s">
        <v>9829</v>
      </c>
    </row>
    <row r="1968" spans="1:2">
      <c r="A1968" t="s">
        <v>5621</v>
      </c>
      <c r="B1968" t="s">
        <v>5623</v>
      </c>
    </row>
    <row r="1969" spans="1:2">
      <c r="A1969" t="s">
        <v>10855</v>
      </c>
      <c r="B1969" t="s">
        <v>10856</v>
      </c>
    </row>
    <row r="1970" spans="1:2">
      <c r="A1970" t="s">
        <v>6105</v>
      </c>
      <c r="B1970" t="s">
        <v>6106</v>
      </c>
    </row>
    <row r="1971" spans="1:2">
      <c r="A1971" t="s">
        <v>5371</v>
      </c>
      <c r="B1971" t="s">
        <v>5372</v>
      </c>
    </row>
    <row r="1972" spans="1:2">
      <c r="A1972" t="s">
        <v>6219</v>
      </c>
      <c r="B1972" t="s">
        <v>6220</v>
      </c>
    </row>
    <row r="1973" spans="1:2">
      <c r="A1973" t="s">
        <v>6261</v>
      </c>
      <c r="B1973" t="s">
        <v>6262</v>
      </c>
    </row>
    <row r="1974" spans="1:2">
      <c r="A1974" t="s">
        <v>7056</v>
      </c>
      <c r="B1974" t="s">
        <v>1980</v>
      </c>
    </row>
    <row r="1975" spans="1:2">
      <c r="A1975" t="s">
        <v>4070</v>
      </c>
      <c r="B1975" t="s">
        <v>4071</v>
      </c>
    </row>
    <row r="1976" spans="1:2">
      <c r="A1976" t="s">
        <v>12571</v>
      </c>
      <c r="B1976" t="s">
        <v>12572</v>
      </c>
    </row>
    <row r="1977" spans="1:2">
      <c r="A1977" t="s">
        <v>5192</v>
      </c>
      <c r="B1977" t="s">
        <v>5193</v>
      </c>
    </row>
    <row r="1978" spans="1:2">
      <c r="A1978" t="s">
        <v>10770</v>
      </c>
      <c r="B1978" t="s">
        <v>14267</v>
      </c>
    </row>
    <row r="1979" spans="1:2">
      <c r="A1979" t="s">
        <v>10770</v>
      </c>
      <c r="B1979" t="s">
        <v>14267</v>
      </c>
    </row>
    <row r="1980" spans="1:2">
      <c r="A1980" t="s">
        <v>7051</v>
      </c>
      <c r="B1980" t="s">
        <v>7052</v>
      </c>
    </row>
    <row r="1981" spans="1:2">
      <c r="A1981" t="s">
        <v>13249</v>
      </c>
      <c r="B1981" t="s">
        <v>13250</v>
      </c>
    </row>
    <row r="1982" spans="1:2">
      <c r="A1982" t="s">
        <v>5807</v>
      </c>
      <c r="B1982" t="s">
        <v>5808</v>
      </c>
    </row>
    <row r="1983" spans="1:2">
      <c r="A1983" t="s">
        <v>5828</v>
      </c>
      <c r="B1983" t="s">
        <v>5829</v>
      </c>
    </row>
    <row r="1984" spans="1:2">
      <c r="A1984" t="s">
        <v>4474</v>
      </c>
      <c r="B1984" t="s">
        <v>4476</v>
      </c>
    </row>
    <row r="1985" spans="1:2">
      <c r="A1985" t="s">
        <v>5916</v>
      </c>
      <c r="B1985" t="s">
        <v>5917</v>
      </c>
    </row>
    <row r="1986" spans="1:2">
      <c r="A1986" t="s">
        <v>5792</v>
      </c>
      <c r="B1986" t="s">
        <v>5793</v>
      </c>
    </row>
    <row r="1987" spans="1:2">
      <c r="A1987" t="s">
        <v>5851</v>
      </c>
      <c r="B1987" t="s">
        <v>5852</v>
      </c>
    </row>
    <row r="1988" spans="1:2">
      <c r="A1988" t="s">
        <v>4495</v>
      </c>
      <c r="B1988" t="s">
        <v>4497</v>
      </c>
    </row>
    <row r="1989" spans="1:2">
      <c r="A1989" t="s">
        <v>5894</v>
      </c>
      <c r="B1989" t="s">
        <v>5895</v>
      </c>
    </row>
    <row r="1990" spans="1:2">
      <c r="A1990" t="s">
        <v>5779</v>
      </c>
      <c r="B1990" t="s">
        <v>5780</v>
      </c>
    </row>
    <row r="1991" spans="1:2">
      <c r="A1991" t="s">
        <v>5820</v>
      </c>
      <c r="B1991" t="s">
        <v>5821</v>
      </c>
    </row>
    <row r="1992" spans="1:2">
      <c r="A1992" t="s">
        <v>5768</v>
      </c>
      <c r="B1992" t="s">
        <v>5769</v>
      </c>
    </row>
    <row r="1993" spans="1:2">
      <c r="A1993" t="s">
        <v>14071</v>
      </c>
      <c r="B1993" t="s">
        <v>14158</v>
      </c>
    </row>
    <row r="1994" spans="1:2">
      <c r="A1994" t="s">
        <v>14072</v>
      </c>
      <c r="B1994" t="s">
        <v>14159</v>
      </c>
    </row>
    <row r="1995" spans="1:2">
      <c r="A1995" t="s">
        <v>4492</v>
      </c>
      <c r="B1995" t="s">
        <v>4494</v>
      </c>
    </row>
    <row r="1996" spans="1:2">
      <c r="A1996" t="s">
        <v>5947</v>
      </c>
      <c r="B1996" t="s">
        <v>5948</v>
      </c>
    </row>
    <row r="1997" spans="1:2">
      <c r="A1997" t="s">
        <v>5800</v>
      </c>
      <c r="B1997" t="s">
        <v>5801</v>
      </c>
    </row>
    <row r="1998" spans="1:2">
      <c r="A1998" t="s">
        <v>4005</v>
      </c>
      <c r="B1998" t="s">
        <v>4006</v>
      </c>
    </row>
    <row r="1999" spans="1:2">
      <c r="A1999" t="s">
        <v>14134</v>
      </c>
      <c r="B1999" t="s">
        <v>14207</v>
      </c>
    </row>
    <row r="2000" spans="1:2">
      <c r="A2000" t="s">
        <v>5752</v>
      </c>
      <c r="B2000" t="s">
        <v>5753</v>
      </c>
    </row>
    <row r="2001" spans="1:2">
      <c r="A2001" t="s">
        <v>14073</v>
      </c>
      <c r="B2001" t="s">
        <v>14160</v>
      </c>
    </row>
    <row r="2002" spans="1:2">
      <c r="A2002" t="s">
        <v>6257</v>
      </c>
      <c r="B2002" t="s">
        <v>6258</v>
      </c>
    </row>
    <row r="2003" spans="1:2">
      <c r="A2003" t="s">
        <v>14091</v>
      </c>
      <c r="B2003" t="s">
        <v>4992</v>
      </c>
    </row>
    <row r="2004" spans="1:2">
      <c r="A2004" t="s">
        <v>13056</v>
      </c>
      <c r="B2004" t="s">
        <v>13057</v>
      </c>
    </row>
    <row r="2005" spans="1:2">
      <c r="A2005" t="s">
        <v>7959</v>
      </c>
      <c r="B2005" t="s">
        <v>7960</v>
      </c>
    </row>
    <row r="2006" spans="1:2">
      <c r="A2006" t="s">
        <v>10124</v>
      </c>
      <c r="B2006" t="s">
        <v>10125</v>
      </c>
    </row>
    <row r="2007" spans="1:2">
      <c r="A2007" t="s">
        <v>7044</v>
      </c>
      <c r="B2007" t="s">
        <v>14223</v>
      </c>
    </row>
    <row r="2008" spans="1:2">
      <c r="A2008" t="s">
        <v>13458</v>
      </c>
      <c r="B2008" t="s">
        <v>13459</v>
      </c>
    </row>
    <row r="2009" spans="1:2">
      <c r="A2009" t="s">
        <v>13458</v>
      </c>
      <c r="B2009" t="s">
        <v>13463</v>
      </c>
    </row>
    <row r="2010" spans="1:2">
      <c r="A2010" t="s">
        <v>4701</v>
      </c>
      <c r="B2010" t="s">
        <v>4702</v>
      </c>
    </row>
    <row r="2011" spans="1:2">
      <c r="A2011" t="s">
        <v>10665</v>
      </c>
      <c r="B2011" t="s">
        <v>10666</v>
      </c>
    </row>
    <row r="2012" spans="1:2">
      <c r="A2012" t="s">
        <v>10026</v>
      </c>
      <c r="B2012" t="s">
        <v>10027</v>
      </c>
    </row>
    <row r="2013" spans="1:2">
      <c r="A2013" t="s">
        <v>10026</v>
      </c>
      <c r="B2013" t="s">
        <v>10027</v>
      </c>
    </row>
    <row r="2014" spans="1:2">
      <c r="A2014" t="s">
        <v>7044</v>
      </c>
      <c r="B2014" t="s">
        <v>7045</v>
      </c>
    </row>
    <row r="2015" spans="1:2">
      <c r="A2015" t="s">
        <v>4670</v>
      </c>
      <c r="B2015" t="s">
        <v>4671</v>
      </c>
    </row>
    <row r="2016" spans="1:2">
      <c r="A2016" t="s">
        <v>10311</v>
      </c>
      <c r="B2016" t="s">
        <v>10312</v>
      </c>
    </row>
    <row r="2017" spans="1:2">
      <c r="A2017" t="s">
        <v>3373</v>
      </c>
      <c r="B2017" t="s">
        <v>3374</v>
      </c>
    </row>
    <row r="2018" spans="1:2">
      <c r="A2018" t="s">
        <v>3373</v>
      </c>
      <c r="B2018" t="s">
        <v>3374</v>
      </c>
    </row>
    <row r="2019" spans="1:2">
      <c r="A2019" t="s">
        <v>4672</v>
      </c>
      <c r="B2019" t="s">
        <v>1882</v>
      </c>
    </row>
    <row r="2020" spans="1:2">
      <c r="A2020" t="s">
        <v>9359</v>
      </c>
      <c r="B2020" t="s">
        <v>9360</v>
      </c>
    </row>
    <row r="2021" spans="1:2">
      <c r="A2021" t="s">
        <v>3405</v>
      </c>
      <c r="B2021" t="s">
        <v>3406</v>
      </c>
    </row>
    <row r="2022" spans="1:2">
      <c r="A2022" t="s">
        <v>3405</v>
      </c>
      <c r="B2022" t="s">
        <v>3406</v>
      </c>
    </row>
    <row r="2023" spans="1:2">
      <c r="A2023" t="s">
        <v>5907</v>
      </c>
      <c r="B2023" t="s">
        <v>5908</v>
      </c>
    </row>
    <row r="2024" spans="1:2">
      <c r="A2024" t="s">
        <v>9042</v>
      </c>
      <c r="B2024" t="s">
        <v>9043</v>
      </c>
    </row>
    <row r="2025" spans="1:2">
      <c r="A2025" t="s">
        <v>4781</v>
      </c>
      <c r="B2025" t="s">
        <v>4782</v>
      </c>
    </row>
    <row r="2026" spans="1:2">
      <c r="A2026" t="s">
        <v>6334</v>
      </c>
      <c r="B2026" t="s">
        <v>6335</v>
      </c>
    </row>
    <row r="2027" spans="1:2">
      <c r="A2027" t="s">
        <v>5140</v>
      </c>
      <c r="B2027" t="s">
        <v>5141</v>
      </c>
    </row>
    <row r="2028" spans="1:2">
      <c r="A2028" t="s">
        <v>10207</v>
      </c>
      <c r="B2028" t="s">
        <v>10208</v>
      </c>
    </row>
    <row r="2029" spans="1:2">
      <c r="A2029" t="s">
        <v>6135</v>
      </c>
      <c r="B2029" t="s">
        <v>6136</v>
      </c>
    </row>
    <row r="2030" spans="1:2">
      <c r="A2030" t="s">
        <v>5092</v>
      </c>
      <c r="B2030" t="s">
        <v>5093</v>
      </c>
    </row>
    <row r="2031" spans="1:2">
      <c r="A2031" t="s">
        <v>6848</v>
      </c>
      <c r="B2031" t="s">
        <v>6849</v>
      </c>
    </row>
    <row r="2032" spans="1:2">
      <c r="A2032" t="s">
        <v>7130</v>
      </c>
      <c r="B2032" t="s">
        <v>14227</v>
      </c>
    </row>
    <row r="2033" spans="1:2">
      <c r="A2033" t="s">
        <v>12074</v>
      </c>
      <c r="B2033" t="s">
        <v>12075</v>
      </c>
    </row>
    <row r="2034" spans="1:2">
      <c r="A2034" t="s">
        <v>12074</v>
      </c>
      <c r="B2034" t="s">
        <v>12075</v>
      </c>
    </row>
    <row r="2035" spans="1:2">
      <c r="A2035" t="s">
        <v>9757</v>
      </c>
      <c r="B2035" t="s">
        <v>9758</v>
      </c>
    </row>
    <row r="2036" spans="1:2">
      <c r="A2036" t="s">
        <v>6017</v>
      </c>
      <c r="B2036" t="s">
        <v>6018</v>
      </c>
    </row>
    <row r="2037" spans="1:2">
      <c r="A2037" t="s">
        <v>5188</v>
      </c>
      <c r="B2037" t="s">
        <v>5189</v>
      </c>
    </row>
    <row r="2038" spans="1:2">
      <c r="A2038" t="s">
        <v>11958</v>
      </c>
      <c r="B2038" t="s">
        <v>11959</v>
      </c>
    </row>
    <row r="2039" spans="1:2">
      <c r="A2039" t="s">
        <v>5380</v>
      </c>
      <c r="B2039" t="s">
        <v>5381</v>
      </c>
    </row>
    <row r="2040" spans="1:2">
      <c r="A2040" t="s">
        <v>10457</v>
      </c>
      <c r="B2040" t="s">
        <v>10459</v>
      </c>
    </row>
    <row r="2041" spans="1:2">
      <c r="A2041" t="s">
        <v>10436</v>
      </c>
      <c r="B2041" t="s">
        <v>10437</v>
      </c>
    </row>
    <row r="2042" spans="1:2">
      <c r="A2042" t="s">
        <v>10340</v>
      </c>
      <c r="B2042" t="s">
        <v>10342</v>
      </c>
    </row>
    <row r="2043" spans="1:2">
      <c r="A2043" t="s">
        <v>10502</v>
      </c>
      <c r="B2043" t="s">
        <v>10504</v>
      </c>
    </row>
    <row r="2044" spans="1:2">
      <c r="A2044" t="s">
        <v>10531</v>
      </c>
      <c r="B2044" t="s">
        <v>10533</v>
      </c>
    </row>
    <row r="2045" spans="1:2">
      <c r="A2045" t="s">
        <v>10384</v>
      </c>
      <c r="B2045" t="s">
        <v>10386</v>
      </c>
    </row>
    <row r="2046" spans="1:2">
      <c r="A2046" t="s">
        <v>10520</v>
      </c>
      <c r="B2046" t="s">
        <v>10522</v>
      </c>
    </row>
    <row r="2047" spans="1:2">
      <c r="A2047" t="s">
        <v>10448</v>
      </c>
      <c r="B2047" t="s">
        <v>10449</v>
      </c>
    </row>
    <row r="2048" spans="1:2">
      <c r="A2048" t="s">
        <v>6259</v>
      </c>
      <c r="B2048" t="s">
        <v>6260</v>
      </c>
    </row>
    <row r="2049" spans="1:2">
      <c r="A2049" t="s">
        <v>7061</v>
      </c>
      <c r="B2049" t="s">
        <v>3006</v>
      </c>
    </row>
    <row r="2050" spans="1:2">
      <c r="A2050" t="s">
        <v>12068</v>
      </c>
      <c r="B2050" t="s">
        <v>12069</v>
      </c>
    </row>
    <row r="2051" spans="1:2">
      <c r="A2051" t="s">
        <v>8974</v>
      </c>
      <c r="B2051" t="s">
        <v>8975</v>
      </c>
    </row>
    <row r="2052" spans="1:2">
      <c r="A2052" t="s">
        <v>7633</v>
      </c>
      <c r="B2052" t="s">
        <v>1899</v>
      </c>
    </row>
    <row r="2053" spans="1:2">
      <c r="A2053" t="s">
        <v>7633</v>
      </c>
      <c r="B2053" t="s">
        <v>7634</v>
      </c>
    </row>
    <row r="2054" spans="1:2">
      <c r="A2054" t="s">
        <v>13360</v>
      </c>
      <c r="B2054" t="s">
        <v>13361</v>
      </c>
    </row>
    <row r="2055" spans="1:2">
      <c r="A2055" t="s">
        <v>13349</v>
      </c>
      <c r="B2055" t="s">
        <v>13350</v>
      </c>
    </row>
    <row r="2056" spans="1:2">
      <c r="A2056" t="s">
        <v>11642</v>
      </c>
      <c r="B2056" t="s">
        <v>11643</v>
      </c>
    </row>
    <row r="2057" spans="1:2">
      <c r="A2057" t="s">
        <v>9376</v>
      </c>
      <c r="B2057" t="s">
        <v>9377</v>
      </c>
    </row>
    <row r="2058" spans="1:2">
      <c r="A2058" t="s">
        <v>9369</v>
      </c>
      <c r="B2058" t="s">
        <v>9370</v>
      </c>
    </row>
    <row r="2059" spans="1:2">
      <c r="A2059" t="s">
        <v>6858</v>
      </c>
      <c r="B2059" t="s">
        <v>6859</v>
      </c>
    </row>
    <row r="2060" spans="1:2">
      <c r="A2060" t="s">
        <v>14103</v>
      </c>
      <c r="B2060" t="s">
        <v>4934</v>
      </c>
    </row>
    <row r="2061" spans="1:2">
      <c r="A2061" t="s">
        <v>11588</v>
      </c>
      <c r="B2061" t="s">
        <v>11589</v>
      </c>
    </row>
    <row r="2062" spans="1:2">
      <c r="A2062" t="s">
        <v>7228</v>
      </c>
      <c r="B2062" t="s">
        <v>7229</v>
      </c>
    </row>
    <row r="2063" spans="1:2">
      <c r="A2063" t="s">
        <v>12965</v>
      </c>
      <c r="B2063" t="s">
        <v>12966</v>
      </c>
    </row>
    <row r="2064" spans="1:2">
      <c r="A2064" t="s">
        <v>7596</v>
      </c>
      <c r="B2064" t="s">
        <v>7597</v>
      </c>
    </row>
    <row r="2065" spans="1:2">
      <c r="A2065" t="s">
        <v>7596</v>
      </c>
      <c r="B2065" t="s">
        <v>7598</v>
      </c>
    </row>
    <row r="2066" spans="1:2">
      <c r="A2066" t="s">
        <v>4797</v>
      </c>
      <c r="B2066" t="s">
        <v>4798</v>
      </c>
    </row>
    <row r="2067" spans="1:2">
      <c r="A2067" t="s">
        <v>7659</v>
      </c>
      <c r="B2067" t="s">
        <v>7660</v>
      </c>
    </row>
    <row r="2068" spans="1:2">
      <c r="A2068" t="s">
        <v>4389</v>
      </c>
      <c r="B2068" t="s">
        <v>4391</v>
      </c>
    </row>
    <row r="2069" spans="1:2">
      <c r="A2069" t="s">
        <v>4389</v>
      </c>
      <c r="B2069" t="s">
        <v>4393</v>
      </c>
    </row>
    <row r="2070" spans="1:2">
      <c r="A2070" t="s">
        <v>4689</v>
      </c>
      <c r="B2070" t="s">
        <v>1856</v>
      </c>
    </row>
    <row r="2071" spans="1:2">
      <c r="A2071" t="s">
        <v>4280</v>
      </c>
      <c r="B2071" t="s">
        <v>4281</v>
      </c>
    </row>
    <row r="2072" spans="1:2">
      <c r="A2072" t="s">
        <v>4386</v>
      </c>
      <c r="B2072" t="s">
        <v>4387</v>
      </c>
    </row>
    <row r="2073" spans="1:2">
      <c r="A2073" t="s">
        <v>4386</v>
      </c>
      <c r="B2073" t="s">
        <v>4387</v>
      </c>
    </row>
    <row r="2074" spans="1:2">
      <c r="A2074" t="s">
        <v>10028</v>
      </c>
      <c r="B2074" t="s">
        <v>10029</v>
      </c>
    </row>
    <row r="2075" spans="1:2">
      <c r="A2075" t="s">
        <v>10028</v>
      </c>
      <c r="B2075" t="s">
        <v>10029</v>
      </c>
    </row>
    <row r="2076" spans="1:2">
      <c r="A2076" t="s">
        <v>11702</v>
      </c>
      <c r="B2076" t="s">
        <v>11703</v>
      </c>
    </row>
    <row r="2077" spans="1:2">
      <c r="A2077" t="s">
        <v>7202</v>
      </c>
      <c r="B2077" t="s">
        <v>7203</v>
      </c>
    </row>
    <row r="2078" spans="1:2">
      <c r="A2078" t="s">
        <v>8031</v>
      </c>
      <c r="B2078" t="s">
        <v>8032</v>
      </c>
    </row>
    <row r="2079" spans="1:2">
      <c r="A2079" t="s">
        <v>4007</v>
      </c>
      <c r="B2079" t="s">
        <v>4008</v>
      </c>
    </row>
    <row r="2080" spans="1:2">
      <c r="A2080" t="s">
        <v>6133</v>
      </c>
      <c r="B2080" t="s">
        <v>6134</v>
      </c>
    </row>
    <row r="2081" spans="1:2">
      <c r="A2081" t="s">
        <v>9341</v>
      </c>
      <c r="B2081" t="s">
        <v>9342</v>
      </c>
    </row>
    <row r="2082" spans="1:2">
      <c r="A2082" t="s">
        <v>5122</v>
      </c>
      <c r="B2082" t="s">
        <v>5123</v>
      </c>
    </row>
    <row r="2083" spans="1:2">
      <c r="A2083" t="s">
        <v>9325</v>
      </c>
      <c r="B2083" t="s">
        <v>9326</v>
      </c>
    </row>
    <row r="2084" spans="1:2">
      <c r="A2084" t="s">
        <v>13019</v>
      </c>
      <c r="B2084" t="s">
        <v>13020</v>
      </c>
    </row>
    <row r="2085" spans="1:2">
      <c r="A2085" t="s">
        <v>5010</v>
      </c>
      <c r="B2085" t="s">
        <v>5011</v>
      </c>
    </row>
    <row r="2086" spans="1:2">
      <c r="A2086" t="s">
        <v>11498</v>
      </c>
      <c r="B2086" t="s">
        <v>11499</v>
      </c>
    </row>
    <row r="2087" spans="1:2">
      <c r="A2087" t="s">
        <v>4399</v>
      </c>
      <c r="B2087" t="s">
        <v>4401</v>
      </c>
    </row>
    <row r="2088" spans="1:2">
      <c r="A2088" t="s">
        <v>4399</v>
      </c>
      <c r="B2088" t="s">
        <v>4403</v>
      </c>
    </row>
    <row r="2089" spans="1:2">
      <c r="A2089" t="s">
        <v>11764</v>
      </c>
      <c r="B2089" t="s">
        <v>11765</v>
      </c>
    </row>
    <row r="2090" spans="1:2">
      <c r="A2090" t="s">
        <v>12631</v>
      </c>
      <c r="B2090" t="s">
        <v>12632</v>
      </c>
    </row>
    <row r="2091" spans="1:2">
      <c r="A2091" t="s">
        <v>12651</v>
      </c>
      <c r="B2091" t="s">
        <v>12632</v>
      </c>
    </row>
    <row r="2092" spans="1:2">
      <c r="A2092" t="s">
        <v>12629</v>
      </c>
      <c r="B2092" t="s">
        <v>12630</v>
      </c>
    </row>
    <row r="2093" spans="1:2">
      <c r="A2093" t="s">
        <v>3502</v>
      </c>
      <c r="B2093" t="s">
        <v>3503</v>
      </c>
    </row>
    <row r="2094" spans="1:2">
      <c r="A2094" t="s">
        <v>10220</v>
      </c>
      <c r="B2094" t="s">
        <v>10222</v>
      </c>
    </row>
    <row r="2095" spans="1:2">
      <c r="A2095" t="s">
        <v>10213</v>
      </c>
      <c r="B2095" t="s">
        <v>10214</v>
      </c>
    </row>
    <row r="2096" spans="1:2">
      <c r="A2096" t="s">
        <v>4685</v>
      </c>
      <c r="B2096" t="s">
        <v>4686</v>
      </c>
    </row>
    <row r="2097" spans="1:2">
      <c r="A2097" t="s">
        <v>6605</v>
      </c>
      <c r="B2097" t="s">
        <v>6606</v>
      </c>
    </row>
    <row r="2098" spans="1:2">
      <c r="A2098" t="s">
        <v>5568</v>
      </c>
      <c r="B2098" t="s">
        <v>5569</v>
      </c>
    </row>
    <row r="2099" spans="1:2">
      <c r="A2099" t="s">
        <v>5466</v>
      </c>
      <c r="B2099" t="s">
        <v>5467</v>
      </c>
    </row>
    <row r="2100" spans="1:2">
      <c r="A2100" t="s">
        <v>4738</v>
      </c>
      <c r="B2100" t="s">
        <v>4739</v>
      </c>
    </row>
    <row r="2101" spans="1:2">
      <c r="A2101" t="s">
        <v>3506</v>
      </c>
      <c r="B2101" t="s">
        <v>3507</v>
      </c>
    </row>
    <row r="2102" spans="1:2">
      <c r="A2102" t="s">
        <v>7627</v>
      </c>
      <c r="B2102" t="s">
        <v>7629</v>
      </c>
    </row>
    <row r="2103" spans="1:2">
      <c r="A2103" t="s">
        <v>7558</v>
      </c>
      <c r="B2103" t="s">
        <v>7559</v>
      </c>
    </row>
    <row r="2104" spans="1:2">
      <c r="A2104" t="s">
        <v>7622</v>
      </c>
      <c r="B2104" t="s">
        <v>7623</v>
      </c>
    </row>
    <row r="2105" spans="1:2">
      <c r="A2105" t="s">
        <v>4695</v>
      </c>
      <c r="B2105" t="s">
        <v>1851</v>
      </c>
    </row>
    <row r="2106" spans="1:2">
      <c r="A2106" t="s">
        <v>10853</v>
      </c>
      <c r="B2106" t="s">
        <v>10854</v>
      </c>
    </row>
    <row r="2107" spans="1:2">
      <c r="A2107" t="s">
        <v>13259</v>
      </c>
      <c r="B2107" t="s">
        <v>13260</v>
      </c>
    </row>
    <row r="2108" spans="1:2">
      <c r="A2108" t="s">
        <v>10268</v>
      </c>
      <c r="B2108" t="s">
        <v>10271</v>
      </c>
    </row>
    <row r="2109" spans="1:2">
      <c r="A2109" t="s">
        <v>9581</v>
      </c>
      <c r="B2109" t="s">
        <v>9582</v>
      </c>
    </row>
    <row r="2110" spans="1:2">
      <c r="A2110" t="s">
        <v>9578</v>
      </c>
      <c r="B2110" t="s">
        <v>9579</v>
      </c>
    </row>
    <row r="2111" spans="1:2">
      <c r="A2111" t="s">
        <v>7914</v>
      </c>
      <c r="B2111" t="s">
        <v>7915</v>
      </c>
    </row>
    <row r="2112" spans="1:2">
      <c r="A2112" t="s">
        <v>7911</v>
      </c>
      <c r="B2112" t="s">
        <v>7912</v>
      </c>
    </row>
    <row r="2113" spans="1:2">
      <c r="A2113" t="s">
        <v>7911</v>
      </c>
      <c r="B2113" t="s">
        <v>7913</v>
      </c>
    </row>
    <row r="2114" spans="1:2">
      <c r="A2114" t="s">
        <v>7914</v>
      </c>
      <c r="B2114" t="s">
        <v>7916</v>
      </c>
    </row>
    <row r="2115" spans="1:2">
      <c r="A2115" t="s">
        <v>7592</v>
      </c>
      <c r="B2115" t="s">
        <v>1813</v>
      </c>
    </row>
    <row r="2116" spans="1:2">
      <c r="A2116" t="s">
        <v>7592</v>
      </c>
      <c r="B2116" t="s">
        <v>7593</v>
      </c>
    </row>
    <row r="2117" spans="1:2">
      <c r="A2117" t="s">
        <v>10839</v>
      </c>
      <c r="B2117" t="s">
        <v>10840</v>
      </c>
    </row>
    <row r="2118" spans="1:2">
      <c r="A2118" t="s">
        <v>9018</v>
      </c>
      <c r="B2118" t="s">
        <v>9019</v>
      </c>
    </row>
    <row r="2119" spans="1:2">
      <c r="A2119" t="s">
        <v>10863</v>
      </c>
      <c r="B2119" t="s">
        <v>10864</v>
      </c>
    </row>
    <row r="2120" spans="1:2">
      <c r="A2120" t="s">
        <v>12991</v>
      </c>
      <c r="B2120" t="s">
        <v>12988</v>
      </c>
    </row>
    <row r="2121" spans="1:2">
      <c r="A2121" t="s">
        <v>7615</v>
      </c>
      <c r="B2121" t="s">
        <v>2047</v>
      </c>
    </row>
    <row r="2122" spans="1:2">
      <c r="A2122" t="s">
        <v>13402</v>
      </c>
      <c r="B2122" t="s">
        <v>13403</v>
      </c>
    </row>
    <row r="2123" spans="1:2">
      <c r="A2123" t="s">
        <v>11215</v>
      </c>
      <c r="B2123" t="s">
        <v>11216</v>
      </c>
    </row>
    <row r="2124" spans="1:2">
      <c r="A2124" t="s">
        <v>11219</v>
      </c>
      <c r="B2124" t="s">
        <v>11220</v>
      </c>
    </row>
    <row r="2125" spans="1:2">
      <c r="A2125" t="s">
        <v>10243</v>
      </c>
      <c r="B2125" t="s">
        <v>2087</v>
      </c>
    </row>
    <row r="2126" spans="1:2">
      <c r="A2126" t="s">
        <v>13074</v>
      </c>
      <c r="B2126" t="s">
        <v>13075</v>
      </c>
    </row>
    <row r="2127" spans="1:2">
      <c r="A2127" t="s">
        <v>5373</v>
      </c>
      <c r="B2127" t="s">
        <v>2020</v>
      </c>
    </row>
    <row r="2128" spans="1:2">
      <c r="A2128" t="s">
        <v>12054</v>
      </c>
      <c r="B2128" t="s">
        <v>12055</v>
      </c>
    </row>
    <row r="2129" spans="1:2">
      <c r="A2129" t="s">
        <v>11452</v>
      </c>
      <c r="B2129" t="s">
        <v>11453</v>
      </c>
    </row>
    <row r="2130" spans="1:2">
      <c r="A2130" t="s">
        <v>8670</v>
      </c>
      <c r="B2130" t="s">
        <v>8671</v>
      </c>
    </row>
    <row r="2131" spans="1:2">
      <c r="A2131" t="s">
        <v>8451</v>
      </c>
      <c r="B2131" t="s">
        <v>8453</v>
      </c>
    </row>
    <row r="2132" spans="1:2">
      <c r="A2132" t="s">
        <v>8896</v>
      </c>
      <c r="B2132" t="s">
        <v>8897</v>
      </c>
    </row>
    <row r="2133" spans="1:2">
      <c r="A2133" t="s">
        <v>13481</v>
      </c>
      <c r="B2133" t="s">
        <v>13488</v>
      </c>
    </row>
    <row r="2134" spans="1:2">
      <c r="A2134" t="s">
        <v>10566</v>
      </c>
      <c r="B2134" t="s">
        <v>10568</v>
      </c>
    </row>
    <row r="2135" spans="1:2">
      <c r="A2135" t="s">
        <v>11610</v>
      </c>
      <c r="B2135" t="s">
        <v>11611</v>
      </c>
    </row>
    <row r="2136" spans="1:2">
      <c r="A2136" t="s">
        <v>12863</v>
      </c>
      <c r="B2136" t="s">
        <v>12864</v>
      </c>
    </row>
    <row r="2137" spans="1:2">
      <c r="A2137" t="s">
        <v>13454</v>
      </c>
      <c r="B2137" t="s">
        <v>13455</v>
      </c>
    </row>
    <row r="2138" spans="1:2">
      <c r="A2138" t="s">
        <v>12535</v>
      </c>
      <c r="B2138" t="s">
        <v>12536</v>
      </c>
    </row>
    <row r="2139" spans="1:2">
      <c r="A2139" t="s">
        <v>8334</v>
      </c>
      <c r="B2139" t="s">
        <v>8335</v>
      </c>
    </row>
    <row r="2140" spans="1:2">
      <c r="A2140" t="s">
        <v>10094</v>
      </c>
      <c r="B2140" t="s">
        <v>10095</v>
      </c>
    </row>
    <row r="2141" spans="1:2">
      <c r="A2141" t="s">
        <v>10094</v>
      </c>
      <c r="B2141" t="s">
        <v>10095</v>
      </c>
    </row>
    <row r="2142" spans="1:2">
      <c r="A2142" t="s">
        <v>10243</v>
      </c>
      <c r="B2142" t="s">
        <v>10244</v>
      </c>
    </row>
    <row r="2143" spans="1:2">
      <c r="A2143" t="s">
        <v>10243</v>
      </c>
      <c r="B2143" t="s">
        <v>10244</v>
      </c>
    </row>
    <row r="2144" spans="1:2">
      <c r="A2144" t="s">
        <v>9441</v>
      </c>
      <c r="B2144" t="s">
        <v>9442</v>
      </c>
    </row>
    <row r="2145" spans="1:2">
      <c r="A2145" t="s">
        <v>9441</v>
      </c>
      <c r="B2145" t="s">
        <v>9442</v>
      </c>
    </row>
    <row r="2146" spans="1:2">
      <c r="A2146" t="s">
        <v>8588</v>
      </c>
      <c r="B2146" t="s">
        <v>8589</v>
      </c>
    </row>
    <row r="2147" spans="1:2">
      <c r="A2147" t="s">
        <v>13458</v>
      </c>
      <c r="B2147" t="s">
        <v>13462</v>
      </c>
    </row>
    <row r="2148" spans="1:2">
      <c r="A2148" t="s">
        <v>7156</v>
      </c>
      <c r="B2148" t="s">
        <v>7157</v>
      </c>
    </row>
    <row r="2149" spans="1:2">
      <c r="A2149" t="s">
        <v>14135</v>
      </c>
      <c r="B2149" t="s">
        <v>5745</v>
      </c>
    </row>
    <row r="2150" spans="1:2">
      <c r="A2150" t="s">
        <v>4439</v>
      </c>
      <c r="B2150" t="s">
        <v>4440</v>
      </c>
    </row>
    <row r="2151" spans="1:2">
      <c r="A2151" t="s">
        <v>10861</v>
      </c>
      <c r="B2151" t="s">
        <v>10862</v>
      </c>
    </row>
    <row r="2152" spans="1:2">
      <c r="A2152" t="s">
        <v>4827</v>
      </c>
      <c r="B2152" t="s">
        <v>4828</v>
      </c>
    </row>
    <row r="2153" spans="1:2">
      <c r="A2153" t="s">
        <v>4845</v>
      </c>
      <c r="B2153" t="s">
        <v>4846</v>
      </c>
    </row>
    <row r="2154" spans="1:2">
      <c r="A2154" t="s">
        <v>9263</v>
      </c>
      <c r="B2154" t="s">
        <v>9264</v>
      </c>
    </row>
    <row r="2155" spans="1:2">
      <c r="A2155" t="s">
        <v>11814</v>
      </c>
      <c r="B2155" t="s">
        <v>11815</v>
      </c>
    </row>
    <row r="2156" spans="1:2">
      <c r="A2156" t="s">
        <v>5892</v>
      </c>
      <c r="B2156" t="s">
        <v>5893</v>
      </c>
    </row>
    <row r="2157" spans="1:2">
      <c r="A2157" t="s">
        <v>5510</v>
      </c>
      <c r="B2157" t="s">
        <v>5511</v>
      </c>
    </row>
    <row r="2158" spans="1:2">
      <c r="A2158" t="s">
        <v>13076</v>
      </c>
      <c r="B2158" t="s">
        <v>13077</v>
      </c>
    </row>
    <row r="2159" spans="1:2">
      <c r="A2159" t="s">
        <v>5263</v>
      </c>
      <c r="B2159" t="s">
        <v>5264</v>
      </c>
    </row>
    <row r="2160" spans="1:2">
      <c r="A2160" t="s">
        <v>10337</v>
      </c>
      <c r="B2160" t="s">
        <v>10338</v>
      </c>
    </row>
    <row r="2161" spans="1:2">
      <c r="A2161" t="s">
        <v>10340</v>
      </c>
      <c r="B2161" t="s">
        <v>10341</v>
      </c>
    </row>
    <row r="2162" spans="1:2">
      <c r="A2162" t="s">
        <v>10348</v>
      </c>
      <c r="B2162" t="s">
        <v>10350</v>
      </c>
    </row>
    <row r="2163" spans="1:2">
      <c r="A2163" t="s">
        <v>10409</v>
      </c>
      <c r="B2163" t="s">
        <v>10410</v>
      </c>
    </row>
    <row r="2164" spans="1:2">
      <c r="A2164" t="s">
        <v>10409</v>
      </c>
      <c r="B2164" t="s">
        <v>10410</v>
      </c>
    </row>
    <row r="2165" spans="1:2">
      <c r="A2165" t="s">
        <v>8640</v>
      </c>
      <c r="B2165" t="s">
        <v>8641</v>
      </c>
    </row>
    <row r="2166" spans="1:2">
      <c r="A2166" t="s">
        <v>5331</v>
      </c>
      <c r="B2166" t="s">
        <v>5332</v>
      </c>
    </row>
    <row r="2167" spans="1:2">
      <c r="A2167" t="s">
        <v>6434</v>
      </c>
      <c r="B2167" t="s">
        <v>6435</v>
      </c>
    </row>
    <row r="2168" spans="1:2">
      <c r="A2168" t="s">
        <v>3679</v>
      </c>
      <c r="B2168" t="s">
        <v>3680</v>
      </c>
    </row>
    <row r="2169" spans="1:2">
      <c r="A2169" t="s">
        <v>9896</v>
      </c>
      <c r="B2169" t="s">
        <v>9897</v>
      </c>
    </row>
    <row r="2170" spans="1:2">
      <c r="A2170" t="s">
        <v>7257</v>
      </c>
      <c r="B2170" t="s">
        <v>7258</v>
      </c>
    </row>
    <row r="2171" spans="1:2">
      <c r="A2171" t="s">
        <v>13478</v>
      </c>
      <c r="B2171" t="s">
        <v>13480</v>
      </c>
    </row>
    <row r="2172" spans="1:2">
      <c r="A2172" t="s">
        <v>4272</v>
      </c>
      <c r="B2172" t="s">
        <v>4273</v>
      </c>
    </row>
    <row r="2173" spans="1:2">
      <c r="A2173" t="s">
        <v>7932</v>
      </c>
      <c r="B2173" t="s">
        <v>14236</v>
      </c>
    </row>
    <row r="2174" spans="1:2">
      <c r="A2174" t="s">
        <v>9380</v>
      </c>
      <c r="B2174" t="s">
        <v>9381</v>
      </c>
    </row>
    <row r="2175" spans="1:2">
      <c r="A2175" t="s">
        <v>8498</v>
      </c>
      <c r="B2175" t="s">
        <v>8499</v>
      </c>
    </row>
    <row r="2176" spans="1:2">
      <c r="A2176" t="s">
        <v>5186</v>
      </c>
      <c r="B2176" t="s">
        <v>5187</v>
      </c>
    </row>
    <row r="2177" spans="1:2">
      <c r="A2177" t="s">
        <v>13112</v>
      </c>
      <c r="B2177" t="s">
        <v>13113</v>
      </c>
    </row>
    <row r="2178" spans="1:2">
      <c r="A2178" t="s">
        <v>5738</v>
      </c>
      <c r="B2178" t="s">
        <v>5739</v>
      </c>
    </row>
    <row r="2179" spans="1:2">
      <c r="A2179" t="s">
        <v>5736</v>
      </c>
      <c r="B2179" t="s">
        <v>5737</v>
      </c>
    </row>
    <row r="2180" spans="1:2">
      <c r="A2180" t="s">
        <v>8846</v>
      </c>
      <c r="B2180" t="s">
        <v>8847</v>
      </c>
    </row>
    <row r="2181" spans="1:2">
      <c r="A2181" t="s">
        <v>11031</v>
      </c>
      <c r="B2181" t="s">
        <v>11032</v>
      </c>
    </row>
    <row r="2182" spans="1:2">
      <c r="A2182" t="s">
        <v>11031</v>
      </c>
      <c r="B2182" t="s">
        <v>11033</v>
      </c>
    </row>
    <row r="2183" spans="1:2">
      <c r="A2183" t="s">
        <v>9811</v>
      </c>
      <c r="B2183" t="s">
        <v>9812</v>
      </c>
    </row>
    <row r="2184" spans="1:2">
      <c r="A2184" t="s">
        <v>6715</v>
      </c>
      <c r="B2184" t="s">
        <v>6716</v>
      </c>
    </row>
    <row r="2185" spans="1:2">
      <c r="A2185" t="s">
        <v>6019</v>
      </c>
      <c r="B2185" t="s">
        <v>6020</v>
      </c>
    </row>
    <row r="2186" spans="1:2">
      <c r="A2186" t="s">
        <v>4038</v>
      </c>
      <c r="B2186" t="s">
        <v>4039</v>
      </c>
    </row>
    <row r="2187" spans="1:2">
      <c r="A2187" t="s">
        <v>6578</v>
      </c>
      <c r="B2187" t="s">
        <v>6579</v>
      </c>
    </row>
    <row r="2188" spans="1:2">
      <c r="A2188" t="s">
        <v>13048</v>
      </c>
      <c r="B2188" t="s">
        <v>13049</v>
      </c>
    </row>
    <row r="2189" spans="1:2">
      <c r="A2189" t="s">
        <v>6592</v>
      </c>
      <c r="B2189" t="s">
        <v>6593</v>
      </c>
    </row>
    <row r="2190" spans="1:2">
      <c r="A2190" t="s">
        <v>10566</v>
      </c>
      <c r="B2190" t="s">
        <v>10567</v>
      </c>
    </row>
    <row r="2191" spans="1:2">
      <c r="A2191" t="s">
        <v>13502</v>
      </c>
      <c r="B2191" t="s">
        <v>13508</v>
      </c>
    </row>
    <row r="2192" spans="1:2">
      <c r="A2192" t="s">
        <v>8170</v>
      </c>
      <c r="B2192" t="s">
        <v>8171</v>
      </c>
    </row>
    <row r="2193" spans="1:2">
      <c r="A2193" t="s">
        <v>7527</v>
      </c>
      <c r="B2193" t="s">
        <v>7528</v>
      </c>
    </row>
    <row r="2194" spans="1:2">
      <c r="A2194" t="s">
        <v>12688</v>
      </c>
      <c r="B2194" t="s">
        <v>12689</v>
      </c>
    </row>
    <row r="2195" spans="1:2">
      <c r="A2195" t="s">
        <v>11064</v>
      </c>
      <c r="B2195" t="s">
        <v>11066</v>
      </c>
    </row>
    <row r="2196" spans="1:2">
      <c r="A2196" t="s">
        <v>11064</v>
      </c>
      <c r="B2196" t="s">
        <v>11065</v>
      </c>
    </row>
    <row r="2197" spans="1:2">
      <c r="A2197" t="s">
        <v>11258</v>
      </c>
      <c r="B2197" t="s">
        <v>11259</v>
      </c>
    </row>
    <row r="2198" spans="1:2">
      <c r="A2198" t="s">
        <v>10478</v>
      </c>
      <c r="B2198" t="s">
        <v>10479</v>
      </c>
    </row>
    <row r="2199" spans="1:2">
      <c r="A2199" t="s">
        <v>10478</v>
      </c>
      <c r="B2199" t="s">
        <v>10479</v>
      </c>
    </row>
    <row r="2200" spans="1:2">
      <c r="A2200" t="s">
        <v>5777</v>
      </c>
      <c r="B2200" t="s">
        <v>5778</v>
      </c>
    </row>
    <row r="2201" spans="1:2">
      <c r="A2201" t="s">
        <v>7325</v>
      </c>
      <c r="B2201" t="s">
        <v>7326</v>
      </c>
    </row>
    <row r="2202" spans="1:2">
      <c r="A2202" t="s">
        <v>7564</v>
      </c>
      <c r="B2202" t="s">
        <v>7565</v>
      </c>
    </row>
    <row r="2203" spans="1:2">
      <c r="A2203" t="s">
        <v>7564</v>
      </c>
      <c r="B2203" t="s">
        <v>7566</v>
      </c>
    </row>
    <row r="2204" spans="1:2">
      <c r="A2204" t="s">
        <v>12993</v>
      </c>
      <c r="B2204" t="s">
        <v>12992</v>
      </c>
    </row>
    <row r="2205" spans="1:2">
      <c r="A2205" t="s">
        <v>7661</v>
      </c>
      <c r="B2205" t="s">
        <v>7662</v>
      </c>
    </row>
    <row r="2206" spans="1:2">
      <c r="A2206" t="s">
        <v>9405</v>
      </c>
      <c r="B2206" t="s">
        <v>9406</v>
      </c>
    </row>
    <row r="2207" spans="1:2">
      <c r="A2207" t="s">
        <v>9405</v>
      </c>
      <c r="B2207" t="s">
        <v>9406</v>
      </c>
    </row>
    <row r="2208" spans="1:2">
      <c r="A2208" t="s">
        <v>4825</v>
      </c>
      <c r="B2208" t="s">
        <v>4826</v>
      </c>
    </row>
    <row r="2209" spans="1:2">
      <c r="A2209" t="s">
        <v>10621</v>
      </c>
      <c r="B2209" t="s">
        <v>10623</v>
      </c>
    </row>
    <row r="2210" spans="1:2">
      <c r="A2210" t="s">
        <v>10621</v>
      </c>
      <c r="B2210" t="s">
        <v>10622</v>
      </c>
    </row>
    <row r="2211" spans="1:2">
      <c r="A2211" t="s">
        <v>6703</v>
      </c>
      <c r="B2211" t="s">
        <v>6704</v>
      </c>
    </row>
    <row r="2212" spans="1:2">
      <c r="A2212" t="s">
        <v>6049</v>
      </c>
      <c r="B2212" t="s">
        <v>6050</v>
      </c>
    </row>
    <row r="2213" spans="1:2">
      <c r="A2213" t="s">
        <v>6221</v>
      </c>
      <c r="B2213" t="s">
        <v>6222</v>
      </c>
    </row>
    <row r="2214" spans="1:2">
      <c r="A2214" t="s">
        <v>6123</v>
      </c>
      <c r="B2214" t="s">
        <v>6124</v>
      </c>
    </row>
    <row r="2215" spans="1:2">
      <c r="A2215" t="s">
        <v>6223</v>
      </c>
      <c r="B2215" t="s">
        <v>6224</v>
      </c>
    </row>
    <row r="2216" spans="1:2">
      <c r="A2216" t="s">
        <v>3681</v>
      </c>
      <c r="B2216" t="s">
        <v>3682</v>
      </c>
    </row>
    <row r="2217" spans="1:2">
      <c r="A2217" t="s">
        <v>12573</v>
      </c>
      <c r="B2217" t="s">
        <v>12574</v>
      </c>
    </row>
    <row r="2218" spans="1:2">
      <c r="A2218" t="s">
        <v>7739</v>
      </c>
      <c r="B2218" t="s">
        <v>7741</v>
      </c>
    </row>
    <row r="2219" spans="1:2">
      <c r="A2219" t="s">
        <v>7739</v>
      </c>
      <c r="B2219" t="s">
        <v>7740</v>
      </c>
    </row>
    <row r="2220" spans="1:2">
      <c r="A2220" t="s">
        <v>12419</v>
      </c>
      <c r="B2220" t="s">
        <v>12420</v>
      </c>
    </row>
    <row r="2221" spans="1:2">
      <c r="A2221" t="s">
        <v>6763</v>
      </c>
      <c r="B2221" t="s">
        <v>6764</v>
      </c>
    </row>
    <row r="2222" spans="1:2">
      <c r="A2222" t="s">
        <v>10777</v>
      </c>
      <c r="B2222" t="s">
        <v>10778</v>
      </c>
    </row>
    <row r="2223" spans="1:2">
      <c r="A2223" t="s">
        <v>13467</v>
      </c>
      <c r="B2223" t="s">
        <v>13468</v>
      </c>
    </row>
    <row r="2224" spans="1:2">
      <c r="A2224" t="s">
        <v>13444</v>
      </c>
      <c r="B2224" t="s">
        <v>13449</v>
      </c>
    </row>
    <row r="2225" spans="1:2">
      <c r="A2225" t="s">
        <v>13493</v>
      </c>
      <c r="B2225" t="s">
        <v>13501</v>
      </c>
    </row>
    <row r="2226" spans="1:2">
      <c r="A2226" t="s">
        <v>14074</v>
      </c>
      <c r="B2226" t="s">
        <v>14161</v>
      </c>
    </row>
    <row r="2227" spans="1:2">
      <c r="A2227" t="s">
        <v>11500</v>
      </c>
      <c r="B2227" t="s">
        <v>11501</v>
      </c>
    </row>
    <row r="2228" spans="1:2">
      <c r="A2228" t="s">
        <v>12746</v>
      </c>
      <c r="B2228" t="s">
        <v>12747</v>
      </c>
    </row>
    <row r="2229" spans="1:2">
      <c r="A2229" t="s">
        <v>10974</v>
      </c>
      <c r="B2229" t="s">
        <v>10976</v>
      </c>
    </row>
    <row r="2230" spans="1:2">
      <c r="A2230" t="s">
        <v>10974</v>
      </c>
      <c r="B2230" t="s">
        <v>10975</v>
      </c>
    </row>
    <row r="2231" spans="1:2">
      <c r="A2231" t="s">
        <v>7587</v>
      </c>
      <c r="B2231" t="s">
        <v>7588</v>
      </c>
    </row>
    <row r="2232" spans="1:2">
      <c r="A2232" t="s">
        <v>6617</v>
      </c>
      <c r="B2232" t="s">
        <v>6618</v>
      </c>
    </row>
    <row r="2233" spans="1:2">
      <c r="A2233" t="s">
        <v>12575</v>
      </c>
      <c r="B2233" t="s">
        <v>12576</v>
      </c>
    </row>
    <row r="2234" spans="1:2">
      <c r="A2234" t="s">
        <v>11502</v>
      </c>
      <c r="B2234" t="s">
        <v>11503</v>
      </c>
    </row>
    <row r="2235" spans="1:2">
      <c r="A2235" t="s">
        <v>8053</v>
      </c>
      <c r="B2235" t="s">
        <v>8055</v>
      </c>
    </row>
    <row r="2236" spans="1:2">
      <c r="A2236" t="s">
        <v>9124</v>
      </c>
      <c r="B2236" t="s">
        <v>9125</v>
      </c>
    </row>
    <row r="2237" spans="1:2">
      <c r="A2237" t="s">
        <v>9124</v>
      </c>
      <c r="B2237" t="s">
        <v>9125</v>
      </c>
    </row>
    <row r="2238" spans="1:2">
      <c r="A2238" t="s">
        <v>10960</v>
      </c>
      <c r="B2238" t="s">
        <v>10961</v>
      </c>
    </row>
    <row r="2239" spans="1:2">
      <c r="A2239" t="s">
        <v>5021</v>
      </c>
      <c r="B2239" t="s">
        <v>5022</v>
      </c>
    </row>
    <row r="2240" spans="1:2">
      <c r="A2240" t="s">
        <v>5575</v>
      </c>
      <c r="B2240" t="s">
        <v>5576</v>
      </c>
    </row>
    <row r="2241" spans="1:2">
      <c r="A2241" t="s">
        <v>8158</v>
      </c>
      <c r="B2241" t="s">
        <v>8161</v>
      </c>
    </row>
    <row r="2242" spans="1:2">
      <c r="A2242" t="s">
        <v>7902</v>
      </c>
      <c r="B2242" t="s">
        <v>7904</v>
      </c>
    </row>
    <row r="2243" spans="1:2">
      <c r="A2243" t="s">
        <v>6887</v>
      </c>
      <c r="B2243" t="s">
        <v>6888</v>
      </c>
    </row>
    <row r="2244" spans="1:2">
      <c r="A2244" t="s">
        <v>7761</v>
      </c>
      <c r="B2244" t="s">
        <v>7763</v>
      </c>
    </row>
    <row r="2245" spans="1:2">
      <c r="A2245" t="s">
        <v>6626</v>
      </c>
      <c r="B2245" t="s">
        <v>6627</v>
      </c>
    </row>
    <row r="2246" spans="1:2">
      <c r="A2246" t="s">
        <v>9731</v>
      </c>
      <c r="B2246" t="s">
        <v>9732</v>
      </c>
    </row>
    <row r="2247" spans="1:2">
      <c r="A2247" t="s">
        <v>9126</v>
      </c>
      <c r="B2247" t="s">
        <v>9127</v>
      </c>
    </row>
    <row r="2248" spans="1:2">
      <c r="A2248" t="s">
        <v>9126</v>
      </c>
      <c r="B2248" t="s">
        <v>9127</v>
      </c>
    </row>
    <row r="2249" spans="1:2">
      <c r="A2249" t="s">
        <v>11022</v>
      </c>
      <c r="B2249" t="s">
        <v>11023</v>
      </c>
    </row>
    <row r="2250" spans="1:2">
      <c r="A2250" t="s">
        <v>3798</v>
      </c>
      <c r="B2250" t="s">
        <v>3799</v>
      </c>
    </row>
    <row r="2251" spans="1:2">
      <c r="A2251" t="s">
        <v>6936</v>
      </c>
      <c r="B2251" t="s">
        <v>6937</v>
      </c>
    </row>
    <row r="2252" spans="1:2">
      <c r="A2252" t="s">
        <v>7064</v>
      </c>
      <c r="B2252" t="s">
        <v>7065</v>
      </c>
    </row>
    <row r="2253" spans="1:2">
      <c r="A2253" t="s">
        <v>11437</v>
      </c>
      <c r="B2253" t="s">
        <v>11438</v>
      </c>
    </row>
    <row r="2254" spans="1:2">
      <c r="A2254" t="s">
        <v>10032</v>
      </c>
      <c r="B2254" t="s">
        <v>14265</v>
      </c>
    </row>
    <row r="2255" spans="1:2">
      <c r="A2255" t="s">
        <v>10032</v>
      </c>
      <c r="B2255" t="s">
        <v>14265</v>
      </c>
    </row>
    <row r="2256" spans="1:2">
      <c r="A2256" t="s">
        <v>10082</v>
      </c>
      <c r="B2256" t="s">
        <v>10083</v>
      </c>
    </row>
    <row r="2257" spans="1:2">
      <c r="A2257" t="s">
        <v>10668</v>
      </c>
      <c r="B2257" t="s">
        <v>10670</v>
      </c>
    </row>
    <row r="2258" spans="1:2">
      <c r="A2258" t="s">
        <v>10176</v>
      </c>
      <c r="B2258" t="s">
        <v>10177</v>
      </c>
    </row>
    <row r="2259" spans="1:2">
      <c r="A2259" t="s">
        <v>10180</v>
      </c>
      <c r="B2259" t="s">
        <v>10181</v>
      </c>
    </row>
    <row r="2260" spans="1:2">
      <c r="A2260" t="s">
        <v>11348</v>
      </c>
      <c r="B2260" t="s">
        <v>11350</v>
      </c>
    </row>
    <row r="2261" spans="1:2">
      <c r="A2261" t="s">
        <v>11385</v>
      </c>
      <c r="B2261" t="s">
        <v>11386</v>
      </c>
    </row>
    <row r="2262" spans="1:2">
      <c r="A2262" t="s">
        <v>5416</v>
      </c>
      <c r="B2262" t="s">
        <v>5417</v>
      </c>
    </row>
    <row r="2263" spans="1:2">
      <c r="A2263" t="s">
        <v>5453</v>
      </c>
      <c r="B2263" t="s">
        <v>5454</v>
      </c>
    </row>
    <row r="2264" spans="1:2">
      <c r="A2264" t="s">
        <v>7533</v>
      </c>
      <c r="B2264" t="s">
        <v>7534</v>
      </c>
    </row>
    <row r="2265" spans="1:2">
      <c r="A2265" t="s">
        <v>8924</v>
      </c>
      <c r="B2265" t="s">
        <v>8925</v>
      </c>
    </row>
    <row r="2266" spans="1:2">
      <c r="A2266" t="s">
        <v>11115</v>
      </c>
      <c r="B2266" t="s">
        <v>11116</v>
      </c>
    </row>
    <row r="2267" spans="1:2">
      <c r="A2267" t="s">
        <v>5365</v>
      </c>
      <c r="B2267" t="s">
        <v>5366</v>
      </c>
    </row>
    <row r="2268" spans="1:2">
      <c r="A2268" t="s">
        <v>13013</v>
      </c>
      <c r="B2268" t="s">
        <v>13014</v>
      </c>
    </row>
    <row r="2269" spans="1:2">
      <c r="A2269" t="s">
        <v>6808</v>
      </c>
      <c r="B2269" t="s">
        <v>6809</v>
      </c>
    </row>
    <row r="2270" spans="1:2">
      <c r="A2270" t="s">
        <v>8672</v>
      </c>
      <c r="B2270" t="s">
        <v>8673</v>
      </c>
    </row>
    <row r="2271" spans="1:2">
      <c r="A2271" t="s">
        <v>8500</v>
      </c>
      <c r="B2271" t="s">
        <v>8501</v>
      </c>
    </row>
    <row r="2272" spans="1:2">
      <c r="A2272" t="s">
        <v>8674</v>
      </c>
      <c r="B2272" t="s">
        <v>8675</v>
      </c>
    </row>
    <row r="2273" spans="1:2">
      <c r="A2273" t="s">
        <v>6875</v>
      </c>
      <c r="B2273" t="s">
        <v>6876</v>
      </c>
    </row>
    <row r="2274" spans="1:2">
      <c r="A2274" t="s">
        <v>6877</v>
      </c>
      <c r="B2274" t="s">
        <v>6878</v>
      </c>
    </row>
    <row r="2275" spans="1:2">
      <c r="A2275" t="s">
        <v>6879</v>
      </c>
      <c r="B2275" t="s">
        <v>6880</v>
      </c>
    </row>
    <row r="2276" spans="1:2">
      <c r="A2276" t="s">
        <v>6881</v>
      </c>
      <c r="B2276" t="s">
        <v>6882</v>
      </c>
    </row>
    <row r="2277" spans="1:2">
      <c r="A2277" t="s">
        <v>11241</v>
      </c>
      <c r="B2277" t="s">
        <v>11242</v>
      </c>
    </row>
    <row r="2278" spans="1:2">
      <c r="A2278" t="s">
        <v>9166</v>
      </c>
      <c r="B2278" t="s">
        <v>9167</v>
      </c>
    </row>
    <row r="2279" spans="1:2">
      <c r="A2279" t="s">
        <v>7939</v>
      </c>
      <c r="B2279" t="s">
        <v>14246</v>
      </c>
    </row>
    <row r="2280" spans="1:2">
      <c r="A2280" t="s">
        <v>8580</v>
      </c>
      <c r="B2280" t="s">
        <v>8581</v>
      </c>
    </row>
    <row r="2281" spans="1:2">
      <c r="A2281" t="s">
        <v>8678</v>
      </c>
      <c r="B2281" t="s">
        <v>8679</v>
      </c>
    </row>
    <row r="2282" spans="1:2">
      <c r="A2282" t="s">
        <v>8490</v>
      </c>
      <c r="B2282" t="s">
        <v>8491</v>
      </c>
    </row>
    <row r="2283" spans="1:2">
      <c r="A2283" t="s">
        <v>8676</v>
      </c>
      <c r="B2283" t="s">
        <v>8677</v>
      </c>
    </row>
    <row r="2284" spans="1:2">
      <c r="A2284" t="s">
        <v>12405</v>
      </c>
      <c r="B2284" t="s">
        <v>12406</v>
      </c>
    </row>
    <row r="2285" spans="1:2">
      <c r="A2285" t="s">
        <v>10668</v>
      </c>
      <c r="B2285" t="s">
        <v>10669</v>
      </c>
    </row>
    <row r="2286" spans="1:2">
      <c r="A2286" t="s">
        <v>7935</v>
      </c>
      <c r="B2286" t="s">
        <v>14244</v>
      </c>
    </row>
    <row r="2287" spans="1:2">
      <c r="A2287" t="s">
        <v>7946</v>
      </c>
      <c r="B2287" t="s">
        <v>14245</v>
      </c>
    </row>
    <row r="2288" spans="1:2">
      <c r="A2288" t="s">
        <v>10682</v>
      </c>
      <c r="B2288" t="s">
        <v>10683</v>
      </c>
    </row>
    <row r="2289" spans="1:2">
      <c r="A2289" t="s">
        <v>10691</v>
      </c>
      <c r="B2289" t="s">
        <v>10692</v>
      </c>
    </row>
    <row r="2290" spans="1:2">
      <c r="A2290" t="s">
        <v>11556</v>
      </c>
      <c r="B2290" t="s">
        <v>11557</v>
      </c>
    </row>
    <row r="2291" spans="1:2">
      <c r="A2291" t="s">
        <v>4920</v>
      </c>
      <c r="B2291" t="s">
        <v>4921</v>
      </c>
    </row>
    <row r="2292" spans="1:2">
      <c r="A2292" t="s">
        <v>3845</v>
      </c>
      <c r="B2292" t="s">
        <v>3846</v>
      </c>
    </row>
    <row r="2293" spans="1:2">
      <c r="A2293" t="s">
        <v>11480</v>
      </c>
      <c r="B2293" t="s">
        <v>11481</v>
      </c>
    </row>
    <row r="2294" spans="1:2">
      <c r="A2294" t="s">
        <v>3834</v>
      </c>
      <c r="B2294" t="s">
        <v>14150</v>
      </c>
    </row>
    <row r="2295" spans="1:2">
      <c r="A2295" t="s">
        <v>7062</v>
      </c>
      <c r="B2295" t="s">
        <v>7063</v>
      </c>
    </row>
    <row r="2296" spans="1:2">
      <c r="A2296" t="s">
        <v>3853</v>
      </c>
      <c r="B2296" t="s">
        <v>3854</v>
      </c>
    </row>
    <row r="2297" spans="1:2">
      <c r="A2297" t="s">
        <v>4699</v>
      </c>
      <c r="B2297" t="s">
        <v>1891</v>
      </c>
    </row>
    <row r="2298" spans="1:2">
      <c r="A2298" t="s">
        <v>4694</v>
      </c>
      <c r="B2298" t="s">
        <v>1866</v>
      </c>
    </row>
    <row r="2299" spans="1:2">
      <c r="A2299" t="s">
        <v>5109</v>
      </c>
      <c r="B2299" t="s">
        <v>5110</v>
      </c>
    </row>
    <row r="2300" spans="1:2">
      <c r="A2300" t="s">
        <v>5014</v>
      </c>
      <c r="B2300" t="s">
        <v>5015</v>
      </c>
    </row>
    <row r="2301" spans="1:2">
      <c r="A2301" t="s">
        <v>9943</v>
      </c>
      <c r="B2301" t="s">
        <v>9944</v>
      </c>
    </row>
    <row r="2302" spans="1:2">
      <c r="A2302" t="s">
        <v>14092</v>
      </c>
      <c r="B2302" t="s">
        <v>4987</v>
      </c>
    </row>
    <row r="2303" spans="1:2">
      <c r="A2303" t="s">
        <v>14097</v>
      </c>
      <c r="B2303" t="s">
        <v>4902</v>
      </c>
    </row>
    <row r="2304" spans="1:2">
      <c r="A2304" t="s">
        <v>14098</v>
      </c>
      <c r="B2304" t="s">
        <v>4928</v>
      </c>
    </row>
    <row r="2305" spans="1:2">
      <c r="A2305" t="s">
        <v>5307</v>
      </c>
      <c r="B2305" t="s">
        <v>5308</v>
      </c>
    </row>
    <row r="2306" spans="1:2">
      <c r="A2306" t="s">
        <v>4683</v>
      </c>
      <c r="B2306" t="s">
        <v>4684</v>
      </c>
    </row>
    <row r="2307" spans="1:2">
      <c r="A2307" t="s">
        <v>4909</v>
      </c>
      <c r="B2307" t="s">
        <v>4910</v>
      </c>
    </row>
    <row r="2308" spans="1:2">
      <c r="A2308" t="s">
        <v>12891</v>
      </c>
      <c r="B2308" t="s">
        <v>12892</v>
      </c>
    </row>
    <row r="2309" spans="1:2">
      <c r="A2309" t="s">
        <v>9975</v>
      </c>
      <c r="B2309" t="s">
        <v>9976</v>
      </c>
    </row>
    <row r="2310" spans="1:2">
      <c r="A2310" t="s">
        <v>10313</v>
      </c>
      <c r="B2310" t="s">
        <v>10314</v>
      </c>
    </row>
    <row r="2311" spans="1:2">
      <c r="A2311" t="s">
        <v>13159</v>
      </c>
      <c r="B2311" t="s">
        <v>13160</v>
      </c>
    </row>
    <row r="2312" spans="1:2">
      <c r="A2312" t="s">
        <v>5363</v>
      </c>
      <c r="B2312" t="s">
        <v>5364</v>
      </c>
    </row>
    <row r="2313" spans="1:2">
      <c r="A2313" t="s">
        <v>13021</v>
      </c>
      <c r="B2313" t="s">
        <v>13022</v>
      </c>
    </row>
    <row r="2314" spans="1:2">
      <c r="A2314" t="s">
        <v>9782</v>
      </c>
      <c r="B2314" t="s">
        <v>9783</v>
      </c>
    </row>
    <row r="2315" spans="1:2">
      <c r="A2315" t="s">
        <v>8336</v>
      </c>
      <c r="B2315" t="s">
        <v>8337</v>
      </c>
    </row>
    <row r="2316" spans="1:2">
      <c r="A2316" t="s">
        <v>12009</v>
      </c>
      <c r="B2316" t="s">
        <v>12010</v>
      </c>
    </row>
    <row r="2317" spans="1:2">
      <c r="A2317" t="s">
        <v>8338</v>
      </c>
      <c r="B2317" t="s">
        <v>8339</v>
      </c>
    </row>
    <row r="2318" spans="1:2">
      <c r="A2318" t="s">
        <v>11421</v>
      </c>
      <c r="B2318" t="s">
        <v>11422</v>
      </c>
    </row>
    <row r="2319" spans="1:2">
      <c r="A2319" t="s">
        <v>3361</v>
      </c>
      <c r="B2319" t="s">
        <v>3362</v>
      </c>
    </row>
    <row r="2320" spans="1:2">
      <c r="A2320" t="s">
        <v>3361</v>
      </c>
      <c r="B2320" t="s">
        <v>3362</v>
      </c>
    </row>
    <row r="2321" spans="1:2">
      <c r="A2321" t="s">
        <v>3863</v>
      </c>
      <c r="B2321" t="s">
        <v>14151</v>
      </c>
    </row>
    <row r="2322" spans="1:2">
      <c r="A2322" t="s">
        <v>8862</v>
      </c>
      <c r="B2322" t="s">
        <v>8863</v>
      </c>
    </row>
    <row r="2323" spans="1:2">
      <c r="A2323" t="s">
        <v>11941</v>
      </c>
      <c r="B2323" t="s">
        <v>11942</v>
      </c>
    </row>
    <row r="2324" spans="1:2">
      <c r="A2324" t="s">
        <v>11968</v>
      </c>
      <c r="B2324" t="s">
        <v>11969</v>
      </c>
    </row>
    <row r="2325" spans="1:2">
      <c r="A2325" t="s">
        <v>3538</v>
      </c>
      <c r="B2325" t="s">
        <v>3539</v>
      </c>
    </row>
    <row r="2326" spans="1:2">
      <c r="A2326" t="s">
        <v>10268</v>
      </c>
      <c r="B2326" t="s">
        <v>10270</v>
      </c>
    </row>
    <row r="2327" spans="1:2">
      <c r="A2327" t="s">
        <v>10268</v>
      </c>
      <c r="B2327" t="s">
        <v>10269</v>
      </c>
    </row>
    <row r="2328" spans="1:2">
      <c r="A2328" t="s">
        <v>4566</v>
      </c>
      <c r="B2328" t="s">
        <v>4567</v>
      </c>
    </row>
    <row r="2329" spans="1:2">
      <c r="A2329" t="s">
        <v>5898</v>
      </c>
      <c r="B2329" t="s">
        <v>4567</v>
      </c>
    </row>
    <row r="2330" spans="1:2">
      <c r="A2330" t="s">
        <v>8340</v>
      </c>
      <c r="B2330" t="s">
        <v>8341</v>
      </c>
    </row>
    <row r="2331" spans="1:2">
      <c r="A2331" t="s">
        <v>8554</v>
      </c>
      <c r="B2331" t="s">
        <v>8555</v>
      </c>
    </row>
    <row r="2332" spans="1:2">
      <c r="A2332" t="s">
        <v>11612</v>
      </c>
      <c r="B2332" t="s">
        <v>11613</v>
      </c>
    </row>
    <row r="2333" spans="1:2">
      <c r="A2333" t="s">
        <v>6628</v>
      </c>
      <c r="B2333" t="s">
        <v>6629</v>
      </c>
    </row>
    <row r="2334" spans="1:2">
      <c r="A2334" t="s">
        <v>10950</v>
      </c>
      <c r="B2334" t="s">
        <v>10951</v>
      </c>
    </row>
    <row r="2335" spans="1:2">
      <c r="A2335" t="s">
        <v>10944</v>
      </c>
      <c r="B2335" t="s">
        <v>10945</v>
      </c>
    </row>
    <row r="2336" spans="1:2">
      <c r="A2336" t="s">
        <v>7982</v>
      </c>
      <c r="B2336" t="s">
        <v>7984</v>
      </c>
    </row>
    <row r="2337" spans="1:2">
      <c r="A2337" t="s">
        <v>4362</v>
      </c>
      <c r="B2337" t="s">
        <v>4363</v>
      </c>
    </row>
    <row r="2338" spans="1:2">
      <c r="A2338" t="s">
        <v>12908</v>
      </c>
      <c r="B2338" t="s">
        <v>12937</v>
      </c>
    </row>
    <row r="2339" spans="1:2">
      <c r="A2339" t="s">
        <v>9604</v>
      </c>
      <c r="B2339" t="s">
        <v>9605</v>
      </c>
    </row>
    <row r="2340" spans="1:2">
      <c r="A2340" t="s">
        <v>13011</v>
      </c>
      <c r="B2340" t="s">
        <v>13012</v>
      </c>
    </row>
    <row r="2341" spans="1:2">
      <c r="A2341" t="s">
        <v>11174</v>
      </c>
      <c r="B2341" t="s">
        <v>11176</v>
      </c>
    </row>
    <row r="2342" spans="1:2">
      <c r="A2342" t="s">
        <v>11174</v>
      </c>
      <c r="B2342" t="s">
        <v>11175</v>
      </c>
    </row>
    <row r="2343" spans="1:2">
      <c r="A2343" t="s">
        <v>12995</v>
      </c>
      <c r="B2343" t="s">
        <v>12996</v>
      </c>
    </row>
    <row r="2344" spans="1:2">
      <c r="A2344" t="s">
        <v>12867</v>
      </c>
      <c r="B2344" t="s">
        <v>12868</v>
      </c>
    </row>
    <row r="2345" spans="1:2">
      <c r="A2345" t="s">
        <v>10579</v>
      </c>
      <c r="B2345" t="s">
        <v>10581</v>
      </c>
    </row>
    <row r="2346" spans="1:2">
      <c r="A2346" t="s">
        <v>3391</v>
      </c>
      <c r="B2346" t="s">
        <v>3392</v>
      </c>
    </row>
    <row r="2347" spans="1:2">
      <c r="A2347" t="s">
        <v>3391</v>
      </c>
      <c r="B2347" t="s">
        <v>3392</v>
      </c>
    </row>
    <row r="2348" spans="1:2">
      <c r="A2348" t="s">
        <v>9298</v>
      </c>
      <c r="B2348" t="s">
        <v>9299</v>
      </c>
    </row>
    <row r="2349" spans="1:2">
      <c r="A2349" t="s">
        <v>5700</v>
      </c>
      <c r="B2349" t="s">
        <v>5701</v>
      </c>
    </row>
    <row r="2350" spans="1:2">
      <c r="A2350" t="s">
        <v>3965</v>
      </c>
      <c r="B2350" t="s">
        <v>3966</v>
      </c>
    </row>
    <row r="2351" spans="1:2">
      <c r="A2351" t="s">
        <v>9882</v>
      </c>
      <c r="B2351" t="s">
        <v>9883</v>
      </c>
    </row>
    <row r="2352" spans="1:2">
      <c r="A2352" t="s">
        <v>8196</v>
      </c>
      <c r="B2352" t="s">
        <v>8197</v>
      </c>
    </row>
    <row r="2353" spans="1:2">
      <c r="A2353" t="s">
        <v>11921</v>
      </c>
      <c r="B2353" t="s">
        <v>11922</v>
      </c>
    </row>
    <row r="2354" spans="1:2">
      <c r="A2354" t="s">
        <v>5418</v>
      </c>
      <c r="B2354" t="s">
        <v>5419</v>
      </c>
    </row>
    <row r="2355" spans="1:2">
      <c r="A2355" t="s">
        <v>7610</v>
      </c>
      <c r="B2355" t="s">
        <v>2701</v>
      </c>
    </row>
    <row r="2356" spans="1:2">
      <c r="A2356" t="s">
        <v>10469</v>
      </c>
      <c r="B2356" t="s">
        <v>10471</v>
      </c>
    </row>
    <row r="2357" spans="1:2">
      <c r="A2357" t="s">
        <v>12690</v>
      </c>
      <c r="B2357" t="s">
        <v>12691</v>
      </c>
    </row>
    <row r="2358" spans="1:2">
      <c r="A2358" t="s">
        <v>7640</v>
      </c>
      <c r="B2358" t="s">
        <v>7642</v>
      </c>
    </row>
    <row r="2359" spans="1:2">
      <c r="A2359" t="s">
        <v>7640</v>
      </c>
      <c r="B2359" t="s">
        <v>7641</v>
      </c>
    </row>
    <row r="2360" spans="1:2">
      <c r="A2360" t="s">
        <v>12515</v>
      </c>
      <c r="B2360" t="s">
        <v>12516</v>
      </c>
    </row>
    <row r="2361" spans="1:2">
      <c r="A2361" t="s">
        <v>5681</v>
      </c>
      <c r="B2361" t="s">
        <v>5682</v>
      </c>
    </row>
    <row r="2362" spans="1:2">
      <c r="A2362" t="s">
        <v>12369</v>
      </c>
      <c r="B2362" t="s">
        <v>12370</v>
      </c>
    </row>
    <row r="2363" spans="1:2">
      <c r="A2363" t="s">
        <v>8342</v>
      </c>
      <c r="B2363" t="s">
        <v>8343</v>
      </c>
    </row>
    <row r="2364" spans="1:2">
      <c r="A2364" t="s">
        <v>5681</v>
      </c>
      <c r="B2364" t="s">
        <v>5683</v>
      </c>
    </row>
    <row r="2365" spans="1:2">
      <c r="A2365" t="s">
        <v>7663</v>
      </c>
      <c r="B2365" t="s">
        <v>7664</v>
      </c>
    </row>
    <row r="2366" spans="1:2">
      <c r="A2366" t="s">
        <v>7665</v>
      </c>
      <c r="B2366" t="s">
        <v>7666</v>
      </c>
    </row>
    <row r="2367" spans="1:2">
      <c r="A2367" t="s">
        <v>6430</v>
      </c>
      <c r="B2367" t="s">
        <v>6431</v>
      </c>
    </row>
    <row r="2368" spans="1:2">
      <c r="A2368" t="s">
        <v>12831</v>
      </c>
      <c r="B2368" t="s">
        <v>12832</v>
      </c>
    </row>
    <row r="2369" spans="1:2">
      <c r="A2369" t="s">
        <v>12160</v>
      </c>
      <c r="B2369" t="s">
        <v>12161</v>
      </c>
    </row>
    <row r="2370" spans="1:2">
      <c r="A2370" t="s">
        <v>8143</v>
      </c>
      <c r="B2370" t="s">
        <v>8144</v>
      </c>
    </row>
    <row r="2371" spans="1:2">
      <c r="A2371" t="s">
        <v>6889</v>
      </c>
      <c r="B2371" t="s">
        <v>6890</v>
      </c>
    </row>
    <row r="2372" spans="1:2">
      <c r="A2372" t="s">
        <v>6895</v>
      </c>
      <c r="B2372" t="s">
        <v>6896</v>
      </c>
    </row>
    <row r="2373" spans="1:2">
      <c r="A2373" t="s">
        <v>6897</v>
      </c>
      <c r="B2373" t="s">
        <v>6898</v>
      </c>
    </row>
    <row r="2374" spans="1:2">
      <c r="A2374" t="s">
        <v>6893</v>
      </c>
      <c r="B2374" t="s">
        <v>6894</v>
      </c>
    </row>
    <row r="2375" spans="1:2">
      <c r="A2375" t="s">
        <v>6899</v>
      </c>
      <c r="B2375" t="s">
        <v>6900</v>
      </c>
    </row>
    <row r="2376" spans="1:2">
      <c r="A2376" t="s">
        <v>6891</v>
      </c>
      <c r="B2376" t="s">
        <v>6892</v>
      </c>
    </row>
    <row r="2377" spans="1:2">
      <c r="A2377" t="s">
        <v>10569</v>
      </c>
      <c r="B2377" t="s">
        <v>10570</v>
      </c>
    </row>
    <row r="2378" spans="1:2">
      <c r="A2378" t="s">
        <v>10569</v>
      </c>
      <c r="B2378" t="s">
        <v>10570</v>
      </c>
    </row>
    <row r="2379" spans="1:2">
      <c r="A2379" t="s">
        <v>11177</v>
      </c>
      <c r="B2379" t="s">
        <v>11179</v>
      </c>
    </row>
    <row r="2380" spans="1:2">
      <c r="A2380" t="s">
        <v>11177</v>
      </c>
      <c r="B2380" t="s">
        <v>11178</v>
      </c>
    </row>
    <row r="2381" spans="1:2">
      <c r="A2381" t="s">
        <v>12861</v>
      </c>
      <c r="B2381" t="s">
        <v>12882</v>
      </c>
    </row>
    <row r="2382" spans="1:2">
      <c r="A2382" t="s">
        <v>9538</v>
      </c>
      <c r="B2382" t="s">
        <v>9539</v>
      </c>
    </row>
    <row r="2383" spans="1:2">
      <c r="A2383" t="s">
        <v>9538</v>
      </c>
      <c r="B2383" t="s">
        <v>9539</v>
      </c>
    </row>
    <row r="2384" spans="1:2">
      <c r="A2384" t="s">
        <v>10250</v>
      </c>
      <c r="B2384" t="s">
        <v>10253</v>
      </c>
    </row>
    <row r="2385" spans="1:2">
      <c r="A2385" t="s">
        <v>11427</v>
      </c>
      <c r="B2385" t="s">
        <v>11428</v>
      </c>
    </row>
    <row r="2386" spans="1:2">
      <c r="A2386" t="s">
        <v>11124</v>
      </c>
      <c r="B2386" t="s">
        <v>11125</v>
      </c>
    </row>
    <row r="2387" spans="1:2">
      <c r="A2387" t="s">
        <v>11124</v>
      </c>
      <c r="B2387" t="s">
        <v>11126</v>
      </c>
    </row>
    <row r="2388" spans="1:2">
      <c r="A2388" t="s">
        <v>12803</v>
      </c>
      <c r="B2388" t="s">
        <v>12804</v>
      </c>
    </row>
    <row r="2389" spans="1:2">
      <c r="A2389" t="s">
        <v>8200</v>
      </c>
      <c r="B2389" t="s">
        <v>8203</v>
      </c>
    </row>
    <row r="2390" spans="1:2">
      <c r="A2390" t="s">
        <v>8200</v>
      </c>
      <c r="B2390" t="s">
        <v>8201</v>
      </c>
    </row>
    <row r="2391" spans="1:2">
      <c r="A2391" t="s">
        <v>8200</v>
      </c>
      <c r="B2391" t="s">
        <v>8202</v>
      </c>
    </row>
    <row r="2392" spans="1:2">
      <c r="A2392" t="s">
        <v>11147</v>
      </c>
      <c r="B2392" t="s">
        <v>11149</v>
      </c>
    </row>
    <row r="2393" spans="1:2">
      <c r="A2393" t="s">
        <v>11147</v>
      </c>
      <c r="B2393" t="s">
        <v>11148</v>
      </c>
    </row>
    <row r="2394" spans="1:2">
      <c r="A2394" t="s">
        <v>8419</v>
      </c>
      <c r="B2394" t="s">
        <v>8420</v>
      </c>
    </row>
    <row r="2395" spans="1:2">
      <c r="A2395" t="s">
        <v>11067</v>
      </c>
      <c r="B2395" t="s">
        <v>11069</v>
      </c>
    </row>
    <row r="2396" spans="1:2">
      <c r="A2396" t="s">
        <v>11067</v>
      </c>
      <c r="B2396" t="s">
        <v>11068</v>
      </c>
    </row>
    <row r="2397" spans="1:2">
      <c r="A2397" t="s">
        <v>10398</v>
      </c>
      <c r="B2397" t="s">
        <v>10399</v>
      </c>
    </row>
    <row r="2398" spans="1:2">
      <c r="A2398" t="s">
        <v>11766</v>
      </c>
      <c r="B2398" t="s">
        <v>11767</v>
      </c>
    </row>
    <row r="2399" spans="1:2">
      <c r="A2399" t="s">
        <v>8151</v>
      </c>
      <c r="B2399" t="s">
        <v>8152</v>
      </c>
    </row>
    <row r="2400" spans="1:2">
      <c r="A2400" t="s">
        <v>12805</v>
      </c>
      <c r="B2400" t="s">
        <v>12806</v>
      </c>
    </row>
    <row r="2401" spans="1:2">
      <c r="A2401" t="s">
        <v>12279</v>
      </c>
      <c r="B2401" t="s">
        <v>12280</v>
      </c>
    </row>
    <row r="2402" spans="1:2">
      <c r="A2402" t="s">
        <v>7805</v>
      </c>
      <c r="B2402" t="s">
        <v>7806</v>
      </c>
    </row>
    <row r="2403" spans="1:2">
      <c r="A2403" t="s">
        <v>7805</v>
      </c>
      <c r="B2403" t="s">
        <v>7807</v>
      </c>
    </row>
    <row r="2404" spans="1:2">
      <c r="A2404" t="s">
        <v>7775</v>
      </c>
      <c r="B2404" t="s">
        <v>7776</v>
      </c>
    </row>
    <row r="2405" spans="1:2">
      <c r="A2405" t="s">
        <v>7775</v>
      </c>
      <c r="B2405" t="s">
        <v>7777</v>
      </c>
    </row>
    <row r="2406" spans="1:2">
      <c r="A2406" t="s">
        <v>7784</v>
      </c>
      <c r="B2406" t="s">
        <v>7786</v>
      </c>
    </row>
    <row r="2407" spans="1:2">
      <c r="A2407" t="s">
        <v>7784</v>
      </c>
      <c r="B2407" t="s">
        <v>7785</v>
      </c>
    </row>
    <row r="2408" spans="1:2">
      <c r="A2408" t="s">
        <v>7778</v>
      </c>
      <c r="B2408" t="s">
        <v>7780</v>
      </c>
    </row>
    <row r="2409" spans="1:2">
      <c r="A2409" t="s">
        <v>7778</v>
      </c>
      <c r="B2409" t="s">
        <v>7779</v>
      </c>
    </row>
    <row r="2410" spans="1:2">
      <c r="A2410" t="s">
        <v>7817</v>
      </c>
      <c r="B2410" t="s">
        <v>7818</v>
      </c>
    </row>
    <row r="2411" spans="1:2">
      <c r="A2411" t="s">
        <v>7817</v>
      </c>
      <c r="B2411" t="s">
        <v>7819</v>
      </c>
    </row>
    <row r="2412" spans="1:2">
      <c r="A2412" t="s">
        <v>12857</v>
      </c>
      <c r="B2412" t="s">
        <v>12858</v>
      </c>
    </row>
    <row r="2413" spans="1:2">
      <c r="A2413" t="s">
        <v>12985</v>
      </c>
      <c r="B2413" t="s">
        <v>12986</v>
      </c>
    </row>
    <row r="2414" spans="1:2">
      <c r="A2414" t="s">
        <v>7547</v>
      </c>
      <c r="B2414" t="s">
        <v>1942</v>
      </c>
    </row>
    <row r="2415" spans="1:2">
      <c r="A2415" t="s">
        <v>11614</v>
      </c>
      <c r="B2415" t="s">
        <v>11615</v>
      </c>
    </row>
    <row r="2416" spans="1:2">
      <c r="A2416" t="s">
        <v>12297</v>
      </c>
      <c r="B2416" t="s">
        <v>12298</v>
      </c>
    </row>
    <row r="2417" spans="1:2">
      <c r="A2417" t="s">
        <v>7808</v>
      </c>
      <c r="B2417" t="s">
        <v>7809</v>
      </c>
    </row>
    <row r="2418" spans="1:2">
      <c r="A2418" t="s">
        <v>3347</v>
      </c>
      <c r="B2418" t="s">
        <v>3348</v>
      </c>
    </row>
    <row r="2419" spans="1:2">
      <c r="A2419" t="s">
        <v>3347</v>
      </c>
      <c r="B2419" t="s">
        <v>3348</v>
      </c>
    </row>
    <row r="2420" spans="1:2">
      <c r="A2420" t="s">
        <v>7808</v>
      </c>
      <c r="B2420" t="s">
        <v>7810</v>
      </c>
    </row>
    <row r="2421" spans="1:2">
      <c r="A2421" t="s">
        <v>8502</v>
      </c>
      <c r="B2421" t="s">
        <v>8503</v>
      </c>
    </row>
    <row r="2422" spans="1:2">
      <c r="A2422" t="s">
        <v>8204</v>
      </c>
      <c r="B2422" t="s">
        <v>8207</v>
      </c>
    </row>
    <row r="2423" spans="1:2">
      <c r="A2423" t="s">
        <v>12120</v>
      </c>
      <c r="B2423" t="s">
        <v>12122</v>
      </c>
    </row>
    <row r="2424" spans="1:2">
      <c r="A2424" t="s">
        <v>7929</v>
      </c>
      <c r="B2424" t="s">
        <v>7930</v>
      </c>
    </row>
    <row r="2425" spans="1:2">
      <c r="A2425" t="s">
        <v>7929</v>
      </c>
      <c r="B2425" t="s">
        <v>7931</v>
      </c>
    </row>
    <row r="2426" spans="1:2">
      <c r="A2426" t="s">
        <v>12120</v>
      </c>
      <c r="B2426" t="s">
        <v>12121</v>
      </c>
    </row>
    <row r="2427" spans="1:2">
      <c r="A2427" t="s">
        <v>6473</v>
      </c>
      <c r="B2427" t="s">
        <v>6474</v>
      </c>
    </row>
    <row r="2428" spans="1:2">
      <c r="A2428" t="s">
        <v>6479</v>
      </c>
      <c r="B2428" t="s">
        <v>6474</v>
      </c>
    </row>
    <row r="2429" spans="1:2">
      <c r="A2429" t="s">
        <v>10442</v>
      </c>
      <c r="B2429" t="s">
        <v>10444</v>
      </c>
    </row>
    <row r="2430" spans="1:2">
      <c r="A2430" t="s">
        <v>10600</v>
      </c>
      <c r="B2430" t="s">
        <v>10602</v>
      </c>
    </row>
    <row r="2431" spans="1:2">
      <c r="A2431" t="s">
        <v>10395</v>
      </c>
      <c r="B2431" t="s">
        <v>10397</v>
      </c>
    </row>
    <row r="2432" spans="1:2">
      <c r="A2432" t="s">
        <v>10411</v>
      </c>
      <c r="B2432" t="s">
        <v>10413</v>
      </c>
    </row>
    <row r="2433" spans="1:2">
      <c r="A2433" t="s">
        <v>9900</v>
      </c>
      <c r="B2433" t="s">
        <v>9901</v>
      </c>
    </row>
    <row r="2434" spans="1:2">
      <c r="A2434" t="s">
        <v>13068</v>
      </c>
      <c r="B2434" t="s">
        <v>13069</v>
      </c>
    </row>
    <row r="2435" spans="1:2">
      <c r="A2435" t="s">
        <v>5630</v>
      </c>
      <c r="B2435" t="s">
        <v>5632</v>
      </c>
    </row>
    <row r="2436" spans="1:2">
      <c r="A2436" t="s">
        <v>8204</v>
      </c>
      <c r="B2436" t="s">
        <v>8206</v>
      </c>
    </row>
    <row r="2437" spans="1:2">
      <c r="A2437" t="s">
        <v>12989</v>
      </c>
      <c r="B2437" t="s">
        <v>12990</v>
      </c>
    </row>
    <row r="2438" spans="1:2">
      <c r="A2438" t="s">
        <v>7787</v>
      </c>
      <c r="B2438" t="s">
        <v>7788</v>
      </c>
    </row>
    <row r="2439" spans="1:2">
      <c r="A2439" t="s">
        <v>7787</v>
      </c>
      <c r="B2439" t="s">
        <v>7789</v>
      </c>
    </row>
    <row r="2440" spans="1:2">
      <c r="A2440" t="s">
        <v>12645</v>
      </c>
      <c r="B2440" t="s">
        <v>12646</v>
      </c>
    </row>
    <row r="2441" spans="1:2">
      <c r="A2441" t="s">
        <v>11927</v>
      </c>
      <c r="B2441" t="s">
        <v>11928</v>
      </c>
    </row>
    <row r="2442" spans="1:2">
      <c r="A2442" t="s">
        <v>13467</v>
      </c>
      <c r="B2442" t="s">
        <v>13469</v>
      </c>
    </row>
    <row r="2443" spans="1:2">
      <c r="A2443" t="s">
        <v>13502</v>
      </c>
      <c r="B2443" t="s">
        <v>13506</v>
      </c>
    </row>
    <row r="2444" spans="1:2">
      <c r="A2444" t="s">
        <v>13444</v>
      </c>
      <c r="B2444" t="s">
        <v>13447</v>
      </c>
    </row>
    <row r="2445" spans="1:2">
      <c r="A2445" t="s">
        <v>13467</v>
      </c>
      <c r="B2445" t="s">
        <v>13474</v>
      </c>
    </row>
    <row r="2446" spans="1:2">
      <c r="A2446" t="s">
        <v>13467</v>
      </c>
      <c r="B2446" t="s">
        <v>13477</v>
      </c>
    </row>
    <row r="2447" spans="1:2">
      <c r="A2447" t="s">
        <v>13502</v>
      </c>
      <c r="B2447" t="s">
        <v>13510</v>
      </c>
    </row>
    <row r="2448" spans="1:2">
      <c r="A2448" t="s">
        <v>13502</v>
      </c>
      <c r="B2448" t="s">
        <v>13503</v>
      </c>
    </row>
    <row r="2449" spans="1:2">
      <c r="A2449" t="s">
        <v>13444</v>
      </c>
      <c r="B2449" t="s">
        <v>13445</v>
      </c>
    </row>
    <row r="2450" spans="1:2">
      <c r="A2450" t="s">
        <v>13444</v>
      </c>
      <c r="B2450" t="s">
        <v>13446</v>
      </c>
    </row>
    <row r="2451" spans="1:2">
      <c r="A2451" t="s">
        <v>13444</v>
      </c>
      <c r="B2451" t="s">
        <v>13446</v>
      </c>
    </row>
    <row r="2452" spans="1:2">
      <c r="A2452" t="s">
        <v>13502</v>
      </c>
      <c r="B2452" t="s">
        <v>13509</v>
      </c>
    </row>
    <row r="2453" spans="1:2">
      <c r="A2453" t="s">
        <v>13467</v>
      </c>
      <c r="B2453" t="s">
        <v>13473</v>
      </c>
    </row>
    <row r="2454" spans="1:2">
      <c r="A2454" t="s">
        <v>13444</v>
      </c>
      <c r="B2454" t="s">
        <v>13451</v>
      </c>
    </row>
    <row r="2455" spans="1:2">
      <c r="A2455" t="s">
        <v>13467</v>
      </c>
      <c r="B2455" t="s">
        <v>13475</v>
      </c>
    </row>
    <row r="2456" spans="1:2">
      <c r="A2456" t="s">
        <v>13502</v>
      </c>
      <c r="B2456" t="s">
        <v>13512</v>
      </c>
    </row>
    <row r="2457" spans="1:2">
      <c r="A2457" t="s">
        <v>12865</v>
      </c>
      <c r="B2457" t="s">
        <v>12866</v>
      </c>
    </row>
    <row r="2458" spans="1:2">
      <c r="A2458" t="s">
        <v>8441</v>
      </c>
      <c r="B2458" t="s">
        <v>8443</v>
      </c>
    </row>
    <row r="2459" spans="1:2">
      <c r="A2459" t="s">
        <v>10419</v>
      </c>
      <c r="B2459" t="s">
        <v>10421</v>
      </c>
    </row>
    <row r="2460" spans="1:2">
      <c r="A2460" t="s">
        <v>3393</v>
      </c>
      <c r="B2460" t="s">
        <v>3394</v>
      </c>
    </row>
    <row r="2461" spans="1:2">
      <c r="A2461" t="s">
        <v>3393</v>
      </c>
      <c r="B2461" t="s">
        <v>3394</v>
      </c>
    </row>
    <row r="2462" spans="1:2">
      <c r="A2462" t="s">
        <v>6860</v>
      </c>
      <c r="B2462" t="s">
        <v>6861</v>
      </c>
    </row>
    <row r="2463" spans="1:2">
      <c r="A2463" t="s">
        <v>12145</v>
      </c>
      <c r="B2463" t="s">
        <v>12146</v>
      </c>
    </row>
    <row r="2464" spans="1:2">
      <c r="A2464" t="s">
        <v>12435</v>
      </c>
      <c r="B2464" t="s">
        <v>12436</v>
      </c>
    </row>
    <row r="2465" spans="1:2">
      <c r="A2465" t="s">
        <v>11144</v>
      </c>
      <c r="B2465" t="s">
        <v>11146</v>
      </c>
    </row>
    <row r="2466" spans="1:2">
      <c r="A2466" t="s">
        <v>11144</v>
      </c>
      <c r="B2466" t="s">
        <v>11145</v>
      </c>
    </row>
    <row r="2467" spans="1:2">
      <c r="A2467" t="s">
        <v>7990</v>
      </c>
      <c r="B2467" t="s">
        <v>7992</v>
      </c>
    </row>
    <row r="2468" spans="1:2">
      <c r="A2468" t="s">
        <v>7990</v>
      </c>
      <c r="B2468" t="s">
        <v>7993</v>
      </c>
    </row>
    <row r="2469" spans="1:2">
      <c r="A2469" t="s">
        <v>12459</v>
      </c>
      <c r="B2469" t="s">
        <v>12460</v>
      </c>
    </row>
    <row r="2470" spans="1:2">
      <c r="A2470" t="s">
        <v>9848</v>
      </c>
      <c r="B2470" t="s">
        <v>9849</v>
      </c>
    </row>
    <row r="2471" spans="1:2">
      <c r="A2471" t="s">
        <v>7152</v>
      </c>
      <c r="B2471" t="s">
        <v>7153</v>
      </c>
    </row>
    <row r="2472" spans="1:2">
      <c r="A2472" t="s">
        <v>9206</v>
      </c>
      <c r="B2472" t="s">
        <v>9207</v>
      </c>
    </row>
    <row r="2473" spans="1:2">
      <c r="A2473" t="s">
        <v>4074</v>
      </c>
      <c r="B2473" t="s">
        <v>4075</v>
      </c>
    </row>
    <row r="2474" spans="1:2">
      <c r="A2474" t="s">
        <v>11034</v>
      </c>
      <c r="B2474" t="s">
        <v>11036</v>
      </c>
    </row>
    <row r="2475" spans="1:2">
      <c r="A2475" t="s">
        <v>11034</v>
      </c>
      <c r="B2475" t="s">
        <v>11035</v>
      </c>
    </row>
    <row r="2476" spans="1:2">
      <c r="A2476" t="s">
        <v>6723</v>
      </c>
      <c r="B2476" t="s">
        <v>6724</v>
      </c>
    </row>
    <row r="2477" spans="1:2">
      <c r="A2477" t="s">
        <v>14106</v>
      </c>
      <c r="B2477" t="s">
        <v>5002</v>
      </c>
    </row>
    <row r="2478" spans="1:2">
      <c r="A2478" t="s">
        <v>5005</v>
      </c>
      <c r="B2478" t="s">
        <v>5006</v>
      </c>
    </row>
    <row r="2479" spans="1:2">
      <c r="A2479" t="s">
        <v>10068</v>
      </c>
      <c r="B2479" t="s">
        <v>10069</v>
      </c>
    </row>
    <row r="2480" spans="1:2">
      <c r="A2480" t="s">
        <v>7074</v>
      </c>
      <c r="B2480" t="s">
        <v>3040</v>
      </c>
    </row>
    <row r="2481" spans="1:2">
      <c r="A2481" t="s">
        <v>3574</v>
      </c>
      <c r="B2481" t="s">
        <v>3575</v>
      </c>
    </row>
    <row r="2482" spans="1:2">
      <c r="A2482" t="s">
        <v>9660</v>
      </c>
      <c r="B2482" t="s">
        <v>9661</v>
      </c>
    </row>
    <row r="2483" spans="1:2">
      <c r="A2483" t="s">
        <v>9660</v>
      </c>
      <c r="B2483" t="s">
        <v>9661</v>
      </c>
    </row>
    <row r="2484" spans="1:2">
      <c r="A2484" t="s">
        <v>12553</v>
      </c>
      <c r="B2484" t="s">
        <v>12554</v>
      </c>
    </row>
    <row r="2485" spans="1:2">
      <c r="A2485" t="s">
        <v>8680</v>
      </c>
      <c r="B2485" t="s">
        <v>8681</v>
      </c>
    </row>
    <row r="2486" spans="1:2">
      <c r="A2486" t="s">
        <v>4128</v>
      </c>
      <c r="B2486" t="s">
        <v>4129</v>
      </c>
    </row>
    <row r="2487" spans="1:2">
      <c r="A2487" t="s">
        <v>4128</v>
      </c>
      <c r="B2487" t="s">
        <v>4129</v>
      </c>
    </row>
    <row r="2488" spans="1:2">
      <c r="A2488" t="s">
        <v>4893</v>
      </c>
      <c r="B2488" t="s">
        <v>4894</v>
      </c>
    </row>
    <row r="2489" spans="1:2">
      <c r="A2489" t="s">
        <v>14075</v>
      </c>
      <c r="B2489" t="s">
        <v>14162</v>
      </c>
    </row>
    <row r="2490" spans="1:2">
      <c r="A2490" t="s">
        <v>14076</v>
      </c>
      <c r="B2490" t="s">
        <v>14163</v>
      </c>
    </row>
    <row r="2491" spans="1:2">
      <c r="A2491" t="s">
        <v>4459</v>
      </c>
      <c r="B2491" t="s">
        <v>14177</v>
      </c>
    </row>
    <row r="2492" spans="1:2">
      <c r="A2492" t="s">
        <v>13005</v>
      </c>
      <c r="B2492" t="s">
        <v>13006</v>
      </c>
    </row>
    <row r="2493" spans="1:2">
      <c r="A2493" t="s">
        <v>10264</v>
      </c>
      <c r="B2493" t="s">
        <v>10265</v>
      </c>
    </row>
    <row r="2494" spans="1:2">
      <c r="A2494" t="s">
        <v>11297</v>
      </c>
      <c r="B2494" t="s">
        <v>11299</v>
      </c>
    </row>
    <row r="2495" spans="1:2">
      <c r="A2495" t="s">
        <v>12716</v>
      </c>
      <c r="B2495" t="s">
        <v>12717</v>
      </c>
    </row>
    <row r="2496" spans="1:2">
      <c r="A2496" t="s">
        <v>12692</v>
      </c>
      <c r="B2496" t="s">
        <v>12694</v>
      </c>
    </row>
    <row r="2497" spans="1:2">
      <c r="A2497" t="s">
        <v>11379</v>
      </c>
      <c r="B2497" t="s">
        <v>11380</v>
      </c>
    </row>
    <row r="2498" spans="1:2">
      <c r="A2498" t="s">
        <v>11379</v>
      </c>
      <c r="B2498" t="s">
        <v>11381</v>
      </c>
    </row>
    <row r="2499" spans="1:2">
      <c r="A2499" t="s">
        <v>12383</v>
      </c>
      <c r="B2499" t="s">
        <v>12384</v>
      </c>
    </row>
    <row r="2500" spans="1:2">
      <c r="A2500" t="s">
        <v>12577</v>
      </c>
      <c r="B2500" t="s">
        <v>12578</v>
      </c>
    </row>
    <row r="2501" spans="1:2">
      <c r="A2501" t="s">
        <v>9702</v>
      </c>
      <c r="B2501" t="s">
        <v>9703</v>
      </c>
    </row>
    <row r="2502" spans="1:2">
      <c r="A2502" t="s">
        <v>9702</v>
      </c>
      <c r="B2502" t="s">
        <v>9703</v>
      </c>
    </row>
    <row r="2503" spans="1:2">
      <c r="A2503" t="s">
        <v>12855</v>
      </c>
      <c r="B2503" t="s">
        <v>12856</v>
      </c>
    </row>
    <row r="2504" spans="1:2">
      <c r="A2504" t="s">
        <v>10499</v>
      </c>
      <c r="B2504" t="s">
        <v>10500</v>
      </c>
    </row>
    <row r="2505" spans="1:2">
      <c r="A2505" t="s">
        <v>12697</v>
      </c>
      <c r="B2505" t="s">
        <v>12698</v>
      </c>
    </row>
    <row r="2506" spans="1:2">
      <c r="A2506" t="s">
        <v>10376</v>
      </c>
      <c r="B2506" t="s">
        <v>10378</v>
      </c>
    </row>
    <row r="2507" spans="1:2">
      <c r="A2507" t="s">
        <v>9902</v>
      </c>
      <c r="B2507" t="s">
        <v>9903</v>
      </c>
    </row>
    <row r="2508" spans="1:2">
      <c r="A2508" t="s">
        <v>8344</v>
      </c>
      <c r="B2508" t="s">
        <v>8345</v>
      </c>
    </row>
    <row r="2509" spans="1:2">
      <c r="A2509" t="s">
        <v>8304</v>
      </c>
      <c r="B2509" t="s">
        <v>8305</v>
      </c>
    </row>
    <row r="2510" spans="1:2">
      <c r="A2510" t="s">
        <v>8314</v>
      </c>
      <c r="B2510" t="s">
        <v>8315</v>
      </c>
    </row>
    <row r="2511" spans="1:2">
      <c r="A2511" t="s">
        <v>9182</v>
      </c>
      <c r="B2511" t="s">
        <v>9183</v>
      </c>
    </row>
    <row r="2512" spans="1:2">
      <c r="A2512" t="s">
        <v>9844</v>
      </c>
      <c r="B2512" t="s">
        <v>9845</v>
      </c>
    </row>
    <row r="2513" spans="1:2">
      <c r="A2513" t="s">
        <v>9846</v>
      </c>
      <c r="B2513" t="s">
        <v>9847</v>
      </c>
    </row>
    <row r="2514" spans="1:2">
      <c r="A2514" t="s">
        <v>9318</v>
      </c>
      <c r="B2514" t="s">
        <v>9319</v>
      </c>
    </row>
    <row r="2515" spans="1:2">
      <c r="A2515" t="s">
        <v>10771</v>
      </c>
      <c r="B2515" t="s">
        <v>10772</v>
      </c>
    </row>
    <row r="2516" spans="1:2">
      <c r="A2516" t="s">
        <v>10771</v>
      </c>
      <c r="B2516" t="s">
        <v>10772</v>
      </c>
    </row>
    <row r="2517" spans="1:2">
      <c r="A2517" t="s">
        <v>4120</v>
      </c>
      <c r="B2517" t="s">
        <v>4121</v>
      </c>
    </row>
    <row r="2518" spans="1:2">
      <c r="A2518" t="s">
        <v>4120</v>
      </c>
      <c r="B2518" t="s">
        <v>4121</v>
      </c>
    </row>
    <row r="2519" spans="1:2">
      <c r="A2519" t="s">
        <v>9293</v>
      </c>
      <c r="B2519" t="s">
        <v>9294</v>
      </c>
    </row>
    <row r="2520" spans="1:2">
      <c r="A2520" t="s">
        <v>9300</v>
      </c>
      <c r="B2520" t="s">
        <v>9301</v>
      </c>
    </row>
    <row r="2521" spans="1:2">
      <c r="A2521" t="s">
        <v>12485</v>
      </c>
      <c r="B2521" t="s">
        <v>12486</v>
      </c>
    </row>
    <row r="2522" spans="1:2">
      <c r="A2522" t="s">
        <v>12815</v>
      </c>
      <c r="B2522" t="s">
        <v>12816</v>
      </c>
    </row>
    <row r="2523" spans="1:2">
      <c r="A2523" t="s">
        <v>8421</v>
      </c>
      <c r="B2523" t="s">
        <v>8422</v>
      </c>
    </row>
    <row r="2524" spans="1:2">
      <c r="A2524" t="s">
        <v>9910</v>
      </c>
      <c r="B2524" t="s">
        <v>9911</v>
      </c>
    </row>
    <row r="2525" spans="1:2">
      <c r="A2525" t="s">
        <v>12389</v>
      </c>
      <c r="B2525" t="s">
        <v>12390</v>
      </c>
    </row>
    <row r="2526" spans="1:2">
      <c r="A2526" t="s">
        <v>6850</v>
      </c>
      <c r="B2526" t="s">
        <v>6851</v>
      </c>
    </row>
    <row r="2527" spans="1:2">
      <c r="A2527" t="s">
        <v>9796</v>
      </c>
      <c r="B2527" t="s">
        <v>9797</v>
      </c>
    </row>
    <row r="2528" spans="1:2">
      <c r="A2528" t="s">
        <v>8346</v>
      </c>
      <c r="B2528" t="s">
        <v>8347</v>
      </c>
    </row>
    <row r="2529" spans="1:2">
      <c r="A2529" t="s">
        <v>11929</v>
      </c>
      <c r="B2529" t="s">
        <v>11930</v>
      </c>
    </row>
    <row r="2530" spans="1:2">
      <c r="A2530" t="s">
        <v>12654</v>
      </c>
      <c r="B2530" t="s">
        <v>12655</v>
      </c>
    </row>
    <row r="2531" spans="1:2">
      <c r="A2531" t="s">
        <v>8196</v>
      </c>
      <c r="B2531" t="s">
        <v>8199</v>
      </c>
    </row>
    <row r="2532" spans="1:2">
      <c r="A2532" t="s">
        <v>8604</v>
      </c>
      <c r="B2532" t="s">
        <v>8605</v>
      </c>
    </row>
    <row r="2533" spans="1:2">
      <c r="A2533" t="s">
        <v>8196</v>
      </c>
      <c r="B2533" t="s">
        <v>8198</v>
      </c>
    </row>
    <row r="2534" spans="1:2">
      <c r="A2534" t="s">
        <v>8682</v>
      </c>
      <c r="B2534" t="s">
        <v>8683</v>
      </c>
    </row>
    <row r="2535" spans="1:2">
      <c r="A2535" t="s">
        <v>8776</v>
      </c>
      <c r="B2535" t="s">
        <v>8777</v>
      </c>
    </row>
    <row r="2536" spans="1:2">
      <c r="A2536" t="s">
        <v>9804</v>
      </c>
      <c r="B2536" t="s">
        <v>9805</v>
      </c>
    </row>
    <row r="2537" spans="1:2">
      <c r="A2537" t="s">
        <v>3717</v>
      </c>
      <c r="B2537" t="s">
        <v>3718</v>
      </c>
    </row>
    <row r="2538" spans="1:2">
      <c r="A2538" t="s">
        <v>8348</v>
      </c>
      <c r="B2538" t="s">
        <v>8349</v>
      </c>
    </row>
    <row r="2539" spans="1:2">
      <c r="A2539" t="s">
        <v>10980</v>
      </c>
      <c r="B2539" t="s">
        <v>10982</v>
      </c>
    </row>
    <row r="2540" spans="1:2">
      <c r="A2540" t="s">
        <v>10980</v>
      </c>
      <c r="B2540" t="s">
        <v>10981</v>
      </c>
    </row>
    <row r="2541" spans="1:2">
      <c r="A2541" t="s">
        <v>4477</v>
      </c>
      <c r="B2541" t="s">
        <v>4478</v>
      </c>
    </row>
    <row r="2542" spans="1:2">
      <c r="A2542" t="s">
        <v>4477</v>
      </c>
      <c r="B2542" t="s">
        <v>4479</v>
      </c>
    </row>
    <row r="2543" spans="1:2">
      <c r="A2543" t="s">
        <v>4010</v>
      </c>
      <c r="B2543" t="s">
        <v>4011</v>
      </c>
    </row>
    <row r="2544" spans="1:2">
      <c r="A2544" t="s">
        <v>3691</v>
      </c>
      <c r="B2544" t="s">
        <v>3692</v>
      </c>
    </row>
    <row r="2545" spans="1:2">
      <c r="A2545" t="s">
        <v>8888</v>
      </c>
      <c r="B2545" t="s">
        <v>8889</v>
      </c>
    </row>
    <row r="2546" spans="1:2">
      <c r="A2546" t="s">
        <v>6225</v>
      </c>
      <c r="B2546" t="s">
        <v>6226</v>
      </c>
    </row>
    <row r="2547" spans="1:2">
      <c r="A2547" t="s">
        <v>6263</v>
      </c>
      <c r="B2547" t="s">
        <v>6264</v>
      </c>
    </row>
    <row r="2548" spans="1:2">
      <c r="A2548" t="s">
        <v>6576</v>
      </c>
      <c r="B2548" t="s">
        <v>6577</v>
      </c>
    </row>
    <row r="2549" spans="1:2">
      <c r="A2549" t="s">
        <v>13034</v>
      </c>
      <c r="B2549" t="s">
        <v>13035</v>
      </c>
    </row>
    <row r="2550" spans="1:2">
      <c r="A2550" t="s">
        <v>6935</v>
      </c>
      <c r="B2550" t="s">
        <v>14222</v>
      </c>
    </row>
    <row r="2551" spans="1:2">
      <c r="A2551" t="s">
        <v>6946</v>
      </c>
      <c r="B2551" t="s">
        <v>2095</v>
      </c>
    </row>
    <row r="2552" spans="1:2">
      <c r="A2552" t="s">
        <v>7075</v>
      </c>
      <c r="B2552" t="s">
        <v>7076</v>
      </c>
    </row>
    <row r="2553" spans="1:2">
      <c r="A2553" t="s">
        <v>9486</v>
      </c>
      <c r="B2553" t="s">
        <v>9487</v>
      </c>
    </row>
    <row r="2554" spans="1:2">
      <c r="A2554" t="s">
        <v>9486</v>
      </c>
      <c r="B2554" t="s">
        <v>9487</v>
      </c>
    </row>
    <row r="2555" spans="1:2">
      <c r="A2555" t="s">
        <v>7667</v>
      </c>
      <c r="B2555" t="s">
        <v>7668</v>
      </c>
    </row>
    <row r="2556" spans="1:2">
      <c r="A2556" t="s">
        <v>7200</v>
      </c>
      <c r="B2556" t="s">
        <v>7201</v>
      </c>
    </row>
    <row r="2557" spans="1:2">
      <c r="A2557" t="s">
        <v>7158</v>
      </c>
      <c r="B2557" t="s">
        <v>7159</v>
      </c>
    </row>
    <row r="2558" spans="1:2">
      <c r="A2558" t="s">
        <v>6480</v>
      </c>
      <c r="B2558" t="s">
        <v>6481</v>
      </c>
    </row>
    <row r="2559" spans="1:2">
      <c r="A2559" t="s">
        <v>6989</v>
      </c>
      <c r="B2559" t="s">
        <v>6991</v>
      </c>
    </row>
    <row r="2560" spans="1:2">
      <c r="A2560" t="s">
        <v>4873</v>
      </c>
      <c r="B2560" t="s">
        <v>4874</v>
      </c>
    </row>
    <row r="2561" spans="1:2">
      <c r="A2561" t="s">
        <v>5654</v>
      </c>
      <c r="B2561" t="s">
        <v>5656</v>
      </c>
    </row>
    <row r="2562" spans="1:2">
      <c r="A2562" t="s">
        <v>5633</v>
      </c>
      <c r="B2562" t="s">
        <v>5635</v>
      </c>
    </row>
    <row r="2563" spans="1:2">
      <c r="A2563" t="s">
        <v>10584</v>
      </c>
      <c r="B2563" t="s">
        <v>10585</v>
      </c>
    </row>
    <row r="2564" spans="1:2">
      <c r="A2564" t="s">
        <v>4370</v>
      </c>
      <c r="B2564" t="s">
        <v>4371</v>
      </c>
    </row>
    <row r="2565" spans="1:2">
      <c r="A2565" t="s">
        <v>4354</v>
      </c>
      <c r="B2565" t="s">
        <v>4355</v>
      </c>
    </row>
    <row r="2566" spans="1:2">
      <c r="A2566" t="s">
        <v>13454</v>
      </c>
      <c r="B2566" t="s">
        <v>13456</v>
      </c>
    </row>
    <row r="2567" spans="1:2">
      <c r="A2567" t="s">
        <v>11070</v>
      </c>
      <c r="B2567" t="s">
        <v>11071</v>
      </c>
    </row>
    <row r="2568" spans="1:2">
      <c r="A2568" t="s">
        <v>3783</v>
      </c>
      <c r="B2568" t="s">
        <v>14149</v>
      </c>
    </row>
    <row r="2569" spans="1:2">
      <c r="A2569" t="s">
        <v>10608</v>
      </c>
      <c r="B2569" t="s">
        <v>10610</v>
      </c>
    </row>
    <row r="2570" spans="1:2">
      <c r="A2570" t="s">
        <v>10986</v>
      </c>
      <c r="B2570" t="s">
        <v>10988</v>
      </c>
    </row>
    <row r="2571" spans="1:2">
      <c r="A2571" t="s">
        <v>8033</v>
      </c>
      <c r="B2571" t="s">
        <v>8034</v>
      </c>
    </row>
    <row r="2572" spans="1:2">
      <c r="A2572" t="s">
        <v>10699</v>
      </c>
      <c r="B2572" t="s">
        <v>10700</v>
      </c>
    </row>
    <row r="2573" spans="1:2">
      <c r="A2573" t="s">
        <v>10699</v>
      </c>
      <c r="B2573" t="s">
        <v>10701</v>
      </c>
    </row>
    <row r="2574" spans="1:2">
      <c r="A2574" t="s">
        <v>13269</v>
      </c>
      <c r="B2574" t="s">
        <v>13270</v>
      </c>
    </row>
    <row r="2575" spans="1:2">
      <c r="A2575" t="s">
        <v>10983</v>
      </c>
      <c r="B2575" t="s">
        <v>10984</v>
      </c>
    </row>
    <row r="2576" spans="1:2">
      <c r="A2576" t="s">
        <v>12734</v>
      </c>
      <c r="B2576" t="s">
        <v>12735</v>
      </c>
    </row>
    <row r="2577" spans="1:2">
      <c r="A2577" t="s">
        <v>11362</v>
      </c>
      <c r="B2577" t="s">
        <v>1997</v>
      </c>
    </row>
    <row r="2578" spans="1:2">
      <c r="A2578" t="s">
        <v>12306</v>
      </c>
      <c r="B2578" t="s">
        <v>12307</v>
      </c>
    </row>
    <row r="2579" spans="1:2">
      <c r="A2579" t="s">
        <v>8882</v>
      </c>
      <c r="B2579" t="s">
        <v>8883</v>
      </c>
    </row>
    <row r="2580" spans="1:2">
      <c r="A2580" t="s">
        <v>5289</v>
      </c>
      <c r="B2580" t="s">
        <v>5290</v>
      </c>
    </row>
    <row r="2581" spans="1:2">
      <c r="A2581" t="s">
        <v>8894</v>
      </c>
      <c r="B2581" t="s">
        <v>8895</v>
      </c>
    </row>
    <row r="2582" spans="1:2">
      <c r="A2582" t="s">
        <v>12780</v>
      </c>
      <c r="B2582" t="s">
        <v>12781</v>
      </c>
    </row>
    <row r="2583" spans="1:2">
      <c r="A2583" t="s">
        <v>12774</v>
      </c>
      <c r="B2583" t="s">
        <v>12775</v>
      </c>
    </row>
    <row r="2584" spans="1:2">
      <c r="A2584" t="s">
        <v>9830</v>
      </c>
      <c r="B2584" t="s">
        <v>9831</v>
      </c>
    </row>
    <row r="2585" spans="1:2">
      <c r="A2585" t="s">
        <v>12273</v>
      </c>
      <c r="B2585" t="s">
        <v>12274</v>
      </c>
    </row>
    <row r="2586" spans="1:2">
      <c r="A2586" t="s">
        <v>7204</v>
      </c>
      <c r="B2586" t="s">
        <v>7205</v>
      </c>
    </row>
    <row r="2587" spans="1:2">
      <c r="A2587" t="s">
        <v>7216</v>
      </c>
      <c r="B2587" t="s">
        <v>7217</v>
      </c>
    </row>
    <row r="2588" spans="1:2">
      <c r="A2588" t="s">
        <v>7206</v>
      </c>
      <c r="B2588" t="s">
        <v>7207</v>
      </c>
    </row>
    <row r="2589" spans="1:2">
      <c r="A2589" t="s">
        <v>3395</v>
      </c>
      <c r="B2589" t="s">
        <v>3396</v>
      </c>
    </row>
    <row r="2590" spans="1:2">
      <c r="A2590" t="s">
        <v>3395</v>
      </c>
      <c r="B2590" t="s">
        <v>3396</v>
      </c>
    </row>
    <row r="2591" spans="1:2">
      <c r="A2591" t="s">
        <v>8808</v>
      </c>
      <c r="B2591" t="s">
        <v>8809</v>
      </c>
    </row>
    <row r="2592" spans="1:2">
      <c r="A2592" t="s">
        <v>3837</v>
      </c>
      <c r="B2592" t="s">
        <v>3838</v>
      </c>
    </row>
    <row r="2593" spans="1:2">
      <c r="A2593" t="s">
        <v>3855</v>
      </c>
      <c r="B2593" t="s">
        <v>3838</v>
      </c>
    </row>
    <row r="2594" spans="1:2">
      <c r="A2594" t="s">
        <v>7172</v>
      </c>
      <c r="B2594" t="s">
        <v>7173</v>
      </c>
    </row>
    <row r="2595" spans="1:2">
      <c r="A2595" t="s">
        <v>10608</v>
      </c>
      <c r="B2595" t="s">
        <v>10609</v>
      </c>
    </row>
    <row r="2596" spans="1:2">
      <c r="A2596" t="s">
        <v>7669</v>
      </c>
      <c r="B2596" t="s">
        <v>7670</v>
      </c>
    </row>
    <row r="2597" spans="1:2">
      <c r="A2597" t="s">
        <v>12997</v>
      </c>
      <c r="B2597" t="s">
        <v>12998</v>
      </c>
    </row>
    <row r="2598" spans="1:2">
      <c r="A2598" t="s">
        <v>12829</v>
      </c>
      <c r="B2598" t="s">
        <v>12830</v>
      </c>
    </row>
    <row r="2599" spans="1:2">
      <c r="A2599" t="s">
        <v>12842</v>
      </c>
      <c r="B2599" t="s">
        <v>12843</v>
      </c>
    </row>
    <row r="2600" spans="1:2">
      <c r="A2600" t="s">
        <v>9224</v>
      </c>
      <c r="B2600" t="s">
        <v>9225</v>
      </c>
    </row>
    <row r="2601" spans="1:2">
      <c r="A2601" t="s">
        <v>9291</v>
      </c>
      <c r="B2601" t="s">
        <v>9292</v>
      </c>
    </row>
    <row r="2602" spans="1:2">
      <c r="A2602" t="s">
        <v>11664</v>
      </c>
      <c r="B2602" t="s">
        <v>11665</v>
      </c>
    </row>
    <row r="2603" spans="1:2">
      <c r="A2603" t="s">
        <v>13353</v>
      </c>
      <c r="B2603" t="s">
        <v>13354</v>
      </c>
    </row>
    <row r="2604" spans="1:2">
      <c r="A2604" t="s">
        <v>6549</v>
      </c>
      <c r="B2604" t="s">
        <v>6550</v>
      </c>
    </row>
    <row r="2605" spans="1:2">
      <c r="A2605" t="s">
        <v>6549</v>
      </c>
      <c r="B2605" t="s">
        <v>6550</v>
      </c>
    </row>
    <row r="2606" spans="1:2">
      <c r="A2606" t="s">
        <v>6549</v>
      </c>
      <c r="B2606" t="s">
        <v>6550</v>
      </c>
    </row>
    <row r="2607" spans="1:2">
      <c r="A2607" t="s">
        <v>12705</v>
      </c>
      <c r="B2607" t="s">
        <v>12706</v>
      </c>
    </row>
    <row r="2608" spans="1:2">
      <c r="A2608" t="s">
        <v>8212</v>
      </c>
      <c r="B2608" t="s">
        <v>8214</v>
      </c>
    </row>
    <row r="2609" spans="1:2">
      <c r="A2609" t="s">
        <v>6998</v>
      </c>
      <c r="B2609" t="s">
        <v>6999</v>
      </c>
    </row>
    <row r="2610" spans="1:2">
      <c r="A2610" t="s">
        <v>7671</v>
      </c>
      <c r="B2610" t="s">
        <v>7672</v>
      </c>
    </row>
    <row r="2611" spans="1:2">
      <c r="A2611" t="s">
        <v>12707</v>
      </c>
      <c r="B2611" t="s">
        <v>12708</v>
      </c>
    </row>
    <row r="2612" spans="1:2">
      <c r="A2612" t="s">
        <v>8192</v>
      </c>
      <c r="B2612" t="s">
        <v>8195</v>
      </c>
    </row>
    <row r="2613" spans="1:2">
      <c r="A2613" t="s">
        <v>8192</v>
      </c>
      <c r="B2613" t="s">
        <v>8193</v>
      </c>
    </row>
    <row r="2614" spans="1:2">
      <c r="A2614" t="s">
        <v>8192</v>
      </c>
      <c r="B2614" t="s">
        <v>8194</v>
      </c>
    </row>
    <row r="2615" spans="1:2">
      <c r="A2615" t="s">
        <v>12563</v>
      </c>
      <c r="B2615" t="s">
        <v>12564</v>
      </c>
    </row>
    <row r="2616" spans="1:2">
      <c r="A2616" t="s">
        <v>7007</v>
      </c>
      <c r="B2616" t="s">
        <v>7009</v>
      </c>
    </row>
    <row r="2617" spans="1:2">
      <c r="A2617" t="s">
        <v>6521</v>
      </c>
      <c r="B2617" t="s">
        <v>6522</v>
      </c>
    </row>
    <row r="2618" spans="1:2">
      <c r="A2618" t="s">
        <v>6523</v>
      </c>
      <c r="B2618" t="s">
        <v>6522</v>
      </c>
    </row>
    <row r="2619" spans="1:2">
      <c r="A2619" t="s">
        <v>13016</v>
      </c>
      <c r="B2619" t="s">
        <v>13017</v>
      </c>
    </row>
    <row r="2620" spans="1:2">
      <c r="A2620" t="s">
        <v>7496</v>
      </c>
      <c r="B2620" t="s">
        <v>7497</v>
      </c>
    </row>
    <row r="2621" spans="1:2">
      <c r="A2621" t="s">
        <v>6107</v>
      </c>
      <c r="B2621" t="s">
        <v>6108</v>
      </c>
    </row>
    <row r="2622" spans="1:2">
      <c r="A2622" t="s">
        <v>6137</v>
      </c>
      <c r="B2622" t="s">
        <v>6138</v>
      </c>
    </row>
    <row r="2623" spans="1:2">
      <c r="A2623" t="s">
        <v>12656</v>
      </c>
      <c r="B2623" t="s">
        <v>12657</v>
      </c>
    </row>
    <row r="2624" spans="1:2">
      <c r="A2624" t="s">
        <v>4460</v>
      </c>
      <c r="B2624" t="s">
        <v>4461</v>
      </c>
    </row>
    <row r="2625" spans="1:2">
      <c r="A2625" t="s">
        <v>12495</v>
      </c>
      <c r="B2625" t="s">
        <v>12496</v>
      </c>
    </row>
    <row r="2626" spans="1:2">
      <c r="A2626" t="s">
        <v>10475</v>
      </c>
      <c r="B2626" t="s">
        <v>10476</v>
      </c>
    </row>
    <row r="2627" spans="1:2">
      <c r="A2627" t="s">
        <v>7673</v>
      </c>
      <c r="B2627" t="s">
        <v>7674</v>
      </c>
    </row>
    <row r="2628" spans="1:2">
      <c r="A2628" t="s">
        <v>12523</v>
      </c>
      <c r="B2628" t="s">
        <v>12524</v>
      </c>
    </row>
    <row r="2629" spans="1:2">
      <c r="A2629" t="s">
        <v>6368</v>
      </c>
      <c r="B2629" t="s">
        <v>6369</v>
      </c>
    </row>
    <row r="2630" spans="1:2">
      <c r="A2630" t="s">
        <v>9518</v>
      </c>
      <c r="B2630" t="s">
        <v>9519</v>
      </c>
    </row>
    <row r="2631" spans="1:2">
      <c r="A2631" t="s">
        <v>9518</v>
      </c>
      <c r="B2631" t="s">
        <v>9519</v>
      </c>
    </row>
    <row r="2632" spans="1:2">
      <c r="A2632" t="s">
        <v>7132</v>
      </c>
      <c r="B2632" t="s">
        <v>7133</v>
      </c>
    </row>
    <row r="2633" spans="1:2">
      <c r="A2633" t="s">
        <v>12760</v>
      </c>
      <c r="B2633" t="s">
        <v>12761</v>
      </c>
    </row>
    <row r="2634" spans="1:2">
      <c r="A2634" t="s">
        <v>11103</v>
      </c>
      <c r="B2634" t="s">
        <v>11104</v>
      </c>
    </row>
    <row r="2635" spans="1:2">
      <c r="A2635" t="s">
        <v>11103</v>
      </c>
      <c r="B2635" t="s">
        <v>11105</v>
      </c>
    </row>
    <row r="2636" spans="1:2">
      <c r="A2636" t="s">
        <v>12451</v>
      </c>
      <c r="B2636" t="s">
        <v>12452</v>
      </c>
    </row>
    <row r="2637" spans="1:2">
      <c r="A2637" t="s">
        <v>12969</v>
      </c>
      <c r="B2637" t="s">
        <v>12994</v>
      </c>
    </row>
    <row r="2638" spans="1:2">
      <c r="A2638" t="s">
        <v>4104</v>
      </c>
      <c r="B2638" t="s">
        <v>4105</v>
      </c>
    </row>
    <row r="2639" spans="1:2">
      <c r="A2639" t="s">
        <v>4104</v>
      </c>
      <c r="B2639" t="s">
        <v>4105</v>
      </c>
    </row>
    <row r="2640" spans="1:2">
      <c r="A2640" t="s">
        <v>12973</v>
      </c>
      <c r="B2640" t="s">
        <v>12972</v>
      </c>
    </row>
    <row r="2641" spans="1:2">
      <c r="A2641" t="s">
        <v>3796</v>
      </c>
      <c r="B2641" t="s">
        <v>3797</v>
      </c>
    </row>
    <row r="2642" spans="1:2">
      <c r="A2642" t="s">
        <v>7675</v>
      </c>
      <c r="B2642" t="s">
        <v>7676</v>
      </c>
    </row>
    <row r="2643" spans="1:2">
      <c r="A2643" t="s">
        <v>13007</v>
      </c>
      <c r="B2643" t="s">
        <v>13008</v>
      </c>
    </row>
    <row r="2644" spans="1:2">
      <c r="A2644" t="s">
        <v>6519</v>
      </c>
      <c r="B2644" t="s">
        <v>6520</v>
      </c>
    </row>
    <row r="2645" spans="1:2">
      <c r="A2645" t="s">
        <v>7677</v>
      </c>
      <c r="B2645" t="s">
        <v>7678</v>
      </c>
    </row>
    <row r="2646" spans="1:2">
      <c r="A2646" t="s">
        <v>12944</v>
      </c>
      <c r="B2646" t="s">
        <v>12945</v>
      </c>
    </row>
    <row r="2647" spans="1:2">
      <c r="A2647" t="s">
        <v>7679</v>
      </c>
      <c r="B2647" t="s">
        <v>7680</v>
      </c>
    </row>
    <row r="2648" spans="1:2">
      <c r="A2648" t="s">
        <v>4967</v>
      </c>
      <c r="B2648" t="s">
        <v>4968</v>
      </c>
    </row>
    <row r="2649" spans="1:2">
      <c r="A2649" t="s">
        <v>8350</v>
      </c>
      <c r="B2649" t="s">
        <v>8351</v>
      </c>
    </row>
    <row r="2650" spans="1:2">
      <c r="A2650" t="s">
        <v>8433</v>
      </c>
      <c r="B2650" t="s">
        <v>8434</v>
      </c>
    </row>
    <row r="2651" spans="1:2">
      <c r="A2651" t="s">
        <v>8316</v>
      </c>
      <c r="B2651" t="s">
        <v>8317</v>
      </c>
    </row>
    <row r="2652" spans="1:2">
      <c r="A2652" t="s">
        <v>5042</v>
      </c>
      <c r="B2652" t="s">
        <v>5043</v>
      </c>
    </row>
    <row r="2653" spans="1:2">
      <c r="A2653" t="s">
        <v>8444</v>
      </c>
      <c r="B2653" t="s">
        <v>8447</v>
      </c>
    </row>
    <row r="2654" spans="1:2">
      <c r="A2654" t="s">
        <v>6295</v>
      </c>
      <c r="B2654" t="s">
        <v>6296</v>
      </c>
    </row>
    <row r="2655" spans="1:2">
      <c r="A2655" t="s">
        <v>11558</v>
      </c>
      <c r="B2655" t="s">
        <v>11559</v>
      </c>
    </row>
    <row r="2656" spans="1:2">
      <c r="A2656" t="s">
        <v>11454</v>
      </c>
      <c r="B2656" t="s">
        <v>11455</v>
      </c>
    </row>
    <row r="2657" spans="1:2">
      <c r="A2657" t="s">
        <v>12960</v>
      </c>
      <c r="B2657" t="s">
        <v>12941</v>
      </c>
    </row>
    <row r="2658" spans="1:2">
      <c r="A2658" t="s">
        <v>12487</v>
      </c>
      <c r="B2658" t="s">
        <v>12488</v>
      </c>
    </row>
    <row r="2659" spans="1:2">
      <c r="A2659" t="s">
        <v>9265</v>
      </c>
      <c r="B2659" t="s">
        <v>9266</v>
      </c>
    </row>
    <row r="2660" spans="1:2">
      <c r="A2660" t="s">
        <v>8540</v>
      </c>
      <c r="B2660" t="s">
        <v>8541</v>
      </c>
    </row>
    <row r="2661" spans="1:2">
      <c r="A2661" t="s">
        <v>11560</v>
      </c>
      <c r="B2661" t="s">
        <v>11561</v>
      </c>
    </row>
    <row r="2662" spans="1:2">
      <c r="A2662" t="s">
        <v>7548</v>
      </c>
      <c r="B2662" t="s">
        <v>7549</v>
      </c>
    </row>
    <row r="2663" spans="1:2">
      <c r="A2663" t="s">
        <v>9876</v>
      </c>
      <c r="B2663" t="s">
        <v>9877</v>
      </c>
    </row>
    <row r="2664" spans="1:2">
      <c r="A2664" t="s">
        <v>7160</v>
      </c>
      <c r="B2664" t="s">
        <v>7161</v>
      </c>
    </row>
    <row r="2665" spans="1:2">
      <c r="A2665" t="s">
        <v>8562</v>
      </c>
      <c r="B2665" t="s">
        <v>8563</v>
      </c>
    </row>
    <row r="2666" spans="1:2">
      <c r="A2666" t="s">
        <v>8135</v>
      </c>
      <c r="B2666" t="s">
        <v>8136</v>
      </c>
    </row>
    <row r="2667" spans="1:2">
      <c r="A2667" t="s">
        <v>9030</v>
      </c>
      <c r="B2667" t="s">
        <v>9031</v>
      </c>
    </row>
    <row r="2668" spans="1:2">
      <c r="A2668" t="s">
        <v>11916</v>
      </c>
      <c r="B2668" t="s">
        <v>11917</v>
      </c>
    </row>
    <row r="2669" spans="1:2">
      <c r="A2669" t="s">
        <v>12916</v>
      </c>
      <c r="B2669" t="s">
        <v>12919</v>
      </c>
    </row>
    <row r="2670" spans="1:2">
      <c r="A2670" t="s">
        <v>9652</v>
      </c>
      <c r="B2670" t="s">
        <v>9654</v>
      </c>
    </row>
    <row r="2671" spans="1:2">
      <c r="A2671" t="s">
        <v>4981</v>
      </c>
      <c r="B2671" t="s">
        <v>4982</v>
      </c>
    </row>
    <row r="2672" spans="1:2">
      <c r="A2672" t="s">
        <v>10912</v>
      </c>
      <c r="B2672" t="s">
        <v>10913</v>
      </c>
    </row>
    <row r="2673" spans="1:2">
      <c r="A2673" t="s">
        <v>8135</v>
      </c>
      <c r="B2673" t="s">
        <v>8137</v>
      </c>
    </row>
    <row r="2674" spans="1:2">
      <c r="A2674" t="s">
        <v>6869</v>
      </c>
      <c r="B2674" t="s">
        <v>6870</v>
      </c>
    </row>
    <row r="2675" spans="1:2">
      <c r="A2675" t="s">
        <v>11816</v>
      </c>
      <c r="B2675" t="s">
        <v>11817</v>
      </c>
    </row>
    <row r="2676" spans="1:2">
      <c r="A2676" t="s">
        <v>11748</v>
      </c>
      <c r="B2676" t="s">
        <v>11749</v>
      </c>
    </row>
    <row r="2677" spans="1:2">
      <c r="A2677" t="s">
        <v>11180</v>
      </c>
      <c r="B2677" t="s">
        <v>11181</v>
      </c>
    </row>
    <row r="2678" spans="1:2">
      <c r="A2678" t="s">
        <v>11180</v>
      </c>
      <c r="B2678" t="s">
        <v>11181</v>
      </c>
    </row>
    <row r="2679" spans="1:2">
      <c r="A2679" t="s">
        <v>6452</v>
      </c>
      <c r="B2679" t="s">
        <v>6453</v>
      </c>
    </row>
    <row r="2680" spans="1:2">
      <c r="A2680" t="s">
        <v>6458</v>
      </c>
      <c r="B2680" t="s">
        <v>6459</v>
      </c>
    </row>
    <row r="2681" spans="1:2">
      <c r="A2681" t="s">
        <v>3999</v>
      </c>
      <c r="B2681" t="s">
        <v>4000</v>
      </c>
    </row>
    <row r="2682" spans="1:2">
      <c r="A2682" t="s">
        <v>4001</v>
      </c>
      <c r="B2682" t="s">
        <v>4002</v>
      </c>
    </row>
    <row r="2683" spans="1:2">
      <c r="A2683" t="s">
        <v>13333</v>
      </c>
      <c r="B2683" t="s">
        <v>13334</v>
      </c>
    </row>
    <row r="2684" spans="1:2">
      <c r="A2684" t="s">
        <v>9168</v>
      </c>
      <c r="B2684" t="s">
        <v>9169</v>
      </c>
    </row>
    <row r="2685" spans="1:2">
      <c r="A2685" t="s">
        <v>4450</v>
      </c>
      <c r="B2685" t="s">
        <v>14176</v>
      </c>
    </row>
    <row r="2686" spans="1:2">
      <c r="A2686" t="s">
        <v>12555</v>
      </c>
      <c r="B2686" t="s">
        <v>12556</v>
      </c>
    </row>
    <row r="2687" spans="1:2">
      <c r="A2687" t="s">
        <v>11768</v>
      </c>
      <c r="B2687" t="s">
        <v>11769</v>
      </c>
    </row>
    <row r="2688" spans="1:2">
      <c r="A2688" t="s">
        <v>6737</v>
      </c>
      <c r="B2688" t="s">
        <v>6738</v>
      </c>
    </row>
    <row r="2689" spans="1:2">
      <c r="A2689" t="s">
        <v>3451</v>
      </c>
      <c r="B2689" t="s">
        <v>3452</v>
      </c>
    </row>
    <row r="2690" spans="1:2">
      <c r="A2690" t="s">
        <v>7174</v>
      </c>
      <c r="B2690" t="s">
        <v>7175</v>
      </c>
    </row>
    <row r="2691" spans="1:2">
      <c r="A2691" t="s">
        <v>10762</v>
      </c>
      <c r="B2691" t="s">
        <v>10763</v>
      </c>
    </row>
    <row r="2692" spans="1:2">
      <c r="A2692" t="s">
        <v>10762</v>
      </c>
      <c r="B2692" t="s">
        <v>10763</v>
      </c>
    </row>
    <row r="2693" spans="1:2">
      <c r="A2693" t="s">
        <v>11752</v>
      </c>
      <c r="B2693" t="s">
        <v>11753</v>
      </c>
    </row>
    <row r="2694" spans="1:2">
      <c r="A2694" t="s">
        <v>10052</v>
      </c>
      <c r="B2694" t="s">
        <v>10053</v>
      </c>
    </row>
    <row r="2695" spans="1:2">
      <c r="A2695" t="s">
        <v>11878</v>
      </c>
      <c r="B2695" t="s">
        <v>11879</v>
      </c>
    </row>
    <row r="2696" spans="1:2">
      <c r="A2696" t="s">
        <v>10928</v>
      </c>
      <c r="B2696" t="s">
        <v>10929</v>
      </c>
    </row>
    <row r="2697" spans="1:2">
      <c r="A2697" t="s">
        <v>10932</v>
      </c>
      <c r="B2697" t="s">
        <v>10933</v>
      </c>
    </row>
    <row r="2698" spans="1:2">
      <c r="A2698" t="s">
        <v>10936</v>
      </c>
      <c r="B2698" t="s">
        <v>10937</v>
      </c>
    </row>
    <row r="2699" spans="1:2">
      <c r="A2699" t="s">
        <v>10938</v>
      </c>
      <c r="B2699" t="s">
        <v>10939</v>
      </c>
    </row>
    <row r="2700" spans="1:2">
      <c r="A2700" t="s">
        <v>5728</v>
      </c>
      <c r="B2700" t="s">
        <v>5729</v>
      </c>
    </row>
    <row r="2701" spans="1:2">
      <c r="A2701" t="s">
        <v>3945</v>
      </c>
      <c r="B2701" t="s">
        <v>3946</v>
      </c>
    </row>
    <row r="2702" spans="1:2">
      <c r="A2702" t="s">
        <v>8015</v>
      </c>
      <c r="B2702" t="s">
        <v>8017</v>
      </c>
    </row>
    <row r="2703" spans="1:2">
      <c r="A2703" t="s">
        <v>8015</v>
      </c>
      <c r="B2703" t="s">
        <v>8016</v>
      </c>
    </row>
    <row r="2704" spans="1:2">
      <c r="A2704" t="s">
        <v>11852</v>
      </c>
      <c r="B2704" t="s">
        <v>11853</v>
      </c>
    </row>
    <row r="2705" spans="1:2">
      <c r="A2705" t="s">
        <v>11127</v>
      </c>
      <c r="B2705" t="s">
        <v>11129</v>
      </c>
    </row>
    <row r="2706" spans="1:2">
      <c r="A2706" t="s">
        <v>11127</v>
      </c>
      <c r="B2706" t="s">
        <v>11128</v>
      </c>
    </row>
    <row r="2707" spans="1:2">
      <c r="A2707" t="s">
        <v>10536</v>
      </c>
      <c r="B2707" t="s">
        <v>10538</v>
      </c>
    </row>
    <row r="2708" spans="1:2">
      <c r="A2708" t="s">
        <v>3459</v>
      </c>
      <c r="B2708" t="s">
        <v>3460</v>
      </c>
    </row>
    <row r="2709" spans="1:2">
      <c r="A2709" t="s">
        <v>7548</v>
      </c>
      <c r="B2709" t="s">
        <v>7550</v>
      </c>
    </row>
    <row r="2710" spans="1:2">
      <c r="A2710" t="s">
        <v>12900</v>
      </c>
      <c r="B2710" t="s">
        <v>12901</v>
      </c>
    </row>
    <row r="2711" spans="1:2">
      <c r="A2711" t="s">
        <v>9050</v>
      </c>
      <c r="B2711" t="s">
        <v>9051</v>
      </c>
    </row>
    <row r="2712" spans="1:2">
      <c r="A2712" t="s">
        <v>6486</v>
      </c>
      <c r="B2712" t="s">
        <v>6487</v>
      </c>
    </row>
    <row r="2713" spans="1:2">
      <c r="A2713" t="s">
        <v>4514</v>
      </c>
      <c r="B2713" t="s">
        <v>4515</v>
      </c>
    </row>
    <row r="2714" spans="1:2">
      <c r="A2714" t="s">
        <v>9285</v>
      </c>
      <c r="B2714" t="s">
        <v>9286</v>
      </c>
    </row>
    <row r="2715" spans="1:2">
      <c r="A2715" t="s">
        <v>3973</v>
      </c>
      <c r="B2715" t="s">
        <v>3974</v>
      </c>
    </row>
    <row r="2716" spans="1:2">
      <c r="A2716" t="s">
        <v>6510</v>
      </c>
      <c r="B2716" t="s">
        <v>6511</v>
      </c>
    </row>
    <row r="2717" spans="1:2">
      <c r="A2717" t="s">
        <v>3971</v>
      </c>
      <c r="B2717" t="s">
        <v>3972</v>
      </c>
    </row>
    <row r="2718" spans="1:2">
      <c r="A2718" t="s">
        <v>6482</v>
      </c>
      <c r="B2718" t="s">
        <v>6483</v>
      </c>
    </row>
    <row r="2719" spans="1:2">
      <c r="A2719" t="s">
        <v>4016</v>
      </c>
      <c r="B2719" t="s">
        <v>4017</v>
      </c>
    </row>
    <row r="2720" spans="1:2">
      <c r="A2720" t="s">
        <v>12319</v>
      </c>
      <c r="B2720" t="s">
        <v>12321</v>
      </c>
    </row>
    <row r="2721" spans="1:2">
      <c r="A2721" t="s">
        <v>11666</v>
      </c>
      <c r="B2721" t="s">
        <v>11667</v>
      </c>
    </row>
    <row r="2722" spans="1:2">
      <c r="A2722" t="s">
        <v>12285</v>
      </c>
      <c r="B2722" t="s">
        <v>12286</v>
      </c>
    </row>
    <row r="2723" spans="1:2">
      <c r="A2723" t="s">
        <v>7832</v>
      </c>
      <c r="B2723" t="s">
        <v>7834</v>
      </c>
    </row>
    <row r="2724" spans="1:2">
      <c r="A2724" t="s">
        <v>7832</v>
      </c>
      <c r="B2724" t="s">
        <v>7833</v>
      </c>
    </row>
    <row r="2725" spans="1:2">
      <c r="A2725" t="s">
        <v>14090</v>
      </c>
      <c r="B2725" t="s">
        <v>14183</v>
      </c>
    </row>
    <row r="2726" spans="1:2">
      <c r="A2726" t="s">
        <v>14107</v>
      </c>
      <c r="B2726" t="s">
        <v>5009</v>
      </c>
    </row>
    <row r="2727" spans="1:2">
      <c r="A2727" t="s">
        <v>11818</v>
      </c>
      <c r="B2727" t="s">
        <v>11819</v>
      </c>
    </row>
    <row r="2728" spans="1:2">
      <c r="A2728" t="s">
        <v>11504</v>
      </c>
      <c r="B2728" t="s">
        <v>11505</v>
      </c>
    </row>
    <row r="2729" spans="1:2">
      <c r="A2729" t="s">
        <v>6757</v>
      </c>
      <c r="B2729" t="s">
        <v>6758</v>
      </c>
    </row>
    <row r="2730" spans="1:2">
      <c r="A2730" t="s">
        <v>8642</v>
      </c>
      <c r="B2730" t="s">
        <v>8643</v>
      </c>
    </row>
    <row r="2731" spans="1:2">
      <c r="A2731" t="s">
        <v>10977</v>
      </c>
      <c r="B2731" t="s">
        <v>10979</v>
      </c>
    </row>
    <row r="2732" spans="1:2">
      <c r="A2732" t="s">
        <v>10977</v>
      </c>
      <c r="B2732" t="s">
        <v>10978</v>
      </c>
    </row>
    <row r="2733" spans="1:2">
      <c r="A2733" t="s">
        <v>11182</v>
      </c>
      <c r="B2733" t="s">
        <v>11183</v>
      </c>
    </row>
    <row r="2734" spans="1:2">
      <c r="A2734" t="s">
        <v>11182</v>
      </c>
      <c r="B2734" t="s">
        <v>11184</v>
      </c>
    </row>
    <row r="2735" spans="1:2">
      <c r="A2735" t="s">
        <v>9184</v>
      </c>
      <c r="B2735" t="s">
        <v>9185</v>
      </c>
    </row>
    <row r="2736" spans="1:2">
      <c r="A2736" t="s">
        <v>8352</v>
      </c>
      <c r="B2736" t="s">
        <v>8353</v>
      </c>
    </row>
    <row r="2737" spans="1:2">
      <c r="A2737" t="s">
        <v>8644</v>
      </c>
      <c r="B2737" t="s">
        <v>8645</v>
      </c>
    </row>
    <row r="2738" spans="1:2">
      <c r="A2738" t="s">
        <v>6598</v>
      </c>
      <c r="B2738" t="s">
        <v>14221</v>
      </c>
    </row>
    <row r="2739" spans="1:2">
      <c r="A2739" t="s">
        <v>9146</v>
      </c>
      <c r="B2739" t="s">
        <v>9147</v>
      </c>
    </row>
    <row r="2740" spans="1:2">
      <c r="A2740" t="s">
        <v>9267</v>
      </c>
      <c r="B2740" t="s">
        <v>9268</v>
      </c>
    </row>
    <row r="2741" spans="1:2">
      <c r="A2741" t="s">
        <v>11704</v>
      </c>
      <c r="B2741" t="s">
        <v>11705</v>
      </c>
    </row>
    <row r="2742" spans="1:2">
      <c r="A2742" t="s">
        <v>4939</v>
      </c>
      <c r="B2742" t="s">
        <v>4940</v>
      </c>
    </row>
    <row r="2743" spans="1:2">
      <c r="A2743" t="s">
        <v>7841</v>
      </c>
      <c r="B2743" t="s">
        <v>7842</v>
      </c>
    </row>
    <row r="2744" spans="1:2">
      <c r="A2744" t="s">
        <v>7841</v>
      </c>
      <c r="B2744" t="s">
        <v>7843</v>
      </c>
    </row>
    <row r="2745" spans="1:2">
      <c r="A2745" t="s">
        <v>7829</v>
      </c>
      <c r="B2745" t="s">
        <v>7831</v>
      </c>
    </row>
    <row r="2746" spans="1:2">
      <c r="A2746" t="s">
        <v>7829</v>
      </c>
      <c r="B2746" t="s">
        <v>7830</v>
      </c>
    </row>
    <row r="2747" spans="1:2">
      <c r="A2747" t="s">
        <v>7838</v>
      </c>
      <c r="B2747" t="s">
        <v>7840</v>
      </c>
    </row>
    <row r="2748" spans="1:2">
      <c r="A2748" t="s">
        <v>7838</v>
      </c>
      <c r="B2748" t="s">
        <v>7839</v>
      </c>
    </row>
    <row r="2749" spans="1:2">
      <c r="A2749" t="s">
        <v>11435</v>
      </c>
      <c r="B2749" t="s">
        <v>11436</v>
      </c>
    </row>
    <row r="2750" spans="1:2">
      <c r="A2750" t="s">
        <v>11770</v>
      </c>
      <c r="B2750" t="s">
        <v>11771</v>
      </c>
    </row>
    <row r="2751" spans="1:2">
      <c r="A2751" t="s">
        <v>12204</v>
      </c>
      <c r="B2751" t="s">
        <v>12205</v>
      </c>
    </row>
    <row r="2752" spans="1:2">
      <c r="A2752" t="s">
        <v>9269</v>
      </c>
      <c r="B2752" t="s">
        <v>9270</v>
      </c>
    </row>
    <row r="2753" spans="1:2">
      <c r="A2753" t="s">
        <v>8564</v>
      </c>
      <c r="B2753" t="s">
        <v>8565</v>
      </c>
    </row>
    <row r="2754" spans="1:2">
      <c r="A2754" t="s">
        <v>3479</v>
      </c>
      <c r="B2754" t="s">
        <v>3480</v>
      </c>
    </row>
    <row r="2755" spans="1:2">
      <c r="A2755" t="s">
        <v>12312</v>
      </c>
      <c r="B2755" t="s">
        <v>12313</v>
      </c>
    </row>
    <row r="2756" spans="1:2">
      <c r="A2756" t="s">
        <v>10648</v>
      </c>
      <c r="B2756" t="s">
        <v>10649</v>
      </c>
    </row>
    <row r="2757" spans="1:2">
      <c r="A2757" t="s">
        <v>3453</v>
      </c>
      <c r="B2757" t="s">
        <v>3454</v>
      </c>
    </row>
    <row r="2758" spans="1:2">
      <c r="A2758" t="s">
        <v>8504</v>
      </c>
      <c r="B2758" t="s">
        <v>8505</v>
      </c>
    </row>
    <row r="2759" spans="1:2">
      <c r="A2759" t="s">
        <v>7638</v>
      </c>
      <c r="B2759" t="s">
        <v>7639</v>
      </c>
    </row>
    <row r="2760" spans="1:2">
      <c r="A2760" t="s">
        <v>9240</v>
      </c>
      <c r="B2760" t="s">
        <v>9241</v>
      </c>
    </row>
    <row r="2761" spans="1:2">
      <c r="A2761" t="s">
        <v>12859</v>
      </c>
      <c r="B2761" t="s">
        <v>12860</v>
      </c>
    </row>
    <row r="2762" spans="1:2">
      <c r="A2762" t="s">
        <v>10201</v>
      </c>
      <c r="B2762" t="s">
        <v>10202</v>
      </c>
    </row>
    <row r="2763" spans="1:2">
      <c r="A2763" t="s">
        <v>3397</v>
      </c>
      <c r="B2763" t="s">
        <v>3398</v>
      </c>
    </row>
    <row r="2764" spans="1:2">
      <c r="A2764" t="s">
        <v>3397</v>
      </c>
      <c r="B2764" t="s">
        <v>3398</v>
      </c>
    </row>
    <row r="2765" spans="1:2">
      <c r="A2765" t="s">
        <v>3363</v>
      </c>
      <c r="B2765" t="s">
        <v>3364</v>
      </c>
    </row>
    <row r="2766" spans="1:2">
      <c r="A2766" t="s">
        <v>3363</v>
      </c>
      <c r="B2766" t="s">
        <v>3364</v>
      </c>
    </row>
    <row r="2767" spans="1:2">
      <c r="A2767" t="s">
        <v>9836</v>
      </c>
      <c r="B2767" t="s">
        <v>9837</v>
      </c>
    </row>
    <row r="2768" spans="1:2">
      <c r="A2768" t="s">
        <v>11772</v>
      </c>
      <c r="B2768" t="s">
        <v>11773</v>
      </c>
    </row>
    <row r="2769" spans="1:2">
      <c r="A2769" t="s">
        <v>8354</v>
      </c>
      <c r="B2769" t="s">
        <v>8355</v>
      </c>
    </row>
    <row r="2770" spans="1:2">
      <c r="A2770" t="s">
        <v>3731</v>
      </c>
      <c r="B2770" t="s">
        <v>3732</v>
      </c>
    </row>
    <row r="2771" spans="1:2">
      <c r="A2771" t="s">
        <v>11100</v>
      </c>
      <c r="B2771" t="s">
        <v>11101</v>
      </c>
    </row>
    <row r="2772" spans="1:2">
      <c r="A2772" t="s">
        <v>11100</v>
      </c>
      <c r="B2772" t="s">
        <v>11102</v>
      </c>
    </row>
    <row r="2773" spans="1:2">
      <c r="A2773" t="s">
        <v>3889</v>
      </c>
      <c r="B2773" t="s">
        <v>3890</v>
      </c>
    </row>
    <row r="2774" spans="1:2">
      <c r="A2774" t="s">
        <v>11037</v>
      </c>
      <c r="B2774" t="s">
        <v>11038</v>
      </c>
    </row>
    <row r="2775" spans="1:2">
      <c r="A2775" t="s">
        <v>11037</v>
      </c>
      <c r="B2775" t="s">
        <v>11039</v>
      </c>
    </row>
    <row r="2776" spans="1:2">
      <c r="A2776" t="s">
        <v>8208</v>
      </c>
      <c r="B2776" t="s">
        <v>8209</v>
      </c>
    </row>
    <row r="2777" spans="1:2">
      <c r="A2777" t="s">
        <v>8208</v>
      </c>
      <c r="B2777" t="s">
        <v>8210</v>
      </c>
    </row>
    <row r="2778" spans="1:2">
      <c r="A2778" t="s">
        <v>8208</v>
      </c>
      <c r="B2778" t="s">
        <v>8211</v>
      </c>
    </row>
    <row r="2779" spans="1:2">
      <c r="A2779" t="s">
        <v>3839</v>
      </c>
      <c r="B2779" t="s">
        <v>3840</v>
      </c>
    </row>
    <row r="2780" spans="1:2">
      <c r="A2780" t="s">
        <v>12681</v>
      </c>
      <c r="B2780" t="s">
        <v>12683</v>
      </c>
    </row>
    <row r="2781" spans="1:2">
      <c r="A2781" t="s">
        <v>12725</v>
      </c>
      <c r="B2781" t="s">
        <v>12727</v>
      </c>
    </row>
    <row r="2782" spans="1:2">
      <c r="A2782" t="s">
        <v>10282</v>
      </c>
      <c r="B2782" t="s">
        <v>10285</v>
      </c>
    </row>
    <row r="2783" spans="1:2">
      <c r="A2783" t="s">
        <v>12471</v>
      </c>
      <c r="B2783" t="s">
        <v>12472</v>
      </c>
    </row>
    <row r="2784" spans="1:2">
      <c r="A2784" t="s">
        <v>4963</v>
      </c>
      <c r="B2784" t="s">
        <v>4964</v>
      </c>
    </row>
    <row r="2785" spans="1:2">
      <c r="A2785" t="s">
        <v>11774</v>
      </c>
      <c r="B2785" t="s">
        <v>11775</v>
      </c>
    </row>
    <row r="2786" spans="1:2">
      <c r="A2786" t="s">
        <v>6432</v>
      </c>
      <c r="B2786" t="s">
        <v>6433</v>
      </c>
    </row>
    <row r="2787" spans="1:2">
      <c r="A2787" t="s">
        <v>9114</v>
      </c>
      <c r="B2787" t="s">
        <v>9115</v>
      </c>
    </row>
    <row r="2788" spans="1:2">
      <c r="A2788" t="s">
        <v>9114</v>
      </c>
      <c r="B2788" t="s">
        <v>9115</v>
      </c>
    </row>
    <row r="2789" spans="1:2">
      <c r="A2789" t="s">
        <v>7681</v>
      </c>
      <c r="B2789" t="s">
        <v>7682</v>
      </c>
    </row>
    <row r="2790" spans="1:2">
      <c r="A2790" t="s">
        <v>14077</v>
      </c>
      <c r="B2790" t="s">
        <v>14164</v>
      </c>
    </row>
    <row r="2791" spans="1:2">
      <c r="A2791" t="s">
        <v>3504</v>
      </c>
      <c r="B2791" t="s">
        <v>3505</v>
      </c>
    </row>
    <row r="2792" spans="1:2">
      <c r="A2792" t="s">
        <v>3500</v>
      </c>
      <c r="B2792" t="s">
        <v>3501</v>
      </c>
    </row>
    <row r="2793" spans="1:2">
      <c r="A2793" t="s">
        <v>9934</v>
      </c>
      <c r="B2793" t="s">
        <v>9935</v>
      </c>
    </row>
    <row r="2794" spans="1:2">
      <c r="A2794" t="s">
        <v>13458</v>
      </c>
      <c r="B2794" t="s">
        <v>13460</v>
      </c>
    </row>
    <row r="2795" spans="1:2">
      <c r="A2795" t="s">
        <v>13458</v>
      </c>
      <c r="B2795" t="s">
        <v>13460</v>
      </c>
    </row>
    <row r="2796" spans="1:2">
      <c r="A2796" t="s">
        <v>13458</v>
      </c>
      <c r="B2796" t="s">
        <v>13464</v>
      </c>
    </row>
    <row r="2797" spans="1:2">
      <c r="A2797" t="s">
        <v>13458</v>
      </c>
      <c r="B2797" t="s">
        <v>13464</v>
      </c>
    </row>
    <row r="2798" spans="1:2">
      <c r="A2798" t="s">
        <v>13458</v>
      </c>
      <c r="B2798" t="s">
        <v>13465</v>
      </c>
    </row>
    <row r="2799" spans="1:2">
      <c r="A2799" t="s">
        <v>13458</v>
      </c>
      <c r="B2799" t="s">
        <v>13461</v>
      </c>
    </row>
    <row r="2800" spans="1:2">
      <c r="A2800" t="s">
        <v>13458</v>
      </c>
      <c r="B2800" t="s">
        <v>13461</v>
      </c>
    </row>
    <row r="2801" spans="1:2">
      <c r="A2801" t="s">
        <v>12844</v>
      </c>
      <c r="B2801" t="s">
        <v>12845</v>
      </c>
    </row>
    <row r="2802" spans="1:2">
      <c r="A2802" t="s">
        <v>4350</v>
      </c>
      <c r="B2802" t="s">
        <v>4351</v>
      </c>
    </row>
    <row r="2803" spans="1:2">
      <c r="A2803" t="s">
        <v>14078</v>
      </c>
      <c r="B2803" t="s">
        <v>14165</v>
      </c>
    </row>
    <row r="2804" spans="1:2">
      <c r="A2804" t="s">
        <v>12807</v>
      </c>
      <c r="B2804" t="s">
        <v>12808</v>
      </c>
    </row>
    <row r="2805" spans="1:2">
      <c r="A2805" t="s">
        <v>12975</v>
      </c>
      <c r="B2805" t="s">
        <v>12974</v>
      </c>
    </row>
    <row r="2806" spans="1:2">
      <c r="A2806" t="s">
        <v>12967</v>
      </c>
      <c r="B2806" t="s">
        <v>12968</v>
      </c>
    </row>
    <row r="2807" spans="1:2">
      <c r="A2807" t="s">
        <v>12772</v>
      </c>
      <c r="B2807" t="s">
        <v>12773</v>
      </c>
    </row>
    <row r="2808" spans="1:2">
      <c r="A2808" t="s">
        <v>12758</v>
      </c>
      <c r="B2808" t="s">
        <v>12759</v>
      </c>
    </row>
    <row r="2809" spans="1:2">
      <c r="A2809" t="s">
        <v>5657</v>
      </c>
      <c r="B2809" t="s">
        <v>5659</v>
      </c>
    </row>
    <row r="2810" spans="1:2">
      <c r="A2810" t="s">
        <v>5657</v>
      </c>
      <c r="B2810" t="s">
        <v>5658</v>
      </c>
    </row>
    <row r="2811" spans="1:2">
      <c r="A2811" t="s">
        <v>7575</v>
      </c>
      <c r="B2811" t="s">
        <v>7576</v>
      </c>
    </row>
    <row r="2812" spans="1:2">
      <c r="A2812" t="s">
        <v>7575</v>
      </c>
      <c r="B2812" t="s">
        <v>7577</v>
      </c>
    </row>
    <row r="2813" spans="1:2">
      <c r="A2813" t="s">
        <v>4084</v>
      </c>
      <c r="B2813" t="s">
        <v>4085</v>
      </c>
    </row>
    <row r="2814" spans="1:2">
      <c r="A2814" t="s">
        <v>7966</v>
      </c>
      <c r="B2814" t="s">
        <v>7967</v>
      </c>
    </row>
    <row r="2815" spans="1:2">
      <c r="A2815" t="s">
        <v>7966</v>
      </c>
      <c r="B2815" t="s">
        <v>7969</v>
      </c>
    </row>
    <row r="2816" spans="1:2">
      <c r="A2816" t="s">
        <v>5216</v>
      </c>
      <c r="B2816" t="s">
        <v>5217</v>
      </c>
    </row>
    <row r="2817" spans="1:2">
      <c r="A2817" t="s">
        <v>4629</v>
      </c>
      <c r="B2817" t="s">
        <v>14178</v>
      </c>
    </row>
    <row r="2818" spans="1:2">
      <c r="A2818" t="s">
        <v>8920</v>
      </c>
      <c r="B2818" t="s">
        <v>8921</v>
      </c>
    </row>
    <row r="2819" spans="1:2">
      <c r="A2819" t="s">
        <v>8944</v>
      </c>
      <c r="B2819" t="s">
        <v>8945</v>
      </c>
    </row>
    <row r="2820" spans="1:2">
      <c r="A2820" t="s">
        <v>11335</v>
      </c>
      <c r="B2820" t="s">
        <v>11337</v>
      </c>
    </row>
    <row r="2821" spans="1:2">
      <c r="A2821" t="s">
        <v>11335</v>
      </c>
      <c r="B2821" t="s">
        <v>11337</v>
      </c>
    </row>
    <row r="2822" spans="1:2">
      <c r="A2822" t="s">
        <v>8922</v>
      </c>
      <c r="B2822" t="s">
        <v>8923</v>
      </c>
    </row>
    <row r="2823" spans="1:2">
      <c r="A2823" t="s">
        <v>4726</v>
      </c>
      <c r="B2823" t="s">
        <v>4727</v>
      </c>
    </row>
    <row r="2824" spans="1:2">
      <c r="A2824" t="s">
        <v>4811</v>
      </c>
      <c r="B2824" t="s">
        <v>4812</v>
      </c>
    </row>
    <row r="2825" spans="1:2">
      <c r="A2825" t="s">
        <v>10234</v>
      </c>
      <c r="B2825" t="s">
        <v>10235</v>
      </c>
    </row>
    <row r="2826" spans="1:2">
      <c r="A2826" t="s">
        <v>10234</v>
      </c>
      <c r="B2826" t="s">
        <v>10235</v>
      </c>
    </row>
    <row r="2827" spans="1:2">
      <c r="A2827" t="s">
        <v>12031</v>
      </c>
      <c r="B2827" t="s">
        <v>10235</v>
      </c>
    </row>
    <row r="2828" spans="1:2">
      <c r="A2828" t="s">
        <v>12393</v>
      </c>
      <c r="B2828" t="s">
        <v>12394</v>
      </c>
    </row>
    <row r="2829" spans="1:2">
      <c r="A2829" t="s">
        <v>3329</v>
      </c>
      <c r="B2829" t="s">
        <v>3330</v>
      </c>
    </row>
    <row r="2830" spans="1:2">
      <c r="A2830" t="s">
        <v>3530</v>
      </c>
      <c r="B2830" t="s">
        <v>3531</v>
      </c>
    </row>
    <row r="2831" spans="1:2">
      <c r="A2831" t="s">
        <v>4174</v>
      </c>
      <c r="B2831" t="s">
        <v>4175</v>
      </c>
    </row>
    <row r="2832" spans="1:2">
      <c r="A2832" t="s">
        <v>6692</v>
      </c>
      <c r="B2832" t="s">
        <v>4175</v>
      </c>
    </row>
    <row r="2833" spans="1:2">
      <c r="A2833" t="s">
        <v>12023</v>
      </c>
      <c r="B2833" t="s">
        <v>4175</v>
      </c>
    </row>
    <row r="2834" spans="1:2">
      <c r="A2834" t="s">
        <v>14142</v>
      </c>
      <c r="B2834" t="s">
        <v>13576</v>
      </c>
    </row>
    <row r="2835" spans="1:2">
      <c r="A2835" t="s">
        <v>5797</v>
      </c>
      <c r="B2835" t="s">
        <v>14213</v>
      </c>
    </row>
    <row r="2836" spans="1:2">
      <c r="A2836" t="s">
        <v>3516</v>
      </c>
      <c r="B2836" t="s">
        <v>3517</v>
      </c>
    </row>
    <row r="2837" spans="1:2">
      <c r="A2837" t="s">
        <v>5486</v>
      </c>
      <c r="B2837" t="s">
        <v>3517</v>
      </c>
    </row>
    <row r="2838" spans="1:2">
      <c r="A2838" t="s">
        <v>5487</v>
      </c>
      <c r="B2838" t="s">
        <v>3517</v>
      </c>
    </row>
    <row r="2839" spans="1:2">
      <c r="A2839" t="s">
        <v>11300</v>
      </c>
      <c r="B2839" t="s">
        <v>11303</v>
      </c>
    </row>
    <row r="2840" spans="1:2">
      <c r="A2840" t="s">
        <v>5218</v>
      </c>
      <c r="B2840" t="s">
        <v>5219</v>
      </c>
    </row>
    <row r="2841" spans="1:2">
      <c r="A2841" t="s">
        <v>8942</v>
      </c>
      <c r="B2841" t="s">
        <v>8943</v>
      </c>
    </row>
    <row r="2842" spans="1:2">
      <c r="A2842" t="s">
        <v>7251</v>
      </c>
      <c r="B2842" t="s">
        <v>7252</v>
      </c>
    </row>
    <row r="2843" spans="1:2">
      <c r="A2843" t="s">
        <v>10343</v>
      </c>
      <c r="B2843" t="s">
        <v>10344</v>
      </c>
    </row>
    <row r="2844" spans="1:2">
      <c r="A2844" t="s">
        <v>12040</v>
      </c>
      <c r="B2844" t="s">
        <v>12041</v>
      </c>
    </row>
    <row r="2845" spans="1:2">
      <c r="A2845" t="s">
        <v>10343</v>
      </c>
      <c r="B2845" t="s">
        <v>10345</v>
      </c>
    </row>
    <row r="2846" spans="1:2">
      <c r="A2846" t="s">
        <v>5170</v>
      </c>
      <c r="B2846" t="s">
        <v>5171</v>
      </c>
    </row>
    <row r="2847" spans="1:2">
      <c r="A2847" t="s">
        <v>9650</v>
      </c>
      <c r="B2847" t="s">
        <v>9651</v>
      </c>
    </row>
    <row r="2848" spans="1:2">
      <c r="A2848" t="s">
        <v>5374</v>
      </c>
      <c r="B2848" t="s">
        <v>5375</v>
      </c>
    </row>
    <row r="2849" spans="1:2">
      <c r="A2849" t="s">
        <v>5376</v>
      </c>
      <c r="B2849" t="s">
        <v>5377</v>
      </c>
    </row>
    <row r="2850" spans="1:2">
      <c r="A2850" t="s">
        <v>8792</v>
      </c>
      <c r="B2850" t="s">
        <v>8793</v>
      </c>
    </row>
    <row r="2851" spans="1:2">
      <c r="A2851" t="s">
        <v>8788</v>
      </c>
      <c r="B2851" t="s">
        <v>8789</v>
      </c>
    </row>
    <row r="2852" spans="1:2">
      <c r="A2852" t="s">
        <v>6484</v>
      </c>
      <c r="B2852" t="s">
        <v>6485</v>
      </c>
    </row>
    <row r="2853" spans="1:2">
      <c r="A2853" t="s">
        <v>6493</v>
      </c>
      <c r="B2853" t="s">
        <v>6485</v>
      </c>
    </row>
    <row r="2854" spans="1:2">
      <c r="A2854" t="s">
        <v>8085</v>
      </c>
      <c r="B2854" t="s">
        <v>8086</v>
      </c>
    </row>
    <row r="2855" spans="1:2">
      <c r="A2855" t="s">
        <v>12108</v>
      </c>
      <c r="B2855" t="s">
        <v>12109</v>
      </c>
    </row>
    <row r="2856" spans="1:2">
      <c r="A2856" t="s">
        <v>3616</v>
      </c>
      <c r="B2856" t="s">
        <v>3617</v>
      </c>
    </row>
    <row r="2857" spans="1:2">
      <c r="A2857" t="s">
        <v>4601</v>
      </c>
      <c r="B2857" t="s">
        <v>4602</v>
      </c>
    </row>
    <row r="2858" spans="1:2">
      <c r="A2858" t="s">
        <v>11335</v>
      </c>
      <c r="B2858" t="s">
        <v>11336</v>
      </c>
    </row>
    <row r="2859" spans="1:2">
      <c r="A2859" t="s">
        <v>9120</v>
      </c>
      <c r="B2859" t="s">
        <v>9121</v>
      </c>
    </row>
    <row r="2860" spans="1:2">
      <c r="A2860" t="s">
        <v>9120</v>
      </c>
      <c r="B2860" t="s">
        <v>9121</v>
      </c>
    </row>
    <row r="2861" spans="1:2">
      <c r="A2861" t="s">
        <v>3365</v>
      </c>
      <c r="B2861" t="s">
        <v>3366</v>
      </c>
    </row>
    <row r="2862" spans="1:2">
      <c r="A2862" t="s">
        <v>3365</v>
      </c>
      <c r="B2862" t="s">
        <v>3366</v>
      </c>
    </row>
    <row r="2863" spans="1:2">
      <c r="A2863" t="s">
        <v>5220</v>
      </c>
      <c r="B2863" t="s">
        <v>5221</v>
      </c>
    </row>
    <row r="2864" spans="1:2">
      <c r="A2864" t="s">
        <v>9878</v>
      </c>
      <c r="B2864" t="s">
        <v>9879</v>
      </c>
    </row>
    <row r="2865" spans="1:2">
      <c r="A2865" t="s">
        <v>10582</v>
      </c>
      <c r="B2865" t="s">
        <v>10583</v>
      </c>
    </row>
    <row r="2866" spans="1:2">
      <c r="A2866" t="s">
        <v>10582</v>
      </c>
      <c r="B2866" t="s">
        <v>10583</v>
      </c>
    </row>
    <row r="2867" spans="1:2">
      <c r="A2867" t="s">
        <v>4603</v>
      </c>
      <c r="B2867" t="s">
        <v>4604</v>
      </c>
    </row>
    <row r="2868" spans="1:2">
      <c r="A2868" t="s">
        <v>13430</v>
      </c>
      <c r="B2868" t="s">
        <v>13431</v>
      </c>
    </row>
    <row r="2869" spans="1:2">
      <c r="A2869" t="s">
        <v>13325</v>
      </c>
      <c r="B2869" t="s">
        <v>13326</v>
      </c>
    </row>
    <row r="2870" spans="1:2">
      <c r="A2870" t="s">
        <v>6992</v>
      </c>
      <c r="B2870" t="s">
        <v>6994</v>
      </c>
    </row>
    <row r="2871" spans="1:2">
      <c r="A2871" t="s">
        <v>7683</v>
      </c>
      <c r="B2871" t="s">
        <v>7684</v>
      </c>
    </row>
    <row r="2872" spans="1:2">
      <c r="A2872" t="s">
        <v>12011</v>
      </c>
      <c r="B2872" t="s">
        <v>12012</v>
      </c>
    </row>
    <row r="2873" spans="1:2">
      <c r="A2873" t="s">
        <v>7077</v>
      </c>
      <c r="B2873" t="s">
        <v>7078</v>
      </c>
    </row>
    <row r="2874" spans="1:2">
      <c r="A2874" t="s">
        <v>3777</v>
      </c>
      <c r="B2874" t="s">
        <v>3778</v>
      </c>
    </row>
    <row r="2875" spans="1:2">
      <c r="A2875" t="s">
        <v>10560</v>
      </c>
      <c r="B2875" t="s">
        <v>10562</v>
      </c>
    </row>
    <row r="2876" spans="1:2">
      <c r="A2876" t="s">
        <v>3895</v>
      </c>
      <c r="B2876" t="s">
        <v>3896</v>
      </c>
    </row>
    <row r="2877" spans="1:2">
      <c r="A2877" t="s">
        <v>13311</v>
      </c>
      <c r="B2877" t="s">
        <v>13312</v>
      </c>
    </row>
    <row r="2878" spans="1:2">
      <c r="A2878" t="s">
        <v>10433</v>
      </c>
      <c r="B2878" t="s">
        <v>10434</v>
      </c>
    </row>
    <row r="2879" spans="1:2">
      <c r="A2879" t="s">
        <v>10224</v>
      </c>
      <c r="B2879" t="s">
        <v>10225</v>
      </c>
    </row>
    <row r="2880" spans="1:2">
      <c r="A2880" t="s">
        <v>10224</v>
      </c>
      <c r="B2880" t="s">
        <v>10225</v>
      </c>
    </row>
    <row r="2881" spans="1:2">
      <c r="A2881" t="s">
        <v>6227</v>
      </c>
      <c r="B2881" t="s">
        <v>6228</v>
      </c>
    </row>
    <row r="2882" spans="1:2">
      <c r="A2882" t="s">
        <v>10224</v>
      </c>
      <c r="B2882" t="s">
        <v>10226</v>
      </c>
    </row>
    <row r="2883" spans="1:2">
      <c r="A2883" t="s">
        <v>12180</v>
      </c>
      <c r="B2883" t="s">
        <v>12181</v>
      </c>
    </row>
    <row r="2884" spans="1:2">
      <c r="A2884" t="s">
        <v>12208</v>
      </c>
      <c r="B2884" t="s">
        <v>12209</v>
      </c>
    </row>
    <row r="2885" spans="1:2">
      <c r="A2885" t="s">
        <v>6944</v>
      </c>
      <c r="B2885" t="s">
        <v>6945</v>
      </c>
    </row>
    <row r="2886" spans="1:2">
      <c r="A2886" t="s">
        <v>7685</v>
      </c>
      <c r="B2886" t="s">
        <v>7686</v>
      </c>
    </row>
    <row r="2887" spans="1:2">
      <c r="A2887" t="s">
        <v>12918</v>
      </c>
      <c r="B2887" t="s">
        <v>12921</v>
      </c>
    </row>
    <row r="2888" spans="1:2">
      <c r="A2888" t="s">
        <v>10531</v>
      </c>
      <c r="B2888" t="s">
        <v>10532</v>
      </c>
    </row>
    <row r="2889" spans="1:2">
      <c r="A2889" t="s">
        <v>10542</v>
      </c>
      <c r="B2889" t="s">
        <v>10543</v>
      </c>
    </row>
    <row r="2890" spans="1:2">
      <c r="A2890" t="s">
        <v>6297</v>
      </c>
      <c r="B2890" t="s">
        <v>6298</v>
      </c>
    </row>
    <row r="2891" spans="1:2">
      <c r="A2891" t="s">
        <v>5869</v>
      </c>
      <c r="B2891" t="s">
        <v>5870</v>
      </c>
    </row>
    <row r="2892" spans="1:2">
      <c r="A2892" t="s">
        <v>5642</v>
      </c>
      <c r="B2892" t="s">
        <v>5644</v>
      </c>
    </row>
    <row r="2893" spans="1:2">
      <c r="A2893" t="s">
        <v>13287</v>
      </c>
      <c r="B2893" t="s">
        <v>13288</v>
      </c>
    </row>
    <row r="2894" spans="1:2">
      <c r="A2894" t="s">
        <v>13251</v>
      </c>
      <c r="B2894" t="s">
        <v>13252</v>
      </c>
    </row>
    <row r="2895" spans="1:2">
      <c r="A2895" t="s">
        <v>7010</v>
      </c>
      <c r="B2895" t="s">
        <v>7011</v>
      </c>
    </row>
    <row r="2896" spans="1:2">
      <c r="A2896" t="s">
        <v>7010</v>
      </c>
      <c r="B2896" t="s">
        <v>7011</v>
      </c>
    </row>
    <row r="2897" spans="1:2">
      <c r="A2897" t="s">
        <v>5684</v>
      </c>
      <c r="B2897" t="s">
        <v>5685</v>
      </c>
    </row>
    <row r="2898" spans="1:2">
      <c r="A2898" t="s">
        <v>5684</v>
      </c>
      <c r="B2898" t="s">
        <v>5686</v>
      </c>
    </row>
    <row r="2899" spans="1:2">
      <c r="A2899" t="s">
        <v>7472</v>
      </c>
      <c r="B2899" t="s">
        <v>7473</v>
      </c>
    </row>
    <row r="2900" spans="1:2">
      <c r="A2900" t="s">
        <v>13198</v>
      </c>
      <c r="B2900" t="s">
        <v>13199</v>
      </c>
    </row>
    <row r="2901" spans="1:2">
      <c r="A2901" t="s">
        <v>8798</v>
      </c>
      <c r="B2901" t="s">
        <v>8799</v>
      </c>
    </row>
    <row r="2902" spans="1:2">
      <c r="A2902" t="s">
        <v>12361</v>
      </c>
      <c r="B2902" t="s">
        <v>12362</v>
      </c>
    </row>
    <row r="2903" spans="1:2">
      <c r="A2903" t="s">
        <v>11300</v>
      </c>
      <c r="B2903" t="s">
        <v>11302</v>
      </c>
    </row>
    <row r="2904" spans="1:2">
      <c r="A2904" t="s">
        <v>4885</v>
      </c>
      <c r="B2904" t="s">
        <v>4886</v>
      </c>
    </row>
    <row r="2905" spans="1:2">
      <c r="A2905" t="s">
        <v>4885</v>
      </c>
      <c r="B2905" t="s">
        <v>4886</v>
      </c>
    </row>
    <row r="2906" spans="1:2">
      <c r="A2906" t="s">
        <v>8938</v>
      </c>
      <c r="B2906" t="s">
        <v>8939</v>
      </c>
    </row>
    <row r="2907" spans="1:2">
      <c r="A2907" t="s">
        <v>5560</v>
      </c>
      <c r="B2907" t="s">
        <v>5561</v>
      </c>
    </row>
    <row r="2908" spans="1:2">
      <c r="A2908" t="s">
        <v>4803</v>
      </c>
      <c r="B2908" t="s">
        <v>4804</v>
      </c>
    </row>
    <row r="2909" spans="1:2">
      <c r="A2909" t="s">
        <v>11616</v>
      </c>
      <c r="B2909" t="s">
        <v>11617</v>
      </c>
    </row>
    <row r="2910" spans="1:2">
      <c r="A2910" t="s">
        <v>6775</v>
      </c>
      <c r="B2910" t="s">
        <v>6777</v>
      </c>
    </row>
    <row r="2911" spans="1:2">
      <c r="A2911" t="s">
        <v>7389</v>
      </c>
      <c r="B2911" t="s">
        <v>7390</v>
      </c>
    </row>
    <row r="2912" spans="1:2">
      <c r="A2912" t="s">
        <v>5702</v>
      </c>
      <c r="B2912" t="s">
        <v>5703</v>
      </c>
    </row>
    <row r="2913" spans="1:2">
      <c r="A2913" t="s">
        <v>12346</v>
      </c>
      <c r="B2913" t="s">
        <v>12348</v>
      </c>
    </row>
    <row r="2914" spans="1:2">
      <c r="A2914" t="s">
        <v>12346</v>
      </c>
      <c r="B2914" t="s">
        <v>12347</v>
      </c>
    </row>
    <row r="2915" spans="1:2">
      <c r="A2915" t="s">
        <v>13120</v>
      </c>
      <c r="B2915" t="s">
        <v>13121</v>
      </c>
    </row>
    <row r="2916" spans="1:2">
      <c r="A2916" t="s">
        <v>8356</v>
      </c>
      <c r="B2916" t="s">
        <v>8357</v>
      </c>
    </row>
    <row r="2917" spans="1:2">
      <c r="A2917" t="s">
        <v>7379</v>
      </c>
      <c r="B2917" t="s">
        <v>7380</v>
      </c>
    </row>
    <row r="2918" spans="1:2">
      <c r="A2918" t="s">
        <v>12407</v>
      </c>
      <c r="B2918" t="s">
        <v>12408</v>
      </c>
    </row>
    <row r="2919" spans="1:2">
      <c r="A2919" t="s">
        <v>12353</v>
      </c>
      <c r="B2919" t="s">
        <v>12354</v>
      </c>
    </row>
    <row r="2920" spans="1:2">
      <c r="A2920" t="s">
        <v>13493</v>
      </c>
      <c r="B2920" t="s">
        <v>13500</v>
      </c>
    </row>
    <row r="2921" spans="1:2">
      <c r="A2921" t="s">
        <v>13493</v>
      </c>
      <c r="B2921" t="s">
        <v>13499</v>
      </c>
    </row>
    <row r="2922" spans="1:2">
      <c r="A2922" t="s">
        <v>7418</v>
      </c>
      <c r="B2922" t="s">
        <v>7419</v>
      </c>
    </row>
    <row r="2923" spans="1:2">
      <c r="A2923" t="s">
        <v>7339</v>
      </c>
      <c r="B2923" t="s">
        <v>7340</v>
      </c>
    </row>
    <row r="2924" spans="1:2">
      <c r="A2924" t="s">
        <v>6229</v>
      </c>
      <c r="B2924" t="s">
        <v>6230</v>
      </c>
    </row>
    <row r="2925" spans="1:2">
      <c r="A2925" t="s">
        <v>4876</v>
      </c>
      <c r="B2925" t="s">
        <v>4878</v>
      </c>
    </row>
    <row r="2926" spans="1:2">
      <c r="A2926" t="s">
        <v>4876</v>
      </c>
      <c r="B2926" t="s">
        <v>4877</v>
      </c>
    </row>
    <row r="2927" spans="1:2">
      <c r="A2927" t="s">
        <v>6265</v>
      </c>
      <c r="B2927" t="s">
        <v>6266</v>
      </c>
    </row>
    <row r="2928" spans="1:2">
      <c r="A2928" t="s">
        <v>6139</v>
      </c>
      <c r="B2928" t="s">
        <v>6140</v>
      </c>
    </row>
    <row r="2929" spans="1:2">
      <c r="A2929" t="s">
        <v>6992</v>
      </c>
      <c r="B2929" t="s">
        <v>6993</v>
      </c>
    </row>
    <row r="2930" spans="1:2">
      <c r="A2930" t="s">
        <v>10712</v>
      </c>
      <c r="B2930" t="s">
        <v>10713</v>
      </c>
    </row>
    <row r="2931" spans="1:2">
      <c r="A2931" t="s">
        <v>6965</v>
      </c>
      <c r="B2931" t="s">
        <v>6967</v>
      </c>
    </row>
    <row r="2932" spans="1:2">
      <c r="A2932" t="s">
        <v>4520</v>
      </c>
      <c r="B2932" t="s">
        <v>4521</v>
      </c>
    </row>
    <row r="2933" spans="1:2">
      <c r="A2933" t="s">
        <v>6491</v>
      </c>
      <c r="B2933" t="s">
        <v>6492</v>
      </c>
    </row>
    <row r="2934" spans="1:2">
      <c r="A2934" t="s">
        <v>11284</v>
      </c>
      <c r="B2934" t="s">
        <v>11286</v>
      </c>
    </row>
    <row r="2935" spans="1:2">
      <c r="A2935" t="s">
        <v>4887</v>
      </c>
      <c r="B2935" t="s">
        <v>4889</v>
      </c>
    </row>
    <row r="2936" spans="1:2">
      <c r="A2936" t="s">
        <v>6721</v>
      </c>
      <c r="B2936" t="s">
        <v>6722</v>
      </c>
    </row>
    <row r="2937" spans="1:2">
      <c r="A2937" t="s">
        <v>11506</v>
      </c>
      <c r="B2937" t="s">
        <v>11507</v>
      </c>
    </row>
    <row r="2938" spans="1:2">
      <c r="A2938" t="s">
        <v>11720</v>
      </c>
      <c r="B2938" t="s">
        <v>11721</v>
      </c>
    </row>
    <row r="2939" spans="1:2">
      <c r="A2939" t="s">
        <v>11150</v>
      </c>
      <c r="B2939" t="s">
        <v>11151</v>
      </c>
    </row>
    <row r="2940" spans="1:2">
      <c r="A2940" t="s">
        <v>11150</v>
      </c>
      <c r="B2940" t="s">
        <v>11152</v>
      </c>
    </row>
    <row r="2941" spans="1:2">
      <c r="A2941" t="s">
        <v>3626</v>
      </c>
      <c r="B2941" t="s">
        <v>3627</v>
      </c>
    </row>
    <row r="2942" spans="1:2">
      <c r="A2942" t="s">
        <v>3628</v>
      </c>
      <c r="B2942" t="s">
        <v>3627</v>
      </c>
    </row>
    <row r="2943" spans="1:2">
      <c r="A2943" t="s">
        <v>5552</v>
      </c>
      <c r="B2943" t="s">
        <v>5553</v>
      </c>
    </row>
    <row r="2944" spans="1:2">
      <c r="A2944" t="s">
        <v>9956</v>
      </c>
      <c r="B2944" t="s">
        <v>5553</v>
      </c>
    </row>
    <row r="2945" spans="1:2">
      <c r="A2945" t="s">
        <v>8962</v>
      </c>
      <c r="B2945" t="s">
        <v>8963</v>
      </c>
    </row>
    <row r="2946" spans="1:2">
      <c r="A2946" t="s">
        <v>3959</v>
      </c>
      <c r="B2946" t="s">
        <v>3960</v>
      </c>
    </row>
    <row r="2947" spans="1:2">
      <c r="A2947" t="s">
        <v>8292</v>
      </c>
      <c r="B2947" t="s">
        <v>8293</v>
      </c>
    </row>
    <row r="2948" spans="1:2">
      <c r="A2948" t="s">
        <v>8292</v>
      </c>
      <c r="B2948" t="s">
        <v>8293</v>
      </c>
    </row>
    <row r="2949" spans="1:2">
      <c r="A2949" t="s">
        <v>3683</v>
      </c>
      <c r="B2949" t="s">
        <v>3684</v>
      </c>
    </row>
    <row r="2950" spans="1:2">
      <c r="A2950" t="s">
        <v>11284</v>
      </c>
      <c r="B2950" t="s">
        <v>11285</v>
      </c>
    </row>
    <row r="2951" spans="1:2">
      <c r="A2951" t="s">
        <v>11284</v>
      </c>
      <c r="B2951" t="s">
        <v>11285</v>
      </c>
    </row>
    <row r="2952" spans="1:2">
      <c r="A2952" t="s">
        <v>6654</v>
      </c>
      <c r="B2952" t="s">
        <v>6655</v>
      </c>
    </row>
    <row r="2953" spans="1:2">
      <c r="A2953" t="s">
        <v>8461</v>
      </c>
      <c r="B2953" t="s">
        <v>8462</v>
      </c>
    </row>
    <row r="2954" spans="1:2">
      <c r="A2954" t="s">
        <v>6299</v>
      </c>
      <c r="B2954" t="s">
        <v>6300</v>
      </c>
    </row>
    <row r="2955" spans="1:2">
      <c r="A2955" t="s">
        <v>4887</v>
      </c>
      <c r="B2955" t="s">
        <v>4888</v>
      </c>
    </row>
    <row r="2956" spans="1:2">
      <c r="A2956" t="s">
        <v>10374</v>
      </c>
      <c r="B2956" t="s">
        <v>10375</v>
      </c>
    </row>
    <row r="2957" spans="1:2">
      <c r="A2957" t="s">
        <v>10374</v>
      </c>
      <c r="B2957" t="s">
        <v>10375</v>
      </c>
    </row>
    <row r="2958" spans="1:2">
      <c r="A2958" t="s">
        <v>3439</v>
      </c>
      <c r="B2958" t="s">
        <v>3440</v>
      </c>
    </row>
    <row r="2959" spans="1:2">
      <c r="A2959" t="s">
        <v>9626</v>
      </c>
      <c r="B2959" t="s">
        <v>9628</v>
      </c>
    </row>
    <row r="2960" spans="1:2">
      <c r="A2960" t="s">
        <v>4324</v>
      </c>
      <c r="B2960" t="s">
        <v>4325</v>
      </c>
    </row>
    <row r="2961" spans="1:2">
      <c r="A2961" t="s">
        <v>4703</v>
      </c>
      <c r="B2961" t="s">
        <v>4704</v>
      </c>
    </row>
    <row r="2962" spans="1:2">
      <c r="A2962" t="s">
        <v>6965</v>
      </c>
      <c r="B2962" t="s">
        <v>6966</v>
      </c>
    </row>
    <row r="2963" spans="1:2">
      <c r="A2963" t="s">
        <v>9128</v>
      </c>
      <c r="B2963" t="s">
        <v>9129</v>
      </c>
    </row>
    <row r="2964" spans="1:2">
      <c r="A2964" t="s">
        <v>9128</v>
      </c>
      <c r="B2964" t="s">
        <v>9129</v>
      </c>
    </row>
    <row r="2965" spans="1:2">
      <c r="A2965" t="s">
        <v>8062</v>
      </c>
      <c r="B2965" t="s">
        <v>8064</v>
      </c>
    </row>
    <row r="2966" spans="1:2">
      <c r="A2966" t="s">
        <v>8068</v>
      </c>
      <c r="B2966" t="s">
        <v>8070</v>
      </c>
    </row>
    <row r="2967" spans="1:2">
      <c r="A2967" t="s">
        <v>5023</v>
      </c>
      <c r="B2967" t="s">
        <v>5024</v>
      </c>
    </row>
    <row r="2968" spans="1:2">
      <c r="A2968" t="s">
        <v>14108</v>
      </c>
      <c r="B2968" t="s">
        <v>5020</v>
      </c>
    </row>
    <row r="2969" spans="1:2">
      <c r="A2969" t="s">
        <v>4630</v>
      </c>
      <c r="B2969" t="s">
        <v>4631</v>
      </c>
    </row>
    <row r="2970" spans="1:2">
      <c r="A2970" t="s">
        <v>6759</v>
      </c>
      <c r="B2970" t="s">
        <v>6760</v>
      </c>
    </row>
    <row r="2971" spans="1:2">
      <c r="A2971" t="s">
        <v>3908</v>
      </c>
      <c r="B2971" t="s">
        <v>3909</v>
      </c>
    </row>
    <row r="2972" spans="1:2">
      <c r="A2972" t="s">
        <v>8566</v>
      </c>
      <c r="B2972" t="s">
        <v>8567</v>
      </c>
    </row>
    <row r="2973" spans="1:2">
      <c r="A2973" t="s">
        <v>12658</v>
      </c>
      <c r="B2973" t="s">
        <v>12659</v>
      </c>
    </row>
    <row r="2974" spans="1:2">
      <c r="A2974" t="s">
        <v>8714</v>
      </c>
      <c r="B2974" t="s">
        <v>8715</v>
      </c>
    </row>
    <row r="2975" spans="1:2">
      <c r="A2975" t="s">
        <v>8506</v>
      </c>
      <c r="B2975" t="s">
        <v>8507</v>
      </c>
    </row>
    <row r="2976" spans="1:2">
      <c r="A2976" t="s">
        <v>7249</v>
      </c>
      <c r="B2976" t="s">
        <v>7250</v>
      </c>
    </row>
    <row r="2977" spans="1:2">
      <c r="A2977" t="s">
        <v>9443</v>
      </c>
      <c r="B2977" t="s">
        <v>9444</v>
      </c>
    </row>
    <row r="2978" spans="1:2">
      <c r="A2978" t="s">
        <v>9443</v>
      </c>
      <c r="B2978" t="s">
        <v>9444</v>
      </c>
    </row>
    <row r="2979" spans="1:2">
      <c r="A2979" t="s">
        <v>9088</v>
      </c>
      <c r="B2979" t="s">
        <v>9089</v>
      </c>
    </row>
    <row r="2980" spans="1:2">
      <c r="A2980" t="s">
        <v>9088</v>
      </c>
      <c r="B2980" t="s">
        <v>9089</v>
      </c>
    </row>
    <row r="2981" spans="1:2">
      <c r="A2981" t="s">
        <v>12334</v>
      </c>
      <c r="B2981" t="s">
        <v>12335</v>
      </c>
    </row>
    <row r="2982" spans="1:2">
      <c r="A2982" t="s">
        <v>9662</v>
      </c>
      <c r="B2982" t="s">
        <v>9663</v>
      </c>
    </row>
    <row r="2983" spans="1:2">
      <c r="A2983" t="s">
        <v>9662</v>
      </c>
      <c r="B2983" t="s">
        <v>9663</v>
      </c>
    </row>
    <row r="2984" spans="1:2">
      <c r="A2984" t="s">
        <v>4533</v>
      </c>
      <c r="B2984" t="s">
        <v>4534</v>
      </c>
    </row>
    <row r="2985" spans="1:2">
      <c r="A2985" t="s">
        <v>9717</v>
      </c>
      <c r="B2985" t="s">
        <v>9718</v>
      </c>
    </row>
    <row r="2986" spans="1:2">
      <c r="A2986" t="s">
        <v>9717</v>
      </c>
      <c r="B2986" t="s">
        <v>9718</v>
      </c>
    </row>
    <row r="2987" spans="1:2">
      <c r="A2987" t="s">
        <v>10245</v>
      </c>
      <c r="B2987" t="s">
        <v>10246</v>
      </c>
    </row>
    <row r="2988" spans="1:2">
      <c r="A2988" t="s">
        <v>10245</v>
      </c>
      <c r="B2988" t="s">
        <v>10246</v>
      </c>
    </row>
    <row r="2989" spans="1:2">
      <c r="A2989" t="s">
        <v>10245</v>
      </c>
      <c r="B2989" t="s">
        <v>10246</v>
      </c>
    </row>
    <row r="2990" spans="1:2">
      <c r="A2990" t="s">
        <v>10272</v>
      </c>
      <c r="B2990" t="s">
        <v>10274</v>
      </c>
    </row>
    <row r="2991" spans="1:2">
      <c r="A2991" t="s">
        <v>10272</v>
      </c>
      <c r="B2991" t="s">
        <v>10273</v>
      </c>
    </row>
    <row r="2992" spans="1:2">
      <c r="A2992" t="s">
        <v>8646</v>
      </c>
      <c r="B2992" t="s">
        <v>8647</v>
      </c>
    </row>
    <row r="2993" spans="1:2">
      <c r="A2993" t="s">
        <v>3921</v>
      </c>
      <c r="B2993" t="s">
        <v>3922</v>
      </c>
    </row>
    <row r="2994" spans="1:2">
      <c r="A2994" t="s">
        <v>10000</v>
      </c>
      <c r="B2994" t="s">
        <v>3922</v>
      </c>
    </row>
    <row r="2995" spans="1:2">
      <c r="A2995" t="s">
        <v>6986</v>
      </c>
      <c r="B2995" t="s">
        <v>6987</v>
      </c>
    </row>
    <row r="2996" spans="1:2">
      <c r="A2996" t="s">
        <v>4783</v>
      </c>
      <c r="B2996" t="s">
        <v>4784</v>
      </c>
    </row>
    <row r="2997" spans="1:2">
      <c r="A2997" t="s">
        <v>13490</v>
      </c>
      <c r="B2997" t="s">
        <v>13491</v>
      </c>
    </row>
    <row r="2998" spans="1:2">
      <c r="A2998" t="s">
        <v>13490</v>
      </c>
      <c r="B2998" t="s">
        <v>13491</v>
      </c>
    </row>
    <row r="2999" spans="1:2">
      <c r="A2999" t="s">
        <v>13490</v>
      </c>
      <c r="B2999" t="s">
        <v>13491</v>
      </c>
    </row>
    <row r="3000" spans="1:2">
      <c r="A3000" t="s">
        <v>13490</v>
      </c>
      <c r="B3000" t="s">
        <v>13491</v>
      </c>
    </row>
    <row r="3001" spans="1:2">
      <c r="A3001" t="s">
        <v>13490</v>
      </c>
      <c r="B3001" t="s">
        <v>13491</v>
      </c>
    </row>
    <row r="3002" spans="1:2">
      <c r="A3002" t="s">
        <v>13490</v>
      </c>
      <c r="B3002" t="s">
        <v>13491</v>
      </c>
    </row>
    <row r="3003" spans="1:2">
      <c r="A3003" t="s">
        <v>13490</v>
      </c>
      <c r="B3003" t="s">
        <v>13491</v>
      </c>
    </row>
    <row r="3004" spans="1:2">
      <c r="A3004" t="s">
        <v>13490</v>
      </c>
      <c r="B3004" t="s">
        <v>13491</v>
      </c>
    </row>
    <row r="3005" spans="1:2">
      <c r="A3005" t="s">
        <v>13490</v>
      </c>
      <c r="B3005" t="s">
        <v>13491</v>
      </c>
    </row>
    <row r="3006" spans="1:2">
      <c r="A3006" t="s">
        <v>13490</v>
      </c>
      <c r="B3006" t="s">
        <v>13491</v>
      </c>
    </row>
    <row r="3007" spans="1:2">
      <c r="A3007" t="s">
        <v>6301</v>
      </c>
      <c r="B3007" t="s">
        <v>6302</v>
      </c>
    </row>
    <row r="3008" spans="1:2">
      <c r="A3008" t="s">
        <v>12669</v>
      </c>
      <c r="B3008" t="s">
        <v>12670</v>
      </c>
    </row>
    <row r="3009" spans="1:2">
      <c r="A3009" t="s">
        <v>7848</v>
      </c>
      <c r="B3009" t="s">
        <v>7849</v>
      </c>
    </row>
    <row r="3010" spans="1:2">
      <c r="A3010" t="s">
        <v>10989</v>
      </c>
      <c r="B3010" t="s">
        <v>10990</v>
      </c>
    </row>
    <row r="3011" spans="1:2">
      <c r="A3011" t="s">
        <v>10989</v>
      </c>
      <c r="B3011" t="s">
        <v>10991</v>
      </c>
    </row>
    <row r="3012" spans="1:2">
      <c r="A3012" t="s">
        <v>9271</v>
      </c>
      <c r="B3012" t="s">
        <v>9272</v>
      </c>
    </row>
    <row r="3013" spans="1:2">
      <c r="A3013" t="s">
        <v>12334</v>
      </c>
      <c r="B3013" t="s">
        <v>12336</v>
      </c>
    </row>
    <row r="3014" spans="1:2">
      <c r="A3014" t="s">
        <v>12946</v>
      </c>
      <c r="B3014" t="s">
        <v>12947</v>
      </c>
    </row>
    <row r="3015" spans="1:2">
      <c r="A3015" t="s">
        <v>10714</v>
      </c>
      <c r="B3015" t="s">
        <v>10715</v>
      </c>
    </row>
    <row r="3016" spans="1:2">
      <c r="A3016" t="s">
        <v>6089</v>
      </c>
      <c r="B3016" t="s">
        <v>6090</v>
      </c>
    </row>
    <row r="3017" spans="1:2">
      <c r="A3017" t="s">
        <v>11508</v>
      </c>
      <c r="B3017" t="s">
        <v>11509</v>
      </c>
    </row>
    <row r="3018" spans="1:2">
      <c r="A3018" t="s">
        <v>4948</v>
      </c>
      <c r="B3018" t="s">
        <v>4949</v>
      </c>
    </row>
    <row r="3019" spans="1:2">
      <c r="A3019" t="s">
        <v>6555</v>
      </c>
      <c r="B3019" t="s">
        <v>6556</v>
      </c>
    </row>
    <row r="3020" spans="1:2">
      <c r="A3020" t="s">
        <v>6555</v>
      </c>
      <c r="B3020" t="s">
        <v>6556</v>
      </c>
    </row>
    <row r="3021" spans="1:2">
      <c r="A3021" t="s">
        <v>4144</v>
      </c>
      <c r="B3021" t="s">
        <v>4145</v>
      </c>
    </row>
    <row r="3022" spans="1:2">
      <c r="A3022" t="s">
        <v>4652</v>
      </c>
      <c r="B3022" t="s">
        <v>4145</v>
      </c>
    </row>
    <row r="3023" spans="1:2">
      <c r="A3023" t="s">
        <v>4652</v>
      </c>
      <c r="B3023" t="s">
        <v>4145</v>
      </c>
    </row>
    <row r="3024" spans="1:2">
      <c r="A3024" t="s">
        <v>6555</v>
      </c>
      <c r="B3024" t="s">
        <v>4145</v>
      </c>
    </row>
    <row r="3025" spans="1:2">
      <c r="A3025" t="s">
        <v>8648</v>
      </c>
      <c r="B3025" t="s">
        <v>8649</v>
      </c>
    </row>
    <row r="3026" spans="1:2">
      <c r="A3026" t="s">
        <v>6177</v>
      </c>
      <c r="B3026" t="s">
        <v>6178</v>
      </c>
    </row>
    <row r="3027" spans="1:2">
      <c r="A3027" t="s">
        <v>7408</v>
      </c>
      <c r="B3027" t="s">
        <v>7409</v>
      </c>
    </row>
    <row r="3028" spans="1:2">
      <c r="A3028" t="s">
        <v>11456</v>
      </c>
      <c r="B3028" t="s">
        <v>11457</v>
      </c>
    </row>
    <row r="3029" spans="1:2">
      <c r="A3029" t="s">
        <v>11776</v>
      </c>
      <c r="B3029" t="s">
        <v>11777</v>
      </c>
    </row>
    <row r="3030" spans="1:2">
      <c r="A3030" t="s">
        <v>11820</v>
      </c>
      <c r="B3030" t="s">
        <v>11821</v>
      </c>
    </row>
    <row r="3031" spans="1:2">
      <c r="A3031" t="s">
        <v>5508</v>
      </c>
      <c r="B3031" t="s">
        <v>5509</v>
      </c>
    </row>
    <row r="3032" spans="1:2">
      <c r="A3032" t="s">
        <v>4358</v>
      </c>
      <c r="B3032" t="s">
        <v>4359</v>
      </c>
    </row>
    <row r="3033" spans="1:2">
      <c r="A3033" t="s">
        <v>4498</v>
      </c>
      <c r="B3033" t="s">
        <v>4499</v>
      </c>
    </row>
    <row r="3034" spans="1:2">
      <c r="A3034" t="s">
        <v>4498</v>
      </c>
      <c r="B3034" t="s">
        <v>4500</v>
      </c>
    </row>
    <row r="3035" spans="1:2">
      <c r="A3035" t="s">
        <v>7018</v>
      </c>
      <c r="B3035" t="s">
        <v>7020</v>
      </c>
    </row>
    <row r="3036" spans="1:2">
      <c r="A3036" t="s">
        <v>7353</v>
      </c>
      <c r="B3036" t="s">
        <v>7354</v>
      </c>
    </row>
    <row r="3037" spans="1:2">
      <c r="A3037" t="s">
        <v>10654</v>
      </c>
      <c r="B3037" t="s">
        <v>10655</v>
      </c>
    </row>
    <row r="3038" spans="1:2">
      <c r="A3038" t="s">
        <v>12194</v>
      </c>
      <c r="B3038" t="s">
        <v>12195</v>
      </c>
    </row>
    <row r="3039" spans="1:2">
      <c r="A3039" t="s">
        <v>8266</v>
      </c>
      <c r="B3039" t="s">
        <v>8267</v>
      </c>
    </row>
    <row r="3040" spans="1:2">
      <c r="A3040" t="s">
        <v>3349</v>
      </c>
      <c r="B3040" t="s">
        <v>3350</v>
      </c>
    </row>
    <row r="3041" spans="1:2">
      <c r="A3041" t="s">
        <v>3349</v>
      </c>
      <c r="B3041" t="s">
        <v>3350</v>
      </c>
    </row>
    <row r="3042" spans="1:2">
      <c r="A3042" t="s">
        <v>11778</v>
      </c>
      <c r="B3042" t="s">
        <v>11779</v>
      </c>
    </row>
    <row r="3043" spans="1:2">
      <c r="A3043" t="s">
        <v>11872</v>
      </c>
      <c r="B3043" t="s">
        <v>11873</v>
      </c>
    </row>
    <row r="3044" spans="1:2">
      <c r="A3044" t="s">
        <v>12102</v>
      </c>
      <c r="B3044" t="s">
        <v>12103</v>
      </c>
    </row>
    <row r="3045" spans="1:2">
      <c r="A3045" t="s">
        <v>12078</v>
      </c>
      <c r="B3045" t="s">
        <v>12080</v>
      </c>
    </row>
    <row r="3046" spans="1:2">
      <c r="A3046" t="s">
        <v>5783</v>
      </c>
      <c r="B3046" t="s">
        <v>5784</v>
      </c>
    </row>
    <row r="3047" spans="1:2">
      <c r="A3047" t="s">
        <v>5845</v>
      </c>
      <c r="B3047" t="s">
        <v>5846</v>
      </c>
    </row>
    <row r="3048" spans="1:2">
      <c r="A3048" t="s">
        <v>5734</v>
      </c>
      <c r="B3048" t="s">
        <v>5735</v>
      </c>
    </row>
    <row r="3049" spans="1:2">
      <c r="A3049" t="s">
        <v>5732</v>
      </c>
      <c r="B3049" t="s">
        <v>5733</v>
      </c>
    </row>
    <row r="3050" spans="1:2">
      <c r="A3050" t="s">
        <v>5319</v>
      </c>
      <c r="B3050" t="s">
        <v>5320</v>
      </c>
    </row>
    <row r="3051" spans="1:2">
      <c r="A3051" t="s">
        <v>6536</v>
      </c>
      <c r="B3051" t="s">
        <v>6537</v>
      </c>
    </row>
    <row r="3052" spans="1:2">
      <c r="A3052" t="s">
        <v>5704</v>
      </c>
      <c r="B3052" t="s">
        <v>5705</v>
      </c>
    </row>
    <row r="3053" spans="1:2">
      <c r="A3053" t="s">
        <v>14079</v>
      </c>
      <c r="B3053" t="s">
        <v>14166</v>
      </c>
    </row>
    <row r="3054" spans="1:2">
      <c r="A3054" t="s">
        <v>7335</v>
      </c>
      <c r="B3054" t="s">
        <v>7336</v>
      </c>
    </row>
    <row r="3055" spans="1:2">
      <c r="A3055" t="s">
        <v>6370</v>
      </c>
      <c r="B3055" t="s">
        <v>6371</v>
      </c>
    </row>
    <row r="3056" spans="1:2">
      <c r="A3056" t="s">
        <v>13337</v>
      </c>
      <c r="B3056" t="s">
        <v>13338</v>
      </c>
    </row>
    <row r="3057" spans="1:2">
      <c r="A3057" t="s">
        <v>4252</v>
      </c>
      <c r="B3057" t="s">
        <v>4253</v>
      </c>
    </row>
    <row r="3058" spans="1:2">
      <c r="A3058" t="s">
        <v>7001</v>
      </c>
      <c r="B3058" t="s">
        <v>7003</v>
      </c>
    </row>
    <row r="3059" spans="1:2">
      <c r="A3059" t="s">
        <v>12152</v>
      </c>
      <c r="B3059" t="s">
        <v>12153</v>
      </c>
    </row>
    <row r="3060" spans="1:2">
      <c r="A3060" t="s">
        <v>7184</v>
      </c>
      <c r="B3060" t="s">
        <v>7185</v>
      </c>
    </row>
    <row r="3061" spans="1:2">
      <c r="A3061" t="s">
        <v>10276</v>
      </c>
      <c r="B3061" t="s">
        <v>10278</v>
      </c>
    </row>
    <row r="3062" spans="1:2">
      <c r="A3062" t="s">
        <v>3471</v>
      </c>
      <c r="B3062" t="s">
        <v>3472</v>
      </c>
    </row>
    <row r="3063" spans="1:2">
      <c r="A3063" t="s">
        <v>8860</v>
      </c>
      <c r="B3063" t="s">
        <v>8861</v>
      </c>
    </row>
    <row r="3064" spans="1:2">
      <c r="A3064" t="s">
        <v>3951</v>
      </c>
      <c r="B3064" t="s">
        <v>3952</v>
      </c>
    </row>
    <row r="3065" spans="1:2">
      <c r="A3065" t="s">
        <v>4623</v>
      </c>
      <c r="B3065" t="s">
        <v>4624</v>
      </c>
    </row>
    <row r="3066" spans="1:2">
      <c r="A3066" t="s">
        <v>4625</v>
      </c>
      <c r="B3066" t="s">
        <v>4626</v>
      </c>
    </row>
    <row r="3067" spans="1:2">
      <c r="A3067" t="s">
        <v>5340</v>
      </c>
      <c r="B3067" t="s">
        <v>4626</v>
      </c>
    </row>
    <row r="3068" spans="1:2">
      <c r="A3068" t="s">
        <v>10194</v>
      </c>
      <c r="B3068" t="s">
        <v>10195</v>
      </c>
    </row>
    <row r="3069" spans="1:2">
      <c r="A3069" t="s">
        <v>11668</v>
      </c>
      <c r="B3069" t="s">
        <v>11669</v>
      </c>
    </row>
    <row r="3070" spans="1:2">
      <c r="A3070" t="s">
        <v>11562</v>
      </c>
      <c r="B3070" t="s">
        <v>11563</v>
      </c>
    </row>
    <row r="3071" spans="1:2">
      <c r="A3071" t="s">
        <v>5822</v>
      </c>
      <c r="B3071" t="s">
        <v>5823</v>
      </c>
    </row>
    <row r="3072" spans="1:2">
      <c r="A3072" t="s">
        <v>5863</v>
      </c>
      <c r="B3072" t="s">
        <v>5864</v>
      </c>
    </row>
    <row r="3073" spans="1:2">
      <c r="A3073" t="s">
        <v>8040</v>
      </c>
      <c r="B3073" t="s">
        <v>8041</v>
      </c>
    </row>
    <row r="3074" spans="1:2">
      <c r="A3074" t="s">
        <v>8042</v>
      </c>
      <c r="B3074" t="s">
        <v>8043</v>
      </c>
    </row>
    <row r="3075" spans="1:2">
      <c r="A3075" t="s">
        <v>11931</v>
      </c>
      <c r="B3075" t="s">
        <v>11932</v>
      </c>
    </row>
    <row r="3076" spans="1:2">
      <c r="A3076" t="s">
        <v>13094</v>
      </c>
      <c r="B3076" t="s">
        <v>13095</v>
      </c>
    </row>
    <row r="3077" spans="1:2">
      <c r="A3077" t="s">
        <v>4954</v>
      </c>
      <c r="B3077" t="s">
        <v>4955</v>
      </c>
    </row>
    <row r="3078" spans="1:2">
      <c r="A3078" t="s">
        <v>7021</v>
      </c>
      <c r="B3078" t="s">
        <v>7023</v>
      </c>
    </row>
    <row r="3079" spans="1:2">
      <c r="A3079" t="s">
        <v>4092</v>
      </c>
      <c r="B3079" t="s">
        <v>4093</v>
      </c>
    </row>
    <row r="3080" spans="1:2">
      <c r="A3080" t="s">
        <v>11792</v>
      </c>
      <c r="B3080" t="s">
        <v>11793</v>
      </c>
    </row>
    <row r="3081" spans="1:2">
      <c r="A3081" t="s">
        <v>6465</v>
      </c>
      <c r="B3081" t="s">
        <v>6466</v>
      </c>
    </row>
    <row r="3082" spans="1:2">
      <c r="A3082" t="s">
        <v>5905</v>
      </c>
      <c r="B3082" t="s">
        <v>5906</v>
      </c>
    </row>
    <row r="3083" spans="1:2">
      <c r="A3083" t="s">
        <v>9252</v>
      </c>
      <c r="B3083" t="s">
        <v>9253</v>
      </c>
    </row>
    <row r="3084" spans="1:2">
      <c r="A3084" t="s">
        <v>7021</v>
      </c>
      <c r="B3084" t="s">
        <v>7022</v>
      </c>
    </row>
    <row r="3085" spans="1:2">
      <c r="A3085" t="s">
        <v>14080</v>
      </c>
      <c r="B3085" t="s">
        <v>14167</v>
      </c>
    </row>
    <row r="3086" spans="1:2">
      <c r="A3086" t="s">
        <v>3508</v>
      </c>
      <c r="B3086" t="s">
        <v>3509</v>
      </c>
    </row>
    <row r="3087" spans="1:2">
      <c r="A3087" t="s">
        <v>13525</v>
      </c>
      <c r="B3087" t="s">
        <v>13526</v>
      </c>
    </row>
    <row r="3088" spans="1:2">
      <c r="A3088" t="s">
        <v>8684</v>
      </c>
      <c r="B3088" t="s">
        <v>8685</v>
      </c>
    </row>
    <row r="3089" spans="1:2">
      <c r="A3089" t="s">
        <v>10624</v>
      </c>
      <c r="B3089" t="s">
        <v>10625</v>
      </c>
    </row>
    <row r="3090" spans="1:2">
      <c r="A3090" t="s">
        <v>12072</v>
      </c>
      <c r="B3090" t="s">
        <v>12073</v>
      </c>
    </row>
    <row r="3091" spans="1:2">
      <c r="A3091" t="s">
        <v>12072</v>
      </c>
      <c r="B3091" t="s">
        <v>12073</v>
      </c>
    </row>
    <row r="3092" spans="1:2">
      <c r="A3092" t="s">
        <v>10642</v>
      </c>
      <c r="B3092" t="s">
        <v>10643</v>
      </c>
    </row>
    <row r="3093" spans="1:2">
      <c r="A3093" t="s">
        <v>7397</v>
      </c>
      <c r="B3093" t="s">
        <v>7398</v>
      </c>
    </row>
    <row r="3094" spans="1:2">
      <c r="A3094" t="s">
        <v>11670</v>
      </c>
      <c r="B3094" t="s">
        <v>11671</v>
      </c>
    </row>
    <row r="3095" spans="1:2">
      <c r="A3095" t="s">
        <v>8606</v>
      </c>
      <c r="B3095" t="s">
        <v>8607</v>
      </c>
    </row>
    <row r="3096" spans="1:2">
      <c r="A3096" t="s">
        <v>5478</v>
      </c>
      <c r="B3096" t="s">
        <v>5479</v>
      </c>
    </row>
    <row r="3097" spans="1:2">
      <c r="A3097" t="s">
        <v>12752</v>
      </c>
      <c r="B3097" t="s">
        <v>12753</v>
      </c>
    </row>
    <row r="3098" spans="1:2">
      <c r="A3098" t="s">
        <v>6986</v>
      </c>
      <c r="B3098" t="s">
        <v>6988</v>
      </c>
    </row>
    <row r="3099" spans="1:2">
      <c r="A3099" t="s">
        <v>11672</v>
      </c>
      <c r="B3099" t="s">
        <v>11673</v>
      </c>
    </row>
    <row r="3100" spans="1:2">
      <c r="A3100" t="s">
        <v>10076</v>
      </c>
      <c r="B3100" t="s">
        <v>10077</v>
      </c>
    </row>
    <row r="3101" spans="1:2">
      <c r="A3101" t="s">
        <v>3482</v>
      </c>
      <c r="B3101" t="s">
        <v>3483</v>
      </c>
    </row>
    <row r="3102" spans="1:2">
      <c r="A3102" t="s">
        <v>3484</v>
      </c>
      <c r="B3102" t="s">
        <v>3485</v>
      </c>
    </row>
    <row r="3103" spans="1:2">
      <c r="A3103" t="s">
        <v>9445</v>
      </c>
      <c r="B3103" t="s">
        <v>9446</v>
      </c>
    </row>
    <row r="3104" spans="1:2">
      <c r="A3104" t="s">
        <v>9445</v>
      </c>
      <c r="B3104" t="s">
        <v>9446</v>
      </c>
    </row>
    <row r="3105" spans="1:2">
      <c r="A3105" t="s">
        <v>12102</v>
      </c>
      <c r="B3105" t="s">
        <v>12104</v>
      </c>
    </row>
    <row r="3106" spans="1:2">
      <c r="A3106" t="s">
        <v>12078</v>
      </c>
      <c r="B3106" t="s">
        <v>12079</v>
      </c>
    </row>
    <row r="3107" spans="1:2">
      <c r="A3107" t="s">
        <v>10276</v>
      </c>
      <c r="B3107" t="s">
        <v>10277</v>
      </c>
    </row>
    <row r="3108" spans="1:2">
      <c r="A3108" t="s">
        <v>10276</v>
      </c>
      <c r="B3108" t="s">
        <v>10277</v>
      </c>
    </row>
    <row r="3109" spans="1:2">
      <c r="A3109" t="s">
        <v>13524</v>
      </c>
      <c r="B3109" t="s">
        <v>3018</v>
      </c>
    </row>
    <row r="3110" spans="1:2">
      <c r="A3110" t="s">
        <v>6372</v>
      </c>
      <c r="B3110" t="s">
        <v>6373</v>
      </c>
    </row>
    <row r="3111" spans="1:2">
      <c r="A3111" t="s">
        <v>12846</v>
      </c>
      <c r="B3111" t="s">
        <v>12847</v>
      </c>
    </row>
    <row r="3112" spans="1:2">
      <c r="A3112" t="s">
        <v>12787</v>
      </c>
      <c r="B3112" t="s">
        <v>12788</v>
      </c>
    </row>
    <row r="3113" spans="1:2">
      <c r="A3113" t="s">
        <v>3901</v>
      </c>
      <c r="B3113" t="s">
        <v>3309</v>
      </c>
    </row>
    <row r="3114" spans="1:2">
      <c r="A3114" t="s">
        <v>8461</v>
      </c>
      <c r="B3114" t="s">
        <v>3309</v>
      </c>
    </row>
    <row r="3115" spans="1:2">
      <c r="A3115" t="s">
        <v>8461</v>
      </c>
      <c r="B3115" t="s">
        <v>8463</v>
      </c>
    </row>
    <row r="3116" spans="1:2">
      <c r="A3116" t="s">
        <v>4568</v>
      </c>
      <c r="B3116" t="s">
        <v>4569</v>
      </c>
    </row>
    <row r="3117" spans="1:2">
      <c r="A3117" t="s">
        <v>12768</v>
      </c>
      <c r="B3117" t="s">
        <v>12769</v>
      </c>
    </row>
    <row r="3118" spans="1:2">
      <c r="A3118" t="s">
        <v>12809</v>
      </c>
      <c r="B3118" t="s">
        <v>12810</v>
      </c>
    </row>
    <row r="3119" spans="1:2">
      <c r="A3119" t="s">
        <v>6768</v>
      </c>
      <c r="B3119" t="s">
        <v>6769</v>
      </c>
    </row>
    <row r="3120" spans="1:2">
      <c r="A3120" t="s">
        <v>12827</v>
      </c>
      <c r="B3120" t="s">
        <v>12792</v>
      </c>
    </row>
    <row r="3121" spans="1:2">
      <c r="A3121" t="s">
        <v>7529</v>
      </c>
      <c r="B3121" t="s">
        <v>7530</v>
      </c>
    </row>
    <row r="3122" spans="1:2">
      <c r="A3122" t="s">
        <v>5444</v>
      </c>
      <c r="B3122" t="s">
        <v>5446</v>
      </c>
    </row>
    <row r="3123" spans="1:2">
      <c r="A3123" t="s">
        <v>13412</v>
      </c>
      <c r="B3123" t="s">
        <v>13413</v>
      </c>
    </row>
    <row r="3124" spans="1:2">
      <c r="A3124" t="s">
        <v>9584</v>
      </c>
      <c r="B3124" t="s">
        <v>9586</v>
      </c>
    </row>
    <row r="3125" spans="1:2">
      <c r="A3125" t="s">
        <v>9604</v>
      </c>
      <c r="B3125" t="s">
        <v>9606</v>
      </c>
    </row>
    <row r="3126" spans="1:2">
      <c r="A3126" t="s">
        <v>9629</v>
      </c>
      <c r="B3126" t="s">
        <v>9630</v>
      </c>
    </row>
    <row r="3127" spans="1:2">
      <c r="A3127" t="s">
        <v>9623</v>
      </c>
      <c r="B3127" t="s">
        <v>9624</v>
      </c>
    </row>
    <row r="3128" spans="1:2">
      <c r="A3128" t="s">
        <v>4673</v>
      </c>
      <c r="B3128" t="s">
        <v>3310</v>
      </c>
    </row>
    <row r="3129" spans="1:2">
      <c r="A3129" t="s">
        <v>6534</v>
      </c>
      <c r="B3129" t="s">
        <v>6535</v>
      </c>
    </row>
    <row r="3130" spans="1:2">
      <c r="A3130" t="s">
        <v>7464</v>
      </c>
      <c r="B3130" t="s">
        <v>7465</v>
      </c>
    </row>
    <row r="3131" spans="1:2">
      <c r="A3131" t="s">
        <v>7687</v>
      </c>
      <c r="B3131" t="s">
        <v>7688</v>
      </c>
    </row>
    <row r="3132" spans="1:2">
      <c r="A3132" t="s">
        <v>9685</v>
      </c>
      <c r="B3132" t="s">
        <v>9686</v>
      </c>
    </row>
    <row r="3133" spans="1:2">
      <c r="A3133" t="s">
        <v>9685</v>
      </c>
      <c r="B3133" t="s">
        <v>9686</v>
      </c>
    </row>
    <row r="3134" spans="1:2">
      <c r="A3134" t="s">
        <v>5706</v>
      </c>
      <c r="B3134" t="s">
        <v>5707</v>
      </c>
    </row>
    <row r="3135" spans="1:2">
      <c r="A3135" t="s">
        <v>10962</v>
      </c>
      <c r="B3135" t="s">
        <v>10963</v>
      </c>
    </row>
    <row r="3136" spans="1:2">
      <c r="A3136" t="s">
        <v>7539</v>
      </c>
      <c r="B3136" t="s">
        <v>7540</v>
      </c>
    </row>
    <row r="3137" spans="1:2">
      <c r="A3137" t="s">
        <v>8139</v>
      </c>
      <c r="B3137" t="s">
        <v>8141</v>
      </c>
    </row>
    <row r="3138" spans="1:2">
      <c r="A3138" t="s">
        <v>10333</v>
      </c>
      <c r="B3138" t="s">
        <v>10334</v>
      </c>
    </row>
    <row r="3139" spans="1:2">
      <c r="A3139" t="s">
        <v>3819</v>
      </c>
      <c r="B3139" t="s">
        <v>3820</v>
      </c>
    </row>
    <row r="3140" spans="1:2">
      <c r="A3140" t="s">
        <v>10063</v>
      </c>
      <c r="B3140" t="s">
        <v>10065</v>
      </c>
    </row>
    <row r="3141" spans="1:2">
      <c r="A3141" t="s">
        <v>7093</v>
      </c>
      <c r="B3141" t="s">
        <v>7094</v>
      </c>
    </row>
    <row r="3142" spans="1:2">
      <c r="A3142" t="s">
        <v>8131</v>
      </c>
      <c r="B3142" t="s">
        <v>8133</v>
      </c>
    </row>
    <row r="3143" spans="1:2">
      <c r="A3143" t="s">
        <v>10080</v>
      </c>
      <c r="B3143" t="s">
        <v>10081</v>
      </c>
    </row>
    <row r="3144" spans="1:2">
      <c r="A3144" t="s">
        <v>12126</v>
      </c>
      <c r="B3144" t="s">
        <v>12127</v>
      </c>
    </row>
    <row r="3145" spans="1:2">
      <c r="A3145" t="s">
        <v>8542</v>
      </c>
      <c r="B3145" t="s">
        <v>8543</v>
      </c>
    </row>
    <row r="3146" spans="1:2">
      <c r="A3146" t="s">
        <v>10247</v>
      </c>
      <c r="B3146" t="s">
        <v>10249</v>
      </c>
    </row>
    <row r="3147" spans="1:2">
      <c r="A3147" t="s">
        <v>10247</v>
      </c>
      <c r="B3147" t="s">
        <v>10249</v>
      </c>
    </row>
    <row r="3148" spans="1:2">
      <c r="A3148" t="s">
        <v>5533</v>
      </c>
      <c r="B3148" t="s">
        <v>1927</v>
      </c>
    </row>
    <row r="3149" spans="1:2">
      <c r="A3149" t="s">
        <v>5531</v>
      </c>
      <c r="B3149" t="s">
        <v>5532</v>
      </c>
    </row>
    <row r="3150" spans="1:2">
      <c r="A3150" t="s">
        <v>9954</v>
      </c>
      <c r="B3150" t="s">
        <v>9955</v>
      </c>
    </row>
    <row r="3151" spans="1:2">
      <c r="A3151" t="s">
        <v>12182</v>
      </c>
      <c r="B3151" t="s">
        <v>12183</v>
      </c>
    </row>
    <row r="3152" spans="1:2">
      <c r="A3152" t="s">
        <v>8288</v>
      </c>
      <c r="B3152" t="s">
        <v>8289</v>
      </c>
    </row>
    <row r="3153" spans="1:2">
      <c r="A3153" t="s">
        <v>8288</v>
      </c>
      <c r="B3153" t="s">
        <v>8289</v>
      </c>
    </row>
    <row r="3154" spans="1:2">
      <c r="A3154" t="s">
        <v>11073</v>
      </c>
      <c r="B3154" t="s">
        <v>11075</v>
      </c>
    </row>
    <row r="3155" spans="1:2">
      <c r="A3155" t="s">
        <v>11073</v>
      </c>
      <c r="B3155" t="s">
        <v>11074</v>
      </c>
    </row>
    <row r="3156" spans="1:2">
      <c r="A3156" t="s">
        <v>4632</v>
      </c>
      <c r="B3156" t="s">
        <v>4633</v>
      </c>
    </row>
    <row r="3157" spans="1:2">
      <c r="A3157" t="s">
        <v>4752</v>
      </c>
      <c r="B3157" t="s">
        <v>4753</v>
      </c>
    </row>
    <row r="3158" spans="1:2">
      <c r="A3158" t="s">
        <v>10545</v>
      </c>
      <c r="B3158" t="s">
        <v>10546</v>
      </c>
    </row>
    <row r="3159" spans="1:2">
      <c r="A3159" t="s">
        <v>10545</v>
      </c>
      <c r="B3159" t="s">
        <v>10547</v>
      </c>
    </row>
    <row r="3160" spans="1:2">
      <c r="A3160" t="s">
        <v>3849</v>
      </c>
      <c r="B3160" t="s">
        <v>3850</v>
      </c>
    </row>
    <row r="3161" spans="1:2">
      <c r="A3161" t="s">
        <v>9323</v>
      </c>
      <c r="B3161" t="s">
        <v>9324</v>
      </c>
    </row>
    <row r="3162" spans="1:2">
      <c r="A3162" t="s">
        <v>12255</v>
      </c>
      <c r="B3162" t="s">
        <v>12256</v>
      </c>
    </row>
    <row r="3163" spans="1:2">
      <c r="A3163" t="s">
        <v>6686</v>
      </c>
      <c r="B3163" t="s">
        <v>6687</v>
      </c>
    </row>
    <row r="3164" spans="1:2">
      <c r="A3164" t="s">
        <v>9080</v>
      </c>
      <c r="B3164" t="s">
        <v>9081</v>
      </c>
    </row>
    <row r="3165" spans="1:2">
      <c r="A3165" t="s">
        <v>10061</v>
      </c>
      <c r="B3165" t="s">
        <v>10062</v>
      </c>
    </row>
    <row r="3166" spans="1:2">
      <c r="A3166" t="s">
        <v>8204</v>
      </c>
      <c r="B3166" t="s">
        <v>8205</v>
      </c>
    </row>
    <row r="3167" spans="1:2">
      <c r="A3167" t="s">
        <v>7079</v>
      </c>
      <c r="B3167" t="s">
        <v>2013</v>
      </c>
    </row>
    <row r="3168" spans="1:2">
      <c r="A3168" t="s">
        <v>12387</v>
      </c>
      <c r="B3168" t="s">
        <v>12388</v>
      </c>
    </row>
    <row r="3169" spans="1:2">
      <c r="A3169" t="s">
        <v>4394</v>
      </c>
      <c r="B3169" t="s">
        <v>4396</v>
      </c>
    </row>
    <row r="3170" spans="1:2">
      <c r="A3170" t="s">
        <v>4394</v>
      </c>
      <c r="B3170" t="s">
        <v>4398</v>
      </c>
    </row>
    <row r="3171" spans="1:2">
      <c r="A3171" t="s">
        <v>6968</v>
      </c>
      <c r="B3171" t="s">
        <v>6970</v>
      </c>
    </row>
    <row r="3172" spans="1:2">
      <c r="A3172" t="s">
        <v>14081</v>
      </c>
      <c r="B3172" t="s">
        <v>14168</v>
      </c>
    </row>
    <row r="3173" spans="1:2">
      <c r="A3173" t="s">
        <v>13079</v>
      </c>
      <c r="B3173" t="s">
        <v>13080</v>
      </c>
    </row>
    <row r="3174" spans="1:2">
      <c r="A3174" t="s">
        <v>5841</v>
      </c>
      <c r="B3174" t="s">
        <v>5842</v>
      </c>
    </row>
    <row r="3175" spans="1:2">
      <c r="A3175" t="s">
        <v>4847</v>
      </c>
      <c r="B3175" t="s">
        <v>4848</v>
      </c>
    </row>
    <row r="3176" spans="1:2">
      <c r="A3176" t="s">
        <v>11564</v>
      </c>
      <c r="B3176" t="s">
        <v>11565</v>
      </c>
    </row>
    <row r="3177" spans="1:2">
      <c r="A3177" t="s">
        <v>9090</v>
      </c>
      <c r="B3177" t="s">
        <v>9091</v>
      </c>
    </row>
    <row r="3178" spans="1:2">
      <c r="A3178" t="s">
        <v>9090</v>
      </c>
      <c r="B3178" t="s">
        <v>9091</v>
      </c>
    </row>
    <row r="3179" spans="1:2">
      <c r="A3179" t="s">
        <v>4112</v>
      </c>
      <c r="B3179" t="s">
        <v>4113</v>
      </c>
    </row>
    <row r="3180" spans="1:2">
      <c r="A3180" t="s">
        <v>4112</v>
      </c>
      <c r="B3180" t="s">
        <v>4113</v>
      </c>
    </row>
    <row r="3181" spans="1:2">
      <c r="A3181" t="s">
        <v>9226</v>
      </c>
      <c r="B3181" t="s">
        <v>9227</v>
      </c>
    </row>
    <row r="3182" spans="1:2">
      <c r="A3182" t="s">
        <v>9254</v>
      </c>
      <c r="B3182" t="s">
        <v>9255</v>
      </c>
    </row>
    <row r="3183" spans="1:2">
      <c r="A3183" t="s">
        <v>11253</v>
      </c>
      <c r="B3183" t="s">
        <v>11254</v>
      </c>
    </row>
    <row r="3184" spans="1:2">
      <c r="A3184" t="s">
        <v>11231</v>
      </c>
      <c r="B3184" t="s">
        <v>11232</v>
      </c>
    </row>
    <row r="3185" spans="1:2">
      <c r="A3185" t="s">
        <v>11538</v>
      </c>
      <c r="B3185" t="s">
        <v>11539</v>
      </c>
    </row>
    <row r="3186" spans="1:2">
      <c r="A3186" t="s">
        <v>7689</v>
      </c>
      <c r="B3186" t="s">
        <v>7690</v>
      </c>
    </row>
    <row r="3187" spans="1:2">
      <c r="A3187" t="s">
        <v>5570</v>
      </c>
      <c r="B3187" t="s">
        <v>5571</v>
      </c>
    </row>
    <row r="3188" spans="1:2">
      <c r="A3188" t="s">
        <v>11251</v>
      </c>
      <c r="B3188" t="s">
        <v>11252</v>
      </c>
    </row>
    <row r="3189" spans="1:2">
      <c r="A3189" t="s">
        <v>13372</v>
      </c>
      <c r="B3189" t="s">
        <v>13373</v>
      </c>
    </row>
    <row r="3190" spans="1:2">
      <c r="A3190" t="s">
        <v>13372</v>
      </c>
      <c r="B3190" t="s">
        <v>13373</v>
      </c>
    </row>
    <row r="3191" spans="1:2">
      <c r="A3191" t="s">
        <v>3510</v>
      </c>
      <c r="B3191" t="s">
        <v>3511</v>
      </c>
    </row>
    <row r="3192" spans="1:2">
      <c r="A3192" t="s">
        <v>12489</v>
      </c>
      <c r="B3192" t="s">
        <v>12490</v>
      </c>
    </row>
    <row r="3193" spans="1:2">
      <c r="A3193" t="s">
        <v>8926</v>
      </c>
      <c r="B3193" t="s">
        <v>8927</v>
      </c>
    </row>
    <row r="3194" spans="1:2">
      <c r="A3194" t="s">
        <v>13134</v>
      </c>
      <c r="B3194" t="s">
        <v>13135</v>
      </c>
    </row>
    <row r="3195" spans="1:2">
      <c r="A3195" t="s">
        <v>9584</v>
      </c>
      <c r="B3195" t="s">
        <v>9585</v>
      </c>
    </row>
    <row r="3196" spans="1:2">
      <c r="A3196" t="s">
        <v>6488</v>
      </c>
      <c r="B3196" t="s">
        <v>3313</v>
      </c>
    </row>
    <row r="3197" spans="1:2">
      <c r="A3197" t="s">
        <v>9096</v>
      </c>
      <c r="B3197" t="s">
        <v>9097</v>
      </c>
    </row>
    <row r="3198" spans="1:2">
      <c r="A3198" t="s">
        <v>9096</v>
      </c>
      <c r="B3198" t="s">
        <v>9097</v>
      </c>
    </row>
    <row r="3199" spans="1:2">
      <c r="A3199" t="s">
        <v>10626</v>
      </c>
      <c r="B3199" t="s">
        <v>10627</v>
      </c>
    </row>
    <row r="3200" spans="1:2">
      <c r="A3200" t="s">
        <v>8568</v>
      </c>
      <c r="B3200" t="s">
        <v>8569</v>
      </c>
    </row>
    <row r="3201" spans="1:2">
      <c r="A3201" t="s">
        <v>6906</v>
      </c>
      <c r="B3201" t="s">
        <v>6907</v>
      </c>
    </row>
    <row r="3202" spans="1:2">
      <c r="A3202" t="s">
        <v>6908</v>
      </c>
      <c r="B3202" t="s">
        <v>6907</v>
      </c>
    </row>
    <row r="3203" spans="1:2">
      <c r="A3203" t="s">
        <v>6909</v>
      </c>
      <c r="B3203" t="s">
        <v>6910</v>
      </c>
    </row>
    <row r="3204" spans="1:2">
      <c r="A3204" t="s">
        <v>6494</v>
      </c>
      <c r="B3204" t="s">
        <v>6495</v>
      </c>
    </row>
    <row r="3205" spans="1:2">
      <c r="A3205" t="s">
        <v>6500</v>
      </c>
      <c r="B3205" t="s">
        <v>6495</v>
      </c>
    </row>
    <row r="3206" spans="1:2">
      <c r="A3206" t="s">
        <v>5333</v>
      </c>
      <c r="B3206" t="s">
        <v>5334</v>
      </c>
    </row>
    <row r="3207" spans="1:2">
      <c r="A3207" t="s">
        <v>12897</v>
      </c>
      <c r="B3207" t="s">
        <v>12878</v>
      </c>
    </row>
    <row r="3208" spans="1:2">
      <c r="A3208" t="s">
        <v>9963</v>
      </c>
      <c r="B3208" t="s">
        <v>9964</v>
      </c>
    </row>
    <row r="3209" spans="1:2">
      <c r="A3209" t="s">
        <v>12337</v>
      </c>
      <c r="B3209" t="s">
        <v>12339</v>
      </c>
    </row>
    <row r="3210" spans="1:2">
      <c r="A3210" t="s">
        <v>12337</v>
      </c>
      <c r="B3210" t="s">
        <v>12338</v>
      </c>
    </row>
    <row r="3211" spans="1:2">
      <c r="A3211" t="s">
        <v>10127</v>
      </c>
      <c r="B3211" t="s">
        <v>10128</v>
      </c>
    </row>
    <row r="3212" spans="1:2">
      <c r="A3212" t="s">
        <v>10127</v>
      </c>
      <c r="B3212" t="s">
        <v>10129</v>
      </c>
    </row>
    <row r="3213" spans="1:2">
      <c r="A3213" t="s">
        <v>5873</v>
      </c>
      <c r="B3213" t="s">
        <v>5874</v>
      </c>
    </row>
    <row r="3214" spans="1:2">
      <c r="A3214" t="s">
        <v>6374</v>
      </c>
      <c r="B3214" t="s">
        <v>6375</v>
      </c>
    </row>
    <row r="3215" spans="1:2">
      <c r="A3215" t="s">
        <v>7498</v>
      </c>
      <c r="B3215" t="s">
        <v>6375</v>
      </c>
    </row>
    <row r="3216" spans="1:2">
      <c r="A3216" t="s">
        <v>9306</v>
      </c>
      <c r="B3216" t="s">
        <v>9307</v>
      </c>
    </row>
    <row r="3217" spans="1:2">
      <c r="A3217" t="s">
        <v>7691</v>
      </c>
      <c r="B3217" t="s">
        <v>7692</v>
      </c>
    </row>
    <row r="3218" spans="1:2">
      <c r="A3218" t="s">
        <v>6477</v>
      </c>
      <c r="B3218" t="s">
        <v>6478</v>
      </c>
    </row>
    <row r="3219" spans="1:2">
      <c r="A3219" t="s">
        <v>12105</v>
      </c>
      <c r="B3219" t="s">
        <v>12106</v>
      </c>
    </row>
    <row r="3220" spans="1:2">
      <c r="A3220" t="s">
        <v>12105</v>
      </c>
      <c r="B3220" t="s">
        <v>12107</v>
      </c>
    </row>
    <row r="3221" spans="1:2">
      <c r="A3221" t="s">
        <v>8007</v>
      </c>
      <c r="B3221" t="s">
        <v>8009</v>
      </c>
    </row>
    <row r="3222" spans="1:2">
      <c r="A3222" t="s">
        <v>8007</v>
      </c>
      <c r="B3222" t="s">
        <v>8008</v>
      </c>
    </row>
    <row r="3223" spans="1:2">
      <c r="A3223" t="s">
        <v>9677</v>
      </c>
      <c r="B3223" t="s">
        <v>9678</v>
      </c>
    </row>
    <row r="3224" spans="1:2">
      <c r="A3224" t="s">
        <v>9677</v>
      </c>
      <c r="B3224" t="s">
        <v>9678</v>
      </c>
    </row>
    <row r="3225" spans="1:2">
      <c r="A3225" t="s">
        <v>4274</v>
      </c>
      <c r="B3225" t="s">
        <v>4275</v>
      </c>
    </row>
    <row r="3226" spans="1:2">
      <c r="A3226" t="s">
        <v>8007</v>
      </c>
      <c r="B3226" t="s">
        <v>8010</v>
      </c>
    </row>
    <row r="3227" spans="1:2">
      <c r="A3227" t="s">
        <v>9807</v>
      </c>
      <c r="B3227" t="s">
        <v>9808</v>
      </c>
    </row>
    <row r="3228" spans="1:2">
      <c r="A3228" t="s">
        <v>13534</v>
      </c>
      <c r="B3228" t="s">
        <v>13535</v>
      </c>
    </row>
    <row r="3229" spans="1:2">
      <c r="A3229" t="s">
        <v>4453</v>
      </c>
      <c r="B3229" t="s">
        <v>4454</v>
      </c>
    </row>
    <row r="3230" spans="1:2">
      <c r="A3230" t="s">
        <v>3813</v>
      </c>
      <c r="B3230" t="s">
        <v>3814</v>
      </c>
    </row>
    <row r="3231" spans="1:2">
      <c r="A3231" t="s">
        <v>7101</v>
      </c>
      <c r="B3231" t="s">
        <v>7102</v>
      </c>
    </row>
    <row r="3232" spans="1:2">
      <c r="A3232" t="s">
        <v>12453</v>
      </c>
      <c r="B3232" t="s">
        <v>12454</v>
      </c>
    </row>
    <row r="3233" spans="1:2">
      <c r="A3233" t="s">
        <v>4419</v>
      </c>
      <c r="B3233" t="s">
        <v>4420</v>
      </c>
    </row>
    <row r="3234" spans="1:2">
      <c r="A3234" t="s">
        <v>4419</v>
      </c>
      <c r="B3234" t="s">
        <v>4420</v>
      </c>
    </row>
    <row r="3235" spans="1:2">
      <c r="A3235" t="s">
        <v>8216</v>
      </c>
      <c r="B3235" t="s">
        <v>8219</v>
      </c>
    </row>
    <row r="3236" spans="1:2">
      <c r="A3236" t="s">
        <v>8216</v>
      </c>
      <c r="B3236" t="s">
        <v>8218</v>
      </c>
    </row>
    <row r="3237" spans="1:2">
      <c r="A3237" t="s">
        <v>8216</v>
      </c>
      <c r="B3237" t="s">
        <v>8217</v>
      </c>
    </row>
    <row r="3238" spans="1:2">
      <c r="A3238" t="s">
        <v>7345</v>
      </c>
      <c r="B3238" t="s">
        <v>7346</v>
      </c>
    </row>
    <row r="3239" spans="1:2">
      <c r="A3239" t="s">
        <v>12322</v>
      </c>
      <c r="B3239" t="s">
        <v>12323</v>
      </c>
    </row>
    <row r="3240" spans="1:2">
      <c r="A3240" t="s">
        <v>12322</v>
      </c>
      <c r="B3240" t="s">
        <v>12323</v>
      </c>
    </row>
    <row r="3241" spans="1:2">
      <c r="A3241" t="s">
        <v>10319</v>
      </c>
      <c r="B3241" t="s">
        <v>10320</v>
      </c>
    </row>
    <row r="3242" spans="1:2">
      <c r="A3242" t="s">
        <v>12723</v>
      </c>
      <c r="B3242" t="s">
        <v>12724</v>
      </c>
    </row>
    <row r="3243" spans="1:2">
      <c r="A3243" t="s">
        <v>12076</v>
      </c>
      <c r="B3243" t="s">
        <v>12077</v>
      </c>
    </row>
    <row r="3244" spans="1:2">
      <c r="A3244" t="s">
        <v>12076</v>
      </c>
      <c r="B3244" t="s">
        <v>12077</v>
      </c>
    </row>
    <row r="3245" spans="1:2">
      <c r="A3245" t="s">
        <v>9813</v>
      </c>
      <c r="B3245" t="s">
        <v>9814</v>
      </c>
    </row>
    <row r="3246" spans="1:2">
      <c r="A3246" t="s">
        <v>9817</v>
      </c>
      <c r="B3246" t="s">
        <v>9814</v>
      </c>
    </row>
    <row r="3247" spans="1:2">
      <c r="A3247" t="s">
        <v>12712</v>
      </c>
      <c r="B3247" t="s">
        <v>12713</v>
      </c>
    </row>
    <row r="3248" spans="1:2">
      <c r="A3248" t="s">
        <v>12942</v>
      </c>
      <c r="B3248" t="s">
        <v>12943</v>
      </c>
    </row>
    <row r="3249" spans="1:2">
      <c r="A3249" t="s">
        <v>9868</v>
      </c>
      <c r="B3249" t="s">
        <v>9869</v>
      </c>
    </row>
    <row r="3250" spans="1:2">
      <c r="A3250" t="s">
        <v>10843</v>
      </c>
      <c r="B3250" t="s">
        <v>10844</v>
      </c>
    </row>
    <row r="3251" spans="1:2">
      <c r="A3251" t="s">
        <v>4234</v>
      </c>
      <c r="B3251" t="s">
        <v>4235</v>
      </c>
    </row>
    <row r="3252" spans="1:2">
      <c r="A3252" t="s">
        <v>7456</v>
      </c>
      <c r="B3252" t="s">
        <v>7457</v>
      </c>
    </row>
    <row r="3253" spans="1:2">
      <c r="A3253" t="s">
        <v>12421</v>
      </c>
      <c r="B3253" t="s">
        <v>12422</v>
      </c>
    </row>
    <row r="3254" spans="1:2">
      <c r="A3254" t="s">
        <v>8274</v>
      </c>
      <c r="B3254" t="s">
        <v>8275</v>
      </c>
    </row>
    <row r="3255" spans="1:2">
      <c r="A3255" t="s">
        <v>5144</v>
      </c>
      <c r="B3255" t="s">
        <v>5145</v>
      </c>
    </row>
    <row r="3256" spans="1:2">
      <c r="A3256" t="s">
        <v>11618</v>
      </c>
      <c r="B3256" t="s">
        <v>11619</v>
      </c>
    </row>
    <row r="3257" spans="1:2">
      <c r="A3257" t="s">
        <v>10992</v>
      </c>
      <c r="B3257" t="s">
        <v>10994</v>
      </c>
    </row>
    <row r="3258" spans="1:2">
      <c r="A3258" t="s">
        <v>8358</v>
      </c>
      <c r="B3258" t="s">
        <v>8359</v>
      </c>
    </row>
    <row r="3259" spans="1:2">
      <c r="A3259" t="s">
        <v>8306</v>
      </c>
      <c r="B3259" t="s">
        <v>8307</v>
      </c>
    </row>
    <row r="3260" spans="1:2">
      <c r="A3260" t="s">
        <v>10597</v>
      </c>
      <c r="B3260" t="s">
        <v>10598</v>
      </c>
    </row>
    <row r="3261" spans="1:2">
      <c r="A3261" t="s">
        <v>10597</v>
      </c>
      <c r="B3261" t="s">
        <v>10599</v>
      </c>
    </row>
    <row r="3262" spans="1:2">
      <c r="A3262" t="s">
        <v>12149</v>
      </c>
      <c r="B3262" t="s">
        <v>12150</v>
      </c>
    </row>
    <row r="3263" spans="1:2">
      <c r="A3263" t="s">
        <v>10992</v>
      </c>
      <c r="B3263" t="s">
        <v>10993</v>
      </c>
    </row>
    <row r="3264" spans="1:2">
      <c r="A3264" t="s">
        <v>7168</v>
      </c>
      <c r="B3264" t="s">
        <v>7169</v>
      </c>
    </row>
    <row r="3265" spans="1:2">
      <c r="A3265" t="s">
        <v>11644</v>
      </c>
      <c r="B3265" t="s">
        <v>11645</v>
      </c>
    </row>
    <row r="3266" spans="1:2">
      <c r="A3266" t="s">
        <v>10136</v>
      </c>
      <c r="B3266" t="s">
        <v>10137</v>
      </c>
    </row>
    <row r="3267" spans="1:2">
      <c r="A3267" t="s">
        <v>5788</v>
      </c>
      <c r="B3267" t="s">
        <v>5789</v>
      </c>
    </row>
    <row r="3268" spans="1:2">
      <c r="A3268" t="s">
        <v>11978</v>
      </c>
      <c r="B3268" t="s">
        <v>11979</v>
      </c>
    </row>
    <row r="3269" spans="1:2">
      <c r="A3269" t="s">
        <v>8778</v>
      </c>
      <c r="B3269" t="s">
        <v>8779</v>
      </c>
    </row>
    <row r="3270" spans="1:2">
      <c r="A3270" t="s">
        <v>8784</v>
      </c>
      <c r="B3270" t="s">
        <v>8785</v>
      </c>
    </row>
    <row r="3271" spans="1:2">
      <c r="A3271" t="s">
        <v>8772</v>
      </c>
      <c r="B3271" t="s">
        <v>8773</v>
      </c>
    </row>
    <row r="3272" spans="1:2">
      <c r="A3272" t="s">
        <v>9488</v>
      </c>
      <c r="B3272" t="s">
        <v>9489</v>
      </c>
    </row>
    <row r="3273" spans="1:2">
      <c r="A3273" t="s">
        <v>9488</v>
      </c>
      <c r="B3273" t="s">
        <v>9489</v>
      </c>
    </row>
    <row r="3274" spans="1:2">
      <c r="A3274" t="s">
        <v>7693</v>
      </c>
      <c r="B3274" t="s">
        <v>7694</v>
      </c>
    </row>
    <row r="3275" spans="1:2">
      <c r="A3275" t="s">
        <v>9407</v>
      </c>
      <c r="B3275" t="s">
        <v>9408</v>
      </c>
    </row>
    <row r="3276" spans="1:2">
      <c r="A3276" t="s">
        <v>9407</v>
      </c>
      <c r="B3276" t="s">
        <v>9408</v>
      </c>
    </row>
    <row r="3277" spans="1:2">
      <c r="A3277" t="s">
        <v>9520</v>
      </c>
      <c r="B3277" t="s">
        <v>9521</v>
      </c>
    </row>
    <row r="3278" spans="1:2">
      <c r="A3278" t="s">
        <v>9520</v>
      </c>
      <c r="B3278" t="s">
        <v>9521</v>
      </c>
    </row>
    <row r="3279" spans="1:2">
      <c r="A3279" t="s">
        <v>5770</v>
      </c>
      <c r="B3279" t="s">
        <v>14216</v>
      </c>
    </row>
    <row r="3280" spans="1:2">
      <c r="A3280" t="s">
        <v>8686</v>
      </c>
      <c r="B3280" t="s">
        <v>8687</v>
      </c>
    </row>
    <row r="3281" spans="1:2">
      <c r="A3281" t="s">
        <v>12355</v>
      </c>
      <c r="B3281" t="s">
        <v>12356</v>
      </c>
    </row>
    <row r="3282" spans="1:2">
      <c r="A3282" t="s">
        <v>8254</v>
      </c>
      <c r="B3282" t="s">
        <v>8255</v>
      </c>
    </row>
    <row r="3283" spans="1:2">
      <c r="A3283" t="s">
        <v>13078</v>
      </c>
      <c r="B3283" t="s">
        <v>8255</v>
      </c>
    </row>
    <row r="3284" spans="1:2">
      <c r="A3284" t="s">
        <v>12819</v>
      </c>
      <c r="B3284" t="s">
        <v>12820</v>
      </c>
    </row>
    <row r="3285" spans="1:2">
      <c r="A3285" t="s">
        <v>3661</v>
      </c>
      <c r="B3285" t="s">
        <v>3662</v>
      </c>
    </row>
    <row r="3286" spans="1:2">
      <c r="A3286" t="s">
        <v>9965</v>
      </c>
      <c r="B3286" t="s">
        <v>9966</v>
      </c>
    </row>
    <row r="3287" spans="1:2">
      <c r="A3287" t="s">
        <v>10512</v>
      </c>
      <c r="B3287" t="s">
        <v>10513</v>
      </c>
    </row>
    <row r="3288" spans="1:2">
      <c r="A3288" t="s">
        <v>10512</v>
      </c>
      <c r="B3288" t="s">
        <v>10513</v>
      </c>
    </row>
    <row r="3289" spans="1:2">
      <c r="A3289" t="s">
        <v>5275</v>
      </c>
      <c r="B3289" t="s">
        <v>5276</v>
      </c>
    </row>
    <row r="3290" spans="1:2">
      <c r="A3290" t="s">
        <v>8298</v>
      </c>
      <c r="B3290" t="s">
        <v>8299</v>
      </c>
    </row>
    <row r="3291" spans="1:2">
      <c r="A3291" t="s">
        <v>8298</v>
      </c>
      <c r="B3291" t="s">
        <v>8299</v>
      </c>
    </row>
    <row r="3292" spans="1:2">
      <c r="A3292" t="s">
        <v>13536</v>
      </c>
      <c r="B3292" t="s">
        <v>13537</v>
      </c>
    </row>
    <row r="3293" spans="1:2">
      <c r="A3293" t="s">
        <v>13542</v>
      </c>
      <c r="B3293" t="s">
        <v>13543</v>
      </c>
    </row>
    <row r="3294" spans="1:2">
      <c r="A3294" t="s">
        <v>13532</v>
      </c>
      <c r="B3294" t="s">
        <v>13533</v>
      </c>
    </row>
    <row r="3295" spans="1:2">
      <c r="A3295" t="s">
        <v>12999</v>
      </c>
      <c r="B3295" t="s">
        <v>13000</v>
      </c>
    </row>
    <row r="3296" spans="1:2">
      <c r="A3296" t="s">
        <v>10162</v>
      </c>
      <c r="B3296" t="s">
        <v>10163</v>
      </c>
    </row>
    <row r="3297" spans="1:2">
      <c r="A3297" t="s">
        <v>7401</v>
      </c>
      <c r="B3297" t="s">
        <v>7402</v>
      </c>
    </row>
    <row r="3298" spans="1:2">
      <c r="A3298" t="s">
        <v>13058</v>
      </c>
      <c r="B3298" t="s">
        <v>1896</v>
      </c>
    </row>
    <row r="3299" spans="1:2">
      <c r="A3299" t="s">
        <v>13540</v>
      </c>
      <c r="B3299" t="s">
        <v>13541</v>
      </c>
    </row>
    <row r="3300" spans="1:2">
      <c r="A3300" t="s">
        <v>13544</v>
      </c>
      <c r="B3300" t="s">
        <v>13545</v>
      </c>
    </row>
    <row r="3301" spans="1:2">
      <c r="A3301" t="s">
        <v>13538</v>
      </c>
      <c r="B3301" t="s">
        <v>13539</v>
      </c>
    </row>
    <row r="3302" spans="1:2">
      <c r="A3302" t="s">
        <v>9971</v>
      </c>
      <c r="B3302" t="s">
        <v>9972</v>
      </c>
    </row>
    <row r="3303" spans="1:2">
      <c r="A3303" t="s">
        <v>8224</v>
      </c>
      <c r="B3303" t="s">
        <v>8227</v>
      </c>
    </row>
    <row r="3304" spans="1:2">
      <c r="A3304" t="s">
        <v>8224</v>
      </c>
      <c r="B3304" t="s">
        <v>8226</v>
      </c>
    </row>
    <row r="3305" spans="1:2">
      <c r="A3305" t="s">
        <v>11935</v>
      </c>
      <c r="B3305" t="s">
        <v>11936</v>
      </c>
    </row>
    <row r="3306" spans="1:2">
      <c r="A3306" t="s">
        <v>4807</v>
      </c>
      <c r="B3306" t="s">
        <v>4808</v>
      </c>
    </row>
    <row r="3307" spans="1:2">
      <c r="A3307" t="s">
        <v>8220</v>
      </c>
      <c r="B3307" t="s">
        <v>8223</v>
      </c>
    </row>
    <row r="3308" spans="1:2">
      <c r="A3308" t="s">
        <v>8220</v>
      </c>
      <c r="B3308" t="s">
        <v>8222</v>
      </c>
    </row>
    <row r="3309" spans="1:2">
      <c r="A3309" t="s">
        <v>7281</v>
      </c>
      <c r="B3309" t="s">
        <v>7282</v>
      </c>
    </row>
    <row r="3310" spans="1:2">
      <c r="A3310" t="s">
        <v>9647</v>
      </c>
      <c r="B3310" t="s">
        <v>9649</v>
      </c>
    </row>
    <row r="3311" spans="1:2">
      <c r="A3311" t="s">
        <v>9635</v>
      </c>
      <c r="B3311" t="s">
        <v>9637</v>
      </c>
    </row>
    <row r="3312" spans="1:2">
      <c r="A3312" t="s">
        <v>4218</v>
      </c>
      <c r="B3312" t="s">
        <v>4219</v>
      </c>
    </row>
    <row r="3313" spans="1:2">
      <c r="A3313" t="s">
        <v>4210</v>
      </c>
      <c r="B3313" t="s">
        <v>4211</v>
      </c>
    </row>
    <row r="3314" spans="1:2">
      <c r="A3314" t="s">
        <v>5442</v>
      </c>
      <c r="B3314" t="s">
        <v>5443</v>
      </c>
    </row>
    <row r="3315" spans="1:2">
      <c r="A3315" t="s">
        <v>8139</v>
      </c>
      <c r="B3315" t="s">
        <v>8140</v>
      </c>
    </row>
    <row r="3316" spans="1:2">
      <c r="A3316" t="s">
        <v>8224</v>
      </c>
      <c r="B3316" t="s">
        <v>8225</v>
      </c>
    </row>
    <row r="3317" spans="1:2">
      <c r="A3317" t="s">
        <v>8220</v>
      </c>
      <c r="B3317" t="s">
        <v>8221</v>
      </c>
    </row>
    <row r="3318" spans="1:2">
      <c r="A3318" t="s">
        <v>8131</v>
      </c>
      <c r="B3318" t="s">
        <v>8132</v>
      </c>
    </row>
    <row r="3319" spans="1:2">
      <c r="A3319" t="s">
        <v>4627</v>
      </c>
      <c r="B3319" t="s">
        <v>4628</v>
      </c>
    </row>
    <row r="3320" spans="1:2">
      <c r="A3320" t="s">
        <v>8111</v>
      </c>
      <c r="B3320" t="s">
        <v>8112</v>
      </c>
    </row>
    <row r="3321" spans="1:2">
      <c r="A3321" t="s">
        <v>9186</v>
      </c>
      <c r="B3321" t="s">
        <v>9187</v>
      </c>
    </row>
    <row r="3322" spans="1:2">
      <c r="A3322" t="s">
        <v>4819</v>
      </c>
      <c r="B3322" t="s">
        <v>4820</v>
      </c>
    </row>
    <row r="3323" spans="1:2">
      <c r="A3323" t="s">
        <v>4292</v>
      </c>
      <c r="B3323" t="s">
        <v>4293</v>
      </c>
    </row>
    <row r="3324" spans="1:2">
      <c r="A3324" t="s">
        <v>12607</v>
      </c>
      <c r="B3324" t="s">
        <v>12608</v>
      </c>
    </row>
    <row r="3325" spans="1:2">
      <c r="A3325" t="s">
        <v>5839</v>
      </c>
      <c r="B3325" t="s">
        <v>5840</v>
      </c>
    </row>
    <row r="3326" spans="1:2">
      <c r="A3326" t="s">
        <v>6968</v>
      </c>
      <c r="B3326" t="s">
        <v>6969</v>
      </c>
    </row>
    <row r="3327" spans="1:2">
      <c r="A3327" t="s">
        <v>12110</v>
      </c>
      <c r="B3327" t="s">
        <v>12112</v>
      </c>
    </row>
    <row r="3328" spans="1:2">
      <c r="A3328" t="s">
        <v>12141</v>
      </c>
      <c r="B3328" t="s">
        <v>12143</v>
      </c>
    </row>
    <row r="3329" spans="1:2">
      <c r="A3329" t="s">
        <v>14143</v>
      </c>
      <c r="B3329" t="s">
        <v>13577</v>
      </c>
    </row>
    <row r="3330" spans="1:2">
      <c r="A3330" t="s">
        <v>5911</v>
      </c>
      <c r="B3330" t="s">
        <v>14214</v>
      </c>
    </row>
    <row r="3331" spans="1:2">
      <c r="A3331" t="s">
        <v>7146</v>
      </c>
      <c r="B3331" t="s">
        <v>7147</v>
      </c>
    </row>
    <row r="3332" spans="1:2">
      <c r="A3332" t="s">
        <v>12141</v>
      </c>
      <c r="B3332" t="s">
        <v>12142</v>
      </c>
    </row>
    <row r="3333" spans="1:2">
      <c r="A3333" t="s">
        <v>12110</v>
      </c>
      <c r="B3333" t="s">
        <v>12111</v>
      </c>
    </row>
    <row r="3334" spans="1:2">
      <c r="A3334" t="s">
        <v>12869</v>
      </c>
      <c r="B3334" t="s">
        <v>12870</v>
      </c>
    </row>
    <row r="3335" spans="1:2">
      <c r="A3335" t="s">
        <v>10247</v>
      </c>
      <c r="B3335" t="s">
        <v>10248</v>
      </c>
    </row>
    <row r="3336" spans="1:2">
      <c r="A3336" t="s">
        <v>7186</v>
      </c>
      <c r="B3336" t="s">
        <v>7187</v>
      </c>
    </row>
    <row r="3337" spans="1:2">
      <c r="A3337" t="s">
        <v>8360</v>
      </c>
      <c r="B3337" t="s">
        <v>8361</v>
      </c>
    </row>
    <row r="3338" spans="1:2">
      <c r="A3338" t="s">
        <v>10628</v>
      </c>
      <c r="B3338" t="s">
        <v>10629</v>
      </c>
    </row>
    <row r="3339" spans="1:2">
      <c r="A3339" t="s">
        <v>8650</v>
      </c>
      <c r="B3339" t="s">
        <v>8651</v>
      </c>
    </row>
    <row r="3340" spans="1:2">
      <c r="A3340" t="s">
        <v>12893</v>
      </c>
      <c r="B3340" t="s">
        <v>12894</v>
      </c>
    </row>
    <row r="3341" spans="1:2">
      <c r="A3341" t="s">
        <v>13009</v>
      </c>
      <c r="B3341" t="s">
        <v>13010</v>
      </c>
    </row>
    <row r="3342" spans="1:2">
      <c r="A3342" t="s">
        <v>12719</v>
      </c>
      <c r="B3342" t="s">
        <v>12720</v>
      </c>
    </row>
    <row r="3343" spans="1:2">
      <c r="A3343" t="s">
        <v>4480</v>
      </c>
      <c r="B3343" t="s">
        <v>4482</v>
      </c>
    </row>
    <row r="3344" spans="1:2">
      <c r="A3344" t="s">
        <v>4480</v>
      </c>
      <c r="B3344" t="s">
        <v>4481</v>
      </c>
    </row>
    <row r="3345" spans="1:2">
      <c r="A3345" t="s">
        <v>9706</v>
      </c>
      <c r="B3345" t="s">
        <v>9707</v>
      </c>
    </row>
    <row r="3346" spans="1:2">
      <c r="A3346" t="s">
        <v>9706</v>
      </c>
      <c r="B3346" t="s">
        <v>9707</v>
      </c>
    </row>
    <row r="3347" spans="1:2">
      <c r="A3347" t="s">
        <v>9522</v>
      </c>
      <c r="B3347" t="s">
        <v>9523</v>
      </c>
    </row>
    <row r="3348" spans="1:2">
      <c r="A3348" t="s">
        <v>9522</v>
      </c>
      <c r="B3348" t="s">
        <v>9523</v>
      </c>
    </row>
    <row r="3349" spans="1:2">
      <c r="A3349" t="s">
        <v>7012</v>
      </c>
      <c r="B3349" t="s">
        <v>7014</v>
      </c>
    </row>
    <row r="3350" spans="1:2">
      <c r="A3350" t="s">
        <v>10050</v>
      </c>
      <c r="B3350" t="s">
        <v>10051</v>
      </c>
    </row>
    <row r="3351" spans="1:2">
      <c r="A3351" t="s">
        <v>5084</v>
      </c>
      <c r="B3351" t="s">
        <v>5085</v>
      </c>
    </row>
    <row r="3352" spans="1:2">
      <c r="A3352" t="s">
        <v>5273</v>
      </c>
      <c r="B3352" t="s">
        <v>5274</v>
      </c>
    </row>
    <row r="3353" spans="1:2">
      <c r="A3353" t="s">
        <v>12401</v>
      </c>
      <c r="B3353" t="s">
        <v>12402</v>
      </c>
    </row>
    <row r="3354" spans="1:2">
      <c r="A3354" t="s">
        <v>9587</v>
      </c>
      <c r="B3354" t="s">
        <v>9588</v>
      </c>
    </row>
    <row r="3355" spans="1:2">
      <c r="A3355" t="s">
        <v>9575</v>
      </c>
      <c r="B3355" t="s">
        <v>9576</v>
      </c>
    </row>
    <row r="3356" spans="1:2">
      <c r="A3356" t="s">
        <v>9598</v>
      </c>
      <c r="B3356" t="s">
        <v>9600</v>
      </c>
    </row>
    <row r="3357" spans="1:2">
      <c r="A3357" t="s">
        <v>6753</v>
      </c>
      <c r="B3357" t="s">
        <v>6754</v>
      </c>
    </row>
    <row r="3358" spans="1:2">
      <c r="A3358" t="s">
        <v>7317</v>
      </c>
      <c r="B3358" t="s">
        <v>7318</v>
      </c>
    </row>
    <row r="3359" spans="1:2">
      <c r="A3359" t="s">
        <v>8830</v>
      </c>
      <c r="B3359" t="s">
        <v>8831</v>
      </c>
    </row>
    <row r="3360" spans="1:2">
      <c r="A3360" t="s">
        <v>11566</v>
      </c>
      <c r="B3360" t="s">
        <v>11567</v>
      </c>
    </row>
    <row r="3361" spans="1:2">
      <c r="A3361" t="s">
        <v>6336</v>
      </c>
      <c r="B3361" t="s">
        <v>6337</v>
      </c>
    </row>
    <row r="3362" spans="1:2">
      <c r="A3362" t="s">
        <v>9592</v>
      </c>
      <c r="B3362" t="s">
        <v>9593</v>
      </c>
    </row>
    <row r="3363" spans="1:2">
      <c r="A3363" t="s">
        <v>7091</v>
      </c>
      <c r="B3363" t="s">
        <v>7092</v>
      </c>
    </row>
    <row r="3364" spans="1:2">
      <c r="A3364" t="s">
        <v>10841</v>
      </c>
      <c r="B3364" t="s">
        <v>10842</v>
      </c>
    </row>
    <row r="3365" spans="1:2">
      <c r="A3365" t="s">
        <v>3841</v>
      </c>
      <c r="B3365" t="s">
        <v>3842</v>
      </c>
    </row>
    <row r="3366" spans="1:2">
      <c r="A3366" t="s">
        <v>9098</v>
      </c>
      <c r="B3366" t="s">
        <v>9099</v>
      </c>
    </row>
    <row r="3367" spans="1:2">
      <c r="A3367" t="s">
        <v>9098</v>
      </c>
      <c r="B3367" t="s">
        <v>9099</v>
      </c>
    </row>
    <row r="3368" spans="1:2">
      <c r="A3368" t="s">
        <v>8900</v>
      </c>
      <c r="B3368" t="s">
        <v>8901</v>
      </c>
    </row>
    <row r="3369" spans="1:2">
      <c r="A3369" t="s">
        <v>8890</v>
      </c>
      <c r="B3369" t="s">
        <v>8891</v>
      </c>
    </row>
    <row r="3370" spans="1:2">
      <c r="A3370" t="s">
        <v>8173</v>
      </c>
      <c r="B3370" t="s">
        <v>8175</v>
      </c>
    </row>
    <row r="3371" spans="1:2">
      <c r="A3371" t="s">
        <v>9806</v>
      </c>
      <c r="B3371" t="s">
        <v>3042</v>
      </c>
    </row>
    <row r="3372" spans="1:2">
      <c r="A3372" t="s">
        <v>10746</v>
      </c>
      <c r="B3372" t="s">
        <v>10747</v>
      </c>
    </row>
    <row r="3373" spans="1:2">
      <c r="A3373" t="s">
        <v>10746</v>
      </c>
      <c r="B3373" t="s">
        <v>10747</v>
      </c>
    </row>
    <row r="3374" spans="1:2">
      <c r="A3374" t="s">
        <v>5534</v>
      </c>
      <c r="B3374" t="s">
        <v>5535</v>
      </c>
    </row>
    <row r="3375" spans="1:2">
      <c r="A3375" t="s">
        <v>5633</v>
      </c>
      <c r="B3375" t="s">
        <v>5634</v>
      </c>
    </row>
    <row r="3376" spans="1:2">
      <c r="A3376" t="s">
        <v>5654</v>
      </c>
      <c r="B3376" t="s">
        <v>5655</v>
      </c>
    </row>
    <row r="3377" spans="1:2">
      <c r="A3377" t="s">
        <v>9500</v>
      </c>
      <c r="B3377" t="s">
        <v>9501</v>
      </c>
    </row>
    <row r="3378" spans="1:2">
      <c r="A3378" t="s">
        <v>9500</v>
      </c>
      <c r="B3378" t="s">
        <v>9501</v>
      </c>
    </row>
    <row r="3379" spans="1:2">
      <c r="A3379" t="s">
        <v>4971</v>
      </c>
      <c r="B3379" t="s">
        <v>4972</v>
      </c>
    </row>
    <row r="3380" spans="1:2">
      <c r="A3380" t="s">
        <v>3532</v>
      </c>
      <c r="B3380" t="s">
        <v>3533</v>
      </c>
    </row>
    <row r="3381" spans="1:2">
      <c r="A3381" t="s">
        <v>10110</v>
      </c>
      <c r="B3381" t="s">
        <v>10111</v>
      </c>
    </row>
    <row r="3382" spans="1:2">
      <c r="A3382" t="s">
        <v>10110</v>
      </c>
      <c r="B3382" t="s">
        <v>10111</v>
      </c>
    </row>
    <row r="3383" spans="1:2">
      <c r="A3383" t="s">
        <v>11568</v>
      </c>
      <c r="B3383" t="s">
        <v>11569</v>
      </c>
    </row>
    <row r="3384" spans="1:2">
      <c r="A3384" t="s">
        <v>13233</v>
      </c>
      <c r="B3384" t="s">
        <v>13234</v>
      </c>
    </row>
    <row r="3385" spans="1:2">
      <c r="A3385" t="s">
        <v>8464</v>
      </c>
      <c r="B3385" t="s">
        <v>8465</v>
      </c>
    </row>
    <row r="3386" spans="1:2">
      <c r="A3386" t="s">
        <v>8464</v>
      </c>
      <c r="B3386" t="s">
        <v>8465</v>
      </c>
    </row>
    <row r="3387" spans="1:2">
      <c r="A3387" t="s">
        <v>12513</v>
      </c>
      <c r="B3387" t="s">
        <v>12514</v>
      </c>
    </row>
    <row r="3388" spans="1:2">
      <c r="A3388" t="s">
        <v>8608</v>
      </c>
      <c r="B3388" t="s">
        <v>8609</v>
      </c>
    </row>
    <row r="3389" spans="1:2">
      <c r="A3389" t="s">
        <v>6043</v>
      </c>
      <c r="B3389" t="s">
        <v>6044</v>
      </c>
    </row>
    <row r="3390" spans="1:2">
      <c r="A3390" t="s">
        <v>6269</v>
      </c>
      <c r="B3390" t="s">
        <v>6270</v>
      </c>
    </row>
    <row r="3391" spans="1:2">
      <c r="A3391" t="s">
        <v>7695</v>
      </c>
      <c r="B3391" t="s">
        <v>7696</v>
      </c>
    </row>
    <row r="3392" spans="1:2">
      <c r="A3392" t="s">
        <v>7301</v>
      </c>
      <c r="B3392" t="s">
        <v>7302</v>
      </c>
    </row>
    <row r="3393" spans="1:2">
      <c r="A3393" t="s">
        <v>4754</v>
      </c>
      <c r="B3393" t="s">
        <v>4755</v>
      </c>
    </row>
    <row r="3394" spans="1:2">
      <c r="A3394" t="s">
        <v>11822</v>
      </c>
      <c r="B3394" t="s">
        <v>11823</v>
      </c>
    </row>
    <row r="3395" spans="1:2">
      <c r="A3395" t="s">
        <v>5813</v>
      </c>
      <c r="B3395" t="s">
        <v>5814</v>
      </c>
    </row>
    <row r="3396" spans="1:2">
      <c r="A3396" t="s">
        <v>5809</v>
      </c>
      <c r="B3396" t="s">
        <v>5810</v>
      </c>
    </row>
    <row r="3397" spans="1:2">
      <c r="A3397" t="s">
        <v>9739</v>
      </c>
      <c r="B3397" t="s">
        <v>9740</v>
      </c>
    </row>
    <row r="3398" spans="1:2">
      <c r="A3398" t="s">
        <v>11674</v>
      </c>
      <c r="B3398" t="s">
        <v>11675</v>
      </c>
    </row>
    <row r="3399" spans="1:2">
      <c r="A3399" t="s">
        <v>9540</v>
      </c>
      <c r="B3399" t="s">
        <v>9541</v>
      </c>
    </row>
    <row r="3400" spans="1:2">
      <c r="A3400" t="s">
        <v>9540</v>
      </c>
      <c r="B3400" t="s">
        <v>9541</v>
      </c>
    </row>
    <row r="3401" spans="1:2">
      <c r="A3401" t="s">
        <v>12652</v>
      </c>
      <c r="B3401" t="s">
        <v>12653</v>
      </c>
    </row>
    <row r="3402" spans="1:2">
      <c r="A3402" t="s">
        <v>13104</v>
      </c>
      <c r="B3402" t="s">
        <v>13105</v>
      </c>
    </row>
    <row r="3403" spans="1:2">
      <c r="A3403" t="s">
        <v>9769</v>
      </c>
      <c r="B3403" t="s">
        <v>14258</v>
      </c>
    </row>
    <row r="3404" spans="1:2">
      <c r="A3404" t="s">
        <v>8095</v>
      </c>
      <c r="B3404" t="s">
        <v>8096</v>
      </c>
    </row>
    <row r="3405" spans="1:2">
      <c r="A3405" t="s">
        <v>6091</v>
      </c>
      <c r="B3405" t="s">
        <v>6092</v>
      </c>
    </row>
    <row r="3406" spans="1:2">
      <c r="A3406" t="s">
        <v>6093</v>
      </c>
      <c r="B3406" t="s">
        <v>6094</v>
      </c>
    </row>
    <row r="3407" spans="1:2">
      <c r="A3407" t="s">
        <v>10063</v>
      </c>
      <c r="B3407" t="s">
        <v>10064</v>
      </c>
    </row>
    <row r="3408" spans="1:2">
      <c r="A3408" t="s">
        <v>6267</v>
      </c>
      <c r="B3408" t="s">
        <v>6268</v>
      </c>
    </row>
    <row r="3409" spans="1:2">
      <c r="A3409" t="s">
        <v>13530</v>
      </c>
      <c r="B3409" t="s">
        <v>13531</v>
      </c>
    </row>
    <row r="3410" spans="1:2">
      <c r="A3410" t="s">
        <v>5995</v>
      </c>
      <c r="B3410" t="s">
        <v>5996</v>
      </c>
    </row>
    <row r="3411" spans="1:2">
      <c r="A3411" t="s">
        <v>5114</v>
      </c>
      <c r="B3411" t="s">
        <v>5115</v>
      </c>
    </row>
    <row r="3412" spans="1:2">
      <c r="A3412" t="s">
        <v>13018</v>
      </c>
      <c r="B3412" t="s">
        <v>3311</v>
      </c>
    </row>
    <row r="3413" spans="1:2">
      <c r="A3413" t="s">
        <v>7573</v>
      </c>
      <c r="B3413" t="s">
        <v>7574</v>
      </c>
    </row>
    <row r="3414" spans="1:2">
      <c r="A3414" t="s">
        <v>8464</v>
      </c>
      <c r="B3414" t="s">
        <v>8466</v>
      </c>
    </row>
    <row r="3415" spans="1:2">
      <c r="A3415" t="s">
        <v>7697</v>
      </c>
      <c r="B3415" t="s">
        <v>7698</v>
      </c>
    </row>
    <row r="3416" spans="1:2">
      <c r="A3416" t="s">
        <v>11794</v>
      </c>
      <c r="B3416" t="s">
        <v>11795</v>
      </c>
    </row>
    <row r="3417" spans="1:2">
      <c r="A3417" t="s">
        <v>5299</v>
      </c>
      <c r="B3417" t="s">
        <v>5300</v>
      </c>
    </row>
    <row r="3418" spans="1:2">
      <c r="A3418" t="s">
        <v>9632</v>
      </c>
      <c r="B3418" t="s">
        <v>9634</v>
      </c>
    </row>
    <row r="3419" spans="1:2">
      <c r="A3419" t="s">
        <v>9644</v>
      </c>
      <c r="B3419" t="s">
        <v>9645</v>
      </c>
    </row>
    <row r="3420" spans="1:2">
      <c r="A3420" t="s">
        <v>7355</v>
      </c>
      <c r="B3420" t="s">
        <v>7356</v>
      </c>
    </row>
    <row r="3421" spans="1:2">
      <c r="A3421" t="s">
        <v>9100</v>
      </c>
      <c r="B3421" t="s">
        <v>9101</v>
      </c>
    </row>
    <row r="3422" spans="1:2">
      <c r="A3422" t="s">
        <v>9100</v>
      </c>
      <c r="B3422" t="s">
        <v>9101</v>
      </c>
    </row>
    <row r="3423" spans="1:2">
      <c r="A3423" t="s">
        <v>10324</v>
      </c>
      <c r="B3423" t="s">
        <v>10325</v>
      </c>
    </row>
    <row r="3424" spans="1:2">
      <c r="A3424" t="s">
        <v>6376</v>
      </c>
      <c r="B3424" t="s">
        <v>6377</v>
      </c>
    </row>
    <row r="3425" spans="1:2">
      <c r="A3425" t="s">
        <v>10587</v>
      </c>
      <c r="B3425" t="s">
        <v>10588</v>
      </c>
    </row>
    <row r="3426" spans="1:2">
      <c r="A3426" t="s">
        <v>4201</v>
      </c>
      <c r="B3426" t="s">
        <v>1809</v>
      </c>
    </row>
    <row r="3427" spans="1:2">
      <c r="A3427" t="s">
        <v>10600</v>
      </c>
      <c r="B3427" t="s">
        <v>10601</v>
      </c>
    </row>
    <row r="3428" spans="1:2">
      <c r="A3428" t="s">
        <v>10590</v>
      </c>
      <c r="B3428" t="s">
        <v>10592</v>
      </c>
    </row>
    <row r="3429" spans="1:2">
      <c r="A3429" t="s">
        <v>3685</v>
      </c>
      <c r="B3429" t="s">
        <v>3686</v>
      </c>
    </row>
    <row r="3430" spans="1:2">
      <c r="A3430" t="s">
        <v>13070</v>
      </c>
      <c r="B3430" t="s">
        <v>13071</v>
      </c>
    </row>
    <row r="3431" spans="1:2">
      <c r="A3431" t="s">
        <v>4404</v>
      </c>
      <c r="B3431" t="s">
        <v>14156</v>
      </c>
    </row>
    <row r="3432" spans="1:2">
      <c r="A3432" t="s">
        <v>4404</v>
      </c>
      <c r="B3432" t="s">
        <v>4407</v>
      </c>
    </row>
    <row r="3433" spans="1:2">
      <c r="A3433" t="s">
        <v>4404</v>
      </c>
      <c r="B3433" t="s">
        <v>4405</v>
      </c>
    </row>
    <row r="3434" spans="1:2">
      <c r="A3434" t="s">
        <v>4404</v>
      </c>
      <c r="B3434" t="s">
        <v>4406</v>
      </c>
    </row>
    <row r="3435" spans="1:2">
      <c r="A3435" t="s">
        <v>13223</v>
      </c>
      <c r="B3435" t="s">
        <v>13224</v>
      </c>
    </row>
    <row r="3436" spans="1:2">
      <c r="A3436" t="s">
        <v>11620</v>
      </c>
      <c r="B3436" t="s">
        <v>11621</v>
      </c>
    </row>
    <row r="3437" spans="1:2">
      <c r="A3437" t="s">
        <v>11654</v>
      </c>
      <c r="B3437" t="s">
        <v>11655</v>
      </c>
    </row>
    <row r="3438" spans="1:2">
      <c r="A3438" t="s">
        <v>11524</v>
      </c>
      <c r="B3438" t="s">
        <v>11525</v>
      </c>
    </row>
    <row r="3439" spans="1:2">
      <c r="A3439" t="s">
        <v>10395</v>
      </c>
      <c r="B3439" t="s">
        <v>10396</v>
      </c>
    </row>
    <row r="3440" spans="1:2">
      <c r="A3440" t="s">
        <v>10392</v>
      </c>
      <c r="B3440" t="s">
        <v>10393</v>
      </c>
    </row>
    <row r="3441" spans="1:2">
      <c r="A3441" t="s">
        <v>3540</v>
      </c>
      <c r="B3441" t="s">
        <v>3541</v>
      </c>
    </row>
    <row r="3442" spans="1:2">
      <c r="A3442" t="s">
        <v>10793</v>
      </c>
      <c r="B3442" t="s">
        <v>3541</v>
      </c>
    </row>
    <row r="3443" spans="1:2">
      <c r="A3443" t="s">
        <v>6826</v>
      </c>
      <c r="B3443" t="s">
        <v>6827</v>
      </c>
    </row>
    <row r="3444" spans="1:2">
      <c r="A3444" t="s">
        <v>11570</v>
      </c>
      <c r="B3444" t="s">
        <v>11571</v>
      </c>
    </row>
    <row r="3445" spans="1:2">
      <c r="A3445" t="s">
        <v>8722</v>
      </c>
      <c r="B3445" t="s">
        <v>8723</v>
      </c>
    </row>
    <row r="3446" spans="1:2">
      <c r="A3446" t="s">
        <v>13083</v>
      </c>
      <c r="B3446" t="s">
        <v>13084</v>
      </c>
    </row>
    <row r="3447" spans="1:2">
      <c r="A3447" t="s">
        <v>13081</v>
      </c>
      <c r="B3447" t="s">
        <v>13082</v>
      </c>
    </row>
    <row r="3448" spans="1:2">
      <c r="A3448" t="s">
        <v>12977</v>
      </c>
      <c r="B3448" t="s">
        <v>12976</v>
      </c>
    </row>
    <row r="3449" spans="1:2">
      <c r="A3449" t="s">
        <v>12821</v>
      </c>
      <c r="B3449" t="s">
        <v>12828</v>
      </c>
    </row>
    <row r="3450" spans="1:2">
      <c r="A3450" t="s">
        <v>7611</v>
      </c>
      <c r="B3450" t="s">
        <v>7612</v>
      </c>
    </row>
    <row r="3451" spans="1:2">
      <c r="A3451" t="s">
        <v>7551</v>
      </c>
      <c r="B3451" t="s">
        <v>7552</v>
      </c>
    </row>
    <row r="3452" spans="1:2">
      <c r="A3452" t="s">
        <v>7113</v>
      </c>
      <c r="B3452" t="s">
        <v>7114</v>
      </c>
    </row>
    <row r="3453" spans="1:2">
      <c r="A3453" t="s">
        <v>12671</v>
      </c>
      <c r="B3453" t="s">
        <v>12673</v>
      </c>
    </row>
    <row r="3454" spans="1:2">
      <c r="A3454" t="s">
        <v>4969</v>
      </c>
      <c r="B3454" t="s">
        <v>4970</v>
      </c>
    </row>
    <row r="3455" spans="1:2">
      <c r="A3455" t="s">
        <v>13444</v>
      </c>
      <c r="B3455" t="s">
        <v>13453</v>
      </c>
    </row>
    <row r="3456" spans="1:2">
      <c r="A3456" t="s">
        <v>13493</v>
      </c>
      <c r="B3456" t="s">
        <v>13496</v>
      </c>
    </row>
    <row r="3457" spans="1:2">
      <c r="A3457" t="s">
        <v>7271</v>
      </c>
      <c r="B3457" t="s">
        <v>7272</v>
      </c>
    </row>
    <row r="3458" spans="1:2">
      <c r="A3458" t="s">
        <v>9228</v>
      </c>
      <c r="B3458" t="s">
        <v>9229</v>
      </c>
    </row>
    <row r="3459" spans="1:2">
      <c r="A3459" t="s">
        <v>4394</v>
      </c>
      <c r="B3459" t="s">
        <v>4395</v>
      </c>
    </row>
    <row r="3460" spans="1:2">
      <c r="A3460" t="s">
        <v>4394</v>
      </c>
      <c r="B3460" t="s">
        <v>4397</v>
      </c>
    </row>
    <row r="3461" spans="1:2">
      <c r="A3461" t="s">
        <v>8300</v>
      </c>
      <c r="B3461" t="s">
        <v>8301</v>
      </c>
    </row>
    <row r="3462" spans="1:2">
      <c r="A3462" t="s">
        <v>8300</v>
      </c>
      <c r="B3462" t="s">
        <v>8301</v>
      </c>
    </row>
    <row r="3463" spans="1:2">
      <c r="A3463" t="s">
        <v>8832</v>
      </c>
      <c r="B3463" t="s">
        <v>8833</v>
      </c>
    </row>
    <row r="3464" spans="1:2">
      <c r="A3464" t="s">
        <v>7857</v>
      </c>
      <c r="B3464" t="s">
        <v>7858</v>
      </c>
    </row>
    <row r="3465" spans="1:2">
      <c r="A3465" t="s">
        <v>9044</v>
      </c>
      <c r="B3465" t="s">
        <v>9045</v>
      </c>
    </row>
    <row r="3466" spans="1:2">
      <c r="A3466" t="s">
        <v>9562</v>
      </c>
      <c r="B3466" t="s">
        <v>9563</v>
      </c>
    </row>
    <row r="3467" spans="1:2">
      <c r="A3467" t="s">
        <v>8290</v>
      </c>
      <c r="B3467" t="s">
        <v>8291</v>
      </c>
    </row>
    <row r="3468" spans="1:2">
      <c r="A3468" t="s">
        <v>8290</v>
      </c>
      <c r="B3468" t="s">
        <v>8291</v>
      </c>
    </row>
    <row r="3469" spans="1:2">
      <c r="A3469" t="s">
        <v>11710</v>
      </c>
      <c r="B3469" t="s">
        <v>11711</v>
      </c>
    </row>
    <row r="3470" spans="1:2">
      <c r="A3470" t="s">
        <v>8362</v>
      </c>
      <c r="B3470" t="s">
        <v>8363</v>
      </c>
    </row>
    <row r="3471" spans="1:2">
      <c r="A3471" t="s">
        <v>7323</v>
      </c>
      <c r="B3471" t="s">
        <v>7324</v>
      </c>
    </row>
    <row r="3472" spans="1:2">
      <c r="A3472" t="s">
        <v>7699</v>
      </c>
      <c r="B3472" t="s">
        <v>7700</v>
      </c>
    </row>
    <row r="3473" spans="1:2">
      <c r="A3473" t="s">
        <v>9302</v>
      </c>
      <c r="B3473" t="s">
        <v>9303</v>
      </c>
    </row>
    <row r="3474" spans="1:2">
      <c r="A3474" t="s">
        <v>11281</v>
      </c>
      <c r="B3474" t="s">
        <v>11283</v>
      </c>
    </row>
    <row r="3475" spans="1:2">
      <c r="A3475" t="s">
        <v>11304</v>
      </c>
      <c r="B3475" t="s">
        <v>11306</v>
      </c>
    </row>
    <row r="3476" spans="1:2">
      <c r="A3476" t="s">
        <v>8930</v>
      </c>
      <c r="B3476" t="s">
        <v>8931</v>
      </c>
    </row>
    <row r="3477" spans="1:2">
      <c r="A3477" t="s">
        <v>13235</v>
      </c>
      <c r="B3477" t="s">
        <v>13236</v>
      </c>
    </row>
    <row r="3478" spans="1:2">
      <c r="A3478" t="s">
        <v>7033</v>
      </c>
      <c r="B3478" t="s">
        <v>7034</v>
      </c>
    </row>
    <row r="3479" spans="1:2">
      <c r="A3479" t="s">
        <v>8236</v>
      </c>
      <c r="B3479" t="s">
        <v>8239</v>
      </c>
    </row>
    <row r="3480" spans="1:2">
      <c r="A3480" t="s">
        <v>8236</v>
      </c>
      <c r="B3480" t="s">
        <v>8238</v>
      </c>
    </row>
    <row r="3481" spans="1:2">
      <c r="A3481" t="s">
        <v>8236</v>
      </c>
      <c r="B3481" t="s">
        <v>8237</v>
      </c>
    </row>
    <row r="3482" spans="1:2">
      <c r="A3482" t="s">
        <v>12371</v>
      </c>
      <c r="B3482" t="s">
        <v>12372</v>
      </c>
    </row>
    <row r="3483" spans="1:2">
      <c r="A3483" t="s">
        <v>7772</v>
      </c>
      <c r="B3483" t="s">
        <v>7774</v>
      </c>
    </row>
    <row r="3484" spans="1:2">
      <c r="A3484" t="s">
        <v>7772</v>
      </c>
      <c r="B3484" t="s">
        <v>7773</v>
      </c>
    </row>
    <row r="3485" spans="1:2">
      <c r="A3485" t="s">
        <v>8952</v>
      </c>
      <c r="B3485" t="s">
        <v>8953</v>
      </c>
    </row>
    <row r="3486" spans="1:2">
      <c r="A3486" t="s">
        <v>14082</v>
      </c>
      <c r="B3486" t="s">
        <v>14169</v>
      </c>
    </row>
    <row r="3487" spans="1:2">
      <c r="A3487" t="s">
        <v>4330</v>
      </c>
      <c r="B3487" t="s">
        <v>4331</v>
      </c>
    </row>
    <row r="3488" spans="1:2">
      <c r="A3488" t="s">
        <v>6059</v>
      </c>
      <c r="B3488" t="s">
        <v>6060</v>
      </c>
    </row>
    <row r="3489" spans="1:2">
      <c r="A3489" t="s">
        <v>4162</v>
      </c>
      <c r="B3489" t="s">
        <v>4163</v>
      </c>
    </row>
    <row r="3490" spans="1:2">
      <c r="A3490" t="s">
        <v>5172</v>
      </c>
      <c r="B3490" t="s">
        <v>5173</v>
      </c>
    </row>
    <row r="3491" spans="1:2">
      <c r="A3491" t="s">
        <v>11281</v>
      </c>
      <c r="B3491" t="s">
        <v>11282</v>
      </c>
    </row>
    <row r="3492" spans="1:2">
      <c r="A3492" t="s">
        <v>11281</v>
      </c>
      <c r="B3492" t="s">
        <v>11282</v>
      </c>
    </row>
    <row r="3493" spans="1:2">
      <c r="A3493" t="s">
        <v>11304</v>
      </c>
      <c r="B3493" t="s">
        <v>11305</v>
      </c>
    </row>
    <row r="3494" spans="1:2">
      <c r="A3494" t="s">
        <v>11304</v>
      </c>
      <c r="B3494" t="s">
        <v>11305</v>
      </c>
    </row>
    <row r="3495" spans="1:2">
      <c r="A3495" t="s">
        <v>4605</v>
      </c>
      <c r="B3495" t="s">
        <v>4606</v>
      </c>
    </row>
    <row r="3496" spans="1:2">
      <c r="A3496" t="s">
        <v>4086</v>
      </c>
      <c r="B3496" t="s">
        <v>4087</v>
      </c>
    </row>
    <row r="3497" spans="1:2">
      <c r="A3497" t="s">
        <v>13059</v>
      </c>
      <c r="B3497" t="s">
        <v>4087</v>
      </c>
    </row>
    <row r="3498" spans="1:2">
      <c r="A3498" t="s">
        <v>5156</v>
      </c>
      <c r="B3498" t="s">
        <v>5157</v>
      </c>
    </row>
    <row r="3499" spans="1:2">
      <c r="A3499" t="s">
        <v>5194</v>
      </c>
      <c r="B3499" t="s">
        <v>5195</v>
      </c>
    </row>
    <row r="3500" spans="1:2">
      <c r="A3500" t="s">
        <v>8950</v>
      </c>
      <c r="B3500" t="s">
        <v>8951</v>
      </c>
    </row>
    <row r="3501" spans="1:2">
      <c r="A3501" t="s">
        <v>11899</v>
      </c>
      <c r="B3501" t="s">
        <v>11900</v>
      </c>
    </row>
    <row r="3502" spans="1:2">
      <c r="A3502" t="s">
        <v>13147</v>
      </c>
      <c r="B3502" t="s">
        <v>13148</v>
      </c>
    </row>
    <row r="3503" spans="1:2">
      <c r="A3503" t="s">
        <v>8053</v>
      </c>
      <c r="B3503" t="s">
        <v>8054</v>
      </c>
    </row>
    <row r="3504" spans="1:2">
      <c r="A3504" t="s">
        <v>8276</v>
      </c>
      <c r="B3504" t="s">
        <v>8277</v>
      </c>
    </row>
    <row r="3505" spans="1:2">
      <c r="A3505" t="s">
        <v>7359</v>
      </c>
      <c r="B3505" t="s">
        <v>7360</v>
      </c>
    </row>
    <row r="3506" spans="1:2">
      <c r="A3506" t="s">
        <v>4244</v>
      </c>
      <c r="B3506" t="s">
        <v>4245</v>
      </c>
    </row>
    <row r="3507" spans="1:2">
      <c r="A3507" t="s">
        <v>9287</v>
      </c>
      <c r="B3507" t="s">
        <v>9288</v>
      </c>
    </row>
    <row r="3508" spans="1:2">
      <c r="A3508" t="s">
        <v>10286</v>
      </c>
      <c r="B3508" t="s">
        <v>10287</v>
      </c>
    </row>
    <row r="3509" spans="1:2">
      <c r="A3509" t="s">
        <v>10286</v>
      </c>
      <c r="B3509" t="s">
        <v>10289</v>
      </c>
    </row>
    <row r="3510" spans="1:2">
      <c r="A3510" t="s">
        <v>11824</v>
      </c>
      <c r="B3510" t="s">
        <v>11825</v>
      </c>
    </row>
    <row r="3511" spans="1:2">
      <c r="A3511" t="s">
        <v>10966</v>
      </c>
      <c r="B3511" t="s">
        <v>10967</v>
      </c>
    </row>
    <row r="3512" spans="1:2">
      <c r="A3512" t="s">
        <v>11572</v>
      </c>
      <c r="B3512" t="s">
        <v>11573</v>
      </c>
    </row>
    <row r="3513" spans="1:2">
      <c r="A3513" t="s">
        <v>14109</v>
      </c>
      <c r="B3513" t="s">
        <v>4890</v>
      </c>
    </row>
    <row r="3514" spans="1:2">
      <c r="A3514" t="s">
        <v>5971</v>
      </c>
      <c r="B3514" t="s">
        <v>5972</v>
      </c>
    </row>
    <row r="3515" spans="1:2">
      <c r="A3515" t="s">
        <v>12034</v>
      </c>
      <c r="B3515" t="s">
        <v>12035</v>
      </c>
    </row>
    <row r="3516" spans="1:2">
      <c r="A3516" t="s">
        <v>5890</v>
      </c>
      <c r="B3516" t="s">
        <v>5891</v>
      </c>
    </row>
    <row r="3517" spans="1:2">
      <c r="A3517" t="s">
        <v>10995</v>
      </c>
      <c r="B3517" t="s">
        <v>10997</v>
      </c>
    </row>
    <row r="3518" spans="1:2">
      <c r="A3518" t="s">
        <v>10995</v>
      </c>
      <c r="B3518" t="s">
        <v>10996</v>
      </c>
    </row>
    <row r="3519" spans="1:2">
      <c r="A3519" t="s">
        <v>10044</v>
      </c>
      <c r="B3519" t="s">
        <v>10045</v>
      </c>
    </row>
    <row r="3520" spans="1:2">
      <c r="A3520" t="s">
        <v>10044</v>
      </c>
      <c r="B3520" t="s">
        <v>10045</v>
      </c>
    </row>
    <row r="3521" spans="1:2">
      <c r="A3521" t="s">
        <v>9751</v>
      </c>
      <c r="B3521" t="s">
        <v>9752</v>
      </c>
    </row>
    <row r="3522" spans="1:2">
      <c r="A3522" t="s">
        <v>10326</v>
      </c>
      <c r="B3522" t="s">
        <v>10327</v>
      </c>
    </row>
    <row r="3523" spans="1:2">
      <c r="A3523" t="s">
        <v>12709</v>
      </c>
      <c r="B3523" t="s">
        <v>12710</v>
      </c>
    </row>
    <row r="3524" spans="1:2">
      <c r="A3524" t="s">
        <v>5353</v>
      </c>
      <c r="B3524" t="s">
        <v>5354</v>
      </c>
    </row>
    <row r="3525" spans="1:2">
      <c r="A3525" t="s">
        <v>12932</v>
      </c>
      <c r="B3525" t="s">
        <v>12933</v>
      </c>
    </row>
    <row r="3526" spans="1:2">
      <c r="A3526" t="s">
        <v>5811</v>
      </c>
      <c r="B3526" t="s">
        <v>5812</v>
      </c>
    </row>
    <row r="3527" spans="1:2">
      <c r="A3527" t="s">
        <v>11106</v>
      </c>
      <c r="B3527" t="s">
        <v>11108</v>
      </c>
    </row>
    <row r="3528" spans="1:2">
      <c r="A3528" t="s">
        <v>11106</v>
      </c>
      <c r="B3528" t="s">
        <v>11107</v>
      </c>
    </row>
    <row r="3529" spans="1:2">
      <c r="A3529" t="s">
        <v>11040</v>
      </c>
      <c r="B3529" t="s">
        <v>11041</v>
      </c>
    </row>
    <row r="3530" spans="1:2">
      <c r="A3530" t="s">
        <v>11040</v>
      </c>
      <c r="B3530" t="s">
        <v>11041</v>
      </c>
    </row>
    <row r="3531" spans="1:2">
      <c r="A3531" t="s">
        <v>4960</v>
      </c>
      <c r="B3531" t="s">
        <v>4961</v>
      </c>
    </row>
    <row r="3532" spans="1:2">
      <c r="A3532" t="s">
        <v>9459</v>
      </c>
      <c r="B3532" t="s">
        <v>9460</v>
      </c>
    </row>
    <row r="3533" spans="1:2">
      <c r="A3533" t="s">
        <v>9459</v>
      </c>
      <c r="B3533" t="s">
        <v>9460</v>
      </c>
    </row>
    <row r="3534" spans="1:2">
      <c r="A3534" t="s">
        <v>5287</v>
      </c>
      <c r="B3534" t="s">
        <v>5288</v>
      </c>
    </row>
    <row r="3535" spans="1:2">
      <c r="A3535" t="s">
        <v>4863</v>
      </c>
      <c r="B3535" t="s">
        <v>4864</v>
      </c>
    </row>
    <row r="3536" spans="1:2">
      <c r="A3536" t="s">
        <v>7857</v>
      </c>
      <c r="B3536" t="s">
        <v>7860</v>
      </c>
    </row>
    <row r="3537" spans="1:2">
      <c r="A3537" t="s">
        <v>3937</v>
      </c>
      <c r="B3537" t="s">
        <v>3938</v>
      </c>
    </row>
    <row r="3538" spans="1:2">
      <c r="A3538" t="s">
        <v>8768</v>
      </c>
      <c r="B3538" t="s">
        <v>8769</v>
      </c>
    </row>
    <row r="3539" spans="1:2">
      <c r="A3539" t="s">
        <v>8948</v>
      </c>
      <c r="B3539" t="s">
        <v>8949</v>
      </c>
    </row>
    <row r="3540" spans="1:2">
      <c r="A3540" t="s">
        <v>3877</v>
      </c>
      <c r="B3540" t="s">
        <v>3878</v>
      </c>
    </row>
    <row r="3541" spans="1:2">
      <c r="A3541" t="s">
        <v>10560</v>
      </c>
      <c r="B3541" t="s">
        <v>10561</v>
      </c>
    </row>
    <row r="3542" spans="1:2">
      <c r="A3542" t="s">
        <v>3486</v>
      </c>
      <c r="B3542" t="s">
        <v>3487</v>
      </c>
    </row>
    <row r="3543" spans="1:2">
      <c r="A3543" t="s">
        <v>12123</v>
      </c>
      <c r="B3543" t="s">
        <v>12125</v>
      </c>
    </row>
    <row r="3544" spans="1:2">
      <c r="A3544" t="s">
        <v>5953</v>
      </c>
      <c r="B3544" t="s">
        <v>5954</v>
      </c>
    </row>
    <row r="3545" spans="1:2">
      <c r="A3545" t="s">
        <v>12902</v>
      </c>
      <c r="B3545" t="s">
        <v>12903</v>
      </c>
    </row>
    <row r="3546" spans="1:2">
      <c r="A3546" t="s">
        <v>11676</v>
      </c>
      <c r="B3546" t="s">
        <v>11677</v>
      </c>
    </row>
    <row r="3547" spans="1:2">
      <c r="A3547" t="s">
        <v>12833</v>
      </c>
      <c r="B3547" t="s">
        <v>12834</v>
      </c>
    </row>
    <row r="3548" spans="1:2">
      <c r="A3548" t="s">
        <v>13502</v>
      </c>
      <c r="B3548" t="s">
        <v>13507</v>
      </c>
    </row>
    <row r="3549" spans="1:2">
      <c r="A3549" t="s">
        <v>13478</v>
      </c>
      <c r="B3549" t="s">
        <v>13479</v>
      </c>
    </row>
    <row r="3550" spans="1:2">
      <c r="A3550" t="s">
        <v>13478</v>
      </c>
      <c r="B3550" t="s">
        <v>13479</v>
      </c>
    </row>
    <row r="3551" spans="1:2">
      <c r="A3551" t="s">
        <v>13478</v>
      </c>
      <c r="B3551" t="s">
        <v>13479</v>
      </c>
    </row>
    <row r="3552" spans="1:2">
      <c r="A3552" t="s">
        <v>13478</v>
      </c>
      <c r="B3552" t="s">
        <v>13479</v>
      </c>
    </row>
    <row r="3553" spans="1:2">
      <c r="A3553" t="s">
        <v>13478</v>
      </c>
      <c r="B3553" t="s">
        <v>13479</v>
      </c>
    </row>
    <row r="3554" spans="1:2">
      <c r="A3554" t="s">
        <v>13478</v>
      </c>
      <c r="B3554" t="s">
        <v>13479</v>
      </c>
    </row>
    <row r="3555" spans="1:2">
      <c r="A3555" t="s">
        <v>13478</v>
      </c>
      <c r="B3555" t="s">
        <v>13479</v>
      </c>
    </row>
    <row r="3556" spans="1:2">
      <c r="A3556" t="s">
        <v>13478</v>
      </c>
      <c r="B3556" t="s">
        <v>13479</v>
      </c>
    </row>
    <row r="3557" spans="1:2">
      <c r="A3557" t="s">
        <v>13478</v>
      </c>
      <c r="B3557" t="s">
        <v>13479</v>
      </c>
    </row>
    <row r="3558" spans="1:2">
      <c r="A3558" t="s">
        <v>13478</v>
      </c>
      <c r="B3558" t="s">
        <v>13479</v>
      </c>
    </row>
    <row r="3559" spans="1:2">
      <c r="A3559" t="s">
        <v>13502</v>
      </c>
      <c r="B3559" t="s">
        <v>13504</v>
      </c>
    </row>
    <row r="3560" spans="1:2">
      <c r="A3560" t="s">
        <v>9461</v>
      </c>
      <c r="B3560" t="s">
        <v>9462</v>
      </c>
    </row>
    <row r="3561" spans="1:2">
      <c r="A3561" t="s">
        <v>9461</v>
      </c>
      <c r="B3561" t="s">
        <v>9462</v>
      </c>
    </row>
    <row r="3562" spans="1:2">
      <c r="A3562" t="s">
        <v>9470</v>
      </c>
      <c r="B3562" t="s">
        <v>9471</v>
      </c>
    </row>
    <row r="3563" spans="1:2">
      <c r="A3563" t="s">
        <v>9470</v>
      </c>
      <c r="B3563" t="s">
        <v>9471</v>
      </c>
    </row>
    <row r="3564" spans="1:2">
      <c r="A3564" t="s">
        <v>5256</v>
      </c>
      <c r="B3564" t="s">
        <v>14196</v>
      </c>
    </row>
    <row r="3565" spans="1:2">
      <c r="A3565" t="s">
        <v>9472</v>
      </c>
      <c r="B3565" t="s">
        <v>9473</v>
      </c>
    </row>
    <row r="3566" spans="1:2">
      <c r="A3566" t="s">
        <v>9472</v>
      </c>
      <c r="B3566" t="s">
        <v>9473</v>
      </c>
    </row>
    <row r="3567" spans="1:2">
      <c r="A3567" t="s">
        <v>6418</v>
      </c>
      <c r="B3567" t="s">
        <v>6419</v>
      </c>
    </row>
    <row r="3568" spans="1:2">
      <c r="A3568" t="s">
        <v>12684</v>
      </c>
      <c r="B3568" t="s">
        <v>12685</v>
      </c>
    </row>
    <row r="3569" spans="1:2">
      <c r="A3569" t="s">
        <v>7955</v>
      </c>
      <c r="B3569" t="s">
        <v>7956</v>
      </c>
    </row>
    <row r="3570" spans="1:2">
      <c r="A3570" t="s">
        <v>12789</v>
      </c>
      <c r="B3570" t="s">
        <v>12790</v>
      </c>
    </row>
    <row r="3571" spans="1:2">
      <c r="A3571" t="s">
        <v>13519</v>
      </c>
      <c r="B3571" t="s">
        <v>13520</v>
      </c>
    </row>
    <row r="3572" spans="1:2">
      <c r="A3572" t="s">
        <v>11943</v>
      </c>
      <c r="B3572" t="s">
        <v>11944</v>
      </c>
    </row>
    <row r="3573" spans="1:2">
      <c r="A3573" t="s">
        <v>12557</v>
      </c>
      <c r="B3573" t="s">
        <v>12558</v>
      </c>
    </row>
    <row r="3574" spans="1:2">
      <c r="A3574" t="s">
        <v>7857</v>
      </c>
      <c r="B3574" t="s">
        <v>7861</v>
      </c>
    </row>
    <row r="3575" spans="1:2">
      <c r="A3575" t="s">
        <v>7033</v>
      </c>
      <c r="B3575" t="s">
        <v>7035</v>
      </c>
    </row>
    <row r="3576" spans="1:2">
      <c r="A3576" t="s">
        <v>12178</v>
      </c>
      <c r="B3576" t="s">
        <v>12179</v>
      </c>
    </row>
    <row r="3577" spans="1:2">
      <c r="A3577" t="s">
        <v>12823</v>
      </c>
      <c r="B3577" t="s">
        <v>12824</v>
      </c>
    </row>
    <row r="3578" spans="1:2">
      <c r="A3578" t="s">
        <v>9592</v>
      </c>
      <c r="B3578" t="s">
        <v>9594</v>
      </c>
    </row>
    <row r="3579" spans="1:2">
      <c r="A3579" t="s">
        <v>9691</v>
      </c>
      <c r="B3579" t="s">
        <v>9692</v>
      </c>
    </row>
    <row r="3580" spans="1:2">
      <c r="A3580" t="s">
        <v>9691</v>
      </c>
      <c r="B3580" t="s">
        <v>9692</v>
      </c>
    </row>
    <row r="3581" spans="1:2">
      <c r="A3581" t="s">
        <v>8232</v>
      </c>
      <c r="B3581" t="s">
        <v>8233</v>
      </c>
    </row>
    <row r="3582" spans="1:2">
      <c r="A3582" t="s">
        <v>8232</v>
      </c>
      <c r="B3582" t="s">
        <v>8235</v>
      </c>
    </row>
    <row r="3583" spans="1:2">
      <c r="A3583" t="s">
        <v>8232</v>
      </c>
      <c r="B3583" t="s">
        <v>8234</v>
      </c>
    </row>
    <row r="3584" spans="1:2">
      <c r="A3584" t="s">
        <v>10272</v>
      </c>
      <c r="B3584" t="s">
        <v>10275</v>
      </c>
    </row>
    <row r="3585" spans="1:2">
      <c r="A3585" t="s">
        <v>3815</v>
      </c>
      <c r="B3585" t="s">
        <v>3816</v>
      </c>
    </row>
    <row r="3586" spans="1:2">
      <c r="A3586" t="s">
        <v>6971</v>
      </c>
      <c r="B3586" t="s">
        <v>6973</v>
      </c>
    </row>
    <row r="3587" spans="1:2">
      <c r="A3587" t="s">
        <v>9409</v>
      </c>
      <c r="B3587" t="s">
        <v>9410</v>
      </c>
    </row>
    <row r="3588" spans="1:2">
      <c r="A3588" t="s">
        <v>9409</v>
      </c>
      <c r="B3588" t="s">
        <v>9410</v>
      </c>
    </row>
    <row r="3589" spans="1:2">
      <c r="A3589" t="s">
        <v>10286</v>
      </c>
      <c r="B3589" t="s">
        <v>10288</v>
      </c>
    </row>
    <row r="3590" spans="1:2">
      <c r="A3590" t="s">
        <v>4114</v>
      </c>
      <c r="B3590" t="s">
        <v>4115</v>
      </c>
    </row>
    <row r="3591" spans="1:2">
      <c r="A3591" t="s">
        <v>4114</v>
      </c>
      <c r="B3591" t="s">
        <v>4115</v>
      </c>
    </row>
    <row r="3592" spans="1:2">
      <c r="A3592" t="s">
        <v>7701</v>
      </c>
      <c r="B3592" t="s">
        <v>7702</v>
      </c>
    </row>
    <row r="3593" spans="1:2">
      <c r="A3593" t="s">
        <v>5591</v>
      </c>
      <c r="B3593" t="s">
        <v>5592</v>
      </c>
    </row>
    <row r="3594" spans="1:2">
      <c r="A3594" t="s">
        <v>5589</v>
      </c>
      <c r="B3594" t="s">
        <v>5590</v>
      </c>
    </row>
    <row r="3595" spans="1:2">
      <c r="A3595" t="s">
        <v>10892</v>
      </c>
      <c r="B3595" t="s">
        <v>10893</v>
      </c>
    </row>
    <row r="3596" spans="1:2">
      <c r="A3596" t="s">
        <v>10149</v>
      </c>
      <c r="B3596" t="s">
        <v>10151</v>
      </c>
    </row>
    <row r="3597" spans="1:2">
      <c r="A3597" t="s">
        <v>11130</v>
      </c>
      <c r="B3597" t="s">
        <v>11132</v>
      </c>
    </row>
    <row r="3598" spans="1:2">
      <c r="A3598" t="s">
        <v>11130</v>
      </c>
      <c r="B3598" t="s">
        <v>11131</v>
      </c>
    </row>
    <row r="3599" spans="1:2">
      <c r="A3599" t="s">
        <v>11678</v>
      </c>
      <c r="B3599" t="s">
        <v>11679</v>
      </c>
    </row>
    <row r="3600" spans="1:2">
      <c r="A3600" t="s">
        <v>8746</v>
      </c>
      <c r="B3600" t="s">
        <v>8747</v>
      </c>
    </row>
    <row r="3601" spans="1:2">
      <c r="A3601" t="s">
        <v>12423</v>
      </c>
      <c r="B3601" t="s">
        <v>12424</v>
      </c>
    </row>
    <row r="3602" spans="1:2">
      <c r="A3602" t="s">
        <v>10168</v>
      </c>
      <c r="B3602" t="s">
        <v>10169</v>
      </c>
    </row>
    <row r="3603" spans="1:2">
      <c r="A3603" t="s">
        <v>11622</v>
      </c>
      <c r="B3603" t="s">
        <v>11623</v>
      </c>
    </row>
    <row r="3604" spans="1:2">
      <c r="A3604" t="s">
        <v>4130</v>
      </c>
      <c r="B3604" t="s">
        <v>4131</v>
      </c>
    </row>
    <row r="3605" spans="1:2">
      <c r="A3605" t="s">
        <v>4130</v>
      </c>
      <c r="B3605" t="s">
        <v>4131</v>
      </c>
    </row>
    <row r="3606" spans="1:2">
      <c r="A3606" t="s">
        <v>7857</v>
      </c>
      <c r="B3606" t="s">
        <v>7859</v>
      </c>
    </row>
    <row r="3607" spans="1:2">
      <c r="A3607" t="s">
        <v>9679</v>
      </c>
      <c r="B3607" t="s">
        <v>9680</v>
      </c>
    </row>
    <row r="3608" spans="1:2">
      <c r="A3608" t="s">
        <v>9679</v>
      </c>
      <c r="B3608" t="s">
        <v>9680</v>
      </c>
    </row>
    <row r="3609" spans="1:2">
      <c r="A3609" t="s">
        <v>12711</v>
      </c>
      <c r="B3609" t="s">
        <v>9680</v>
      </c>
    </row>
    <row r="3610" spans="1:2">
      <c r="A3610" t="s">
        <v>4122</v>
      </c>
      <c r="B3610" t="s">
        <v>4123</v>
      </c>
    </row>
    <row r="3611" spans="1:2">
      <c r="A3611" t="s">
        <v>4122</v>
      </c>
      <c r="B3611" t="s">
        <v>4123</v>
      </c>
    </row>
    <row r="3612" spans="1:2">
      <c r="A3612" t="s">
        <v>12740</v>
      </c>
      <c r="B3612" t="s">
        <v>12741</v>
      </c>
    </row>
    <row r="3613" spans="1:2">
      <c r="A3613" t="s">
        <v>14069</v>
      </c>
      <c r="B3613" t="s">
        <v>3793</v>
      </c>
    </row>
    <row r="3614" spans="1:2">
      <c r="A3614" t="s">
        <v>3792</v>
      </c>
      <c r="B3614" t="s">
        <v>3793</v>
      </c>
    </row>
    <row r="3615" spans="1:2">
      <c r="A3615" t="s">
        <v>9666</v>
      </c>
      <c r="B3615" t="s">
        <v>9667</v>
      </c>
    </row>
    <row r="3616" spans="1:2">
      <c r="A3616" t="s">
        <v>9666</v>
      </c>
      <c r="B3616" t="s">
        <v>9667</v>
      </c>
    </row>
    <row r="3617" spans="1:2">
      <c r="A3617" t="s">
        <v>5269</v>
      </c>
      <c r="B3617" t="s">
        <v>5270</v>
      </c>
    </row>
    <row r="3618" spans="1:2">
      <c r="A3618" t="s">
        <v>8059</v>
      </c>
      <c r="B3618" t="s">
        <v>8060</v>
      </c>
    </row>
    <row r="3619" spans="1:2">
      <c r="A3619" t="s">
        <v>12363</v>
      </c>
      <c r="B3619" t="s">
        <v>12364</v>
      </c>
    </row>
    <row r="3620" spans="1:2">
      <c r="A3620" t="s">
        <v>10685</v>
      </c>
      <c r="B3620" t="s">
        <v>10686</v>
      </c>
    </row>
    <row r="3621" spans="1:2">
      <c r="A3621" t="s">
        <v>10685</v>
      </c>
      <c r="B3621" t="s">
        <v>10687</v>
      </c>
    </row>
    <row r="3622" spans="1:2">
      <c r="A3622" t="s">
        <v>5018</v>
      </c>
      <c r="B3622" t="s">
        <v>5019</v>
      </c>
    </row>
    <row r="3623" spans="1:2">
      <c r="A3623" t="s">
        <v>8866</v>
      </c>
      <c r="B3623" t="s">
        <v>8867</v>
      </c>
    </row>
    <row r="3624" spans="1:2">
      <c r="A3624" t="s">
        <v>5708</v>
      </c>
      <c r="B3624" t="s">
        <v>5709</v>
      </c>
    </row>
    <row r="3625" spans="1:2">
      <c r="A3625" t="s">
        <v>9474</v>
      </c>
      <c r="B3625" t="s">
        <v>9475</v>
      </c>
    </row>
    <row r="3626" spans="1:2">
      <c r="A3626" t="s">
        <v>9474</v>
      </c>
      <c r="B3626" t="s">
        <v>9475</v>
      </c>
    </row>
    <row r="3627" spans="1:2">
      <c r="A3627" t="s">
        <v>8212</v>
      </c>
      <c r="B3627" t="s">
        <v>8213</v>
      </c>
    </row>
    <row r="3628" spans="1:2">
      <c r="A3628" t="s">
        <v>5595</v>
      </c>
      <c r="B3628" t="s">
        <v>14199</v>
      </c>
    </row>
    <row r="3629" spans="1:2">
      <c r="A3629" t="s">
        <v>5593</v>
      </c>
      <c r="B3629" t="s">
        <v>14198</v>
      </c>
    </row>
    <row r="3630" spans="1:2">
      <c r="A3630" t="s">
        <v>3639</v>
      </c>
      <c r="B3630" t="s">
        <v>3640</v>
      </c>
    </row>
    <row r="3631" spans="1:2">
      <c r="A3631" t="s">
        <v>7066</v>
      </c>
      <c r="B3631" t="s">
        <v>7067</v>
      </c>
    </row>
    <row r="3632" spans="1:2">
      <c r="A3632" t="s">
        <v>7553</v>
      </c>
      <c r="B3632" t="s">
        <v>7554</v>
      </c>
    </row>
    <row r="3633" spans="1:2">
      <c r="A3633" t="s">
        <v>7560</v>
      </c>
      <c r="B3633" t="s">
        <v>7561</v>
      </c>
    </row>
    <row r="3634" spans="1:2">
      <c r="A3634" t="s">
        <v>10539</v>
      </c>
      <c r="B3634" t="s">
        <v>10540</v>
      </c>
    </row>
    <row r="3635" spans="1:2">
      <c r="A3635" t="s">
        <v>6838</v>
      </c>
      <c r="B3635" t="s">
        <v>6839</v>
      </c>
    </row>
    <row r="3636" spans="1:2">
      <c r="A3636" t="s">
        <v>3989</v>
      </c>
      <c r="B3636" t="s">
        <v>3990</v>
      </c>
    </row>
    <row r="3637" spans="1:2">
      <c r="A3637" t="s">
        <v>11391</v>
      </c>
      <c r="B3637" t="s">
        <v>11393</v>
      </c>
    </row>
    <row r="3638" spans="1:2">
      <c r="A3638" t="s">
        <v>7703</v>
      </c>
      <c r="B3638" t="s">
        <v>7704</v>
      </c>
    </row>
    <row r="3639" spans="1:2">
      <c r="A3639" t="s">
        <v>5712</v>
      </c>
      <c r="B3639" t="s">
        <v>5713</v>
      </c>
    </row>
    <row r="3640" spans="1:2">
      <c r="A3640" t="s">
        <v>11246</v>
      </c>
      <c r="B3640" t="s">
        <v>11247</v>
      </c>
    </row>
    <row r="3641" spans="1:2">
      <c r="A3641" t="s">
        <v>12954</v>
      </c>
      <c r="B3641" t="s">
        <v>12955</v>
      </c>
    </row>
    <row r="3642" spans="1:2">
      <c r="A3642" t="s">
        <v>12791</v>
      </c>
      <c r="B3642" t="s">
        <v>12822</v>
      </c>
    </row>
    <row r="3643" spans="1:2">
      <c r="A3643" t="s">
        <v>12811</v>
      </c>
      <c r="B3643" t="s">
        <v>12812</v>
      </c>
    </row>
    <row r="3644" spans="1:2">
      <c r="A3644" t="s">
        <v>12267</v>
      </c>
      <c r="B3644" t="s">
        <v>12268</v>
      </c>
    </row>
    <row r="3645" spans="1:2">
      <c r="A3645" t="s">
        <v>12299</v>
      </c>
      <c r="B3645" t="s">
        <v>12300</v>
      </c>
    </row>
    <row r="3646" spans="1:2">
      <c r="A3646" t="s">
        <v>12162</v>
      </c>
      <c r="B3646" t="s">
        <v>12163</v>
      </c>
    </row>
    <row r="3647" spans="1:2">
      <c r="A3647" t="s">
        <v>12293</v>
      </c>
      <c r="B3647" t="s">
        <v>12294</v>
      </c>
    </row>
    <row r="3648" spans="1:2">
      <c r="A3648" t="s">
        <v>12233</v>
      </c>
      <c r="B3648" t="s">
        <v>12234</v>
      </c>
    </row>
    <row r="3649" spans="1:2">
      <c r="A3649" t="s">
        <v>12168</v>
      </c>
      <c r="B3649" t="s">
        <v>12169</v>
      </c>
    </row>
    <row r="3650" spans="1:2">
      <c r="A3650" t="s">
        <v>11680</v>
      </c>
      <c r="B3650" t="s">
        <v>11681</v>
      </c>
    </row>
    <row r="3651" spans="1:2">
      <c r="A3651" t="s">
        <v>7705</v>
      </c>
      <c r="B3651" t="s">
        <v>7706</v>
      </c>
    </row>
    <row r="3652" spans="1:2">
      <c r="A3652" t="s">
        <v>8724</v>
      </c>
      <c r="B3652" t="s">
        <v>8725</v>
      </c>
    </row>
    <row r="3653" spans="1:2">
      <c r="A3653" t="s">
        <v>13357</v>
      </c>
      <c r="B3653" t="s">
        <v>13358</v>
      </c>
    </row>
    <row r="3654" spans="1:2">
      <c r="A3654" t="s">
        <v>13161</v>
      </c>
      <c r="B3654" t="s">
        <v>13162</v>
      </c>
    </row>
    <row r="3655" spans="1:2">
      <c r="A3655" t="s">
        <v>12848</v>
      </c>
      <c r="B3655" t="s">
        <v>12849</v>
      </c>
    </row>
    <row r="3656" spans="1:2">
      <c r="A3656" t="s">
        <v>9110</v>
      </c>
      <c r="B3656" t="s">
        <v>9111</v>
      </c>
    </row>
    <row r="3657" spans="1:2">
      <c r="A3657" t="s">
        <v>9110</v>
      </c>
      <c r="B3657" t="s">
        <v>9111</v>
      </c>
    </row>
    <row r="3658" spans="1:2">
      <c r="A3658" t="s">
        <v>3927</v>
      </c>
      <c r="B3658" t="s">
        <v>3928</v>
      </c>
    </row>
    <row r="3659" spans="1:2">
      <c r="A3659" t="s">
        <v>3488</v>
      </c>
      <c r="B3659" t="s">
        <v>3489</v>
      </c>
    </row>
    <row r="3660" spans="1:2">
      <c r="A3660" t="s">
        <v>5714</v>
      </c>
      <c r="B3660" t="s">
        <v>5715</v>
      </c>
    </row>
    <row r="3661" spans="1:2">
      <c r="A3661" t="s">
        <v>9822</v>
      </c>
      <c r="B3661" t="s">
        <v>9823</v>
      </c>
    </row>
    <row r="3662" spans="1:2">
      <c r="A3662" t="s">
        <v>9122</v>
      </c>
      <c r="B3662" t="s">
        <v>9123</v>
      </c>
    </row>
    <row r="3663" spans="1:2">
      <c r="A3663" t="s">
        <v>9122</v>
      </c>
      <c r="B3663" t="s">
        <v>9123</v>
      </c>
    </row>
    <row r="3664" spans="1:2">
      <c r="A3664" t="s">
        <v>3902</v>
      </c>
      <c r="B3664" t="s">
        <v>3903</v>
      </c>
    </row>
    <row r="3665" spans="1:2">
      <c r="A3665" t="s">
        <v>12889</v>
      </c>
      <c r="B3665" t="s">
        <v>12862</v>
      </c>
    </row>
    <row r="3666" spans="1:2">
      <c r="A3666" t="s">
        <v>12229</v>
      </c>
      <c r="B3666" t="s">
        <v>12230</v>
      </c>
    </row>
    <row r="3667" spans="1:2">
      <c r="A3667" t="s">
        <v>4483</v>
      </c>
      <c r="B3667" t="s">
        <v>4484</v>
      </c>
    </row>
    <row r="3668" spans="1:2">
      <c r="A3668" t="s">
        <v>4483</v>
      </c>
      <c r="B3668" t="s">
        <v>4485</v>
      </c>
    </row>
    <row r="3669" spans="1:2">
      <c r="A3669" t="s">
        <v>7707</v>
      </c>
      <c r="B3669" t="s">
        <v>7708</v>
      </c>
    </row>
    <row r="3670" spans="1:2">
      <c r="A3670" t="s">
        <v>3407</v>
      </c>
      <c r="B3670" t="s">
        <v>3408</v>
      </c>
    </row>
    <row r="3671" spans="1:2">
      <c r="A3671" t="s">
        <v>3407</v>
      </c>
      <c r="B3671" t="s">
        <v>3408</v>
      </c>
    </row>
    <row r="3672" spans="1:2">
      <c r="A3672" t="s">
        <v>12649</v>
      </c>
      <c r="B3672" t="s">
        <v>12650</v>
      </c>
    </row>
    <row r="3673" spans="1:2">
      <c r="A3673" t="s">
        <v>12617</v>
      </c>
      <c r="B3673" t="s">
        <v>14272</v>
      </c>
    </row>
    <row r="3674" spans="1:2">
      <c r="A3674" t="s">
        <v>12613</v>
      </c>
      <c r="B3674" t="s">
        <v>12614</v>
      </c>
    </row>
    <row r="3675" spans="1:2">
      <c r="A3675" t="s">
        <v>3871</v>
      </c>
      <c r="B3675" t="s">
        <v>3872</v>
      </c>
    </row>
    <row r="3676" spans="1:2">
      <c r="A3676" t="s">
        <v>12920</v>
      </c>
      <c r="B3676" t="s">
        <v>12923</v>
      </c>
    </row>
    <row r="3677" spans="1:2">
      <c r="A3677" t="s">
        <v>5357</v>
      </c>
      <c r="B3677" t="s">
        <v>5358</v>
      </c>
    </row>
    <row r="3678" spans="1:2">
      <c r="A3678" t="s">
        <v>7486</v>
      </c>
      <c r="B3678" t="s">
        <v>7487</v>
      </c>
    </row>
    <row r="3679" spans="1:2">
      <c r="A3679" t="s">
        <v>7605</v>
      </c>
      <c r="B3679" t="s">
        <v>1910</v>
      </c>
    </row>
    <row r="3680" spans="1:2">
      <c r="A3680" t="s">
        <v>3856</v>
      </c>
      <c r="B3680" t="s">
        <v>3857</v>
      </c>
    </row>
    <row r="3681" spans="1:2">
      <c r="A3681" t="s">
        <v>12261</v>
      </c>
      <c r="B3681" t="s">
        <v>12262</v>
      </c>
    </row>
    <row r="3682" spans="1:2">
      <c r="A3682" t="s">
        <v>3817</v>
      </c>
      <c r="B3682" t="s">
        <v>3818</v>
      </c>
    </row>
    <row r="3683" spans="1:2">
      <c r="A3683" t="s">
        <v>10084</v>
      </c>
      <c r="B3683" t="s">
        <v>10085</v>
      </c>
    </row>
    <row r="3684" spans="1:2">
      <c r="A3684" t="s">
        <v>4748</v>
      </c>
      <c r="B3684" t="s">
        <v>4749</v>
      </c>
    </row>
    <row r="3685" spans="1:2">
      <c r="A3685" t="s">
        <v>7709</v>
      </c>
      <c r="B3685" t="s">
        <v>7710</v>
      </c>
    </row>
    <row r="3686" spans="1:2">
      <c r="A3686" t="s">
        <v>3802</v>
      </c>
      <c r="B3686" t="s">
        <v>3803</v>
      </c>
    </row>
    <row r="3687" spans="1:2">
      <c r="A3687" t="s">
        <v>7751</v>
      </c>
      <c r="B3687" t="s">
        <v>7754</v>
      </c>
    </row>
    <row r="3688" spans="1:2">
      <c r="A3688" t="s">
        <v>7751</v>
      </c>
      <c r="B3688" t="s">
        <v>7752</v>
      </c>
    </row>
    <row r="3689" spans="1:2">
      <c r="A3689" t="s">
        <v>7751</v>
      </c>
      <c r="B3689" t="s">
        <v>7753</v>
      </c>
    </row>
    <row r="3690" spans="1:2">
      <c r="A3690" t="s">
        <v>9912</v>
      </c>
      <c r="B3690" t="s">
        <v>9913</v>
      </c>
    </row>
    <row r="3691" spans="1:2">
      <c r="A3691" t="s">
        <v>7908</v>
      </c>
      <c r="B3691" t="s">
        <v>7910</v>
      </c>
    </row>
    <row r="3692" spans="1:2">
      <c r="A3692" t="s">
        <v>10296</v>
      </c>
      <c r="B3692" t="s">
        <v>10297</v>
      </c>
    </row>
    <row r="3693" spans="1:2">
      <c r="A3693" t="s">
        <v>10463</v>
      </c>
      <c r="B3693" t="s">
        <v>10464</v>
      </c>
    </row>
    <row r="3694" spans="1:2">
      <c r="A3694" t="s">
        <v>3868</v>
      </c>
      <c r="B3694" t="s">
        <v>3869</v>
      </c>
    </row>
    <row r="3695" spans="1:2">
      <c r="A3695" t="s">
        <v>8704</v>
      </c>
      <c r="B3695" t="s">
        <v>8705</v>
      </c>
    </row>
    <row r="3696" spans="1:2">
      <c r="A3696" t="s">
        <v>5595</v>
      </c>
      <c r="B3696" t="s">
        <v>5596</v>
      </c>
    </row>
    <row r="3697" spans="1:2">
      <c r="A3697" t="s">
        <v>5593</v>
      </c>
      <c r="B3697" t="s">
        <v>5594</v>
      </c>
    </row>
    <row r="3698" spans="1:2">
      <c r="A3698" t="s">
        <v>13027</v>
      </c>
      <c r="B3698" t="s">
        <v>13028</v>
      </c>
    </row>
    <row r="3699" spans="1:2">
      <c r="A3699" t="s">
        <v>13170</v>
      </c>
      <c r="B3699" t="s">
        <v>13171</v>
      </c>
    </row>
    <row r="3700" spans="1:2">
      <c r="A3700" t="s">
        <v>3689</v>
      </c>
      <c r="B3700" t="s">
        <v>3690</v>
      </c>
    </row>
    <row r="3701" spans="1:2">
      <c r="A3701" t="s">
        <v>3705</v>
      </c>
      <c r="B3701" t="s">
        <v>3690</v>
      </c>
    </row>
    <row r="3702" spans="1:2">
      <c r="A3702" t="s">
        <v>9524</v>
      </c>
      <c r="B3702" t="s">
        <v>9525</v>
      </c>
    </row>
    <row r="3703" spans="1:2">
      <c r="A3703" t="s">
        <v>9524</v>
      </c>
      <c r="B3703" t="s">
        <v>9525</v>
      </c>
    </row>
    <row r="3704" spans="1:2">
      <c r="A3704" t="s">
        <v>9314</v>
      </c>
      <c r="B3704" t="s">
        <v>9315</v>
      </c>
    </row>
    <row r="3705" spans="1:2">
      <c r="A3705" t="s">
        <v>3939</v>
      </c>
      <c r="B3705" t="s">
        <v>3940</v>
      </c>
    </row>
    <row r="3706" spans="1:2">
      <c r="A3706" t="s">
        <v>9741</v>
      </c>
      <c r="B3706" t="s">
        <v>9742</v>
      </c>
    </row>
    <row r="3707" spans="1:2">
      <c r="A3707" t="s">
        <v>11826</v>
      </c>
      <c r="B3707" t="s">
        <v>11827</v>
      </c>
    </row>
    <row r="3708" spans="1:2">
      <c r="A3708" t="s">
        <v>7862</v>
      </c>
      <c r="B3708" t="s">
        <v>7864</v>
      </c>
    </row>
    <row r="3709" spans="1:2">
      <c r="A3709" t="s">
        <v>10879</v>
      </c>
      <c r="B3709" t="s">
        <v>10880</v>
      </c>
    </row>
    <row r="3710" spans="1:2">
      <c r="A3710" t="s">
        <v>6029</v>
      </c>
      <c r="B3710" t="s">
        <v>6030</v>
      </c>
    </row>
    <row r="3711" spans="1:2">
      <c r="A3711" t="s">
        <v>12904</v>
      </c>
      <c r="B3711" t="s">
        <v>12905</v>
      </c>
    </row>
    <row r="3712" spans="1:2">
      <c r="A3712" t="s">
        <v>13061</v>
      </c>
      <c r="B3712" t="s">
        <v>13062</v>
      </c>
    </row>
    <row r="3713" spans="1:2">
      <c r="A3713" t="s">
        <v>10787</v>
      </c>
      <c r="B3713" t="s">
        <v>10788</v>
      </c>
    </row>
    <row r="3714" spans="1:2">
      <c r="A3714" t="s">
        <v>3687</v>
      </c>
      <c r="B3714" t="s">
        <v>3688</v>
      </c>
    </row>
    <row r="3715" spans="1:2">
      <c r="A3715" t="s">
        <v>9776</v>
      </c>
      <c r="B3715" t="s">
        <v>9777</v>
      </c>
    </row>
    <row r="3716" spans="1:2">
      <c r="A3716" t="s">
        <v>9148</v>
      </c>
      <c r="B3716" t="s">
        <v>9149</v>
      </c>
    </row>
    <row r="3717" spans="1:2">
      <c r="A3717" t="s">
        <v>10411</v>
      </c>
      <c r="B3717" t="s">
        <v>10412</v>
      </c>
    </row>
    <row r="3718" spans="1:2">
      <c r="A3718" t="s">
        <v>10490</v>
      </c>
      <c r="B3718" t="s">
        <v>10492</v>
      </c>
    </row>
    <row r="3719" spans="1:2">
      <c r="A3719" t="s">
        <v>4668</v>
      </c>
      <c r="B3719" t="s">
        <v>4669</v>
      </c>
    </row>
    <row r="3720" spans="1:2">
      <c r="A3720" t="s">
        <v>10138</v>
      </c>
      <c r="B3720" t="s">
        <v>10139</v>
      </c>
    </row>
    <row r="3721" spans="1:2">
      <c r="A3721" t="s">
        <v>11185</v>
      </c>
      <c r="B3721" t="s">
        <v>11187</v>
      </c>
    </row>
    <row r="3722" spans="1:2">
      <c r="A3722" t="s">
        <v>11185</v>
      </c>
      <c r="B3722" t="s">
        <v>11186</v>
      </c>
    </row>
    <row r="3723" spans="1:2">
      <c r="A3723" t="s">
        <v>9687</v>
      </c>
      <c r="B3723" t="s">
        <v>9688</v>
      </c>
    </row>
    <row r="3724" spans="1:2">
      <c r="A3724" t="s">
        <v>9687</v>
      </c>
      <c r="B3724" t="s">
        <v>9688</v>
      </c>
    </row>
    <row r="3725" spans="1:2">
      <c r="A3725" t="s">
        <v>8508</v>
      </c>
      <c r="B3725" t="s">
        <v>8509</v>
      </c>
    </row>
    <row r="3726" spans="1:2">
      <c r="A3726" t="s">
        <v>8423</v>
      </c>
      <c r="B3726" t="s">
        <v>8424</v>
      </c>
    </row>
    <row r="3727" spans="1:2">
      <c r="A3727" t="s">
        <v>3800</v>
      </c>
      <c r="B3727" t="s">
        <v>3801</v>
      </c>
    </row>
    <row r="3728" spans="1:2">
      <c r="A3728" t="s">
        <v>4548</v>
      </c>
      <c r="B3728" t="s">
        <v>1894</v>
      </c>
    </row>
    <row r="3729" spans="1:2">
      <c r="A3729" t="s">
        <v>3534</v>
      </c>
      <c r="B3729" t="s">
        <v>3535</v>
      </c>
    </row>
    <row r="3730" spans="1:2">
      <c r="A3730" t="s">
        <v>13099</v>
      </c>
      <c r="B3730" t="s">
        <v>2051</v>
      </c>
    </row>
    <row r="3731" spans="1:2">
      <c r="A3731" t="s">
        <v>7867</v>
      </c>
      <c r="B3731" t="s">
        <v>7868</v>
      </c>
    </row>
    <row r="3732" spans="1:2">
      <c r="A3732" t="s">
        <v>12525</v>
      </c>
      <c r="B3732" t="s">
        <v>12526</v>
      </c>
    </row>
    <row r="3733" spans="1:2">
      <c r="A3733" t="s">
        <v>4421</v>
      </c>
      <c r="B3733" t="s">
        <v>4423</v>
      </c>
    </row>
    <row r="3734" spans="1:2">
      <c r="A3734" t="s">
        <v>13097</v>
      </c>
      <c r="B3734" t="s">
        <v>13098</v>
      </c>
    </row>
    <row r="3735" spans="1:2">
      <c r="A3735" t="s">
        <v>10307</v>
      </c>
      <c r="B3735" t="s">
        <v>10308</v>
      </c>
    </row>
    <row r="3736" spans="1:2">
      <c r="A3736" t="s">
        <v>13063</v>
      </c>
      <c r="B3736" t="s">
        <v>13064</v>
      </c>
    </row>
    <row r="3737" spans="1:2">
      <c r="A3737" t="s">
        <v>13085</v>
      </c>
      <c r="B3737" t="s">
        <v>13086</v>
      </c>
    </row>
    <row r="3738" spans="1:2">
      <c r="A3738" t="s">
        <v>3585</v>
      </c>
      <c r="B3738" t="s">
        <v>3586</v>
      </c>
    </row>
    <row r="3739" spans="1:2">
      <c r="A3739" t="s">
        <v>12665</v>
      </c>
      <c r="B3739" t="s">
        <v>12666</v>
      </c>
    </row>
    <row r="3740" spans="1:2">
      <c r="A3740" t="s">
        <v>13037</v>
      </c>
      <c r="B3740" t="s">
        <v>1887</v>
      </c>
    </row>
    <row r="3741" spans="1:2">
      <c r="A3741" t="s">
        <v>6231</v>
      </c>
      <c r="B3741" t="s">
        <v>6232</v>
      </c>
    </row>
    <row r="3742" spans="1:2">
      <c r="A3742" t="s">
        <v>4436</v>
      </c>
      <c r="B3742" t="s">
        <v>4437</v>
      </c>
    </row>
    <row r="3743" spans="1:2">
      <c r="A3743" t="s">
        <v>6342</v>
      </c>
      <c r="B3743" t="s">
        <v>6343</v>
      </c>
    </row>
    <row r="3744" spans="1:2">
      <c r="A3744" t="s">
        <v>6033</v>
      </c>
      <c r="B3744" t="s">
        <v>6034</v>
      </c>
    </row>
    <row r="3745" spans="1:2">
      <c r="A3745" t="s">
        <v>6095</v>
      </c>
      <c r="B3745" t="s">
        <v>6096</v>
      </c>
    </row>
    <row r="3746" spans="1:2">
      <c r="A3746" t="s">
        <v>10748</v>
      </c>
      <c r="B3746" t="s">
        <v>10749</v>
      </c>
    </row>
    <row r="3747" spans="1:2">
      <c r="A3747" t="s">
        <v>10748</v>
      </c>
      <c r="B3747" t="s">
        <v>10749</v>
      </c>
    </row>
    <row r="3748" spans="1:2">
      <c r="A3748" t="s">
        <v>10742</v>
      </c>
      <c r="B3748" t="s">
        <v>10743</v>
      </c>
    </row>
    <row r="3749" spans="1:2">
      <c r="A3749" t="s">
        <v>10742</v>
      </c>
      <c r="B3749" t="s">
        <v>10743</v>
      </c>
    </row>
    <row r="3750" spans="1:2">
      <c r="A3750" t="s">
        <v>10764</v>
      </c>
      <c r="B3750" t="s">
        <v>10765</v>
      </c>
    </row>
    <row r="3751" spans="1:2">
      <c r="A3751" t="s">
        <v>10764</v>
      </c>
      <c r="B3751" t="s">
        <v>10765</v>
      </c>
    </row>
    <row r="3752" spans="1:2">
      <c r="A3752" t="s">
        <v>10750</v>
      </c>
      <c r="B3752" t="s">
        <v>10751</v>
      </c>
    </row>
    <row r="3753" spans="1:2">
      <c r="A3753" t="s">
        <v>10750</v>
      </c>
      <c r="B3753" t="s">
        <v>10751</v>
      </c>
    </row>
    <row r="3754" spans="1:2">
      <c r="A3754" t="s">
        <v>7852</v>
      </c>
      <c r="B3754" t="s">
        <v>7854</v>
      </c>
    </row>
    <row r="3755" spans="1:2">
      <c r="A3755" t="s">
        <v>10766</v>
      </c>
      <c r="B3755" t="s">
        <v>10767</v>
      </c>
    </row>
    <row r="3756" spans="1:2">
      <c r="A3756" t="s">
        <v>10766</v>
      </c>
      <c r="B3756" t="s">
        <v>10767</v>
      </c>
    </row>
    <row r="3757" spans="1:2">
      <c r="A3757" t="s">
        <v>10754</v>
      </c>
      <c r="B3757" t="s">
        <v>10755</v>
      </c>
    </row>
    <row r="3758" spans="1:2">
      <c r="A3758" t="s">
        <v>10754</v>
      </c>
      <c r="B3758" t="s">
        <v>10755</v>
      </c>
    </row>
    <row r="3759" spans="1:2">
      <c r="A3759" t="s">
        <v>13279</v>
      </c>
      <c r="B3759" t="s">
        <v>13280</v>
      </c>
    </row>
    <row r="3760" spans="1:2">
      <c r="A3760" t="s">
        <v>10752</v>
      </c>
      <c r="B3760" t="s">
        <v>10753</v>
      </c>
    </row>
    <row r="3761" spans="1:2">
      <c r="A3761" t="s">
        <v>10752</v>
      </c>
      <c r="B3761" t="s">
        <v>10753</v>
      </c>
    </row>
    <row r="3762" spans="1:2">
      <c r="A3762" t="s">
        <v>10190</v>
      </c>
      <c r="B3762" t="s">
        <v>10191</v>
      </c>
    </row>
    <row r="3763" spans="1:2">
      <c r="A3763" t="s">
        <v>12850</v>
      </c>
      <c r="B3763" t="s">
        <v>12851</v>
      </c>
    </row>
    <row r="3764" spans="1:2">
      <c r="A3764" t="s">
        <v>5949</v>
      </c>
      <c r="B3764" t="s">
        <v>5950</v>
      </c>
    </row>
    <row r="3765" spans="1:2">
      <c r="A3765" t="s">
        <v>4116</v>
      </c>
      <c r="B3765" t="s">
        <v>4117</v>
      </c>
    </row>
    <row r="3766" spans="1:2">
      <c r="A3766" t="s">
        <v>4116</v>
      </c>
      <c r="B3766" t="s">
        <v>4117</v>
      </c>
    </row>
    <row r="3767" spans="1:2">
      <c r="A3767" t="s">
        <v>9870</v>
      </c>
      <c r="B3767" t="s">
        <v>9871</v>
      </c>
    </row>
    <row r="3768" spans="1:2">
      <c r="A3768" t="s">
        <v>4524</v>
      </c>
      <c r="B3768" t="s">
        <v>4525</v>
      </c>
    </row>
    <row r="3769" spans="1:2">
      <c r="A3769" t="s">
        <v>9815</v>
      </c>
      <c r="B3769" t="s">
        <v>9816</v>
      </c>
    </row>
    <row r="3770" spans="1:2">
      <c r="A3770" t="s">
        <v>10112</v>
      </c>
      <c r="B3770" t="s">
        <v>10113</v>
      </c>
    </row>
    <row r="3771" spans="1:2">
      <c r="A3771" t="s">
        <v>10112</v>
      </c>
      <c r="B3771" t="s">
        <v>10113</v>
      </c>
    </row>
    <row r="3772" spans="1:2">
      <c r="A3772" t="s">
        <v>8610</v>
      </c>
      <c r="B3772" t="s">
        <v>8611</v>
      </c>
    </row>
    <row r="3773" spans="1:2">
      <c r="A3773" t="s">
        <v>11984</v>
      </c>
      <c r="B3773" t="s">
        <v>11985</v>
      </c>
    </row>
    <row r="3774" spans="1:2">
      <c r="A3774" t="s">
        <v>4579</v>
      </c>
      <c r="B3774" t="s">
        <v>4580</v>
      </c>
    </row>
    <row r="3775" spans="1:2">
      <c r="A3775" t="s">
        <v>3572</v>
      </c>
      <c r="B3775" t="s">
        <v>3573</v>
      </c>
    </row>
    <row r="3776" spans="1:2">
      <c r="A3776" t="s">
        <v>5094</v>
      </c>
      <c r="B3776" t="s">
        <v>5095</v>
      </c>
    </row>
    <row r="3777" spans="1:2">
      <c r="A3777" t="s">
        <v>5883</v>
      </c>
      <c r="B3777" t="s">
        <v>5884</v>
      </c>
    </row>
    <row r="3778" spans="1:2">
      <c r="A3778" t="s">
        <v>12559</v>
      </c>
      <c r="B3778" t="s">
        <v>12560</v>
      </c>
    </row>
    <row r="3779" spans="1:2">
      <c r="A3779" t="s">
        <v>9914</v>
      </c>
      <c r="B3779" t="s">
        <v>9915</v>
      </c>
    </row>
    <row r="3780" spans="1:2">
      <c r="A3780" t="s">
        <v>7616</v>
      </c>
      <c r="B3780" t="s">
        <v>7617</v>
      </c>
    </row>
    <row r="3781" spans="1:2">
      <c r="A3781" t="s">
        <v>9066</v>
      </c>
      <c r="B3781" t="s">
        <v>9067</v>
      </c>
    </row>
    <row r="3782" spans="1:2">
      <c r="A3782" t="s">
        <v>9595</v>
      </c>
      <c r="B3782" t="s">
        <v>9596</v>
      </c>
    </row>
    <row r="3783" spans="1:2">
      <c r="A3783" t="s">
        <v>9589</v>
      </c>
      <c r="B3783" t="s">
        <v>9591</v>
      </c>
    </row>
    <row r="3784" spans="1:2">
      <c r="A3784" t="s">
        <v>3897</v>
      </c>
      <c r="B3784" t="s">
        <v>3898</v>
      </c>
    </row>
    <row r="3785" spans="1:2">
      <c r="A3785" t="s">
        <v>8256</v>
      </c>
      <c r="B3785" t="s">
        <v>8257</v>
      </c>
    </row>
    <row r="3786" spans="1:2">
      <c r="A3786" t="s">
        <v>3367</v>
      </c>
      <c r="B3786" t="s">
        <v>3368</v>
      </c>
    </row>
    <row r="3787" spans="1:2">
      <c r="A3787" t="s">
        <v>3367</v>
      </c>
      <c r="B3787" t="s">
        <v>3368</v>
      </c>
    </row>
    <row r="3788" spans="1:2">
      <c r="A3788" t="s">
        <v>7142</v>
      </c>
      <c r="B3788" t="s">
        <v>7143</v>
      </c>
    </row>
    <row r="3789" spans="1:2">
      <c r="A3789" t="s">
        <v>4691</v>
      </c>
      <c r="B3789" t="s">
        <v>2022</v>
      </c>
    </row>
    <row r="3790" spans="1:2">
      <c r="A3790" t="s">
        <v>13277</v>
      </c>
      <c r="B3790" t="s">
        <v>13278</v>
      </c>
    </row>
    <row r="3791" spans="1:2">
      <c r="A3791" t="s">
        <v>13239</v>
      </c>
      <c r="B3791" t="s">
        <v>13240</v>
      </c>
    </row>
    <row r="3792" spans="1:2">
      <c r="A3792" t="s">
        <v>6772</v>
      </c>
      <c r="B3792" t="s">
        <v>6773</v>
      </c>
    </row>
    <row r="3793" spans="1:2">
      <c r="A3793" t="s">
        <v>6772</v>
      </c>
      <c r="B3793" t="s">
        <v>6774</v>
      </c>
    </row>
    <row r="3794" spans="1:2">
      <c r="A3794" t="s">
        <v>10904</v>
      </c>
      <c r="B3794" t="s">
        <v>10905</v>
      </c>
    </row>
    <row r="3795" spans="1:2">
      <c r="A3795" t="s">
        <v>8976</v>
      </c>
      <c r="B3795" t="s">
        <v>8977</v>
      </c>
    </row>
    <row r="3796" spans="1:2">
      <c r="A3796" t="s">
        <v>11888</v>
      </c>
      <c r="B3796" t="s">
        <v>11889</v>
      </c>
    </row>
    <row r="3797" spans="1:2">
      <c r="A3797" t="s">
        <v>12415</v>
      </c>
      <c r="B3797" t="s">
        <v>12416</v>
      </c>
    </row>
    <row r="3798" spans="1:2">
      <c r="A3798" t="s">
        <v>12415</v>
      </c>
      <c r="B3798" t="s">
        <v>12416</v>
      </c>
    </row>
    <row r="3799" spans="1:2">
      <c r="A3799" t="s">
        <v>12620</v>
      </c>
      <c r="B3799" t="s">
        <v>12621</v>
      </c>
    </row>
    <row r="3800" spans="1:2">
      <c r="A3800" t="s">
        <v>11079</v>
      </c>
      <c r="B3800" t="s">
        <v>11080</v>
      </c>
    </row>
    <row r="3801" spans="1:2">
      <c r="A3801" t="s">
        <v>11079</v>
      </c>
      <c r="B3801" t="s">
        <v>11081</v>
      </c>
    </row>
    <row r="3802" spans="1:2">
      <c r="A3802" t="s">
        <v>12699</v>
      </c>
      <c r="B3802" t="s">
        <v>12700</v>
      </c>
    </row>
    <row r="3803" spans="1:2">
      <c r="A3803" t="s">
        <v>9664</v>
      </c>
      <c r="B3803" t="s">
        <v>9665</v>
      </c>
    </row>
    <row r="3804" spans="1:2">
      <c r="A3804" t="s">
        <v>9664</v>
      </c>
      <c r="B3804" t="s">
        <v>9665</v>
      </c>
    </row>
    <row r="3805" spans="1:2">
      <c r="A3805" t="s">
        <v>9704</v>
      </c>
      <c r="B3805" t="s">
        <v>9705</v>
      </c>
    </row>
    <row r="3806" spans="1:2">
      <c r="A3806" t="s">
        <v>9704</v>
      </c>
      <c r="B3806" t="s">
        <v>9705</v>
      </c>
    </row>
    <row r="3807" spans="1:2">
      <c r="A3807" t="s">
        <v>6783</v>
      </c>
      <c r="B3807" t="s">
        <v>6784</v>
      </c>
    </row>
    <row r="3808" spans="1:2">
      <c r="A3808" t="s">
        <v>3788</v>
      </c>
      <c r="B3808" t="s">
        <v>3789</v>
      </c>
    </row>
    <row r="3809" spans="1:2">
      <c r="A3809" t="s">
        <v>6765</v>
      </c>
      <c r="B3809" t="s">
        <v>6766</v>
      </c>
    </row>
    <row r="3810" spans="1:2">
      <c r="A3810" t="s">
        <v>6770</v>
      </c>
      <c r="B3810" t="s">
        <v>6771</v>
      </c>
    </row>
    <row r="3811" spans="1:2">
      <c r="A3811" t="s">
        <v>6840</v>
      </c>
      <c r="B3811" t="s">
        <v>6841</v>
      </c>
    </row>
    <row r="3812" spans="1:2">
      <c r="A3812" t="s">
        <v>14147</v>
      </c>
      <c r="B3812" t="s">
        <v>14271</v>
      </c>
    </row>
    <row r="3813" spans="1:2">
      <c r="A3813" t="s">
        <v>12158</v>
      </c>
      <c r="B3813" t="s">
        <v>12159</v>
      </c>
    </row>
    <row r="3814" spans="1:2">
      <c r="A3814" t="s">
        <v>12206</v>
      </c>
      <c r="B3814" t="s">
        <v>12207</v>
      </c>
    </row>
    <row r="3815" spans="1:2">
      <c r="A3815" t="s">
        <v>12263</v>
      </c>
      <c r="B3815" t="s">
        <v>12264</v>
      </c>
    </row>
    <row r="3816" spans="1:2">
      <c r="A3816" t="s">
        <v>9632</v>
      </c>
      <c r="B3816" t="s">
        <v>9633</v>
      </c>
    </row>
    <row r="3817" spans="1:2">
      <c r="A3817" t="s">
        <v>9991</v>
      </c>
      <c r="B3817" t="s">
        <v>9992</v>
      </c>
    </row>
    <row r="3818" spans="1:2">
      <c r="A3818" t="s">
        <v>9993</v>
      </c>
      <c r="B3818" t="s">
        <v>9994</v>
      </c>
    </row>
    <row r="3819" spans="1:2">
      <c r="A3819" t="s">
        <v>13444</v>
      </c>
      <c r="B3819" t="s">
        <v>13448</v>
      </c>
    </row>
    <row r="3820" spans="1:2">
      <c r="A3820" t="s">
        <v>13493</v>
      </c>
      <c r="B3820" t="s">
        <v>13494</v>
      </c>
    </row>
    <row r="3821" spans="1:2">
      <c r="A3821" t="s">
        <v>3947</v>
      </c>
      <c r="B3821" t="s">
        <v>3948</v>
      </c>
    </row>
    <row r="3822" spans="1:2">
      <c r="A3822" t="s">
        <v>4653</v>
      </c>
      <c r="B3822" t="s">
        <v>3948</v>
      </c>
    </row>
    <row r="3823" spans="1:2">
      <c r="A3823" t="s">
        <v>5763</v>
      </c>
      <c r="B3823" t="s">
        <v>3948</v>
      </c>
    </row>
    <row r="3824" spans="1:2">
      <c r="A3824" t="s">
        <v>6783</v>
      </c>
      <c r="B3824" t="s">
        <v>3948</v>
      </c>
    </row>
    <row r="3825" spans="1:2">
      <c r="A3825" t="s">
        <v>11217</v>
      </c>
      <c r="B3825" t="s">
        <v>3948</v>
      </c>
    </row>
    <row r="3826" spans="1:2">
      <c r="A3826" t="s">
        <v>6765</v>
      </c>
      <c r="B3826" t="s">
        <v>6767</v>
      </c>
    </row>
    <row r="3827" spans="1:2">
      <c r="A3827" t="s">
        <v>5118</v>
      </c>
      <c r="B3827" t="s">
        <v>5119</v>
      </c>
    </row>
    <row r="3828" spans="1:2">
      <c r="A3828" t="s">
        <v>4457</v>
      </c>
      <c r="B3828" t="s">
        <v>4458</v>
      </c>
    </row>
    <row r="3829" spans="1:2">
      <c r="A3829" t="s">
        <v>10040</v>
      </c>
      <c r="B3829" t="s">
        <v>10041</v>
      </c>
    </row>
    <row r="3830" spans="1:2">
      <c r="A3830" t="s">
        <v>10040</v>
      </c>
      <c r="B3830" t="s">
        <v>10041</v>
      </c>
    </row>
    <row r="3831" spans="1:2">
      <c r="A3831" t="s">
        <v>4644</v>
      </c>
      <c r="B3831" t="s">
        <v>4645</v>
      </c>
    </row>
    <row r="3832" spans="1:2">
      <c r="A3832" t="s">
        <v>6770</v>
      </c>
      <c r="B3832" t="s">
        <v>4645</v>
      </c>
    </row>
    <row r="3833" spans="1:2">
      <c r="A3833" t="s">
        <v>5068</v>
      </c>
      <c r="B3833" t="s">
        <v>5069</v>
      </c>
    </row>
    <row r="3834" spans="1:2">
      <c r="A3834" t="s">
        <v>10037</v>
      </c>
      <c r="B3834" t="s">
        <v>10038</v>
      </c>
    </row>
    <row r="3835" spans="1:2">
      <c r="A3835" t="s">
        <v>10037</v>
      </c>
      <c r="B3835" t="s">
        <v>10038</v>
      </c>
    </row>
    <row r="3836" spans="1:2">
      <c r="A3836" t="s">
        <v>14083</v>
      </c>
      <c r="B3836" t="s">
        <v>14170</v>
      </c>
    </row>
    <row r="3837" spans="1:2">
      <c r="A3837" t="s">
        <v>7232</v>
      </c>
      <c r="B3837" t="s">
        <v>7233</v>
      </c>
    </row>
    <row r="3838" spans="1:2">
      <c r="A3838" t="s">
        <v>7230</v>
      </c>
      <c r="B3838" t="s">
        <v>7231</v>
      </c>
    </row>
    <row r="3839" spans="1:2">
      <c r="A3839" t="s">
        <v>6111</v>
      </c>
      <c r="B3839" t="s">
        <v>6112</v>
      </c>
    </row>
    <row r="3840" spans="1:2">
      <c r="A3840" t="s">
        <v>14136</v>
      </c>
      <c r="B3840" t="s">
        <v>14208</v>
      </c>
    </row>
    <row r="3841" spans="1:2">
      <c r="A3841" t="s">
        <v>5636</v>
      </c>
      <c r="B3841" t="s">
        <v>5638</v>
      </c>
    </row>
    <row r="3842" spans="1:2">
      <c r="A3842" t="s">
        <v>5648</v>
      </c>
      <c r="B3842" t="s">
        <v>5649</v>
      </c>
    </row>
    <row r="3843" spans="1:2">
      <c r="A3843" t="s">
        <v>5645</v>
      </c>
      <c r="B3843" t="s">
        <v>5646</v>
      </c>
    </row>
    <row r="3844" spans="1:2">
      <c r="A3844" t="s">
        <v>11419</v>
      </c>
      <c r="B3844" t="s">
        <v>11420</v>
      </c>
    </row>
    <row r="3845" spans="1:2">
      <c r="A3845" t="s">
        <v>6646</v>
      </c>
      <c r="B3845" t="s">
        <v>6647</v>
      </c>
    </row>
    <row r="3846" spans="1:2">
      <c r="A3846" t="s">
        <v>4730</v>
      </c>
      <c r="B3846" t="s">
        <v>4731</v>
      </c>
    </row>
    <row r="3847" spans="1:2">
      <c r="A3847" t="s">
        <v>4653</v>
      </c>
      <c r="B3847" t="s">
        <v>4654</v>
      </c>
    </row>
    <row r="3848" spans="1:2">
      <c r="A3848" t="s">
        <v>9621</v>
      </c>
      <c r="B3848" t="s">
        <v>4654</v>
      </c>
    </row>
    <row r="3849" spans="1:2">
      <c r="A3849" t="s">
        <v>4302</v>
      </c>
      <c r="B3849" t="s">
        <v>4303</v>
      </c>
    </row>
    <row r="3850" spans="1:2">
      <c r="A3850" t="s">
        <v>4258</v>
      </c>
      <c r="B3850" t="s">
        <v>4259</v>
      </c>
    </row>
    <row r="3851" spans="1:2">
      <c r="A3851" t="s">
        <v>5983</v>
      </c>
      <c r="B3851" t="s">
        <v>5984</v>
      </c>
    </row>
    <row r="3852" spans="1:2">
      <c r="A3852" t="s">
        <v>6469</v>
      </c>
      <c r="B3852" t="s">
        <v>6470</v>
      </c>
    </row>
    <row r="3853" spans="1:2">
      <c r="A3853" t="s">
        <v>13060</v>
      </c>
      <c r="B3853" t="s">
        <v>2035</v>
      </c>
    </row>
    <row r="3854" spans="1:2">
      <c r="A3854" t="s">
        <v>9598</v>
      </c>
      <c r="B3854" t="s">
        <v>9599</v>
      </c>
    </row>
    <row r="3855" spans="1:2">
      <c r="A3855" t="s">
        <v>8240</v>
      </c>
      <c r="B3855" t="s">
        <v>8243</v>
      </c>
    </row>
    <row r="3856" spans="1:2">
      <c r="A3856" t="s">
        <v>13096</v>
      </c>
      <c r="B3856" t="s">
        <v>1922</v>
      </c>
    </row>
    <row r="3857" spans="1:2">
      <c r="A3857" t="s">
        <v>11364</v>
      </c>
      <c r="B3857" t="s">
        <v>11365</v>
      </c>
    </row>
    <row r="3858" spans="1:2">
      <c r="A3858" t="s">
        <v>4352</v>
      </c>
      <c r="B3858" t="s">
        <v>4353</v>
      </c>
    </row>
    <row r="3859" spans="1:2">
      <c r="A3859" t="s">
        <v>11440</v>
      </c>
      <c r="B3859" t="s">
        <v>4353</v>
      </c>
    </row>
    <row r="3860" spans="1:2">
      <c r="A3860" t="s">
        <v>6109</v>
      </c>
      <c r="B3860" t="s">
        <v>6110</v>
      </c>
    </row>
    <row r="3861" spans="1:2">
      <c r="A3861" t="s">
        <v>4300</v>
      </c>
      <c r="B3861" t="s">
        <v>4301</v>
      </c>
    </row>
    <row r="3862" spans="1:2">
      <c r="A3862" t="s">
        <v>10671</v>
      </c>
      <c r="B3862" t="s">
        <v>10672</v>
      </c>
    </row>
    <row r="3863" spans="1:2">
      <c r="A3863" t="s">
        <v>11382</v>
      </c>
      <c r="B3863" t="s">
        <v>11384</v>
      </c>
    </row>
    <row r="3864" spans="1:2">
      <c r="A3864" t="s">
        <v>5961</v>
      </c>
      <c r="B3864" t="s">
        <v>5962</v>
      </c>
    </row>
    <row r="3865" spans="1:2">
      <c r="A3865" t="s">
        <v>6378</v>
      </c>
      <c r="B3865" t="s">
        <v>6379</v>
      </c>
    </row>
    <row r="3866" spans="1:2">
      <c r="A3866" t="s">
        <v>6380</v>
      </c>
      <c r="B3866" t="s">
        <v>6381</v>
      </c>
    </row>
    <row r="3867" spans="1:2">
      <c r="A3867" t="s">
        <v>6382</v>
      </c>
      <c r="B3867" t="s">
        <v>6383</v>
      </c>
    </row>
    <row r="3868" spans="1:2">
      <c r="A3868" t="s">
        <v>4346</v>
      </c>
      <c r="B3868" t="s">
        <v>4347</v>
      </c>
    </row>
    <row r="3869" spans="1:2">
      <c r="A3869" t="s">
        <v>11439</v>
      </c>
      <c r="B3869" t="s">
        <v>4347</v>
      </c>
    </row>
    <row r="3870" spans="1:2">
      <c r="A3870" t="s">
        <v>8228</v>
      </c>
      <c r="B3870" t="s">
        <v>8231</v>
      </c>
    </row>
    <row r="3871" spans="1:2">
      <c r="A3871" t="s">
        <v>6179</v>
      </c>
      <c r="B3871" t="s">
        <v>6180</v>
      </c>
    </row>
    <row r="3872" spans="1:2">
      <c r="A3872" t="s">
        <v>6338</v>
      </c>
      <c r="B3872" t="s">
        <v>6339</v>
      </c>
    </row>
    <row r="3873" spans="1:2">
      <c r="A3873" t="s">
        <v>5691</v>
      </c>
      <c r="B3873" t="s">
        <v>5692</v>
      </c>
    </row>
    <row r="3874" spans="1:2">
      <c r="A3874" t="s">
        <v>6451</v>
      </c>
      <c r="B3874" t="s">
        <v>5692</v>
      </c>
    </row>
    <row r="3875" spans="1:2">
      <c r="A3875" t="s">
        <v>10321</v>
      </c>
      <c r="B3875" t="s">
        <v>5692</v>
      </c>
    </row>
    <row r="3876" spans="1:2">
      <c r="A3876" t="s">
        <v>11217</v>
      </c>
      <c r="B3876" t="s">
        <v>5692</v>
      </c>
    </row>
    <row r="3877" spans="1:2">
      <c r="A3877" t="s">
        <v>11347</v>
      </c>
      <c r="B3877" t="s">
        <v>5692</v>
      </c>
    </row>
    <row r="3878" spans="1:2">
      <c r="A3878" t="s">
        <v>11891</v>
      </c>
      <c r="B3878" t="s">
        <v>5692</v>
      </c>
    </row>
    <row r="3879" spans="1:2">
      <c r="A3879" t="s">
        <v>12899</v>
      </c>
      <c r="B3879" t="s">
        <v>5692</v>
      </c>
    </row>
    <row r="3880" spans="1:2">
      <c r="A3880" t="s">
        <v>13517</v>
      </c>
      <c r="B3880" t="s">
        <v>5692</v>
      </c>
    </row>
    <row r="3881" spans="1:2">
      <c r="A3881" t="s">
        <v>11999</v>
      </c>
      <c r="B3881" t="s">
        <v>12000</v>
      </c>
    </row>
    <row r="3882" spans="1:2">
      <c r="A3882" t="s">
        <v>13444</v>
      </c>
      <c r="B3882" t="s">
        <v>13450</v>
      </c>
    </row>
    <row r="3883" spans="1:2">
      <c r="A3883" t="s">
        <v>6073</v>
      </c>
      <c r="B3883" t="s">
        <v>6074</v>
      </c>
    </row>
    <row r="3884" spans="1:2">
      <c r="A3884" t="s">
        <v>13036</v>
      </c>
      <c r="B3884" t="s">
        <v>14276</v>
      </c>
    </row>
    <row r="3885" spans="1:2">
      <c r="A3885" t="s">
        <v>10389</v>
      </c>
      <c r="B3885" t="s">
        <v>10390</v>
      </c>
    </row>
    <row r="3886" spans="1:2">
      <c r="A3886" t="s">
        <v>8188</v>
      </c>
      <c r="B3886" t="s">
        <v>8191</v>
      </c>
    </row>
    <row r="3887" spans="1:2">
      <c r="A3887" t="s">
        <v>9655</v>
      </c>
      <c r="B3887" t="s">
        <v>9657</v>
      </c>
    </row>
    <row r="3888" spans="1:2">
      <c r="A3888" t="s">
        <v>10384</v>
      </c>
      <c r="B3888" t="s">
        <v>10385</v>
      </c>
    </row>
    <row r="3889" spans="1:2">
      <c r="A3889" t="s">
        <v>3583</v>
      </c>
      <c r="B3889" t="s">
        <v>3584</v>
      </c>
    </row>
    <row r="3890" spans="1:2">
      <c r="A3890" t="s">
        <v>10141</v>
      </c>
      <c r="B3890" t="s">
        <v>10142</v>
      </c>
    </row>
    <row r="3891" spans="1:2">
      <c r="A3891" t="s">
        <v>6303</v>
      </c>
      <c r="B3891" t="s">
        <v>6304</v>
      </c>
    </row>
    <row r="3892" spans="1:2">
      <c r="A3892" t="s">
        <v>4644</v>
      </c>
      <c r="B3892" t="s">
        <v>4646</v>
      </c>
    </row>
    <row r="3893" spans="1:2">
      <c r="A3893" t="s">
        <v>13493</v>
      </c>
      <c r="B3893" t="s">
        <v>4646</v>
      </c>
    </row>
    <row r="3894" spans="1:2">
      <c r="A3894" t="s">
        <v>4431</v>
      </c>
      <c r="B3894" t="s">
        <v>4433</v>
      </c>
    </row>
    <row r="3895" spans="1:2">
      <c r="A3895" t="s">
        <v>13514</v>
      </c>
      <c r="B3895" t="s">
        <v>13515</v>
      </c>
    </row>
    <row r="3896" spans="1:2">
      <c r="A3896" t="s">
        <v>6590</v>
      </c>
      <c r="B3896" t="s">
        <v>6591</v>
      </c>
    </row>
    <row r="3897" spans="1:2">
      <c r="A3897" t="s">
        <v>6233</v>
      </c>
      <c r="B3897" t="s">
        <v>6234</v>
      </c>
    </row>
    <row r="3898" spans="1:2">
      <c r="A3898" t="s">
        <v>6340</v>
      </c>
      <c r="B3898" t="s">
        <v>6341</v>
      </c>
    </row>
    <row r="3899" spans="1:2">
      <c r="A3899" t="s">
        <v>8834</v>
      </c>
      <c r="B3899" t="s">
        <v>8835</v>
      </c>
    </row>
    <row r="3900" spans="1:2">
      <c r="A3900" t="s">
        <v>9393</v>
      </c>
      <c r="B3900" t="s">
        <v>9394</v>
      </c>
    </row>
    <row r="3901" spans="1:2">
      <c r="A3901" t="s">
        <v>9390</v>
      </c>
      <c r="B3901" t="s">
        <v>9391</v>
      </c>
    </row>
    <row r="3902" spans="1:2">
      <c r="A3902" t="s">
        <v>9396</v>
      </c>
      <c r="B3902" t="s">
        <v>9397</v>
      </c>
    </row>
    <row r="3903" spans="1:2">
      <c r="A3903" t="s">
        <v>4036</v>
      </c>
      <c r="B3903" t="s">
        <v>4037</v>
      </c>
    </row>
    <row r="3904" spans="1:2">
      <c r="A3904" t="s">
        <v>4421</v>
      </c>
      <c r="B3904" t="s">
        <v>4422</v>
      </c>
    </row>
    <row r="3905" spans="1:2">
      <c r="A3905" t="s">
        <v>14137</v>
      </c>
      <c r="B3905" t="s">
        <v>14209</v>
      </c>
    </row>
    <row r="3906" spans="1:2">
      <c r="A3906" t="s">
        <v>5921</v>
      </c>
      <c r="B3906" t="s">
        <v>14217</v>
      </c>
    </row>
    <row r="3907" spans="1:2">
      <c r="A3907" t="s">
        <v>4445</v>
      </c>
      <c r="B3907" t="s">
        <v>4447</v>
      </c>
    </row>
    <row r="3908" spans="1:2">
      <c r="A3908" t="s">
        <v>11510</v>
      </c>
      <c r="B3908" t="s">
        <v>11511</v>
      </c>
    </row>
    <row r="3909" spans="1:2">
      <c r="A3909" t="s">
        <v>4445</v>
      </c>
      <c r="B3909" t="s">
        <v>4446</v>
      </c>
    </row>
    <row r="3910" spans="1:2">
      <c r="A3910" t="s">
        <v>9208</v>
      </c>
      <c r="B3910" t="s">
        <v>9209</v>
      </c>
    </row>
    <row r="3911" spans="1:2">
      <c r="A3911" t="s">
        <v>7444</v>
      </c>
      <c r="B3911" t="s">
        <v>7445</v>
      </c>
    </row>
    <row r="3912" spans="1:2">
      <c r="A3912" t="s">
        <v>11076</v>
      </c>
      <c r="B3912" t="s">
        <v>11077</v>
      </c>
    </row>
    <row r="3913" spans="1:2">
      <c r="A3913" t="s">
        <v>11076</v>
      </c>
      <c r="B3913" t="s">
        <v>11078</v>
      </c>
    </row>
    <row r="3914" spans="1:2">
      <c r="A3914" t="s">
        <v>11682</v>
      </c>
      <c r="B3914" t="s">
        <v>11683</v>
      </c>
    </row>
    <row r="3915" spans="1:2">
      <c r="A3915" t="s">
        <v>9150</v>
      </c>
      <c r="B3915" t="s">
        <v>9151</v>
      </c>
    </row>
    <row r="3916" spans="1:2">
      <c r="A3916" t="s">
        <v>11153</v>
      </c>
      <c r="B3916" t="s">
        <v>11155</v>
      </c>
    </row>
    <row r="3917" spans="1:2">
      <c r="A3917" t="s">
        <v>11153</v>
      </c>
      <c r="B3917" t="s">
        <v>11154</v>
      </c>
    </row>
    <row r="3918" spans="1:2">
      <c r="A3918" t="s">
        <v>4896</v>
      </c>
      <c r="B3918" t="s">
        <v>4897</v>
      </c>
    </row>
    <row r="3919" spans="1:2">
      <c r="A3919" t="s">
        <v>9693</v>
      </c>
      <c r="B3919" t="s">
        <v>9694</v>
      </c>
    </row>
    <row r="3920" spans="1:2">
      <c r="A3920" t="s">
        <v>9693</v>
      </c>
      <c r="B3920" t="s">
        <v>9694</v>
      </c>
    </row>
    <row r="3921" spans="1:2">
      <c r="A3921" t="s">
        <v>9715</v>
      </c>
      <c r="B3921" t="s">
        <v>9716</v>
      </c>
    </row>
    <row r="3922" spans="1:2">
      <c r="A3922" t="s">
        <v>9715</v>
      </c>
      <c r="B3922" t="s">
        <v>9716</v>
      </c>
    </row>
    <row r="3923" spans="1:2">
      <c r="A3923" t="s">
        <v>9708</v>
      </c>
      <c r="B3923" t="s">
        <v>9709</v>
      </c>
    </row>
    <row r="3924" spans="1:2">
      <c r="A3924" t="s">
        <v>9708</v>
      </c>
      <c r="B3924" t="s">
        <v>9709</v>
      </c>
    </row>
    <row r="3925" spans="1:2">
      <c r="A3925" t="s">
        <v>12979</v>
      </c>
      <c r="B3925" t="s">
        <v>12978</v>
      </c>
    </row>
    <row r="3926" spans="1:2">
      <c r="A3926" t="s">
        <v>13467</v>
      </c>
      <c r="B3926" t="s">
        <v>13471</v>
      </c>
    </row>
    <row r="3927" spans="1:2">
      <c r="A3927" t="s">
        <v>13467</v>
      </c>
      <c r="B3927" t="s">
        <v>13470</v>
      </c>
    </row>
    <row r="3928" spans="1:2">
      <c r="A3928" t="s">
        <v>12983</v>
      </c>
      <c r="B3928" t="s">
        <v>12984</v>
      </c>
    </row>
    <row r="3929" spans="1:2">
      <c r="A3929" t="s">
        <v>10360</v>
      </c>
      <c r="B3929" t="s">
        <v>10362</v>
      </c>
    </row>
    <row r="3930" spans="1:2">
      <c r="A3930" t="s">
        <v>13200</v>
      </c>
      <c r="B3930" t="s">
        <v>13201</v>
      </c>
    </row>
    <row r="3931" spans="1:2">
      <c r="A3931" t="s">
        <v>9957</v>
      </c>
      <c r="B3931" t="s">
        <v>9958</v>
      </c>
    </row>
    <row r="3932" spans="1:2">
      <c r="A3932" t="s">
        <v>10472</v>
      </c>
      <c r="B3932" t="s">
        <v>10474</v>
      </c>
    </row>
    <row r="3933" spans="1:2">
      <c r="A3933" t="s">
        <v>9764</v>
      </c>
      <c r="B3933" t="s">
        <v>9765</v>
      </c>
    </row>
    <row r="3934" spans="1:2">
      <c r="A3934" t="s">
        <v>11970</v>
      </c>
      <c r="B3934" t="s">
        <v>11971</v>
      </c>
    </row>
    <row r="3935" spans="1:2">
      <c r="A3935" t="s">
        <v>12618</v>
      </c>
      <c r="B3935" t="s">
        <v>12619</v>
      </c>
    </row>
    <row r="3936" spans="1:2">
      <c r="A3936" t="s">
        <v>12615</v>
      </c>
      <c r="B3936" t="s">
        <v>12616</v>
      </c>
    </row>
    <row r="3937" spans="1:2">
      <c r="A3937" t="s">
        <v>12624</v>
      </c>
      <c r="B3937" t="s">
        <v>12625</v>
      </c>
    </row>
    <row r="3938" spans="1:2">
      <c r="A3938" t="s">
        <v>4434</v>
      </c>
      <c r="B3938" t="s">
        <v>4435</v>
      </c>
    </row>
    <row r="3939" spans="1:2">
      <c r="A3939" t="s">
        <v>4434</v>
      </c>
      <c r="B3939" t="s">
        <v>4435</v>
      </c>
    </row>
    <row r="3940" spans="1:2">
      <c r="A3940" t="s">
        <v>7321</v>
      </c>
      <c r="B3940" t="s">
        <v>7322</v>
      </c>
    </row>
    <row r="3941" spans="1:2">
      <c r="A3941" t="s">
        <v>3409</v>
      </c>
      <c r="B3941" t="s">
        <v>3410</v>
      </c>
    </row>
    <row r="3942" spans="1:2">
      <c r="A3942" t="s">
        <v>3409</v>
      </c>
      <c r="B3942" t="s">
        <v>3410</v>
      </c>
    </row>
    <row r="3943" spans="1:2">
      <c r="A3943" t="s">
        <v>6925</v>
      </c>
      <c r="B3943" t="s">
        <v>6926</v>
      </c>
    </row>
    <row r="3944" spans="1:2">
      <c r="A3944" t="s">
        <v>6929</v>
      </c>
      <c r="B3944" t="s">
        <v>6930</v>
      </c>
    </row>
    <row r="3945" spans="1:2">
      <c r="A3945" t="s">
        <v>6927</v>
      </c>
      <c r="B3945" t="s">
        <v>6928</v>
      </c>
    </row>
    <row r="3946" spans="1:2">
      <c r="A3946" t="s">
        <v>8244</v>
      </c>
      <c r="B3946" t="s">
        <v>8245</v>
      </c>
    </row>
    <row r="3947" spans="1:2">
      <c r="A3947" t="s">
        <v>8244</v>
      </c>
      <c r="B3947" t="s">
        <v>8246</v>
      </c>
    </row>
    <row r="3948" spans="1:2">
      <c r="A3948" t="s">
        <v>9390</v>
      </c>
      <c r="B3948" t="s">
        <v>9392</v>
      </c>
    </row>
    <row r="3949" spans="1:2">
      <c r="A3949" t="s">
        <v>9396</v>
      </c>
      <c r="B3949" t="s">
        <v>9398</v>
      </c>
    </row>
    <row r="3950" spans="1:2">
      <c r="A3950" t="s">
        <v>9393</v>
      </c>
      <c r="B3950" t="s">
        <v>9395</v>
      </c>
    </row>
    <row r="3951" spans="1:2">
      <c r="A3951" t="s">
        <v>8244</v>
      </c>
      <c r="B3951" t="s">
        <v>8247</v>
      </c>
    </row>
    <row r="3952" spans="1:2">
      <c r="A3952" t="s">
        <v>10472</v>
      </c>
      <c r="B3952" t="s">
        <v>10473</v>
      </c>
    </row>
    <row r="3953" spans="1:2">
      <c r="A3953" t="s">
        <v>10360</v>
      </c>
      <c r="B3953" t="s">
        <v>10361</v>
      </c>
    </row>
    <row r="3954" spans="1:2">
      <c r="A3954" t="s">
        <v>13493</v>
      </c>
      <c r="B3954" t="s">
        <v>13498</v>
      </c>
    </row>
    <row r="3955" spans="1:2">
      <c r="A3955" t="s">
        <v>12922</v>
      </c>
      <c r="B3955" t="s">
        <v>12925</v>
      </c>
    </row>
    <row r="3956" spans="1:2">
      <c r="A3956" t="s">
        <v>13444</v>
      </c>
      <c r="B3956" t="s">
        <v>13452</v>
      </c>
    </row>
    <row r="3957" spans="1:2">
      <c r="A3957" t="s">
        <v>13493</v>
      </c>
      <c r="B3957" t="s">
        <v>13495</v>
      </c>
    </row>
    <row r="3958" spans="1:2">
      <c r="A3958" t="s">
        <v>7711</v>
      </c>
      <c r="B3958" t="s">
        <v>7712</v>
      </c>
    </row>
    <row r="3959" spans="1:2">
      <c r="A3959" t="s">
        <v>7713</v>
      </c>
      <c r="B3959" t="s">
        <v>7714</v>
      </c>
    </row>
    <row r="3960" spans="1:2">
      <c r="A3960" t="s">
        <v>5955</v>
      </c>
      <c r="B3960" t="s">
        <v>5956</v>
      </c>
    </row>
    <row r="3961" spans="1:2">
      <c r="A3961" t="s">
        <v>7715</v>
      </c>
      <c r="B3961" t="s">
        <v>7716</v>
      </c>
    </row>
    <row r="3962" spans="1:2">
      <c r="A3962" t="s">
        <v>6818</v>
      </c>
      <c r="B3962" t="s">
        <v>6819</v>
      </c>
    </row>
    <row r="3963" spans="1:2">
      <c r="A3963" t="s">
        <v>5639</v>
      </c>
      <c r="B3963" t="s">
        <v>5640</v>
      </c>
    </row>
    <row r="3964" spans="1:2">
      <c r="A3964" t="s">
        <v>4985</v>
      </c>
      <c r="B3964" t="s">
        <v>4986</v>
      </c>
    </row>
    <row r="3965" spans="1:2">
      <c r="A3965" t="s">
        <v>6532</v>
      </c>
      <c r="B3965" t="s">
        <v>6533</v>
      </c>
    </row>
    <row r="3966" spans="1:2">
      <c r="A3966" t="s">
        <v>6544</v>
      </c>
      <c r="B3966" t="s">
        <v>6533</v>
      </c>
    </row>
    <row r="3967" spans="1:2">
      <c r="A3967" t="s">
        <v>11278</v>
      </c>
      <c r="B3967" t="s">
        <v>11279</v>
      </c>
    </row>
    <row r="3968" spans="1:2">
      <c r="A3968" t="s">
        <v>10146</v>
      </c>
      <c r="B3968" t="s">
        <v>10147</v>
      </c>
    </row>
    <row r="3969" spans="1:2">
      <c r="A3969" t="s">
        <v>9770</v>
      </c>
      <c r="B3969" t="s">
        <v>9771</v>
      </c>
    </row>
    <row r="3970" spans="1:2">
      <c r="A3970" t="s">
        <v>3560</v>
      </c>
      <c r="B3970" t="s">
        <v>3561</v>
      </c>
    </row>
    <row r="3971" spans="1:2">
      <c r="A3971" t="s">
        <v>5098</v>
      </c>
      <c r="B3971" t="s">
        <v>5099</v>
      </c>
    </row>
    <row r="3972" spans="1:2">
      <c r="A3972" t="s">
        <v>4549</v>
      </c>
      <c r="B3972" t="s">
        <v>4550</v>
      </c>
    </row>
    <row r="3973" spans="1:2">
      <c r="A3973" t="s">
        <v>14138</v>
      </c>
      <c r="B3973" t="s">
        <v>14210</v>
      </c>
    </row>
    <row r="3974" spans="1:2">
      <c r="A3974" t="s">
        <v>9000</v>
      </c>
      <c r="B3974" t="s">
        <v>9001</v>
      </c>
    </row>
    <row r="3975" spans="1:2">
      <c r="A3975" t="s">
        <v>6717</v>
      </c>
      <c r="B3975" t="s">
        <v>6718</v>
      </c>
    </row>
    <row r="3976" spans="1:2">
      <c r="A3976" t="s">
        <v>12748</v>
      </c>
      <c r="B3976" t="s">
        <v>12749</v>
      </c>
    </row>
    <row r="3977" spans="1:2">
      <c r="A3977" t="s">
        <v>7080</v>
      </c>
      <c r="B3977" t="s">
        <v>7081</v>
      </c>
    </row>
    <row r="3978" spans="1:2">
      <c r="A3978" t="s">
        <v>11458</v>
      </c>
      <c r="B3978" t="s">
        <v>11459</v>
      </c>
    </row>
    <row r="3979" spans="1:2">
      <c r="A3979" t="s">
        <v>12326</v>
      </c>
      <c r="B3979" t="s">
        <v>12328</v>
      </c>
    </row>
    <row r="3980" spans="1:2">
      <c r="A3980" t="s">
        <v>12326</v>
      </c>
      <c r="B3980" t="s">
        <v>12327</v>
      </c>
    </row>
    <row r="3981" spans="1:2">
      <c r="A3981" t="s">
        <v>7027</v>
      </c>
      <c r="B3981" t="s">
        <v>7029</v>
      </c>
    </row>
    <row r="3982" spans="1:2">
      <c r="A3982" t="s">
        <v>7311</v>
      </c>
      <c r="B3982" t="s">
        <v>7312</v>
      </c>
    </row>
    <row r="3983" spans="1:2">
      <c r="A3983" t="s">
        <v>5941</v>
      </c>
      <c r="B3983" t="s">
        <v>5942</v>
      </c>
    </row>
    <row r="3984" spans="1:2">
      <c r="A3984" t="s">
        <v>5943</v>
      </c>
      <c r="B3984" t="s">
        <v>5944</v>
      </c>
    </row>
    <row r="3985" spans="1:2">
      <c r="A3985" t="s">
        <v>5945</v>
      </c>
      <c r="B3985" t="s">
        <v>5946</v>
      </c>
    </row>
    <row r="3986" spans="1:2">
      <c r="A3986" t="s">
        <v>8612</v>
      </c>
      <c r="B3986" t="s">
        <v>8613</v>
      </c>
    </row>
    <row r="3987" spans="1:2">
      <c r="A3987" t="s">
        <v>9884</v>
      </c>
      <c r="B3987" t="s">
        <v>9885</v>
      </c>
    </row>
    <row r="3988" spans="1:2">
      <c r="A3988" t="s">
        <v>3629</v>
      </c>
      <c r="B3988" t="s">
        <v>3630</v>
      </c>
    </row>
    <row r="3989" spans="1:2">
      <c r="A3989" t="s">
        <v>9840</v>
      </c>
      <c r="B3989" t="s">
        <v>9841</v>
      </c>
    </row>
    <row r="3990" spans="1:2">
      <c r="A3990" t="s">
        <v>13050</v>
      </c>
      <c r="B3990" t="s">
        <v>1908</v>
      </c>
    </row>
    <row r="3991" spans="1:2">
      <c r="A3991" t="s">
        <v>9170</v>
      </c>
      <c r="B3991" t="s">
        <v>9171</v>
      </c>
    </row>
    <row r="3992" spans="1:2">
      <c r="A3992" t="s">
        <v>6648</v>
      </c>
      <c r="B3992" t="s">
        <v>6649</v>
      </c>
    </row>
    <row r="3993" spans="1:2">
      <c r="A3993" t="s">
        <v>5927</v>
      </c>
      <c r="B3993" t="s">
        <v>5928</v>
      </c>
    </row>
    <row r="3994" spans="1:2">
      <c r="A3994" t="s">
        <v>7584</v>
      </c>
      <c r="B3994" t="s">
        <v>7585</v>
      </c>
    </row>
    <row r="3995" spans="1:2">
      <c r="A3995" t="s">
        <v>7584</v>
      </c>
      <c r="B3995" t="s">
        <v>7586</v>
      </c>
    </row>
    <row r="3996" spans="1:2">
      <c r="A3996" t="s">
        <v>7608</v>
      </c>
      <c r="B3996" t="s">
        <v>7609</v>
      </c>
    </row>
    <row r="3997" spans="1:2">
      <c r="A3997" t="s">
        <v>7643</v>
      </c>
      <c r="B3997" t="s">
        <v>7644</v>
      </c>
    </row>
    <row r="3998" spans="1:2">
      <c r="A3998" t="s">
        <v>13114</v>
      </c>
      <c r="B3998" t="s">
        <v>13115</v>
      </c>
    </row>
    <row r="3999" spans="1:2">
      <c r="A3999" t="s">
        <v>8590</v>
      </c>
      <c r="B3999" t="s">
        <v>8591</v>
      </c>
    </row>
    <row r="4000" spans="1:2">
      <c r="A4000" t="s">
        <v>6705</v>
      </c>
      <c r="B4000" t="s">
        <v>6706</v>
      </c>
    </row>
    <row r="4001" spans="1:2">
      <c r="A4001" t="s">
        <v>7315</v>
      </c>
      <c r="B4001" t="s">
        <v>7316</v>
      </c>
    </row>
    <row r="4002" spans="1:2">
      <c r="A4002" t="s">
        <v>6344</v>
      </c>
      <c r="B4002" t="s">
        <v>6345</v>
      </c>
    </row>
    <row r="4003" spans="1:2">
      <c r="A4003" t="s">
        <v>4918</v>
      </c>
      <c r="B4003" t="s">
        <v>4919</v>
      </c>
    </row>
    <row r="4004" spans="1:2">
      <c r="A4004" t="s">
        <v>14110</v>
      </c>
      <c r="B4004" t="s">
        <v>4917</v>
      </c>
    </row>
    <row r="4005" spans="1:2">
      <c r="A4005" t="s">
        <v>10845</v>
      </c>
      <c r="B4005" t="s">
        <v>10846</v>
      </c>
    </row>
    <row r="4006" spans="1:2">
      <c r="A4006" t="s">
        <v>9850</v>
      </c>
      <c r="B4006" t="s">
        <v>9851</v>
      </c>
    </row>
    <row r="4007" spans="1:2">
      <c r="A4007" t="s">
        <v>4471</v>
      </c>
      <c r="B4007" t="s">
        <v>4472</v>
      </c>
    </row>
    <row r="4008" spans="1:2">
      <c r="A4008" t="s">
        <v>4471</v>
      </c>
      <c r="B4008" t="s">
        <v>4473</v>
      </c>
    </row>
    <row r="4009" spans="1:2">
      <c r="A4009" t="s">
        <v>9327</v>
      </c>
      <c r="B4009" t="s">
        <v>9328</v>
      </c>
    </row>
    <row r="4010" spans="1:2">
      <c r="A4010" t="s">
        <v>11133</v>
      </c>
      <c r="B4010" t="s">
        <v>11135</v>
      </c>
    </row>
    <row r="4011" spans="1:2">
      <c r="A4011" t="s">
        <v>11133</v>
      </c>
      <c r="B4011" t="s">
        <v>11134</v>
      </c>
    </row>
    <row r="4012" spans="1:2">
      <c r="A4012" t="s">
        <v>9838</v>
      </c>
      <c r="B4012" t="s">
        <v>9839</v>
      </c>
    </row>
    <row r="4013" spans="1:2">
      <c r="A4013" t="s">
        <v>9916</v>
      </c>
      <c r="B4013" t="s">
        <v>9917</v>
      </c>
    </row>
    <row r="4014" spans="1:2">
      <c r="A4014" t="s">
        <v>7982</v>
      </c>
      <c r="B4014" t="s">
        <v>7983</v>
      </c>
    </row>
    <row r="4015" spans="1:2">
      <c r="A4015" t="s">
        <v>4428</v>
      </c>
      <c r="B4015" t="s">
        <v>1872</v>
      </c>
    </row>
    <row r="4016" spans="1:2">
      <c r="A4016" t="s">
        <v>4428</v>
      </c>
      <c r="B4016" t="s">
        <v>1872</v>
      </c>
    </row>
    <row r="4017" spans="1:2">
      <c r="A4017" t="s">
        <v>13502</v>
      </c>
      <c r="B4017" t="s">
        <v>13511</v>
      </c>
    </row>
    <row r="4018" spans="1:2">
      <c r="A4018" t="s">
        <v>3923</v>
      </c>
      <c r="B4018" t="s">
        <v>3924</v>
      </c>
    </row>
    <row r="4019" spans="1:2">
      <c r="A4019" t="s">
        <v>4898</v>
      </c>
      <c r="B4019" t="s">
        <v>4899</v>
      </c>
    </row>
    <row r="4020" spans="1:2">
      <c r="A4020" t="s">
        <v>11526</v>
      </c>
      <c r="B4020" t="s">
        <v>11527</v>
      </c>
    </row>
    <row r="4021" spans="1:2">
      <c r="A4021" t="s">
        <v>10650</v>
      </c>
      <c r="B4021" t="s">
        <v>10651</v>
      </c>
    </row>
    <row r="4022" spans="1:2">
      <c r="A4022" t="s">
        <v>10010</v>
      </c>
      <c r="B4022" t="s">
        <v>10011</v>
      </c>
    </row>
    <row r="4023" spans="1:2">
      <c r="A4023" t="s">
        <v>10010</v>
      </c>
      <c r="B4023" t="s">
        <v>10011</v>
      </c>
    </row>
    <row r="4024" spans="1:2">
      <c r="A4024" t="s">
        <v>5257</v>
      </c>
      <c r="B4024" t="s">
        <v>5258</v>
      </c>
    </row>
    <row r="4025" spans="1:2">
      <c r="A4025" t="s">
        <v>4408</v>
      </c>
      <c r="B4025" t="s">
        <v>4409</v>
      </c>
    </row>
    <row r="4026" spans="1:2">
      <c r="A4026" t="s">
        <v>3331</v>
      </c>
      <c r="B4026" t="s">
        <v>3332</v>
      </c>
    </row>
    <row r="4027" spans="1:2">
      <c r="A4027" t="s">
        <v>12473</v>
      </c>
      <c r="B4027" t="s">
        <v>12474</v>
      </c>
    </row>
    <row r="4028" spans="1:2">
      <c r="A4028" t="s">
        <v>3695</v>
      </c>
      <c r="B4028" t="s">
        <v>3696</v>
      </c>
    </row>
    <row r="4029" spans="1:2">
      <c r="A4029" t="s">
        <v>11417</v>
      </c>
      <c r="B4029" t="s">
        <v>11418</v>
      </c>
    </row>
    <row r="4030" spans="1:2">
      <c r="A4030" t="s">
        <v>13051</v>
      </c>
      <c r="B4030" t="s">
        <v>13052</v>
      </c>
    </row>
    <row r="4031" spans="1:2">
      <c r="A4031" t="s">
        <v>5317</v>
      </c>
      <c r="B4031" t="s">
        <v>5318</v>
      </c>
    </row>
    <row r="4032" spans="1:2">
      <c r="A4032" t="s">
        <v>11082</v>
      </c>
      <c r="B4032" t="s">
        <v>11083</v>
      </c>
    </row>
    <row r="4033" spans="1:2">
      <c r="A4033" t="s">
        <v>11082</v>
      </c>
      <c r="B4033" t="s">
        <v>11084</v>
      </c>
    </row>
    <row r="4034" spans="1:2">
      <c r="A4034" t="s">
        <v>8964</v>
      </c>
      <c r="B4034" t="s">
        <v>8965</v>
      </c>
    </row>
    <row r="4035" spans="1:2">
      <c r="A4035" t="s">
        <v>9345</v>
      </c>
      <c r="B4035" t="s">
        <v>9346</v>
      </c>
    </row>
    <row r="4036" spans="1:2">
      <c r="A4036" t="s">
        <v>7313</v>
      </c>
      <c r="B4036" t="s">
        <v>7314</v>
      </c>
    </row>
    <row r="4037" spans="1:2">
      <c r="A4037" t="s">
        <v>5997</v>
      </c>
      <c r="B4037" t="s">
        <v>5998</v>
      </c>
    </row>
    <row r="4038" spans="1:2">
      <c r="A4038" t="s">
        <v>11085</v>
      </c>
      <c r="B4038" t="s">
        <v>11086</v>
      </c>
    </row>
    <row r="4039" spans="1:2">
      <c r="A4039" t="s">
        <v>11085</v>
      </c>
      <c r="B4039" t="s">
        <v>11087</v>
      </c>
    </row>
    <row r="4040" spans="1:2">
      <c r="A4040" t="s">
        <v>11722</v>
      </c>
      <c r="B4040" t="s">
        <v>11723</v>
      </c>
    </row>
    <row r="4041" spans="1:2">
      <c r="A4041" t="s">
        <v>5875</v>
      </c>
      <c r="B4041" t="s">
        <v>5876</v>
      </c>
    </row>
    <row r="4042" spans="1:2">
      <c r="A4042" t="s">
        <v>5612</v>
      </c>
      <c r="B4042" t="s">
        <v>5613</v>
      </c>
    </row>
    <row r="4043" spans="1:2">
      <c r="A4043" t="s">
        <v>5612</v>
      </c>
      <c r="B4043" t="s">
        <v>5614</v>
      </c>
    </row>
    <row r="4044" spans="1:2">
      <c r="A4044" t="s">
        <v>4178</v>
      </c>
      <c r="B4044" t="s">
        <v>2069</v>
      </c>
    </row>
    <row r="4045" spans="1:2">
      <c r="A4045" t="s">
        <v>7618</v>
      </c>
      <c r="B4045" t="s">
        <v>1864</v>
      </c>
    </row>
    <row r="4046" spans="1:2">
      <c r="A4046" t="s">
        <v>7618</v>
      </c>
      <c r="B4046" t="s">
        <v>7619</v>
      </c>
    </row>
    <row r="4047" spans="1:2">
      <c r="A4047" t="s">
        <v>7743</v>
      </c>
      <c r="B4047" t="s">
        <v>7745</v>
      </c>
    </row>
    <row r="4048" spans="1:2">
      <c r="A4048" t="s">
        <v>7755</v>
      </c>
      <c r="B4048" t="s">
        <v>7745</v>
      </c>
    </row>
    <row r="4049" spans="1:2">
      <c r="A4049" t="s">
        <v>9842</v>
      </c>
      <c r="B4049" t="s">
        <v>9843</v>
      </c>
    </row>
    <row r="4050" spans="1:2">
      <c r="A4050" t="s">
        <v>9852</v>
      </c>
      <c r="B4050" t="s">
        <v>9853</v>
      </c>
    </row>
    <row r="4051" spans="1:2">
      <c r="A4051" t="s">
        <v>7743</v>
      </c>
      <c r="B4051" t="s">
        <v>7746</v>
      </c>
    </row>
    <row r="4052" spans="1:2">
      <c r="A4052" t="s">
        <v>11684</v>
      </c>
      <c r="B4052" t="s">
        <v>11685</v>
      </c>
    </row>
    <row r="4053" spans="1:2">
      <c r="A4053" t="s">
        <v>6729</v>
      </c>
      <c r="B4053" t="s">
        <v>6730</v>
      </c>
    </row>
    <row r="4054" spans="1:2">
      <c r="A4054" t="s">
        <v>10008</v>
      </c>
      <c r="B4054" t="s">
        <v>10009</v>
      </c>
    </row>
    <row r="4055" spans="1:2">
      <c r="A4055" t="s">
        <v>10008</v>
      </c>
      <c r="B4055" t="s">
        <v>10009</v>
      </c>
    </row>
    <row r="4056" spans="1:2">
      <c r="A4056" t="s">
        <v>12481</v>
      </c>
      <c r="B4056" t="s">
        <v>12482</v>
      </c>
    </row>
    <row r="4057" spans="1:2">
      <c r="A4057" t="s">
        <v>7743</v>
      </c>
      <c r="B4057" t="s">
        <v>7744</v>
      </c>
    </row>
    <row r="4058" spans="1:2">
      <c r="A4058" t="s">
        <v>5663</v>
      </c>
      <c r="B4058" t="s">
        <v>5665</v>
      </c>
    </row>
    <row r="4059" spans="1:2">
      <c r="A4059" t="s">
        <v>11409</v>
      </c>
      <c r="B4059" t="s">
        <v>11410</v>
      </c>
    </row>
    <row r="4060" spans="1:2">
      <c r="A4060" t="s">
        <v>10017</v>
      </c>
      <c r="B4060" t="s">
        <v>10018</v>
      </c>
    </row>
    <row r="4061" spans="1:2">
      <c r="A4061" t="s">
        <v>10017</v>
      </c>
      <c r="B4061" t="s">
        <v>10018</v>
      </c>
    </row>
    <row r="4062" spans="1:2">
      <c r="A4062" t="s">
        <v>4895</v>
      </c>
      <c r="B4062" t="s">
        <v>14185</v>
      </c>
    </row>
    <row r="4063" spans="1:2">
      <c r="A4063" t="s">
        <v>9918</v>
      </c>
      <c r="B4063" t="s">
        <v>9919</v>
      </c>
    </row>
    <row r="4064" spans="1:2">
      <c r="A4064" t="s">
        <v>10146</v>
      </c>
      <c r="B4064" t="s">
        <v>10148</v>
      </c>
    </row>
    <row r="4065" spans="1:2">
      <c r="A4065" t="s">
        <v>7814</v>
      </c>
      <c r="B4065" t="s">
        <v>7816</v>
      </c>
    </row>
    <row r="4066" spans="1:2">
      <c r="A4066" t="s">
        <v>7814</v>
      </c>
      <c r="B4066" t="s">
        <v>7815</v>
      </c>
    </row>
    <row r="4067" spans="1:2">
      <c r="A4067" t="s">
        <v>9854</v>
      </c>
      <c r="B4067" t="s">
        <v>9855</v>
      </c>
    </row>
    <row r="4068" spans="1:2">
      <c r="A4068" t="s">
        <v>12924</v>
      </c>
      <c r="B4068" t="s">
        <v>12927</v>
      </c>
    </row>
    <row r="4069" spans="1:2">
      <c r="A4069" t="s">
        <v>12129</v>
      </c>
      <c r="B4069" t="s">
        <v>12131</v>
      </c>
    </row>
    <row r="4070" spans="1:2">
      <c r="A4070" t="s">
        <v>4509</v>
      </c>
      <c r="B4070" t="s">
        <v>4511</v>
      </c>
    </row>
    <row r="4071" spans="1:2">
      <c r="A4071" t="s">
        <v>5311</v>
      </c>
      <c r="B4071" t="s">
        <v>5312</v>
      </c>
    </row>
    <row r="4072" spans="1:2">
      <c r="A4072" t="s">
        <v>8854</v>
      </c>
      <c r="B4072" t="s">
        <v>8855</v>
      </c>
    </row>
    <row r="4073" spans="1:2">
      <c r="A4073" t="s">
        <v>4018</v>
      </c>
      <c r="B4073" t="s">
        <v>4019</v>
      </c>
    </row>
    <row r="4074" spans="1:2">
      <c r="A4074" t="s">
        <v>4022</v>
      </c>
      <c r="B4074" t="s">
        <v>4023</v>
      </c>
    </row>
    <row r="4075" spans="1:2">
      <c r="A4075" t="s">
        <v>8044</v>
      </c>
      <c r="B4075" t="s">
        <v>8045</v>
      </c>
    </row>
    <row r="4076" spans="1:2">
      <c r="A4076" t="s">
        <v>8818</v>
      </c>
      <c r="B4076" t="s">
        <v>8819</v>
      </c>
    </row>
    <row r="4077" spans="1:2">
      <c r="A4077" t="s">
        <v>8814</v>
      </c>
      <c r="B4077" t="s">
        <v>8815</v>
      </c>
    </row>
    <row r="4078" spans="1:2">
      <c r="A4078" t="s">
        <v>4142</v>
      </c>
      <c r="B4078" t="s">
        <v>4143</v>
      </c>
    </row>
    <row r="4079" spans="1:2">
      <c r="A4079" t="s">
        <v>4647</v>
      </c>
      <c r="B4079" t="s">
        <v>4649</v>
      </c>
    </row>
    <row r="4080" spans="1:2">
      <c r="A4080" t="s">
        <v>6768</v>
      </c>
      <c r="B4080" t="s">
        <v>4649</v>
      </c>
    </row>
    <row r="4081" spans="1:2">
      <c r="A4081" t="s">
        <v>11219</v>
      </c>
      <c r="B4081" t="s">
        <v>4649</v>
      </c>
    </row>
    <row r="4082" spans="1:2">
      <c r="A4082" t="s">
        <v>4462</v>
      </c>
      <c r="B4082" t="s">
        <v>4463</v>
      </c>
    </row>
    <row r="4083" spans="1:2">
      <c r="A4083" t="s">
        <v>4506</v>
      </c>
      <c r="B4083" t="s">
        <v>4508</v>
      </c>
    </row>
    <row r="4084" spans="1:2">
      <c r="A4084" t="s">
        <v>8872</v>
      </c>
      <c r="B4084" t="s">
        <v>8873</v>
      </c>
    </row>
    <row r="4085" spans="1:2">
      <c r="A4085" t="s">
        <v>5242</v>
      </c>
      <c r="B4085" t="s">
        <v>5243</v>
      </c>
    </row>
    <row r="4086" spans="1:2">
      <c r="A4086" t="s">
        <v>5480</v>
      </c>
      <c r="B4086" t="s">
        <v>5481</v>
      </c>
    </row>
    <row r="4087" spans="1:2">
      <c r="A4087" t="s">
        <v>9977</v>
      </c>
      <c r="B4087" t="s">
        <v>9978</v>
      </c>
    </row>
    <row r="4088" spans="1:2">
      <c r="A4088" t="s">
        <v>9333</v>
      </c>
      <c r="B4088" t="s">
        <v>9334</v>
      </c>
    </row>
    <row r="4089" spans="1:2">
      <c r="A4089" t="s">
        <v>6181</v>
      </c>
      <c r="B4089" t="s">
        <v>6182</v>
      </c>
    </row>
    <row r="4090" spans="1:2">
      <c r="A4090" t="s">
        <v>12948</v>
      </c>
      <c r="B4090" t="s">
        <v>12949</v>
      </c>
    </row>
    <row r="4091" spans="1:2">
      <c r="A4091" t="s">
        <v>9920</v>
      </c>
      <c r="B4091" t="s">
        <v>9921</v>
      </c>
    </row>
    <row r="4092" spans="1:2">
      <c r="A4092" t="s">
        <v>5196</v>
      </c>
      <c r="B4092" t="s">
        <v>5197</v>
      </c>
    </row>
    <row r="4093" spans="1:2">
      <c r="A4093" t="s">
        <v>8544</v>
      </c>
      <c r="B4093" t="s">
        <v>8545</v>
      </c>
    </row>
    <row r="4094" spans="1:2">
      <c r="A4094" t="s">
        <v>3860</v>
      </c>
      <c r="B4094" t="s">
        <v>3861</v>
      </c>
    </row>
    <row r="4095" spans="1:2">
      <c r="A4095" t="s">
        <v>12958</v>
      </c>
      <c r="B4095" t="s">
        <v>12959</v>
      </c>
    </row>
    <row r="4096" spans="1:2">
      <c r="A4096" t="s">
        <v>7236</v>
      </c>
      <c r="B4096" t="s">
        <v>7237</v>
      </c>
    </row>
    <row r="4097" spans="1:2">
      <c r="A4097" t="s">
        <v>4882</v>
      </c>
      <c r="B4097" t="s">
        <v>4883</v>
      </c>
    </row>
    <row r="4098" spans="1:2">
      <c r="A4098" t="s">
        <v>8425</v>
      </c>
      <c r="B4098" t="s">
        <v>8426</v>
      </c>
    </row>
    <row r="4099" spans="1:2">
      <c r="A4099" t="s">
        <v>9800</v>
      </c>
      <c r="B4099" t="s">
        <v>9801</v>
      </c>
    </row>
    <row r="4100" spans="1:2">
      <c r="A4100" t="s">
        <v>5672</v>
      </c>
      <c r="B4100" t="s">
        <v>5673</v>
      </c>
    </row>
    <row r="4101" spans="1:2">
      <c r="A4101" t="s">
        <v>5672</v>
      </c>
      <c r="B4101" t="s">
        <v>5674</v>
      </c>
    </row>
    <row r="4102" spans="1:2">
      <c r="A4102" t="s">
        <v>5579</v>
      </c>
      <c r="B4102" t="s">
        <v>5581</v>
      </c>
    </row>
    <row r="4103" spans="1:2">
      <c r="A4103" t="s">
        <v>8364</v>
      </c>
      <c r="B4103" t="s">
        <v>8365</v>
      </c>
    </row>
    <row r="4104" spans="1:2">
      <c r="A4104" t="s">
        <v>3375</v>
      </c>
      <c r="B4104" t="s">
        <v>3376</v>
      </c>
    </row>
    <row r="4105" spans="1:2">
      <c r="A4105" t="s">
        <v>3375</v>
      </c>
      <c r="B4105" t="s">
        <v>3376</v>
      </c>
    </row>
    <row r="4106" spans="1:2">
      <c r="A4106" t="s">
        <v>3351</v>
      </c>
      <c r="B4106" t="s">
        <v>3352</v>
      </c>
    </row>
    <row r="4107" spans="1:2">
      <c r="A4107" t="s">
        <v>3351</v>
      </c>
      <c r="B4107" t="s">
        <v>3352</v>
      </c>
    </row>
    <row r="4108" spans="1:2">
      <c r="A4108" t="s">
        <v>8318</v>
      </c>
      <c r="B4108" t="s">
        <v>8319</v>
      </c>
    </row>
    <row r="4109" spans="1:2">
      <c r="A4109" t="s">
        <v>13396</v>
      </c>
      <c r="B4109" t="s">
        <v>13397</v>
      </c>
    </row>
    <row r="4110" spans="1:2">
      <c r="A4110" t="s">
        <v>13396</v>
      </c>
      <c r="B4110" t="s">
        <v>13397</v>
      </c>
    </row>
    <row r="4111" spans="1:2">
      <c r="A4111" t="s">
        <v>10593</v>
      </c>
      <c r="B4111" t="s">
        <v>10594</v>
      </c>
    </row>
    <row r="4112" spans="1:2">
      <c r="A4112" t="s">
        <v>10593</v>
      </c>
      <c r="B4112" t="s">
        <v>10594</v>
      </c>
    </row>
    <row r="4113" spans="1:2">
      <c r="A4113" t="s">
        <v>5542</v>
      </c>
      <c r="B4113" t="s">
        <v>5543</v>
      </c>
    </row>
    <row r="4114" spans="1:2">
      <c r="A4114" t="s">
        <v>7289</v>
      </c>
      <c r="B4114" t="s">
        <v>7290</v>
      </c>
    </row>
    <row r="4115" spans="1:2">
      <c r="A4115" t="s">
        <v>12836</v>
      </c>
      <c r="B4115" t="s">
        <v>12837</v>
      </c>
    </row>
    <row r="4116" spans="1:2">
      <c r="A4116" t="s">
        <v>13025</v>
      </c>
      <c r="B4116" t="s">
        <v>13026</v>
      </c>
    </row>
    <row r="4117" spans="1:2">
      <c r="A4117" t="s">
        <v>10463</v>
      </c>
      <c r="B4117" t="s">
        <v>10465</v>
      </c>
    </row>
    <row r="4118" spans="1:2">
      <c r="A4118" t="s">
        <v>10356</v>
      </c>
      <c r="B4118" t="s">
        <v>10357</v>
      </c>
    </row>
    <row r="4119" spans="1:2">
      <c r="A4119" t="s">
        <v>10356</v>
      </c>
      <c r="B4119" t="s">
        <v>10357</v>
      </c>
    </row>
    <row r="4120" spans="1:2">
      <c r="A4120" t="s">
        <v>9550</v>
      </c>
      <c r="B4120" t="s">
        <v>9551</v>
      </c>
    </row>
    <row r="4121" spans="1:2">
      <c r="A4121" t="s">
        <v>10196</v>
      </c>
      <c r="B4121" t="s">
        <v>10197</v>
      </c>
    </row>
    <row r="4122" spans="1:2">
      <c r="A4122" t="s">
        <v>10198</v>
      </c>
      <c r="B4122" t="s">
        <v>10199</v>
      </c>
    </row>
    <row r="4123" spans="1:2">
      <c r="A4123" t="s">
        <v>3891</v>
      </c>
      <c r="B4123" t="s">
        <v>3892</v>
      </c>
    </row>
    <row r="4124" spans="1:2">
      <c r="A4124" t="s">
        <v>4186</v>
      </c>
      <c r="B4124" t="s">
        <v>4187</v>
      </c>
    </row>
    <row r="4125" spans="1:2">
      <c r="A4125" t="s">
        <v>8308</v>
      </c>
      <c r="B4125" t="s">
        <v>8309</v>
      </c>
    </row>
    <row r="4126" spans="1:2">
      <c r="A4126" t="s">
        <v>8326</v>
      </c>
      <c r="B4126" t="s">
        <v>8327</v>
      </c>
    </row>
    <row r="4127" spans="1:2">
      <c r="A4127" t="s">
        <v>8366</v>
      </c>
      <c r="B4127" t="s">
        <v>8367</v>
      </c>
    </row>
    <row r="4128" spans="1:2">
      <c r="A4128" t="s">
        <v>10346</v>
      </c>
      <c r="B4128" t="s">
        <v>10347</v>
      </c>
    </row>
    <row r="4129" spans="1:2">
      <c r="A4129" t="s">
        <v>10346</v>
      </c>
      <c r="B4129" t="s">
        <v>10347</v>
      </c>
    </row>
    <row r="4130" spans="1:2">
      <c r="A4130" t="s">
        <v>10613</v>
      </c>
      <c r="B4130" t="s">
        <v>10614</v>
      </c>
    </row>
    <row r="4131" spans="1:2">
      <c r="A4131" t="s">
        <v>3383</v>
      </c>
      <c r="B4131" t="s">
        <v>3384</v>
      </c>
    </row>
    <row r="4132" spans="1:2">
      <c r="A4132" t="s">
        <v>3383</v>
      </c>
      <c r="B4132" t="s">
        <v>3384</v>
      </c>
    </row>
    <row r="4133" spans="1:2">
      <c r="A4133" t="s">
        <v>9447</v>
      </c>
      <c r="B4133" t="s">
        <v>9448</v>
      </c>
    </row>
    <row r="4134" spans="1:2">
      <c r="A4134" t="s">
        <v>9447</v>
      </c>
      <c r="B4134" t="s">
        <v>9448</v>
      </c>
    </row>
    <row r="4135" spans="1:2">
      <c r="A4135" t="s">
        <v>6901</v>
      </c>
      <c r="B4135" t="s">
        <v>6902</v>
      </c>
    </row>
    <row r="4136" spans="1:2">
      <c r="A4136" t="s">
        <v>6903</v>
      </c>
      <c r="B4136" t="s">
        <v>6902</v>
      </c>
    </row>
    <row r="4137" spans="1:2">
      <c r="A4137" t="s">
        <v>6904</v>
      </c>
      <c r="B4137" t="s">
        <v>6905</v>
      </c>
    </row>
    <row r="4138" spans="1:2">
      <c r="A4138" t="s">
        <v>11986</v>
      </c>
      <c r="B4138" t="s">
        <v>11987</v>
      </c>
    </row>
    <row r="4139" spans="1:2">
      <c r="A4139" t="s">
        <v>4236</v>
      </c>
      <c r="B4139" t="s">
        <v>4237</v>
      </c>
    </row>
    <row r="4140" spans="1:2">
      <c r="A4140" t="s">
        <v>10794</v>
      </c>
      <c r="B4140" t="s">
        <v>10795</v>
      </c>
    </row>
    <row r="4141" spans="1:2">
      <c r="A4141" t="s">
        <v>4220</v>
      </c>
      <c r="B4141" t="s">
        <v>4221</v>
      </c>
    </row>
    <row r="4142" spans="1:2">
      <c r="A4142" t="s">
        <v>11992</v>
      </c>
      <c r="B4142" t="s">
        <v>11993</v>
      </c>
    </row>
    <row r="4143" spans="1:2">
      <c r="A4143" t="s">
        <v>4212</v>
      </c>
      <c r="B4143" t="s">
        <v>4213</v>
      </c>
    </row>
    <row r="4144" spans="1:2">
      <c r="A4144" t="s">
        <v>5000</v>
      </c>
      <c r="B4144" t="s">
        <v>5001</v>
      </c>
    </row>
    <row r="4145" spans="1:2">
      <c r="A4145" t="s">
        <v>14111</v>
      </c>
      <c r="B4145" t="s">
        <v>4993</v>
      </c>
    </row>
    <row r="4146" spans="1:2">
      <c r="A4146" t="s">
        <v>8614</v>
      </c>
      <c r="B4146" t="s">
        <v>8615</v>
      </c>
    </row>
    <row r="4147" spans="1:2">
      <c r="A4147" t="s">
        <v>5756</v>
      </c>
      <c r="B4147" t="s">
        <v>2759</v>
      </c>
    </row>
    <row r="4148" spans="1:2">
      <c r="A4148" t="s">
        <v>7275</v>
      </c>
      <c r="B4148" t="s">
        <v>7276</v>
      </c>
    </row>
    <row r="4149" spans="1:2">
      <c r="A4149" t="s">
        <v>5382</v>
      </c>
      <c r="B4149" t="s">
        <v>5383</v>
      </c>
    </row>
    <row r="4150" spans="1:2">
      <c r="A4150" t="s">
        <v>4328</v>
      </c>
      <c r="B4150" t="s">
        <v>4329</v>
      </c>
    </row>
    <row r="4151" spans="1:2">
      <c r="A4151" t="s">
        <v>3411</v>
      </c>
      <c r="B4151" t="s">
        <v>3412</v>
      </c>
    </row>
    <row r="4152" spans="1:2">
      <c r="A4152" t="s">
        <v>3411</v>
      </c>
      <c r="B4152" t="s">
        <v>3412</v>
      </c>
    </row>
    <row r="4153" spans="1:2">
      <c r="A4153" t="s">
        <v>10237</v>
      </c>
      <c r="B4153" t="s">
        <v>10239</v>
      </c>
    </row>
    <row r="4154" spans="1:2">
      <c r="A4154" t="s">
        <v>5761</v>
      </c>
      <c r="B4154" t="s">
        <v>5762</v>
      </c>
    </row>
    <row r="4155" spans="1:2">
      <c r="A4155" t="s">
        <v>10072</v>
      </c>
      <c r="B4155" t="s">
        <v>10073</v>
      </c>
    </row>
    <row r="4156" spans="1:2">
      <c r="A4156" t="s">
        <v>10237</v>
      </c>
      <c r="B4156" t="s">
        <v>10238</v>
      </c>
    </row>
    <row r="4157" spans="1:2">
      <c r="A4157" t="s">
        <v>10237</v>
      </c>
      <c r="B4157" t="s">
        <v>10238</v>
      </c>
    </row>
    <row r="4158" spans="1:2">
      <c r="A4158" t="s">
        <v>3953</v>
      </c>
      <c r="B4158" t="s">
        <v>3954</v>
      </c>
    </row>
    <row r="4159" spans="1:2">
      <c r="A4159" t="s">
        <v>5347</v>
      </c>
      <c r="B4159" t="s">
        <v>5348</v>
      </c>
    </row>
    <row r="4160" spans="1:2">
      <c r="A4160" t="s">
        <v>8368</v>
      </c>
      <c r="B4160" t="s">
        <v>8369</v>
      </c>
    </row>
    <row r="4161" spans="1:2">
      <c r="A4161" t="s">
        <v>12287</v>
      </c>
      <c r="B4161" t="s">
        <v>12288</v>
      </c>
    </row>
    <row r="4162" spans="1:2">
      <c r="A4162" t="s">
        <v>12239</v>
      </c>
      <c r="B4162" t="s">
        <v>12240</v>
      </c>
    </row>
    <row r="4163" spans="1:2">
      <c r="A4163" t="s">
        <v>3830</v>
      </c>
      <c r="B4163" t="s">
        <v>3831</v>
      </c>
    </row>
    <row r="4164" spans="1:2">
      <c r="A4164" t="s">
        <v>8181</v>
      </c>
      <c r="B4164" t="s">
        <v>8182</v>
      </c>
    </row>
    <row r="4165" spans="1:2">
      <c r="A4165" t="s">
        <v>4837</v>
      </c>
      <c r="B4165" t="s">
        <v>4838</v>
      </c>
    </row>
    <row r="4166" spans="1:2">
      <c r="A4166" t="s">
        <v>7357</v>
      </c>
      <c r="B4166" t="s">
        <v>7358</v>
      </c>
    </row>
    <row r="4167" spans="1:2">
      <c r="A4167" t="s">
        <v>8570</v>
      </c>
      <c r="B4167" t="s">
        <v>8571</v>
      </c>
    </row>
    <row r="4168" spans="1:2">
      <c r="A4168" t="s">
        <v>7994</v>
      </c>
      <c r="B4168" t="s">
        <v>7997</v>
      </c>
    </row>
    <row r="4169" spans="1:2">
      <c r="A4169" t="s">
        <v>7994</v>
      </c>
      <c r="B4169" t="s">
        <v>7995</v>
      </c>
    </row>
    <row r="4170" spans="1:2">
      <c r="A4170" t="s">
        <v>7994</v>
      </c>
      <c r="B4170" t="s">
        <v>7996</v>
      </c>
    </row>
    <row r="4171" spans="1:2">
      <c r="A4171" t="s">
        <v>13141</v>
      </c>
      <c r="B4171" t="s">
        <v>13142</v>
      </c>
    </row>
    <row r="4172" spans="1:2">
      <c r="A4172" t="s">
        <v>14139</v>
      </c>
      <c r="B4172" t="s">
        <v>5838</v>
      </c>
    </row>
    <row r="4173" spans="1:2">
      <c r="A4173" t="s">
        <v>4040</v>
      </c>
      <c r="B4173" t="s">
        <v>4041</v>
      </c>
    </row>
    <row r="4174" spans="1:2">
      <c r="A4174" t="s">
        <v>10910</v>
      </c>
      <c r="B4174" t="s">
        <v>10911</v>
      </c>
    </row>
    <row r="4175" spans="1:2">
      <c r="A4175" t="s">
        <v>10934</v>
      </c>
      <c r="B4175" t="s">
        <v>10935</v>
      </c>
    </row>
    <row r="4176" spans="1:2">
      <c r="A4176" t="s">
        <v>6828</v>
      </c>
      <c r="B4176" t="s">
        <v>6829</v>
      </c>
    </row>
    <row r="4177" spans="1:2">
      <c r="A4177" t="s">
        <v>5182</v>
      </c>
      <c r="B4177" t="s">
        <v>5183</v>
      </c>
    </row>
    <row r="4178" spans="1:2">
      <c r="A4178" t="s">
        <v>9152</v>
      </c>
      <c r="B4178" t="s">
        <v>9153</v>
      </c>
    </row>
    <row r="4179" spans="1:2">
      <c r="A4179" t="s">
        <v>10756</v>
      </c>
      <c r="B4179" t="s">
        <v>10757</v>
      </c>
    </row>
    <row r="4180" spans="1:2">
      <c r="A4180" t="s">
        <v>10756</v>
      </c>
      <c r="B4180" t="s">
        <v>10757</v>
      </c>
    </row>
    <row r="4181" spans="1:2">
      <c r="A4181" t="s">
        <v>14093</v>
      </c>
      <c r="B4181" t="s">
        <v>4989</v>
      </c>
    </row>
    <row r="4182" spans="1:2">
      <c r="A4182" t="s">
        <v>6596</v>
      </c>
      <c r="B4182" t="s">
        <v>6597</v>
      </c>
    </row>
    <row r="4183" spans="1:2">
      <c r="A4183" t="s">
        <v>4342</v>
      </c>
      <c r="B4183" t="s">
        <v>4343</v>
      </c>
    </row>
    <row r="4184" spans="1:2">
      <c r="A4184" t="s">
        <v>12716</v>
      </c>
      <c r="B4184" t="s">
        <v>12718</v>
      </c>
    </row>
    <row r="4185" spans="1:2">
      <c r="A4185" t="s">
        <v>12681</v>
      </c>
      <c r="B4185" t="s">
        <v>12682</v>
      </c>
    </row>
    <row r="4186" spans="1:2">
      <c r="A4186" t="s">
        <v>9411</v>
      </c>
      <c r="B4186" t="s">
        <v>9412</v>
      </c>
    </row>
    <row r="4187" spans="1:2">
      <c r="A4187" t="s">
        <v>9411</v>
      </c>
      <c r="B4187" t="s">
        <v>9412</v>
      </c>
    </row>
    <row r="4188" spans="1:2">
      <c r="A4188" t="s">
        <v>6061</v>
      </c>
      <c r="B4188" t="s">
        <v>6062</v>
      </c>
    </row>
    <row r="4189" spans="1:2">
      <c r="A4189" t="s">
        <v>12595</v>
      </c>
      <c r="B4189" t="s">
        <v>12596</v>
      </c>
    </row>
    <row r="4190" spans="1:2">
      <c r="A4190" t="s">
        <v>13364</v>
      </c>
      <c r="B4190" t="s">
        <v>13365</v>
      </c>
    </row>
    <row r="4191" spans="1:2">
      <c r="A4191" t="s">
        <v>13364</v>
      </c>
      <c r="B4191" t="s">
        <v>13365</v>
      </c>
    </row>
    <row r="4192" spans="1:2">
      <c r="A4192" t="s">
        <v>12633</v>
      </c>
      <c r="B4192" t="s">
        <v>12634</v>
      </c>
    </row>
    <row r="4193" spans="1:2">
      <c r="A4193" t="s">
        <v>13087</v>
      </c>
      <c r="B4193" t="s">
        <v>2030</v>
      </c>
    </row>
    <row r="4194" spans="1:2">
      <c r="A4194" t="s">
        <v>10998</v>
      </c>
      <c r="B4194" t="s">
        <v>11000</v>
      </c>
    </row>
    <row r="4195" spans="1:2">
      <c r="A4195" t="s">
        <v>10998</v>
      </c>
      <c r="B4195" t="s">
        <v>10999</v>
      </c>
    </row>
    <row r="4196" spans="1:2">
      <c r="A4196" t="s">
        <v>9784</v>
      </c>
      <c r="B4196" t="s">
        <v>9785</v>
      </c>
    </row>
    <row r="4197" spans="1:2">
      <c r="A4197" t="s">
        <v>5206</v>
      </c>
      <c r="B4197" t="s">
        <v>5207</v>
      </c>
    </row>
    <row r="4198" spans="1:2">
      <c r="A4198" t="s">
        <v>9778</v>
      </c>
      <c r="B4198" t="s">
        <v>9779</v>
      </c>
    </row>
    <row r="4199" spans="1:2">
      <c r="A4199" t="s">
        <v>11156</v>
      </c>
      <c r="B4199" t="s">
        <v>11158</v>
      </c>
    </row>
    <row r="4200" spans="1:2">
      <c r="A4200" t="s">
        <v>11156</v>
      </c>
      <c r="B4200" t="s">
        <v>11157</v>
      </c>
    </row>
    <row r="4201" spans="1:2">
      <c r="A4201" t="s">
        <v>4222</v>
      </c>
      <c r="B4201" t="s">
        <v>4223</v>
      </c>
    </row>
    <row r="4202" spans="1:2">
      <c r="A4202" t="s">
        <v>4052</v>
      </c>
      <c r="B4202" t="s">
        <v>4053</v>
      </c>
    </row>
    <row r="4203" spans="1:2">
      <c r="A4203" t="s">
        <v>6021</v>
      </c>
      <c r="B4203" t="s">
        <v>6022</v>
      </c>
    </row>
    <row r="4204" spans="1:2">
      <c r="A4204" t="s">
        <v>7480</v>
      </c>
      <c r="B4204" t="s">
        <v>7481</v>
      </c>
    </row>
    <row r="4205" spans="1:2">
      <c r="A4205" t="s">
        <v>7466</v>
      </c>
      <c r="B4205" t="s">
        <v>7467</v>
      </c>
    </row>
    <row r="4206" spans="1:2">
      <c r="A4206" t="s">
        <v>7470</v>
      </c>
      <c r="B4206" t="s">
        <v>7471</v>
      </c>
    </row>
    <row r="4207" spans="1:2">
      <c r="A4207" t="s">
        <v>11828</v>
      </c>
      <c r="B4207" t="s">
        <v>11829</v>
      </c>
    </row>
    <row r="4208" spans="1:2">
      <c r="A4208" t="s">
        <v>6800</v>
      </c>
      <c r="B4208" t="s">
        <v>6801</v>
      </c>
    </row>
    <row r="4209" spans="1:2">
      <c r="A4209" t="s">
        <v>6619</v>
      </c>
      <c r="B4209" t="s">
        <v>6620</v>
      </c>
    </row>
    <row r="4210" spans="1:2">
      <c r="A4210" t="s">
        <v>6346</v>
      </c>
      <c r="B4210" t="s">
        <v>6347</v>
      </c>
    </row>
    <row r="4211" spans="1:2">
      <c r="A4211" t="s">
        <v>9056</v>
      </c>
      <c r="B4211" t="s">
        <v>9057</v>
      </c>
    </row>
    <row r="4212" spans="1:2">
      <c r="A4212" t="s">
        <v>9256</v>
      </c>
      <c r="B4212" t="s">
        <v>9257</v>
      </c>
    </row>
    <row r="4213" spans="1:2">
      <c r="A4213" t="s">
        <v>9695</v>
      </c>
      <c r="B4213" t="s">
        <v>9696</v>
      </c>
    </row>
    <row r="4214" spans="1:2">
      <c r="A4214" t="s">
        <v>9695</v>
      </c>
      <c r="B4214" t="s">
        <v>9696</v>
      </c>
    </row>
    <row r="4215" spans="1:2">
      <c r="A4215" t="s">
        <v>12218</v>
      </c>
      <c r="B4215" t="s">
        <v>12219</v>
      </c>
    </row>
    <row r="4216" spans="1:2">
      <c r="A4216" t="s">
        <v>12222</v>
      </c>
      <c r="B4216" t="s">
        <v>12223</v>
      </c>
    </row>
    <row r="4217" spans="1:2">
      <c r="A4217" t="s">
        <v>12170</v>
      </c>
      <c r="B4217" t="s">
        <v>12171</v>
      </c>
    </row>
    <row r="4218" spans="1:2">
      <c r="A4218" t="s">
        <v>12231</v>
      </c>
      <c r="B4218" t="s">
        <v>12232</v>
      </c>
    </row>
    <row r="4219" spans="1:2">
      <c r="A4219" t="s">
        <v>12237</v>
      </c>
      <c r="B4219" t="s">
        <v>12238</v>
      </c>
    </row>
    <row r="4220" spans="1:2">
      <c r="A4220" t="s">
        <v>12283</v>
      </c>
      <c r="B4220" t="s">
        <v>12284</v>
      </c>
    </row>
    <row r="4221" spans="1:2">
      <c r="A4221" t="s">
        <v>12166</v>
      </c>
      <c r="B4221" t="s">
        <v>12167</v>
      </c>
    </row>
    <row r="4222" spans="1:2">
      <c r="A4222" t="s">
        <v>12235</v>
      </c>
      <c r="B4222" t="s">
        <v>12236</v>
      </c>
    </row>
    <row r="4223" spans="1:2">
      <c r="A4223" t="s">
        <v>7820</v>
      </c>
      <c r="B4223" t="s">
        <v>7822</v>
      </c>
    </row>
    <row r="4224" spans="1:2">
      <c r="A4224" t="s">
        <v>7820</v>
      </c>
      <c r="B4224" t="s">
        <v>7821</v>
      </c>
    </row>
    <row r="4225" spans="1:2">
      <c r="A4225" t="s">
        <v>7850</v>
      </c>
      <c r="B4225" t="s">
        <v>7851</v>
      </c>
    </row>
    <row r="4226" spans="1:2">
      <c r="A4226" t="s">
        <v>8051</v>
      </c>
      <c r="B4226" t="s">
        <v>8052</v>
      </c>
    </row>
    <row r="4227" spans="1:2">
      <c r="A4227" t="s">
        <v>12172</v>
      </c>
      <c r="B4227" t="s">
        <v>12173</v>
      </c>
    </row>
    <row r="4228" spans="1:2">
      <c r="A4228" t="s">
        <v>12164</v>
      </c>
      <c r="B4228" t="s">
        <v>12165</v>
      </c>
    </row>
    <row r="4229" spans="1:2">
      <c r="A4229" t="s">
        <v>13261</v>
      </c>
      <c r="B4229" t="s">
        <v>13262</v>
      </c>
    </row>
    <row r="4230" spans="1:2">
      <c r="A4230" t="s">
        <v>13237</v>
      </c>
      <c r="B4230" t="s">
        <v>13238</v>
      </c>
    </row>
    <row r="4231" spans="1:2">
      <c r="A4231" t="s">
        <v>12301</v>
      </c>
      <c r="B4231" t="s">
        <v>2104</v>
      </c>
    </row>
    <row r="4232" spans="1:2">
      <c r="A4232" t="s">
        <v>7920</v>
      </c>
      <c r="B4232" t="s">
        <v>7921</v>
      </c>
    </row>
    <row r="4233" spans="1:2">
      <c r="A4233" t="s">
        <v>7899</v>
      </c>
      <c r="B4233" t="s">
        <v>7901</v>
      </c>
    </row>
    <row r="4234" spans="1:2">
      <c r="A4234" t="s">
        <v>7923</v>
      </c>
      <c r="B4234" t="s">
        <v>7925</v>
      </c>
    </row>
    <row r="4235" spans="1:2">
      <c r="A4235" t="s">
        <v>7265</v>
      </c>
      <c r="B4235" t="s">
        <v>7266</v>
      </c>
    </row>
    <row r="4236" spans="1:2">
      <c r="A4236" t="s">
        <v>4238</v>
      </c>
      <c r="B4236" t="s">
        <v>4239</v>
      </c>
    </row>
    <row r="4237" spans="1:2">
      <c r="A4237" t="s">
        <v>5335</v>
      </c>
      <c r="B4237" t="s">
        <v>5336</v>
      </c>
    </row>
    <row r="4238" spans="1:2">
      <c r="A4238" t="s">
        <v>7438</v>
      </c>
      <c r="B4238" t="s">
        <v>7439</v>
      </c>
    </row>
    <row r="4239" spans="1:2">
      <c r="A4239" t="s">
        <v>9526</v>
      </c>
      <c r="B4239" t="s">
        <v>9527</v>
      </c>
    </row>
    <row r="4240" spans="1:2">
      <c r="A4240" t="s">
        <v>9526</v>
      </c>
      <c r="B4240" t="s">
        <v>9527</v>
      </c>
    </row>
    <row r="4241" spans="1:2">
      <c r="A4241" t="s">
        <v>4821</v>
      </c>
      <c r="B4241" t="s">
        <v>4822</v>
      </c>
    </row>
    <row r="4242" spans="1:2">
      <c r="A4242" t="s">
        <v>12635</v>
      </c>
      <c r="B4242" t="s">
        <v>12636</v>
      </c>
    </row>
    <row r="4243" spans="1:2">
      <c r="A4243" t="s">
        <v>11574</v>
      </c>
      <c r="B4243" t="s">
        <v>11575</v>
      </c>
    </row>
    <row r="4244" spans="1:2">
      <c r="A4244" t="s">
        <v>5660</v>
      </c>
      <c r="B4244" t="s">
        <v>5661</v>
      </c>
    </row>
    <row r="4245" spans="1:2">
      <c r="A4245" t="s">
        <v>3835</v>
      </c>
      <c r="B4245" t="s">
        <v>3836</v>
      </c>
    </row>
    <row r="4246" spans="1:2">
      <c r="A4246" t="s">
        <v>10908</v>
      </c>
      <c r="B4246" t="s">
        <v>10909</v>
      </c>
    </row>
    <row r="4247" spans="1:2">
      <c r="A4247" t="s">
        <v>7403</v>
      </c>
      <c r="B4247" t="s">
        <v>7404</v>
      </c>
    </row>
    <row r="4248" spans="1:2">
      <c r="A4248" t="s">
        <v>4913</v>
      </c>
      <c r="B4248" t="s">
        <v>4914</v>
      </c>
    </row>
    <row r="4249" spans="1:2">
      <c r="A4249" t="s">
        <v>7395</v>
      </c>
      <c r="B4249" t="s">
        <v>7396</v>
      </c>
    </row>
    <row r="4250" spans="1:2">
      <c r="A4250" t="s">
        <v>6498</v>
      </c>
      <c r="B4250" t="s">
        <v>6499</v>
      </c>
    </row>
    <row r="4251" spans="1:2">
      <c r="A4251" t="s">
        <v>10240</v>
      </c>
      <c r="B4251" t="s">
        <v>10242</v>
      </c>
    </row>
    <row r="4252" spans="1:2">
      <c r="A4252" t="s">
        <v>10240</v>
      </c>
      <c r="B4252" t="s">
        <v>10242</v>
      </c>
    </row>
    <row r="4253" spans="1:2">
      <c r="A4253" t="s">
        <v>11512</v>
      </c>
      <c r="B4253" t="s">
        <v>11513</v>
      </c>
    </row>
    <row r="4254" spans="1:2">
      <c r="A4254" t="s">
        <v>10240</v>
      </c>
      <c r="B4254" t="s">
        <v>10241</v>
      </c>
    </row>
    <row r="4255" spans="1:2">
      <c r="A4255" t="s">
        <v>9542</v>
      </c>
      <c r="B4255" t="s">
        <v>9543</v>
      </c>
    </row>
    <row r="4256" spans="1:2">
      <c r="A4256" t="s">
        <v>11268</v>
      </c>
      <c r="B4256" t="s">
        <v>11269</v>
      </c>
    </row>
    <row r="4257" spans="1:2">
      <c r="A4257" t="s">
        <v>11268</v>
      </c>
      <c r="B4257" t="s">
        <v>11269</v>
      </c>
    </row>
    <row r="4258" spans="1:2">
      <c r="A4258" t="s">
        <v>8099</v>
      </c>
      <c r="B4258" t="s">
        <v>8100</v>
      </c>
    </row>
    <row r="4259" spans="1:2">
      <c r="A4259" t="s">
        <v>9188</v>
      </c>
      <c r="B4259" t="s">
        <v>9189</v>
      </c>
    </row>
    <row r="4260" spans="1:2">
      <c r="A4260" t="s">
        <v>4154</v>
      </c>
      <c r="B4260" t="s">
        <v>4155</v>
      </c>
    </row>
    <row r="4261" spans="1:2">
      <c r="A4261" t="s">
        <v>9936</v>
      </c>
      <c r="B4261" t="s">
        <v>4155</v>
      </c>
    </row>
    <row r="4262" spans="1:2">
      <c r="A4262" t="s">
        <v>4012</v>
      </c>
      <c r="B4262" t="s">
        <v>4013</v>
      </c>
    </row>
    <row r="4263" spans="1:2">
      <c r="A4263" t="s">
        <v>4518</v>
      </c>
      <c r="B4263" t="s">
        <v>4519</v>
      </c>
    </row>
    <row r="4264" spans="1:2">
      <c r="A4264" t="s">
        <v>12151</v>
      </c>
      <c r="B4264" t="s">
        <v>4519</v>
      </c>
    </row>
    <row r="4265" spans="1:2">
      <c r="A4265" t="s">
        <v>9064</v>
      </c>
      <c r="B4265" t="s">
        <v>9065</v>
      </c>
    </row>
    <row r="4266" spans="1:2">
      <c r="A4266" t="s">
        <v>8510</v>
      </c>
      <c r="B4266" t="s">
        <v>8511</v>
      </c>
    </row>
    <row r="4267" spans="1:2">
      <c r="A4267" t="s">
        <v>4076</v>
      </c>
      <c r="B4267" t="s">
        <v>4077</v>
      </c>
    </row>
    <row r="4268" spans="1:2">
      <c r="A4268" t="s">
        <v>11268</v>
      </c>
      <c r="B4268" t="s">
        <v>11270</v>
      </c>
    </row>
    <row r="4269" spans="1:2">
      <c r="A4269" t="s">
        <v>9032</v>
      </c>
      <c r="B4269" t="s">
        <v>9033</v>
      </c>
    </row>
    <row r="4270" spans="1:2">
      <c r="A4270" t="s">
        <v>4078</v>
      </c>
      <c r="B4270" t="s">
        <v>4079</v>
      </c>
    </row>
    <row r="4271" spans="1:2">
      <c r="A4271" t="s">
        <v>8370</v>
      </c>
      <c r="B4271" t="s">
        <v>8371</v>
      </c>
    </row>
    <row r="4272" spans="1:2">
      <c r="A4272" t="s">
        <v>9060</v>
      </c>
      <c r="B4272" t="s">
        <v>9061</v>
      </c>
    </row>
    <row r="4273" spans="1:2">
      <c r="A4273" t="s">
        <v>6384</v>
      </c>
      <c r="B4273" t="s">
        <v>6385</v>
      </c>
    </row>
    <row r="4274" spans="1:2">
      <c r="A4274" t="s">
        <v>5036</v>
      </c>
      <c r="B4274" t="s">
        <v>5037</v>
      </c>
    </row>
    <row r="4275" spans="1:2">
      <c r="A4275" t="s">
        <v>5038</v>
      </c>
      <c r="B4275" t="s">
        <v>5039</v>
      </c>
    </row>
    <row r="4276" spans="1:2">
      <c r="A4276" t="s">
        <v>5034</v>
      </c>
      <c r="B4276" t="s">
        <v>5035</v>
      </c>
    </row>
    <row r="4277" spans="1:2">
      <c r="A4277" t="s">
        <v>14112</v>
      </c>
      <c r="B4277" t="s">
        <v>5029</v>
      </c>
    </row>
    <row r="4278" spans="1:2">
      <c r="A4278" t="s">
        <v>11460</v>
      </c>
      <c r="B4278" t="s">
        <v>11461</v>
      </c>
    </row>
    <row r="4279" spans="1:2">
      <c r="A4279" t="s">
        <v>9070</v>
      </c>
      <c r="B4279" t="s">
        <v>9071</v>
      </c>
    </row>
    <row r="4280" spans="1:2">
      <c r="A4280" t="s">
        <v>10644</v>
      </c>
      <c r="B4280" t="s">
        <v>10645</v>
      </c>
    </row>
    <row r="4281" spans="1:2">
      <c r="A4281" t="s">
        <v>10632</v>
      </c>
      <c r="B4281" t="s">
        <v>10633</v>
      </c>
    </row>
    <row r="4282" spans="1:2">
      <c r="A4282" t="s">
        <v>11482</v>
      </c>
      <c r="B4282" t="s">
        <v>11483</v>
      </c>
    </row>
    <row r="4283" spans="1:2">
      <c r="A4283" t="s">
        <v>10914</v>
      </c>
      <c r="B4283" t="s">
        <v>10915</v>
      </c>
    </row>
    <row r="4284" spans="1:2">
      <c r="A4284" t="s">
        <v>11462</v>
      </c>
      <c r="B4284" t="s">
        <v>11463</v>
      </c>
    </row>
    <row r="4285" spans="1:2">
      <c r="A4285" t="s">
        <v>5663</v>
      </c>
      <c r="B4285" t="s">
        <v>5664</v>
      </c>
    </row>
    <row r="4286" spans="1:2">
      <c r="A4286" t="s">
        <v>5636</v>
      </c>
      <c r="B4286" t="s">
        <v>5637</v>
      </c>
    </row>
    <row r="4287" spans="1:2">
      <c r="A4287" t="s">
        <v>5648</v>
      </c>
      <c r="B4287" t="s">
        <v>5650</v>
      </c>
    </row>
    <row r="4288" spans="1:2">
      <c r="A4288" t="s">
        <v>5645</v>
      </c>
      <c r="B4288" t="s">
        <v>5647</v>
      </c>
    </row>
    <row r="4289" spans="1:2">
      <c r="A4289" t="s">
        <v>5726</v>
      </c>
      <c r="B4289" t="s">
        <v>5727</v>
      </c>
    </row>
    <row r="4290" spans="1:2">
      <c r="A4290" t="s">
        <v>12585</v>
      </c>
      <c r="B4290" t="s">
        <v>12586</v>
      </c>
    </row>
    <row r="4291" spans="1:2">
      <c r="A4291" t="s">
        <v>11338</v>
      </c>
      <c r="B4291" t="s">
        <v>11340</v>
      </c>
    </row>
    <row r="4292" spans="1:2">
      <c r="A4292" t="s">
        <v>11338</v>
      </c>
      <c r="B4292" t="s">
        <v>11341</v>
      </c>
    </row>
    <row r="4293" spans="1:2">
      <c r="A4293" t="s">
        <v>4528</v>
      </c>
      <c r="B4293" t="s">
        <v>4529</v>
      </c>
    </row>
    <row r="4294" spans="1:2">
      <c r="A4294" t="s">
        <v>8248</v>
      </c>
      <c r="B4294" t="s">
        <v>8249</v>
      </c>
    </row>
    <row r="4295" spans="1:2">
      <c r="A4295" t="s">
        <v>11540</v>
      </c>
      <c r="B4295" t="s">
        <v>11541</v>
      </c>
    </row>
    <row r="4296" spans="1:2">
      <c r="A4296" t="s">
        <v>8248</v>
      </c>
      <c r="B4296" t="s">
        <v>8250</v>
      </c>
    </row>
    <row r="4297" spans="1:2">
      <c r="A4297" t="s">
        <v>8248</v>
      </c>
      <c r="B4297" t="s">
        <v>8251</v>
      </c>
    </row>
    <row r="4298" spans="1:2">
      <c r="A4298" t="s">
        <v>12784</v>
      </c>
      <c r="B4298" t="s">
        <v>12785</v>
      </c>
    </row>
    <row r="4299" spans="1:2">
      <c r="A4299" t="s">
        <v>5378</v>
      </c>
      <c r="B4299" t="s">
        <v>5379</v>
      </c>
    </row>
    <row r="4300" spans="1:2">
      <c r="A4300" t="s">
        <v>5796</v>
      </c>
      <c r="B4300" t="s">
        <v>14201</v>
      </c>
    </row>
    <row r="4301" spans="1:2">
      <c r="A4301" t="s">
        <v>11590</v>
      </c>
      <c r="B4301" t="s">
        <v>11591</v>
      </c>
    </row>
    <row r="4302" spans="1:2">
      <c r="A4302" t="s">
        <v>6668</v>
      </c>
      <c r="B4302" t="s">
        <v>6669</v>
      </c>
    </row>
    <row r="4303" spans="1:2">
      <c r="A4303" t="s">
        <v>10924</v>
      </c>
      <c r="B4303" t="s">
        <v>10925</v>
      </c>
    </row>
    <row r="4304" spans="1:2">
      <c r="A4304" t="s">
        <v>10646</v>
      </c>
      <c r="B4304" t="s">
        <v>10647</v>
      </c>
    </row>
    <row r="4305" spans="1:2">
      <c r="A4305" t="s">
        <v>4032</v>
      </c>
      <c r="B4305" t="s">
        <v>4033</v>
      </c>
    </row>
    <row r="4306" spans="1:2">
      <c r="A4306" t="s">
        <v>5482</v>
      </c>
      <c r="B4306" t="s">
        <v>5483</v>
      </c>
    </row>
    <row r="4307" spans="1:2">
      <c r="A4307" t="s">
        <v>4530</v>
      </c>
      <c r="B4307" t="s">
        <v>4531</v>
      </c>
    </row>
    <row r="4308" spans="1:2">
      <c r="A4308" t="s">
        <v>6305</v>
      </c>
      <c r="B4308" t="s">
        <v>6306</v>
      </c>
    </row>
    <row r="4309" spans="1:2">
      <c r="A4309" t="s">
        <v>7367</v>
      </c>
      <c r="B4309" t="s">
        <v>7368</v>
      </c>
    </row>
    <row r="4310" spans="1:2">
      <c r="A4310" t="s">
        <v>11342</v>
      </c>
      <c r="B4310" t="s">
        <v>11344</v>
      </c>
    </row>
    <row r="4311" spans="1:2">
      <c r="A4311" t="s">
        <v>11342</v>
      </c>
      <c r="B4311" t="s">
        <v>11343</v>
      </c>
    </row>
    <row r="4312" spans="1:2">
      <c r="A4312" t="s">
        <v>11342</v>
      </c>
      <c r="B4312" t="s">
        <v>11343</v>
      </c>
    </row>
    <row r="4313" spans="1:2">
      <c r="A4313" t="s">
        <v>6983</v>
      </c>
      <c r="B4313" t="s">
        <v>6984</v>
      </c>
    </row>
    <row r="4314" spans="1:2">
      <c r="A4314" t="s">
        <v>9552</v>
      </c>
      <c r="B4314" t="s">
        <v>9553</v>
      </c>
    </row>
    <row r="4315" spans="1:2">
      <c r="A4315" t="s">
        <v>9564</v>
      </c>
      <c r="B4315" t="s">
        <v>9553</v>
      </c>
    </row>
    <row r="4316" spans="1:2">
      <c r="A4316" t="s">
        <v>12601</v>
      </c>
      <c r="B4316" t="s">
        <v>12602</v>
      </c>
    </row>
    <row r="4317" spans="1:2">
      <c r="A4317" t="s">
        <v>10706</v>
      </c>
      <c r="B4317" t="s">
        <v>10707</v>
      </c>
    </row>
    <row r="4318" spans="1:2">
      <c r="A4318" t="s">
        <v>8932</v>
      </c>
      <c r="B4318" t="s">
        <v>8933</v>
      </c>
    </row>
    <row r="4319" spans="1:2">
      <c r="A4319" t="s">
        <v>7514</v>
      </c>
      <c r="B4319" t="s">
        <v>7515</v>
      </c>
    </row>
    <row r="4320" spans="1:2">
      <c r="A4320" t="s">
        <v>10732</v>
      </c>
      <c r="B4320" t="s">
        <v>10733</v>
      </c>
    </row>
    <row r="4321" spans="1:2">
      <c r="A4321" t="s">
        <v>4841</v>
      </c>
      <c r="B4321" t="s">
        <v>4842</v>
      </c>
    </row>
    <row r="4322" spans="1:2">
      <c r="A4322" t="s">
        <v>6113</v>
      </c>
      <c r="B4322" t="s">
        <v>6114</v>
      </c>
    </row>
    <row r="4323" spans="1:2">
      <c r="A4323" t="s">
        <v>13210</v>
      </c>
      <c r="B4323" t="s">
        <v>13211</v>
      </c>
    </row>
    <row r="4324" spans="1:2">
      <c r="A4324" t="s">
        <v>11624</v>
      </c>
      <c r="B4324" t="s">
        <v>11625</v>
      </c>
    </row>
    <row r="4325" spans="1:2">
      <c r="A4325" t="s">
        <v>6682</v>
      </c>
      <c r="B4325" t="s">
        <v>6683</v>
      </c>
    </row>
    <row r="4326" spans="1:2">
      <c r="A4326" t="s">
        <v>7283</v>
      </c>
      <c r="B4326" t="s">
        <v>7284</v>
      </c>
    </row>
    <row r="4327" spans="1:2">
      <c r="A4327" t="s">
        <v>4180</v>
      </c>
      <c r="B4327" t="s">
        <v>4181</v>
      </c>
    </row>
    <row r="4328" spans="1:2">
      <c r="A4328" t="s">
        <v>7802</v>
      </c>
      <c r="B4328" t="s">
        <v>7804</v>
      </c>
    </row>
    <row r="4329" spans="1:2">
      <c r="A4329" t="s">
        <v>7802</v>
      </c>
      <c r="B4329" t="s">
        <v>7803</v>
      </c>
    </row>
    <row r="4330" spans="1:2">
      <c r="A4330" t="s">
        <v>6045</v>
      </c>
      <c r="B4330" t="s">
        <v>6046</v>
      </c>
    </row>
    <row r="4331" spans="1:2">
      <c r="A4331" t="s">
        <v>6755</v>
      </c>
      <c r="B4331" t="s">
        <v>6756</v>
      </c>
    </row>
    <row r="4332" spans="1:2">
      <c r="A4332" t="s">
        <v>4915</v>
      </c>
      <c r="B4332" t="s">
        <v>4916</v>
      </c>
    </row>
    <row r="4333" spans="1:2">
      <c r="A4333" t="s">
        <v>12265</v>
      </c>
      <c r="B4333" t="s">
        <v>12266</v>
      </c>
    </row>
    <row r="4334" spans="1:2">
      <c r="A4334" t="s">
        <v>12216</v>
      </c>
      <c r="B4334" t="s">
        <v>12217</v>
      </c>
    </row>
    <row r="4335" spans="1:2">
      <c r="A4335" t="s">
        <v>5055</v>
      </c>
      <c r="B4335" t="s">
        <v>5056</v>
      </c>
    </row>
    <row r="4336" spans="1:2">
      <c r="A4336" t="s">
        <v>14115</v>
      </c>
      <c r="B4336" t="s">
        <v>5050</v>
      </c>
    </row>
    <row r="4337" spans="1:2">
      <c r="A4337" t="s">
        <v>14116</v>
      </c>
      <c r="B4337" t="s">
        <v>5045</v>
      </c>
    </row>
    <row r="4338" spans="1:2">
      <c r="A4338" t="s">
        <v>14117</v>
      </c>
      <c r="B4338" t="s">
        <v>5051</v>
      </c>
    </row>
    <row r="4339" spans="1:2">
      <c r="A4339" t="s">
        <v>14118</v>
      </c>
      <c r="B4339" t="s">
        <v>5054</v>
      </c>
    </row>
    <row r="4340" spans="1:2">
      <c r="A4340" t="s">
        <v>14119</v>
      </c>
      <c r="B4340" t="s">
        <v>5044</v>
      </c>
    </row>
    <row r="4341" spans="1:2">
      <c r="A4341" t="s">
        <v>14120</v>
      </c>
      <c r="B4341" t="s">
        <v>5063</v>
      </c>
    </row>
    <row r="4342" spans="1:2">
      <c r="A4342" t="s">
        <v>14121</v>
      </c>
      <c r="B4342" t="s">
        <v>14187</v>
      </c>
    </row>
    <row r="4343" spans="1:2">
      <c r="A4343" t="s">
        <v>14122</v>
      </c>
      <c r="B4343" t="s">
        <v>14188</v>
      </c>
    </row>
    <row r="4344" spans="1:2">
      <c r="A4344" t="s">
        <v>14123</v>
      </c>
      <c r="B4344" t="s">
        <v>14189</v>
      </c>
    </row>
    <row r="4345" spans="1:2">
      <c r="A4345" t="s">
        <v>14124</v>
      </c>
      <c r="B4345" t="s">
        <v>14190</v>
      </c>
    </row>
    <row r="4346" spans="1:2">
      <c r="A4346" t="s">
        <v>5052</v>
      </c>
      <c r="B4346" t="s">
        <v>5053</v>
      </c>
    </row>
    <row r="4347" spans="1:2">
      <c r="A4347" t="s">
        <v>14125</v>
      </c>
      <c r="B4347" t="s">
        <v>14191</v>
      </c>
    </row>
    <row r="4348" spans="1:2">
      <c r="A4348" t="s">
        <v>14127</v>
      </c>
      <c r="B4348" t="s">
        <v>14193</v>
      </c>
    </row>
    <row r="4349" spans="1:2">
      <c r="A4349" t="s">
        <v>14126</v>
      </c>
      <c r="B4349" t="s">
        <v>14192</v>
      </c>
    </row>
    <row r="4350" spans="1:2">
      <c r="A4350" t="s">
        <v>5064</v>
      </c>
      <c r="B4350" t="s">
        <v>5065</v>
      </c>
    </row>
    <row r="4351" spans="1:2">
      <c r="A4351" t="s">
        <v>5057</v>
      </c>
      <c r="B4351" t="s">
        <v>5058</v>
      </c>
    </row>
    <row r="4352" spans="1:2">
      <c r="A4352" t="s">
        <v>5046</v>
      </c>
      <c r="B4352" t="s">
        <v>5047</v>
      </c>
    </row>
    <row r="4353" spans="1:2">
      <c r="A4353" t="s">
        <v>5066</v>
      </c>
      <c r="B4353" t="s">
        <v>5067</v>
      </c>
    </row>
    <row r="4354" spans="1:2">
      <c r="A4354" t="s">
        <v>5048</v>
      </c>
      <c r="B4354" t="s">
        <v>5049</v>
      </c>
    </row>
    <row r="4355" spans="1:2">
      <c r="A4355" t="s">
        <v>5059</v>
      </c>
      <c r="B4355" t="s">
        <v>5060</v>
      </c>
    </row>
    <row r="4356" spans="1:2">
      <c r="A4356" t="s">
        <v>5061</v>
      </c>
      <c r="B4356" t="s">
        <v>5062</v>
      </c>
    </row>
    <row r="4357" spans="1:2">
      <c r="A4357" t="s">
        <v>14114</v>
      </c>
      <c r="B4357" t="s">
        <v>14186</v>
      </c>
    </row>
    <row r="4358" spans="1:2">
      <c r="A4358" t="s">
        <v>4983</v>
      </c>
      <c r="B4358" t="s">
        <v>4984</v>
      </c>
    </row>
    <row r="4359" spans="1:2">
      <c r="A4359" t="s">
        <v>4973</v>
      </c>
      <c r="B4359" t="s">
        <v>4974</v>
      </c>
    </row>
    <row r="4360" spans="1:2">
      <c r="A4360" t="s">
        <v>10847</v>
      </c>
      <c r="B4360" t="s">
        <v>10848</v>
      </c>
    </row>
    <row r="4361" spans="1:2">
      <c r="A4361" t="s">
        <v>4849</v>
      </c>
      <c r="B4361" t="s">
        <v>4850</v>
      </c>
    </row>
    <row r="4362" spans="1:2">
      <c r="A4362" t="s">
        <v>7393</v>
      </c>
      <c r="B4362" t="s">
        <v>7394</v>
      </c>
    </row>
    <row r="4363" spans="1:2">
      <c r="A4363" t="s">
        <v>7823</v>
      </c>
      <c r="B4363" t="s">
        <v>7825</v>
      </c>
    </row>
    <row r="4364" spans="1:2">
      <c r="A4364" t="s">
        <v>7823</v>
      </c>
      <c r="B4364" t="s">
        <v>7824</v>
      </c>
    </row>
    <row r="4365" spans="1:2">
      <c r="A4365" t="s">
        <v>11706</v>
      </c>
      <c r="B4365" t="s">
        <v>11707</v>
      </c>
    </row>
    <row r="4366" spans="1:2">
      <c r="A4366" t="s">
        <v>11626</v>
      </c>
      <c r="B4366" t="s">
        <v>11627</v>
      </c>
    </row>
    <row r="4367" spans="1:2">
      <c r="A4367" t="s">
        <v>8572</v>
      </c>
      <c r="B4367" t="s">
        <v>8573</v>
      </c>
    </row>
    <row r="4368" spans="1:2">
      <c r="A4368" t="s">
        <v>4926</v>
      </c>
      <c r="B4368" t="s">
        <v>4927</v>
      </c>
    </row>
    <row r="4369" spans="1:2">
      <c r="A4369" t="s">
        <v>10789</v>
      </c>
      <c r="B4369" t="s">
        <v>10790</v>
      </c>
    </row>
    <row r="4370" spans="1:2">
      <c r="A4370" t="s">
        <v>11874</v>
      </c>
      <c r="B4370" t="s">
        <v>11875</v>
      </c>
    </row>
    <row r="4371" spans="1:2">
      <c r="A4371" t="s">
        <v>11646</v>
      </c>
      <c r="B4371" t="s">
        <v>11647</v>
      </c>
    </row>
    <row r="4372" spans="1:2">
      <c r="A4372" t="s">
        <v>7826</v>
      </c>
      <c r="B4372" t="s">
        <v>7828</v>
      </c>
    </row>
    <row r="4373" spans="1:2">
      <c r="A4373" t="s">
        <v>7826</v>
      </c>
      <c r="B4373" t="s">
        <v>7827</v>
      </c>
    </row>
    <row r="4374" spans="1:2">
      <c r="A4374" t="s">
        <v>4975</v>
      </c>
      <c r="B4374" t="s">
        <v>4976</v>
      </c>
    </row>
    <row r="4375" spans="1:2">
      <c r="A4375" t="s">
        <v>8688</v>
      </c>
      <c r="B4375" t="s">
        <v>8689</v>
      </c>
    </row>
    <row r="4376" spans="1:2">
      <c r="A4376" t="s">
        <v>8480</v>
      </c>
      <c r="B4376" t="s">
        <v>8481</v>
      </c>
    </row>
    <row r="4377" spans="1:2">
      <c r="A4377" t="s">
        <v>8372</v>
      </c>
      <c r="B4377" t="s">
        <v>8373</v>
      </c>
    </row>
    <row r="4378" spans="1:2">
      <c r="A4378" t="s">
        <v>9172</v>
      </c>
      <c r="B4378" t="s">
        <v>9173</v>
      </c>
    </row>
    <row r="4379" spans="1:2">
      <c r="A4379" t="s">
        <v>11188</v>
      </c>
      <c r="B4379" t="s">
        <v>11189</v>
      </c>
    </row>
    <row r="4380" spans="1:2">
      <c r="A4380" t="s">
        <v>11188</v>
      </c>
      <c r="B4380" t="s">
        <v>11190</v>
      </c>
    </row>
    <row r="4381" spans="1:2">
      <c r="A4381" t="s">
        <v>6747</v>
      </c>
      <c r="B4381" t="s">
        <v>6748</v>
      </c>
    </row>
    <row r="4382" spans="1:2">
      <c r="A4382" t="s">
        <v>4439</v>
      </c>
      <c r="B4382" t="s">
        <v>4441</v>
      </c>
    </row>
    <row r="4383" spans="1:2">
      <c r="A4383" t="s">
        <v>12591</v>
      </c>
      <c r="B4383" t="s">
        <v>12592</v>
      </c>
    </row>
    <row r="4384" spans="1:2">
      <c r="A4384" t="s">
        <v>12013</v>
      </c>
      <c r="B4384" t="s">
        <v>12014</v>
      </c>
    </row>
    <row r="4385" spans="1:2">
      <c r="A4385" t="s">
        <v>10930</v>
      </c>
      <c r="B4385" t="s">
        <v>10931</v>
      </c>
    </row>
    <row r="4386" spans="1:2">
      <c r="A4386" t="s">
        <v>9273</v>
      </c>
      <c r="B4386" t="s">
        <v>9274</v>
      </c>
    </row>
    <row r="4387" spans="1:2">
      <c r="A4387" t="s">
        <v>4924</v>
      </c>
      <c r="B4387" t="s">
        <v>4925</v>
      </c>
    </row>
    <row r="4388" spans="1:2">
      <c r="A4388" t="s">
        <v>14140</v>
      </c>
      <c r="B4388" t="s">
        <v>14211</v>
      </c>
    </row>
    <row r="4389" spans="1:2">
      <c r="A4389" t="s">
        <v>11088</v>
      </c>
      <c r="B4389" t="s">
        <v>11089</v>
      </c>
    </row>
    <row r="4390" spans="1:2">
      <c r="A4390" t="s">
        <v>11088</v>
      </c>
      <c r="B4390" t="s">
        <v>11090</v>
      </c>
    </row>
    <row r="4391" spans="1:2">
      <c r="A4391" t="s">
        <v>11830</v>
      </c>
      <c r="B4391" t="s">
        <v>11831</v>
      </c>
    </row>
    <row r="4392" spans="1:2">
      <c r="A4392" t="s">
        <v>11576</v>
      </c>
      <c r="B4392" t="s">
        <v>11577</v>
      </c>
    </row>
    <row r="4393" spans="1:2">
      <c r="A4393" t="s">
        <v>7115</v>
      </c>
      <c r="B4393" t="s">
        <v>7116</v>
      </c>
    </row>
    <row r="4394" spans="1:2">
      <c r="A4394" t="s">
        <v>9733</v>
      </c>
      <c r="B4394" t="s">
        <v>9734</v>
      </c>
    </row>
    <row r="4395" spans="1:2">
      <c r="A4395" t="s">
        <v>5162</v>
      </c>
      <c r="B4395" t="s">
        <v>5163</v>
      </c>
    </row>
    <row r="4396" spans="1:2">
      <c r="A4396" t="s">
        <v>13106</v>
      </c>
      <c r="B4396" t="s">
        <v>14273</v>
      </c>
    </row>
    <row r="4397" spans="1:2">
      <c r="A4397" t="s">
        <v>7412</v>
      </c>
      <c r="B4397" t="s">
        <v>7413</v>
      </c>
    </row>
    <row r="4398" spans="1:2">
      <c r="A4398" t="s">
        <v>9780</v>
      </c>
      <c r="B4398" t="s">
        <v>9781</v>
      </c>
    </row>
    <row r="4399" spans="1:2">
      <c r="A4399" t="s">
        <v>10460</v>
      </c>
      <c r="B4399" t="s">
        <v>10462</v>
      </c>
    </row>
    <row r="4400" spans="1:2">
      <c r="A4400" t="s">
        <v>4308</v>
      </c>
      <c r="B4400" t="s">
        <v>4309</v>
      </c>
    </row>
    <row r="4401" spans="1:2">
      <c r="A4401" t="s">
        <v>7103</v>
      </c>
      <c r="B4401" t="s">
        <v>7104</v>
      </c>
    </row>
    <row r="4402" spans="1:2">
      <c r="A4402" t="s">
        <v>10613</v>
      </c>
      <c r="B4402" t="s">
        <v>7104</v>
      </c>
    </row>
    <row r="4403" spans="1:2">
      <c r="A4403" t="s">
        <v>10290</v>
      </c>
      <c r="B4403" t="s">
        <v>10292</v>
      </c>
    </row>
    <row r="4404" spans="1:2">
      <c r="A4404" t="s">
        <v>10290</v>
      </c>
      <c r="B4404" t="s">
        <v>10292</v>
      </c>
    </row>
    <row r="4405" spans="1:2">
      <c r="A4405" t="s">
        <v>4787</v>
      </c>
      <c r="B4405" t="s">
        <v>4788</v>
      </c>
    </row>
    <row r="4406" spans="1:2">
      <c r="A4406" t="s">
        <v>10290</v>
      </c>
      <c r="B4406" t="s">
        <v>10291</v>
      </c>
    </row>
    <row r="4407" spans="1:2">
      <c r="A4407" t="s">
        <v>10048</v>
      </c>
      <c r="B4407" t="s">
        <v>10049</v>
      </c>
    </row>
    <row r="4408" spans="1:2">
      <c r="A4408" t="s">
        <v>8166</v>
      </c>
      <c r="B4408" t="s">
        <v>8169</v>
      </c>
    </row>
    <row r="4409" spans="1:2">
      <c r="A4409" t="s">
        <v>8166</v>
      </c>
      <c r="B4409" t="s">
        <v>8168</v>
      </c>
    </row>
    <row r="4410" spans="1:2">
      <c r="A4410" t="s">
        <v>8166</v>
      </c>
      <c r="B4410" t="s">
        <v>8167</v>
      </c>
    </row>
    <row r="4411" spans="1:2">
      <c r="A4411" t="s">
        <v>4756</v>
      </c>
      <c r="B4411" t="s">
        <v>4757</v>
      </c>
    </row>
    <row r="4412" spans="1:2">
      <c r="A4412" t="s">
        <v>5918</v>
      </c>
      <c r="B4412" t="s">
        <v>5919</v>
      </c>
    </row>
    <row r="4413" spans="1:2">
      <c r="A4413" t="s">
        <v>12676</v>
      </c>
      <c r="B4413" t="s">
        <v>12678</v>
      </c>
    </row>
    <row r="4414" spans="1:2">
      <c r="A4414" t="s">
        <v>11338</v>
      </c>
      <c r="B4414" t="s">
        <v>11339</v>
      </c>
    </row>
    <row r="4415" spans="1:2">
      <c r="A4415" t="s">
        <v>7899</v>
      </c>
      <c r="B4415" t="s">
        <v>7900</v>
      </c>
    </row>
    <row r="4416" spans="1:2">
      <c r="A4416" t="s">
        <v>7920</v>
      </c>
      <c r="B4416" t="s">
        <v>7922</v>
      </c>
    </row>
    <row r="4417" spans="1:2">
      <c r="A4417" t="s">
        <v>7923</v>
      </c>
      <c r="B4417" t="s">
        <v>7924</v>
      </c>
    </row>
    <row r="4418" spans="1:2">
      <c r="A4418" t="s">
        <v>5867</v>
      </c>
      <c r="B4418" t="s">
        <v>5868</v>
      </c>
    </row>
    <row r="4419" spans="1:2">
      <c r="A4419" t="s">
        <v>5909</v>
      </c>
      <c r="B4419" t="s">
        <v>5910</v>
      </c>
    </row>
    <row r="4420" spans="1:2">
      <c r="A4420" t="s">
        <v>6456</v>
      </c>
      <c r="B4420" t="s">
        <v>6457</v>
      </c>
    </row>
    <row r="4421" spans="1:2">
      <c r="A4421" t="s">
        <v>8294</v>
      </c>
      <c r="B4421" t="s">
        <v>8295</v>
      </c>
    </row>
    <row r="4422" spans="1:2">
      <c r="A4422" t="s">
        <v>8294</v>
      </c>
      <c r="B4422" t="s">
        <v>8295</v>
      </c>
    </row>
    <row r="4423" spans="1:2">
      <c r="A4423" t="s">
        <v>10264</v>
      </c>
      <c r="B4423" t="s">
        <v>10266</v>
      </c>
    </row>
    <row r="4424" spans="1:2">
      <c r="A4424" t="s">
        <v>9502</v>
      </c>
      <c r="B4424" t="s">
        <v>9503</v>
      </c>
    </row>
    <row r="4425" spans="1:2">
      <c r="A4425" t="s">
        <v>9502</v>
      </c>
      <c r="B4425" t="s">
        <v>9503</v>
      </c>
    </row>
    <row r="4426" spans="1:2">
      <c r="A4426" t="s">
        <v>10250</v>
      </c>
      <c r="B4426" t="s">
        <v>10252</v>
      </c>
    </row>
    <row r="4427" spans="1:2">
      <c r="A4427" t="s">
        <v>10659</v>
      </c>
      <c r="B4427" t="s">
        <v>10660</v>
      </c>
    </row>
    <row r="4428" spans="1:2">
      <c r="A4428" t="s">
        <v>10659</v>
      </c>
      <c r="B4428" t="s">
        <v>10661</v>
      </c>
    </row>
    <row r="4429" spans="1:2">
      <c r="A4429" t="s">
        <v>7990</v>
      </c>
      <c r="B4429" t="s">
        <v>7991</v>
      </c>
    </row>
    <row r="4430" spans="1:2">
      <c r="A4430" t="s">
        <v>5450</v>
      </c>
      <c r="B4430" t="s">
        <v>5452</v>
      </c>
    </row>
    <row r="4431" spans="1:2">
      <c r="A4431" t="s">
        <v>13157</v>
      </c>
      <c r="B4431" t="s">
        <v>13158</v>
      </c>
    </row>
    <row r="4432" spans="1:2">
      <c r="A4432" t="s">
        <v>3618</v>
      </c>
      <c r="B4432" t="s">
        <v>3619</v>
      </c>
    </row>
    <row r="4433" spans="1:2">
      <c r="A4433" t="s">
        <v>3706</v>
      </c>
      <c r="B4433" t="s">
        <v>3707</v>
      </c>
    </row>
    <row r="4434" spans="1:2">
      <c r="A4434" t="s">
        <v>7162</v>
      </c>
      <c r="B4434" t="s">
        <v>7163</v>
      </c>
    </row>
    <row r="4435" spans="1:2">
      <c r="A4435" t="s">
        <v>3600</v>
      </c>
      <c r="B4435" t="s">
        <v>3601</v>
      </c>
    </row>
    <row r="4436" spans="1:2">
      <c r="A4436" t="s">
        <v>6454</v>
      </c>
      <c r="B4436" t="s">
        <v>6455</v>
      </c>
    </row>
    <row r="4437" spans="1:2">
      <c r="A4437" t="s">
        <v>5434</v>
      </c>
      <c r="B4437" t="s">
        <v>5435</v>
      </c>
    </row>
    <row r="4438" spans="1:2">
      <c r="A4438" t="s">
        <v>4677</v>
      </c>
      <c r="B4438" t="s">
        <v>4678</v>
      </c>
    </row>
    <row r="4439" spans="1:2">
      <c r="A4439" t="s">
        <v>12087</v>
      </c>
      <c r="B4439" t="s">
        <v>12089</v>
      </c>
    </row>
    <row r="4440" spans="1:2">
      <c r="A4440" t="s">
        <v>10234</v>
      </c>
      <c r="B4440" t="s">
        <v>10236</v>
      </c>
    </row>
    <row r="4441" spans="1:2">
      <c r="A4441" t="s">
        <v>3719</v>
      </c>
      <c r="B4441" t="s">
        <v>3720</v>
      </c>
    </row>
    <row r="4442" spans="1:2">
      <c r="A4442" t="s">
        <v>7188</v>
      </c>
      <c r="B4442" t="s">
        <v>7189</v>
      </c>
    </row>
    <row r="4443" spans="1:2">
      <c r="A4443" t="s">
        <v>13174</v>
      </c>
      <c r="B4443" t="s">
        <v>13175</v>
      </c>
    </row>
    <row r="4444" spans="1:2">
      <c r="A4444" t="s">
        <v>9463</v>
      </c>
      <c r="B4444" t="s">
        <v>9464</v>
      </c>
    </row>
    <row r="4445" spans="1:2">
      <c r="A4445" t="s">
        <v>9463</v>
      </c>
      <c r="B4445" t="s">
        <v>9464</v>
      </c>
    </row>
    <row r="4446" spans="1:2">
      <c r="A4446" t="s">
        <v>8015</v>
      </c>
      <c r="B4446" t="s">
        <v>8018</v>
      </c>
    </row>
    <row r="4447" spans="1:2">
      <c r="A4447" t="s">
        <v>9413</v>
      </c>
      <c r="B4447" t="s">
        <v>9414</v>
      </c>
    </row>
    <row r="4448" spans="1:2">
      <c r="A4448" t="s">
        <v>9413</v>
      </c>
      <c r="B4448" t="s">
        <v>9414</v>
      </c>
    </row>
    <row r="4449" spans="1:2">
      <c r="A4449" t="s">
        <v>13291</v>
      </c>
      <c r="B4449" t="s">
        <v>13292</v>
      </c>
    </row>
    <row r="4450" spans="1:2">
      <c r="A4450" t="s">
        <v>13331</v>
      </c>
      <c r="B4450" t="s">
        <v>13332</v>
      </c>
    </row>
    <row r="4451" spans="1:2">
      <c r="A4451" t="s">
        <v>13257</v>
      </c>
      <c r="B4451" t="s">
        <v>13258</v>
      </c>
    </row>
    <row r="4452" spans="1:2">
      <c r="A4452" t="s">
        <v>13253</v>
      </c>
      <c r="B4452" t="s">
        <v>13254</v>
      </c>
    </row>
    <row r="4453" spans="1:2">
      <c r="A4453" t="s">
        <v>13351</v>
      </c>
      <c r="B4453" t="s">
        <v>13352</v>
      </c>
    </row>
    <row r="4454" spans="1:2">
      <c r="A4454" t="s">
        <v>9573</v>
      </c>
      <c r="B4454" t="s">
        <v>9574</v>
      </c>
    </row>
    <row r="4455" spans="1:2">
      <c r="A4455" t="s">
        <v>3631</v>
      </c>
      <c r="B4455" t="s">
        <v>3632</v>
      </c>
    </row>
    <row r="4456" spans="1:2">
      <c r="A4456" t="s">
        <v>3641</v>
      </c>
      <c r="B4456" t="s">
        <v>3642</v>
      </c>
    </row>
    <row r="4457" spans="1:2">
      <c r="A4457" t="s">
        <v>4448</v>
      </c>
      <c r="B4457" t="s">
        <v>1824</v>
      </c>
    </row>
    <row r="4458" spans="1:2">
      <c r="A4458" t="s">
        <v>4448</v>
      </c>
      <c r="B4458" t="s">
        <v>4449</v>
      </c>
    </row>
    <row r="4459" spans="1:2">
      <c r="A4459" t="s">
        <v>3578</v>
      </c>
      <c r="B4459" t="s">
        <v>3181</v>
      </c>
    </row>
    <row r="4460" spans="1:2">
      <c r="A4460" t="s">
        <v>9724</v>
      </c>
      <c r="B4460" t="s">
        <v>9725</v>
      </c>
    </row>
    <row r="4461" spans="1:2">
      <c r="A4461" t="s">
        <v>6601</v>
      </c>
      <c r="B4461" t="s">
        <v>6602</v>
      </c>
    </row>
    <row r="4462" spans="1:2">
      <c r="A4462" t="s">
        <v>10584</v>
      </c>
      <c r="B4462" t="s">
        <v>10586</v>
      </c>
    </row>
    <row r="4463" spans="1:2">
      <c r="A4463" t="s">
        <v>6636</v>
      </c>
      <c r="B4463" t="s">
        <v>6637</v>
      </c>
    </row>
    <row r="4464" spans="1:2">
      <c r="A4464" t="s">
        <v>6666</v>
      </c>
      <c r="B4464" t="s">
        <v>6667</v>
      </c>
    </row>
    <row r="4465" spans="1:2">
      <c r="A4465" t="s">
        <v>4766</v>
      </c>
      <c r="B4465" t="s">
        <v>4767</v>
      </c>
    </row>
    <row r="4466" spans="1:2">
      <c r="A4466" t="s">
        <v>9735</v>
      </c>
      <c r="B4466" t="s">
        <v>9736</v>
      </c>
    </row>
    <row r="4467" spans="1:2">
      <c r="A4467" t="s">
        <v>10475</v>
      </c>
      <c r="B4467" t="s">
        <v>10477</v>
      </c>
    </row>
    <row r="4468" spans="1:2">
      <c r="A4468" t="s">
        <v>3633</v>
      </c>
      <c r="B4468" t="s">
        <v>3634</v>
      </c>
    </row>
    <row r="4469" spans="1:2">
      <c r="A4469" t="s">
        <v>10282</v>
      </c>
      <c r="B4469" t="s">
        <v>10284</v>
      </c>
    </row>
    <row r="4470" spans="1:2">
      <c r="A4470" t="s">
        <v>8284</v>
      </c>
      <c r="B4470" t="s">
        <v>8285</v>
      </c>
    </row>
    <row r="4471" spans="1:2">
      <c r="A4471" t="s">
        <v>8284</v>
      </c>
      <c r="B4471" t="s">
        <v>8285</v>
      </c>
    </row>
    <row r="4472" spans="1:2">
      <c r="A4472" t="s">
        <v>7966</v>
      </c>
      <c r="B4472" t="s">
        <v>7968</v>
      </c>
    </row>
    <row r="4473" spans="1:2">
      <c r="A4473" t="s">
        <v>5710</v>
      </c>
      <c r="B4473" t="s">
        <v>5711</v>
      </c>
    </row>
    <row r="4474" spans="1:2">
      <c r="A4474" t="s">
        <v>3333</v>
      </c>
      <c r="B4474" t="s">
        <v>3334</v>
      </c>
    </row>
    <row r="4475" spans="1:2">
      <c r="A4475" t="s">
        <v>9623</v>
      </c>
      <c r="B4475" t="s">
        <v>9625</v>
      </c>
    </row>
    <row r="4476" spans="1:2">
      <c r="A4476" t="s">
        <v>8876</v>
      </c>
      <c r="B4476" t="s">
        <v>8877</v>
      </c>
    </row>
    <row r="4477" spans="1:2">
      <c r="A4477" t="s">
        <v>9504</v>
      </c>
      <c r="B4477" t="s">
        <v>9505</v>
      </c>
    </row>
    <row r="4478" spans="1:2">
      <c r="A4478" t="s">
        <v>9504</v>
      </c>
      <c r="B4478" t="s">
        <v>9506</v>
      </c>
    </row>
    <row r="4479" spans="1:2">
      <c r="A4479" t="s">
        <v>9476</v>
      </c>
      <c r="B4479" t="s">
        <v>9477</v>
      </c>
    </row>
    <row r="4480" spans="1:2">
      <c r="A4480" t="s">
        <v>9476</v>
      </c>
      <c r="B4480" t="s">
        <v>9477</v>
      </c>
    </row>
    <row r="4481" spans="1:2">
      <c r="A4481" t="s">
        <v>8874</v>
      </c>
      <c r="B4481" t="s">
        <v>8875</v>
      </c>
    </row>
    <row r="4482" spans="1:2">
      <c r="A4482" t="s">
        <v>11724</v>
      </c>
      <c r="B4482" t="s">
        <v>11725</v>
      </c>
    </row>
    <row r="4483" spans="1:2">
      <c r="A4483" t="s">
        <v>6426</v>
      </c>
      <c r="B4483" t="s">
        <v>6427</v>
      </c>
    </row>
    <row r="4484" spans="1:2">
      <c r="A4484" t="s">
        <v>11514</v>
      </c>
      <c r="B4484" t="s">
        <v>11515</v>
      </c>
    </row>
    <row r="4485" spans="1:2">
      <c r="A4485" t="s">
        <v>11578</v>
      </c>
      <c r="B4485" t="s">
        <v>11579</v>
      </c>
    </row>
    <row r="4486" spans="1:2">
      <c r="A4486" t="s">
        <v>11726</v>
      </c>
      <c r="B4486" t="s">
        <v>11727</v>
      </c>
    </row>
    <row r="4487" spans="1:2">
      <c r="A4487" t="s">
        <v>9210</v>
      </c>
      <c r="B4487" t="s">
        <v>9211</v>
      </c>
    </row>
    <row r="4488" spans="1:2">
      <c r="A4488" t="s">
        <v>11464</v>
      </c>
      <c r="B4488" t="s">
        <v>11465</v>
      </c>
    </row>
    <row r="4489" spans="1:2">
      <c r="A4489" t="s">
        <v>8374</v>
      </c>
      <c r="B4489" t="s">
        <v>8375</v>
      </c>
    </row>
    <row r="4490" spans="1:2">
      <c r="A4490" t="s">
        <v>10662</v>
      </c>
      <c r="B4490" t="s">
        <v>10663</v>
      </c>
    </row>
    <row r="4491" spans="1:2">
      <c r="A4491" t="s">
        <v>10662</v>
      </c>
      <c r="B4491" t="s">
        <v>10664</v>
      </c>
    </row>
    <row r="4492" spans="1:2">
      <c r="A4492" t="s">
        <v>4282</v>
      </c>
      <c r="B4492" t="s">
        <v>4283</v>
      </c>
    </row>
    <row r="4493" spans="1:2">
      <c r="A4493" t="s">
        <v>7295</v>
      </c>
      <c r="B4493" t="s">
        <v>7296</v>
      </c>
    </row>
    <row r="4494" spans="1:2">
      <c r="A4494" t="s">
        <v>7105</v>
      </c>
      <c r="B4494" t="s">
        <v>7106</v>
      </c>
    </row>
    <row r="4495" spans="1:2">
      <c r="A4495" t="s">
        <v>3809</v>
      </c>
      <c r="B4495" t="s">
        <v>3810</v>
      </c>
    </row>
    <row r="4496" spans="1:2">
      <c r="A4496" t="s">
        <v>3858</v>
      </c>
      <c r="B4496" t="s">
        <v>3859</v>
      </c>
    </row>
    <row r="4497" spans="1:2">
      <c r="A4497" t="s">
        <v>3862</v>
      </c>
      <c r="B4497" t="s">
        <v>3859</v>
      </c>
    </row>
    <row r="4498" spans="1:2">
      <c r="A4498" t="s">
        <v>12813</v>
      </c>
      <c r="B4498" t="s">
        <v>12814</v>
      </c>
    </row>
    <row r="4499" spans="1:2">
      <c r="A4499" t="s">
        <v>9312</v>
      </c>
      <c r="B4499" t="s">
        <v>9313</v>
      </c>
    </row>
    <row r="4500" spans="1:2">
      <c r="A4500" t="s">
        <v>4965</v>
      </c>
      <c r="B4500" t="s">
        <v>4966</v>
      </c>
    </row>
    <row r="4501" spans="1:2">
      <c r="A4501" t="s">
        <v>9108</v>
      </c>
      <c r="B4501" t="s">
        <v>9109</v>
      </c>
    </row>
    <row r="4502" spans="1:2">
      <c r="A4502" t="s">
        <v>9108</v>
      </c>
      <c r="B4502" t="s">
        <v>9109</v>
      </c>
    </row>
    <row r="4503" spans="1:2">
      <c r="A4503" t="s">
        <v>10674</v>
      </c>
      <c r="B4503" t="s">
        <v>10676</v>
      </c>
    </row>
    <row r="4504" spans="1:2">
      <c r="A4504" t="s">
        <v>10674</v>
      </c>
      <c r="B4504" t="s">
        <v>10675</v>
      </c>
    </row>
    <row r="4505" spans="1:2">
      <c r="A4505" t="s">
        <v>3773</v>
      </c>
      <c r="B4505" t="s">
        <v>3774</v>
      </c>
    </row>
    <row r="4506" spans="1:2">
      <c r="A4506" t="s">
        <v>3884</v>
      </c>
      <c r="B4506" t="s">
        <v>3874</v>
      </c>
    </row>
    <row r="4507" spans="1:2">
      <c r="A4507" t="s">
        <v>3873</v>
      </c>
      <c r="B4507" t="s">
        <v>3874</v>
      </c>
    </row>
    <row r="4508" spans="1:2">
      <c r="A4508" t="s">
        <v>9242</v>
      </c>
      <c r="B4508" t="s">
        <v>9243</v>
      </c>
    </row>
    <row r="4509" spans="1:2">
      <c r="A4509" t="s">
        <v>12186</v>
      </c>
      <c r="B4509" t="s">
        <v>12187</v>
      </c>
    </row>
    <row r="4510" spans="1:2">
      <c r="A4510" t="s">
        <v>5367</v>
      </c>
      <c r="B4510" t="s">
        <v>5368</v>
      </c>
    </row>
    <row r="4511" spans="1:2">
      <c r="A4511" t="s">
        <v>10070</v>
      </c>
      <c r="B4511" t="s">
        <v>10071</v>
      </c>
    </row>
    <row r="4512" spans="1:2">
      <c r="A4512" t="s">
        <v>8376</v>
      </c>
      <c r="B4512" t="s">
        <v>8377</v>
      </c>
    </row>
    <row r="4513" spans="1:2">
      <c r="A4513" t="s">
        <v>7908</v>
      </c>
      <c r="B4513" t="s">
        <v>7909</v>
      </c>
    </row>
    <row r="4514" spans="1:2">
      <c r="A4514" t="s">
        <v>10916</v>
      </c>
      <c r="B4514" t="s">
        <v>10917</v>
      </c>
    </row>
    <row r="4515" spans="1:2">
      <c r="A4515" t="s">
        <v>10964</v>
      </c>
      <c r="B4515" t="s">
        <v>10965</v>
      </c>
    </row>
    <row r="4516" spans="1:2">
      <c r="A4516" t="s">
        <v>9086</v>
      </c>
      <c r="B4516" t="s">
        <v>9087</v>
      </c>
    </row>
    <row r="4517" spans="1:2">
      <c r="A4517" t="s">
        <v>9086</v>
      </c>
      <c r="B4517" t="s">
        <v>9087</v>
      </c>
    </row>
    <row r="4518" spans="1:2">
      <c r="A4518" t="s">
        <v>12214</v>
      </c>
      <c r="B4518" t="s">
        <v>12215</v>
      </c>
    </row>
    <row r="4519" spans="1:2">
      <c r="A4519" t="s">
        <v>8170</v>
      </c>
      <c r="B4519" t="s">
        <v>8172</v>
      </c>
    </row>
    <row r="4520" spans="1:2">
      <c r="A4520" t="s">
        <v>8170</v>
      </c>
      <c r="B4520" t="s">
        <v>8172</v>
      </c>
    </row>
    <row r="4521" spans="1:2">
      <c r="A4521" t="s">
        <v>8482</v>
      </c>
      <c r="B4521" t="s">
        <v>8483</v>
      </c>
    </row>
    <row r="4522" spans="1:2">
      <c r="A4522" t="s">
        <v>7267</v>
      </c>
      <c r="B4522" t="s">
        <v>7268</v>
      </c>
    </row>
    <row r="4523" spans="1:2">
      <c r="A4523" t="s">
        <v>11580</v>
      </c>
      <c r="B4523" t="s">
        <v>11581</v>
      </c>
    </row>
    <row r="4524" spans="1:2">
      <c r="A4524" t="s">
        <v>13434</v>
      </c>
      <c r="B4524" t="s">
        <v>13435</v>
      </c>
    </row>
    <row r="4525" spans="1:2">
      <c r="A4525" t="s">
        <v>12226</v>
      </c>
      <c r="B4525" t="s">
        <v>2041</v>
      </c>
    </row>
    <row r="4526" spans="1:2">
      <c r="A4526" t="s">
        <v>4094</v>
      </c>
      <c r="B4526" t="s">
        <v>4095</v>
      </c>
    </row>
    <row r="4527" spans="1:2">
      <c r="A4527" t="s">
        <v>11854</v>
      </c>
      <c r="B4527" t="s">
        <v>11855</v>
      </c>
    </row>
    <row r="4528" spans="1:2">
      <c r="A4528" t="s">
        <v>6386</v>
      </c>
      <c r="B4528" t="s">
        <v>6387</v>
      </c>
    </row>
    <row r="4529" spans="1:2">
      <c r="A4529" t="s">
        <v>11758</v>
      </c>
      <c r="B4529" t="s">
        <v>11759</v>
      </c>
    </row>
    <row r="4530" spans="1:2">
      <c r="A4530" t="s">
        <v>11357</v>
      </c>
      <c r="B4530" t="s">
        <v>11358</v>
      </c>
    </row>
    <row r="4531" spans="1:2">
      <c r="A4531" t="s">
        <v>8467</v>
      </c>
      <c r="B4531" t="s">
        <v>8468</v>
      </c>
    </row>
    <row r="4532" spans="1:2">
      <c r="A4532" t="s">
        <v>6271</v>
      </c>
      <c r="B4532" t="s">
        <v>6272</v>
      </c>
    </row>
    <row r="4533" spans="1:2">
      <c r="A4533" t="s">
        <v>6307</v>
      </c>
      <c r="B4533" t="s">
        <v>6308</v>
      </c>
    </row>
    <row r="4534" spans="1:2">
      <c r="A4534" t="s">
        <v>8467</v>
      </c>
      <c r="B4534" t="s">
        <v>8469</v>
      </c>
    </row>
    <row r="4535" spans="1:2">
      <c r="A4535" t="s">
        <v>3427</v>
      </c>
      <c r="B4535" t="s">
        <v>3428</v>
      </c>
    </row>
    <row r="4536" spans="1:2">
      <c r="A4536" t="s">
        <v>7428</v>
      </c>
      <c r="B4536" t="s">
        <v>7429</v>
      </c>
    </row>
    <row r="4537" spans="1:2">
      <c r="A4537" t="s">
        <v>7277</v>
      </c>
      <c r="B4537" t="s">
        <v>7278</v>
      </c>
    </row>
    <row r="4538" spans="1:2">
      <c r="A4538" t="s">
        <v>10720</v>
      </c>
      <c r="B4538" t="s">
        <v>10721</v>
      </c>
    </row>
    <row r="4539" spans="1:2">
      <c r="A4539" t="s">
        <v>10740</v>
      </c>
      <c r="B4539" t="s">
        <v>10741</v>
      </c>
    </row>
    <row r="4540" spans="1:2">
      <c r="A4540" t="s">
        <v>6545</v>
      </c>
      <c r="B4540" t="s">
        <v>6547</v>
      </c>
    </row>
    <row r="4541" spans="1:2">
      <c r="A4541" t="s">
        <v>6559</v>
      </c>
      <c r="B4541" t="s">
        <v>6562</v>
      </c>
    </row>
    <row r="4542" spans="1:2">
      <c r="A4542" t="s">
        <v>6545</v>
      </c>
      <c r="B4542" t="s">
        <v>6546</v>
      </c>
    </row>
    <row r="4543" spans="1:2">
      <c r="A4543" t="s">
        <v>6545</v>
      </c>
      <c r="B4543" t="s">
        <v>6548</v>
      </c>
    </row>
    <row r="4544" spans="1:2">
      <c r="A4544" t="s">
        <v>6559</v>
      </c>
      <c r="B4544" t="s">
        <v>6560</v>
      </c>
    </row>
    <row r="4545" spans="1:2">
      <c r="A4545" t="s">
        <v>6559</v>
      </c>
      <c r="B4545" t="s">
        <v>6561</v>
      </c>
    </row>
    <row r="4546" spans="1:2">
      <c r="A4546" t="s">
        <v>4635</v>
      </c>
      <c r="B4546" t="s">
        <v>4636</v>
      </c>
    </row>
    <row r="4547" spans="1:2">
      <c r="A4547" t="s">
        <v>10552</v>
      </c>
      <c r="B4547" t="s">
        <v>10554</v>
      </c>
    </row>
    <row r="4548" spans="1:2">
      <c r="A4548" t="s">
        <v>10496</v>
      </c>
      <c r="B4548" t="s">
        <v>10498</v>
      </c>
    </row>
    <row r="4549" spans="1:2">
      <c r="A4549" t="s">
        <v>10571</v>
      </c>
      <c r="B4549" t="s">
        <v>10573</v>
      </c>
    </row>
    <row r="4550" spans="1:2">
      <c r="A4550" t="s">
        <v>10422</v>
      </c>
      <c r="B4550" t="s">
        <v>10424</v>
      </c>
    </row>
    <row r="4551" spans="1:2">
      <c r="A4551" t="s">
        <v>10482</v>
      </c>
      <c r="B4551" t="s">
        <v>10483</v>
      </c>
    </row>
    <row r="4552" spans="1:2">
      <c r="A4552" t="s">
        <v>10351</v>
      </c>
      <c r="B4552" t="s">
        <v>10352</v>
      </c>
    </row>
    <row r="4553" spans="1:2">
      <c r="A4553" t="s">
        <v>10389</v>
      </c>
      <c r="B4553" t="s">
        <v>10391</v>
      </c>
    </row>
    <row r="4554" spans="1:2">
      <c r="A4554" t="s">
        <v>10337</v>
      </c>
      <c r="B4554" t="s">
        <v>10339</v>
      </c>
    </row>
    <row r="4555" spans="1:2">
      <c r="A4555" t="s">
        <v>10403</v>
      </c>
      <c r="B4555" t="s">
        <v>10405</v>
      </c>
    </row>
    <row r="4556" spans="1:2">
      <c r="A4556" t="s">
        <v>10445</v>
      </c>
      <c r="B4556" t="s">
        <v>10447</v>
      </c>
    </row>
    <row r="4557" spans="1:2">
      <c r="A4557" t="s">
        <v>10466</v>
      </c>
      <c r="B4557" t="s">
        <v>10468</v>
      </c>
    </row>
    <row r="4558" spans="1:2">
      <c r="A4558" t="s">
        <v>10587</v>
      </c>
      <c r="B4558" t="s">
        <v>10589</v>
      </c>
    </row>
    <row r="4559" spans="1:2">
      <c r="A4559" t="s">
        <v>10371</v>
      </c>
      <c r="B4559" t="s">
        <v>10373</v>
      </c>
    </row>
    <row r="4560" spans="1:2">
      <c r="A4560" t="s">
        <v>10528</v>
      </c>
      <c r="B4560" t="s">
        <v>10530</v>
      </c>
    </row>
    <row r="4561" spans="1:2">
      <c r="A4561" t="s">
        <v>10514</v>
      </c>
      <c r="B4561" t="s">
        <v>10515</v>
      </c>
    </row>
    <row r="4562" spans="1:2">
      <c r="A4562" t="s">
        <v>8467</v>
      </c>
      <c r="B4562" t="s">
        <v>8470</v>
      </c>
    </row>
    <row r="4563" spans="1:2">
      <c r="A4563" t="s">
        <v>8471</v>
      </c>
      <c r="B4563" t="s">
        <v>8472</v>
      </c>
    </row>
    <row r="4564" spans="1:2">
      <c r="A4564" t="s">
        <v>5303</v>
      </c>
      <c r="B4564" t="s">
        <v>5304</v>
      </c>
    </row>
    <row r="4565" spans="1:2">
      <c r="A4565" t="s">
        <v>8471</v>
      </c>
      <c r="B4565" t="s">
        <v>8473</v>
      </c>
    </row>
    <row r="4566" spans="1:2">
      <c r="A4566" t="s">
        <v>8471</v>
      </c>
      <c r="B4566" t="s">
        <v>8473</v>
      </c>
    </row>
    <row r="4567" spans="1:2">
      <c r="A4567" t="s">
        <v>11486</v>
      </c>
      <c r="B4567" t="s">
        <v>11487</v>
      </c>
    </row>
    <row r="4568" spans="1:2">
      <c r="A4568" t="s">
        <v>5963</v>
      </c>
      <c r="B4568" t="s">
        <v>5964</v>
      </c>
    </row>
    <row r="4569" spans="1:2">
      <c r="A4569" t="s">
        <v>11255</v>
      </c>
      <c r="B4569" t="s">
        <v>11256</v>
      </c>
    </row>
    <row r="4570" spans="1:2">
      <c r="A4570" t="s">
        <v>3748</v>
      </c>
      <c r="B4570" t="s">
        <v>3749</v>
      </c>
    </row>
    <row r="4571" spans="1:2">
      <c r="A4571" t="s">
        <v>3748</v>
      </c>
      <c r="B4571" t="s">
        <v>3749</v>
      </c>
    </row>
    <row r="4572" spans="1:2">
      <c r="A4572" t="s">
        <v>3748</v>
      </c>
      <c r="B4572" t="s">
        <v>3749</v>
      </c>
    </row>
    <row r="4573" spans="1:2">
      <c r="A4573" t="s">
        <v>9230</v>
      </c>
      <c r="B4573" t="s">
        <v>9231</v>
      </c>
    </row>
    <row r="4574" spans="1:2">
      <c r="A4574" t="s">
        <v>6603</v>
      </c>
      <c r="B4574" t="s">
        <v>6604</v>
      </c>
    </row>
    <row r="4575" spans="1:2">
      <c r="A4575" t="s">
        <v>5716</v>
      </c>
      <c r="B4575" t="s">
        <v>5717</v>
      </c>
    </row>
    <row r="4576" spans="1:2">
      <c r="A4576" t="s">
        <v>8528</v>
      </c>
      <c r="B4576" t="s">
        <v>8529</v>
      </c>
    </row>
    <row r="4577" spans="1:2">
      <c r="A4577" t="s">
        <v>8512</v>
      </c>
      <c r="B4577" t="s">
        <v>8513</v>
      </c>
    </row>
    <row r="4578" spans="1:2">
      <c r="A4578" t="s">
        <v>8978</v>
      </c>
      <c r="B4578" t="s">
        <v>8979</v>
      </c>
    </row>
    <row r="4579" spans="1:2">
      <c r="A4579" t="s">
        <v>13454</v>
      </c>
      <c r="B4579" t="s">
        <v>13457</v>
      </c>
    </row>
    <row r="4580" spans="1:2">
      <c r="A4580" t="s">
        <v>5079</v>
      </c>
      <c r="B4580" t="s">
        <v>5080</v>
      </c>
    </row>
    <row r="4581" spans="1:2">
      <c r="A4581" t="s">
        <v>13038</v>
      </c>
      <c r="B4581" t="s">
        <v>1801</v>
      </c>
    </row>
    <row r="4582" spans="1:2">
      <c r="A4582" t="s">
        <v>6031</v>
      </c>
      <c r="B4582" t="s">
        <v>6032</v>
      </c>
    </row>
    <row r="4583" spans="1:2">
      <c r="A4583" t="s">
        <v>5781</v>
      </c>
      <c r="B4583" t="s">
        <v>5782</v>
      </c>
    </row>
    <row r="4584" spans="1:2">
      <c r="A4584" t="s">
        <v>6949</v>
      </c>
      <c r="B4584" t="s">
        <v>6950</v>
      </c>
    </row>
    <row r="4585" spans="1:2">
      <c r="A4585" t="s">
        <v>4839</v>
      </c>
      <c r="B4585" t="s">
        <v>4840</v>
      </c>
    </row>
    <row r="4586" spans="1:2">
      <c r="A4586" t="s">
        <v>4843</v>
      </c>
      <c r="B4586" t="s">
        <v>4844</v>
      </c>
    </row>
    <row r="4587" spans="1:2">
      <c r="A4587" t="s">
        <v>4851</v>
      </c>
      <c r="B4587" t="s">
        <v>4852</v>
      </c>
    </row>
    <row r="4588" spans="1:2">
      <c r="A4588" t="s">
        <v>11516</v>
      </c>
      <c r="B4588" t="s">
        <v>11517</v>
      </c>
    </row>
    <row r="4589" spans="1:2">
      <c r="A4589" t="s">
        <v>11528</v>
      </c>
      <c r="B4589" t="s">
        <v>11529</v>
      </c>
    </row>
    <row r="4590" spans="1:2">
      <c r="A4590" t="s">
        <v>6183</v>
      </c>
      <c r="B4590" t="s">
        <v>6184</v>
      </c>
    </row>
    <row r="4591" spans="1:2">
      <c r="A4591" t="s">
        <v>8652</v>
      </c>
      <c r="B4591" t="s">
        <v>8653</v>
      </c>
    </row>
    <row r="4592" spans="1:2">
      <c r="A4592" t="s">
        <v>8427</v>
      </c>
      <c r="B4592" t="s">
        <v>8428</v>
      </c>
    </row>
    <row r="4593" spans="1:2">
      <c r="A4593" t="s">
        <v>7383</v>
      </c>
      <c r="B4593" t="s">
        <v>7384</v>
      </c>
    </row>
    <row r="4594" spans="1:2">
      <c r="A4594" t="s">
        <v>12056</v>
      </c>
      <c r="B4594" t="s">
        <v>12057</v>
      </c>
    </row>
    <row r="4595" spans="1:2">
      <c r="A4595" t="s">
        <v>8716</v>
      </c>
      <c r="B4595" t="s">
        <v>8717</v>
      </c>
    </row>
    <row r="4596" spans="1:2">
      <c r="A4596" t="s">
        <v>7273</v>
      </c>
      <c r="B4596" t="s">
        <v>7274</v>
      </c>
    </row>
    <row r="4597" spans="1:2">
      <c r="A4597" t="s">
        <v>4224</v>
      </c>
      <c r="B4597" t="s">
        <v>4225</v>
      </c>
    </row>
    <row r="4598" spans="1:2">
      <c r="A4598" t="s">
        <v>4214</v>
      </c>
      <c r="B4598" t="s">
        <v>4215</v>
      </c>
    </row>
    <row r="4599" spans="1:2">
      <c r="A4599" t="s">
        <v>4240</v>
      </c>
      <c r="B4599" t="s">
        <v>4241</v>
      </c>
    </row>
    <row r="4600" spans="1:2">
      <c r="A4600" t="s">
        <v>3536</v>
      </c>
      <c r="B4600" t="s">
        <v>3537</v>
      </c>
    </row>
    <row r="4601" spans="1:2">
      <c r="A4601" t="s">
        <v>13122</v>
      </c>
      <c r="B4601" t="s">
        <v>3537</v>
      </c>
    </row>
    <row r="4602" spans="1:2">
      <c r="A4602" t="s">
        <v>9949</v>
      </c>
      <c r="B4602" t="s">
        <v>9950</v>
      </c>
    </row>
    <row r="4603" spans="1:2">
      <c r="A4603" t="s">
        <v>10574</v>
      </c>
      <c r="B4603" t="s">
        <v>10575</v>
      </c>
    </row>
    <row r="4604" spans="1:2">
      <c r="A4604" t="s">
        <v>4768</v>
      </c>
      <c r="B4604" t="s">
        <v>4769</v>
      </c>
    </row>
    <row r="4605" spans="1:2">
      <c r="A4605" t="s">
        <v>9024</v>
      </c>
      <c r="B4605" t="s">
        <v>9025</v>
      </c>
    </row>
    <row r="4606" spans="1:2">
      <c r="A4606" t="s">
        <v>9947</v>
      </c>
      <c r="B4606" t="s">
        <v>9948</v>
      </c>
    </row>
    <row r="4607" spans="1:2">
      <c r="A4607" t="s">
        <v>8268</v>
      </c>
      <c r="B4607" t="s">
        <v>8269</v>
      </c>
    </row>
    <row r="4608" spans="1:2">
      <c r="A4608" t="s">
        <v>8280</v>
      </c>
      <c r="B4608" t="s">
        <v>8281</v>
      </c>
    </row>
    <row r="4609" spans="1:2">
      <c r="A4609" t="s">
        <v>11391</v>
      </c>
      <c r="B4609" t="s">
        <v>11392</v>
      </c>
    </row>
    <row r="4610" spans="1:2">
      <c r="A4610" t="s">
        <v>13130</v>
      </c>
      <c r="B4610" t="s">
        <v>13131</v>
      </c>
    </row>
    <row r="4611" spans="1:2">
      <c r="A4611" t="s">
        <v>9937</v>
      </c>
      <c r="B4611" t="s">
        <v>9938</v>
      </c>
    </row>
    <row r="4612" spans="1:2">
      <c r="A4612" t="s">
        <v>9565</v>
      </c>
      <c r="B4612" t="s">
        <v>9566</v>
      </c>
    </row>
    <row r="4613" spans="1:2">
      <c r="A4613" t="s">
        <v>12742</v>
      </c>
      <c r="B4613" t="s">
        <v>12743</v>
      </c>
    </row>
    <row r="4614" spans="1:2">
      <c r="A4614" t="s">
        <v>10574</v>
      </c>
      <c r="B4614" t="s">
        <v>10576</v>
      </c>
    </row>
    <row r="4615" spans="1:2">
      <c r="A4615" t="s">
        <v>12527</v>
      </c>
      <c r="B4615" t="s">
        <v>12528</v>
      </c>
    </row>
    <row r="4616" spans="1:2">
      <c r="A4616" t="s">
        <v>11042</v>
      </c>
      <c r="B4616" t="s">
        <v>11043</v>
      </c>
    </row>
    <row r="4617" spans="1:2">
      <c r="A4617" t="s">
        <v>13151</v>
      </c>
      <c r="B4617" t="s">
        <v>13152</v>
      </c>
    </row>
    <row r="4618" spans="1:2">
      <c r="A4618" t="s">
        <v>6141</v>
      </c>
      <c r="B4618" t="s">
        <v>6142</v>
      </c>
    </row>
    <row r="4619" spans="1:2">
      <c r="A4619" t="s">
        <v>11307</v>
      </c>
      <c r="B4619" t="s">
        <v>11309</v>
      </c>
    </row>
    <row r="4620" spans="1:2">
      <c r="A4620" t="s">
        <v>11307</v>
      </c>
      <c r="B4620" t="s">
        <v>11308</v>
      </c>
    </row>
    <row r="4621" spans="1:2">
      <c r="A4621" t="s">
        <v>9558</v>
      </c>
      <c r="B4621" t="s">
        <v>9559</v>
      </c>
    </row>
    <row r="4622" spans="1:2">
      <c r="A4622" t="s">
        <v>10042</v>
      </c>
      <c r="B4622" t="s">
        <v>10043</v>
      </c>
    </row>
    <row r="4623" spans="1:2">
      <c r="A4623" t="s">
        <v>10042</v>
      </c>
      <c r="B4623" t="s">
        <v>10043</v>
      </c>
    </row>
    <row r="4624" spans="1:2">
      <c r="A4624" t="s">
        <v>11728</v>
      </c>
      <c r="B4624" t="s">
        <v>11729</v>
      </c>
    </row>
    <row r="4625" spans="1:2">
      <c r="A4625" t="s">
        <v>11780</v>
      </c>
      <c r="B4625" t="s">
        <v>11781</v>
      </c>
    </row>
    <row r="4626" spans="1:2">
      <c r="A4626" t="s">
        <v>11466</v>
      </c>
      <c r="B4626" t="s">
        <v>11467</v>
      </c>
    </row>
    <row r="4627" spans="1:2">
      <c r="A4627" t="s">
        <v>12196</v>
      </c>
      <c r="B4627" t="s">
        <v>12197</v>
      </c>
    </row>
    <row r="4628" spans="1:2">
      <c r="A4628" t="s">
        <v>8514</v>
      </c>
      <c r="B4628" t="s">
        <v>8515</v>
      </c>
    </row>
    <row r="4629" spans="1:2">
      <c r="A4629" t="s">
        <v>8378</v>
      </c>
      <c r="B4629" t="s">
        <v>8379</v>
      </c>
    </row>
    <row r="4630" spans="1:2">
      <c r="A4630" t="s">
        <v>5040</v>
      </c>
      <c r="B4630" t="s">
        <v>5041</v>
      </c>
    </row>
    <row r="4631" spans="1:2">
      <c r="A4631" t="s">
        <v>7385</v>
      </c>
      <c r="B4631" t="s">
        <v>7386</v>
      </c>
    </row>
    <row r="4632" spans="1:2">
      <c r="A4632" t="s">
        <v>10595</v>
      </c>
      <c r="B4632" t="s">
        <v>10596</v>
      </c>
    </row>
    <row r="4633" spans="1:2">
      <c r="A4633" t="s">
        <v>10595</v>
      </c>
      <c r="B4633" t="s">
        <v>10596</v>
      </c>
    </row>
    <row r="4634" spans="1:2">
      <c r="A4634" t="s">
        <v>10021</v>
      </c>
      <c r="B4634" t="s">
        <v>10022</v>
      </c>
    </row>
    <row r="4635" spans="1:2">
      <c r="A4635" t="s">
        <v>4226</v>
      </c>
      <c r="B4635" t="s">
        <v>2070</v>
      </c>
    </row>
    <row r="4636" spans="1:2">
      <c r="A4636" t="s">
        <v>9112</v>
      </c>
      <c r="B4636" t="s">
        <v>9113</v>
      </c>
    </row>
    <row r="4637" spans="1:2">
      <c r="A4637" t="s">
        <v>9112</v>
      </c>
      <c r="B4637" t="s">
        <v>9113</v>
      </c>
    </row>
    <row r="4638" spans="1:2">
      <c r="A4638" t="s">
        <v>8654</v>
      </c>
      <c r="B4638" t="s">
        <v>8655</v>
      </c>
    </row>
    <row r="4639" spans="1:2">
      <c r="A4639" t="s">
        <v>4197</v>
      </c>
      <c r="B4639" t="s">
        <v>4198</v>
      </c>
    </row>
    <row r="4640" spans="1:2">
      <c r="A4640" t="s">
        <v>6959</v>
      </c>
      <c r="B4640" t="s">
        <v>6961</v>
      </c>
    </row>
    <row r="4641" spans="1:2">
      <c r="A4641" t="s">
        <v>11307</v>
      </c>
      <c r="B4641" t="s">
        <v>11310</v>
      </c>
    </row>
    <row r="4642" spans="1:2">
      <c r="A4642" t="s">
        <v>6959</v>
      </c>
      <c r="B4642" t="s">
        <v>6960</v>
      </c>
    </row>
    <row r="4643" spans="1:2">
      <c r="A4643" t="s">
        <v>9232</v>
      </c>
      <c r="B4643" t="s">
        <v>9233</v>
      </c>
    </row>
    <row r="4644" spans="1:2">
      <c r="A4644" t="s">
        <v>11191</v>
      </c>
      <c r="B4644" t="s">
        <v>11192</v>
      </c>
    </row>
    <row r="4645" spans="1:2">
      <c r="A4645" t="s">
        <v>11191</v>
      </c>
      <c r="B4645" t="s">
        <v>11193</v>
      </c>
    </row>
    <row r="4646" spans="1:2">
      <c r="A4646" t="s">
        <v>7793</v>
      </c>
      <c r="B4646" t="s">
        <v>7794</v>
      </c>
    </row>
    <row r="4647" spans="1:2">
      <c r="A4647" t="s">
        <v>7793</v>
      </c>
      <c r="B4647" t="s">
        <v>7795</v>
      </c>
    </row>
    <row r="4648" spans="1:2">
      <c r="A4648" t="s">
        <v>6143</v>
      </c>
      <c r="B4648" t="s">
        <v>6144</v>
      </c>
    </row>
    <row r="4649" spans="1:2">
      <c r="A4649" t="s">
        <v>5687</v>
      </c>
      <c r="B4649" t="s">
        <v>5688</v>
      </c>
    </row>
    <row r="4650" spans="1:2">
      <c r="A4650" t="s">
        <v>7238</v>
      </c>
      <c r="B4650" t="s">
        <v>7239</v>
      </c>
    </row>
    <row r="4651" spans="1:2">
      <c r="A4651" t="s">
        <v>9052</v>
      </c>
      <c r="B4651" t="s">
        <v>9053</v>
      </c>
    </row>
    <row r="4652" spans="1:2">
      <c r="A4652" t="s">
        <v>12981</v>
      </c>
      <c r="B4652" t="s">
        <v>12980</v>
      </c>
    </row>
    <row r="4653" spans="1:2">
      <c r="A4653" t="s">
        <v>8574</v>
      </c>
      <c r="B4653" t="s">
        <v>8575</v>
      </c>
    </row>
    <row r="4654" spans="1:2">
      <c r="A4654" t="s">
        <v>8546</v>
      </c>
      <c r="B4654" t="s">
        <v>8547</v>
      </c>
    </row>
    <row r="4655" spans="1:2">
      <c r="A4655" t="s">
        <v>8101</v>
      </c>
      <c r="B4655" t="s">
        <v>8102</v>
      </c>
    </row>
    <row r="4656" spans="1:2">
      <c r="A4656" t="s">
        <v>8690</v>
      </c>
      <c r="B4656" t="s">
        <v>8691</v>
      </c>
    </row>
    <row r="4657" spans="1:2">
      <c r="A4657" t="s">
        <v>13001</v>
      </c>
      <c r="B4657" t="s">
        <v>13002</v>
      </c>
    </row>
    <row r="4658" spans="1:2">
      <c r="A4658" t="s">
        <v>12721</v>
      </c>
      <c r="B4658" t="s">
        <v>12722</v>
      </c>
    </row>
    <row r="4659" spans="1:2">
      <c r="A4659" t="s">
        <v>4260</v>
      </c>
      <c r="B4659" t="s">
        <v>4261</v>
      </c>
    </row>
    <row r="4660" spans="1:2">
      <c r="A4660" t="s">
        <v>4138</v>
      </c>
      <c r="B4660" t="s">
        <v>4139</v>
      </c>
    </row>
    <row r="4661" spans="1:2">
      <c r="A4661" t="s">
        <v>4138</v>
      </c>
      <c r="B4661" t="s">
        <v>4139</v>
      </c>
    </row>
    <row r="4662" spans="1:2">
      <c r="A4662" t="s">
        <v>9668</v>
      </c>
      <c r="B4662" t="s">
        <v>9669</v>
      </c>
    </row>
    <row r="4663" spans="1:2">
      <c r="A4663" t="s">
        <v>9668</v>
      </c>
      <c r="B4663" t="s">
        <v>9669</v>
      </c>
    </row>
    <row r="4664" spans="1:2">
      <c r="A4664" t="s">
        <v>8656</v>
      </c>
      <c r="B4664" t="s">
        <v>8657</v>
      </c>
    </row>
    <row r="4665" spans="1:2">
      <c r="A4665" t="s">
        <v>4042</v>
      </c>
      <c r="B4665" t="s">
        <v>4043</v>
      </c>
    </row>
    <row r="4666" spans="1:2">
      <c r="A4666" t="s">
        <v>11730</v>
      </c>
      <c r="B4666" t="s">
        <v>11731</v>
      </c>
    </row>
    <row r="4667" spans="1:2">
      <c r="A4667" t="s">
        <v>4136</v>
      </c>
      <c r="B4667" t="s">
        <v>4137</v>
      </c>
    </row>
    <row r="4668" spans="1:2">
      <c r="A4668" t="s">
        <v>4136</v>
      </c>
      <c r="B4668" t="s">
        <v>4137</v>
      </c>
    </row>
    <row r="4669" spans="1:2">
      <c r="A4669" t="s">
        <v>6185</v>
      </c>
      <c r="B4669" t="s">
        <v>6186</v>
      </c>
    </row>
    <row r="4670" spans="1:2">
      <c r="A4670" t="s">
        <v>12728</v>
      </c>
      <c r="B4670" t="s">
        <v>12729</v>
      </c>
    </row>
    <row r="4671" spans="1:2">
      <c r="A4671" t="s">
        <v>4118</v>
      </c>
      <c r="B4671" t="s">
        <v>4119</v>
      </c>
    </row>
    <row r="4672" spans="1:2">
      <c r="A4672" t="s">
        <v>4118</v>
      </c>
      <c r="B4672" t="s">
        <v>4119</v>
      </c>
    </row>
    <row r="4673" spans="1:2">
      <c r="A4673" t="s">
        <v>7917</v>
      </c>
      <c r="B4673" t="s">
        <v>7918</v>
      </c>
    </row>
    <row r="4674" spans="1:2">
      <c r="A4674" t="s">
        <v>11042</v>
      </c>
      <c r="B4674" t="s">
        <v>11044</v>
      </c>
    </row>
    <row r="4675" spans="1:2">
      <c r="A4675" t="s">
        <v>5012</v>
      </c>
      <c r="B4675" t="s">
        <v>5013</v>
      </c>
    </row>
    <row r="4676" spans="1:2">
      <c r="A4676" t="s">
        <v>12190</v>
      </c>
      <c r="B4676" t="s">
        <v>12191</v>
      </c>
    </row>
    <row r="4677" spans="1:2">
      <c r="A4677" t="s">
        <v>5384</v>
      </c>
      <c r="B4677" t="s">
        <v>5385</v>
      </c>
    </row>
    <row r="4678" spans="1:2">
      <c r="A4678" t="s">
        <v>5070</v>
      </c>
      <c r="B4678" t="s">
        <v>5071</v>
      </c>
    </row>
    <row r="4679" spans="1:2">
      <c r="A4679" t="s">
        <v>3709</v>
      </c>
      <c r="B4679" t="s">
        <v>3710</v>
      </c>
    </row>
    <row r="4680" spans="1:2">
      <c r="A4680" t="s">
        <v>4190</v>
      </c>
      <c r="B4680" t="s">
        <v>4191</v>
      </c>
    </row>
    <row r="4681" spans="1:2">
      <c r="A4681" t="s">
        <v>4190</v>
      </c>
      <c r="B4681" t="s">
        <v>4191</v>
      </c>
    </row>
    <row r="4682" spans="1:2">
      <c r="A4682" t="s">
        <v>4190</v>
      </c>
      <c r="B4682" t="s">
        <v>4191</v>
      </c>
    </row>
    <row r="4683" spans="1:2">
      <c r="A4683" t="s">
        <v>10002</v>
      </c>
      <c r="B4683" t="s">
        <v>14264</v>
      </c>
    </row>
    <row r="4684" spans="1:2">
      <c r="A4684" t="s">
        <v>9792</v>
      </c>
      <c r="B4684" t="s">
        <v>9793</v>
      </c>
    </row>
    <row r="4685" spans="1:2">
      <c r="A4685" t="s">
        <v>8119</v>
      </c>
      <c r="B4685" t="s">
        <v>8121</v>
      </c>
    </row>
    <row r="4686" spans="1:2">
      <c r="A4686" t="s">
        <v>8119</v>
      </c>
      <c r="B4686" t="s">
        <v>8122</v>
      </c>
    </row>
    <row r="4687" spans="1:2">
      <c r="A4687" t="s">
        <v>8754</v>
      </c>
      <c r="B4687" t="s">
        <v>8755</v>
      </c>
    </row>
    <row r="4688" spans="1:2">
      <c r="A4688" t="s">
        <v>3635</v>
      </c>
      <c r="B4688" t="s">
        <v>3636</v>
      </c>
    </row>
    <row r="4689" spans="1:2">
      <c r="A4689" t="s">
        <v>3735</v>
      </c>
      <c r="B4689" t="s">
        <v>3736</v>
      </c>
    </row>
    <row r="4690" spans="1:2">
      <c r="A4690" t="s">
        <v>6630</v>
      </c>
      <c r="B4690" t="s">
        <v>6631</v>
      </c>
    </row>
    <row r="4691" spans="1:2">
      <c r="A4691" t="s">
        <v>5081</v>
      </c>
      <c r="B4691" t="s">
        <v>5082</v>
      </c>
    </row>
    <row r="4692" spans="1:2">
      <c r="A4692" t="s">
        <v>5074</v>
      </c>
      <c r="B4692" t="s">
        <v>5075</v>
      </c>
    </row>
    <row r="4693" spans="1:2">
      <c r="A4693" t="s">
        <v>13426</v>
      </c>
      <c r="B4693" t="s">
        <v>13427</v>
      </c>
    </row>
    <row r="4694" spans="1:2">
      <c r="A4694" t="s">
        <v>8904</v>
      </c>
      <c r="B4694" t="s">
        <v>8905</v>
      </c>
    </row>
    <row r="4695" spans="1:2">
      <c r="A4695" t="s">
        <v>9490</v>
      </c>
      <c r="B4695" t="s">
        <v>8905</v>
      </c>
    </row>
    <row r="4696" spans="1:2">
      <c r="A4696" t="s">
        <v>9490</v>
      </c>
      <c r="B4696" t="s">
        <v>8905</v>
      </c>
    </row>
    <row r="4697" spans="1:2">
      <c r="A4697" t="s">
        <v>7594</v>
      </c>
      <c r="B4697" t="s">
        <v>7595</v>
      </c>
    </row>
    <row r="4698" spans="1:2">
      <c r="A4698" t="s">
        <v>9304</v>
      </c>
      <c r="B4698" t="s">
        <v>9305</v>
      </c>
    </row>
    <row r="4699" spans="1:2">
      <c r="A4699" t="s">
        <v>10054</v>
      </c>
      <c r="B4699" t="s">
        <v>10055</v>
      </c>
    </row>
    <row r="4700" spans="1:2">
      <c r="A4700" t="s">
        <v>11001</v>
      </c>
      <c r="B4700" t="s">
        <v>11002</v>
      </c>
    </row>
    <row r="4701" spans="1:2">
      <c r="A4701" t="s">
        <v>11045</v>
      </c>
      <c r="B4701" t="s">
        <v>11046</v>
      </c>
    </row>
    <row r="4702" spans="1:2">
      <c r="A4702" t="s">
        <v>3699</v>
      </c>
      <c r="B4702" t="s">
        <v>3700</v>
      </c>
    </row>
    <row r="4703" spans="1:2">
      <c r="A4703" t="s">
        <v>4020</v>
      </c>
      <c r="B4703" t="s">
        <v>4021</v>
      </c>
    </row>
    <row r="4704" spans="1:2">
      <c r="A4704" t="s">
        <v>5230</v>
      </c>
      <c r="B4704" t="s">
        <v>5231</v>
      </c>
    </row>
    <row r="4705" spans="1:2">
      <c r="A4705" t="s">
        <v>3750</v>
      </c>
      <c r="B4705" t="s">
        <v>3751</v>
      </c>
    </row>
    <row r="4706" spans="1:2">
      <c r="A4706" t="s">
        <v>5130</v>
      </c>
      <c r="B4706" t="s">
        <v>3751</v>
      </c>
    </row>
    <row r="4707" spans="1:2">
      <c r="A4707" t="s">
        <v>6408</v>
      </c>
      <c r="B4707" t="s">
        <v>3751</v>
      </c>
    </row>
    <row r="4708" spans="1:2">
      <c r="A4708" t="s">
        <v>7509</v>
      </c>
      <c r="B4708" t="s">
        <v>3751</v>
      </c>
    </row>
    <row r="4709" spans="1:2">
      <c r="A4709" t="s">
        <v>13184</v>
      </c>
      <c r="B4709" t="s">
        <v>3751</v>
      </c>
    </row>
    <row r="4710" spans="1:2">
      <c r="A4710" t="s">
        <v>7505</v>
      </c>
      <c r="B4710" t="s">
        <v>7506</v>
      </c>
    </row>
    <row r="4711" spans="1:2">
      <c r="A4711" t="s">
        <v>7883</v>
      </c>
      <c r="B4711" t="s">
        <v>7884</v>
      </c>
    </row>
    <row r="4712" spans="1:2">
      <c r="A4712" t="s">
        <v>7499</v>
      </c>
      <c r="B4712" t="s">
        <v>7500</v>
      </c>
    </row>
    <row r="4713" spans="1:2">
      <c r="A4713" t="s">
        <v>5128</v>
      </c>
      <c r="B4713" t="s">
        <v>5129</v>
      </c>
    </row>
    <row r="4714" spans="1:2">
      <c r="A4714" t="s">
        <v>6406</v>
      </c>
      <c r="B4714" t="s">
        <v>5129</v>
      </c>
    </row>
    <row r="4715" spans="1:2">
      <c r="A4715" t="s">
        <v>13186</v>
      </c>
      <c r="B4715" t="s">
        <v>5129</v>
      </c>
    </row>
    <row r="4716" spans="1:2">
      <c r="A4716" t="s">
        <v>7503</v>
      </c>
      <c r="B4716" t="s">
        <v>7504</v>
      </c>
    </row>
    <row r="4717" spans="1:2">
      <c r="A4717" t="s">
        <v>3415</v>
      </c>
      <c r="B4717" t="s">
        <v>3416</v>
      </c>
    </row>
    <row r="4718" spans="1:2">
      <c r="A4718" t="s">
        <v>3761</v>
      </c>
      <c r="B4718" t="s">
        <v>3416</v>
      </c>
    </row>
    <row r="4719" spans="1:2">
      <c r="A4719" t="s">
        <v>5136</v>
      </c>
      <c r="B4719" t="s">
        <v>3416</v>
      </c>
    </row>
    <row r="4720" spans="1:2">
      <c r="A4720" t="s">
        <v>6409</v>
      </c>
      <c r="B4720" t="s">
        <v>3416</v>
      </c>
    </row>
    <row r="4721" spans="1:2">
      <c r="A4721" t="s">
        <v>13187</v>
      </c>
      <c r="B4721" t="s">
        <v>3416</v>
      </c>
    </row>
    <row r="4722" spans="1:2">
      <c r="A4722" t="s">
        <v>7897</v>
      </c>
      <c r="B4722" t="s">
        <v>7898</v>
      </c>
    </row>
    <row r="4723" spans="1:2">
      <c r="A4723" t="s">
        <v>7871</v>
      </c>
      <c r="B4723" t="s">
        <v>7872</v>
      </c>
    </row>
    <row r="4724" spans="1:2">
      <c r="A4724" t="s">
        <v>11448</v>
      </c>
      <c r="B4724" t="s">
        <v>11449</v>
      </c>
    </row>
    <row r="4725" spans="1:2">
      <c r="A4725" t="s">
        <v>3757</v>
      </c>
      <c r="B4725" t="s">
        <v>3758</v>
      </c>
    </row>
    <row r="4726" spans="1:2">
      <c r="A4726" t="s">
        <v>7511</v>
      </c>
      <c r="B4726" t="s">
        <v>3758</v>
      </c>
    </row>
    <row r="4727" spans="1:2">
      <c r="A4727" t="s">
        <v>7873</v>
      </c>
      <c r="B4727" t="s">
        <v>7874</v>
      </c>
    </row>
    <row r="4728" spans="1:2">
      <c r="A4728" t="s">
        <v>3425</v>
      </c>
      <c r="B4728" t="s">
        <v>3426</v>
      </c>
    </row>
    <row r="4729" spans="1:2">
      <c r="A4729" t="s">
        <v>3762</v>
      </c>
      <c r="B4729" t="s">
        <v>3426</v>
      </c>
    </row>
    <row r="4730" spans="1:2">
      <c r="A4730" t="s">
        <v>5131</v>
      </c>
      <c r="B4730" t="s">
        <v>3426</v>
      </c>
    </row>
    <row r="4731" spans="1:2">
      <c r="A4731" t="s">
        <v>6407</v>
      </c>
      <c r="B4731" t="s">
        <v>3426</v>
      </c>
    </row>
    <row r="4732" spans="1:2">
      <c r="A4732" t="s">
        <v>9415</v>
      </c>
      <c r="B4732" t="s">
        <v>3426</v>
      </c>
    </row>
    <row r="4733" spans="1:2">
      <c r="A4733" t="s">
        <v>7891</v>
      </c>
      <c r="B4733" t="s">
        <v>7892</v>
      </c>
    </row>
    <row r="4734" spans="1:2">
      <c r="A4734" t="s">
        <v>7875</v>
      </c>
      <c r="B4734" t="s">
        <v>7876</v>
      </c>
    </row>
    <row r="4735" spans="1:2">
      <c r="A4735" t="s">
        <v>3766</v>
      </c>
      <c r="B4735" t="s">
        <v>3767</v>
      </c>
    </row>
    <row r="4736" spans="1:2">
      <c r="A4736" t="s">
        <v>5134</v>
      </c>
      <c r="B4736" t="s">
        <v>3767</v>
      </c>
    </row>
    <row r="4737" spans="1:2">
      <c r="A4737" t="s">
        <v>9465</v>
      </c>
      <c r="B4737" t="s">
        <v>9467</v>
      </c>
    </row>
    <row r="4738" spans="1:2">
      <c r="A4738" t="s">
        <v>7879</v>
      </c>
      <c r="B4738" t="s">
        <v>7880</v>
      </c>
    </row>
    <row r="4739" spans="1:2">
      <c r="A4739" t="s">
        <v>9417</v>
      </c>
      <c r="B4739" t="s">
        <v>9419</v>
      </c>
    </row>
    <row r="4740" spans="1:2">
      <c r="A4740" t="s">
        <v>11324</v>
      </c>
      <c r="B4740" t="s">
        <v>11325</v>
      </c>
    </row>
    <row r="4741" spans="1:2">
      <c r="A4741" t="s">
        <v>9507</v>
      </c>
      <c r="B4741" t="s">
        <v>9509</v>
      </c>
    </row>
    <row r="4742" spans="1:2">
      <c r="A4742" t="s">
        <v>3759</v>
      </c>
      <c r="B4742" t="s">
        <v>3760</v>
      </c>
    </row>
    <row r="4743" spans="1:2">
      <c r="A4743" t="s">
        <v>5132</v>
      </c>
      <c r="B4743" t="s">
        <v>5133</v>
      </c>
    </row>
    <row r="4744" spans="1:2">
      <c r="A4744" t="s">
        <v>5124</v>
      </c>
      <c r="B4744" t="s">
        <v>5125</v>
      </c>
    </row>
    <row r="4745" spans="1:2">
      <c r="A4745" t="s">
        <v>6411</v>
      </c>
      <c r="B4745" t="s">
        <v>5125</v>
      </c>
    </row>
    <row r="4746" spans="1:2">
      <c r="A4746" t="s">
        <v>3429</v>
      </c>
      <c r="B4746" t="s">
        <v>3430</v>
      </c>
    </row>
    <row r="4747" spans="1:2">
      <c r="A4747" t="s">
        <v>7516</v>
      </c>
      <c r="B4747" t="s">
        <v>3430</v>
      </c>
    </row>
    <row r="4748" spans="1:2">
      <c r="A4748" t="s">
        <v>7881</v>
      </c>
      <c r="B4748" t="s">
        <v>7882</v>
      </c>
    </row>
    <row r="4749" spans="1:2">
      <c r="A4749" t="s">
        <v>3755</v>
      </c>
      <c r="B4749" t="s">
        <v>3756</v>
      </c>
    </row>
    <row r="4750" spans="1:2">
      <c r="A4750" t="s">
        <v>5126</v>
      </c>
      <c r="B4750" t="s">
        <v>5127</v>
      </c>
    </row>
    <row r="4751" spans="1:2">
      <c r="A4751" t="s">
        <v>6410</v>
      </c>
      <c r="B4751" t="s">
        <v>5127</v>
      </c>
    </row>
    <row r="4752" spans="1:2">
      <c r="A4752" t="s">
        <v>13185</v>
      </c>
      <c r="B4752" t="s">
        <v>5127</v>
      </c>
    </row>
    <row r="4753" spans="1:2">
      <c r="A4753" t="s">
        <v>3417</v>
      </c>
      <c r="B4753" t="s">
        <v>3418</v>
      </c>
    </row>
    <row r="4754" spans="1:2">
      <c r="A4754" t="s">
        <v>5137</v>
      </c>
      <c r="B4754" t="s">
        <v>3418</v>
      </c>
    </row>
    <row r="4755" spans="1:2">
      <c r="A4755" t="s">
        <v>7893</v>
      </c>
      <c r="B4755" t="s">
        <v>7894</v>
      </c>
    </row>
    <row r="4756" spans="1:2">
      <c r="A4756" t="s">
        <v>7869</v>
      </c>
      <c r="B4756" t="s">
        <v>7870</v>
      </c>
    </row>
    <row r="4757" spans="1:2">
      <c r="A4757" t="s">
        <v>9420</v>
      </c>
      <c r="B4757" t="s">
        <v>9421</v>
      </c>
    </row>
    <row r="4758" spans="1:2">
      <c r="A4758" t="s">
        <v>3421</v>
      </c>
      <c r="B4758" t="s">
        <v>3422</v>
      </c>
    </row>
    <row r="4759" spans="1:2">
      <c r="A4759" t="s">
        <v>3763</v>
      </c>
      <c r="B4759" t="s">
        <v>3422</v>
      </c>
    </row>
    <row r="4760" spans="1:2">
      <c r="A4760" t="s">
        <v>5135</v>
      </c>
      <c r="B4760" t="s">
        <v>3422</v>
      </c>
    </row>
    <row r="4761" spans="1:2">
      <c r="A4761" t="s">
        <v>7885</v>
      </c>
      <c r="B4761" t="s">
        <v>7886</v>
      </c>
    </row>
    <row r="4762" spans="1:2">
      <c r="A4762" t="s">
        <v>3423</v>
      </c>
      <c r="B4762" t="s">
        <v>3424</v>
      </c>
    </row>
    <row r="4763" spans="1:2">
      <c r="A4763" t="s">
        <v>3752</v>
      </c>
      <c r="B4763" t="s">
        <v>3424</v>
      </c>
    </row>
    <row r="4764" spans="1:2">
      <c r="A4764" t="s">
        <v>3753</v>
      </c>
      <c r="B4764" t="s">
        <v>3754</v>
      </c>
    </row>
    <row r="4765" spans="1:2">
      <c r="A4765" t="s">
        <v>7510</v>
      </c>
      <c r="B4765" t="s">
        <v>3754</v>
      </c>
    </row>
    <row r="4766" spans="1:2">
      <c r="A4766" t="s">
        <v>7877</v>
      </c>
      <c r="B4766" t="s">
        <v>7878</v>
      </c>
    </row>
    <row r="4767" spans="1:2">
      <c r="A4767" t="s">
        <v>7895</v>
      </c>
      <c r="B4767" t="s">
        <v>7896</v>
      </c>
    </row>
    <row r="4768" spans="1:2">
      <c r="A4768" t="s">
        <v>5787</v>
      </c>
      <c r="B4768" t="s">
        <v>14200</v>
      </c>
    </row>
    <row r="4769" spans="1:2">
      <c r="A4769" t="s">
        <v>8940</v>
      </c>
      <c r="B4769" t="s">
        <v>8941</v>
      </c>
    </row>
    <row r="4770" spans="1:2">
      <c r="A4770" t="s">
        <v>11324</v>
      </c>
      <c r="B4770" t="s">
        <v>11326</v>
      </c>
    </row>
    <row r="4771" spans="1:2">
      <c r="A4771" t="s">
        <v>11918</v>
      </c>
      <c r="B4771" t="s">
        <v>11326</v>
      </c>
    </row>
    <row r="4772" spans="1:2">
      <c r="A4772" t="s">
        <v>5817</v>
      </c>
      <c r="B4772" t="s">
        <v>14202</v>
      </c>
    </row>
    <row r="4773" spans="1:2">
      <c r="A4773" t="s">
        <v>5922</v>
      </c>
      <c r="B4773" t="s">
        <v>14218</v>
      </c>
    </row>
    <row r="4774" spans="1:2">
      <c r="A4774" t="s">
        <v>8934</v>
      </c>
      <c r="B4774" t="s">
        <v>8935</v>
      </c>
    </row>
    <row r="4775" spans="1:2">
      <c r="A4775" t="s">
        <v>7562</v>
      </c>
      <c r="B4775" t="s">
        <v>1844</v>
      </c>
    </row>
    <row r="4776" spans="1:2">
      <c r="A4776" t="s">
        <v>12517</v>
      </c>
      <c r="B4776" t="s">
        <v>12518</v>
      </c>
    </row>
    <row r="4777" spans="1:2">
      <c r="A4777" t="s">
        <v>11001</v>
      </c>
      <c r="B4777" t="s">
        <v>11003</v>
      </c>
    </row>
    <row r="4778" spans="1:2">
      <c r="A4778" t="s">
        <v>11045</v>
      </c>
      <c r="B4778" t="s">
        <v>11047</v>
      </c>
    </row>
    <row r="4779" spans="1:2">
      <c r="A4779" t="s">
        <v>8380</v>
      </c>
      <c r="B4779" t="s">
        <v>8381</v>
      </c>
    </row>
    <row r="4780" spans="1:2">
      <c r="A4780" t="s">
        <v>12176</v>
      </c>
      <c r="B4780" t="s">
        <v>12177</v>
      </c>
    </row>
    <row r="4781" spans="1:2">
      <c r="A4781" t="s">
        <v>4833</v>
      </c>
      <c r="B4781" t="s">
        <v>4834</v>
      </c>
    </row>
    <row r="4782" spans="1:2">
      <c r="A4782" t="s">
        <v>8658</v>
      </c>
      <c r="B4782" t="s">
        <v>8659</v>
      </c>
    </row>
    <row r="4783" spans="1:2">
      <c r="A4783" t="s">
        <v>7120</v>
      </c>
      <c r="B4783" t="s">
        <v>7121</v>
      </c>
    </row>
    <row r="4784" spans="1:2">
      <c r="A4784" t="s">
        <v>10873</v>
      </c>
      <c r="B4784" t="s">
        <v>10874</v>
      </c>
    </row>
    <row r="4785" spans="1:2">
      <c r="A4785" t="s">
        <v>5554</v>
      </c>
      <c r="B4785" t="s">
        <v>5555</v>
      </c>
    </row>
    <row r="4786" spans="1:2">
      <c r="A4786" t="s">
        <v>12132</v>
      </c>
      <c r="B4786" t="s">
        <v>12133</v>
      </c>
    </row>
    <row r="4787" spans="1:2">
      <c r="A4787" t="s">
        <v>12132</v>
      </c>
      <c r="B4787" t="s">
        <v>12134</v>
      </c>
    </row>
    <row r="4788" spans="1:2">
      <c r="A4788" t="s">
        <v>8548</v>
      </c>
      <c r="B4788" t="s">
        <v>8549</v>
      </c>
    </row>
    <row r="4789" spans="1:2">
      <c r="A4789" t="s">
        <v>8516</v>
      </c>
      <c r="B4789" t="s">
        <v>8517</v>
      </c>
    </row>
    <row r="4790" spans="1:2">
      <c r="A4790" t="s">
        <v>8035</v>
      </c>
      <c r="B4790" t="s">
        <v>8036</v>
      </c>
    </row>
    <row r="4791" spans="1:2">
      <c r="A4791" t="s">
        <v>8382</v>
      </c>
      <c r="B4791" t="s">
        <v>8383</v>
      </c>
    </row>
    <row r="4792" spans="1:2">
      <c r="A4792" t="s">
        <v>8484</v>
      </c>
      <c r="B4792" t="s">
        <v>8485</v>
      </c>
    </row>
    <row r="4793" spans="1:2">
      <c r="A4793" t="s">
        <v>8880</v>
      </c>
      <c r="B4793" t="s">
        <v>8881</v>
      </c>
    </row>
    <row r="4794" spans="1:2">
      <c r="A4794" t="s">
        <v>7492</v>
      </c>
      <c r="B4794" t="s">
        <v>7493</v>
      </c>
    </row>
    <row r="4795" spans="1:2">
      <c r="A4795" t="s">
        <v>10693</v>
      </c>
      <c r="B4795" t="s">
        <v>10694</v>
      </c>
    </row>
    <row r="4796" spans="1:2">
      <c r="A4796" t="s">
        <v>10693</v>
      </c>
      <c r="B4796" t="s">
        <v>10695</v>
      </c>
    </row>
    <row r="4797" spans="1:2">
      <c r="A4797" t="s">
        <v>6235</v>
      </c>
      <c r="B4797" t="s">
        <v>6236</v>
      </c>
    </row>
    <row r="4798" spans="1:2">
      <c r="A4798" t="s">
        <v>6830</v>
      </c>
      <c r="B4798" t="s">
        <v>6831</v>
      </c>
    </row>
    <row r="4799" spans="1:2">
      <c r="A4799" t="s">
        <v>9710</v>
      </c>
      <c r="B4799" t="s">
        <v>9711</v>
      </c>
    </row>
    <row r="4800" spans="1:2">
      <c r="A4800" t="s">
        <v>9710</v>
      </c>
      <c r="B4800" t="s">
        <v>9711</v>
      </c>
    </row>
    <row r="4801" spans="1:2">
      <c r="A4801" t="s">
        <v>11608</v>
      </c>
      <c r="B4801" t="s">
        <v>11609</v>
      </c>
    </row>
    <row r="4802" spans="1:2">
      <c r="A4802" t="s">
        <v>3512</v>
      </c>
      <c r="B4802" t="s">
        <v>3513</v>
      </c>
    </row>
    <row r="4803" spans="1:2">
      <c r="A4803" t="s">
        <v>13123</v>
      </c>
      <c r="B4803" t="s">
        <v>13124</v>
      </c>
    </row>
    <row r="4804" spans="1:2">
      <c r="A4804" t="s">
        <v>3733</v>
      </c>
      <c r="B4804" t="s">
        <v>3734</v>
      </c>
    </row>
    <row r="4805" spans="1:2">
      <c r="A4805" t="s">
        <v>3562</v>
      </c>
      <c r="B4805" t="s">
        <v>3563</v>
      </c>
    </row>
    <row r="4806" spans="1:2">
      <c r="A4806" t="s">
        <v>5142</v>
      </c>
      <c r="B4806" t="s">
        <v>5143</v>
      </c>
    </row>
    <row r="4807" spans="1:2">
      <c r="A4807" t="s">
        <v>3353</v>
      </c>
      <c r="B4807" t="s">
        <v>3354</v>
      </c>
    </row>
    <row r="4808" spans="1:2">
      <c r="A4808" t="s">
        <v>3353</v>
      </c>
      <c r="B4808" t="s">
        <v>3354</v>
      </c>
    </row>
    <row r="4809" spans="1:2">
      <c r="A4809" t="s">
        <v>10387</v>
      </c>
      <c r="B4809" t="s">
        <v>10388</v>
      </c>
    </row>
    <row r="4810" spans="1:2">
      <c r="A4810" t="s">
        <v>10387</v>
      </c>
      <c r="B4810" t="s">
        <v>10388</v>
      </c>
    </row>
    <row r="4811" spans="1:2">
      <c r="A4811" t="s">
        <v>13176</v>
      </c>
      <c r="B4811" t="s">
        <v>13177</v>
      </c>
    </row>
    <row r="4812" spans="1:2">
      <c r="A4812" t="s">
        <v>11109</v>
      </c>
      <c r="B4812" t="s">
        <v>11111</v>
      </c>
    </row>
    <row r="4813" spans="1:2">
      <c r="A4813" t="s">
        <v>11109</v>
      </c>
      <c r="B4813" t="s">
        <v>11110</v>
      </c>
    </row>
    <row r="4814" spans="1:2">
      <c r="A4814" t="s">
        <v>3645</v>
      </c>
      <c r="B4814" t="s">
        <v>3646</v>
      </c>
    </row>
    <row r="4815" spans="1:2">
      <c r="A4815" t="s">
        <v>10366</v>
      </c>
      <c r="B4815" t="s">
        <v>10367</v>
      </c>
    </row>
    <row r="4816" spans="1:2">
      <c r="A4816" t="s">
        <v>7717</v>
      </c>
      <c r="B4816" t="s">
        <v>7718</v>
      </c>
    </row>
    <row r="4817" spans="1:2">
      <c r="A4817" t="s">
        <v>10523</v>
      </c>
      <c r="B4817" t="s">
        <v>10524</v>
      </c>
    </row>
    <row r="4818" spans="1:2">
      <c r="A4818" t="s">
        <v>4332</v>
      </c>
      <c r="B4818" t="s">
        <v>14154</v>
      </c>
    </row>
    <row r="4819" spans="1:2">
      <c r="A4819" t="s">
        <v>6420</v>
      </c>
      <c r="B4819" t="s">
        <v>6421</v>
      </c>
    </row>
    <row r="4820" spans="1:2">
      <c r="A4820" t="s">
        <v>12529</v>
      </c>
      <c r="B4820" t="s">
        <v>12530</v>
      </c>
    </row>
    <row r="4821" spans="1:2">
      <c r="A4821" t="s">
        <v>4320</v>
      </c>
      <c r="B4821" t="s">
        <v>4321</v>
      </c>
    </row>
    <row r="4822" spans="1:2">
      <c r="A4822" t="s">
        <v>6422</v>
      </c>
      <c r="B4822" t="s">
        <v>6423</v>
      </c>
    </row>
    <row r="4823" spans="1:2">
      <c r="A4823" t="s">
        <v>12243</v>
      </c>
      <c r="B4823" t="s">
        <v>12244</v>
      </c>
    </row>
    <row r="4824" spans="1:2">
      <c r="A4824" t="s">
        <v>12200</v>
      </c>
      <c r="B4824" t="s">
        <v>12201</v>
      </c>
    </row>
    <row r="4825" spans="1:2">
      <c r="A4825" t="s">
        <v>12257</v>
      </c>
      <c r="B4825" t="s">
        <v>12258</v>
      </c>
    </row>
    <row r="4826" spans="1:2">
      <c r="A4826" t="s">
        <v>3602</v>
      </c>
      <c r="B4826" t="s">
        <v>3603</v>
      </c>
    </row>
    <row r="4827" spans="1:2">
      <c r="A4827" t="s">
        <v>4779</v>
      </c>
      <c r="B4827" t="s">
        <v>4780</v>
      </c>
    </row>
    <row r="4828" spans="1:2">
      <c r="A4828" t="s">
        <v>5208</v>
      </c>
      <c r="B4828" t="s">
        <v>5209</v>
      </c>
    </row>
    <row r="4829" spans="1:2">
      <c r="A4829" t="s">
        <v>12603</v>
      </c>
      <c r="B4829" t="s">
        <v>12604</v>
      </c>
    </row>
    <row r="4830" spans="1:2">
      <c r="A4830" t="s">
        <v>9465</v>
      </c>
      <c r="B4830" t="s">
        <v>9466</v>
      </c>
    </row>
    <row r="4831" spans="1:2">
      <c r="A4831" t="s">
        <v>9415</v>
      </c>
      <c r="B4831" t="s">
        <v>9416</v>
      </c>
    </row>
    <row r="4832" spans="1:2">
      <c r="A4832" t="s">
        <v>4793</v>
      </c>
      <c r="B4832" t="s">
        <v>4794</v>
      </c>
    </row>
    <row r="4833" spans="1:2">
      <c r="A4833" t="s">
        <v>13138</v>
      </c>
      <c r="B4833" t="s">
        <v>4794</v>
      </c>
    </row>
    <row r="4834" spans="1:2">
      <c r="A4834" t="s">
        <v>5204</v>
      </c>
      <c r="B4834" t="s">
        <v>5205</v>
      </c>
    </row>
    <row r="4835" spans="1:2">
      <c r="A4835" t="s">
        <v>3556</v>
      </c>
      <c r="B4835" t="s">
        <v>3557</v>
      </c>
    </row>
    <row r="4836" spans="1:2">
      <c r="A4836" t="s">
        <v>5177</v>
      </c>
      <c r="B4836" t="s">
        <v>3557</v>
      </c>
    </row>
    <row r="4837" spans="1:2">
      <c r="A4837" t="s">
        <v>12593</v>
      </c>
      <c r="B4837" t="s">
        <v>12594</v>
      </c>
    </row>
    <row r="4838" spans="1:2">
      <c r="A4838" t="s">
        <v>9417</v>
      </c>
      <c r="B4838" t="s">
        <v>9418</v>
      </c>
    </row>
    <row r="4839" spans="1:2">
      <c r="A4839" t="s">
        <v>3528</v>
      </c>
      <c r="B4839" t="s">
        <v>3529</v>
      </c>
    </row>
    <row r="4840" spans="1:2">
      <c r="A4840" t="s">
        <v>9772</v>
      </c>
      <c r="B4840" t="s">
        <v>9773</v>
      </c>
    </row>
    <row r="4841" spans="1:2">
      <c r="A4841" t="s">
        <v>6632</v>
      </c>
      <c r="B4841" t="s">
        <v>6633</v>
      </c>
    </row>
    <row r="4842" spans="1:2">
      <c r="A4842" t="s">
        <v>11911</v>
      </c>
      <c r="B4842" t="s">
        <v>3315</v>
      </c>
    </row>
    <row r="4843" spans="1:2">
      <c r="A4843" t="s">
        <v>10293</v>
      </c>
      <c r="B4843" t="s">
        <v>10294</v>
      </c>
    </row>
    <row r="4844" spans="1:2">
      <c r="A4844" t="s">
        <v>10293</v>
      </c>
      <c r="B4844" t="s">
        <v>10295</v>
      </c>
    </row>
    <row r="4845" spans="1:2">
      <c r="A4845" t="s">
        <v>10293</v>
      </c>
      <c r="B4845" t="s">
        <v>10295</v>
      </c>
    </row>
    <row r="4846" spans="1:2">
      <c r="A4846" t="s">
        <v>12024</v>
      </c>
      <c r="B4846" t="s">
        <v>12025</v>
      </c>
    </row>
    <row r="4847" spans="1:2">
      <c r="A4847" t="s">
        <v>9420</v>
      </c>
      <c r="B4847" t="s">
        <v>9422</v>
      </c>
    </row>
    <row r="4848" spans="1:2">
      <c r="A4848" t="s">
        <v>10800</v>
      </c>
      <c r="B4848" t="s">
        <v>10801</v>
      </c>
    </row>
    <row r="4849" spans="1:2">
      <c r="A4849" t="s">
        <v>5190</v>
      </c>
      <c r="B4849" t="s">
        <v>5191</v>
      </c>
    </row>
    <row r="4850" spans="1:2">
      <c r="A4850" t="s">
        <v>4246</v>
      </c>
      <c r="B4850" t="s">
        <v>4247</v>
      </c>
    </row>
    <row r="4851" spans="1:2">
      <c r="A4851" t="s">
        <v>12028</v>
      </c>
      <c r="B4851" t="s">
        <v>4247</v>
      </c>
    </row>
    <row r="4852" spans="1:2">
      <c r="A4852" t="s">
        <v>12032</v>
      </c>
      <c r="B4852" t="s">
        <v>12033</v>
      </c>
    </row>
    <row r="4853" spans="1:2">
      <c r="A4853" t="s">
        <v>13418</v>
      </c>
      <c r="B4853" t="s">
        <v>13419</v>
      </c>
    </row>
    <row r="4854" spans="1:2">
      <c r="A4854" t="s">
        <v>11945</v>
      </c>
      <c r="B4854" t="s">
        <v>11946</v>
      </c>
    </row>
    <row r="4855" spans="1:2">
      <c r="A4855" t="s">
        <v>5168</v>
      </c>
      <c r="B4855" t="s">
        <v>5169</v>
      </c>
    </row>
    <row r="4856" spans="1:2">
      <c r="A4856" t="s">
        <v>4813</v>
      </c>
      <c r="B4856" t="s">
        <v>4814</v>
      </c>
    </row>
    <row r="4857" spans="1:2">
      <c r="A4857" t="s">
        <v>6187</v>
      </c>
      <c r="B4857" t="s">
        <v>6188</v>
      </c>
    </row>
    <row r="4858" spans="1:2">
      <c r="A4858" t="s">
        <v>4486</v>
      </c>
      <c r="B4858" t="s">
        <v>4488</v>
      </c>
    </row>
    <row r="4859" spans="1:2">
      <c r="A4859" t="s">
        <v>4486</v>
      </c>
      <c r="B4859" t="s">
        <v>4487</v>
      </c>
    </row>
    <row r="4860" spans="1:2">
      <c r="A4860" t="s">
        <v>4532</v>
      </c>
      <c r="B4860" t="s">
        <v>4487</v>
      </c>
    </row>
    <row r="4861" spans="1:2">
      <c r="A4861" t="s">
        <v>12599</v>
      </c>
      <c r="B4861" t="s">
        <v>12600</v>
      </c>
    </row>
    <row r="4862" spans="1:2">
      <c r="A4862" t="s">
        <v>3983</v>
      </c>
      <c r="B4862" t="s">
        <v>3984</v>
      </c>
    </row>
    <row r="4863" spans="1:2">
      <c r="A4863" t="s">
        <v>4560</v>
      </c>
      <c r="B4863" t="s">
        <v>4561</v>
      </c>
    </row>
    <row r="4864" spans="1:2">
      <c r="A4864" t="s">
        <v>11200</v>
      </c>
      <c r="B4864" t="s">
        <v>11201</v>
      </c>
    </row>
    <row r="4865" spans="1:2">
      <c r="A4865" t="s">
        <v>11200</v>
      </c>
      <c r="B4865" t="s">
        <v>11201</v>
      </c>
    </row>
    <row r="4866" spans="1:2">
      <c r="A4866" t="s">
        <v>14084</v>
      </c>
      <c r="B4866" t="s">
        <v>14171</v>
      </c>
    </row>
    <row r="4867" spans="1:2">
      <c r="A4867" t="s">
        <v>12531</v>
      </c>
      <c r="B4867" t="s">
        <v>12532</v>
      </c>
    </row>
    <row r="4868" spans="1:2">
      <c r="A4868" t="s">
        <v>13366</v>
      </c>
      <c r="B4868" t="s">
        <v>13367</v>
      </c>
    </row>
    <row r="4869" spans="1:2">
      <c r="A4869" t="s">
        <v>13366</v>
      </c>
      <c r="B4869" t="s">
        <v>13367</v>
      </c>
    </row>
    <row r="4870" spans="1:2">
      <c r="A4870" t="s">
        <v>3931</v>
      </c>
      <c r="B4870" t="s">
        <v>3932</v>
      </c>
    </row>
    <row r="4871" spans="1:2">
      <c r="A4871" t="s">
        <v>9449</v>
      </c>
      <c r="B4871" t="s">
        <v>9450</v>
      </c>
    </row>
    <row r="4872" spans="1:2">
      <c r="A4872" t="s">
        <v>9449</v>
      </c>
      <c r="B4872" t="s">
        <v>9450</v>
      </c>
    </row>
    <row r="4873" spans="1:2">
      <c r="A4873" t="s">
        <v>6778</v>
      </c>
      <c r="B4873" t="s">
        <v>6779</v>
      </c>
    </row>
    <row r="4874" spans="1:2">
      <c r="A4874" t="s">
        <v>3323</v>
      </c>
      <c r="B4874" t="s">
        <v>3324</v>
      </c>
    </row>
    <row r="4875" spans="1:2">
      <c r="A4875" t="s">
        <v>12019</v>
      </c>
      <c r="B4875" t="s">
        <v>12020</v>
      </c>
    </row>
    <row r="4876" spans="1:2">
      <c r="A4876" t="s">
        <v>6693</v>
      </c>
      <c r="B4876" t="s">
        <v>6694</v>
      </c>
    </row>
    <row r="4877" spans="1:2">
      <c r="A4877" t="s">
        <v>4227</v>
      </c>
      <c r="B4877" t="s">
        <v>4228</v>
      </c>
    </row>
    <row r="4878" spans="1:2">
      <c r="A4878" t="s">
        <v>4862</v>
      </c>
      <c r="B4878" t="s">
        <v>4228</v>
      </c>
    </row>
    <row r="4879" spans="1:2">
      <c r="A4879" t="s">
        <v>4869</v>
      </c>
      <c r="B4879" t="s">
        <v>4870</v>
      </c>
    </row>
    <row r="4880" spans="1:2">
      <c r="A4880" t="s">
        <v>3544</v>
      </c>
      <c r="B4880" t="s">
        <v>3545</v>
      </c>
    </row>
    <row r="4881" spans="1:2">
      <c r="A4881" t="s">
        <v>4179</v>
      </c>
      <c r="B4881" t="s">
        <v>3545</v>
      </c>
    </row>
    <row r="4882" spans="1:2">
      <c r="A4882" t="s">
        <v>4857</v>
      </c>
      <c r="B4882" t="s">
        <v>3545</v>
      </c>
    </row>
    <row r="4883" spans="1:2">
      <c r="A4883" t="s">
        <v>5558</v>
      </c>
      <c r="B4883" t="s">
        <v>5559</v>
      </c>
    </row>
    <row r="4884" spans="1:2">
      <c r="A4884" t="s">
        <v>5323</v>
      </c>
      <c r="B4884" t="s">
        <v>5324</v>
      </c>
    </row>
    <row r="4885" spans="1:2">
      <c r="A4885" t="s">
        <v>3542</v>
      </c>
      <c r="B4885" t="s">
        <v>3543</v>
      </c>
    </row>
    <row r="4886" spans="1:2">
      <c r="A4886" t="s">
        <v>9507</v>
      </c>
      <c r="B4886" t="s">
        <v>9508</v>
      </c>
    </row>
    <row r="4887" spans="1:2">
      <c r="A4887" t="s">
        <v>6609</v>
      </c>
      <c r="B4887" t="s">
        <v>6610</v>
      </c>
    </row>
    <row r="4888" spans="1:2">
      <c r="A4888" t="s">
        <v>9528</v>
      </c>
      <c r="B4888" t="s">
        <v>9529</v>
      </c>
    </row>
    <row r="4889" spans="1:2">
      <c r="A4889" t="s">
        <v>9528</v>
      </c>
      <c r="B4889" t="s">
        <v>9529</v>
      </c>
    </row>
    <row r="4890" spans="1:2">
      <c r="A4890" t="s">
        <v>4770</v>
      </c>
      <c r="B4890" t="s">
        <v>4771</v>
      </c>
    </row>
    <row r="4891" spans="1:2">
      <c r="A4891" t="s">
        <v>10734</v>
      </c>
      <c r="B4891" t="s">
        <v>10735</v>
      </c>
    </row>
    <row r="4892" spans="1:2">
      <c r="A4892" t="s">
        <v>5164</v>
      </c>
      <c r="B4892" t="s">
        <v>5165</v>
      </c>
    </row>
    <row r="4893" spans="1:2">
      <c r="A4893" t="s">
        <v>4805</v>
      </c>
      <c r="B4893" t="s">
        <v>4806</v>
      </c>
    </row>
    <row r="4894" spans="1:2">
      <c r="A4894" t="s">
        <v>3520</v>
      </c>
      <c r="B4894" t="s">
        <v>3521</v>
      </c>
    </row>
    <row r="4895" spans="1:2">
      <c r="A4895" t="s">
        <v>5150</v>
      </c>
      <c r="B4895" t="s">
        <v>5151</v>
      </c>
    </row>
    <row r="4896" spans="1:2">
      <c r="A4896" t="s">
        <v>5200</v>
      </c>
      <c r="B4896" t="s">
        <v>5201</v>
      </c>
    </row>
    <row r="4897" spans="1:2">
      <c r="A4897" t="s">
        <v>5329</v>
      </c>
      <c r="B4897" t="s">
        <v>5330</v>
      </c>
    </row>
    <row r="4898" spans="1:2">
      <c r="A4898" t="s">
        <v>4858</v>
      </c>
      <c r="B4898" t="s">
        <v>4859</v>
      </c>
    </row>
    <row r="4899" spans="1:2">
      <c r="A4899" t="s">
        <v>4860</v>
      </c>
      <c r="B4899" t="s">
        <v>4861</v>
      </c>
    </row>
    <row r="4900" spans="1:2">
      <c r="A4900" t="s">
        <v>4867</v>
      </c>
      <c r="B4900" t="s">
        <v>4868</v>
      </c>
    </row>
    <row r="4901" spans="1:2">
      <c r="A4901" t="s">
        <v>4865</v>
      </c>
      <c r="B4901" t="s">
        <v>4866</v>
      </c>
    </row>
    <row r="4902" spans="1:2">
      <c r="A4902" t="s">
        <v>4229</v>
      </c>
      <c r="B4902" t="s">
        <v>1954</v>
      </c>
    </row>
    <row r="4903" spans="1:2">
      <c r="A4903" t="s">
        <v>4853</v>
      </c>
      <c r="B4903" t="s">
        <v>4854</v>
      </c>
    </row>
    <row r="4904" spans="1:2">
      <c r="A4904" t="s">
        <v>12015</v>
      </c>
      <c r="B4904" t="s">
        <v>12016</v>
      </c>
    </row>
    <row r="4905" spans="1:2">
      <c r="A4905" t="s">
        <v>4829</v>
      </c>
      <c r="B4905" t="s">
        <v>4830</v>
      </c>
    </row>
    <row r="4906" spans="1:2">
      <c r="A4906" t="s">
        <v>5877</v>
      </c>
      <c r="B4906" t="s">
        <v>5878</v>
      </c>
    </row>
    <row r="4907" spans="1:2">
      <c r="A4907" t="s">
        <v>12247</v>
      </c>
      <c r="B4907" t="s">
        <v>12248</v>
      </c>
    </row>
    <row r="4908" spans="1:2">
      <c r="A4908" t="s">
        <v>11980</v>
      </c>
      <c r="B4908" t="s">
        <v>11981</v>
      </c>
    </row>
    <row r="4909" spans="1:2">
      <c r="A4909" t="s">
        <v>10425</v>
      </c>
      <c r="B4909" t="s">
        <v>10426</v>
      </c>
    </row>
    <row r="4910" spans="1:2">
      <c r="A4910" t="s">
        <v>10425</v>
      </c>
      <c r="B4910" t="s">
        <v>10426</v>
      </c>
    </row>
    <row r="4911" spans="1:2">
      <c r="A4911" t="s">
        <v>11194</v>
      </c>
      <c r="B4911" t="s">
        <v>11196</v>
      </c>
    </row>
    <row r="4912" spans="1:2">
      <c r="A4912" t="s">
        <v>11194</v>
      </c>
      <c r="B4912" t="s">
        <v>11195</v>
      </c>
    </row>
    <row r="4913" spans="1:2">
      <c r="A4913" t="s">
        <v>9794</v>
      </c>
      <c r="B4913" t="s">
        <v>9795</v>
      </c>
    </row>
    <row r="4914" spans="1:2">
      <c r="A4914" t="s">
        <v>7305</v>
      </c>
      <c r="B4914" t="s">
        <v>7306</v>
      </c>
    </row>
    <row r="4915" spans="1:2">
      <c r="A4915" t="s">
        <v>3377</v>
      </c>
      <c r="B4915" t="s">
        <v>3378</v>
      </c>
    </row>
    <row r="4916" spans="1:2">
      <c r="A4916" t="s">
        <v>3377</v>
      </c>
      <c r="B4916" t="s">
        <v>3378</v>
      </c>
    </row>
    <row r="4917" spans="1:2">
      <c r="A4917" t="s">
        <v>4318</v>
      </c>
      <c r="B4917" t="s">
        <v>4319</v>
      </c>
    </row>
    <row r="4918" spans="1:2">
      <c r="A4918" t="s">
        <v>5843</v>
      </c>
      <c r="B4918" t="s">
        <v>5844</v>
      </c>
    </row>
    <row r="4919" spans="1:2">
      <c r="A4919" t="s">
        <v>4424</v>
      </c>
      <c r="B4919" t="s">
        <v>4425</v>
      </c>
    </row>
    <row r="4920" spans="1:2">
      <c r="A4920" t="s">
        <v>4424</v>
      </c>
      <c r="B4920" t="s">
        <v>4425</v>
      </c>
    </row>
    <row r="4921" spans="1:2">
      <c r="A4921" t="s">
        <v>4607</v>
      </c>
      <c r="B4921" t="s">
        <v>4608</v>
      </c>
    </row>
    <row r="4922" spans="1:2">
      <c r="A4922" t="s">
        <v>7319</v>
      </c>
      <c r="B4922" t="s">
        <v>7320</v>
      </c>
    </row>
    <row r="4923" spans="1:2">
      <c r="A4923" t="s">
        <v>5675</v>
      </c>
      <c r="B4923" t="s">
        <v>5676</v>
      </c>
    </row>
    <row r="4924" spans="1:2">
      <c r="A4924" t="s">
        <v>5675</v>
      </c>
      <c r="B4924" t="s">
        <v>5677</v>
      </c>
    </row>
    <row r="4925" spans="1:2">
      <c r="A4925" t="s">
        <v>3847</v>
      </c>
      <c r="B4925" t="s">
        <v>3848</v>
      </c>
    </row>
    <row r="4926" spans="1:2">
      <c r="A4926" t="s">
        <v>10825</v>
      </c>
      <c r="B4926" t="s">
        <v>10826</v>
      </c>
    </row>
    <row r="4927" spans="1:2">
      <c r="A4927" t="s">
        <v>12304</v>
      </c>
      <c r="B4927" t="s">
        <v>12305</v>
      </c>
    </row>
    <row r="4928" spans="1:2">
      <c r="A4928" t="s">
        <v>13388</v>
      </c>
      <c r="B4928" t="s">
        <v>13389</v>
      </c>
    </row>
    <row r="4929" spans="1:2">
      <c r="A4929" t="s">
        <v>13388</v>
      </c>
      <c r="B4929" t="s">
        <v>13389</v>
      </c>
    </row>
    <row r="4930" spans="1:2">
      <c r="A4930" t="s">
        <v>8518</v>
      </c>
      <c r="B4930" t="s">
        <v>8519</v>
      </c>
    </row>
    <row r="4931" spans="1:2">
      <c r="A4931" t="s">
        <v>4609</v>
      </c>
      <c r="B4931" t="s">
        <v>4610</v>
      </c>
    </row>
    <row r="4932" spans="1:2">
      <c r="A4932" t="s">
        <v>8027</v>
      </c>
      <c r="B4932" t="s">
        <v>8028</v>
      </c>
    </row>
    <row r="4933" spans="1:2">
      <c r="A4933" t="s">
        <v>9560</v>
      </c>
      <c r="B4933" t="s">
        <v>9561</v>
      </c>
    </row>
    <row r="4934" spans="1:2">
      <c r="A4934" t="s">
        <v>12147</v>
      </c>
      <c r="B4934" t="s">
        <v>12148</v>
      </c>
    </row>
    <row r="4935" spans="1:2">
      <c r="A4935" t="s">
        <v>9034</v>
      </c>
      <c r="B4935" t="s">
        <v>9035</v>
      </c>
    </row>
    <row r="4936" spans="1:2">
      <c r="A4936" t="s">
        <v>5785</v>
      </c>
      <c r="B4936" t="s">
        <v>5786</v>
      </c>
    </row>
    <row r="4937" spans="1:2">
      <c r="A4937" t="s">
        <v>7253</v>
      </c>
      <c r="B4937" t="s">
        <v>7254</v>
      </c>
    </row>
    <row r="4938" spans="1:2">
      <c r="A4938" t="s">
        <v>8113</v>
      </c>
      <c r="B4938" t="s">
        <v>8114</v>
      </c>
    </row>
    <row r="4939" spans="1:2">
      <c r="A4939" t="s">
        <v>4581</v>
      </c>
      <c r="B4939" t="s">
        <v>4582</v>
      </c>
    </row>
    <row r="4940" spans="1:2">
      <c r="A4940" t="s">
        <v>8107</v>
      </c>
      <c r="B4940" t="s">
        <v>8108</v>
      </c>
    </row>
    <row r="4941" spans="1:2">
      <c r="A4941" t="s">
        <v>5096</v>
      </c>
      <c r="B4941" t="s">
        <v>5097</v>
      </c>
    </row>
    <row r="4942" spans="1:2">
      <c r="A4942" t="s">
        <v>4537</v>
      </c>
      <c r="B4942" t="s">
        <v>4538</v>
      </c>
    </row>
    <row r="4943" spans="1:2">
      <c r="A4943" t="s">
        <v>5959</v>
      </c>
      <c r="B4943" t="s">
        <v>5960</v>
      </c>
    </row>
    <row r="4944" spans="1:2">
      <c r="A4944" t="s">
        <v>5999</v>
      </c>
      <c r="B4944" t="s">
        <v>6000</v>
      </c>
    </row>
    <row r="4945" spans="1:2">
      <c r="A4945" t="s">
        <v>10485</v>
      </c>
      <c r="B4945" t="s">
        <v>10486</v>
      </c>
    </row>
    <row r="4946" spans="1:2">
      <c r="A4946" t="s">
        <v>3697</v>
      </c>
      <c r="B4946" t="s">
        <v>3698</v>
      </c>
    </row>
    <row r="4947" spans="1:2">
      <c r="A4947" t="s">
        <v>11912</v>
      </c>
      <c r="B4947" t="s">
        <v>11913</v>
      </c>
    </row>
    <row r="4948" spans="1:2">
      <c r="A4948" t="s">
        <v>9618</v>
      </c>
      <c r="B4948" t="s">
        <v>9620</v>
      </c>
    </row>
    <row r="4949" spans="1:2">
      <c r="A4949" t="s">
        <v>8764</v>
      </c>
      <c r="B4949" t="s">
        <v>8765</v>
      </c>
    </row>
    <row r="4950" spans="1:2">
      <c r="A4950" t="s">
        <v>6273</v>
      </c>
      <c r="B4950" t="s">
        <v>6274</v>
      </c>
    </row>
    <row r="4951" spans="1:2">
      <c r="A4951" t="s">
        <v>9283</v>
      </c>
      <c r="B4951" t="s">
        <v>9284</v>
      </c>
    </row>
    <row r="4952" spans="1:2">
      <c r="A4952" t="s">
        <v>5548</v>
      </c>
      <c r="B4952" t="s">
        <v>5549</v>
      </c>
    </row>
    <row r="4953" spans="1:2">
      <c r="A4953" t="s">
        <v>5746</v>
      </c>
      <c r="B4953" t="s">
        <v>5747</v>
      </c>
    </row>
    <row r="4954" spans="1:2">
      <c r="A4954" t="s">
        <v>5834</v>
      </c>
      <c r="B4954" t="s">
        <v>5835</v>
      </c>
    </row>
    <row r="4955" spans="1:2">
      <c r="A4955" t="s">
        <v>5754</v>
      </c>
      <c r="B4955" t="s">
        <v>5755</v>
      </c>
    </row>
    <row r="4956" spans="1:2">
      <c r="A4956" t="s">
        <v>8576</v>
      </c>
      <c r="B4956" t="s">
        <v>8577</v>
      </c>
    </row>
    <row r="4957" spans="1:2">
      <c r="A4957" t="s">
        <v>7940</v>
      </c>
      <c r="B4957" t="s">
        <v>7941</v>
      </c>
    </row>
    <row r="4958" spans="1:2">
      <c r="A4958" t="s">
        <v>3643</v>
      </c>
      <c r="B4958" t="s">
        <v>3644</v>
      </c>
    </row>
    <row r="4959" spans="1:2">
      <c r="A4959" t="s">
        <v>3708</v>
      </c>
      <c r="B4959" t="s">
        <v>3644</v>
      </c>
    </row>
    <row r="4960" spans="1:2">
      <c r="A4960" t="s">
        <v>9786</v>
      </c>
      <c r="B4960" t="s">
        <v>9787</v>
      </c>
    </row>
    <row r="4961" spans="1:2">
      <c r="A4961" t="s">
        <v>9363</v>
      </c>
      <c r="B4961" t="s">
        <v>9364</v>
      </c>
    </row>
    <row r="4962" spans="1:2">
      <c r="A4962" t="s">
        <v>4360</v>
      </c>
      <c r="B4962" t="s">
        <v>4361</v>
      </c>
    </row>
    <row r="4963" spans="1:2">
      <c r="A4963" t="s">
        <v>11484</v>
      </c>
      <c r="B4963" t="s">
        <v>11485</v>
      </c>
    </row>
    <row r="4964" spans="1:2">
      <c r="A4964" t="s">
        <v>12825</v>
      </c>
      <c r="B4964" t="s">
        <v>12826</v>
      </c>
    </row>
    <row r="4965" spans="1:2">
      <c r="A4965" t="s">
        <v>11686</v>
      </c>
      <c r="B4965" t="s">
        <v>11687</v>
      </c>
    </row>
    <row r="4966" spans="1:2">
      <c r="A4966" t="s">
        <v>5447</v>
      </c>
      <c r="B4966" t="s">
        <v>5448</v>
      </c>
    </row>
    <row r="4967" spans="1:2">
      <c r="A4967" t="s">
        <v>5027</v>
      </c>
      <c r="B4967" t="s">
        <v>5028</v>
      </c>
    </row>
    <row r="4968" spans="1:2">
      <c r="A4968" t="s">
        <v>3663</v>
      </c>
      <c r="B4968" t="s">
        <v>3664</v>
      </c>
    </row>
    <row r="4969" spans="1:2">
      <c r="A4969" t="s">
        <v>7164</v>
      </c>
      <c r="B4969" t="s">
        <v>7165</v>
      </c>
    </row>
    <row r="4970" spans="1:2">
      <c r="A4970" t="s">
        <v>11750</v>
      </c>
      <c r="B4970" t="s">
        <v>11751</v>
      </c>
    </row>
    <row r="4971" spans="1:2">
      <c r="A4971" t="s">
        <v>11324</v>
      </c>
      <c r="B4971" t="s">
        <v>11327</v>
      </c>
    </row>
    <row r="4972" spans="1:2">
      <c r="A4972" t="s">
        <v>11732</v>
      </c>
      <c r="B4972" t="s">
        <v>11733</v>
      </c>
    </row>
    <row r="4973" spans="1:2">
      <c r="A4973" t="s">
        <v>11351</v>
      </c>
      <c r="B4973" t="s">
        <v>11353</v>
      </c>
    </row>
    <row r="4974" spans="1:2">
      <c r="A4974" t="s">
        <v>4028</v>
      </c>
      <c r="B4974" t="s">
        <v>4029</v>
      </c>
    </row>
    <row r="4975" spans="1:2">
      <c r="A4975" t="s">
        <v>11836</v>
      </c>
      <c r="B4975" t="s">
        <v>11837</v>
      </c>
    </row>
    <row r="4976" spans="1:2">
      <c r="A4976" t="s">
        <v>11734</v>
      </c>
      <c r="B4976" t="s">
        <v>11735</v>
      </c>
    </row>
    <row r="4977" spans="1:2">
      <c r="A4977" t="s">
        <v>11582</v>
      </c>
      <c r="B4977" t="s">
        <v>11583</v>
      </c>
    </row>
    <row r="4978" spans="1:2">
      <c r="A4978" t="s">
        <v>11544</v>
      </c>
      <c r="B4978" t="s">
        <v>11545</v>
      </c>
    </row>
    <row r="4979" spans="1:2">
      <c r="A4979" t="s">
        <v>7937</v>
      </c>
      <c r="B4979" t="s">
        <v>14247</v>
      </c>
    </row>
    <row r="4980" spans="1:2">
      <c r="A4980" t="s">
        <v>12852</v>
      </c>
      <c r="B4980" t="s">
        <v>12853</v>
      </c>
    </row>
    <row r="4981" spans="1:2">
      <c r="A4981" t="s">
        <v>4242</v>
      </c>
      <c r="B4981" t="s">
        <v>4243</v>
      </c>
    </row>
    <row r="4982" spans="1:2">
      <c r="A4982" t="s">
        <v>11905</v>
      </c>
      <c r="B4982" t="s">
        <v>11906</v>
      </c>
    </row>
    <row r="4983" spans="1:2">
      <c r="A4983" t="s">
        <v>5718</v>
      </c>
      <c r="B4983" t="s">
        <v>5719</v>
      </c>
    </row>
    <row r="4984" spans="1:2">
      <c r="A4984" t="s">
        <v>3703</v>
      </c>
      <c r="B4984" t="s">
        <v>3704</v>
      </c>
    </row>
    <row r="4985" spans="1:2">
      <c r="A4985" t="s">
        <v>10059</v>
      </c>
      <c r="B4985" t="s">
        <v>10060</v>
      </c>
    </row>
    <row r="4986" spans="1:2">
      <c r="A4986" t="s">
        <v>5228</v>
      </c>
      <c r="B4986" t="s">
        <v>5229</v>
      </c>
    </row>
    <row r="4987" spans="1:2">
      <c r="A4987" t="s">
        <v>8810</v>
      </c>
      <c r="B4987" t="s">
        <v>8811</v>
      </c>
    </row>
    <row r="4988" spans="1:2">
      <c r="A4988" t="s">
        <v>10716</v>
      </c>
      <c r="B4988" t="s">
        <v>10717</v>
      </c>
    </row>
    <row r="4989" spans="1:2">
      <c r="A4989" t="s">
        <v>12782</v>
      </c>
      <c r="B4989" t="s">
        <v>12783</v>
      </c>
    </row>
    <row r="4990" spans="1:2">
      <c r="A4990" t="s">
        <v>11197</v>
      </c>
      <c r="B4990" t="s">
        <v>11199</v>
      </c>
    </row>
    <row r="4991" spans="1:2">
      <c r="A4991" t="s">
        <v>11197</v>
      </c>
      <c r="B4991" t="s">
        <v>11198</v>
      </c>
    </row>
    <row r="4992" spans="1:2">
      <c r="A4992" t="s">
        <v>10952</v>
      </c>
      <c r="B4992" t="s">
        <v>10953</v>
      </c>
    </row>
    <row r="4993" spans="1:2">
      <c r="A4993" t="s">
        <v>10942</v>
      </c>
      <c r="B4993" t="s">
        <v>10943</v>
      </c>
    </row>
    <row r="4994" spans="1:2">
      <c r="A4994" t="s">
        <v>7978</v>
      </c>
      <c r="B4994" t="s">
        <v>7980</v>
      </c>
    </row>
    <row r="4995" spans="1:2">
      <c r="A4995" t="s">
        <v>7978</v>
      </c>
      <c r="B4995" t="s">
        <v>7979</v>
      </c>
    </row>
    <row r="4996" spans="1:2">
      <c r="A4996" t="s">
        <v>5577</v>
      </c>
      <c r="B4996" t="s">
        <v>5578</v>
      </c>
    </row>
    <row r="4997" spans="1:2">
      <c r="A4997" t="s">
        <v>11832</v>
      </c>
      <c r="B4997" t="s">
        <v>11833</v>
      </c>
    </row>
    <row r="4998" spans="1:2">
      <c r="A4998" t="s">
        <v>11628</v>
      </c>
      <c r="B4998" t="s">
        <v>11629</v>
      </c>
    </row>
    <row r="4999" spans="1:2">
      <c r="A4999" t="s">
        <v>12397</v>
      </c>
      <c r="B4999" t="s">
        <v>12398</v>
      </c>
    </row>
    <row r="5000" spans="1:2">
      <c r="A5000" t="s">
        <v>4708</v>
      </c>
      <c r="B5000" t="s">
        <v>4709</v>
      </c>
    </row>
    <row r="5001" spans="1:2">
      <c r="A5001" t="s">
        <v>11947</v>
      </c>
      <c r="B5001" t="s">
        <v>11948</v>
      </c>
    </row>
    <row r="5002" spans="1:2">
      <c r="A5002" t="s">
        <v>11960</v>
      </c>
      <c r="B5002" t="s">
        <v>11961</v>
      </c>
    </row>
    <row r="5003" spans="1:2">
      <c r="A5003" t="s">
        <v>13442</v>
      </c>
      <c r="B5003" t="s">
        <v>13443</v>
      </c>
    </row>
    <row r="5004" spans="1:2">
      <c r="A5004" t="s">
        <v>10178</v>
      </c>
      <c r="B5004" t="s">
        <v>10179</v>
      </c>
    </row>
    <row r="5005" spans="1:2">
      <c r="A5005" t="s">
        <v>10182</v>
      </c>
      <c r="B5005" t="s">
        <v>10183</v>
      </c>
    </row>
    <row r="5006" spans="1:2">
      <c r="A5006" t="s">
        <v>11364</v>
      </c>
      <c r="B5006" t="s">
        <v>11366</v>
      </c>
    </row>
    <row r="5007" spans="1:2">
      <c r="A5007" t="s">
        <v>10671</v>
      </c>
      <c r="B5007" t="s">
        <v>10673</v>
      </c>
    </row>
    <row r="5008" spans="1:2">
      <c r="A5008" t="s">
        <v>5408</v>
      </c>
      <c r="B5008" t="s">
        <v>5409</v>
      </c>
    </row>
    <row r="5009" spans="1:2">
      <c r="A5009" t="s">
        <v>9310</v>
      </c>
      <c r="B5009" t="s">
        <v>9311</v>
      </c>
    </row>
    <row r="5010" spans="1:2">
      <c r="A5010" t="s">
        <v>4700</v>
      </c>
      <c r="B5010" t="s">
        <v>1914</v>
      </c>
    </row>
    <row r="5011" spans="1:2">
      <c r="A5011" t="s">
        <v>4697</v>
      </c>
      <c r="B5011" t="s">
        <v>4698</v>
      </c>
    </row>
    <row r="5012" spans="1:2">
      <c r="A5012" t="s">
        <v>4681</v>
      </c>
      <c r="B5012" t="s">
        <v>4682</v>
      </c>
    </row>
    <row r="5013" spans="1:2">
      <c r="A5013" t="s">
        <v>12123</v>
      </c>
      <c r="B5013" t="s">
        <v>12124</v>
      </c>
    </row>
    <row r="5014" spans="1:2">
      <c r="A5014" t="s">
        <v>12099</v>
      </c>
      <c r="B5014" t="s">
        <v>12100</v>
      </c>
    </row>
    <row r="5015" spans="1:2">
      <c r="A5015" t="s">
        <v>3821</v>
      </c>
      <c r="B5015" t="s">
        <v>3822</v>
      </c>
    </row>
    <row r="5016" spans="1:2">
      <c r="A5016" t="s">
        <v>11359</v>
      </c>
      <c r="B5016" t="s">
        <v>11361</v>
      </c>
    </row>
    <row r="5017" spans="1:2">
      <c r="A5017" t="s">
        <v>9644</v>
      </c>
      <c r="B5017" t="s">
        <v>9646</v>
      </c>
    </row>
    <row r="5018" spans="1:2">
      <c r="A5018" t="s">
        <v>14148</v>
      </c>
      <c r="B5018" t="s">
        <v>12982</v>
      </c>
    </row>
    <row r="5019" spans="1:2">
      <c r="A5019" t="s">
        <v>13362</v>
      </c>
      <c r="B5019" t="s">
        <v>13363</v>
      </c>
    </row>
    <row r="5020" spans="1:2">
      <c r="A5020" t="s">
        <v>13362</v>
      </c>
      <c r="B5020" t="s">
        <v>13363</v>
      </c>
    </row>
    <row r="5021" spans="1:2">
      <c r="A5021" t="s">
        <v>6189</v>
      </c>
      <c r="B5021" t="s">
        <v>6190</v>
      </c>
    </row>
    <row r="5022" spans="1:2">
      <c r="A5022" t="s">
        <v>3794</v>
      </c>
      <c r="B5022" t="s">
        <v>3795</v>
      </c>
    </row>
    <row r="5023" spans="1:2">
      <c r="A5023" t="s">
        <v>6005</v>
      </c>
      <c r="B5023" t="s">
        <v>6006</v>
      </c>
    </row>
    <row r="5024" spans="1:2">
      <c r="A5024" t="s">
        <v>11382</v>
      </c>
      <c r="B5024" t="s">
        <v>11383</v>
      </c>
    </row>
    <row r="5025" spans="1:2">
      <c r="A5025" t="s">
        <v>6412</v>
      </c>
      <c r="B5025" t="s">
        <v>6413</v>
      </c>
    </row>
    <row r="5026" spans="1:2">
      <c r="A5026" t="s">
        <v>7589</v>
      </c>
      <c r="B5026" t="s">
        <v>7590</v>
      </c>
    </row>
    <row r="5027" spans="1:2">
      <c r="A5027" t="s">
        <v>5447</v>
      </c>
      <c r="B5027" t="s">
        <v>5449</v>
      </c>
    </row>
    <row r="5028" spans="1:2">
      <c r="A5028" t="s">
        <v>7578</v>
      </c>
      <c r="B5028" t="s">
        <v>7579</v>
      </c>
    </row>
    <row r="5029" spans="1:2">
      <c r="A5029" t="s">
        <v>12714</v>
      </c>
      <c r="B5029" t="s">
        <v>12715</v>
      </c>
    </row>
    <row r="5030" spans="1:2">
      <c r="A5030" t="s">
        <v>12070</v>
      </c>
      <c r="B5030" t="s">
        <v>12071</v>
      </c>
    </row>
    <row r="5031" spans="1:2">
      <c r="A5031" t="s">
        <v>12070</v>
      </c>
      <c r="B5031" t="s">
        <v>12071</v>
      </c>
    </row>
    <row r="5032" spans="1:2">
      <c r="A5032" t="s">
        <v>7570</v>
      </c>
      <c r="B5032" t="s">
        <v>7572</v>
      </c>
    </row>
    <row r="5033" spans="1:2">
      <c r="A5033" t="s">
        <v>3441</v>
      </c>
      <c r="B5033" t="s">
        <v>3442</v>
      </c>
    </row>
    <row r="5034" spans="1:2">
      <c r="A5034" t="s">
        <v>6388</v>
      </c>
      <c r="B5034" t="s">
        <v>6389</v>
      </c>
    </row>
    <row r="5035" spans="1:2">
      <c r="A5035" t="s">
        <v>4048</v>
      </c>
      <c r="B5035" t="s">
        <v>4049</v>
      </c>
    </row>
    <row r="5036" spans="1:2">
      <c r="A5036" t="s">
        <v>7970</v>
      </c>
      <c r="B5036" t="s">
        <v>7973</v>
      </c>
    </row>
    <row r="5037" spans="1:2">
      <c r="A5037" t="s">
        <v>12271</v>
      </c>
      <c r="B5037" t="s">
        <v>12272</v>
      </c>
    </row>
    <row r="5038" spans="1:2">
      <c r="A5038" t="s">
        <v>8384</v>
      </c>
      <c r="B5038" t="s">
        <v>8385</v>
      </c>
    </row>
    <row r="5039" spans="1:2">
      <c r="A5039" t="s">
        <v>8310</v>
      </c>
      <c r="B5039" t="s">
        <v>8311</v>
      </c>
    </row>
    <row r="5040" spans="1:2">
      <c r="A5040" t="s">
        <v>8320</v>
      </c>
      <c r="B5040" t="s">
        <v>8321</v>
      </c>
    </row>
    <row r="5041" spans="1:2">
      <c r="A5041" t="s">
        <v>7719</v>
      </c>
      <c r="B5041" t="s">
        <v>7720</v>
      </c>
    </row>
    <row r="5042" spans="1:2">
      <c r="A5042" t="s">
        <v>6749</v>
      </c>
      <c r="B5042" t="s">
        <v>6750</v>
      </c>
    </row>
    <row r="5043" spans="1:2">
      <c r="A5043" t="s">
        <v>10902</v>
      </c>
      <c r="B5043" t="s">
        <v>10903</v>
      </c>
    </row>
    <row r="5044" spans="1:2">
      <c r="A5044" t="s">
        <v>4690</v>
      </c>
      <c r="B5044" t="s">
        <v>1936</v>
      </c>
    </row>
    <row r="5045" spans="1:2">
      <c r="A5045" t="s">
        <v>7285</v>
      </c>
      <c r="B5045" t="s">
        <v>7286</v>
      </c>
    </row>
    <row r="5046" spans="1:2">
      <c r="A5046" t="s">
        <v>6785</v>
      </c>
      <c r="B5046" t="s">
        <v>6786</v>
      </c>
    </row>
    <row r="5047" spans="1:2">
      <c r="A5047" t="s">
        <v>6787</v>
      </c>
      <c r="B5047" t="s">
        <v>6789</v>
      </c>
    </row>
    <row r="5048" spans="1:2">
      <c r="A5048" t="s">
        <v>5309</v>
      </c>
      <c r="B5048" t="s">
        <v>5310</v>
      </c>
    </row>
    <row r="5049" spans="1:2">
      <c r="A5049" t="s">
        <v>12385</v>
      </c>
      <c r="B5049" t="s">
        <v>12386</v>
      </c>
    </row>
    <row r="5050" spans="1:2">
      <c r="A5050" t="s">
        <v>8886</v>
      </c>
      <c r="B5050" t="s">
        <v>8887</v>
      </c>
    </row>
    <row r="5051" spans="1:2">
      <c r="A5051" t="s">
        <v>8782</v>
      </c>
      <c r="B5051" t="s">
        <v>8783</v>
      </c>
    </row>
    <row r="5052" spans="1:2">
      <c r="A5052" t="s">
        <v>7796</v>
      </c>
      <c r="B5052" t="s">
        <v>7797</v>
      </c>
    </row>
    <row r="5053" spans="1:2">
      <c r="A5053" t="s">
        <v>7796</v>
      </c>
      <c r="B5053" t="s">
        <v>7798</v>
      </c>
    </row>
    <row r="5054" spans="1:2">
      <c r="A5054" t="s">
        <v>7399</v>
      </c>
      <c r="B5054" t="s">
        <v>7400</v>
      </c>
    </row>
    <row r="5055" spans="1:2">
      <c r="A5055" t="s">
        <v>7589</v>
      </c>
      <c r="B5055" t="s">
        <v>7591</v>
      </c>
    </row>
    <row r="5056" spans="1:2">
      <c r="A5056" t="s">
        <v>13376</v>
      </c>
      <c r="B5056" t="s">
        <v>13377</v>
      </c>
    </row>
    <row r="5057" spans="1:2">
      <c r="A5057" t="s">
        <v>9451</v>
      </c>
      <c r="B5057" t="s">
        <v>9452</v>
      </c>
    </row>
    <row r="5058" spans="1:2">
      <c r="A5058" t="s">
        <v>9451</v>
      </c>
      <c r="B5058" t="s">
        <v>9452</v>
      </c>
    </row>
    <row r="5059" spans="1:2">
      <c r="A5059" t="s">
        <v>6475</v>
      </c>
      <c r="B5059" t="s">
        <v>6476</v>
      </c>
    </row>
    <row r="5060" spans="1:2">
      <c r="A5060" t="s">
        <v>8520</v>
      </c>
      <c r="B5060" t="s">
        <v>8521</v>
      </c>
    </row>
    <row r="5061" spans="1:2">
      <c r="A5061" t="s">
        <v>12455</v>
      </c>
      <c r="B5061" t="s">
        <v>12456</v>
      </c>
    </row>
    <row r="5062" spans="1:2">
      <c r="A5062" t="s">
        <v>9289</v>
      </c>
      <c r="B5062" t="s">
        <v>9290</v>
      </c>
    </row>
    <row r="5063" spans="1:2">
      <c r="A5063" t="s">
        <v>10493</v>
      </c>
      <c r="B5063" t="s">
        <v>10495</v>
      </c>
    </row>
    <row r="5064" spans="1:2">
      <c r="A5064" t="s">
        <v>7117</v>
      </c>
      <c r="B5064" t="s">
        <v>3314</v>
      </c>
    </row>
    <row r="5065" spans="1:2">
      <c r="A5065" t="s">
        <v>12081</v>
      </c>
      <c r="B5065" t="s">
        <v>12082</v>
      </c>
    </row>
    <row r="5066" spans="1:2">
      <c r="A5066" t="s">
        <v>12081</v>
      </c>
      <c r="B5066" t="s">
        <v>12083</v>
      </c>
    </row>
    <row r="5067" spans="1:2">
      <c r="A5067" t="s">
        <v>8386</v>
      </c>
      <c r="B5067" t="s">
        <v>8387</v>
      </c>
    </row>
    <row r="5068" spans="1:2">
      <c r="A5068" t="s">
        <v>10427</v>
      </c>
      <c r="B5068" t="s">
        <v>10428</v>
      </c>
    </row>
    <row r="5069" spans="1:2">
      <c r="A5069" t="s">
        <v>10590</v>
      </c>
      <c r="B5069" t="s">
        <v>10591</v>
      </c>
    </row>
    <row r="5070" spans="1:2">
      <c r="A5070" t="s">
        <v>10392</v>
      </c>
      <c r="B5070" t="s">
        <v>10394</v>
      </c>
    </row>
    <row r="5071" spans="1:2">
      <c r="A5071" t="s">
        <v>10490</v>
      </c>
      <c r="B5071" t="s">
        <v>10491</v>
      </c>
    </row>
    <row r="5072" spans="1:2">
      <c r="A5072" t="s">
        <v>10381</v>
      </c>
      <c r="B5072" t="s">
        <v>10382</v>
      </c>
    </row>
    <row r="5073" spans="1:2">
      <c r="A5073" t="s">
        <v>12367</v>
      </c>
      <c r="B5073" t="s">
        <v>12368</v>
      </c>
    </row>
    <row r="5074" spans="1:2">
      <c r="A5074" t="s">
        <v>4054</v>
      </c>
      <c r="B5074" t="s">
        <v>4055</v>
      </c>
    </row>
    <row r="5075" spans="1:2">
      <c r="A5075" t="s">
        <v>8388</v>
      </c>
      <c r="B5075" t="s">
        <v>8389</v>
      </c>
    </row>
    <row r="5076" spans="1:2">
      <c r="A5076" t="s">
        <v>7578</v>
      </c>
      <c r="B5076" t="s">
        <v>7580</v>
      </c>
    </row>
    <row r="5077" spans="1:2">
      <c r="A5077" t="s">
        <v>12701</v>
      </c>
      <c r="B5077" t="s">
        <v>12702</v>
      </c>
    </row>
    <row r="5078" spans="1:2">
      <c r="A5078" t="s">
        <v>9726</v>
      </c>
      <c r="B5078" t="s">
        <v>9727</v>
      </c>
    </row>
    <row r="5079" spans="1:2">
      <c r="A5079" t="s">
        <v>10606</v>
      </c>
      <c r="B5079" t="s">
        <v>10607</v>
      </c>
    </row>
    <row r="5080" spans="1:2">
      <c r="A5080" t="s">
        <v>10606</v>
      </c>
      <c r="B5080" t="s">
        <v>10607</v>
      </c>
    </row>
    <row r="5081" spans="1:2">
      <c r="A5081" t="s">
        <v>12245</v>
      </c>
      <c r="B5081" t="s">
        <v>12246</v>
      </c>
    </row>
    <row r="5082" spans="1:2">
      <c r="A5082" t="s">
        <v>8992</v>
      </c>
      <c r="B5082" t="s">
        <v>8993</v>
      </c>
    </row>
    <row r="5083" spans="1:2">
      <c r="A5083" t="s">
        <v>12674</v>
      </c>
      <c r="B5083" t="s">
        <v>12675</v>
      </c>
    </row>
    <row r="5084" spans="1:2">
      <c r="A5084" t="s">
        <v>11351</v>
      </c>
      <c r="B5084" t="s">
        <v>11352</v>
      </c>
    </row>
    <row r="5085" spans="1:2">
      <c r="A5085" t="s">
        <v>8258</v>
      </c>
      <c r="B5085" t="s">
        <v>8259</v>
      </c>
    </row>
    <row r="5086" spans="1:2">
      <c r="A5086" t="s">
        <v>12425</v>
      </c>
      <c r="B5086" t="s">
        <v>12426</v>
      </c>
    </row>
    <row r="5087" spans="1:2">
      <c r="A5087" t="s">
        <v>4192</v>
      </c>
      <c r="B5087" t="s">
        <v>4193</v>
      </c>
    </row>
    <row r="5088" spans="1:2">
      <c r="A5088" t="s">
        <v>4192</v>
      </c>
      <c r="B5088" t="s">
        <v>4193</v>
      </c>
    </row>
    <row r="5089" spans="1:2">
      <c r="A5089" t="s">
        <v>4192</v>
      </c>
      <c r="B5089" t="s">
        <v>4193</v>
      </c>
    </row>
    <row r="5090" spans="1:2">
      <c r="A5090" t="s">
        <v>9982</v>
      </c>
      <c r="B5090" t="s">
        <v>14261</v>
      </c>
    </row>
    <row r="5091" spans="1:2">
      <c r="A5091" t="s">
        <v>10001</v>
      </c>
      <c r="B5091" t="s">
        <v>14263</v>
      </c>
    </row>
    <row r="5092" spans="1:2">
      <c r="A5092" t="s">
        <v>11988</v>
      </c>
      <c r="B5092" t="s">
        <v>11989</v>
      </c>
    </row>
    <row r="5093" spans="1:2">
      <c r="A5093" t="s">
        <v>12597</v>
      </c>
      <c r="B5093" t="s">
        <v>12598</v>
      </c>
    </row>
    <row r="5094" spans="1:2">
      <c r="A5094" t="s">
        <v>10493</v>
      </c>
      <c r="B5094" t="s">
        <v>10494</v>
      </c>
    </row>
    <row r="5095" spans="1:2">
      <c r="A5095" t="s">
        <v>7297</v>
      </c>
      <c r="B5095" t="s">
        <v>7298</v>
      </c>
    </row>
    <row r="5096" spans="1:2">
      <c r="A5096" t="s">
        <v>3864</v>
      </c>
      <c r="B5096" t="s">
        <v>3865</v>
      </c>
    </row>
    <row r="5097" spans="1:2">
      <c r="A5097" t="s">
        <v>3463</v>
      </c>
      <c r="B5097" t="s">
        <v>3464</v>
      </c>
    </row>
    <row r="5098" spans="1:2">
      <c r="A5098" t="s">
        <v>13178</v>
      </c>
      <c r="B5098" t="s">
        <v>13179</v>
      </c>
    </row>
    <row r="5099" spans="1:2">
      <c r="A5099" t="s">
        <v>12497</v>
      </c>
      <c r="B5099" t="s">
        <v>12498</v>
      </c>
    </row>
    <row r="5100" spans="1:2">
      <c r="A5100" t="s">
        <v>12871</v>
      </c>
      <c r="B5100" t="s">
        <v>12872</v>
      </c>
    </row>
    <row r="5101" spans="1:2">
      <c r="A5101" t="s">
        <v>3665</v>
      </c>
      <c r="B5101" t="s">
        <v>3666</v>
      </c>
    </row>
    <row r="5102" spans="1:2">
      <c r="A5102" t="s">
        <v>8390</v>
      </c>
      <c r="B5102" t="s">
        <v>8391</v>
      </c>
    </row>
    <row r="5103" spans="1:2">
      <c r="A5103" t="s">
        <v>6743</v>
      </c>
      <c r="B5103" t="s">
        <v>6744</v>
      </c>
    </row>
    <row r="5104" spans="1:2">
      <c r="A5104" t="s">
        <v>3977</v>
      </c>
      <c r="B5104" t="s">
        <v>3978</v>
      </c>
    </row>
    <row r="5105" spans="1:2">
      <c r="A5105" t="s">
        <v>7182</v>
      </c>
      <c r="B5105" t="s">
        <v>7183</v>
      </c>
    </row>
    <row r="5106" spans="1:2">
      <c r="A5106" t="s">
        <v>12491</v>
      </c>
      <c r="B5106" t="s">
        <v>12492</v>
      </c>
    </row>
    <row r="5107" spans="1:2">
      <c r="A5107" t="s">
        <v>3721</v>
      </c>
      <c r="B5107" t="s">
        <v>3722</v>
      </c>
    </row>
    <row r="5108" spans="1:2">
      <c r="A5108" t="s">
        <v>7570</v>
      </c>
      <c r="B5108" t="s">
        <v>7571</v>
      </c>
    </row>
    <row r="5109" spans="1:2">
      <c r="A5109" t="s">
        <v>5116</v>
      </c>
      <c r="B5109" t="s">
        <v>5117</v>
      </c>
    </row>
    <row r="5110" spans="1:2">
      <c r="A5110" t="s">
        <v>11429</v>
      </c>
      <c r="B5110" t="s">
        <v>11430</v>
      </c>
    </row>
    <row r="5111" spans="1:2">
      <c r="A5111" t="s">
        <v>8878</v>
      </c>
      <c r="B5111" t="s">
        <v>8879</v>
      </c>
    </row>
    <row r="5112" spans="1:2">
      <c r="A5112" t="s">
        <v>5293</v>
      </c>
      <c r="B5112" t="s">
        <v>5294</v>
      </c>
    </row>
    <row r="5113" spans="1:2">
      <c r="A5113" t="s">
        <v>11518</v>
      </c>
      <c r="B5113" t="s">
        <v>11519</v>
      </c>
    </row>
    <row r="5114" spans="1:2">
      <c r="A5114" t="s">
        <v>11784</v>
      </c>
      <c r="B5114" t="s">
        <v>11785</v>
      </c>
    </row>
    <row r="5115" spans="1:2">
      <c r="A5115" t="s">
        <v>11838</v>
      </c>
      <c r="B5115" t="s">
        <v>11839</v>
      </c>
    </row>
    <row r="5116" spans="1:2">
      <c r="A5116" t="s">
        <v>9262</v>
      </c>
      <c r="B5116" t="s">
        <v>3044</v>
      </c>
    </row>
    <row r="5117" spans="1:2">
      <c r="A5117" t="s">
        <v>8550</v>
      </c>
      <c r="B5117" t="s">
        <v>8551</v>
      </c>
    </row>
    <row r="5118" spans="1:2">
      <c r="A5118" t="s">
        <v>8616</v>
      </c>
      <c r="B5118" t="s">
        <v>8617</v>
      </c>
    </row>
    <row r="5119" spans="1:2">
      <c r="A5119" t="s">
        <v>8392</v>
      </c>
      <c r="B5119" t="s">
        <v>8393</v>
      </c>
    </row>
    <row r="5120" spans="1:2">
      <c r="A5120" t="s">
        <v>10636</v>
      </c>
      <c r="B5120" t="s">
        <v>10637</v>
      </c>
    </row>
    <row r="5121" spans="1:2">
      <c r="A5121" t="s">
        <v>7140</v>
      </c>
      <c r="B5121" t="s">
        <v>14229</v>
      </c>
    </row>
    <row r="5122" spans="1:2">
      <c r="A5122" t="s">
        <v>9453</v>
      </c>
      <c r="B5122" t="s">
        <v>9454</v>
      </c>
    </row>
    <row r="5123" spans="1:2">
      <c r="A5123" t="s">
        <v>9453</v>
      </c>
      <c r="B5123" t="s">
        <v>9454</v>
      </c>
    </row>
    <row r="5124" spans="1:2">
      <c r="A5124" t="s">
        <v>6962</v>
      </c>
      <c r="B5124" t="s">
        <v>6963</v>
      </c>
    </row>
    <row r="5125" spans="1:2">
      <c r="A5125" t="s">
        <v>6962</v>
      </c>
      <c r="B5125" t="s">
        <v>6964</v>
      </c>
    </row>
    <row r="5126" spans="1:2">
      <c r="A5126" t="s">
        <v>4088</v>
      </c>
      <c r="B5126" t="s">
        <v>4089</v>
      </c>
    </row>
    <row r="5127" spans="1:2">
      <c r="A5127" t="s">
        <v>6191</v>
      </c>
      <c r="B5127" t="s">
        <v>6192</v>
      </c>
    </row>
    <row r="5128" spans="1:2">
      <c r="A5128" t="s">
        <v>11782</v>
      </c>
      <c r="B5128" t="s">
        <v>11783</v>
      </c>
    </row>
    <row r="5129" spans="1:2">
      <c r="A5129" t="s">
        <v>11630</v>
      </c>
      <c r="B5129" t="s">
        <v>11631</v>
      </c>
    </row>
    <row r="5130" spans="1:2">
      <c r="A5130" t="s">
        <v>11632</v>
      </c>
      <c r="B5130" t="s">
        <v>11633</v>
      </c>
    </row>
    <row r="5131" spans="1:2">
      <c r="A5131" t="s">
        <v>11840</v>
      </c>
      <c r="B5131" t="s">
        <v>11841</v>
      </c>
    </row>
    <row r="5132" spans="1:2">
      <c r="A5132" t="s">
        <v>11754</v>
      </c>
      <c r="B5132" t="s">
        <v>11755</v>
      </c>
    </row>
    <row r="5133" spans="1:2">
      <c r="A5133" t="s">
        <v>11690</v>
      </c>
      <c r="B5133" t="s">
        <v>11691</v>
      </c>
    </row>
    <row r="5134" spans="1:2">
      <c r="A5134" t="s">
        <v>11864</v>
      </c>
      <c r="B5134" t="s">
        <v>11865</v>
      </c>
    </row>
    <row r="5135" spans="1:2">
      <c r="A5135" t="s">
        <v>8522</v>
      </c>
      <c r="B5135" t="s">
        <v>8523</v>
      </c>
    </row>
    <row r="5136" spans="1:2">
      <c r="A5136" t="s">
        <v>11004</v>
      </c>
      <c r="B5136" t="s">
        <v>11005</v>
      </c>
    </row>
    <row r="5137" spans="1:2">
      <c r="A5137" t="s">
        <v>11004</v>
      </c>
      <c r="B5137" t="s">
        <v>11006</v>
      </c>
    </row>
    <row r="5138" spans="1:2">
      <c r="A5138" t="s">
        <v>4044</v>
      </c>
      <c r="B5138" t="s">
        <v>4045</v>
      </c>
    </row>
    <row r="5139" spans="1:2">
      <c r="A5139" t="s">
        <v>13241</v>
      </c>
      <c r="B5139" t="s">
        <v>13242</v>
      </c>
    </row>
    <row r="5140" spans="1:2">
      <c r="A5140" t="s">
        <v>10528</v>
      </c>
      <c r="B5140" t="s">
        <v>10529</v>
      </c>
    </row>
    <row r="5141" spans="1:2">
      <c r="A5141" t="s">
        <v>11433</v>
      </c>
      <c r="B5141" t="s">
        <v>11434</v>
      </c>
    </row>
    <row r="5142" spans="1:2">
      <c r="A5142" t="s">
        <v>5669</v>
      </c>
      <c r="B5142" t="s">
        <v>5670</v>
      </c>
    </row>
    <row r="5143" spans="1:2">
      <c r="A5143" t="s">
        <v>5678</v>
      </c>
      <c r="B5143" t="s">
        <v>5679</v>
      </c>
    </row>
    <row r="5144" spans="1:2">
      <c r="A5144" t="s">
        <v>5651</v>
      </c>
      <c r="B5144" t="s">
        <v>5653</v>
      </c>
    </row>
    <row r="5145" spans="1:2">
      <c r="A5145" t="s">
        <v>11530</v>
      </c>
      <c r="B5145" t="s">
        <v>11531</v>
      </c>
    </row>
    <row r="5146" spans="1:2">
      <c r="A5146" t="s">
        <v>9820</v>
      </c>
      <c r="B5146" t="s">
        <v>9821</v>
      </c>
    </row>
    <row r="5147" spans="1:2">
      <c r="A5147" t="s">
        <v>4090</v>
      </c>
      <c r="B5147" t="s">
        <v>4091</v>
      </c>
    </row>
    <row r="5148" spans="1:2">
      <c r="A5148" t="s">
        <v>4046</v>
      </c>
      <c r="B5148" t="s">
        <v>4047</v>
      </c>
    </row>
    <row r="5149" spans="1:2">
      <c r="A5149" t="s">
        <v>10030</v>
      </c>
      <c r="B5149" t="s">
        <v>10031</v>
      </c>
    </row>
    <row r="5150" spans="1:2">
      <c r="A5150" t="s">
        <v>10030</v>
      </c>
      <c r="B5150" t="s">
        <v>10031</v>
      </c>
    </row>
    <row r="5151" spans="1:2">
      <c r="A5151" t="s">
        <v>5007</v>
      </c>
      <c r="B5151" t="s">
        <v>5008</v>
      </c>
    </row>
    <row r="5152" spans="1:2">
      <c r="A5152" t="s">
        <v>9886</v>
      </c>
      <c r="B5152" t="s">
        <v>9887</v>
      </c>
    </row>
    <row r="5153" spans="1:2">
      <c r="A5153" t="s">
        <v>11708</v>
      </c>
      <c r="B5153" t="s">
        <v>11709</v>
      </c>
    </row>
    <row r="5154" spans="1:2">
      <c r="A5154" t="s">
        <v>8990</v>
      </c>
      <c r="B5154" t="s">
        <v>8991</v>
      </c>
    </row>
    <row r="5155" spans="1:2">
      <c r="A5155" t="s">
        <v>6237</v>
      </c>
      <c r="B5155" t="s">
        <v>6238</v>
      </c>
    </row>
    <row r="5156" spans="1:2">
      <c r="A5156" t="s">
        <v>6607</v>
      </c>
      <c r="B5156" t="s">
        <v>6608</v>
      </c>
    </row>
    <row r="5157" spans="1:2">
      <c r="A5157" t="s">
        <v>4570</v>
      </c>
      <c r="B5157" t="s">
        <v>4571</v>
      </c>
    </row>
    <row r="5158" spans="1:2">
      <c r="A5158" t="s">
        <v>7978</v>
      </c>
      <c r="B5158" t="s">
        <v>7981</v>
      </c>
    </row>
    <row r="5159" spans="1:2">
      <c r="A5159" t="s">
        <v>5624</v>
      </c>
      <c r="B5159" t="s">
        <v>5626</v>
      </c>
    </row>
    <row r="5160" spans="1:2">
      <c r="A5160" t="s">
        <v>6350</v>
      </c>
      <c r="B5160" t="s">
        <v>6351</v>
      </c>
    </row>
    <row r="5161" spans="1:2">
      <c r="A5161" t="s">
        <v>5925</v>
      </c>
      <c r="B5161" t="s">
        <v>5926</v>
      </c>
    </row>
    <row r="5162" spans="1:2">
      <c r="A5162" t="s">
        <v>6804</v>
      </c>
      <c r="B5162" t="s">
        <v>6805</v>
      </c>
    </row>
    <row r="5163" spans="1:2">
      <c r="A5163" t="s">
        <v>13347</v>
      </c>
      <c r="B5163" t="s">
        <v>13348</v>
      </c>
    </row>
    <row r="5164" spans="1:2">
      <c r="A5164" t="s">
        <v>7343</v>
      </c>
      <c r="B5164" t="s">
        <v>7344</v>
      </c>
    </row>
    <row r="5165" spans="1:2">
      <c r="A5165" t="s">
        <v>12259</v>
      </c>
      <c r="B5165" t="s">
        <v>12260</v>
      </c>
    </row>
    <row r="5166" spans="1:2">
      <c r="A5166" t="s">
        <v>9759</v>
      </c>
      <c r="B5166" t="s">
        <v>1822</v>
      </c>
    </row>
    <row r="5167" spans="1:2">
      <c r="A5167" t="s">
        <v>12021</v>
      </c>
      <c r="B5167" t="s">
        <v>12022</v>
      </c>
    </row>
    <row r="5168" spans="1:2">
      <c r="A5168" t="s">
        <v>10768</v>
      </c>
      <c r="B5168" t="s">
        <v>10769</v>
      </c>
    </row>
    <row r="5169" spans="1:2">
      <c r="A5169" t="s">
        <v>10768</v>
      </c>
      <c r="B5169" t="s">
        <v>10769</v>
      </c>
    </row>
    <row r="5170" spans="1:2">
      <c r="A5170" t="s">
        <v>11949</v>
      </c>
      <c r="B5170" t="s">
        <v>11950</v>
      </c>
    </row>
    <row r="5171" spans="1:2">
      <c r="A5171" t="s">
        <v>9258</v>
      </c>
      <c r="B5171" t="s">
        <v>9259</v>
      </c>
    </row>
    <row r="5172" spans="1:2">
      <c r="A5172" t="s">
        <v>6802</v>
      </c>
      <c r="B5172" t="s">
        <v>6803</v>
      </c>
    </row>
    <row r="5173" spans="1:2">
      <c r="A5173" t="s">
        <v>5540</v>
      </c>
      <c r="B5173" t="s">
        <v>5541</v>
      </c>
    </row>
    <row r="5174" spans="1:2">
      <c r="A5174" t="s">
        <v>13143</v>
      </c>
      <c r="B5174" t="s">
        <v>13144</v>
      </c>
    </row>
    <row r="5175" spans="1:2">
      <c r="A5175" t="s">
        <v>9002</v>
      </c>
      <c r="B5175" t="s">
        <v>9003</v>
      </c>
    </row>
    <row r="5176" spans="1:2">
      <c r="A5176" t="s">
        <v>12885</v>
      </c>
      <c r="B5176" t="s">
        <v>12886</v>
      </c>
    </row>
    <row r="5177" spans="1:2">
      <c r="A5177" t="s">
        <v>10505</v>
      </c>
      <c r="B5177" t="s">
        <v>10506</v>
      </c>
    </row>
    <row r="5178" spans="1:2">
      <c r="A5178" t="s">
        <v>10505</v>
      </c>
      <c r="B5178" t="s">
        <v>10506</v>
      </c>
    </row>
    <row r="5179" spans="1:2">
      <c r="A5179" t="s">
        <v>10035</v>
      </c>
      <c r="B5179" t="s">
        <v>10036</v>
      </c>
    </row>
    <row r="5180" spans="1:2">
      <c r="A5180" t="s">
        <v>10035</v>
      </c>
      <c r="B5180" t="s">
        <v>10036</v>
      </c>
    </row>
    <row r="5181" spans="1:2">
      <c r="A5181" t="s">
        <v>11692</v>
      </c>
      <c r="B5181" t="s">
        <v>11693</v>
      </c>
    </row>
    <row r="5182" spans="1:2">
      <c r="A5182" t="s">
        <v>8087</v>
      </c>
      <c r="B5182" t="s">
        <v>8088</v>
      </c>
    </row>
    <row r="5183" spans="1:2">
      <c r="A5183" t="s">
        <v>5234</v>
      </c>
      <c r="B5183" t="s">
        <v>5235</v>
      </c>
    </row>
    <row r="5184" spans="1:2">
      <c r="A5184" t="s">
        <v>4024</v>
      </c>
      <c r="B5184" t="s">
        <v>4025</v>
      </c>
    </row>
    <row r="5185" spans="1:2">
      <c r="A5185" t="s">
        <v>3941</v>
      </c>
      <c r="B5185" t="s">
        <v>3942</v>
      </c>
    </row>
    <row r="5186" spans="1:2">
      <c r="A5186" t="s">
        <v>8844</v>
      </c>
      <c r="B5186" t="s">
        <v>8845</v>
      </c>
    </row>
    <row r="5187" spans="1:2">
      <c r="A5187" t="s">
        <v>12377</v>
      </c>
      <c r="B5187" t="s">
        <v>12378</v>
      </c>
    </row>
    <row r="5188" spans="1:2">
      <c r="A5188" t="s">
        <v>4655</v>
      </c>
      <c r="B5188" t="s">
        <v>4656</v>
      </c>
    </row>
    <row r="5189" spans="1:2">
      <c r="A5189" t="s">
        <v>9613</v>
      </c>
      <c r="B5189" t="s">
        <v>4656</v>
      </c>
    </row>
    <row r="5190" spans="1:2">
      <c r="A5190" t="s">
        <v>4262</v>
      </c>
      <c r="B5190" t="s">
        <v>4263</v>
      </c>
    </row>
    <row r="5191" spans="1:2">
      <c r="A5191" t="s">
        <v>4276</v>
      </c>
      <c r="B5191" t="s">
        <v>4277</v>
      </c>
    </row>
    <row r="5192" spans="1:2">
      <c r="A5192" t="s">
        <v>3587</v>
      </c>
      <c r="B5192" t="s">
        <v>3588</v>
      </c>
    </row>
    <row r="5193" spans="1:2">
      <c r="A5193" t="s">
        <v>5977</v>
      </c>
      <c r="B5193" t="s">
        <v>5978</v>
      </c>
    </row>
    <row r="5194" spans="1:2">
      <c r="A5194" t="s">
        <v>13039</v>
      </c>
      <c r="B5194" t="s">
        <v>13040</v>
      </c>
    </row>
    <row r="5195" spans="1:2">
      <c r="A5195" t="s">
        <v>9575</v>
      </c>
      <c r="B5195" t="s">
        <v>9577</v>
      </c>
    </row>
    <row r="5196" spans="1:2">
      <c r="A5196" t="s">
        <v>10439</v>
      </c>
      <c r="B5196" t="s">
        <v>10441</v>
      </c>
    </row>
    <row r="5197" spans="1:2">
      <c r="A5197" t="s">
        <v>13041</v>
      </c>
      <c r="B5197" t="s">
        <v>13042</v>
      </c>
    </row>
    <row r="5198" spans="1:2">
      <c r="A5198" t="s">
        <v>11348</v>
      </c>
      <c r="B5198" t="s">
        <v>11349</v>
      </c>
    </row>
    <row r="5199" spans="1:2">
      <c r="A5199" t="s">
        <v>4374</v>
      </c>
      <c r="B5199" t="s">
        <v>4375</v>
      </c>
    </row>
    <row r="5200" spans="1:2">
      <c r="A5200" t="s">
        <v>11445</v>
      </c>
      <c r="B5200" t="s">
        <v>4375</v>
      </c>
    </row>
    <row r="5201" spans="1:2">
      <c r="A5201" t="s">
        <v>4304</v>
      </c>
      <c r="B5201" t="s">
        <v>4305</v>
      </c>
    </row>
    <row r="5202" spans="1:2">
      <c r="A5202" t="s">
        <v>6115</v>
      </c>
      <c r="B5202" t="s">
        <v>6116</v>
      </c>
    </row>
    <row r="5203" spans="1:2">
      <c r="A5203" t="s">
        <v>11385</v>
      </c>
      <c r="B5203" t="s">
        <v>11387</v>
      </c>
    </row>
    <row r="5204" spans="1:2">
      <c r="A5204" t="s">
        <v>6001</v>
      </c>
      <c r="B5204" t="s">
        <v>6002</v>
      </c>
    </row>
    <row r="5205" spans="1:2">
      <c r="A5205" t="s">
        <v>6392</v>
      </c>
      <c r="B5205" t="s">
        <v>6393</v>
      </c>
    </row>
    <row r="5206" spans="1:2">
      <c r="A5206" t="s">
        <v>11443</v>
      </c>
      <c r="B5206" t="s">
        <v>11444</v>
      </c>
    </row>
    <row r="5207" spans="1:2">
      <c r="A5207" t="s">
        <v>6149</v>
      </c>
      <c r="B5207" t="s">
        <v>6150</v>
      </c>
    </row>
    <row r="5208" spans="1:2">
      <c r="A5208" t="s">
        <v>6352</v>
      </c>
      <c r="B5208" t="s">
        <v>6353</v>
      </c>
    </row>
    <row r="5209" spans="1:2">
      <c r="A5209" t="s">
        <v>4348</v>
      </c>
      <c r="B5209" t="s">
        <v>4349</v>
      </c>
    </row>
    <row r="5210" spans="1:2">
      <c r="A5210" t="s">
        <v>11221</v>
      </c>
      <c r="B5210" t="s">
        <v>4349</v>
      </c>
    </row>
    <row r="5211" spans="1:2">
      <c r="A5211" t="s">
        <v>11890</v>
      </c>
      <c r="B5211" t="s">
        <v>4349</v>
      </c>
    </row>
    <row r="5212" spans="1:2">
      <c r="A5212" t="s">
        <v>13516</v>
      </c>
      <c r="B5212" t="s">
        <v>4349</v>
      </c>
    </row>
    <row r="5213" spans="1:2">
      <c r="A5213" t="s">
        <v>6404</v>
      </c>
      <c r="B5213" t="s">
        <v>6405</v>
      </c>
    </row>
    <row r="5214" spans="1:2">
      <c r="A5214" t="s">
        <v>10328</v>
      </c>
      <c r="B5214" t="s">
        <v>10329</v>
      </c>
    </row>
    <row r="5215" spans="1:2">
      <c r="A5215" t="s">
        <v>10376</v>
      </c>
      <c r="B5215" t="s">
        <v>10377</v>
      </c>
    </row>
    <row r="5216" spans="1:2">
      <c r="A5216" t="s">
        <v>5627</v>
      </c>
      <c r="B5216" t="s">
        <v>5629</v>
      </c>
    </row>
    <row r="5217" spans="1:2">
      <c r="A5217" t="s">
        <v>8147</v>
      </c>
      <c r="B5217" t="s">
        <v>8150</v>
      </c>
    </row>
    <row r="5218" spans="1:2">
      <c r="A5218" t="s">
        <v>9670</v>
      </c>
      <c r="B5218" t="s">
        <v>9672</v>
      </c>
    </row>
    <row r="5219" spans="1:2">
      <c r="A5219" t="s">
        <v>10149</v>
      </c>
      <c r="B5219" t="s">
        <v>10150</v>
      </c>
    </row>
    <row r="5220" spans="1:2">
      <c r="A5220" t="s">
        <v>6394</v>
      </c>
      <c r="B5220" t="s">
        <v>6395</v>
      </c>
    </row>
    <row r="5221" spans="1:2">
      <c r="A5221" t="s">
        <v>4658</v>
      </c>
      <c r="B5221" t="s">
        <v>4659</v>
      </c>
    </row>
    <row r="5222" spans="1:2">
      <c r="A5222" t="s">
        <v>4364</v>
      </c>
      <c r="B5222" t="s">
        <v>4365</v>
      </c>
    </row>
    <row r="5223" spans="1:2">
      <c r="A5223" t="s">
        <v>4248</v>
      </c>
      <c r="B5223" t="s">
        <v>4249</v>
      </c>
    </row>
    <row r="5224" spans="1:2">
      <c r="A5224" t="s">
        <v>8928</v>
      </c>
      <c r="B5224" t="s">
        <v>8929</v>
      </c>
    </row>
    <row r="5225" spans="1:2">
      <c r="A5225" t="s">
        <v>6739</v>
      </c>
      <c r="B5225" t="s">
        <v>6740</v>
      </c>
    </row>
    <row r="5226" spans="1:2">
      <c r="A5226" t="s">
        <v>11798</v>
      </c>
      <c r="B5226" t="s">
        <v>11799</v>
      </c>
    </row>
    <row r="5227" spans="1:2">
      <c r="A5227" t="s">
        <v>10946</v>
      </c>
      <c r="B5227" t="s">
        <v>10947</v>
      </c>
    </row>
    <row r="5228" spans="1:2">
      <c r="A5228" t="s">
        <v>10948</v>
      </c>
      <c r="B5228" t="s">
        <v>10949</v>
      </c>
    </row>
    <row r="5229" spans="1:2">
      <c r="A5229" t="s">
        <v>6275</v>
      </c>
      <c r="B5229" t="s">
        <v>6276</v>
      </c>
    </row>
    <row r="5230" spans="1:2">
      <c r="A5230" t="s">
        <v>6309</v>
      </c>
      <c r="B5230" t="s">
        <v>6310</v>
      </c>
    </row>
    <row r="5231" spans="1:2">
      <c r="A5231" t="s">
        <v>4415</v>
      </c>
      <c r="B5231" t="s">
        <v>4416</v>
      </c>
    </row>
    <row r="5232" spans="1:2">
      <c r="A5232" t="s">
        <v>4060</v>
      </c>
      <c r="B5232" t="s">
        <v>4061</v>
      </c>
    </row>
    <row r="5233" spans="1:2">
      <c r="A5233" t="s">
        <v>9212</v>
      </c>
      <c r="B5233" t="s">
        <v>9213</v>
      </c>
    </row>
    <row r="5234" spans="1:2">
      <c r="A5234" t="s">
        <v>11834</v>
      </c>
      <c r="B5234" t="s">
        <v>11835</v>
      </c>
    </row>
    <row r="5235" spans="1:2">
      <c r="A5235" t="s">
        <v>11019</v>
      </c>
      <c r="B5235" t="s">
        <v>11021</v>
      </c>
    </row>
    <row r="5236" spans="1:2">
      <c r="A5236" t="s">
        <v>11019</v>
      </c>
      <c r="B5236" t="s">
        <v>11020</v>
      </c>
    </row>
    <row r="5237" spans="1:2">
      <c r="A5237" t="s">
        <v>8982</v>
      </c>
      <c r="B5237" t="s">
        <v>8983</v>
      </c>
    </row>
    <row r="5238" spans="1:2">
      <c r="A5238" t="s">
        <v>3576</v>
      </c>
      <c r="B5238" t="s">
        <v>3577</v>
      </c>
    </row>
    <row r="5239" spans="1:2">
      <c r="A5239" t="s">
        <v>6586</v>
      </c>
      <c r="B5239" t="s">
        <v>6587</v>
      </c>
    </row>
    <row r="5240" spans="1:2">
      <c r="A5240" t="s">
        <v>8980</v>
      </c>
      <c r="B5240" t="s">
        <v>8981</v>
      </c>
    </row>
    <row r="5241" spans="1:2">
      <c r="A5241" t="s">
        <v>9246</v>
      </c>
      <c r="B5241" t="s">
        <v>9247</v>
      </c>
    </row>
    <row r="5242" spans="1:2">
      <c r="A5242" t="s">
        <v>6003</v>
      </c>
      <c r="B5242" t="s">
        <v>6004</v>
      </c>
    </row>
    <row r="5243" spans="1:2">
      <c r="A5243" t="s">
        <v>11431</v>
      </c>
      <c r="B5243" t="s">
        <v>11432</v>
      </c>
    </row>
    <row r="5244" spans="1:2">
      <c r="A5244" t="s">
        <v>6348</v>
      </c>
      <c r="B5244" t="s">
        <v>6349</v>
      </c>
    </row>
    <row r="5245" spans="1:2">
      <c r="A5245" t="s">
        <v>6151</v>
      </c>
      <c r="B5245" t="s">
        <v>6152</v>
      </c>
    </row>
    <row r="5246" spans="1:2">
      <c r="A5246" t="s">
        <v>7811</v>
      </c>
      <c r="B5246" t="s">
        <v>7812</v>
      </c>
    </row>
    <row r="5247" spans="1:2">
      <c r="A5247" t="s">
        <v>6239</v>
      </c>
      <c r="B5247" t="s">
        <v>6240</v>
      </c>
    </row>
    <row r="5248" spans="1:2">
      <c r="A5248" t="s">
        <v>8618</v>
      </c>
      <c r="B5248" t="s">
        <v>8619</v>
      </c>
    </row>
    <row r="5249" spans="1:2">
      <c r="A5249" t="s">
        <v>11736</v>
      </c>
      <c r="B5249" t="s">
        <v>11737</v>
      </c>
    </row>
    <row r="5250" spans="1:2">
      <c r="A5250" t="s">
        <v>4905</v>
      </c>
      <c r="B5250" t="s">
        <v>4906</v>
      </c>
    </row>
    <row r="5251" spans="1:2">
      <c r="A5251" t="s">
        <v>9026</v>
      </c>
      <c r="B5251" t="s">
        <v>9027</v>
      </c>
    </row>
    <row r="5252" spans="1:2">
      <c r="A5252" t="s">
        <v>11542</v>
      </c>
      <c r="B5252" t="s">
        <v>11543</v>
      </c>
    </row>
    <row r="5253" spans="1:2">
      <c r="A5253" t="s">
        <v>14113</v>
      </c>
      <c r="B5253" t="s">
        <v>4962</v>
      </c>
    </row>
    <row r="5254" spans="1:2">
      <c r="A5254" t="s">
        <v>8620</v>
      </c>
      <c r="B5254" t="s">
        <v>8621</v>
      </c>
    </row>
    <row r="5255" spans="1:2">
      <c r="A5255" t="s">
        <v>9244</v>
      </c>
      <c r="B5255" t="s">
        <v>9245</v>
      </c>
    </row>
    <row r="5256" spans="1:2">
      <c r="A5256" t="s">
        <v>9174</v>
      </c>
      <c r="B5256" t="s">
        <v>9175</v>
      </c>
    </row>
    <row r="5257" spans="1:2">
      <c r="A5257" t="s">
        <v>9275</v>
      </c>
      <c r="B5257" t="s">
        <v>9276</v>
      </c>
    </row>
    <row r="5258" spans="1:2">
      <c r="A5258" t="s">
        <v>7811</v>
      </c>
      <c r="B5258" t="s">
        <v>7813</v>
      </c>
    </row>
    <row r="5259" spans="1:2">
      <c r="A5259" t="s">
        <v>10827</v>
      </c>
      <c r="B5259" t="s">
        <v>10828</v>
      </c>
    </row>
    <row r="5260" spans="1:2">
      <c r="A5260" t="s">
        <v>6611</v>
      </c>
      <c r="B5260" t="s">
        <v>6612</v>
      </c>
    </row>
    <row r="5261" spans="1:2">
      <c r="A5261" t="s">
        <v>4740</v>
      </c>
      <c r="B5261" t="s">
        <v>4741</v>
      </c>
    </row>
    <row r="5262" spans="1:2">
      <c r="A5262" t="s">
        <v>13214</v>
      </c>
      <c r="B5262" t="s">
        <v>4741</v>
      </c>
    </row>
    <row r="5263" spans="1:2">
      <c r="A5263" t="s">
        <v>5355</v>
      </c>
      <c r="B5263" t="s">
        <v>5356</v>
      </c>
    </row>
    <row r="5264" spans="1:2">
      <c r="A5264" t="s">
        <v>4655</v>
      </c>
      <c r="B5264" t="s">
        <v>4657</v>
      </c>
    </row>
    <row r="5265" spans="1:2">
      <c r="A5265" t="s">
        <v>6785</v>
      </c>
      <c r="B5265" t="s">
        <v>4657</v>
      </c>
    </row>
    <row r="5266" spans="1:2">
      <c r="A5266" t="s">
        <v>11221</v>
      </c>
      <c r="B5266" t="s">
        <v>4657</v>
      </c>
    </row>
    <row r="5267" spans="1:2">
      <c r="A5267" t="s">
        <v>6787</v>
      </c>
      <c r="B5267" t="s">
        <v>6788</v>
      </c>
    </row>
    <row r="5268" spans="1:2">
      <c r="A5268" t="s">
        <v>4451</v>
      </c>
      <c r="B5268" t="s">
        <v>4452</v>
      </c>
    </row>
    <row r="5269" spans="1:2">
      <c r="A5269" t="s">
        <v>4030</v>
      </c>
      <c r="B5269" t="s">
        <v>4031</v>
      </c>
    </row>
    <row r="5270" spans="1:2">
      <c r="A5270" t="s">
        <v>4658</v>
      </c>
      <c r="B5270" t="s">
        <v>4031</v>
      </c>
    </row>
    <row r="5271" spans="1:2">
      <c r="A5271" t="s">
        <v>14085</v>
      </c>
      <c r="B5271" t="s">
        <v>14172</v>
      </c>
    </row>
    <row r="5272" spans="1:2">
      <c r="A5272" t="s">
        <v>10056</v>
      </c>
      <c r="B5272" t="s">
        <v>10058</v>
      </c>
    </row>
    <row r="5273" spans="1:2">
      <c r="A5273" t="s">
        <v>7226</v>
      </c>
      <c r="B5273" t="s">
        <v>7227</v>
      </c>
    </row>
    <row r="5274" spans="1:2">
      <c r="A5274" t="s">
        <v>7218</v>
      </c>
      <c r="B5274" t="s">
        <v>7219</v>
      </c>
    </row>
    <row r="5275" spans="1:2">
      <c r="A5275" t="s">
        <v>6145</v>
      </c>
      <c r="B5275" t="s">
        <v>6146</v>
      </c>
    </row>
    <row r="5276" spans="1:2">
      <c r="A5276" t="s">
        <v>12308</v>
      </c>
      <c r="B5276" t="s">
        <v>12309</v>
      </c>
    </row>
    <row r="5277" spans="1:2">
      <c r="A5277" t="s">
        <v>5396</v>
      </c>
      <c r="B5277" t="s">
        <v>5397</v>
      </c>
    </row>
    <row r="5278" spans="1:2">
      <c r="A5278" t="s">
        <v>9351</v>
      </c>
      <c r="B5278" t="s">
        <v>9352</v>
      </c>
    </row>
    <row r="5279" spans="1:2">
      <c r="A5279" t="s">
        <v>12281</v>
      </c>
      <c r="B5279" t="s">
        <v>12282</v>
      </c>
    </row>
    <row r="5280" spans="1:2">
      <c r="A5280" t="s">
        <v>6660</v>
      </c>
      <c r="B5280" t="s">
        <v>6661</v>
      </c>
    </row>
    <row r="5281" spans="1:2">
      <c r="A5281" t="s">
        <v>6911</v>
      </c>
      <c r="B5281" t="s">
        <v>6912</v>
      </c>
    </row>
    <row r="5282" spans="1:2">
      <c r="A5282" t="s">
        <v>6915</v>
      </c>
      <c r="B5282" t="s">
        <v>6916</v>
      </c>
    </row>
    <row r="5283" spans="1:2">
      <c r="A5283" t="s">
        <v>6921</v>
      </c>
      <c r="B5283" t="s">
        <v>6922</v>
      </c>
    </row>
    <row r="5284" spans="1:2">
      <c r="A5284" t="s">
        <v>6917</v>
      </c>
      <c r="B5284" t="s">
        <v>6918</v>
      </c>
    </row>
    <row r="5285" spans="1:2">
      <c r="A5285" t="s">
        <v>6919</v>
      </c>
      <c r="B5285" t="s">
        <v>6920</v>
      </c>
    </row>
    <row r="5286" spans="1:2">
      <c r="A5286" t="s">
        <v>6913</v>
      </c>
      <c r="B5286" t="s">
        <v>6914</v>
      </c>
    </row>
    <row r="5287" spans="1:2">
      <c r="A5287" t="s">
        <v>10534</v>
      </c>
      <c r="B5287" t="s">
        <v>10535</v>
      </c>
    </row>
    <row r="5288" spans="1:2">
      <c r="A5288" t="s">
        <v>10534</v>
      </c>
      <c r="B5288" t="s">
        <v>10535</v>
      </c>
    </row>
    <row r="5289" spans="1:2">
      <c r="A5289" t="s">
        <v>10550</v>
      </c>
      <c r="B5289" t="s">
        <v>10551</v>
      </c>
    </row>
    <row r="5290" spans="1:2">
      <c r="A5290" t="s">
        <v>10550</v>
      </c>
      <c r="B5290" t="s">
        <v>10551</v>
      </c>
    </row>
    <row r="5291" spans="1:2">
      <c r="A5291" t="s">
        <v>10920</v>
      </c>
      <c r="B5291" t="s">
        <v>10921</v>
      </c>
    </row>
    <row r="5292" spans="1:2">
      <c r="A5292" t="s">
        <v>5624</v>
      </c>
      <c r="B5292" t="s">
        <v>5625</v>
      </c>
    </row>
    <row r="5293" spans="1:2">
      <c r="A5293" t="s">
        <v>6933</v>
      </c>
      <c r="B5293" t="s">
        <v>6934</v>
      </c>
    </row>
    <row r="5294" spans="1:2">
      <c r="A5294" t="s">
        <v>6940</v>
      </c>
      <c r="B5294" t="s">
        <v>6941</v>
      </c>
    </row>
    <row r="5295" spans="1:2">
      <c r="A5295" t="s">
        <v>6951</v>
      </c>
      <c r="B5295" t="s">
        <v>6952</v>
      </c>
    </row>
    <row r="5296" spans="1:2">
      <c r="A5296" t="s">
        <v>6942</v>
      </c>
      <c r="B5296" t="s">
        <v>6943</v>
      </c>
    </row>
    <row r="5297" spans="1:2">
      <c r="A5297" t="s">
        <v>4922</v>
      </c>
      <c r="B5297" t="s">
        <v>4923</v>
      </c>
    </row>
    <row r="5298" spans="1:2">
      <c r="A5298" t="s">
        <v>3737</v>
      </c>
      <c r="B5298" t="s">
        <v>3738</v>
      </c>
    </row>
    <row r="5299" spans="1:2">
      <c r="A5299" t="s">
        <v>12762</v>
      </c>
      <c r="B5299" t="s">
        <v>12763</v>
      </c>
    </row>
    <row r="5300" spans="1:2">
      <c r="A5300" t="s">
        <v>3880</v>
      </c>
      <c r="B5300" t="s">
        <v>3881</v>
      </c>
    </row>
    <row r="5301" spans="1:2">
      <c r="A5301" t="s">
        <v>6390</v>
      </c>
      <c r="B5301" t="s">
        <v>6391</v>
      </c>
    </row>
    <row r="5302" spans="1:2">
      <c r="A5302" t="s">
        <v>12198</v>
      </c>
      <c r="B5302" t="s">
        <v>12199</v>
      </c>
    </row>
    <row r="5303" spans="1:2">
      <c r="A5303" t="s">
        <v>12202</v>
      </c>
      <c r="B5303" t="s">
        <v>12203</v>
      </c>
    </row>
    <row r="5304" spans="1:2">
      <c r="A5304" t="s">
        <v>10448</v>
      </c>
      <c r="B5304" t="s">
        <v>10450</v>
      </c>
    </row>
    <row r="5305" spans="1:2">
      <c r="A5305" t="s">
        <v>10451</v>
      </c>
      <c r="B5305" t="s">
        <v>10453</v>
      </c>
    </row>
    <row r="5306" spans="1:2">
      <c r="A5306" t="s">
        <v>12295</v>
      </c>
      <c r="B5306" t="s">
        <v>12296</v>
      </c>
    </row>
    <row r="5307" spans="1:2">
      <c r="A5307" t="s">
        <v>6147</v>
      </c>
      <c r="B5307" t="s">
        <v>6148</v>
      </c>
    </row>
    <row r="5308" spans="1:2">
      <c r="A5308" t="s">
        <v>8728</v>
      </c>
      <c r="B5308" t="s">
        <v>8729</v>
      </c>
    </row>
    <row r="5309" spans="1:2">
      <c r="A5309" t="s">
        <v>13180</v>
      </c>
      <c r="B5309" t="s">
        <v>13181</v>
      </c>
    </row>
    <row r="5310" spans="1:2">
      <c r="A5310" t="s">
        <v>3723</v>
      </c>
      <c r="B5310" t="s">
        <v>3724</v>
      </c>
    </row>
    <row r="5311" spans="1:2">
      <c r="A5311" t="s">
        <v>6354</v>
      </c>
      <c r="B5311" t="s">
        <v>6355</v>
      </c>
    </row>
    <row r="5312" spans="1:2">
      <c r="A5312" t="s">
        <v>7799</v>
      </c>
      <c r="B5312" t="s">
        <v>7801</v>
      </c>
    </row>
    <row r="5313" spans="1:2">
      <c r="A5313" t="s">
        <v>10039</v>
      </c>
      <c r="B5313" t="s">
        <v>14266</v>
      </c>
    </row>
    <row r="5314" spans="1:2">
      <c r="A5314" t="s">
        <v>10039</v>
      </c>
      <c r="B5314" t="s">
        <v>14266</v>
      </c>
    </row>
    <row r="5315" spans="1:2">
      <c r="A5315" t="s">
        <v>7799</v>
      </c>
      <c r="B5315" t="s">
        <v>7800</v>
      </c>
    </row>
    <row r="5316" spans="1:2">
      <c r="A5316" t="s">
        <v>8394</v>
      </c>
      <c r="B5316" t="s">
        <v>8395</v>
      </c>
    </row>
    <row r="5317" spans="1:2">
      <c r="A5317" t="s">
        <v>11091</v>
      </c>
      <c r="B5317" t="s">
        <v>11093</v>
      </c>
    </row>
    <row r="5318" spans="1:2">
      <c r="A5318" t="s">
        <v>11091</v>
      </c>
      <c r="B5318" t="s">
        <v>11092</v>
      </c>
    </row>
    <row r="5319" spans="1:2">
      <c r="A5319" t="s">
        <v>11532</v>
      </c>
      <c r="B5319" t="s">
        <v>11533</v>
      </c>
    </row>
    <row r="5320" spans="1:2">
      <c r="A5320" t="s">
        <v>11868</v>
      </c>
      <c r="B5320" t="s">
        <v>11869</v>
      </c>
    </row>
    <row r="5321" spans="1:2">
      <c r="A5321" t="s">
        <v>11592</v>
      </c>
      <c r="B5321" t="s">
        <v>11593</v>
      </c>
    </row>
    <row r="5322" spans="1:2">
      <c r="A5322" t="s">
        <v>11688</v>
      </c>
      <c r="B5322" t="s">
        <v>11689</v>
      </c>
    </row>
    <row r="5323" spans="1:2">
      <c r="A5323" t="s">
        <v>11652</v>
      </c>
      <c r="B5323" t="s">
        <v>11653</v>
      </c>
    </row>
    <row r="5324" spans="1:2">
      <c r="A5324" t="s">
        <v>9190</v>
      </c>
      <c r="B5324" t="s">
        <v>9191</v>
      </c>
    </row>
    <row r="5325" spans="1:2">
      <c r="A5325" t="s">
        <v>11870</v>
      </c>
      <c r="B5325" t="s">
        <v>11871</v>
      </c>
    </row>
    <row r="5326" spans="1:2">
      <c r="A5326" t="s">
        <v>4996</v>
      </c>
      <c r="B5326" t="s">
        <v>4997</v>
      </c>
    </row>
    <row r="5327" spans="1:2">
      <c r="A5327" t="s">
        <v>6067</v>
      </c>
      <c r="B5327" t="s">
        <v>6068</v>
      </c>
    </row>
    <row r="5328" spans="1:2">
      <c r="A5328" t="s">
        <v>9510</v>
      </c>
      <c r="B5328" t="s">
        <v>9511</v>
      </c>
    </row>
    <row r="5329" spans="1:2">
      <c r="A5329" t="s">
        <v>9510</v>
      </c>
      <c r="B5329" t="s">
        <v>9511</v>
      </c>
    </row>
    <row r="5330" spans="1:2">
      <c r="A5330" t="s">
        <v>10634</v>
      </c>
      <c r="B5330" t="s">
        <v>10635</v>
      </c>
    </row>
    <row r="5331" spans="1:2">
      <c r="A5331" t="s">
        <v>6153</v>
      </c>
      <c r="B5331" t="s">
        <v>6154</v>
      </c>
    </row>
    <row r="5332" spans="1:2">
      <c r="A5332" t="s">
        <v>5120</v>
      </c>
      <c r="B5332" t="s">
        <v>5121</v>
      </c>
    </row>
    <row r="5333" spans="1:2">
      <c r="A5333" t="s">
        <v>3875</v>
      </c>
      <c r="B5333" t="s">
        <v>3876</v>
      </c>
    </row>
    <row r="5334" spans="1:2">
      <c r="A5334" t="s">
        <v>3879</v>
      </c>
      <c r="B5334" t="s">
        <v>3876</v>
      </c>
    </row>
    <row r="5335" spans="1:2">
      <c r="A5335" t="s">
        <v>3465</v>
      </c>
      <c r="B5335" t="s">
        <v>3466</v>
      </c>
    </row>
    <row r="5336" spans="1:2">
      <c r="A5336" t="s">
        <v>6852</v>
      </c>
      <c r="B5336" t="s">
        <v>6853</v>
      </c>
    </row>
    <row r="5337" spans="1:2">
      <c r="A5337" t="s">
        <v>6810</v>
      </c>
      <c r="B5337" t="s">
        <v>6811</v>
      </c>
    </row>
    <row r="5338" spans="1:2">
      <c r="A5338" t="s">
        <v>6871</v>
      </c>
      <c r="B5338" t="s">
        <v>6872</v>
      </c>
    </row>
    <row r="5339" spans="1:2">
      <c r="A5339" t="s">
        <v>6873</v>
      </c>
      <c r="B5339" t="s">
        <v>6874</v>
      </c>
    </row>
    <row r="5340" spans="1:2">
      <c r="A5340" t="s">
        <v>6864</v>
      </c>
      <c r="B5340" t="s">
        <v>6865</v>
      </c>
    </row>
    <row r="5341" spans="1:2">
      <c r="A5341" t="s">
        <v>6862</v>
      </c>
      <c r="B5341" t="s">
        <v>6863</v>
      </c>
    </row>
    <row r="5342" spans="1:2">
      <c r="A5342" t="s">
        <v>9530</v>
      </c>
      <c r="B5342" t="s">
        <v>9531</v>
      </c>
    </row>
    <row r="5343" spans="1:2">
      <c r="A5343" t="s">
        <v>9530</v>
      </c>
      <c r="B5343" t="s">
        <v>9531</v>
      </c>
    </row>
    <row r="5344" spans="1:2">
      <c r="A5344" t="s">
        <v>7790</v>
      </c>
      <c r="B5344" t="s">
        <v>7791</v>
      </c>
    </row>
    <row r="5345" spans="1:2">
      <c r="A5345" t="s">
        <v>9774</v>
      </c>
      <c r="B5345" t="s">
        <v>9775</v>
      </c>
    </row>
    <row r="5346" spans="1:2">
      <c r="A5346" t="s">
        <v>11534</v>
      </c>
      <c r="B5346" t="s">
        <v>11535</v>
      </c>
    </row>
    <row r="5347" spans="1:2">
      <c r="A5347" t="s">
        <v>4907</v>
      </c>
      <c r="B5347" t="s">
        <v>4908</v>
      </c>
    </row>
    <row r="5348" spans="1:2">
      <c r="A5348" t="s">
        <v>12730</v>
      </c>
      <c r="B5348" t="s">
        <v>12731</v>
      </c>
    </row>
    <row r="5349" spans="1:2">
      <c r="A5349" t="s">
        <v>11233</v>
      </c>
      <c r="B5349" t="s">
        <v>11234</v>
      </c>
    </row>
    <row r="5350" spans="1:2">
      <c r="A5350" t="s">
        <v>13212</v>
      </c>
      <c r="B5350" t="s">
        <v>13213</v>
      </c>
    </row>
    <row r="5351" spans="1:2">
      <c r="A5351" t="s">
        <v>5032</v>
      </c>
      <c r="B5351" t="s">
        <v>5033</v>
      </c>
    </row>
    <row r="5352" spans="1:2">
      <c r="A5352" t="s">
        <v>10227</v>
      </c>
      <c r="B5352" t="s">
        <v>10228</v>
      </c>
    </row>
    <row r="5353" spans="1:2">
      <c r="A5353" t="s">
        <v>13153</v>
      </c>
      <c r="B5353" t="s">
        <v>13154</v>
      </c>
    </row>
    <row r="5354" spans="1:2">
      <c r="A5354" t="s">
        <v>5106</v>
      </c>
      <c r="B5354" t="s">
        <v>5107</v>
      </c>
    </row>
    <row r="5355" spans="1:2">
      <c r="A5355" t="s">
        <v>8838</v>
      </c>
      <c r="B5355" t="s">
        <v>8839</v>
      </c>
    </row>
    <row r="5356" spans="1:2">
      <c r="A5356" t="s">
        <v>13370</v>
      </c>
      <c r="B5356" t="s">
        <v>13371</v>
      </c>
    </row>
    <row r="5357" spans="1:2">
      <c r="A5357" t="s">
        <v>13370</v>
      </c>
      <c r="B5357" t="s">
        <v>13371</v>
      </c>
    </row>
    <row r="5358" spans="1:2">
      <c r="A5358" t="s">
        <v>9386</v>
      </c>
      <c r="B5358" t="s">
        <v>9387</v>
      </c>
    </row>
    <row r="5359" spans="1:2">
      <c r="A5359" t="s">
        <v>9864</v>
      </c>
      <c r="B5359" t="s">
        <v>9865</v>
      </c>
    </row>
    <row r="5360" spans="1:2">
      <c r="A5360" t="s">
        <v>12660</v>
      </c>
      <c r="B5360" t="s">
        <v>12661</v>
      </c>
    </row>
    <row r="5361" spans="1:2">
      <c r="A5361" t="s">
        <v>5720</v>
      </c>
      <c r="B5361" t="s">
        <v>5721</v>
      </c>
    </row>
    <row r="5362" spans="1:2">
      <c r="A5362" t="s">
        <v>12662</v>
      </c>
      <c r="B5362" t="s">
        <v>12663</v>
      </c>
    </row>
    <row r="5363" spans="1:2">
      <c r="A5363" t="s">
        <v>12637</v>
      </c>
      <c r="B5363" t="s">
        <v>12638</v>
      </c>
    </row>
    <row r="5364" spans="1:2">
      <c r="A5364" t="s">
        <v>7721</v>
      </c>
      <c r="B5364" t="s">
        <v>7722</v>
      </c>
    </row>
    <row r="5365" spans="1:2">
      <c r="A5365" t="s">
        <v>12647</v>
      </c>
      <c r="B5365" t="s">
        <v>12648</v>
      </c>
    </row>
    <row r="5366" spans="1:2">
      <c r="A5366" t="s">
        <v>4688</v>
      </c>
      <c r="B5366" t="s">
        <v>14181</v>
      </c>
    </row>
    <row r="5367" spans="1:2">
      <c r="A5367" t="s">
        <v>13436</v>
      </c>
      <c r="B5367" t="s">
        <v>13437</v>
      </c>
    </row>
    <row r="5368" spans="1:2">
      <c r="A5368" t="s">
        <v>5106</v>
      </c>
      <c r="B5368" t="s">
        <v>5108</v>
      </c>
    </row>
    <row r="5369" spans="1:2">
      <c r="A5369" t="s">
        <v>12212</v>
      </c>
      <c r="B5369" t="s">
        <v>12213</v>
      </c>
    </row>
    <row r="5370" spans="1:2">
      <c r="A5370" t="s">
        <v>11345</v>
      </c>
      <c r="B5370" t="s">
        <v>11346</v>
      </c>
    </row>
    <row r="5371" spans="1:2">
      <c r="A5371" t="s">
        <v>11345</v>
      </c>
      <c r="B5371" t="s">
        <v>11346</v>
      </c>
    </row>
    <row r="5372" spans="1:2">
      <c r="A5372" t="s">
        <v>11345</v>
      </c>
      <c r="B5372" t="s">
        <v>11346</v>
      </c>
    </row>
    <row r="5373" spans="1:2">
      <c r="A5373" t="s">
        <v>7790</v>
      </c>
      <c r="B5373" t="s">
        <v>7792</v>
      </c>
    </row>
    <row r="5374" spans="1:2">
      <c r="A5374" t="s">
        <v>3385</v>
      </c>
      <c r="B5374" t="s">
        <v>3386</v>
      </c>
    </row>
    <row r="5375" spans="1:2">
      <c r="A5375" t="s">
        <v>3385</v>
      </c>
      <c r="B5375" t="s">
        <v>3386</v>
      </c>
    </row>
    <row r="5376" spans="1:2">
      <c r="A5376" t="s">
        <v>10227</v>
      </c>
      <c r="B5376" t="s">
        <v>10229</v>
      </c>
    </row>
    <row r="5377" spans="1:2">
      <c r="A5377" t="s">
        <v>7747</v>
      </c>
      <c r="B5377" t="s">
        <v>7750</v>
      </c>
    </row>
    <row r="5378" spans="1:2">
      <c r="A5378" t="s">
        <v>7747</v>
      </c>
      <c r="B5378" t="s">
        <v>7748</v>
      </c>
    </row>
    <row r="5379" spans="1:2">
      <c r="A5379" t="s">
        <v>7747</v>
      </c>
      <c r="B5379" t="s">
        <v>7749</v>
      </c>
    </row>
    <row r="5380" spans="1:2">
      <c r="A5380" t="s">
        <v>7053</v>
      </c>
      <c r="B5380" t="s">
        <v>14226</v>
      </c>
    </row>
    <row r="5381" spans="1:2">
      <c r="A5381" t="s">
        <v>8486</v>
      </c>
      <c r="B5381" t="s">
        <v>8487</v>
      </c>
    </row>
    <row r="5382" spans="1:2">
      <c r="A5382" t="s">
        <v>10119</v>
      </c>
      <c r="B5382" t="s">
        <v>10120</v>
      </c>
    </row>
    <row r="5383" spans="1:2">
      <c r="A5383" t="s">
        <v>5283</v>
      </c>
      <c r="B5383" t="s">
        <v>5284</v>
      </c>
    </row>
    <row r="5384" spans="1:2">
      <c r="A5384" t="s">
        <v>9766</v>
      </c>
      <c r="B5384" t="s">
        <v>2039</v>
      </c>
    </row>
    <row r="5385" spans="1:2">
      <c r="A5385" t="s">
        <v>11937</v>
      </c>
      <c r="B5385" t="s">
        <v>11938</v>
      </c>
    </row>
    <row r="5386" spans="1:2">
      <c r="A5386" t="s">
        <v>11112</v>
      </c>
      <c r="B5386" t="s">
        <v>11114</v>
      </c>
    </row>
    <row r="5387" spans="1:2">
      <c r="A5387" t="s">
        <v>11112</v>
      </c>
      <c r="B5387" t="s">
        <v>11113</v>
      </c>
    </row>
    <row r="5388" spans="1:2">
      <c r="A5388" t="s">
        <v>6311</v>
      </c>
      <c r="B5388" t="s">
        <v>6312</v>
      </c>
    </row>
    <row r="5389" spans="1:2">
      <c r="A5389" t="s">
        <v>7107</v>
      </c>
      <c r="B5389" t="s">
        <v>7108</v>
      </c>
    </row>
    <row r="5390" spans="1:2">
      <c r="A5390" t="s">
        <v>7723</v>
      </c>
      <c r="B5390" t="s">
        <v>7724</v>
      </c>
    </row>
    <row r="5391" spans="1:2">
      <c r="A5391" t="s">
        <v>12090</v>
      </c>
      <c r="B5391" t="s">
        <v>12092</v>
      </c>
    </row>
    <row r="5392" spans="1:2">
      <c r="A5392" t="s">
        <v>12679</v>
      </c>
      <c r="B5392" t="s">
        <v>12680</v>
      </c>
    </row>
    <row r="5393" spans="1:2">
      <c r="A5393" t="s">
        <v>3823</v>
      </c>
      <c r="B5393" t="s">
        <v>3824</v>
      </c>
    </row>
    <row r="5394" spans="1:2">
      <c r="A5394" t="s">
        <v>14086</v>
      </c>
      <c r="B5394" t="s">
        <v>14173</v>
      </c>
    </row>
    <row r="5395" spans="1:2">
      <c r="A5395" t="s">
        <v>8804</v>
      </c>
      <c r="B5395" t="s">
        <v>8805</v>
      </c>
    </row>
    <row r="5396" spans="1:2">
      <c r="A5396" t="s">
        <v>8794</v>
      </c>
      <c r="B5396" t="s">
        <v>8795</v>
      </c>
    </row>
    <row r="5397" spans="1:2">
      <c r="A5397" t="s">
        <v>9297</v>
      </c>
      <c r="B5397" t="s">
        <v>14253</v>
      </c>
    </row>
    <row r="5398" spans="1:2">
      <c r="A5398" t="s">
        <v>12090</v>
      </c>
      <c r="B5398" t="s">
        <v>12091</v>
      </c>
    </row>
    <row r="5399" spans="1:2">
      <c r="A5399" t="s">
        <v>8912</v>
      </c>
      <c r="B5399" t="s">
        <v>8913</v>
      </c>
    </row>
    <row r="5400" spans="1:2">
      <c r="A5400" t="s">
        <v>8826</v>
      </c>
      <c r="B5400" t="s">
        <v>8827</v>
      </c>
    </row>
    <row r="5401" spans="1:2">
      <c r="A5401" t="s">
        <v>8868</v>
      </c>
      <c r="B5401" t="s">
        <v>8869</v>
      </c>
    </row>
    <row r="5402" spans="1:2">
      <c r="A5402" t="s">
        <v>12664</v>
      </c>
      <c r="B5402" t="s">
        <v>1987</v>
      </c>
    </row>
    <row r="5403" spans="1:2">
      <c r="A5403" t="s">
        <v>4003</v>
      </c>
      <c r="B5403" t="s">
        <v>4004</v>
      </c>
    </row>
    <row r="5404" spans="1:2">
      <c r="A5404" t="s">
        <v>10227</v>
      </c>
      <c r="B5404" t="s">
        <v>10230</v>
      </c>
    </row>
    <row r="5405" spans="1:2">
      <c r="A5405" t="s">
        <v>9880</v>
      </c>
      <c r="B5405" t="s">
        <v>9881</v>
      </c>
    </row>
    <row r="5406" spans="1:2">
      <c r="A5406" t="s">
        <v>8760</v>
      </c>
      <c r="B5406" t="s">
        <v>8761</v>
      </c>
    </row>
    <row r="5407" spans="1:2">
      <c r="A5407" t="s">
        <v>9004</v>
      </c>
      <c r="B5407" t="s">
        <v>9005</v>
      </c>
    </row>
    <row r="5408" spans="1:2">
      <c r="A5408" t="s">
        <v>10152</v>
      </c>
      <c r="B5408" t="s">
        <v>10153</v>
      </c>
    </row>
    <row r="5409" spans="1:2">
      <c r="A5409" t="s">
        <v>10152</v>
      </c>
      <c r="B5409" t="s">
        <v>10153</v>
      </c>
    </row>
    <row r="5410" spans="1:2">
      <c r="A5410" t="s">
        <v>7424</v>
      </c>
      <c r="B5410" t="s">
        <v>7425</v>
      </c>
    </row>
    <row r="5411" spans="1:2">
      <c r="A5411" t="s">
        <v>4637</v>
      </c>
      <c r="B5411" t="s">
        <v>4638</v>
      </c>
    </row>
    <row r="5412" spans="1:2">
      <c r="A5412" t="s">
        <v>4056</v>
      </c>
      <c r="B5412" t="s">
        <v>4057</v>
      </c>
    </row>
    <row r="5413" spans="1:2">
      <c r="A5413" t="s">
        <v>4182</v>
      </c>
      <c r="B5413" t="s">
        <v>4183</v>
      </c>
    </row>
    <row r="5414" spans="1:2">
      <c r="A5414" t="s">
        <v>10363</v>
      </c>
      <c r="B5414" t="s">
        <v>10365</v>
      </c>
    </row>
    <row r="5415" spans="1:2">
      <c r="A5415" t="s">
        <v>10363</v>
      </c>
      <c r="B5415" t="s">
        <v>10364</v>
      </c>
    </row>
    <row r="5416" spans="1:2">
      <c r="A5416" t="s">
        <v>5832</v>
      </c>
      <c r="B5416" t="s">
        <v>5833</v>
      </c>
    </row>
    <row r="5417" spans="1:2">
      <c r="A5417" t="s">
        <v>5824</v>
      </c>
      <c r="B5417" t="s">
        <v>5825</v>
      </c>
    </row>
    <row r="5418" spans="1:2">
      <c r="A5418" t="s">
        <v>8848</v>
      </c>
      <c r="B5418" t="s">
        <v>8849</v>
      </c>
    </row>
    <row r="5419" spans="1:2">
      <c r="A5419" t="s">
        <v>4855</v>
      </c>
      <c r="B5419" t="s">
        <v>4856</v>
      </c>
    </row>
    <row r="5420" spans="1:2">
      <c r="A5420" t="s">
        <v>4835</v>
      </c>
      <c r="B5420" t="s">
        <v>4836</v>
      </c>
    </row>
    <row r="5421" spans="1:2">
      <c r="A5421" t="s">
        <v>5502</v>
      </c>
      <c r="B5421" t="s">
        <v>5503</v>
      </c>
    </row>
    <row r="5422" spans="1:2">
      <c r="A5422" t="s">
        <v>5361</v>
      </c>
      <c r="B5422" t="s">
        <v>5362</v>
      </c>
    </row>
    <row r="5423" spans="1:2">
      <c r="A5423" t="s">
        <v>12058</v>
      </c>
      <c r="B5423" t="s">
        <v>12059</v>
      </c>
    </row>
    <row r="5424" spans="1:2">
      <c r="A5424" t="s">
        <v>9491</v>
      </c>
      <c r="B5424" t="s">
        <v>9492</v>
      </c>
    </row>
    <row r="5425" spans="1:2">
      <c r="A5425" t="s">
        <v>9491</v>
      </c>
      <c r="B5425" t="s">
        <v>9492</v>
      </c>
    </row>
    <row r="5426" spans="1:2">
      <c r="A5426" t="s">
        <v>10144</v>
      </c>
      <c r="B5426" t="s">
        <v>10145</v>
      </c>
    </row>
    <row r="5427" spans="1:2">
      <c r="A5427" t="s">
        <v>3579</v>
      </c>
      <c r="B5427" t="s">
        <v>3580</v>
      </c>
    </row>
    <row r="5428" spans="1:2">
      <c r="A5428" t="s">
        <v>8916</v>
      </c>
      <c r="B5428" t="s">
        <v>8917</v>
      </c>
    </row>
    <row r="5429" spans="1:2">
      <c r="A5429" t="s">
        <v>6820</v>
      </c>
      <c r="B5429" t="s">
        <v>6821</v>
      </c>
    </row>
    <row r="5430" spans="1:2">
      <c r="A5430" t="s">
        <v>12373</v>
      </c>
      <c r="B5430" t="s">
        <v>12374</v>
      </c>
    </row>
    <row r="5431" spans="1:2">
      <c r="A5431" t="s">
        <v>11048</v>
      </c>
      <c r="B5431" t="s">
        <v>11049</v>
      </c>
    </row>
    <row r="5432" spans="1:2">
      <c r="A5432" t="s">
        <v>11048</v>
      </c>
      <c r="B5432" t="s">
        <v>11049</v>
      </c>
    </row>
    <row r="5433" spans="1:2">
      <c r="A5433" t="s">
        <v>8396</v>
      </c>
      <c r="B5433" t="s">
        <v>8397</v>
      </c>
    </row>
    <row r="5434" spans="1:2">
      <c r="A5434" t="s">
        <v>8435</v>
      </c>
      <c r="B5434" t="s">
        <v>8436</v>
      </c>
    </row>
    <row r="5435" spans="1:2">
      <c r="A5435" t="s">
        <v>3467</v>
      </c>
      <c r="B5435" t="s">
        <v>3468</v>
      </c>
    </row>
    <row r="5436" spans="1:2">
      <c r="A5436" t="s">
        <v>10548</v>
      </c>
      <c r="B5436" t="s">
        <v>10549</v>
      </c>
    </row>
    <row r="5437" spans="1:2">
      <c r="A5437" t="s">
        <v>10548</v>
      </c>
      <c r="B5437" t="s">
        <v>10549</v>
      </c>
    </row>
    <row r="5438" spans="1:2">
      <c r="A5438" t="s">
        <v>13313</v>
      </c>
      <c r="B5438" t="s">
        <v>13314</v>
      </c>
    </row>
    <row r="5439" spans="1:2">
      <c r="A5439" t="s">
        <v>8822</v>
      </c>
      <c r="B5439" t="s">
        <v>8823</v>
      </c>
    </row>
    <row r="5440" spans="1:2">
      <c r="A5440" t="s">
        <v>8820</v>
      </c>
      <c r="B5440" t="s">
        <v>8821</v>
      </c>
    </row>
    <row r="5441" spans="1:2">
      <c r="A5441" t="s">
        <v>6428</v>
      </c>
      <c r="B5441" t="s">
        <v>6429</v>
      </c>
    </row>
    <row r="5442" spans="1:2">
      <c r="A5442" t="s">
        <v>7844</v>
      </c>
      <c r="B5442" t="s">
        <v>7845</v>
      </c>
    </row>
    <row r="5443" spans="1:2">
      <c r="A5443" t="s">
        <v>7844</v>
      </c>
      <c r="B5443" t="s">
        <v>14231</v>
      </c>
    </row>
    <row r="5444" spans="1:2">
      <c r="A5444" t="s">
        <v>10124</v>
      </c>
      <c r="B5444" t="s">
        <v>10126</v>
      </c>
    </row>
    <row r="5445" spans="1:2">
      <c r="A5445" t="s">
        <v>10130</v>
      </c>
      <c r="B5445" t="s">
        <v>10132</v>
      </c>
    </row>
    <row r="5446" spans="1:2">
      <c r="A5446" t="s">
        <v>10141</v>
      </c>
      <c r="B5446" t="s">
        <v>10143</v>
      </c>
    </row>
    <row r="5447" spans="1:2">
      <c r="A5447" t="s">
        <v>10159</v>
      </c>
      <c r="B5447" t="s">
        <v>10161</v>
      </c>
    </row>
    <row r="5448" spans="1:2">
      <c r="A5448" t="s">
        <v>10156</v>
      </c>
      <c r="B5448" t="s">
        <v>10158</v>
      </c>
    </row>
    <row r="5449" spans="1:2">
      <c r="A5449" t="s">
        <v>9234</v>
      </c>
      <c r="B5449" t="s">
        <v>9235</v>
      </c>
    </row>
    <row r="5450" spans="1:2">
      <c r="A5450" t="s">
        <v>5271</v>
      </c>
      <c r="B5450" t="s">
        <v>5272</v>
      </c>
    </row>
    <row r="5451" spans="1:2">
      <c r="A5451" t="s">
        <v>7196</v>
      </c>
      <c r="B5451" t="s">
        <v>7197</v>
      </c>
    </row>
    <row r="5452" spans="1:2">
      <c r="A5452" t="s">
        <v>12561</v>
      </c>
      <c r="B5452" t="s">
        <v>12562</v>
      </c>
    </row>
    <row r="5453" spans="1:2">
      <c r="A5453" t="s">
        <v>7053</v>
      </c>
      <c r="B5453" t="s">
        <v>14225</v>
      </c>
    </row>
    <row r="5454" spans="1:2">
      <c r="A5454" t="s">
        <v>7088</v>
      </c>
      <c r="B5454" t="s">
        <v>7089</v>
      </c>
    </row>
    <row r="5455" spans="1:2">
      <c r="A5455" t="s">
        <v>10024</v>
      </c>
      <c r="B5455" t="s">
        <v>10025</v>
      </c>
    </row>
    <row r="5456" spans="1:2">
      <c r="A5456" t="s">
        <v>10024</v>
      </c>
      <c r="B5456" t="s">
        <v>10025</v>
      </c>
    </row>
    <row r="5457" spans="1:2">
      <c r="A5457" t="s">
        <v>9006</v>
      </c>
      <c r="B5457" t="s">
        <v>9007</v>
      </c>
    </row>
    <row r="5458" spans="1:2">
      <c r="A5458" t="s">
        <v>10829</v>
      </c>
      <c r="B5458" t="s">
        <v>10830</v>
      </c>
    </row>
    <row r="5459" spans="1:2">
      <c r="A5459" t="s">
        <v>6155</v>
      </c>
      <c r="B5459" t="s">
        <v>6156</v>
      </c>
    </row>
    <row r="5460" spans="1:2">
      <c r="A5460" t="s">
        <v>6530</v>
      </c>
      <c r="B5460" t="s">
        <v>6531</v>
      </c>
    </row>
    <row r="5461" spans="1:2">
      <c r="A5461" t="s">
        <v>8398</v>
      </c>
      <c r="B5461" t="s">
        <v>8399</v>
      </c>
    </row>
    <row r="5462" spans="1:2">
      <c r="A5462" t="s">
        <v>8431</v>
      </c>
      <c r="B5462" t="s">
        <v>8432</v>
      </c>
    </row>
    <row r="5463" spans="1:2">
      <c r="A5463" t="s">
        <v>4170</v>
      </c>
      <c r="B5463" t="s">
        <v>4171</v>
      </c>
    </row>
    <row r="5464" spans="1:2">
      <c r="A5464" t="s">
        <v>4170</v>
      </c>
      <c r="B5464" t="s">
        <v>4171</v>
      </c>
    </row>
    <row r="5465" spans="1:2">
      <c r="A5465" t="s">
        <v>11263</v>
      </c>
      <c r="B5465" t="s">
        <v>11264</v>
      </c>
    </row>
    <row r="5466" spans="1:2">
      <c r="A5466" t="s">
        <v>8147</v>
      </c>
      <c r="B5466" t="s">
        <v>8149</v>
      </c>
    </row>
    <row r="5467" spans="1:2">
      <c r="A5467" t="s">
        <v>13107</v>
      </c>
      <c r="B5467" t="s">
        <v>13108</v>
      </c>
    </row>
    <row r="5468" spans="1:2">
      <c r="A5468" t="s">
        <v>4956</v>
      </c>
      <c r="B5468" t="s">
        <v>4957</v>
      </c>
    </row>
    <row r="5469" spans="1:2">
      <c r="A5469" t="s">
        <v>7476</v>
      </c>
      <c r="B5469" t="s">
        <v>7477</v>
      </c>
    </row>
    <row r="5470" spans="1:2">
      <c r="A5470" t="s">
        <v>9798</v>
      </c>
      <c r="B5470" t="s">
        <v>9799</v>
      </c>
    </row>
    <row r="5471" spans="1:2">
      <c r="A5471" t="s">
        <v>7482</v>
      </c>
      <c r="B5471" t="s">
        <v>7483</v>
      </c>
    </row>
    <row r="5472" spans="1:2">
      <c r="A5472" t="s">
        <v>12778</v>
      </c>
      <c r="B5472" t="s">
        <v>12779</v>
      </c>
    </row>
    <row r="5473" spans="1:2">
      <c r="A5473" t="s">
        <v>4436</v>
      </c>
      <c r="B5473" t="s">
        <v>4438</v>
      </c>
    </row>
    <row r="5474" spans="1:2">
      <c r="A5474" t="s">
        <v>5937</v>
      </c>
      <c r="B5474" t="s">
        <v>14219</v>
      </c>
    </row>
    <row r="5475" spans="1:2">
      <c r="A5475" t="s">
        <v>5896</v>
      </c>
      <c r="B5475" t="s">
        <v>5897</v>
      </c>
    </row>
    <row r="5476" spans="1:2">
      <c r="A5476" t="s">
        <v>4431</v>
      </c>
      <c r="B5476" t="s">
        <v>4432</v>
      </c>
    </row>
    <row r="5477" spans="1:2">
      <c r="A5477" t="s">
        <v>3711</v>
      </c>
      <c r="B5477" t="s">
        <v>3712</v>
      </c>
    </row>
    <row r="5478" spans="1:2">
      <c r="A5478" t="s">
        <v>5468</v>
      </c>
      <c r="B5478" t="s">
        <v>5469</v>
      </c>
    </row>
    <row r="5479" spans="1:2">
      <c r="A5479" t="s">
        <v>8578</v>
      </c>
      <c r="B5479" t="s">
        <v>8579</v>
      </c>
    </row>
    <row r="5480" spans="1:2">
      <c r="A5480" t="s">
        <v>9809</v>
      </c>
      <c r="B5480" t="s">
        <v>9810</v>
      </c>
    </row>
    <row r="5481" spans="1:2">
      <c r="A5481" t="s">
        <v>8796</v>
      </c>
      <c r="B5481" t="s">
        <v>8797</v>
      </c>
    </row>
    <row r="5482" spans="1:2">
      <c r="A5482" t="s">
        <v>9277</v>
      </c>
      <c r="B5482" t="s">
        <v>9278</v>
      </c>
    </row>
    <row r="5483" spans="1:2">
      <c r="A5483" t="s">
        <v>13072</v>
      </c>
      <c r="B5483" t="s">
        <v>2762</v>
      </c>
    </row>
    <row r="5484" spans="1:2">
      <c r="A5484" t="s">
        <v>9652</v>
      </c>
      <c r="B5484" t="s">
        <v>9653</v>
      </c>
    </row>
    <row r="5485" spans="1:2">
      <c r="A5485" t="s">
        <v>8282</v>
      </c>
      <c r="B5485" t="s">
        <v>8283</v>
      </c>
    </row>
    <row r="5486" spans="1:2">
      <c r="A5486" t="s">
        <v>8282</v>
      </c>
      <c r="B5486" t="s">
        <v>8283</v>
      </c>
    </row>
    <row r="5487" spans="1:2">
      <c r="A5487" t="s">
        <v>13255</v>
      </c>
      <c r="B5487" t="s">
        <v>13256</v>
      </c>
    </row>
    <row r="5488" spans="1:2">
      <c r="A5488" t="s">
        <v>13285</v>
      </c>
      <c r="B5488" t="s">
        <v>13286</v>
      </c>
    </row>
    <row r="5489" spans="1:2">
      <c r="A5489" t="s">
        <v>3887</v>
      </c>
      <c r="B5489" t="s">
        <v>3888</v>
      </c>
    </row>
    <row r="5490" spans="1:2">
      <c r="A5490" t="s">
        <v>13289</v>
      </c>
      <c r="B5490" t="s">
        <v>13290</v>
      </c>
    </row>
    <row r="5491" spans="1:2">
      <c r="A5491" t="s">
        <v>7725</v>
      </c>
      <c r="B5491" t="s">
        <v>7726</v>
      </c>
    </row>
    <row r="5492" spans="1:2">
      <c r="A5492" t="s">
        <v>6582</v>
      </c>
      <c r="B5492" t="s">
        <v>6583</v>
      </c>
    </row>
    <row r="5493" spans="1:2">
      <c r="A5493" t="s">
        <v>11925</v>
      </c>
      <c r="B5493" t="s">
        <v>11926</v>
      </c>
    </row>
    <row r="5494" spans="1:2">
      <c r="A5494" t="s">
        <v>9641</v>
      </c>
      <c r="B5494" t="s">
        <v>9643</v>
      </c>
    </row>
    <row r="5495" spans="1:2">
      <c r="A5495" t="s">
        <v>9638</v>
      </c>
      <c r="B5495" t="s">
        <v>9639</v>
      </c>
    </row>
    <row r="5496" spans="1:2">
      <c r="A5496" t="s">
        <v>4322</v>
      </c>
      <c r="B5496" t="s">
        <v>4323</v>
      </c>
    </row>
    <row r="5497" spans="1:2">
      <c r="A5497" t="s">
        <v>13265</v>
      </c>
      <c r="B5497" t="s">
        <v>13266</v>
      </c>
    </row>
    <row r="5498" spans="1:2">
      <c r="A5498" t="s">
        <v>4572</v>
      </c>
      <c r="B5498" t="s">
        <v>4573</v>
      </c>
    </row>
    <row r="5499" spans="1:2">
      <c r="A5499" t="s">
        <v>5072</v>
      </c>
      <c r="B5499" t="s">
        <v>5073</v>
      </c>
    </row>
    <row r="5500" spans="1:2">
      <c r="A5500" t="s">
        <v>6193</v>
      </c>
      <c r="B5500" t="s">
        <v>6194</v>
      </c>
    </row>
    <row r="5501" spans="1:2">
      <c r="A5501" t="s">
        <v>9681</v>
      </c>
      <c r="B5501" t="s">
        <v>9682</v>
      </c>
    </row>
    <row r="5502" spans="1:2">
      <c r="A5502" t="s">
        <v>9681</v>
      </c>
      <c r="B5502" t="s">
        <v>9682</v>
      </c>
    </row>
    <row r="5503" spans="1:2">
      <c r="A5503" t="s">
        <v>4666</v>
      </c>
      <c r="B5503" t="s">
        <v>4667</v>
      </c>
    </row>
    <row r="5504" spans="1:2">
      <c r="A5504" t="s">
        <v>5224</v>
      </c>
      <c r="B5504" t="s">
        <v>5225</v>
      </c>
    </row>
    <row r="5505" spans="1:2">
      <c r="A5505" t="s">
        <v>7545</v>
      </c>
      <c r="B5505" t="s">
        <v>7546</v>
      </c>
    </row>
    <row r="5506" spans="1:2">
      <c r="A5506" t="s">
        <v>12093</v>
      </c>
      <c r="B5506" t="s">
        <v>12094</v>
      </c>
    </row>
    <row r="5507" spans="1:2">
      <c r="A5507" t="s">
        <v>12093</v>
      </c>
      <c r="B5507" t="s">
        <v>12095</v>
      </c>
    </row>
    <row r="5508" spans="1:2">
      <c r="A5508" t="s">
        <v>4551</v>
      </c>
      <c r="B5508" t="s">
        <v>1811</v>
      </c>
    </row>
    <row r="5509" spans="1:2">
      <c r="A5509" t="s">
        <v>13297</v>
      </c>
      <c r="B5509" t="s">
        <v>13298</v>
      </c>
    </row>
    <row r="5510" spans="1:2">
      <c r="A5510" t="s">
        <v>3550</v>
      </c>
      <c r="B5510" t="s">
        <v>3551</v>
      </c>
    </row>
    <row r="5511" spans="1:2">
      <c r="A5511" t="s">
        <v>5615</v>
      </c>
      <c r="B5511" t="s">
        <v>5616</v>
      </c>
    </row>
    <row r="5512" spans="1:2">
      <c r="A5512" t="s">
        <v>5615</v>
      </c>
      <c r="B5512" t="s">
        <v>5617</v>
      </c>
    </row>
    <row r="5513" spans="1:2">
      <c r="A5513" t="s">
        <v>9862</v>
      </c>
      <c r="B5513" t="s">
        <v>9863</v>
      </c>
    </row>
    <row r="5514" spans="1:2">
      <c r="A5514" t="s">
        <v>10857</v>
      </c>
      <c r="B5514" t="s">
        <v>10858</v>
      </c>
    </row>
    <row r="5515" spans="1:2">
      <c r="A5515" t="s">
        <v>10454</v>
      </c>
      <c r="B5515" t="s">
        <v>10456</v>
      </c>
    </row>
    <row r="5516" spans="1:2">
      <c r="A5516" t="s">
        <v>10430</v>
      </c>
      <c r="B5516" t="s">
        <v>10431</v>
      </c>
    </row>
    <row r="5517" spans="1:2">
      <c r="A5517" t="s">
        <v>10348</v>
      </c>
      <c r="B5517" t="s">
        <v>10349</v>
      </c>
    </row>
    <row r="5518" spans="1:2">
      <c r="A5518" t="s">
        <v>10509</v>
      </c>
      <c r="B5518" t="s">
        <v>10510</v>
      </c>
    </row>
    <row r="5519" spans="1:2">
      <c r="A5519" t="s">
        <v>10439</v>
      </c>
      <c r="B5519" t="s">
        <v>10440</v>
      </c>
    </row>
    <row r="5520" spans="1:2">
      <c r="A5520" t="s">
        <v>10542</v>
      </c>
      <c r="B5520" t="s">
        <v>10544</v>
      </c>
    </row>
    <row r="5521" spans="1:2">
      <c r="A5521" t="s">
        <v>10517</v>
      </c>
      <c r="B5521" t="s">
        <v>10519</v>
      </c>
    </row>
    <row r="5522" spans="1:2">
      <c r="A5522" t="s">
        <v>10451</v>
      </c>
      <c r="B5522" t="s">
        <v>10452</v>
      </c>
    </row>
    <row r="5523" spans="1:2">
      <c r="A5523" t="s">
        <v>5279</v>
      </c>
      <c r="B5523" t="s">
        <v>5280</v>
      </c>
    </row>
    <row r="5524" spans="1:2">
      <c r="A5524" t="s">
        <v>6980</v>
      </c>
      <c r="B5524" t="s">
        <v>6981</v>
      </c>
    </row>
    <row r="5525" spans="1:2">
      <c r="A5525" t="s">
        <v>5236</v>
      </c>
      <c r="B5525" t="s">
        <v>5237</v>
      </c>
    </row>
    <row r="5526" spans="1:2">
      <c r="A5526" t="s">
        <v>6980</v>
      </c>
      <c r="B5526" t="s">
        <v>6982</v>
      </c>
    </row>
    <row r="5527" spans="1:2">
      <c r="A5527" t="s">
        <v>3445</v>
      </c>
      <c r="B5527" t="s">
        <v>3446</v>
      </c>
    </row>
    <row r="5528" spans="1:2">
      <c r="A5528" t="s">
        <v>9388</v>
      </c>
      <c r="B5528" t="s">
        <v>9389</v>
      </c>
    </row>
    <row r="5529" spans="1:2">
      <c r="A5529" t="s">
        <v>3568</v>
      </c>
      <c r="B5529" t="s">
        <v>3569</v>
      </c>
    </row>
    <row r="5530" spans="1:2">
      <c r="A5530" t="s">
        <v>8127</v>
      </c>
      <c r="B5530" t="s">
        <v>8128</v>
      </c>
    </row>
    <row r="5531" spans="1:2">
      <c r="A5531" t="s">
        <v>11800</v>
      </c>
      <c r="B5531" t="s">
        <v>11801</v>
      </c>
    </row>
    <row r="5532" spans="1:2">
      <c r="A5532" t="s">
        <v>5267</v>
      </c>
      <c r="B5532" t="s">
        <v>5268</v>
      </c>
    </row>
    <row r="5533" spans="1:2">
      <c r="A5533" t="s">
        <v>9062</v>
      </c>
      <c r="B5533" t="s">
        <v>9063</v>
      </c>
    </row>
    <row r="5534" spans="1:2">
      <c r="A5534" t="s">
        <v>5226</v>
      </c>
      <c r="B5534" t="s">
        <v>5227</v>
      </c>
    </row>
    <row r="5535" spans="1:2">
      <c r="A5535" t="s">
        <v>8850</v>
      </c>
      <c r="B5535" t="s">
        <v>8851</v>
      </c>
    </row>
    <row r="5536" spans="1:2">
      <c r="A5536" t="s">
        <v>10968</v>
      </c>
      <c r="B5536" t="s">
        <v>10970</v>
      </c>
    </row>
    <row r="5537" spans="1:2">
      <c r="A5537" t="s">
        <v>9737</v>
      </c>
      <c r="B5537" t="s">
        <v>9738</v>
      </c>
    </row>
    <row r="5538" spans="1:2">
      <c r="A5538" t="s">
        <v>5285</v>
      </c>
      <c r="B5538" t="s">
        <v>5286</v>
      </c>
    </row>
    <row r="5539" spans="1:2">
      <c r="A5539" t="s">
        <v>9076</v>
      </c>
      <c r="B5539" t="s">
        <v>9077</v>
      </c>
    </row>
    <row r="5540" spans="1:2">
      <c r="A5540" t="s">
        <v>12605</v>
      </c>
      <c r="B5540" t="s">
        <v>12606</v>
      </c>
    </row>
    <row r="5541" spans="1:2">
      <c r="A5541" t="s">
        <v>4202</v>
      </c>
      <c r="B5541" t="s">
        <v>4203</v>
      </c>
    </row>
    <row r="5542" spans="1:2">
      <c r="A5542" t="s">
        <v>7624</v>
      </c>
      <c r="B5542" t="s">
        <v>7626</v>
      </c>
    </row>
    <row r="5543" spans="1:2">
      <c r="A5543" t="s">
        <v>11972</v>
      </c>
      <c r="B5543" t="s">
        <v>11973</v>
      </c>
    </row>
    <row r="5544" spans="1:2">
      <c r="A5544" t="s">
        <v>12475</v>
      </c>
      <c r="B5544" t="s">
        <v>12476</v>
      </c>
    </row>
    <row r="5545" spans="1:2">
      <c r="A5545" t="s">
        <v>4474</v>
      </c>
      <c r="B5545" t="s">
        <v>4475</v>
      </c>
    </row>
    <row r="5546" spans="1:2">
      <c r="A5546" t="s">
        <v>7581</v>
      </c>
      <c r="B5546" t="s">
        <v>7583</v>
      </c>
    </row>
    <row r="5547" spans="1:2">
      <c r="A5547" t="s">
        <v>7581</v>
      </c>
      <c r="B5547" t="s">
        <v>7582</v>
      </c>
    </row>
    <row r="5548" spans="1:2">
      <c r="A5548" t="s">
        <v>7600</v>
      </c>
      <c r="B5548" t="s">
        <v>1803</v>
      </c>
    </row>
    <row r="5549" spans="1:2">
      <c r="A5549" t="s">
        <v>7600</v>
      </c>
      <c r="B5549" t="s">
        <v>7601</v>
      </c>
    </row>
    <row r="5550" spans="1:2">
      <c r="A5550" t="s">
        <v>4417</v>
      </c>
      <c r="B5550" t="s">
        <v>4418</v>
      </c>
    </row>
    <row r="5551" spans="1:2">
      <c r="A5551" t="s">
        <v>5520</v>
      </c>
      <c r="B5551" t="s">
        <v>4418</v>
      </c>
    </row>
    <row r="5552" spans="1:2">
      <c r="A5552" t="s">
        <v>9074</v>
      </c>
      <c r="B5552" t="s">
        <v>9075</v>
      </c>
    </row>
    <row r="5553" spans="1:2">
      <c r="A5553" t="s">
        <v>4732</v>
      </c>
      <c r="B5553" t="s">
        <v>4733</v>
      </c>
    </row>
    <row r="5554" spans="1:2">
      <c r="A5554" t="s">
        <v>11786</v>
      </c>
      <c r="B5554" t="s">
        <v>11787</v>
      </c>
    </row>
    <row r="5555" spans="1:2">
      <c r="A5555" t="s">
        <v>6854</v>
      </c>
      <c r="B5555" t="s">
        <v>6855</v>
      </c>
    </row>
    <row r="5556" spans="1:2">
      <c r="A5556" t="s">
        <v>6662</v>
      </c>
      <c r="B5556" t="s">
        <v>6663</v>
      </c>
    </row>
    <row r="5557" spans="1:2">
      <c r="A5557" t="s">
        <v>4492</v>
      </c>
      <c r="B5557" t="s">
        <v>4493</v>
      </c>
    </row>
    <row r="5558" spans="1:2">
      <c r="A5558" t="s">
        <v>9281</v>
      </c>
      <c r="B5558" t="s">
        <v>9282</v>
      </c>
    </row>
    <row r="5559" spans="1:2">
      <c r="A5559" t="s">
        <v>11050</v>
      </c>
      <c r="B5559" t="s">
        <v>11052</v>
      </c>
    </row>
    <row r="5560" spans="1:2">
      <c r="A5560" t="s">
        <v>11050</v>
      </c>
      <c r="B5560" t="s">
        <v>11051</v>
      </c>
    </row>
    <row r="5561" spans="1:2">
      <c r="A5561" t="s">
        <v>12417</v>
      </c>
      <c r="B5561" t="s">
        <v>12418</v>
      </c>
    </row>
    <row r="5562" spans="1:2">
      <c r="A5562" t="s">
        <v>12417</v>
      </c>
      <c r="B5562" t="s">
        <v>12418</v>
      </c>
    </row>
    <row r="5563" spans="1:2">
      <c r="A5563" t="s">
        <v>10906</v>
      </c>
      <c r="B5563" t="s">
        <v>10907</v>
      </c>
    </row>
    <row r="5564" spans="1:2">
      <c r="A5564" t="s">
        <v>13368</v>
      </c>
      <c r="B5564" t="s">
        <v>13369</v>
      </c>
    </row>
    <row r="5565" spans="1:2">
      <c r="A5565" t="s">
        <v>13368</v>
      </c>
      <c r="B5565" t="s">
        <v>13369</v>
      </c>
    </row>
    <row r="5566" spans="1:2">
      <c r="A5566" t="s">
        <v>6195</v>
      </c>
      <c r="B5566" t="s">
        <v>6196</v>
      </c>
    </row>
    <row r="5567" spans="1:2">
      <c r="A5567" t="s">
        <v>6063</v>
      </c>
      <c r="B5567" t="s">
        <v>6064</v>
      </c>
    </row>
    <row r="5568" spans="1:2">
      <c r="A5568" t="s">
        <v>7448</v>
      </c>
      <c r="B5568" t="s">
        <v>7449</v>
      </c>
    </row>
    <row r="5569" spans="1:2">
      <c r="A5569" t="s">
        <v>12895</v>
      </c>
      <c r="B5569" t="s">
        <v>12896</v>
      </c>
    </row>
    <row r="5570" spans="1:2">
      <c r="A5570" t="s">
        <v>4495</v>
      </c>
      <c r="B5570" t="s">
        <v>4496</v>
      </c>
    </row>
    <row r="5571" spans="1:2">
      <c r="A5571" t="s">
        <v>7391</v>
      </c>
      <c r="B5571" t="s">
        <v>7392</v>
      </c>
    </row>
    <row r="5572" spans="1:2">
      <c r="A5572" t="s">
        <v>13165</v>
      </c>
      <c r="B5572" t="s">
        <v>13166</v>
      </c>
    </row>
    <row r="5573" spans="1:2">
      <c r="A5573" t="s">
        <v>13167</v>
      </c>
      <c r="B5573" t="s">
        <v>13166</v>
      </c>
    </row>
    <row r="5574" spans="1:2">
      <c r="A5574" t="s">
        <v>7624</v>
      </c>
      <c r="B5574" t="s">
        <v>7625</v>
      </c>
    </row>
    <row r="5575" spans="1:2">
      <c r="A5575" t="s">
        <v>6621</v>
      </c>
      <c r="B5575" t="s">
        <v>6622</v>
      </c>
    </row>
    <row r="5576" spans="1:2">
      <c r="A5576" t="s">
        <v>7555</v>
      </c>
      <c r="B5576" t="s">
        <v>7556</v>
      </c>
    </row>
    <row r="5577" spans="1:2">
      <c r="A5577" t="s">
        <v>6489</v>
      </c>
      <c r="B5577" t="s">
        <v>6490</v>
      </c>
    </row>
    <row r="5578" spans="1:2">
      <c r="A5578" t="s">
        <v>9361</v>
      </c>
      <c r="B5578" t="s">
        <v>9362</v>
      </c>
    </row>
    <row r="5579" spans="1:2">
      <c r="A5579" t="s">
        <v>3647</v>
      </c>
      <c r="B5579" t="s">
        <v>3648</v>
      </c>
    </row>
    <row r="5580" spans="1:2">
      <c r="A5580" t="s">
        <v>6279</v>
      </c>
      <c r="B5580" t="s">
        <v>6280</v>
      </c>
    </row>
    <row r="5581" spans="1:2">
      <c r="A5581" t="s">
        <v>7563</v>
      </c>
      <c r="B5581" t="s">
        <v>2593</v>
      </c>
    </row>
    <row r="5582" spans="1:2">
      <c r="A5582" t="s">
        <v>12365</v>
      </c>
      <c r="B5582" t="s">
        <v>12366</v>
      </c>
    </row>
    <row r="5583" spans="1:2">
      <c r="A5583" t="s">
        <v>13281</v>
      </c>
      <c r="B5583" t="s">
        <v>13282</v>
      </c>
    </row>
    <row r="5584" spans="1:2">
      <c r="A5584" t="s">
        <v>12477</v>
      </c>
      <c r="B5584" t="s">
        <v>12478</v>
      </c>
    </row>
    <row r="5585" spans="1:2">
      <c r="A5585" t="s">
        <v>6277</v>
      </c>
      <c r="B5585" t="s">
        <v>6278</v>
      </c>
    </row>
    <row r="5586" spans="1:2">
      <c r="A5586" t="s">
        <v>8400</v>
      </c>
      <c r="B5586" t="s">
        <v>8401</v>
      </c>
    </row>
    <row r="5587" spans="1:2">
      <c r="A5587" t="s">
        <v>12220</v>
      </c>
      <c r="B5587" t="s">
        <v>12221</v>
      </c>
    </row>
    <row r="5588" spans="1:2">
      <c r="A5588" t="s">
        <v>7727</v>
      </c>
      <c r="B5588" t="s">
        <v>7728</v>
      </c>
    </row>
    <row r="5589" spans="1:2">
      <c r="A5589" t="s">
        <v>7291</v>
      </c>
      <c r="B5589" t="s">
        <v>7292</v>
      </c>
    </row>
    <row r="5590" spans="1:2">
      <c r="A5590" t="s">
        <v>9384</v>
      </c>
      <c r="B5590" t="s">
        <v>9385</v>
      </c>
    </row>
    <row r="5591" spans="1:2">
      <c r="A5591" t="s">
        <v>4326</v>
      </c>
      <c r="B5591" t="s">
        <v>4327</v>
      </c>
    </row>
    <row r="5592" spans="1:2">
      <c r="A5592" t="s">
        <v>4334</v>
      </c>
      <c r="B5592" t="s">
        <v>4335</v>
      </c>
    </row>
    <row r="5593" spans="1:2">
      <c r="A5593" t="s">
        <v>12188</v>
      </c>
      <c r="B5593" t="s">
        <v>12189</v>
      </c>
    </row>
    <row r="5594" spans="1:2">
      <c r="A5594" t="s">
        <v>11468</v>
      </c>
      <c r="B5594" t="s">
        <v>11469</v>
      </c>
    </row>
    <row r="5595" spans="1:2">
      <c r="A5595" t="s">
        <v>14094</v>
      </c>
      <c r="B5595" t="s">
        <v>4988</v>
      </c>
    </row>
    <row r="5596" spans="1:2">
      <c r="A5596" t="s">
        <v>11842</v>
      </c>
      <c r="B5596" t="s">
        <v>11843</v>
      </c>
    </row>
    <row r="5597" spans="1:2">
      <c r="A5597" t="s">
        <v>13149</v>
      </c>
      <c r="B5597" t="s">
        <v>13150</v>
      </c>
    </row>
    <row r="5598" spans="1:2">
      <c r="A5598" t="s">
        <v>7517</v>
      </c>
      <c r="B5598" t="s">
        <v>7518</v>
      </c>
    </row>
    <row r="5599" spans="1:2">
      <c r="A5599" t="s">
        <v>11884</v>
      </c>
      <c r="B5599" t="s">
        <v>11885</v>
      </c>
    </row>
    <row r="5600" spans="1:2">
      <c r="A5600" t="s">
        <v>7371</v>
      </c>
      <c r="B5600" t="s">
        <v>7373</v>
      </c>
    </row>
    <row r="5601" spans="1:2">
      <c r="A5601" t="s">
        <v>7371</v>
      </c>
      <c r="B5601" t="s">
        <v>7372</v>
      </c>
    </row>
    <row r="5602" spans="1:2">
      <c r="A5602" t="s">
        <v>7374</v>
      </c>
      <c r="B5602" t="s">
        <v>7375</v>
      </c>
    </row>
    <row r="5603" spans="1:2">
      <c r="A5603" t="s">
        <v>7242</v>
      </c>
      <c r="B5603" t="s">
        <v>7243</v>
      </c>
    </row>
    <row r="5604" spans="1:2">
      <c r="A5604" t="s">
        <v>8117</v>
      </c>
      <c r="B5604" t="s">
        <v>8118</v>
      </c>
    </row>
    <row r="5605" spans="1:2">
      <c r="A5605" t="s">
        <v>8115</v>
      </c>
      <c r="B5605" t="s">
        <v>8116</v>
      </c>
    </row>
    <row r="5606" spans="1:2">
      <c r="A5606" t="s">
        <v>7363</v>
      </c>
      <c r="B5606" t="s">
        <v>7364</v>
      </c>
    </row>
    <row r="5607" spans="1:2">
      <c r="A5607" t="s">
        <v>8127</v>
      </c>
      <c r="B5607" t="s">
        <v>8129</v>
      </c>
    </row>
    <row r="5608" spans="1:2">
      <c r="A5608" t="s">
        <v>8127</v>
      </c>
      <c r="B5608" t="s">
        <v>8130</v>
      </c>
    </row>
    <row r="5609" spans="1:2">
      <c r="A5609" t="s">
        <v>7889</v>
      </c>
      <c r="B5609" t="s">
        <v>7890</v>
      </c>
    </row>
    <row r="5610" spans="1:2">
      <c r="A5610" t="s">
        <v>7084</v>
      </c>
      <c r="B5610" t="s">
        <v>7085</v>
      </c>
    </row>
    <row r="5611" spans="1:2">
      <c r="A5611" t="s">
        <v>11446</v>
      </c>
      <c r="B5611" t="s">
        <v>11447</v>
      </c>
    </row>
    <row r="5612" spans="1:2">
      <c r="A5612" t="s">
        <v>11876</v>
      </c>
      <c r="B5612" t="s">
        <v>11877</v>
      </c>
    </row>
    <row r="5613" spans="1:2">
      <c r="A5613" t="s">
        <v>11856</v>
      </c>
      <c r="B5613" t="s">
        <v>11857</v>
      </c>
    </row>
    <row r="5614" spans="1:2">
      <c r="A5614" t="s">
        <v>10021</v>
      </c>
      <c r="B5614" t="s">
        <v>10023</v>
      </c>
    </row>
    <row r="5615" spans="1:2">
      <c r="A5615" t="s">
        <v>10021</v>
      </c>
      <c r="B5615" t="s">
        <v>10023</v>
      </c>
    </row>
    <row r="5616" spans="1:2">
      <c r="A5616" t="s">
        <v>4340</v>
      </c>
      <c r="B5616" t="s">
        <v>4341</v>
      </c>
    </row>
    <row r="5617" spans="1:2">
      <c r="A5617" t="s">
        <v>13215</v>
      </c>
      <c r="B5617" t="s">
        <v>13216</v>
      </c>
    </row>
    <row r="5618" spans="1:2">
      <c r="A5618" t="s">
        <v>5016</v>
      </c>
      <c r="B5618" t="s">
        <v>5017</v>
      </c>
    </row>
    <row r="5619" spans="1:2">
      <c r="A5619" t="s">
        <v>11844</v>
      </c>
      <c r="B5619" t="s">
        <v>11845</v>
      </c>
    </row>
    <row r="5620" spans="1:2">
      <c r="A5620" t="s">
        <v>11536</v>
      </c>
      <c r="B5620" t="s">
        <v>11537</v>
      </c>
    </row>
    <row r="5621" spans="1:2">
      <c r="A5621" t="s">
        <v>14087</v>
      </c>
      <c r="B5621" t="s">
        <v>14174</v>
      </c>
    </row>
    <row r="5622" spans="1:2">
      <c r="A5622" t="s">
        <v>14088</v>
      </c>
      <c r="B5622" t="s">
        <v>14175</v>
      </c>
    </row>
    <row r="5623" spans="1:2">
      <c r="A5623" t="s">
        <v>4312</v>
      </c>
      <c r="B5623" t="s">
        <v>4313</v>
      </c>
    </row>
    <row r="5624" spans="1:2">
      <c r="A5624" t="s">
        <v>13398</v>
      </c>
      <c r="B5624" t="s">
        <v>13399</v>
      </c>
    </row>
    <row r="5625" spans="1:2">
      <c r="A5625" t="s">
        <v>13398</v>
      </c>
      <c r="B5625" t="s">
        <v>13399</v>
      </c>
    </row>
    <row r="5626" spans="1:2">
      <c r="A5626" t="s">
        <v>10677</v>
      </c>
      <c r="B5626" t="s">
        <v>10678</v>
      </c>
    </row>
    <row r="5627" spans="1:2">
      <c r="A5627" t="s">
        <v>10677</v>
      </c>
      <c r="B5627" t="s">
        <v>10679</v>
      </c>
    </row>
    <row r="5628" spans="1:2">
      <c r="A5628" t="s">
        <v>3558</v>
      </c>
      <c r="B5628" t="s">
        <v>3559</v>
      </c>
    </row>
    <row r="5629" spans="1:2">
      <c r="A5629" t="s">
        <v>8622</v>
      </c>
      <c r="B5629" t="s">
        <v>8623</v>
      </c>
    </row>
    <row r="5630" spans="1:2">
      <c r="A5630" t="s">
        <v>10881</v>
      </c>
      <c r="B5630" t="s">
        <v>10882</v>
      </c>
    </row>
    <row r="5631" spans="1:2">
      <c r="A5631" t="s">
        <v>10696</v>
      </c>
      <c r="B5631" t="s">
        <v>10697</v>
      </c>
    </row>
    <row r="5632" spans="1:2">
      <c r="A5632" t="s">
        <v>10696</v>
      </c>
      <c r="B5632" t="s">
        <v>10698</v>
      </c>
    </row>
    <row r="5633" spans="1:2">
      <c r="A5633" t="s">
        <v>11053</v>
      </c>
      <c r="B5633" t="s">
        <v>11054</v>
      </c>
    </row>
    <row r="5634" spans="1:2">
      <c r="A5634" t="s">
        <v>11053</v>
      </c>
      <c r="B5634" t="s">
        <v>11055</v>
      </c>
    </row>
    <row r="5635" spans="1:2">
      <c r="A5635" t="s">
        <v>10261</v>
      </c>
      <c r="B5635" t="s">
        <v>10262</v>
      </c>
    </row>
    <row r="5636" spans="1:2">
      <c r="A5636" t="s">
        <v>10261</v>
      </c>
      <c r="B5636" t="s">
        <v>10262</v>
      </c>
    </row>
    <row r="5637" spans="1:2">
      <c r="A5637" t="s">
        <v>10261</v>
      </c>
      <c r="B5637" t="s">
        <v>10263</v>
      </c>
    </row>
    <row r="5638" spans="1:2">
      <c r="A5638" t="s">
        <v>12587</v>
      </c>
      <c r="B5638" t="s">
        <v>12588</v>
      </c>
    </row>
    <row r="5639" spans="1:2">
      <c r="A5639" t="s">
        <v>12479</v>
      </c>
      <c r="B5639" t="s">
        <v>12480</v>
      </c>
    </row>
    <row r="5640" spans="1:2">
      <c r="A5640" t="s">
        <v>5359</v>
      </c>
      <c r="B5640" t="s">
        <v>5360</v>
      </c>
    </row>
    <row r="5641" spans="1:2">
      <c r="A5641" t="s">
        <v>12391</v>
      </c>
      <c r="B5641" t="s">
        <v>12392</v>
      </c>
    </row>
    <row r="5642" spans="1:2">
      <c r="A5642" t="s">
        <v>10121</v>
      </c>
      <c r="B5642" t="s">
        <v>10123</v>
      </c>
    </row>
    <row r="5643" spans="1:2">
      <c r="A5643" t="s">
        <v>7729</v>
      </c>
      <c r="B5643" t="s">
        <v>7730</v>
      </c>
    </row>
    <row r="5644" spans="1:2">
      <c r="A5644" t="s">
        <v>11846</v>
      </c>
      <c r="B5644" t="s">
        <v>11847</v>
      </c>
    </row>
    <row r="5645" spans="1:2">
      <c r="A5645" t="s">
        <v>4168</v>
      </c>
      <c r="B5645" t="s">
        <v>4169</v>
      </c>
    </row>
    <row r="5646" spans="1:2">
      <c r="A5646" t="s">
        <v>4168</v>
      </c>
      <c r="B5646" t="s">
        <v>4169</v>
      </c>
    </row>
    <row r="5647" spans="1:2">
      <c r="A5647" t="s">
        <v>4009</v>
      </c>
      <c r="B5647" t="s">
        <v>14153</v>
      </c>
    </row>
    <row r="5648" spans="1:2">
      <c r="A5648" t="s">
        <v>13307</v>
      </c>
      <c r="B5648" t="s">
        <v>13308</v>
      </c>
    </row>
    <row r="5649" spans="1:2">
      <c r="A5649" t="s">
        <v>11159</v>
      </c>
      <c r="B5649" t="s">
        <v>11160</v>
      </c>
    </row>
    <row r="5650" spans="1:2">
      <c r="A5650" t="s">
        <v>11159</v>
      </c>
      <c r="B5650" t="s">
        <v>11161</v>
      </c>
    </row>
    <row r="5651" spans="1:2">
      <c r="A5651" t="s">
        <v>10968</v>
      </c>
      <c r="B5651" t="s">
        <v>10969</v>
      </c>
    </row>
    <row r="5652" spans="1:2">
      <c r="A5652" t="s">
        <v>11136</v>
      </c>
      <c r="B5652" t="s">
        <v>11137</v>
      </c>
    </row>
    <row r="5653" spans="1:2">
      <c r="A5653" t="s">
        <v>11136</v>
      </c>
      <c r="B5653" t="s">
        <v>11137</v>
      </c>
    </row>
    <row r="5654" spans="1:2">
      <c r="A5654" t="s">
        <v>10104</v>
      </c>
      <c r="B5654" t="s">
        <v>10105</v>
      </c>
    </row>
    <row r="5655" spans="1:2">
      <c r="A5655" t="s">
        <v>10104</v>
      </c>
      <c r="B5655" t="s">
        <v>10105</v>
      </c>
    </row>
    <row r="5656" spans="1:2">
      <c r="A5656" t="s">
        <v>7731</v>
      </c>
      <c r="B5656" t="s">
        <v>7732</v>
      </c>
    </row>
    <row r="5657" spans="1:2">
      <c r="A5657" t="s">
        <v>12249</v>
      </c>
      <c r="B5657" t="s">
        <v>12250</v>
      </c>
    </row>
    <row r="5658" spans="1:2">
      <c r="A5658" t="s">
        <v>3739</v>
      </c>
      <c r="B5658" t="s">
        <v>3740</v>
      </c>
    </row>
    <row r="5659" spans="1:2">
      <c r="A5659" t="s">
        <v>10279</v>
      </c>
      <c r="B5659" t="s">
        <v>10280</v>
      </c>
    </row>
    <row r="5660" spans="1:2">
      <c r="A5660" t="s">
        <v>7365</v>
      </c>
      <c r="B5660" t="s">
        <v>7366</v>
      </c>
    </row>
    <row r="5661" spans="1:2">
      <c r="A5661" t="s">
        <v>11056</v>
      </c>
      <c r="B5661" t="s">
        <v>11058</v>
      </c>
    </row>
    <row r="5662" spans="1:2">
      <c r="A5662" t="s">
        <v>11056</v>
      </c>
      <c r="B5662" t="s">
        <v>11057</v>
      </c>
    </row>
    <row r="5663" spans="1:2">
      <c r="A5663" t="s">
        <v>12253</v>
      </c>
      <c r="B5663" t="s">
        <v>12254</v>
      </c>
    </row>
    <row r="5664" spans="1:2">
      <c r="A5664" t="s">
        <v>4941</v>
      </c>
      <c r="B5664" t="s">
        <v>4942</v>
      </c>
    </row>
    <row r="5665" spans="1:2">
      <c r="A5665" t="s">
        <v>7027</v>
      </c>
      <c r="B5665" t="s">
        <v>7028</v>
      </c>
    </row>
    <row r="5666" spans="1:2">
      <c r="A5666" t="s">
        <v>3490</v>
      </c>
      <c r="B5666" t="s">
        <v>3491</v>
      </c>
    </row>
    <row r="5667" spans="1:2">
      <c r="A5667" t="s">
        <v>9130</v>
      </c>
      <c r="B5667" t="s">
        <v>9131</v>
      </c>
    </row>
    <row r="5668" spans="1:2">
      <c r="A5668" t="s">
        <v>9130</v>
      </c>
      <c r="B5668" t="s">
        <v>9131</v>
      </c>
    </row>
    <row r="5669" spans="1:2">
      <c r="A5669" t="s">
        <v>10279</v>
      </c>
      <c r="B5669" t="s">
        <v>10281</v>
      </c>
    </row>
    <row r="5670" spans="1:2">
      <c r="A5670" t="s">
        <v>10279</v>
      </c>
      <c r="B5670" t="s">
        <v>10281</v>
      </c>
    </row>
    <row r="5671" spans="1:2">
      <c r="A5671" t="s">
        <v>8402</v>
      </c>
      <c r="B5671" t="s">
        <v>8403</v>
      </c>
    </row>
    <row r="5672" spans="1:2">
      <c r="A5672" t="s">
        <v>9357</v>
      </c>
      <c r="B5672" t="s">
        <v>9358</v>
      </c>
    </row>
    <row r="5673" spans="1:2">
      <c r="A5673" t="s">
        <v>7030</v>
      </c>
      <c r="B5673" t="s">
        <v>7031</v>
      </c>
    </row>
    <row r="5674" spans="1:2">
      <c r="A5674" t="s">
        <v>9072</v>
      </c>
      <c r="B5674" t="s">
        <v>9073</v>
      </c>
    </row>
    <row r="5675" spans="1:2">
      <c r="A5675" t="s">
        <v>11202</v>
      </c>
      <c r="B5675" t="s">
        <v>11203</v>
      </c>
    </row>
    <row r="5676" spans="1:2">
      <c r="A5676" t="s">
        <v>7945</v>
      </c>
      <c r="B5676" t="s">
        <v>14237</v>
      </c>
    </row>
    <row r="5677" spans="1:2">
      <c r="A5677" t="s">
        <v>7030</v>
      </c>
      <c r="B5677" t="s">
        <v>7032</v>
      </c>
    </row>
    <row r="5678" spans="1:2">
      <c r="A5678" t="s">
        <v>11202</v>
      </c>
      <c r="B5678" t="s">
        <v>11204</v>
      </c>
    </row>
    <row r="5679" spans="1:2">
      <c r="A5679" t="s">
        <v>7478</v>
      </c>
      <c r="B5679" t="s">
        <v>7479</v>
      </c>
    </row>
    <row r="5680" spans="1:2">
      <c r="A5680" t="s">
        <v>3343</v>
      </c>
      <c r="B5680" t="s">
        <v>3344</v>
      </c>
    </row>
    <row r="5681" spans="1:2">
      <c r="A5681" t="s">
        <v>10811</v>
      </c>
      <c r="B5681" t="s">
        <v>10812</v>
      </c>
    </row>
    <row r="5682" spans="1:2">
      <c r="A5682" t="s">
        <v>11211</v>
      </c>
      <c r="B5682" t="s">
        <v>11212</v>
      </c>
    </row>
    <row r="5683" spans="1:2">
      <c r="A5683" t="s">
        <v>9020</v>
      </c>
      <c r="B5683" t="s">
        <v>9021</v>
      </c>
    </row>
    <row r="5684" spans="1:2">
      <c r="A5684" t="s">
        <v>6025</v>
      </c>
      <c r="B5684" t="s">
        <v>6026</v>
      </c>
    </row>
    <row r="5685" spans="1:2">
      <c r="A5685" t="s">
        <v>13073</v>
      </c>
      <c r="B5685" t="s">
        <v>14275</v>
      </c>
    </row>
    <row r="5686" spans="1:2">
      <c r="A5686" t="s">
        <v>11997</v>
      </c>
      <c r="B5686" t="s">
        <v>11998</v>
      </c>
    </row>
    <row r="5687" spans="1:2">
      <c r="A5687" t="s">
        <v>6674</v>
      </c>
      <c r="B5687" t="s">
        <v>6675</v>
      </c>
    </row>
    <row r="5688" spans="1:2">
      <c r="A5688" t="s">
        <v>6449</v>
      </c>
      <c r="B5688" t="s">
        <v>6450</v>
      </c>
    </row>
    <row r="5689" spans="1:2">
      <c r="A5689" t="s">
        <v>11995</v>
      </c>
      <c r="B5689" t="s">
        <v>11996</v>
      </c>
    </row>
    <row r="5690" spans="1:2">
      <c r="A5690" t="s">
        <v>9635</v>
      </c>
      <c r="B5690" t="s">
        <v>9636</v>
      </c>
    </row>
    <row r="5691" spans="1:2">
      <c r="A5691" t="s">
        <v>6462</v>
      </c>
      <c r="B5691" t="s">
        <v>6463</v>
      </c>
    </row>
    <row r="5692" spans="1:2">
      <c r="A5692" t="s">
        <v>9647</v>
      </c>
      <c r="B5692" t="s">
        <v>9648</v>
      </c>
    </row>
    <row r="5693" spans="1:2">
      <c r="A5693" t="s">
        <v>6670</v>
      </c>
      <c r="B5693" t="s">
        <v>6671</v>
      </c>
    </row>
    <row r="5694" spans="1:2">
      <c r="A5694" t="s">
        <v>6443</v>
      </c>
      <c r="B5694" t="s">
        <v>6444</v>
      </c>
    </row>
    <row r="5695" spans="1:2">
      <c r="A5695" t="s">
        <v>11425</v>
      </c>
      <c r="B5695" t="s">
        <v>11426</v>
      </c>
    </row>
    <row r="5696" spans="1:2">
      <c r="A5696" t="s">
        <v>4564</v>
      </c>
      <c r="B5696" t="s">
        <v>4565</v>
      </c>
    </row>
    <row r="5697" spans="1:2">
      <c r="A5697" t="s">
        <v>3355</v>
      </c>
      <c r="B5697" t="s">
        <v>3356</v>
      </c>
    </row>
    <row r="5698" spans="1:2">
      <c r="A5698" t="s">
        <v>3355</v>
      </c>
      <c r="B5698" t="s">
        <v>3356</v>
      </c>
    </row>
    <row r="5699" spans="1:2">
      <c r="A5699" t="s">
        <v>12533</v>
      </c>
      <c r="B5699" t="s">
        <v>12534</v>
      </c>
    </row>
    <row r="5700" spans="1:2">
      <c r="A5700" t="s">
        <v>14089</v>
      </c>
      <c r="B5700" t="s">
        <v>4947</v>
      </c>
    </row>
    <row r="5701" spans="1:2">
      <c r="A5701" t="s">
        <v>4958</v>
      </c>
      <c r="B5701" t="s">
        <v>4959</v>
      </c>
    </row>
    <row r="5702" spans="1:2">
      <c r="A5702" t="s">
        <v>4994</v>
      </c>
      <c r="B5702" t="s">
        <v>4995</v>
      </c>
    </row>
    <row r="5703" spans="1:2">
      <c r="A5703" t="s">
        <v>12036</v>
      </c>
      <c r="B5703" t="s">
        <v>12037</v>
      </c>
    </row>
    <row r="5704" spans="1:2">
      <c r="A5704" t="s">
        <v>13116</v>
      </c>
      <c r="B5704" t="s">
        <v>1869</v>
      </c>
    </row>
    <row r="5705" spans="1:2">
      <c r="A5705" t="s">
        <v>8404</v>
      </c>
      <c r="B5705" t="s">
        <v>8405</v>
      </c>
    </row>
    <row r="5706" spans="1:2">
      <c r="A5706" t="s">
        <v>8439</v>
      </c>
      <c r="B5706" t="s">
        <v>8440</v>
      </c>
    </row>
    <row r="5707" spans="1:2">
      <c r="A5707" t="s">
        <v>12184</v>
      </c>
      <c r="B5707" t="s">
        <v>12185</v>
      </c>
    </row>
    <row r="5708" spans="1:2">
      <c r="A5708" t="s">
        <v>9621</v>
      </c>
      <c r="B5708" t="s">
        <v>9622</v>
      </c>
    </row>
    <row r="5709" spans="1:2">
      <c r="A5709" t="s">
        <v>9985</v>
      </c>
      <c r="B5709" t="s">
        <v>9986</v>
      </c>
    </row>
    <row r="5710" spans="1:2">
      <c r="A5710" t="s">
        <v>9106</v>
      </c>
      <c r="B5710" t="s">
        <v>9107</v>
      </c>
    </row>
    <row r="5711" spans="1:2">
      <c r="A5711" t="s">
        <v>9106</v>
      </c>
      <c r="B5711" t="s">
        <v>9107</v>
      </c>
    </row>
    <row r="5712" spans="1:2">
      <c r="A5712" t="s">
        <v>7057</v>
      </c>
      <c r="B5712" t="s">
        <v>7058</v>
      </c>
    </row>
    <row r="5713" spans="1:2">
      <c r="A5713" t="s">
        <v>12277</v>
      </c>
      <c r="B5713" t="s">
        <v>12278</v>
      </c>
    </row>
    <row r="5714" spans="1:2">
      <c r="A5714" t="s">
        <v>7118</v>
      </c>
      <c r="B5714" t="s">
        <v>7119</v>
      </c>
    </row>
    <row r="5715" spans="1:2">
      <c r="A5715" t="s">
        <v>8188</v>
      </c>
      <c r="B5715" t="s">
        <v>8189</v>
      </c>
    </row>
    <row r="5716" spans="1:2">
      <c r="A5716" t="s">
        <v>8240</v>
      </c>
      <c r="B5716" t="s">
        <v>8242</v>
      </c>
    </row>
    <row r="5717" spans="1:2">
      <c r="A5717" t="s">
        <v>5639</v>
      </c>
      <c r="B5717" t="s">
        <v>5641</v>
      </c>
    </row>
    <row r="5718" spans="1:2">
      <c r="A5718" t="s">
        <v>8162</v>
      </c>
      <c r="B5718" t="s">
        <v>8163</v>
      </c>
    </row>
    <row r="5719" spans="1:2">
      <c r="A5719" t="s">
        <v>8162</v>
      </c>
      <c r="B5719" t="s">
        <v>8164</v>
      </c>
    </row>
    <row r="5720" spans="1:2">
      <c r="A5720" t="s">
        <v>8162</v>
      </c>
      <c r="B5720" t="s">
        <v>8165</v>
      </c>
    </row>
    <row r="5721" spans="1:2">
      <c r="A5721" t="s">
        <v>13378</v>
      </c>
      <c r="B5721" t="s">
        <v>13379</v>
      </c>
    </row>
    <row r="5722" spans="1:2">
      <c r="A5722" t="s">
        <v>9337</v>
      </c>
      <c r="B5722" t="s">
        <v>9338</v>
      </c>
    </row>
    <row r="5723" spans="1:2">
      <c r="A5723" t="s">
        <v>13400</v>
      </c>
      <c r="B5723" t="s">
        <v>13401</v>
      </c>
    </row>
    <row r="5724" spans="1:2">
      <c r="A5724" t="s">
        <v>13400</v>
      </c>
      <c r="B5724" t="s">
        <v>13401</v>
      </c>
    </row>
    <row r="5725" spans="1:2">
      <c r="A5725" t="s">
        <v>9601</v>
      </c>
      <c r="B5725" t="s">
        <v>9602</v>
      </c>
    </row>
    <row r="5726" spans="1:2">
      <c r="A5726" t="s">
        <v>9567</v>
      </c>
      <c r="B5726" t="s">
        <v>9568</v>
      </c>
    </row>
    <row r="5727" spans="1:2">
      <c r="A5727" t="s">
        <v>8109</v>
      </c>
      <c r="B5727" t="s">
        <v>8110</v>
      </c>
    </row>
    <row r="5728" spans="1:2">
      <c r="A5728" t="s">
        <v>8524</v>
      </c>
      <c r="B5728" t="s">
        <v>8525</v>
      </c>
    </row>
    <row r="5729" spans="1:2">
      <c r="A5729" t="s">
        <v>13394</v>
      </c>
      <c r="B5729" t="s">
        <v>13395</v>
      </c>
    </row>
    <row r="5730" spans="1:2">
      <c r="A5730" t="s">
        <v>13394</v>
      </c>
      <c r="B5730" t="s">
        <v>13395</v>
      </c>
    </row>
    <row r="5731" spans="1:2">
      <c r="A5731" t="s">
        <v>12622</v>
      </c>
      <c r="B5731" t="s">
        <v>12623</v>
      </c>
    </row>
    <row r="5732" spans="1:2">
      <c r="A5732" t="s">
        <v>4501</v>
      </c>
      <c r="B5732" t="s">
        <v>4502</v>
      </c>
    </row>
    <row r="5733" spans="1:2">
      <c r="A5733" t="s">
        <v>4501</v>
      </c>
      <c r="B5733" t="s">
        <v>4502</v>
      </c>
    </row>
    <row r="5734" spans="1:2">
      <c r="A5734" t="s">
        <v>7329</v>
      </c>
      <c r="B5734" t="s">
        <v>7331</v>
      </c>
    </row>
    <row r="5735" spans="1:2">
      <c r="A5735" t="s">
        <v>4587</v>
      </c>
      <c r="B5735" t="s">
        <v>4588</v>
      </c>
    </row>
    <row r="5736" spans="1:2">
      <c r="A5736" t="s">
        <v>9140</v>
      </c>
      <c r="B5736" t="s">
        <v>9141</v>
      </c>
    </row>
    <row r="5737" spans="1:2">
      <c r="A5737" t="s">
        <v>10831</v>
      </c>
      <c r="B5737" t="s">
        <v>10832</v>
      </c>
    </row>
    <row r="5738" spans="1:2">
      <c r="A5738" t="s">
        <v>5759</v>
      </c>
      <c r="B5738" t="s">
        <v>5760</v>
      </c>
    </row>
    <row r="5739" spans="1:2">
      <c r="A5739" t="s">
        <v>5202</v>
      </c>
      <c r="B5739" t="s">
        <v>5203</v>
      </c>
    </row>
    <row r="5740" spans="1:2">
      <c r="A5740" t="s">
        <v>5750</v>
      </c>
      <c r="B5740" t="s">
        <v>5751</v>
      </c>
    </row>
    <row r="5741" spans="1:2">
      <c r="A5741" t="s">
        <v>6047</v>
      </c>
      <c r="B5741" t="s">
        <v>6048</v>
      </c>
    </row>
    <row r="5742" spans="1:2">
      <c r="A5742" t="s">
        <v>5491</v>
      </c>
      <c r="B5742" t="s">
        <v>5493</v>
      </c>
    </row>
    <row r="5743" spans="1:2">
      <c r="A5743" t="s">
        <v>5491</v>
      </c>
      <c r="B5743" t="s">
        <v>5492</v>
      </c>
    </row>
    <row r="5744" spans="1:2">
      <c r="A5744" t="s">
        <v>5488</v>
      </c>
      <c r="B5744" t="s">
        <v>5490</v>
      </c>
    </row>
    <row r="5745" spans="1:2">
      <c r="A5745" t="s">
        <v>5488</v>
      </c>
      <c r="B5745" t="s">
        <v>5489</v>
      </c>
    </row>
    <row r="5746" spans="1:2">
      <c r="A5746" t="s">
        <v>5386</v>
      </c>
      <c r="B5746" t="s">
        <v>5387</v>
      </c>
    </row>
    <row r="5747" spans="1:2">
      <c r="A5747" t="s">
        <v>8706</v>
      </c>
      <c r="B5747" t="s">
        <v>8707</v>
      </c>
    </row>
    <row r="5748" spans="1:2">
      <c r="A5748" t="s">
        <v>5544</v>
      </c>
      <c r="B5748" t="s">
        <v>5545</v>
      </c>
    </row>
    <row r="5749" spans="1:2">
      <c r="A5749" t="s">
        <v>6688</v>
      </c>
      <c r="B5749" t="s">
        <v>6689</v>
      </c>
    </row>
    <row r="5750" spans="1:2">
      <c r="A5750" t="s">
        <v>7329</v>
      </c>
      <c r="B5750" t="s">
        <v>7330</v>
      </c>
    </row>
    <row r="5751" spans="1:2">
      <c r="A5751" t="s">
        <v>4734</v>
      </c>
      <c r="B5751" t="s">
        <v>4735</v>
      </c>
    </row>
    <row r="5752" spans="1:2">
      <c r="A5752" t="s">
        <v>4611</v>
      </c>
      <c r="B5752" t="s">
        <v>4612</v>
      </c>
    </row>
    <row r="5753" spans="1:2">
      <c r="A5753" t="s">
        <v>9532</v>
      </c>
      <c r="B5753" t="s">
        <v>9533</v>
      </c>
    </row>
    <row r="5754" spans="1:2">
      <c r="A5754" t="s">
        <v>9532</v>
      </c>
      <c r="B5754" t="s">
        <v>9533</v>
      </c>
    </row>
    <row r="5755" spans="1:2">
      <c r="A5755" t="s">
        <v>8936</v>
      </c>
      <c r="B5755" t="s">
        <v>8937</v>
      </c>
    </row>
    <row r="5756" spans="1:2">
      <c r="A5756" t="s">
        <v>8492</v>
      </c>
      <c r="B5756" t="s">
        <v>8493</v>
      </c>
    </row>
    <row r="5757" spans="1:2">
      <c r="A5757" t="s">
        <v>4640</v>
      </c>
      <c r="B5757" t="s">
        <v>4641</v>
      </c>
    </row>
    <row r="5758" spans="1:2">
      <c r="A5758" t="s">
        <v>5152</v>
      </c>
      <c r="B5758" t="s">
        <v>5153</v>
      </c>
    </row>
    <row r="5759" spans="1:2">
      <c r="A5759" t="s">
        <v>12519</v>
      </c>
      <c r="B5759" t="s">
        <v>12520</v>
      </c>
    </row>
    <row r="5760" spans="1:2">
      <c r="A5760" t="s">
        <v>5853</v>
      </c>
      <c r="B5760" t="s">
        <v>5854</v>
      </c>
    </row>
    <row r="5761" spans="1:2">
      <c r="A5761" t="s">
        <v>8624</v>
      </c>
      <c r="B5761" t="s">
        <v>8625</v>
      </c>
    </row>
    <row r="5762" spans="1:2">
      <c r="A5762" t="s">
        <v>6745</v>
      </c>
      <c r="B5762" t="s">
        <v>6746</v>
      </c>
    </row>
    <row r="5763" spans="1:2">
      <c r="A5763" t="s">
        <v>8406</v>
      </c>
      <c r="B5763" t="s">
        <v>8407</v>
      </c>
    </row>
    <row r="5764" spans="1:2">
      <c r="A5764" t="s">
        <v>7349</v>
      </c>
      <c r="B5764" t="s">
        <v>7350</v>
      </c>
    </row>
    <row r="5765" spans="1:2">
      <c r="A5765" t="s">
        <v>13219</v>
      </c>
      <c r="B5765" t="s">
        <v>13220</v>
      </c>
    </row>
    <row r="5766" spans="1:2">
      <c r="A5766" t="s">
        <v>8552</v>
      </c>
      <c r="B5766" t="s">
        <v>8553</v>
      </c>
    </row>
    <row r="5767" spans="1:2">
      <c r="A5767" t="s">
        <v>11415</v>
      </c>
      <c r="B5767" t="s">
        <v>11416</v>
      </c>
    </row>
    <row r="5768" spans="1:2">
      <c r="A5768" t="s">
        <v>4058</v>
      </c>
      <c r="B5768" t="s">
        <v>4059</v>
      </c>
    </row>
    <row r="5769" spans="1:2">
      <c r="A5769" t="s">
        <v>5666</v>
      </c>
      <c r="B5769" t="s">
        <v>5667</v>
      </c>
    </row>
    <row r="5770" spans="1:2">
      <c r="A5770" t="s">
        <v>6832</v>
      </c>
      <c r="B5770" t="s">
        <v>6833</v>
      </c>
    </row>
    <row r="5771" spans="1:2">
      <c r="A5771" t="s">
        <v>9142</v>
      </c>
      <c r="B5771" t="s">
        <v>9143</v>
      </c>
    </row>
    <row r="5772" spans="1:2">
      <c r="A5772" t="s">
        <v>10865</v>
      </c>
      <c r="B5772" t="s">
        <v>10866</v>
      </c>
    </row>
    <row r="5773" spans="1:2">
      <c r="A5773" t="s">
        <v>11423</v>
      </c>
      <c r="B5773" t="s">
        <v>11424</v>
      </c>
    </row>
    <row r="5774" spans="1:2">
      <c r="A5774" t="s">
        <v>11407</v>
      </c>
      <c r="B5774" t="s">
        <v>11408</v>
      </c>
    </row>
    <row r="5775" spans="1:2">
      <c r="A5775" t="s">
        <v>11403</v>
      </c>
      <c r="B5775" t="s">
        <v>11404</v>
      </c>
    </row>
    <row r="5776" spans="1:2">
      <c r="A5776" t="s">
        <v>11397</v>
      </c>
      <c r="B5776" t="s">
        <v>11398</v>
      </c>
    </row>
    <row r="5777" spans="1:2">
      <c r="A5777" t="s">
        <v>8188</v>
      </c>
      <c r="B5777" t="s">
        <v>8190</v>
      </c>
    </row>
    <row r="5778" spans="1:2">
      <c r="A5778" t="s">
        <v>8240</v>
      </c>
      <c r="B5778" t="s">
        <v>8241</v>
      </c>
    </row>
    <row r="5779" spans="1:2">
      <c r="A5779" t="s">
        <v>8228</v>
      </c>
      <c r="B5779" t="s">
        <v>8230</v>
      </c>
    </row>
    <row r="5780" spans="1:2">
      <c r="A5780" t="s">
        <v>5857</v>
      </c>
      <c r="B5780" t="s">
        <v>5858</v>
      </c>
    </row>
    <row r="5781" spans="1:2">
      <c r="A5781" t="s">
        <v>4552</v>
      </c>
      <c r="B5781" t="s">
        <v>4553</v>
      </c>
    </row>
    <row r="5782" spans="1:2">
      <c r="A5782" t="s">
        <v>4772</v>
      </c>
      <c r="B5782" t="s">
        <v>4773</v>
      </c>
    </row>
    <row r="5783" spans="1:2">
      <c r="A5783" t="s">
        <v>12411</v>
      </c>
      <c r="B5783" t="s">
        <v>12412</v>
      </c>
    </row>
    <row r="5784" spans="1:2">
      <c r="A5784" t="s">
        <v>12411</v>
      </c>
      <c r="B5784" t="s">
        <v>12412</v>
      </c>
    </row>
    <row r="5785" spans="1:2">
      <c r="A5785" t="s">
        <v>8123</v>
      </c>
      <c r="B5785" t="s">
        <v>8126</v>
      </c>
    </row>
    <row r="5786" spans="1:2">
      <c r="A5786" t="s">
        <v>8123</v>
      </c>
      <c r="B5786" t="s">
        <v>8124</v>
      </c>
    </row>
    <row r="5787" spans="1:2">
      <c r="A5787" t="s">
        <v>8123</v>
      </c>
      <c r="B5787" t="s">
        <v>8125</v>
      </c>
    </row>
    <row r="5788" spans="1:2">
      <c r="A5788" t="s">
        <v>8228</v>
      </c>
      <c r="B5788" t="s">
        <v>8229</v>
      </c>
    </row>
    <row r="5789" spans="1:2">
      <c r="A5789" t="s">
        <v>3475</v>
      </c>
      <c r="B5789" t="s">
        <v>3476</v>
      </c>
    </row>
    <row r="5790" spans="1:2">
      <c r="A5790" t="s">
        <v>8526</v>
      </c>
      <c r="B5790" t="s">
        <v>8527</v>
      </c>
    </row>
    <row r="5791" spans="1:2">
      <c r="A5791" t="s">
        <v>8708</v>
      </c>
      <c r="B5791" t="s">
        <v>8709</v>
      </c>
    </row>
    <row r="5792" spans="1:2">
      <c r="A5792" t="s">
        <v>8474</v>
      </c>
      <c r="B5792" t="s">
        <v>8475</v>
      </c>
    </row>
    <row r="5793" spans="1:2">
      <c r="A5793" t="s">
        <v>11848</v>
      </c>
      <c r="B5793" t="s">
        <v>11849</v>
      </c>
    </row>
    <row r="5794" spans="1:2">
      <c r="A5794" t="s">
        <v>9248</v>
      </c>
      <c r="B5794" t="s">
        <v>9249</v>
      </c>
    </row>
    <row r="5795" spans="1:2">
      <c r="A5795" t="s">
        <v>11648</v>
      </c>
      <c r="B5795" t="s">
        <v>11649</v>
      </c>
    </row>
    <row r="5796" spans="1:2">
      <c r="A5796" t="s">
        <v>11634</v>
      </c>
      <c r="B5796" t="s">
        <v>11635</v>
      </c>
    </row>
    <row r="5797" spans="1:2">
      <c r="A5797" t="s">
        <v>4072</v>
      </c>
      <c r="B5797" t="s">
        <v>4073</v>
      </c>
    </row>
    <row r="5798" spans="1:2">
      <c r="A5798" t="s">
        <v>5847</v>
      </c>
      <c r="B5798" t="s">
        <v>5848</v>
      </c>
    </row>
    <row r="5799" spans="1:2">
      <c r="A5799" t="s">
        <v>7234</v>
      </c>
      <c r="B5799" t="s">
        <v>7235</v>
      </c>
    </row>
    <row r="5800" spans="1:2">
      <c r="A5800" t="s">
        <v>7245</v>
      </c>
      <c r="B5800" t="s">
        <v>7246</v>
      </c>
    </row>
    <row r="5801" spans="1:2">
      <c r="A5801" t="s">
        <v>8582</v>
      </c>
      <c r="B5801" t="s">
        <v>8583</v>
      </c>
    </row>
    <row r="5802" spans="1:2">
      <c r="A5802" t="s">
        <v>8692</v>
      </c>
      <c r="B5802" t="s">
        <v>8693</v>
      </c>
    </row>
    <row r="5803" spans="1:2">
      <c r="A5803" t="s">
        <v>9728</v>
      </c>
      <c r="B5803" t="s">
        <v>14257</v>
      </c>
    </row>
    <row r="5804" spans="1:2">
      <c r="A5804" t="s">
        <v>10205</v>
      </c>
      <c r="B5804" t="s">
        <v>10206</v>
      </c>
    </row>
    <row r="5805" spans="1:2">
      <c r="A5805" t="s">
        <v>7446</v>
      </c>
      <c r="B5805" t="s">
        <v>7447</v>
      </c>
    </row>
    <row r="5806" spans="1:2">
      <c r="A5806" t="s">
        <v>7440</v>
      </c>
      <c r="B5806" t="s">
        <v>7441</v>
      </c>
    </row>
    <row r="5807" spans="1:2">
      <c r="A5807" t="s">
        <v>13088</v>
      </c>
      <c r="B5807" t="s">
        <v>13089</v>
      </c>
    </row>
    <row r="5808" spans="1:2">
      <c r="A5808" t="s">
        <v>7244</v>
      </c>
      <c r="B5808" t="s">
        <v>3261</v>
      </c>
    </row>
    <row r="5809" spans="1:2">
      <c r="A5809" t="s">
        <v>11858</v>
      </c>
      <c r="B5809" t="s">
        <v>11859</v>
      </c>
    </row>
    <row r="5810" spans="1:2">
      <c r="A5810" t="s">
        <v>10019</v>
      </c>
      <c r="B5810" t="s">
        <v>10020</v>
      </c>
    </row>
    <row r="5811" spans="1:2">
      <c r="A5811" t="s">
        <v>10019</v>
      </c>
      <c r="B5811" t="s">
        <v>10020</v>
      </c>
    </row>
    <row r="5812" spans="1:2">
      <c r="A5812" t="s">
        <v>7222</v>
      </c>
      <c r="B5812" t="s">
        <v>7223</v>
      </c>
    </row>
    <row r="5813" spans="1:2">
      <c r="A5813" t="s">
        <v>10012</v>
      </c>
      <c r="B5813" t="s">
        <v>10013</v>
      </c>
    </row>
    <row r="5814" spans="1:2">
      <c r="A5814" t="s">
        <v>10012</v>
      </c>
      <c r="B5814" t="s">
        <v>10013</v>
      </c>
    </row>
    <row r="5815" spans="1:2">
      <c r="A5815" t="s">
        <v>7224</v>
      </c>
      <c r="B5815" t="s">
        <v>7225</v>
      </c>
    </row>
    <row r="5816" spans="1:2">
      <c r="A5816" t="s">
        <v>6812</v>
      </c>
      <c r="B5816" t="s">
        <v>6813</v>
      </c>
    </row>
    <row r="5817" spans="1:2">
      <c r="A5817" t="s">
        <v>6866</v>
      </c>
      <c r="B5817" t="s">
        <v>6813</v>
      </c>
    </row>
    <row r="5818" spans="1:2">
      <c r="A5818" t="s">
        <v>9236</v>
      </c>
      <c r="B5818" t="s">
        <v>9237</v>
      </c>
    </row>
    <row r="5819" spans="1:2">
      <c r="A5819" t="s">
        <v>13490</v>
      </c>
      <c r="B5819" t="s">
        <v>13492</v>
      </c>
    </row>
    <row r="5820" spans="1:2">
      <c r="A5820" t="s">
        <v>10718</v>
      </c>
      <c r="B5820" t="s">
        <v>10719</v>
      </c>
    </row>
    <row r="5821" spans="1:2">
      <c r="A5821" t="s">
        <v>8474</v>
      </c>
      <c r="B5821" t="s">
        <v>8476</v>
      </c>
    </row>
    <row r="5822" spans="1:2">
      <c r="A5822" t="s">
        <v>8474</v>
      </c>
      <c r="B5822" t="s">
        <v>8476</v>
      </c>
    </row>
    <row r="5823" spans="1:2">
      <c r="A5823" t="s">
        <v>8037</v>
      </c>
      <c r="B5823" t="s">
        <v>14251</v>
      </c>
    </row>
    <row r="5824" spans="1:2">
      <c r="A5824" t="s">
        <v>8046</v>
      </c>
      <c r="B5824" t="s">
        <v>14251</v>
      </c>
    </row>
    <row r="5825" spans="1:2">
      <c r="A5825" t="s">
        <v>7430</v>
      </c>
      <c r="B5825" t="s">
        <v>7431</v>
      </c>
    </row>
    <row r="5826" spans="1:2">
      <c r="A5826" t="s">
        <v>7247</v>
      </c>
      <c r="B5826" t="s">
        <v>7248</v>
      </c>
    </row>
    <row r="5827" spans="1:2">
      <c r="A5827" t="s">
        <v>4758</v>
      </c>
      <c r="B5827" t="s">
        <v>4759</v>
      </c>
    </row>
    <row r="5828" spans="1:2">
      <c r="A5828" t="s">
        <v>4376</v>
      </c>
      <c r="B5828" t="s">
        <v>4377</v>
      </c>
    </row>
    <row r="5829" spans="1:2">
      <c r="A5829" t="s">
        <v>3581</v>
      </c>
      <c r="B5829" t="s">
        <v>3582</v>
      </c>
    </row>
    <row r="5830" spans="1:2">
      <c r="A5830" t="s">
        <v>11520</v>
      </c>
      <c r="B5830" t="s">
        <v>11521</v>
      </c>
    </row>
    <row r="5831" spans="1:2">
      <c r="A5831" t="s">
        <v>4062</v>
      </c>
      <c r="B5831" t="s">
        <v>4063</v>
      </c>
    </row>
    <row r="5832" spans="1:2">
      <c r="A5832" t="s">
        <v>5935</v>
      </c>
      <c r="B5832" t="s">
        <v>5936</v>
      </c>
    </row>
    <row r="5833" spans="1:2">
      <c r="A5833" t="s">
        <v>8488</v>
      </c>
      <c r="B5833" t="s">
        <v>8489</v>
      </c>
    </row>
    <row r="5834" spans="1:2">
      <c r="A5834" t="s">
        <v>8089</v>
      </c>
      <c r="B5834" t="s">
        <v>8090</v>
      </c>
    </row>
    <row r="5835" spans="1:2">
      <c r="A5835" t="s">
        <v>7733</v>
      </c>
      <c r="B5835" t="s">
        <v>7734</v>
      </c>
    </row>
    <row r="5836" spans="1:2">
      <c r="A5836" t="s">
        <v>12329</v>
      </c>
      <c r="B5836" t="s">
        <v>12331</v>
      </c>
    </row>
    <row r="5837" spans="1:2">
      <c r="A5837" t="s">
        <v>10728</v>
      </c>
      <c r="B5837" t="s">
        <v>10729</v>
      </c>
    </row>
    <row r="5838" spans="1:2">
      <c r="A5838" t="s">
        <v>8710</v>
      </c>
      <c r="B5838" t="s">
        <v>8711</v>
      </c>
    </row>
    <row r="5839" spans="1:2">
      <c r="A5839" t="s">
        <v>8694</v>
      </c>
      <c r="B5839" t="s">
        <v>8695</v>
      </c>
    </row>
    <row r="5840" spans="1:2">
      <c r="A5840" t="s">
        <v>5369</v>
      </c>
      <c r="B5840" t="s">
        <v>5370</v>
      </c>
    </row>
    <row r="5841" spans="1:2">
      <c r="A5841" t="s">
        <v>8408</v>
      </c>
      <c r="B5841" t="s">
        <v>8409</v>
      </c>
    </row>
    <row r="5842" spans="1:2">
      <c r="A5842" t="s">
        <v>4795</v>
      </c>
      <c r="B5842" t="s">
        <v>4796</v>
      </c>
    </row>
    <row r="5843" spans="1:2">
      <c r="A5843" t="s">
        <v>11211</v>
      </c>
      <c r="B5843" t="s">
        <v>11213</v>
      </c>
    </row>
    <row r="5844" spans="1:2">
      <c r="A5844" t="s">
        <v>12126</v>
      </c>
      <c r="B5844" t="s">
        <v>12128</v>
      </c>
    </row>
    <row r="5845" spans="1:2">
      <c r="A5845" t="s">
        <v>8437</v>
      </c>
      <c r="B5845" t="s">
        <v>8438</v>
      </c>
    </row>
    <row r="5846" spans="1:2">
      <c r="A5846" t="s">
        <v>8324</v>
      </c>
      <c r="B5846" t="s">
        <v>8325</v>
      </c>
    </row>
    <row r="5847" spans="1:2">
      <c r="A5847" t="s">
        <v>8410</v>
      </c>
      <c r="B5847" t="s">
        <v>3279</v>
      </c>
    </row>
    <row r="5848" spans="1:2">
      <c r="A5848" t="s">
        <v>13339</v>
      </c>
      <c r="B5848" t="s">
        <v>13340</v>
      </c>
    </row>
    <row r="5849" spans="1:2">
      <c r="A5849" t="s">
        <v>13305</v>
      </c>
      <c r="B5849" t="s">
        <v>13306</v>
      </c>
    </row>
    <row r="5850" spans="1:2">
      <c r="A5850" t="s">
        <v>9196</v>
      </c>
      <c r="B5850" t="s">
        <v>9197</v>
      </c>
    </row>
    <row r="5851" spans="1:2">
      <c r="A5851" t="s">
        <v>12732</v>
      </c>
      <c r="B5851" t="s">
        <v>12733</v>
      </c>
    </row>
    <row r="5852" spans="1:2">
      <c r="A5852" t="s">
        <v>11584</v>
      </c>
      <c r="B5852" t="s">
        <v>11585</v>
      </c>
    </row>
    <row r="5853" spans="1:2">
      <c r="A5853" t="s">
        <v>12329</v>
      </c>
      <c r="B5853" t="s">
        <v>12330</v>
      </c>
    </row>
    <row r="5854" spans="1:2">
      <c r="A5854" t="s">
        <v>13065</v>
      </c>
      <c r="B5854" t="s">
        <v>14278</v>
      </c>
    </row>
    <row r="5855" spans="1:2">
      <c r="A5855" t="s">
        <v>13100</v>
      </c>
      <c r="B5855" t="s">
        <v>13101</v>
      </c>
    </row>
    <row r="5856" spans="1:2">
      <c r="A5856" t="s">
        <v>6727</v>
      </c>
      <c r="B5856" t="s">
        <v>6728</v>
      </c>
    </row>
    <row r="5857" spans="1:2">
      <c r="A5857" t="s">
        <v>8429</v>
      </c>
      <c r="B5857" t="s">
        <v>8430</v>
      </c>
    </row>
    <row r="5858" spans="1:2">
      <c r="A5858" t="s">
        <v>10738</v>
      </c>
      <c r="B5858" t="s">
        <v>10739</v>
      </c>
    </row>
    <row r="5859" spans="1:2">
      <c r="A5859" t="s">
        <v>11470</v>
      </c>
      <c r="B5859" t="s">
        <v>11471</v>
      </c>
    </row>
    <row r="5860" spans="1:2">
      <c r="A5860" t="s">
        <v>4376</v>
      </c>
      <c r="B5860" t="s">
        <v>4378</v>
      </c>
    </row>
    <row r="5861" spans="1:2">
      <c r="A5861" t="s">
        <v>4376</v>
      </c>
      <c r="B5861" t="s">
        <v>4380</v>
      </c>
    </row>
    <row r="5862" spans="1:2">
      <c r="A5862" t="s">
        <v>7387</v>
      </c>
      <c r="B5862" t="s">
        <v>7388</v>
      </c>
    </row>
    <row r="5863" spans="1:2">
      <c r="A5863" t="s">
        <v>4376</v>
      </c>
      <c r="B5863" t="s">
        <v>4379</v>
      </c>
    </row>
    <row r="5864" spans="1:2">
      <c r="A5864" t="s">
        <v>3913</v>
      </c>
      <c r="B5864" t="s">
        <v>3914</v>
      </c>
    </row>
    <row r="5865" spans="1:2">
      <c r="A5865" t="s">
        <v>3915</v>
      </c>
      <c r="B5865" t="s">
        <v>3916</v>
      </c>
    </row>
    <row r="5866" spans="1:2">
      <c r="A5866" t="s">
        <v>11205</v>
      </c>
      <c r="B5866" t="s">
        <v>11207</v>
      </c>
    </row>
    <row r="5867" spans="1:2">
      <c r="A5867" t="s">
        <v>11205</v>
      </c>
      <c r="B5867" t="s">
        <v>11206</v>
      </c>
    </row>
    <row r="5868" spans="1:2">
      <c r="A5868" t="s">
        <v>3447</v>
      </c>
      <c r="B5868" t="s">
        <v>3448</v>
      </c>
    </row>
    <row r="5869" spans="1:2">
      <c r="A5869" t="s">
        <v>11738</v>
      </c>
      <c r="B5869" t="s">
        <v>11739</v>
      </c>
    </row>
    <row r="5870" spans="1:2">
      <c r="A5870" t="s">
        <v>11740</v>
      </c>
      <c r="B5870" t="s">
        <v>11741</v>
      </c>
    </row>
    <row r="5871" spans="1:2">
      <c r="A5871" t="s">
        <v>10940</v>
      </c>
      <c r="B5871" t="s">
        <v>10941</v>
      </c>
    </row>
    <row r="5872" spans="1:2">
      <c r="A5872" t="s">
        <v>11162</v>
      </c>
      <c r="B5872" t="s">
        <v>11163</v>
      </c>
    </row>
    <row r="5873" spans="1:2">
      <c r="A5873" t="s">
        <v>11162</v>
      </c>
      <c r="B5873" t="s">
        <v>11164</v>
      </c>
    </row>
    <row r="5874" spans="1:2">
      <c r="A5874" t="s">
        <v>11007</v>
      </c>
      <c r="B5874" t="s">
        <v>11009</v>
      </c>
    </row>
    <row r="5875" spans="1:2">
      <c r="A5875" t="s">
        <v>11007</v>
      </c>
      <c r="B5875" t="s">
        <v>11008</v>
      </c>
    </row>
    <row r="5876" spans="1:2">
      <c r="A5876" t="s">
        <v>6441</v>
      </c>
      <c r="B5876" t="s">
        <v>6442</v>
      </c>
    </row>
    <row r="5877" spans="1:2">
      <c r="A5877" t="s">
        <v>12776</v>
      </c>
      <c r="B5877" t="s">
        <v>12777</v>
      </c>
    </row>
    <row r="5878" spans="1:2">
      <c r="A5878" t="s">
        <v>3564</v>
      </c>
      <c r="B5878" t="s">
        <v>3565</v>
      </c>
    </row>
    <row r="5879" spans="1:2">
      <c r="A5879" t="s">
        <v>6599</v>
      </c>
      <c r="B5879" t="s">
        <v>6600</v>
      </c>
    </row>
    <row r="5880" spans="1:2">
      <c r="A5880" t="s">
        <v>11208</v>
      </c>
      <c r="B5880" t="s">
        <v>11210</v>
      </c>
    </row>
    <row r="5881" spans="1:2">
      <c r="A5881" t="s">
        <v>11208</v>
      </c>
      <c r="B5881" t="s">
        <v>11209</v>
      </c>
    </row>
    <row r="5882" spans="1:2">
      <c r="A5882" t="s">
        <v>5388</v>
      </c>
      <c r="B5882" t="s">
        <v>5389</v>
      </c>
    </row>
    <row r="5883" spans="1:2">
      <c r="A5883" t="s">
        <v>5815</v>
      </c>
      <c r="B5883" t="s">
        <v>5816</v>
      </c>
    </row>
    <row r="5884" spans="1:2">
      <c r="A5884" t="s">
        <v>7970</v>
      </c>
      <c r="B5884" t="s">
        <v>7972</v>
      </c>
    </row>
    <row r="5885" spans="1:2">
      <c r="A5885" t="s">
        <v>7970</v>
      </c>
      <c r="B5885" t="s">
        <v>7971</v>
      </c>
    </row>
    <row r="5886" spans="1:2">
      <c r="A5886" t="s">
        <v>10833</v>
      </c>
      <c r="B5886" t="s">
        <v>10834</v>
      </c>
    </row>
    <row r="5887" spans="1:2">
      <c r="A5887" t="s">
        <v>11860</v>
      </c>
      <c r="B5887" t="s">
        <v>11861</v>
      </c>
    </row>
    <row r="5888" spans="1:2">
      <c r="A5888" t="s">
        <v>9162</v>
      </c>
      <c r="B5888" t="s">
        <v>9163</v>
      </c>
    </row>
    <row r="5889" spans="1:2">
      <c r="A5889" t="s">
        <v>4064</v>
      </c>
      <c r="B5889" t="s">
        <v>4065</v>
      </c>
    </row>
    <row r="5890" spans="1:2">
      <c r="A5890" t="s">
        <v>11742</v>
      </c>
      <c r="B5890" t="s">
        <v>11743</v>
      </c>
    </row>
    <row r="5891" spans="1:2">
      <c r="A5891" t="s">
        <v>13481</v>
      </c>
      <c r="B5891" t="s">
        <v>13489</v>
      </c>
    </row>
    <row r="5892" spans="1:2">
      <c r="A5892" t="s">
        <v>4943</v>
      </c>
      <c r="B5892" t="s">
        <v>4944</v>
      </c>
    </row>
    <row r="5893" spans="1:2">
      <c r="A5893" t="s">
        <v>6731</v>
      </c>
      <c r="B5893" t="s">
        <v>6732</v>
      </c>
    </row>
    <row r="5894" spans="1:2">
      <c r="A5894" t="s">
        <v>11788</v>
      </c>
      <c r="B5894" t="s">
        <v>11789</v>
      </c>
    </row>
    <row r="5895" spans="1:2">
      <c r="A5895" t="s">
        <v>14104</v>
      </c>
      <c r="B5895" t="s">
        <v>4931</v>
      </c>
    </row>
    <row r="5896" spans="1:2">
      <c r="A5896" t="s">
        <v>12129</v>
      </c>
      <c r="B5896" t="s">
        <v>12130</v>
      </c>
    </row>
    <row r="5897" spans="1:2">
      <c r="A5897" t="s">
        <v>8736</v>
      </c>
      <c r="B5897" t="s">
        <v>8737</v>
      </c>
    </row>
    <row r="5898" spans="1:2">
      <c r="A5898" t="s">
        <v>8750</v>
      </c>
      <c r="B5898" t="s">
        <v>8751</v>
      </c>
    </row>
    <row r="5899" spans="1:2">
      <c r="A5899" t="s">
        <v>12113</v>
      </c>
      <c r="B5899" t="s">
        <v>12114</v>
      </c>
    </row>
    <row r="5900" spans="1:2">
      <c r="A5900" t="s">
        <v>12113</v>
      </c>
      <c r="B5900" t="s">
        <v>12115</v>
      </c>
    </row>
    <row r="5901" spans="1:2">
      <c r="A5901" t="s">
        <v>10154</v>
      </c>
      <c r="B5901" t="s">
        <v>10155</v>
      </c>
    </row>
    <row r="5902" spans="1:2">
      <c r="A5902" t="s">
        <v>10133</v>
      </c>
      <c r="B5902" t="s">
        <v>10135</v>
      </c>
    </row>
    <row r="5903" spans="1:2">
      <c r="A5903" t="s">
        <v>7735</v>
      </c>
      <c r="B5903" t="s">
        <v>7736</v>
      </c>
    </row>
    <row r="5904" spans="1:2">
      <c r="A5904" t="s">
        <v>4509</v>
      </c>
      <c r="B5904" t="s">
        <v>4510</v>
      </c>
    </row>
    <row r="5905" spans="1:2">
      <c r="A5905" t="s">
        <v>7606</v>
      </c>
      <c r="B5905" t="s">
        <v>7607</v>
      </c>
    </row>
    <row r="5906" spans="1:2">
      <c r="A5906" t="s">
        <v>13015</v>
      </c>
      <c r="B5906" t="s">
        <v>3316</v>
      </c>
    </row>
    <row r="5907" spans="1:2">
      <c r="A5907" t="s">
        <v>6201</v>
      </c>
      <c r="B5907" t="s">
        <v>6202</v>
      </c>
    </row>
    <row r="5908" spans="1:2">
      <c r="A5908" t="s">
        <v>12817</v>
      </c>
      <c r="B5908" t="s">
        <v>12818</v>
      </c>
    </row>
    <row r="5909" spans="1:2">
      <c r="A5909" t="s">
        <v>6027</v>
      </c>
      <c r="B5909" t="s">
        <v>6028</v>
      </c>
    </row>
    <row r="5910" spans="1:2">
      <c r="A5910" t="s">
        <v>4587</v>
      </c>
      <c r="B5910" t="s">
        <v>4589</v>
      </c>
    </row>
    <row r="5911" spans="1:2">
      <c r="A5911" t="s">
        <v>5938</v>
      </c>
      <c r="B5911" t="s">
        <v>14220</v>
      </c>
    </row>
    <row r="5912" spans="1:2">
      <c r="A5912" t="s">
        <v>3899</v>
      </c>
      <c r="B5912" t="s">
        <v>3900</v>
      </c>
    </row>
    <row r="5913" spans="1:2">
      <c r="A5913" t="s">
        <v>6283</v>
      </c>
      <c r="B5913" t="s">
        <v>6284</v>
      </c>
    </row>
    <row r="5914" spans="1:2">
      <c r="A5914" t="s">
        <v>6197</v>
      </c>
      <c r="B5914" t="s">
        <v>6198</v>
      </c>
    </row>
    <row r="5915" spans="1:2">
      <c r="A5915" t="s">
        <v>4462</v>
      </c>
      <c r="B5915" t="s">
        <v>4464</v>
      </c>
    </row>
    <row r="5916" spans="1:2">
      <c r="A5916" t="s">
        <v>4506</v>
      </c>
      <c r="B5916" t="s">
        <v>4507</v>
      </c>
    </row>
    <row r="5917" spans="1:2">
      <c r="A5917" t="s">
        <v>6119</v>
      </c>
      <c r="B5917" t="s">
        <v>6120</v>
      </c>
    </row>
    <row r="5918" spans="1:2">
      <c r="A5918" t="s">
        <v>4310</v>
      </c>
      <c r="B5918" t="s">
        <v>4311</v>
      </c>
    </row>
    <row r="5919" spans="1:2">
      <c r="A5919" t="s">
        <v>11974</v>
      </c>
      <c r="B5919" t="s">
        <v>11975</v>
      </c>
    </row>
    <row r="5920" spans="1:2">
      <c r="A5920" t="s">
        <v>10220</v>
      </c>
      <c r="B5920" t="s">
        <v>10221</v>
      </c>
    </row>
    <row r="5921" spans="1:2">
      <c r="A5921" t="s">
        <v>10220</v>
      </c>
      <c r="B5921" t="s">
        <v>10223</v>
      </c>
    </row>
    <row r="5922" spans="1:2">
      <c r="A5922" t="s">
        <v>10213</v>
      </c>
      <c r="B5922" t="s">
        <v>10215</v>
      </c>
    </row>
    <row r="5923" spans="1:2">
      <c r="A5923" t="s">
        <v>10213</v>
      </c>
      <c r="B5923" t="s">
        <v>10215</v>
      </c>
    </row>
    <row r="5924" spans="1:2">
      <c r="A5924" t="s">
        <v>3387</v>
      </c>
      <c r="B5924" t="s">
        <v>3388</v>
      </c>
    </row>
    <row r="5925" spans="1:2">
      <c r="A5925" t="s">
        <v>3387</v>
      </c>
      <c r="B5925" t="s">
        <v>3388</v>
      </c>
    </row>
    <row r="5926" spans="1:2">
      <c r="A5926" t="s">
        <v>10638</v>
      </c>
      <c r="B5926" t="s">
        <v>10639</v>
      </c>
    </row>
    <row r="5927" spans="1:2">
      <c r="A5927" t="s">
        <v>12001</v>
      </c>
      <c r="B5927" t="s">
        <v>12002</v>
      </c>
    </row>
    <row r="5928" spans="1:2">
      <c r="A5928" t="s">
        <v>6121</v>
      </c>
      <c r="B5928" t="s">
        <v>6122</v>
      </c>
    </row>
    <row r="5929" spans="1:2">
      <c r="A5929" t="s">
        <v>6281</v>
      </c>
      <c r="B5929" t="s">
        <v>6282</v>
      </c>
    </row>
    <row r="5930" spans="1:2">
      <c r="A5930" t="s">
        <v>11376</v>
      </c>
      <c r="B5930" t="s">
        <v>11377</v>
      </c>
    </row>
    <row r="5931" spans="1:2">
      <c r="A5931" t="s">
        <v>13043</v>
      </c>
      <c r="B5931" t="s">
        <v>13044</v>
      </c>
    </row>
    <row r="5932" spans="1:2">
      <c r="A5932" t="s">
        <v>7128</v>
      </c>
      <c r="B5932" t="s">
        <v>7129</v>
      </c>
    </row>
    <row r="5933" spans="1:2">
      <c r="A5933" t="s">
        <v>6983</v>
      </c>
      <c r="B5933" t="s">
        <v>6985</v>
      </c>
    </row>
    <row r="5934" spans="1:2">
      <c r="A5934" t="s">
        <v>6557</v>
      </c>
      <c r="B5934" t="s">
        <v>6558</v>
      </c>
    </row>
    <row r="5935" spans="1:2">
      <c r="A5935" t="s">
        <v>6557</v>
      </c>
      <c r="B5935" t="s">
        <v>6558</v>
      </c>
    </row>
    <row r="5936" spans="1:2">
      <c r="A5936" t="s">
        <v>6557</v>
      </c>
      <c r="B5936" t="s">
        <v>6558</v>
      </c>
    </row>
    <row r="5937" spans="1:2">
      <c r="A5937" t="s">
        <v>10156</v>
      </c>
      <c r="B5937" t="s">
        <v>10157</v>
      </c>
    </row>
    <row r="5938" spans="1:2">
      <c r="A5938" t="s">
        <v>13467</v>
      </c>
      <c r="B5938" t="s">
        <v>13472</v>
      </c>
    </row>
    <row r="5939" spans="1:2">
      <c r="A5939" t="s">
        <v>4647</v>
      </c>
      <c r="B5939" t="s">
        <v>4648</v>
      </c>
    </row>
    <row r="5940" spans="1:2">
      <c r="A5940" t="s">
        <v>7086</v>
      </c>
      <c r="B5940" t="s">
        <v>7087</v>
      </c>
    </row>
    <row r="5941" spans="1:2">
      <c r="A5941" t="s">
        <v>6117</v>
      </c>
      <c r="B5941" t="s">
        <v>6118</v>
      </c>
    </row>
    <row r="5942" spans="1:2">
      <c r="A5942" t="s">
        <v>10159</v>
      </c>
      <c r="B5942" t="s">
        <v>10160</v>
      </c>
    </row>
    <row r="5943" spans="1:2">
      <c r="A5943" t="s">
        <v>11367</v>
      </c>
      <c r="B5943" t="s">
        <v>11369</v>
      </c>
    </row>
    <row r="5944" spans="1:2">
      <c r="A5944" t="s">
        <v>6007</v>
      </c>
      <c r="B5944" t="s">
        <v>6008</v>
      </c>
    </row>
    <row r="5945" spans="1:2">
      <c r="A5945" t="s">
        <v>4294</v>
      </c>
      <c r="B5945" t="s">
        <v>4295</v>
      </c>
    </row>
    <row r="5946" spans="1:2">
      <c r="A5946" t="s">
        <v>11394</v>
      </c>
      <c r="B5946" t="s">
        <v>11396</v>
      </c>
    </row>
    <row r="5947" spans="1:2">
      <c r="A5947" t="s">
        <v>5985</v>
      </c>
      <c r="B5947" t="s">
        <v>5986</v>
      </c>
    </row>
    <row r="5948" spans="1:2">
      <c r="A5948" t="s">
        <v>10322</v>
      </c>
      <c r="B5948" t="s">
        <v>10323</v>
      </c>
    </row>
    <row r="5949" spans="1:2">
      <c r="A5949" t="s">
        <v>7737</v>
      </c>
      <c r="B5949" t="s">
        <v>7738</v>
      </c>
    </row>
    <row r="5950" spans="1:2">
      <c r="A5950" t="s">
        <v>10309</v>
      </c>
      <c r="B5950" t="s">
        <v>10310</v>
      </c>
    </row>
    <row r="5951" spans="1:2">
      <c r="A5951" t="s">
        <v>6161</v>
      </c>
      <c r="B5951" t="s">
        <v>6162</v>
      </c>
    </row>
    <row r="5952" spans="1:2">
      <c r="A5952" t="s">
        <v>13118</v>
      </c>
      <c r="B5952" t="s">
        <v>13119</v>
      </c>
    </row>
    <row r="5953" spans="1:2">
      <c r="A5953" t="s">
        <v>5689</v>
      </c>
      <c r="B5953" t="s">
        <v>5690</v>
      </c>
    </row>
    <row r="5954" spans="1:2">
      <c r="A5954" t="s">
        <v>6437</v>
      </c>
      <c r="B5954" t="s">
        <v>5690</v>
      </c>
    </row>
    <row r="5955" spans="1:2">
      <c r="A5955" t="s">
        <v>6464</v>
      </c>
      <c r="B5955" t="s">
        <v>5690</v>
      </c>
    </row>
    <row r="5956" spans="1:2">
      <c r="A5956" t="s">
        <v>10072</v>
      </c>
      <c r="B5956" t="s">
        <v>5690</v>
      </c>
    </row>
    <row r="5957" spans="1:2">
      <c r="A5957" t="s">
        <v>10298</v>
      </c>
      <c r="B5957" t="s">
        <v>5690</v>
      </c>
    </row>
    <row r="5958" spans="1:2">
      <c r="A5958" t="s">
        <v>11219</v>
      </c>
      <c r="B5958" t="s">
        <v>5690</v>
      </c>
    </row>
    <row r="5959" spans="1:2">
      <c r="A5959" t="s">
        <v>11257</v>
      </c>
      <c r="B5959" t="s">
        <v>5690</v>
      </c>
    </row>
    <row r="5960" spans="1:2">
      <c r="A5960" t="s">
        <v>12962</v>
      </c>
      <c r="B5960" t="s">
        <v>5690</v>
      </c>
    </row>
    <row r="5961" spans="1:2">
      <c r="A5961" t="s">
        <v>13518</v>
      </c>
      <c r="B5961" t="s">
        <v>5690</v>
      </c>
    </row>
    <row r="5962" spans="1:2">
      <c r="A5962" t="s">
        <v>11892</v>
      </c>
      <c r="B5962" t="s">
        <v>11893</v>
      </c>
    </row>
    <row r="5963" spans="1:2">
      <c r="A5963" t="s">
        <v>3589</v>
      </c>
      <c r="B5963" t="s">
        <v>1960</v>
      </c>
    </row>
    <row r="5964" spans="1:2">
      <c r="A5964" t="s">
        <v>11994</v>
      </c>
      <c r="B5964" t="s">
        <v>14269</v>
      </c>
    </row>
    <row r="5965" spans="1:2">
      <c r="A5965" t="s">
        <v>13467</v>
      </c>
      <c r="B5965" t="s">
        <v>13476</v>
      </c>
    </row>
    <row r="5966" spans="1:2">
      <c r="A5966" t="s">
        <v>12007</v>
      </c>
      <c r="B5966" t="s">
        <v>12008</v>
      </c>
    </row>
    <row r="5967" spans="1:2">
      <c r="A5967" t="s">
        <v>10305</v>
      </c>
      <c r="B5967" t="s">
        <v>10306</v>
      </c>
    </row>
    <row r="5968" spans="1:2">
      <c r="A5968" t="s">
        <v>8173</v>
      </c>
      <c r="B5968" t="s">
        <v>8176</v>
      </c>
    </row>
    <row r="5969" spans="1:2">
      <c r="A5969" t="s">
        <v>10403</v>
      </c>
      <c r="B5969" t="s">
        <v>10404</v>
      </c>
    </row>
    <row r="5970" spans="1:2">
      <c r="A5970" t="s">
        <v>7024</v>
      </c>
      <c r="B5970" t="s">
        <v>7026</v>
      </c>
    </row>
    <row r="5971" spans="1:2">
      <c r="A5971" t="s">
        <v>6398</v>
      </c>
      <c r="B5971" t="s">
        <v>6399</v>
      </c>
    </row>
    <row r="5972" spans="1:2">
      <c r="A5972" t="s">
        <v>7501</v>
      </c>
      <c r="B5972" t="s">
        <v>7502</v>
      </c>
    </row>
    <row r="5973" spans="1:2">
      <c r="A5973" t="s">
        <v>3917</v>
      </c>
      <c r="B5973" t="s">
        <v>3918</v>
      </c>
    </row>
    <row r="5974" spans="1:2">
      <c r="A5974" t="s">
        <v>7018</v>
      </c>
      <c r="B5974" t="s">
        <v>7019</v>
      </c>
    </row>
    <row r="5975" spans="1:2">
      <c r="A5975" t="s">
        <v>10138</v>
      </c>
      <c r="B5975" t="s">
        <v>10140</v>
      </c>
    </row>
    <row r="5976" spans="1:2">
      <c r="A5976" t="s">
        <v>10116</v>
      </c>
      <c r="B5976" t="s">
        <v>10117</v>
      </c>
    </row>
    <row r="5977" spans="1:2">
      <c r="A5977" t="s">
        <v>11373</v>
      </c>
      <c r="B5977" t="s">
        <v>11374</v>
      </c>
    </row>
    <row r="5978" spans="1:2">
      <c r="A5978" t="s">
        <v>7015</v>
      </c>
      <c r="B5978" t="s">
        <v>7017</v>
      </c>
    </row>
    <row r="5979" spans="1:2">
      <c r="A5979" t="s">
        <v>10652</v>
      </c>
      <c r="B5979" t="s">
        <v>10653</v>
      </c>
    </row>
    <row r="5980" spans="1:2">
      <c r="A5980" t="s">
        <v>3570</v>
      </c>
      <c r="B5980" t="s">
        <v>3571</v>
      </c>
    </row>
    <row r="5981" spans="1:2">
      <c r="A5981" t="s">
        <v>6313</v>
      </c>
      <c r="B5981" t="s">
        <v>6314</v>
      </c>
    </row>
    <row r="5982" spans="1:2">
      <c r="A5982" t="s">
        <v>9788</v>
      </c>
      <c r="B5982" t="s">
        <v>9789</v>
      </c>
    </row>
    <row r="5983" spans="1:2">
      <c r="A5983" t="s">
        <v>9802</v>
      </c>
      <c r="B5983" t="s">
        <v>9803</v>
      </c>
    </row>
    <row r="5984" spans="1:2">
      <c r="A5984" t="s">
        <v>9790</v>
      </c>
      <c r="B5984" t="s">
        <v>9791</v>
      </c>
    </row>
    <row r="5985" spans="1:2">
      <c r="A5985" t="s">
        <v>6199</v>
      </c>
      <c r="B5985" t="s">
        <v>6200</v>
      </c>
    </row>
    <row r="5986" spans="1:2">
      <c r="A5986" t="s">
        <v>8477</v>
      </c>
      <c r="B5986" t="s">
        <v>8478</v>
      </c>
    </row>
    <row r="5987" spans="1:2">
      <c r="A5987" t="s">
        <v>8477</v>
      </c>
      <c r="B5987" t="s">
        <v>8478</v>
      </c>
    </row>
    <row r="5988" spans="1:2">
      <c r="A5988" t="s">
        <v>6157</v>
      </c>
      <c r="B5988" t="s">
        <v>6158</v>
      </c>
    </row>
    <row r="5989" spans="1:2">
      <c r="A5989" t="s">
        <v>6396</v>
      </c>
      <c r="B5989" t="s">
        <v>6397</v>
      </c>
    </row>
    <row r="5990" spans="1:2">
      <c r="A5990" t="s">
        <v>13117</v>
      </c>
      <c r="B5990" t="s">
        <v>2971</v>
      </c>
    </row>
    <row r="5991" spans="1:2">
      <c r="A5991" t="s">
        <v>6243</v>
      </c>
      <c r="B5991" t="s">
        <v>6244</v>
      </c>
    </row>
    <row r="5992" spans="1:2">
      <c r="A5992" t="s">
        <v>5951</v>
      </c>
      <c r="B5992" t="s">
        <v>5952</v>
      </c>
    </row>
    <row r="5993" spans="1:2">
      <c r="A5993" t="s">
        <v>6241</v>
      </c>
      <c r="B5993" t="s">
        <v>6242</v>
      </c>
    </row>
    <row r="5994" spans="1:2">
      <c r="A5994" t="s">
        <v>8477</v>
      </c>
      <c r="B5994" t="s">
        <v>8479</v>
      </c>
    </row>
    <row r="5995" spans="1:2">
      <c r="A5995" t="s">
        <v>11951</v>
      </c>
      <c r="B5995" t="s">
        <v>11952</v>
      </c>
    </row>
    <row r="5996" spans="1:2">
      <c r="A5996" t="s">
        <v>6159</v>
      </c>
      <c r="B5996" t="s">
        <v>6160</v>
      </c>
    </row>
    <row r="5997" spans="1:2">
      <c r="A5997" t="s">
        <v>4613</v>
      </c>
      <c r="B5997" t="s">
        <v>4614</v>
      </c>
    </row>
    <row r="5998" spans="1:2">
      <c r="A5998" t="s">
        <v>9136</v>
      </c>
      <c r="B5998" t="s">
        <v>9137</v>
      </c>
    </row>
    <row r="5999" spans="1:2">
      <c r="A5999" t="s">
        <v>9136</v>
      </c>
      <c r="B5999" t="s">
        <v>9137</v>
      </c>
    </row>
    <row r="6000" spans="1:2">
      <c r="A6000" t="s">
        <v>9102</v>
      </c>
      <c r="B6000" t="s">
        <v>9103</v>
      </c>
    </row>
    <row r="6001" spans="1:2">
      <c r="A6001" t="s">
        <v>9102</v>
      </c>
      <c r="B6001" t="s">
        <v>9103</v>
      </c>
    </row>
    <row r="6002" spans="1:2">
      <c r="A6002" t="s">
        <v>6055</v>
      </c>
      <c r="B6002" t="s">
        <v>6056</v>
      </c>
    </row>
    <row r="6003" spans="1:2">
      <c r="A6003" t="s">
        <v>13090</v>
      </c>
      <c r="B6003" t="s">
        <v>13091</v>
      </c>
    </row>
    <row r="6004" spans="1:2">
      <c r="A6004" t="s">
        <v>3604</v>
      </c>
      <c r="B6004" t="s">
        <v>3605</v>
      </c>
    </row>
    <row r="6005" spans="1:2">
      <c r="A6005" t="s">
        <v>9423</v>
      </c>
      <c r="B6005" t="s">
        <v>9424</v>
      </c>
    </row>
    <row r="6006" spans="1:2">
      <c r="A6006" t="s">
        <v>9423</v>
      </c>
      <c r="B6006" t="s">
        <v>9424</v>
      </c>
    </row>
    <row r="6007" spans="1:2">
      <c r="A6007" t="s">
        <v>8038</v>
      </c>
      <c r="B6007" t="s">
        <v>8039</v>
      </c>
    </row>
    <row r="6008" spans="1:2">
      <c r="A6008" t="s">
        <v>8047</v>
      </c>
      <c r="B6008" t="s">
        <v>8048</v>
      </c>
    </row>
    <row r="6009" spans="1:2">
      <c r="A6009" t="s">
        <v>3667</v>
      </c>
      <c r="B6009" t="s">
        <v>3668</v>
      </c>
    </row>
    <row r="6010" spans="1:2">
      <c r="A6010" t="s">
        <v>8021</v>
      </c>
      <c r="B6010" t="s">
        <v>8022</v>
      </c>
    </row>
    <row r="6011" spans="1:2">
      <c r="A6011" t="s">
        <v>9493</v>
      </c>
      <c r="B6011" t="s">
        <v>9494</v>
      </c>
    </row>
    <row r="6012" spans="1:2">
      <c r="A6012" t="s">
        <v>9493</v>
      </c>
      <c r="B6012" t="s">
        <v>9494</v>
      </c>
    </row>
    <row r="6013" spans="1:2">
      <c r="A6013" t="s">
        <v>9425</v>
      </c>
      <c r="B6013" t="s">
        <v>9426</v>
      </c>
    </row>
    <row r="6014" spans="1:2">
      <c r="A6014" t="s">
        <v>9425</v>
      </c>
      <c r="B6014" t="s">
        <v>9426</v>
      </c>
    </row>
    <row r="6015" spans="1:2">
      <c r="A6015" t="s">
        <v>4689</v>
      </c>
      <c r="B6015" t="s">
        <v>14182</v>
      </c>
    </row>
    <row r="6016" spans="1:2">
      <c r="A6016" t="s">
        <v>8029</v>
      </c>
      <c r="B6016" t="s">
        <v>8030</v>
      </c>
    </row>
    <row r="6017" spans="1:2">
      <c r="A6017" t="s">
        <v>4692</v>
      </c>
      <c r="B6017" t="s">
        <v>4693</v>
      </c>
    </row>
    <row r="6018" spans="1:2">
      <c r="A6018" t="s">
        <v>4715</v>
      </c>
      <c r="B6018" t="s">
        <v>4716</v>
      </c>
    </row>
    <row r="6019" spans="1:2">
      <c r="A6019" t="s">
        <v>3669</v>
      </c>
      <c r="B6019" t="s">
        <v>3670</v>
      </c>
    </row>
    <row r="6020" spans="1:2">
      <c r="A6020" t="s">
        <v>3741</v>
      </c>
      <c r="B6020" t="s">
        <v>3742</v>
      </c>
    </row>
    <row r="6021" spans="1:2">
      <c r="A6021" t="s">
        <v>3713</v>
      </c>
      <c r="B6021" t="s">
        <v>3714</v>
      </c>
    </row>
    <row r="6022" spans="1:2">
      <c r="A6022" t="s">
        <v>13163</v>
      </c>
      <c r="B6022" t="s">
        <v>13164</v>
      </c>
    </row>
    <row r="6023" spans="1:2">
      <c r="A6023" t="s">
        <v>4026</v>
      </c>
      <c r="B6023" t="s">
        <v>4027</v>
      </c>
    </row>
    <row r="6024" spans="1:2">
      <c r="A6024" t="s">
        <v>12241</v>
      </c>
      <c r="B6024" t="s">
        <v>12242</v>
      </c>
    </row>
    <row r="6025" spans="1:2">
      <c r="A6025" t="s">
        <v>12433</v>
      </c>
      <c r="B6025" t="s">
        <v>12434</v>
      </c>
    </row>
    <row r="6026" spans="1:2">
      <c r="A6026" t="s">
        <v>8158</v>
      </c>
      <c r="B6026" t="s">
        <v>8159</v>
      </c>
    </row>
    <row r="6027" spans="1:2">
      <c r="A6027" t="s">
        <v>7613</v>
      </c>
      <c r="B6027" t="s">
        <v>7614</v>
      </c>
    </row>
    <row r="6028" spans="1:2">
      <c r="A6028" t="s">
        <v>7635</v>
      </c>
      <c r="B6028" t="s">
        <v>7636</v>
      </c>
    </row>
    <row r="6029" spans="1:2">
      <c r="A6029" t="s">
        <v>7635</v>
      </c>
      <c r="B6029" t="s">
        <v>7637</v>
      </c>
    </row>
    <row r="6030" spans="1:2">
      <c r="A6030" t="s">
        <v>11022</v>
      </c>
      <c r="B6030" t="s">
        <v>11024</v>
      </c>
    </row>
    <row r="6031" spans="1:2">
      <c r="A6031" t="s">
        <v>7567</v>
      </c>
      <c r="B6031" t="s">
        <v>7569</v>
      </c>
    </row>
    <row r="6032" spans="1:2">
      <c r="A6032" t="s">
        <v>7567</v>
      </c>
      <c r="B6032" t="s">
        <v>7568</v>
      </c>
    </row>
    <row r="6033" spans="1:2">
      <c r="A6033" t="s">
        <v>4080</v>
      </c>
      <c r="B6033" t="s">
        <v>4081</v>
      </c>
    </row>
    <row r="6034" spans="1:2">
      <c r="A6034" t="s">
        <v>4592</v>
      </c>
      <c r="B6034" t="s">
        <v>4593</v>
      </c>
    </row>
    <row r="6035" spans="1:2">
      <c r="A6035" t="s">
        <v>7917</v>
      </c>
      <c r="B6035" t="s">
        <v>7919</v>
      </c>
    </row>
    <row r="6036" spans="1:2">
      <c r="A6036" t="s">
        <v>9308</v>
      </c>
      <c r="B6036" t="s">
        <v>9309</v>
      </c>
    </row>
    <row r="6037" spans="1:2">
      <c r="A6037" t="s">
        <v>5730</v>
      </c>
      <c r="B6037" t="s">
        <v>5731</v>
      </c>
    </row>
    <row r="6038" spans="1:2">
      <c r="A6038" t="s">
        <v>8158</v>
      </c>
      <c r="B6038" t="s">
        <v>8160</v>
      </c>
    </row>
    <row r="6039" spans="1:2">
      <c r="A6039" t="s">
        <v>13202</v>
      </c>
      <c r="B6039" t="s">
        <v>13203</v>
      </c>
    </row>
    <row r="6040" spans="1:2">
      <c r="A6040" t="s">
        <v>3606</v>
      </c>
      <c r="B6040" t="s">
        <v>3607</v>
      </c>
    </row>
    <row r="6041" spans="1:2">
      <c r="A6041" t="s">
        <v>10114</v>
      </c>
      <c r="B6041" t="s">
        <v>10115</v>
      </c>
    </row>
    <row r="6042" spans="1:2">
      <c r="A6042" t="s">
        <v>10114</v>
      </c>
      <c r="B6042" t="s">
        <v>10115</v>
      </c>
    </row>
    <row r="6043" spans="1:2">
      <c r="A6043" t="s">
        <v>11115</v>
      </c>
      <c r="B6043" t="s">
        <v>11117</v>
      </c>
    </row>
    <row r="6044" spans="1:2">
      <c r="A6044" t="s">
        <v>12156</v>
      </c>
      <c r="B6044" t="s">
        <v>12157</v>
      </c>
    </row>
    <row r="6045" spans="1:2">
      <c r="A6045" t="s">
        <v>3949</v>
      </c>
      <c r="B6045" t="s">
        <v>3950</v>
      </c>
    </row>
    <row r="6046" spans="1:2">
      <c r="A6046" t="s">
        <v>7178</v>
      </c>
      <c r="B6046" t="s">
        <v>7179</v>
      </c>
    </row>
    <row r="6047" spans="1:2">
      <c r="A6047" t="s">
        <v>5627</v>
      </c>
      <c r="B6047" t="s">
        <v>5628</v>
      </c>
    </row>
    <row r="6048" spans="1:2">
      <c r="A6048" t="s">
        <v>13275</v>
      </c>
      <c r="B6048" t="s">
        <v>13276</v>
      </c>
    </row>
    <row r="6049" spans="1:2">
      <c r="A6049" t="s">
        <v>7046</v>
      </c>
      <c r="B6049" t="s">
        <v>7048</v>
      </c>
    </row>
    <row r="6050" spans="1:2">
      <c r="A6050" t="s">
        <v>3649</v>
      </c>
      <c r="B6050" t="s">
        <v>3650</v>
      </c>
    </row>
    <row r="6051" spans="1:2">
      <c r="A6051" t="s">
        <v>3743</v>
      </c>
      <c r="B6051" t="s">
        <v>3650</v>
      </c>
    </row>
    <row r="6052" spans="1:2">
      <c r="A6052" t="s">
        <v>11025</v>
      </c>
      <c r="B6052" t="s">
        <v>11026</v>
      </c>
    </row>
    <row r="6053" spans="1:2">
      <c r="A6053" t="s">
        <v>12641</v>
      </c>
      <c r="B6053" t="s">
        <v>12642</v>
      </c>
    </row>
    <row r="6054" spans="1:2">
      <c r="A6054" t="s">
        <v>9888</v>
      </c>
      <c r="B6054" t="s">
        <v>9889</v>
      </c>
    </row>
    <row r="6055" spans="1:2">
      <c r="A6055" t="s">
        <v>6885</v>
      </c>
      <c r="B6055" t="s">
        <v>6886</v>
      </c>
    </row>
    <row r="6056" spans="1:2">
      <c r="A6056" t="s">
        <v>6538</v>
      </c>
      <c r="B6056" t="s">
        <v>6539</v>
      </c>
    </row>
    <row r="6057" spans="1:2">
      <c r="A6057" t="s">
        <v>5881</v>
      </c>
      <c r="B6057" t="s">
        <v>5882</v>
      </c>
    </row>
    <row r="6058" spans="1:2">
      <c r="A6058" t="s">
        <v>6203</v>
      </c>
      <c r="B6058" t="s">
        <v>6204</v>
      </c>
    </row>
    <row r="6059" spans="1:2">
      <c r="A6059" t="s">
        <v>6697</v>
      </c>
      <c r="B6059" t="s">
        <v>6698</v>
      </c>
    </row>
    <row r="6060" spans="1:2">
      <c r="A6060" t="s">
        <v>12427</v>
      </c>
      <c r="B6060" t="s">
        <v>12428</v>
      </c>
    </row>
    <row r="6061" spans="1:2">
      <c r="A6061" t="s">
        <v>7739</v>
      </c>
      <c r="B6061" t="s">
        <v>7742</v>
      </c>
    </row>
    <row r="6062" spans="1:2">
      <c r="A6062" t="s">
        <v>9767</v>
      </c>
      <c r="B6062" t="s">
        <v>9768</v>
      </c>
    </row>
    <row r="6063" spans="1:2">
      <c r="A6063" t="s">
        <v>4429</v>
      </c>
      <c r="B6063" t="s">
        <v>4430</v>
      </c>
    </row>
    <row r="6064" spans="1:2">
      <c r="A6064" t="s">
        <v>4429</v>
      </c>
      <c r="B6064" t="s">
        <v>4430</v>
      </c>
    </row>
    <row r="6065" spans="1:2">
      <c r="A6065" t="s">
        <v>5212</v>
      </c>
      <c r="B6065" t="s">
        <v>5213</v>
      </c>
    </row>
    <row r="6066" spans="1:2">
      <c r="A6066" t="s">
        <v>12906</v>
      </c>
      <c r="B6066" t="s">
        <v>12907</v>
      </c>
    </row>
    <row r="6067" spans="1:2">
      <c r="A6067" t="s">
        <v>12643</v>
      </c>
      <c r="B6067" t="s">
        <v>12644</v>
      </c>
    </row>
    <row r="6068" spans="1:2">
      <c r="A6068" t="s">
        <v>4696</v>
      </c>
      <c r="B6068" t="s">
        <v>1830</v>
      </c>
    </row>
    <row r="6069" spans="1:2">
      <c r="A6069" t="s">
        <v>7982</v>
      </c>
      <c r="B6069" t="s">
        <v>7985</v>
      </c>
    </row>
    <row r="6070" spans="1:2">
      <c r="A6070" t="s">
        <v>5748</v>
      </c>
      <c r="B6070" t="s">
        <v>5749</v>
      </c>
    </row>
    <row r="6071" spans="1:2">
      <c r="A6071" t="s">
        <v>11118</v>
      </c>
      <c r="B6071" t="s">
        <v>11120</v>
      </c>
    </row>
    <row r="6072" spans="1:2">
      <c r="A6072" t="s">
        <v>11118</v>
      </c>
      <c r="B6072" t="s">
        <v>11119</v>
      </c>
    </row>
    <row r="6073" spans="1:2">
      <c r="A6073" t="s">
        <v>9435</v>
      </c>
      <c r="B6073" t="s">
        <v>9436</v>
      </c>
    </row>
    <row r="6074" spans="1:2">
      <c r="A6074" t="s">
        <v>9435</v>
      </c>
      <c r="B6074" t="s">
        <v>9436</v>
      </c>
    </row>
    <row r="6075" spans="1:2">
      <c r="A6075" t="s">
        <v>9036</v>
      </c>
      <c r="B6075" t="s">
        <v>9037</v>
      </c>
    </row>
    <row r="6076" spans="1:2">
      <c r="A6076" t="s">
        <v>3413</v>
      </c>
      <c r="B6076" t="s">
        <v>3414</v>
      </c>
    </row>
    <row r="6077" spans="1:2">
      <c r="A6077" t="s">
        <v>3413</v>
      </c>
      <c r="B6077" t="s">
        <v>3414</v>
      </c>
    </row>
    <row r="6078" spans="1:2">
      <c r="A6078" t="s">
        <v>6624</v>
      </c>
      <c r="B6078" t="s">
        <v>6625</v>
      </c>
    </row>
    <row r="6079" spans="1:2">
      <c r="A6079" t="s">
        <v>9760</v>
      </c>
      <c r="B6079" t="s">
        <v>9761</v>
      </c>
    </row>
    <row r="6080" spans="1:2">
      <c r="A6080" t="s">
        <v>10640</v>
      </c>
      <c r="B6080" t="s">
        <v>10641</v>
      </c>
    </row>
    <row r="6081" spans="1:2">
      <c r="A6081" t="s">
        <v>6733</v>
      </c>
      <c r="B6081" t="s">
        <v>6734</v>
      </c>
    </row>
    <row r="6082" spans="1:2">
      <c r="A6082" t="s">
        <v>12403</v>
      </c>
      <c r="B6082" t="s">
        <v>12404</v>
      </c>
    </row>
    <row r="6083" spans="1:2">
      <c r="A6083" t="s">
        <v>8858</v>
      </c>
      <c r="B6083" t="s">
        <v>8859</v>
      </c>
    </row>
    <row r="6084" spans="1:2">
      <c r="A6084" t="s">
        <v>11694</v>
      </c>
      <c r="B6084" t="s">
        <v>11695</v>
      </c>
    </row>
    <row r="6085" spans="1:2">
      <c r="A6085" t="s">
        <v>6735</v>
      </c>
      <c r="B6085" t="s">
        <v>6736</v>
      </c>
    </row>
    <row r="6086" spans="1:2">
      <c r="A6086" t="s">
        <v>3481</v>
      </c>
      <c r="B6086" t="s">
        <v>3317</v>
      </c>
    </row>
    <row r="6087" spans="1:2">
      <c r="A6087" t="s">
        <v>10958</v>
      </c>
      <c r="B6087" t="s">
        <v>10959</v>
      </c>
    </row>
    <row r="6088" spans="1:2">
      <c r="A6088" t="s">
        <v>12754</v>
      </c>
      <c r="B6088" t="s">
        <v>12755</v>
      </c>
    </row>
    <row r="6089" spans="1:2">
      <c r="A6089" t="s">
        <v>6814</v>
      </c>
      <c r="B6089" t="s">
        <v>6815</v>
      </c>
    </row>
    <row r="6090" spans="1:2">
      <c r="A6090" t="s">
        <v>6816</v>
      </c>
      <c r="B6090" t="s">
        <v>6817</v>
      </c>
    </row>
    <row r="6091" spans="1:2">
      <c r="A6091" t="s">
        <v>11594</v>
      </c>
      <c r="B6091" t="s">
        <v>11595</v>
      </c>
    </row>
    <row r="6092" spans="1:2">
      <c r="A6092" t="s">
        <v>10366</v>
      </c>
      <c r="B6092" t="s">
        <v>10368</v>
      </c>
    </row>
    <row r="6093" spans="1:2">
      <c r="A6093" t="s">
        <v>9832</v>
      </c>
      <c r="B6093" t="s">
        <v>9833</v>
      </c>
    </row>
    <row r="6094" spans="1:2">
      <c r="A6094" t="s">
        <v>9818</v>
      </c>
      <c r="B6094" t="s">
        <v>9819</v>
      </c>
    </row>
    <row r="6095" spans="1:2">
      <c r="A6095" t="s">
        <v>10520</v>
      </c>
      <c r="B6095" t="s">
        <v>10521</v>
      </c>
    </row>
    <row r="6096" spans="1:2">
      <c r="A6096" t="s">
        <v>10520</v>
      </c>
      <c r="B6096" t="s">
        <v>10521</v>
      </c>
    </row>
    <row r="6097" spans="1:2">
      <c r="A6097" t="s">
        <v>10517</v>
      </c>
      <c r="B6097" t="s">
        <v>10518</v>
      </c>
    </row>
    <row r="6098" spans="1:2">
      <c r="A6098" t="s">
        <v>10517</v>
      </c>
      <c r="B6098" t="s">
        <v>10518</v>
      </c>
    </row>
    <row r="6099" spans="1:2">
      <c r="A6099" t="s">
        <v>10514</v>
      </c>
      <c r="B6099" t="s">
        <v>10516</v>
      </c>
    </row>
    <row r="6100" spans="1:2">
      <c r="A6100" t="s">
        <v>10514</v>
      </c>
      <c r="B6100" t="s">
        <v>10516</v>
      </c>
    </row>
    <row r="6101" spans="1:2">
      <c r="A6101" t="s">
        <v>10523</v>
      </c>
      <c r="B6101" t="s">
        <v>10525</v>
      </c>
    </row>
    <row r="6102" spans="1:2">
      <c r="A6102" t="s">
        <v>10523</v>
      </c>
      <c r="B6102" t="s">
        <v>10525</v>
      </c>
    </row>
    <row r="6103" spans="1:2">
      <c r="A6103" t="s">
        <v>8011</v>
      </c>
      <c r="B6103" t="s">
        <v>8012</v>
      </c>
    </row>
    <row r="6104" spans="1:2">
      <c r="A6104" t="s">
        <v>8011</v>
      </c>
      <c r="B6104" t="s">
        <v>8012</v>
      </c>
    </row>
    <row r="6105" spans="1:2">
      <c r="A6105" t="s">
        <v>9890</v>
      </c>
      <c r="B6105" t="s">
        <v>9891</v>
      </c>
    </row>
    <row r="6106" spans="1:2">
      <c r="A6106" t="s">
        <v>9890</v>
      </c>
      <c r="B6106" t="s">
        <v>9891</v>
      </c>
    </row>
    <row r="6107" spans="1:2">
      <c r="A6107" t="s">
        <v>5550</v>
      </c>
      <c r="B6107" t="s">
        <v>5551</v>
      </c>
    </row>
    <row r="6108" spans="1:2">
      <c r="A6108" t="s">
        <v>5550</v>
      </c>
      <c r="B6108" t="s">
        <v>5551</v>
      </c>
    </row>
    <row r="6109" spans="1:2">
      <c r="A6109" t="s">
        <v>5325</v>
      </c>
      <c r="B6109" t="s">
        <v>5326</v>
      </c>
    </row>
    <row r="6110" spans="1:2">
      <c r="A6110" t="s">
        <v>5325</v>
      </c>
      <c r="B6110" t="s">
        <v>5326</v>
      </c>
    </row>
    <row r="6111" spans="1:2">
      <c r="A6111" t="s">
        <v>7198</v>
      </c>
      <c r="B6111" t="s">
        <v>7199</v>
      </c>
    </row>
    <row r="6112" spans="1:2">
      <c r="A6112" t="s">
        <v>7198</v>
      </c>
      <c r="B6112" t="s">
        <v>7199</v>
      </c>
    </row>
    <row r="6113" spans="1:2">
      <c r="A6113" t="s">
        <v>4615</v>
      </c>
      <c r="B6113" t="s">
        <v>4616</v>
      </c>
    </row>
    <row r="6114" spans="1:2">
      <c r="A6114" t="s">
        <v>4615</v>
      </c>
      <c r="B6114" t="s">
        <v>4616</v>
      </c>
    </row>
    <row r="6115" spans="1:2">
      <c r="A6115" t="s">
        <v>12692</v>
      </c>
      <c r="B6115" t="s">
        <v>12693</v>
      </c>
    </row>
    <row r="6116" spans="1:2">
      <c r="A6116" t="s">
        <v>12692</v>
      </c>
      <c r="B6116" t="s">
        <v>12693</v>
      </c>
    </row>
    <row r="6117" spans="1:2">
      <c r="A6117" t="s">
        <v>12725</v>
      </c>
      <c r="B6117" t="s">
        <v>12726</v>
      </c>
    </row>
    <row r="6118" spans="1:2">
      <c r="A6118" t="s">
        <v>12725</v>
      </c>
      <c r="B6118" t="s">
        <v>12726</v>
      </c>
    </row>
    <row r="6119" spans="1:2">
      <c r="A6119" t="s">
        <v>12671</v>
      </c>
      <c r="B6119" t="s">
        <v>12672</v>
      </c>
    </row>
    <row r="6120" spans="1:2">
      <c r="A6120" t="s">
        <v>12671</v>
      </c>
      <c r="B6120" t="s">
        <v>12672</v>
      </c>
    </row>
    <row r="6121" spans="1:2">
      <c r="A6121" t="s">
        <v>10954</v>
      </c>
      <c r="B6121" t="s">
        <v>10955</v>
      </c>
    </row>
    <row r="6122" spans="1:2">
      <c r="A6122" t="s">
        <v>10954</v>
      </c>
      <c r="B6122" t="s">
        <v>10955</v>
      </c>
    </row>
    <row r="6123" spans="1:2">
      <c r="A6123" t="s">
        <v>7986</v>
      </c>
      <c r="B6123" t="s">
        <v>7987</v>
      </c>
    </row>
    <row r="6124" spans="1:2">
      <c r="A6124" t="s">
        <v>7986</v>
      </c>
      <c r="B6124" t="s">
        <v>7987</v>
      </c>
    </row>
    <row r="6125" spans="1:2">
      <c r="A6125" t="s">
        <v>7986</v>
      </c>
      <c r="B6125" t="s">
        <v>7988</v>
      </c>
    </row>
    <row r="6126" spans="1:2">
      <c r="A6126" t="s">
        <v>7986</v>
      </c>
      <c r="B6126" t="s">
        <v>7988</v>
      </c>
    </row>
    <row r="6127" spans="1:2">
      <c r="A6127" t="s">
        <v>12756</v>
      </c>
      <c r="B6127" t="s">
        <v>12757</v>
      </c>
    </row>
    <row r="6128" spans="1:2">
      <c r="A6128" t="s">
        <v>12756</v>
      </c>
      <c r="B6128" t="s">
        <v>12757</v>
      </c>
    </row>
    <row r="6129" spans="1:2">
      <c r="A6129" t="s">
        <v>3725</v>
      </c>
      <c r="B6129" t="s">
        <v>3726</v>
      </c>
    </row>
    <row r="6130" spans="1:2">
      <c r="A6130" t="s">
        <v>3725</v>
      </c>
      <c r="B6130" t="s">
        <v>3726</v>
      </c>
    </row>
    <row r="6131" spans="1:2">
      <c r="A6131" t="s">
        <v>5464</v>
      </c>
      <c r="B6131" t="s">
        <v>5465</v>
      </c>
    </row>
    <row r="6132" spans="1:2">
      <c r="A6132" t="s">
        <v>5464</v>
      </c>
      <c r="B6132" t="s">
        <v>5465</v>
      </c>
    </row>
    <row r="6133" spans="1:2">
      <c r="A6133" t="s">
        <v>8411</v>
      </c>
      <c r="B6133" t="s">
        <v>8412</v>
      </c>
    </row>
    <row r="6134" spans="1:2">
      <c r="A6134" t="s">
        <v>8411</v>
      </c>
      <c r="B6134" t="s">
        <v>8412</v>
      </c>
    </row>
    <row r="6135" spans="1:2">
      <c r="A6135" t="s">
        <v>11636</v>
      </c>
      <c r="B6135" t="s">
        <v>11637</v>
      </c>
    </row>
    <row r="6136" spans="1:2">
      <c r="A6136" t="s">
        <v>11636</v>
      </c>
      <c r="B6136" t="s">
        <v>11637</v>
      </c>
    </row>
    <row r="6137" spans="1:2">
      <c r="A6137" t="s">
        <v>4990</v>
      </c>
      <c r="B6137" t="s">
        <v>4991</v>
      </c>
    </row>
    <row r="6138" spans="1:2">
      <c r="A6138" t="s">
        <v>14095</v>
      </c>
      <c r="B6138" t="s">
        <v>14184</v>
      </c>
    </row>
    <row r="6139" spans="1:2">
      <c r="A6139" t="s">
        <v>9495</v>
      </c>
      <c r="B6139" t="s">
        <v>9496</v>
      </c>
    </row>
    <row r="6140" spans="1:2">
      <c r="A6140" t="s">
        <v>9495</v>
      </c>
      <c r="B6140" t="s">
        <v>9496</v>
      </c>
    </row>
    <row r="6141" spans="1:2">
      <c r="A6141" t="s">
        <v>9495</v>
      </c>
      <c r="B6141" t="s">
        <v>9497</v>
      </c>
    </row>
    <row r="6142" spans="1:2">
      <c r="A6142" t="s">
        <v>9495</v>
      </c>
      <c r="B6142" t="s">
        <v>9497</v>
      </c>
    </row>
    <row r="6143" spans="1:2">
      <c r="A6143" t="s">
        <v>9455</v>
      </c>
      <c r="B6143" t="s">
        <v>9456</v>
      </c>
    </row>
    <row r="6144" spans="1:2">
      <c r="A6144" t="s">
        <v>9455</v>
      </c>
      <c r="B6144" t="s">
        <v>9456</v>
      </c>
    </row>
    <row r="6145" spans="1:2">
      <c r="A6145" t="s">
        <v>9455</v>
      </c>
      <c r="B6145" t="s">
        <v>9456</v>
      </c>
    </row>
    <row r="6146" spans="1:2">
      <c r="A6146" t="s">
        <v>9455</v>
      </c>
      <c r="B6146" t="s">
        <v>9456</v>
      </c>
    </row>
    <row r="6147" spans="1:2">
      <c r="A6147" t="s">
        <v>10004</v>
      </c>
      <c r="B6147" t="s">
        <v>10005</v>
      </c>
    </row>
    <row r="6148" spans="1:2">
      <c r="A6148" t="s">
        <v>10004</v>
      </c>
      <c r="B6148" t="s">
        <v>10005</v>
      </c>
    </row>
    <row r="6149" spans="1:2">
      <c r="A6149" t="s">
        <v>9427</v>
      </c>
      <c r="B6149" t="s">
        <v>9428</v>
      </c>
    </row>
    <row r="6150" spans="1:2">
      <c r="A6150" t="s">
        <v>9427</v>
      </c>
      <c r="B6150" t="s">
        <v>9428</v>
      </c>
    </row>
    <row r="6151" spans="1:2">
      <c r="A6151" t="s">
        <v>9427</v>
      </c>
      <c r="B6151" t="s">
        <v>9428</v>
      </c>
    </row>
    <row r="6152" spans="1:2">
      <c r="A6152" t="s">
        <v>9427</v>
      </c>
      <c r="B6152" t="s">
        <v>9428</v>
      </c>
    </row>
    <row r="6153" spans="1:2">
      <c r="A6153" t="s">
        <v>9204</v>
      </c>
      <c r="B6153" t="s">
        <v>9205</v>
      </c>
    </row>
    <row r="6154" spans="1:2">
      <c r="A6154" t="s">
        <v>9204</v>
      </c>
      <c r="B6154" t="s">
        <v>9205</v>
      </c>
    </row>
    <row r="6155" spans="1:2">
      <c r="A6155" t="s">
        <v>11850</v>
      </c>
      <c r="B6155" t="s">
        <v>11851</v>
      </c>
    </row>
    <row r="6156" spans="1:2">
      <c r="A6156" t="s">
        <v>11850</v>
      </c>
      <c r="B6156" t="s">
        <v>11851</v>
      </c>
    </row>
    <row r="6157" spans="1:2">
      <c r="A6157" t="s">
        <v>9222</v>
      </c>
      <c r="B6157" t="s">
        <v>9223</v>
      </c>
    </row>
    <row r="6158" spans="1:2">
      <c r="A6158" t="s">
        <v>9222</v>
      </c>
      <c r="B6158" t="s">
        <v>9223</v>
      </c>
    </row>
    <row r="6159" spans="1:2">
      <c r="A6159" t="s">
        <v>3608</v>
      </c>
      <c r="B6159" t="s">
        <v>3609</v>
      </c>
    </row>
    <row r="6160" spans="1:2">
      <c r="A6160" t="s">
        <v>3608</v>
      </c>
      <c r="B6160" t="s">
        <v>3609</v>
      </c>
    </row>
    <row r="6161" spans="1:2">
      <c r="A6161" t="s">
        <v>3727</v>
      </c>
      <c r="B6161" t="s">
        <v>3728</v>
      </c>
    </row>
    <row r="6162" spans="1:2">
      <c r="A6162" t="s">
        <v>3727</v>
      </c>
      <c r="B6162" t="s">
        <v>3728</v>
      </c>
    </row>
    <row r="6163" spans="1:2">
      <c r="A6163" t="s">
        <v>11862</v>
      </c>
      <c r="B6163" t="s">
        <v>11863</v>
      </c>
    </row>
    <row r="6164" spans="1:2">
      <c r="A6164" t="s">
        <v>11862</v>
      </c>
      <c r="B6164" t="s">
        <v>11863</v>
      </c>
    </row>
    <row r="6165" spans="1:2">
      <c r="A6165" t="s">
        <v>8011</v>
      </c>
      <c r="B6165" t="s">
        <v>8014</v>
      </c>
    </row>
    <row r="6166" spans="1:2">
      <c r="A6166" t="s">
        <v>8011</v>
      </c>
      <c r="B6166" t="s">
        <v>8014</v>
      </c>
    </row>
    <row r="6167" spans="1:2">
      <c r="A6167" t="s">
        <v>8011</v>
      </c>
      <c r="B6167" t="s">
        <v>8013</v>
      </c>
    </row>
    <row r="6168" spans="1:2">
      <c r="A6168" t="s">
        <v>8011</v>
      </c>
      <c r="B6168" t="s">
        <v>8013</v>
      </c>
    </row>
    <row r="6169" spans="1:2">
      <c r="A6169" t="s">
        <v>4710</v>
      </c>
      <c r="B6169" t="s">
        <v>1854</v>
      </c>
    </row>
    <row r="6170" spans="1:2">
      <c r="A6170" t="s">
        <v>4710</v>
      </c>
      <c r="B6170" t="s">
        <v>1854</v>
      </c>
    </row>
    <row r="6171" spans="1:2">
      <c r="A6171" t="s">
        <v>4316</v>
      </c>
      <c r="B6171" t="s">
        <v>4317</v>
      </c>
    </row>
    <row r="6172" spans="1:2">
      <c r="A6172" t="s">
        <v>4316</v>
      </c>
      <c r="B6172" t="s">
        <v>4317</v>
      </c>
    </row>
    <row r="6173" spans="1:2">
      <c r="A6173" t="s">
        <v>12770</v>
      </c>
      <c r="B6173" t="s">
        <v>12771</v>
      </c>
    </row>
    <row r="6174" spans="1:2">
      <c r="A6174" t="s">
        <v>12770</v>
      </c>
      <c r="B6174" t="s">
        <v>12771</v>
      </c>
    </row>
    <row r="6175" spans="1:2">
      <c r="A6175" t="s">
        <v>11923</v>
      </c>
      <c r="B6175" t="s">
        <v>11924</v>
      </c>
    </row>
    <row r="6176" spans="1:2">
      <c r="A6176" t="s">
        <v>11923</v>
      </c>
      <c r="B6176" t="s">
        <v>11924</v>
      </c>
    </row>
    <row r="6177" spans="1:2">
      <c r="A6177" t="s">
        <v>11880</v>
      </c>
      <c r="B6177" t="s">
        <v>11881</v>
      </c>
    </row>
    <row r="6178" spans="1:2">
      <c r="A6178" t="s">
        <v>11880</v>
      </c>
      <c r="B6178" t="s">
        <v>11881</v>
      </c>
    </row>
    <row r="6179" spans="1:2">
      <c r="A6179" t="s">
        <v>8660</v>
      </c>
      <c r="B6179" t="s">
        <v>8661</v>
      </c>
    </row>
    <row r="6180" spans="1:2">
      <c r="A6180" t="s">
        <v>8660</v>
      </c>
      <c r="B6180" t="s">
        <v>8661</v>
      </c>
    </row>
    <row r="6181" spans="1:2">
      <c r="A6181" t="s">
        <v>9858</v>
      </c>
      <c r="B6181" t="s">
        <v>9859</v>
      </c>
    </row>
    <row r="6182" spans="1:2">
      <c r="A6182" t="s">
        <v>9858</v>
      </c>
      <c r="B6182" t="s">
        <v>9859</v>
      </c>
    </row>
    <row r="6183" spans="1:2">
      <c r="A6183" t="s">
        <v>11638</v>
      </c>
      <c r="B6183" t="s">
        <v>11639</v>
      </c>
    </row>
    <row r="6184" spans="1:2">
      <c r="A6184" t="s">
        <v>11638</v>
      </c>
      <c r="B6184" t="s">
        <v>11639</v>
      </c>
    </row>
    <row r="6185" spans="1:2">
      <c r="A6185" t="s">
        <v>3979</v>
      </c>
      <c r="B6185" t="s">
        <v>3980</v>
      </c>
    </row>
    <row r="6186" spans="1:2">
      <c r="A6186" t="s">
        <v>3979</v>
      </c>
      <c r="B6186" t="s">
        <v>3980</v>
      </c>
    </row>
    <row r="6187" spans="1:2">
      <c r="A6187" t="s">
        <v>11596</v>
      </c>
      <c r="B6187" t="s">
        <v>11597</v>
      </c>
    </row>
    <row r="6188" spans="1:2">
      <c r="A6188" t="s">
        <v>11596</v>
      </c>
      <c r="B6188" t="s">
        <v>11597</v>
      </c>
    </row>
    <row r="6189" spans="1:2">
      <c r="A6189" t="s">
        <v>10926</v>
      </c>
      <c r="B6189" t="s">
        <v>10927</v>
      </c>
    </row>
    <row r="6190" spans="1:2">
      <c r="A6190" t="s">
        <v>10926</v>
      </c>
      <c r="B6190" t="s">
        <v>10927</v>
      </c>
    </row>
    <row r="6191" spans="1:2">
      <c r="A6191" t="s">
        <v>4945</v>
      </c>
      <c r="B6191" t="s">
        <v>4946</v>
      </c>
    </row>
    <row r="6192" spans="1:2">
      <c r="A6192" t="s">
        <v>4945</v>
      </c>
      <c r="B6192" t="s">
        <v>4946</v>
      </c>
    </row>
    <row r="6193" spans="1:2">
      <c r="A6193" t="s">
        <v>14096</v>
      </c>
      <c r="B6193" t="s">
        <v>4938</v>
      </c>
    </row>
    <row r="6194" spans="1:2">
      <c r="A6194" t="s">
        <v>4937</v>
      </c>
      <c r="B6194" t="s">
        <v>4938</v>
      </c>
    </row>
    <row r="6195" spans="1:2">
      <c r="A6195" t="s">
        <v>14105</v>
      </c>
      <c r="B6195" t="s">
        <v>4936</v>
      </c>
    </row>
    <row r="6196" spans="1:2">
      <c r="A6196" t="s">
        <v>4935</v>
      </c>
      <c r="B6196" t="s">
        <v>4936</v>
      </c>
    </row>
    <row r="6197" spans="1:2">
      <c r="A6197" t="s">
        <v>9697</v>
      </c>
      <c r="B6197" t="s">
        <v>9698</v>
      </c>
    </row>
    <row r="6198" spans="1:2">
      <c r="A6198" t="s">
        <v>9697</v>
      </c>
      <c r="B6198" t="s">
        <v>9698</v>
      </c>
    </row>
    <row r="6199" spans="1:2">
      <c r="A6199" t="s">
        <v>9697</v>
      </c>
      <c r="B6199" t="s">
        <v>9698</v>
      </c>
    </row>
    <row r="6200" spans="1:2">
      <c r="A6200" t="s">
        <v>9697</v>
      </c>
      <c r="B6200" t="s">
        <v>9698</v>
      </c>
    </row>
    <row r="6201" spans="1:2">
      <c r="A6201" t="s">
        <v>12926</v>
      </c>
      <c r="B6201" t="s">
        <v>12929</v>
      </c>
    </row>
    <row r="6202" spans="1:2">
      <c r="A6202" t="s">
        <v>12928</v>
      </c>
      <c r="B6202" t="s">
        <v>12929</v>
      </c>
    </row>
    <row r="6203" spans="1:2">
      <c r="A6203" t="s">
        <v>3955</v>
      </c>
      <c r="B6203" t="s">
        <v>3956</v>
      </c>
    </row>
    <row r="6204" spans="1:2">
      <c r="A6204" t="s">
        <v>3955</v>
      </c>
      <c r="B6204" t="s">
        <v>3956</v>
      </c>
    </row>
    <row r="6205" spans="1:2">
      <c r="A6205" t="s">
        <v>12457</v>
      </c>
      <c r="B6205" t="s">
        <v>12458</v>
      </c>
    </row>
    <row r="6206" spans="1:2">
      <c r="A6206" t="s">
        <v>12457</v>
      </c>
      <c r="B6206" t="s">
        <v>12458</v>
      </c>
    </row>
    <row r="6207" spans="1:2">
      <c r="A6207" t="s">
        <v>4156</v>
      </c>
      <c r="B6207" t="s">
        <v>4157</v>
      </c>
    </row>
    <row r="6208" spans="1:2">
      <c r="A6208" t="s">
        <v>4156</v>
      </c>
      <c r="B6208" t="s">
        <v>4157</v>
      </c>
    </row>
    <row r="6209" spans="1:2">
      <c r="A6209" t="s">
        <v>3987</v>
      </c>
      <c r="B6209" t="s">
        <v>3988</v>
      </c>
    </row>
    <row r="6210" spans="1:2">
      <c r="A6210" t="s">
        <v>3987</v>
      </c>
      <c r="B6210" t="s">
        <v>3988</v>
      </c>
    </row>
    <row r="6211" spans="1:2">
      <c r="A6211" t="s">
        <v>11790</v>
      </c>
      <c r="B6211" t="s">
        <v>11791</v>
      </c>
    </row>
    <row r="6212" spans="1:2">
      <c r="A6212" t="s">
        <v>11790</v>
      </c>
      <c r="B6212" t="s">
        <v>11791</v>
      </c>
    </row>
    <row r="6213" spans="1:2">
      <c r="A6213" t="s">
        <v>9250</v>
      </c>
      <c r="B6213" t="s">
        <v>9251</v>
      </c>
    </row>
    <row r="6214" spans="1:2">
      <c r="A6214" t="s">
        <v>9250</v>
      </c>
      <c r="B6214" t="s">
        <v>9251</v>
      </c>
    </row>
    <row r="6215" spans="1:2">
      <c r="A6215" t="s">
        <v>10164</v>
      </c>
      <c r="B6215" t="s">
        <v>10165</v>
      </c>
    </row>
    <row r="6216" spans="1:2">
      <c r="A6216" t="s">
        <v>10164</v>
      </c>
      <c r="B6216" t="s">
        <v>10165</v>
      </c>
    </row>
    <row r="6217" spans="1:2">
      <c r="A6217" t="s">
        <v>4539</v>
      </c>
      <c r="B6217" t="s">
        <v>4540</v>
      </c>
    </row>
    <row r="6218" spans="1:2">
      <c r="A6218" t="s">
        <v>4539</v>
      </c>
      <c r="B6218" t="s">
        <v>4540</v>
      </c>
    </row>
    <row r="6219" spans="1:2">
      <c r="A6219" t="s">
        <v>9995</v>
      </c>
      <c r="B6219" t="s">
        <v>9996</v>
      </c>
    </row>
    <row r="6220" spans="1:2">
      <c r="A6220" t="s">
        <v>9995</v>
      </c>
      <c r="B6220" t="s">
        <v>9996</v>
      </c>
    </row>
    <row r="6221" spans="1:2">
      <c r="A6221" t="s">
        <v>13227</v>
      </c>
      <c r="B6221" t="s">
        <v>13228</v>
      </c>
    </row>
    <row r="6222" spans="1:2">
      <c r="A6222" t="s">
        <v>13227</v>
      </c>
      <c r="B6222" t="s">
        <v>13228</v>
      </c>
    </row>
    <row r="6223" spans="1:2">
      <c r="A6223" t="s">
        <v>4583</v>
      </c>
      <c r="B6223" t="s">
        <v>4584</v>
      </c>
    </row>
    <row r="6224" spans="1:2">
      <c r="A6224" t="s">
        <v>4583</v>
      </c>
      <c r="B6224" t="s">
        <v>4584</v>
      </c>
    </row>
    <row r="6225" spans="1:2">
      <c r="A6225" t="s">
        <v>9457</v>
      </c>
      <c r="B6225" t="s">
        <v>9458</v>
      </c>
    </row>
    <row r="6226" spans="1:2">
      <c r="A6226" t="s">
        <v>9457</v>
      </c>
      <c r="B6226" t="s">
        <v>9458</v>
      </c>
    </row>
    <row r="6227" spans="1:2">
      <c r="A6227" t="s">
        <v>9457</v>
      </c>
      <c r="B6227" t="s">
        <v>9458</v>
      </c>
    </row>
    <row r="6228" spans="1:2">
      <c r="A6228" t="s">
        <v>9457</v>
      </c>
      <c r="B6228" t="s">
        <v>9458</v>
      </c>
    </row>
    <row r="6229" spans="1:2">
      <c r="A6229" t="s">
        <v>11796</v>
      </c>
      <c r="B6229" t="s">
        <v>11797</v>
      </c>
    </row>
    <row r="6230" spans="1:2">
      <c r="A6230" t="s">
        <v>11796</v>
      </c>
      <c r="B6230" t="s">
        <v>11797</v>
      </c>
    </row>
  </sheetData>
  <autoFilter ref="A1:B6231">
    <sortState ref="A2:B6230">
      <sortCondition ref="B1:B6231"/>
    </sortState>
  </autoFilter>
  <customSheetViews>
    <customSheetView guid="{51531B83-BDD7-4890-A744-04812A317369}" showAutoFilter="1" state="hidden" topLeftCell="A2163">
      <selection activeCell="E2176" sqref="E2176"/>
      <pageMargins left="0.7" right="0.7" top="0.75" bottom="0.75" header="0.3" footer="0.3"/>
      <autoFilter ref="A1:B6231">
        <sortState ref="A2:B6230">
          <sortCondition ref="B1:B6231"/>
        </sortState>
      </autoFilter>
    </customSheetView>
  </customSheetViews>
  <phoneticPr fontId="2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77"/>
  <sheetViews>
    <sheetView showGridLines="0" topLeftCell="A69" zoomScale="60" zoomScaleNormal="60" zoomScalePageLayoutView="60" workbookViewId="0">
      <selection activeCell="A71" sqref="A71"/>
    </sheetView>
  </sheetViews>
  <sheetFormatPr defaultColWidth="8.875" defaultRowHeight="12.75"/>
  <cols>
    <col min="1" max="1" width="143" customWidth="1"/>
    <col min="2" max="2" width="3" customWidth="1"/>
  </cols>
  <sheetData>
    <row r="1" spans="1:2" ht="100.5" customHeight="1">
      <c r="A1" s="128" t="str">
        <f ca="1">OFFSET(L!$C$1,MATCH("Instructions"&amp;ADDRESS(ROW(),COLUMN(),4),L!$A:$A,0)-1,SL,,)</f>
        <v>RMI website: (www.responsiblemineralsinitiative.org)
Training and guidance, template, Responsible Minerals Assurance Process conformant smelter list.</v>
      </c>
      <c r="B1" s="119" t="s">
        <v>515</v>
      </c>
    </row>
    <row r="2" spans="1:2" ht="30">
      <c r="A2" s="129" t="str">
        <f ca="1">OFFSET(L!$C$1,MATCH("Instructions"&amp;ADDRESS(ROW(),COLUMN(),4),L!$A:$A,0)-1,SL,,)</f>
        <v>Introduction</v>
      </c>
      <c r="B2" s="119" t="s">
        <v>1449</v>
      </c>
    </row>
    <row r="3" spans="1:2" ht="181.5" customHeight="1">
      <c r="A3" s="126"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9" t="s">
        <v>1450</v>
      </c>
    </row>
    <row r="4" spans="1:2" ht="150">
      <c r="A4" s="126"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Responsible Minerals Initiative (www.responsiblemineralsinitiative.org).</v>
      </c>
      <c r="B4" s="119" t="s">
        <v>1456</v>
      </c>
    </row>
    <row r="5" spans="1:2" ht="15">
      <c r="A5" s="130"/>
      <c r="B5" s="119"/>
    </row>
    <row r="6" spans="1:2" ht="30">
      <c r="A6" s="129" t="str">
        <f ca="1">OFFSET(L!$C$1,MATCH("Instructions"&amp;ADDRESS(ROW(),COLUMN(),4),L!$A:$A,0)-1,SL,,)</f>
        <v>Instructions for completing Company Information questions (rows 8 - 22).
Provide comments in ENGLISH only</v>
      </c>
      <c r="B6" s="119" t="s">
        <v>1449</v>
      </c>
    </row>
    <row r="7" spans="1:2" ht="15">
      <c r="A7" s="126" t="str">
        <f ca="1">OFFSET(L!$C$1,MATCH("Instructions"&amp;ADDRESS(ROW(),COLUMN(),4),L!$A:$A,0)-1,SL,,)</f>
        <v xml:space="preserve">Note:  Entries with (*) are mandatory fields. </v>
      </c>
      <c r="B7" s="119"/>
    </row>
    <row r="8" spans="1:2" ht="30">
      <c r="A8" s="126" t="str">
        <f ca="1">OFFSET(L!$C$1,MATCH("Instructions"&amp;ADDRESS(ROW(),COLUMN(),4),L!$A:$A,0)-1,SL,,)</f>
        <v>1. Insert your company's Legal Name.  Please do not use abbreviations. In this field you have the option to add other commercial names, DBAs, etc.</v>
      </c>
      <c r="B8" s="119"/>
    </row>
    <row r="9" spans="1:2" ht="376.5" customHeight="1">
      <c r="A9" s="185"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9" t="s">
        <v>1448</v>
      </c>
    </row>
    <row r="10" spans="1:2" ht="36" customHeight="1">
      <c r="A10" s="126" t="str">
        <f ca="1">OFFSET(L!$C$1,MATCH("Instructions"&amp;ADDRESS(ROW(),COLUMN(),4),L!$A:$A,0)-1,SL,,)</f>
        <v>3. Insert your company’s unique identifier number or code (DUNS number, VAT number, customer-specific identifier, etc.)</v>
      </c>
      <c r="B10" s="119"/>
    </row>
    <row r="11" spans="1:2" ht="35.25" customHeight="1">
      <c r="A11" s="126" t="str">
        <f ca="1">OFFSET(L!$C$1,MATCH("Instructions"&amp;ADDRESS(ROW(),COLUMN(),4),L!$A:$A,0)-1,SL,,)</f>
        <v xml:space="preserve">4. Insert the source for the unique identifier number or code ("DUNS", "VAT", "Customer", etc).  </v>
      </c>
      <c r="B11" s="119"/>
    </row>
    <row r="12" spans="1:2" ht="30">
      <c r="A12" s="126" t="str">
        <f ca="1">OFFSET(L!$C$1,MATCH("Instructions"&amp;ADDRESS(ROW(),COLUMN(),4),L!$A:$A,0)-1,SL,,)</f>
        <v>5. Insert your full company address (street, city, state, country, postal code).  This field is optional.</v>
      </c>
      <c r="B12" s="119" t="s">
        <v>1449</v>
      </c>
    </row>
    <row r="13" spans="1:2" ht="33.75" customHeight="1">
      <c r="A13" s="126" t="str">
        <f ca="1">OFFSET(L!$C$1,MATCH("Instructions"&amp;ADDRESS(ROW(),COLUMN(),4),L!$A:$A,0)-1,SL,,)</f>
        <v>6. Insert the name of the person to contact regarding the contents of the declaration information. This field is mandatory.</v>
      </c>
      <c r="B13" s="119"/>
    </row>
    <row r="14" spans="1:2" ht="30">
      <c r="A14" s="126" t="str">
        <f ca="1">OFFSET(L!$C$1,MATCH("Instructions"&amp;ADDRESS(ROW(),COLUMN(),4),L!$A:$A,0)-1,SL,,)</f>
        <v>7. Insert the email address of the contact person.  If an email address is not available, state ‘‘not available’’ or ‘‘n/a.’’ A blank field may cause an error in form implementation.  This field is mandatory.</v>
      </c>
      <c r="B14" s="119"/>
    </row>
    <row r="15" spans="1:2" ht="15">
      <c r="A15" s="126" t="str">
        <f ca="1">OFFSET(L!$C$1,MATCH("Instructions"&amp;ADDRESS(ROW(),COLUMN(),4),L!$A:$A,0)-1,SL,,)</f>
        <v>8. Insert the telephone number for the contact. This field is mandatory.</v>
      </c>
      <c r="B15" s="119"/>
    </row>
    <row r="16" spans="1:2" ht="45">
      <c r="A16" s="126"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9"/>
    </row>
    <row r="17" spans="1:2" ht="15">
      <c r="A17" s="126" t="str">
        <f ca="1">OFFSET(L!$C$1,MATCH("Instructions"&amp;ADDRESS(ROW(),COLUMN(),4),L!$A:$A,0)-1,SL,,)</f>
        <v>10. Insert the title for the Authorizing person. This field is optional.</v>
      </c>
      <c r="B17" s="119"/>
    </row>
    <row r="18" spans="1:2" ht="30">
      <c r="A18" s="126" t="str">
        <f ca="1">OFFSET(L!$C$1,MATCH("Instructions"&amp;ADDRESS(ROW(),COLUMN(),4),L!$A:$A,0)-1,SL,,)</f>
        <v>11. Insert the email address of the Authorizing person.  If an email address is not available, state ‘‘not available’’ or ‘‘n/a.’’ A blank field may cause an error in form implementation.  This field is mandatory.</v>
      </c>
      <c r="B18" s="119"/>
    </row>
    <row r="19" spans="1:2" ht="15">
      <c r="A19" s="126" t="str">
        <f ca="1">OFFSET(L!$C$1,MATCH("Instructions"&amp;ADDRESS(ROW(),COLUMN(),4),L!$A:$A,0)-1,SL,,)</f>
        <v>12. Insert the telephone number for the Authorizing person. This field is mandatory.</v>
      </c>
      <c r="B19" s="119"/>
    </row>
    <row r="20" spans="1:2" ht="33.75" customHeight="1">
      <c r="A20" s="126" t="str">
        <f ca="1">OFFSET(L!$C$1,MATCH("Instructions"&amp;ADDRESS(ROW(),COLUMN(),4),L!$A:$A,0)-1,SL,,)</f>
        <v>13. Please enter the Date of Completion for this form using the format DD-MMM-YYYY.  This field is mandatory.</v>
      </c>
      <c r="B20" s="119"/>
    </row>
    <row r="21" spans="1:2" ht="30">
      <c r="A21" s="126" t="str">
        <f ca="1">OFFSET(L!$C$1,MATCH("Instructions"&amp;ADDRESS(ROW(),COLUMN(),4),L!$A:$A,0)-1,SL,,)</f>
        <v xml:space="preserve">14. As an example, the user may save the file name as:  companyname-date.xls (date as YYYY-MM-DD).  </v>
      </c>
      <c r="B21" s="119" t="s">
        <v>1449</v>
      </c>
    </row>
    <row r="22" spans="1:2" ht="15">
      <c r="A22" s="130"/>
      <c r="B22" s="119"/>
    </row>
    <row r="23" spans="1:2" ht="30">
      <c r="A23" s="129" t="str">
        <f ca="1">OFFSET(L!$C$1,MATCH("Instructions"&amp;ADDRESS(ROW(),COLUMN(),4),L!$A:$A,0)-1,SL,,)</f>
        <v>Instructions for completing the seven Due Diligence Questions (rows 24 - 65).
Provide answers in ENGLISH only</v>
      </c>
      <c r="B23" s="119" t="s">
        <v>1449</v>
      </c>
    </row>
    <row r="24" spans="1:2" ht="75">
      <c r="A24" s="126" t="str">
        <f ca="1">OFFSET(L!$C$1,MATCH("Instructions"&amp;ADDRESS(ROW(),COLUMN(),4),L!$A:$A,0)-1,SL,,)</f>
        <v>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9" t="s">
        <v>1452</v>
      </c>
    </row>
    <row r="25" spans="1:2" ht="60">
      <c r="A25" s="126" t="str">
        <f ca="1">OFFSET(L!$C$1,MATCH("Instructions"&amp;ADDRESS(ROW(),COLUMN(),4),L!$A:$A,0)-1,SL,,)</f>
        <v>For each of the seven required questions, provide an answer for each metal using the pull down menu selections.The questions in this section must be completed for all 3TG. If the response for a given metal to questions 1 is positive, then  the subsequent questions shall be completed for that metal and the following due diligence questions (A to I) shall be completed about the company’s overall due diligence program.</v>
      </c>
      <c r="B25" s="119" t="s">
        <v>1449</v>
      </c>
    </row>
    <row r="26" spans="1:2" ht="276.75" customHeight="1">
      <c r="A26" s="126"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9" t="s">
        <v>1449</v>
      </c>
    </row>
    <row r="27" spans="1:2" ht="30">
      <c r="A27" s="126" t="str">
        <f ca="1">OFFSET(L!$C$1,MATCH("Instructions"&amp;ADDRESS(ROW(),COLUMN(),4),L!$A:$A,0)-1,SL,,)</f>
        <v>Some companies may require substantiation for a "No" answer that should be entered into the Comment Field.</v>
      </c>
      <c r="B27" s="119" t="s">
        <v>1449</v>
      </c>
    </row>
    <row r="28" spans="1:2" ht="247.5" customHeight="1">
      <c r="A28" s="126"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9"/>
    </row>
    <row r="29" spans="1:2" ht="135">
      <c r="A29" s="126"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compliant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9" t="s">
        <v>1449</v>
      </c>
    </row>
    <row r="30" spans="1:2" ht="153" customHeight="1">
      <c r="A30" s="126" t="str">
        <f ca="1">OFFSET(L!$C$1,MATCH("Instructions"&amp;ADDRESS(ROW(),COLUMN(),4),L!$A:$A,0)-1,SL,,)</f>
        <v xml:space="preserve">4.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0" s="119" t="s">
        <v>1449</v>
      </c>
    </row>
    <row r="31" spans="1:2" ht="180">
      <c r="A31" s="126" t="str">
        <f ca="1">OFFSET(L!$C$1,MATCH("Instructions"&amp;ADDRESS(ROW(),COLUMN(),4),L!$A:$A,0)-1,SL,,)</f>
        <v xml:space="preserve">5.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1" s="119" t="s">
        <v>1452</v>
      </c>
    </row>
    <row r="32" spans="1:2" ht="75">
      <c r="A32" s="126" t="str">
        <f ca="1">OFFSET(L!$C$1,MATCH("Instructions"&amp;ADDRESS(ROW(),COLUMN(),4),L!$A:$A,0)-1,SL,,)</f>
        <v xml:space="preserve">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2" s="119"/>
    </row>
    <row r="33" spans="1:2" ht="60">
      <c r="A33" s="126" t="str">
        <f ca="1">OFFSET(L!$C$1,MATCH("Instructions"&amp;ADDRESS(ROW(),COLUMN(),4),L!$A:$A,0)-1,SL,,)</f>
        <v xml:space="preserve">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3" s="119" t="s">
        <v>1449</v>
      </c>
    </row>
    <row r="34" spans="1:2" ht="15">
      <c r="A34" s="126" t="str">
        <f ca="1">OFFSET(L!$C$1,MATCH("Instructions"&amp;ADDRESS(ROW(),COLUMN(),4),L!$A:$A,0)-1,SL,,)</f>
        <v>Provide comments in the Comment sections as required to clarify your responses.</v>
      </c>
      <c r="B34" s="119"/>
    </row>
    <row r="35" spans="1:2" ht="15">
      <c r="A35" s="130"/>
      <c r="B35" s="119"/>
    </row>
    <row r="36" spans="1:2" ht="45">
      <c r="A36" s="129" t="str">
        <f ca="1">OFFSET(L!$C$1,MATCH("Instructions"&amp;ADDRESS(ROW(),COLUMN(),4),L!$A:$A,0)-1,SL,,)</f>
        <v>Instructions for completing Questions A. – I. (rows 69 - 85).  Questions A. through I. are mandatory if the both of responses to Question 1 and 2 are “Yes” for any metal.
Provide answers in ENGLISH only</v>
      </c>
      <c r="B36" s="119" t="s">
        <v>1449</v>
      </c>
    </row>
    <row r="37" spans="1:2" ht="135">
      <c r="A37" s="126"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I.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7" s="119" t="s">
        <v>1451</v>
      </c>
    </row>
    <row r="38" spans="1:2" ht="60">
      <c r="A38" s="126" t="str">
        <f ca="1">OFFSET(L!$C$1,MATCH("Instructions"&amp;ADDRESS(ROW(),COLUMN(),4),L!$A:$A,0)-1,SL,,)</f>
        <v>A. This is a declaration to disclose whether a company has a conflict minerals sourcing policy. The answer to this question shall be "yes" or "no." Comments shall be captured in a question comment field. 
This question is mandatory.</v>
      </c>
      <c r="B38" s="119"/>
    </row>
    <row r="39" spans="1:2" ht="60">
      <c r="A39" s="126" t="str">
        <f ca="1">OFFSET(L!$C$1,MATCH("Instructions"&amp;ADDRESS(ROW(),COLUMN(),4),L!$A:$A,0)-1,SL,,)</f>
        <v>B. This is a declaration to disclose whether a company’s conflict minerals sourcing policy is available on the company website. The answer to this question shall be "yes" or "no." If "Yes" the user shall specify the URL in a question comment field. 
This question is mandatory.</v>
      </c>
      <c r="B39" s="119"/>
    </row>
    <row r="40" spans="1:2" ht="75">
      <c r="A40" s="126" t="str">
        <f ca="1">OFFSET(L!$C$1,MATCH("Instructions"&amp;ADDRESS(ROW(),COLUMN(),4),L!$A:$A,0)-1,SL,,)</f>
        <v>C. This is a question to determine whether a company requires their direct suppliers to be DRC conflict free. The answer to this question shall be "yes" or "no."  See Definitions worksheet for definition of "DRC conflict-free".  Comments shall be captured in a question comment field. 
This question is mandatory.</v>
      </c>
      <c r="B40" s="119" t="s">
        <v>1454</v>
      </c>
    </row>
    <row r="41" spans="1:2" ht="60">
      <c r="A41" s="126" t="str">
        <f ca="1">OFFSET(L!$C$1,MATCH("Instructions"&amp;ADDRESS(ROW(),COLUMN(),4),L!$A:$A,0)-1,SL,,)</f>
        <v>D. This is a declaration to determine whether a company requires their direct suppliers to source 3TG from validated, conflict free smelters. The answer to this question shall be "yes" or "no." Comments should be captured in a question comment field.
This question is mandatory.</v>
      </c>
      <c r="B41" s="119" t="s">
        <v>1452</v>
      </c>
    </row>
    <row r="42" spans="1:2" ht="180">
      <c r="A42" s="126" t="str">
        <f ca="1">OFFSET(L!$C$1,MATCH("Instructions"&amp;ADDRESS(ROW(),COLUMN(),4),L!$A:$A,0)-1,SL,,)</f>
        <v>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This question is mandatory.</v>
      </c>
      <c r="B42" s="119" t="s">
        <v>1453</v>
      </c>
    </row>
    <row r="43" spans="1:2" ht="150">
      <c r="A43" s="126" t="str">
        <f ca="1">OFFSET(L!$C$1,MATCH("Instructions"&amp;ADDRESS(ROW(),COLUMN(),4),L!$A:$A,0)-1,SL,,)</f>
        <v>F.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9" t="s">
        <v>1449</v>
      </c>
    </row>
    <row r="44" spans="1:2" ht="135">
      <c r="A44" s="126" t="str">
        <f ca="1">OFFSET(L!$C$1,MATCH("Instructions"&amp;ADDRESS(ROW(),COLUMN(),4),L!$A:$A,0)-1,SL,,)</f>
        <v>G.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9" t="s">
        <v>1450</v>
      </c>
    </row>
    <row r="45" spans="1:2" ht="60">
      <c r="A45" s="126" t="str">
        <f ca="1">OFFSET(L!$C$1,MATCH("Instructions"&amp;ADDRESS(ROW(),COLUMN(),4),L!$A:$A,0)-1,SL,,)</f>
        <v>H. This is a question to disclose whether a company’s review process includes corrective action management. The answer to this question shall be "yes" or "no." Comments shall be captured in a question comment field. 
This question is mandatory.</v>
      </c>
      <c r="B45" s="119" t="s">
        <v>1449</v>
      </c>
    </row>
    <row r="46" spans="1:2" ht="45">
      <c r="A46" s="126" t="str">
        <f ca="1">OFFSET(L!$C$1,MATCH("Instructions"&amp;ADDRESS(ROW(),COLUMN(),4),L!$A:$A,0)-1,SL,,)</f>
        <v>I. This is a question to disclose whether a company is subject to the SEC rule. The answer to this question shall be "yes" or "no." Comments shall be captured in a question comment field. This question is mandatory. For more information please refer to www.sec.gov.</v>
      </c>
      <c r="B46" s="119" t="s">
        <v>1452</v>
      </c>
    </row>
    <row r="47" spans="1:2" ht="15">
      <c r="A47" s="130"/>
      <c r="B47" s="119"/>
    </row>
    <row r="48" spans="1:2" ht="30">
      <c r="A48" s="129" t="str">
        <f ca="1">OFFSET(L!$C$1,MATCH("Instructions"&amp;ADDRESS(ROW(),COLUMN(),4),L!$A:$A,0)-1,SL,,)</f>
        <v>Note:  Columns with (*) are mandatory fields</v>
      </c>
      <c r="B48" s="119" t="s">
        <v>1449</v>
      </c>
    </row>
    <row r="49" spans="1:2" ht="45">
      <c r="A49" s="126"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49" s="119"/>
    </row>
    <row r="50" spans="1:2" ht="60">
      <c r="A50" s="126" t="str">
        <f ca="1">OFFSET(L!$C$1,MATCH("Instructions"&amp;ADDRESS(ROW(),COLUMN(),4),L!$A:$A,0)-1,SL,,)</f>
        <v>1. Smelter Identification Input Column - If you know the Smelter Identification Number, input the number in Column A (columns B, C, E, F, G, I, and J will auto-populate).  Column A does not autopopulate.</v>
      </c>
      <c r="B50" s="119" t="s">
        <v>1448</v>
      </c>
    </row>
    <row r="51" spans="1:2" ht="30">
      <c r="A51" s="126" t="str">
        <f ca="1">OFFSET(L!$C$1,MATCH("Instructions"&amp;ADDRESS(ROW(),COLUMN(),4),L!$A:$A,0)-1,SL,,)</f>
        <v>2. Metal (*)   -   Use the pull down menu to select the metal for which you are entering smelter information.  This field is mandatory.</v>
      </c>
      <c r="B51" s="119" t="s">
        <v>1449</v>
      </c>
    </row>
    <row r="52" spans="1:2" ht="60">
      <c r="A52" s="126"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2" s="119"/>
    </row>
    <row r="53" spans="1:2" ht="30">
      <c r="A53" s="199" t="str">
        <f ca="1">OFFSET(L!$C$1,MATCH("Instructions"&amp;ADDRESS(ROW(),COLUMN(),4),L!$A:$A,0)-1,SL,,)</f>
        <v>4. Smelter Name (1)- Fill in smelter name if you selected "Smelter Not Listed" in column C.  This field will auto-populate when a smelter name in selected in Column C.  This field is mandatory.</v>
      </c>
      <c r="B53" s="119" t="s">
        <v>1449</v>
      </c>
    </row>
    <row r="54" spans="1:2" ht="60">
      <c r="A54" s="126"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4" s="119" t="s">
        <v>1448</v>
      </c>
    </row>
    <row r="55" spans="1:2" ht="75">
      <c r="A55" s="126"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5" s="119" t="s">
        <v>1454</v>
      </c>
    </row>
    <row r="56" spans="1:2" ht="60">
      <c r="A56" s="126"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6" s="119" t="s">
        <v>1448</v>
      </c>
    </row>
    <row r="57" spans="1:2" ht="60">
      <c r="A57" s="126" t="str">
        <f ca="1">OFFSET(L!$C$1,MATCH("Instructions"&amp;ADDRESS(ROW(),COLUMN(),4),L!$A:$A,0)-1,SL,,)</f>
        <v>8. Smelter Street -  Provide the street name on which the smelter is located. This field is optional.</v>
      </c>
      <c r="B57" s="119" t="s">
        <v>1448</v>
      </c>
    </row>
    <row r="58" spans="1:2" ht="60">
      <c r="A58" s="126" t="str">
        <f ca="1">OFFSET(L!$C$1,MATCH("Instructions"&amp;ADDRESS(ROW(),COLUMN(),4),L!$A:$A,0)-1,SL,,)</f>
        <v>9. Smelter City – Provide the city name of where the smelter is located. This field is optional.</v>
      </c>
      <c r="B58" s="119" t="s">
        <v>1448</v>
      </c>
    </row>
    <row r="59" spans="1:2" ht="30">
      <c r="A59" s="126" t="str">
        <f ca="1">OFFSET(L!$C$1,MATCH("Instructions"&amp;ADDRESS(ROW(),COLUMN(),4),L!$A:$A,0)-1,SL,,)</f>
        <v>10.. Smelter Location: State/Province, if applicable – Provide the state or province where the smelter is located. This field is optional.</v>
      </c>
      <c r="B59" s="119" t="s">
        <v>1449</v>
      </c>
    </row>
    <row r="60" spans="1:2" ht="198.75" customHeight="1">
      <c r="A60" s="126"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0" s="119" t="s">
        <v>1452</v>
      </c>
    </row>
    <row r="61" spans="1:2" ht="45">
      <c r="A61" s="126"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1" s="119" t="s">
        <v>1452</v>
      </c>
    </row>
    <row r="62" spans="1:2" ht="75">
      <c r="A62" s="126"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2" s="119" t="s">
        <v>1448</v>
      </c>
    </row>
    <row r="63" spans="1:2" ht="90">
      <c r="A63" s="126"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3" s="119" t="s">
        <v>1448</v>
      </c>
    </row>
    <row r="64" spans="1:2" ht="90">
      <c r="A64" s="126" t="str">
        <f ca="1">OFFSET(L!$C$1,MATCH("Instructions"&amp;ADDRESS(ROW(),COLUMN(),4),L!$A:$A,0)-1,SL,,)</f>
        <v>15. Indicates whether the smelter solely obtains inputs for its smelting process(es) from recycled or scrap sources. This question is optional.  Permissible responses to this question are:
- Yes
- No
- Unknown</v>
      </c>
      <c r="B64" s="119"/>
    </row>
    <row r="65" spans="1:2" ht="30">
      <c r="A65" s="126" t="str">
        <f ca="1">OFFSET(L!$C$1,MATCH("Instructions"&amp;ADDRESS(ROW(),COLUMN(),4),L!$A:$A,0)-1,SL,,)</f>
        <v>16. Comments – free form text field to enter any comments concerning the smelter.  Example: smelter is being acquired by Company YYY</v>
      </c>
      <c r="B65" s="119"/>
    </row>
    <row r="66" spans="1:2" ht="110.25" customHeight="1">
      <c r="A66" s="126" t="str">
        <f ca="1">OFFSET(L!$C$1,MATCH("Instructions"&amp;ADDRESS(ROW(),COLUMN(),4),L!$A:$A,0)-1,SL,,)</f>
        <v>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v>
      </c>
      <c r="B66" s="119"/>
    </row>
    <row r="67" spans="1:2" s="28" customFormat="1" ht="15">
      <c r="A67" s="131"/>
      <c r="B67" s="119"/>
    </row>
    <row r="68" spans="1:2" s="28" customFormat="1" ht="153" customHeight="1">
      <c r="A68" s="129" t="str">
        <f ca="1">OFFSET(L!$C$1,MATCH("Instructions"&amp;ADDRESS(ROW(),COLUMN(),4),L!$A:$A,0)-1,SL,,)</f>
        <v>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B68" s="119"/>
    </row>
    <row r="69" spans="1:2" s="28" customFormat="1" ht="15">
      <c r="A69" s="131"/>
      <c r="B69" s="119"/>
    </row>
    <row r="70" spans="1:2" ht="60">
      <c r="A70" s="129"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0" s="119" t="s">
        <v>1449</v>
      </c>
    </row>
    <row r="71" spans="1:2" ht="165">
      <c r="A71" s="126"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1" s="119" t="s">
        <v>1455</v>
      </c>
    </row>
    <row r="72" spans="1:2" ht="90">
      <c r="A72" s="126"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2" s="119" t="s">
        <v>1453</v>
      </c>
    </row>
    <row r="73" spans="1:2" ht="75">
      <c r="A73" s="126" t="str">
        <f ca="1">OFFSET(L!$C$1,MATCH("Instructions"&amp;ADDRESS(ROW(),COLUMN(),4),L!$A:$A,0)-1,SL,,)</f>
        <v xml:space="preserve">By accessing and using the List or any Tool, and in consideration thereof, the User agrees to the foregoing. </v>
      </c>
      <c r="B73" s="119" t="s">
        <v>1454</v>
      </c>
    </row>
    <row r="74" spans="1:2" ht="30">
      <c r="A74" s="126"/>
      <c r="B74" s="119" t="s">
        <v>514</v>
      </c>
    </row>
    <row r="75" spans="1:2" ht="15">
      <c r="A75" s="126" t="str">
        <f ca="1">OFFSET(L!$C$1,MATCH("General"&amp;"Cpy",L!$A:$A,0)-1,SL,,)</f>
        <v>© 2018 Responsible Minerals Initiative. All rights reserved.</v>
      </c>
      <c r="B75" s="120"/>
    </row>
    <row r="76" spans="1:2" ht="15">
      <c r="A76" s="127" t="s">
        <v>1164</v>
      </c>
      <c r="B76" s="120"/>
    </row>
    <row r="77" spans="1:2" ht="15">
      <c r="A77" s="174" t="s">
        <v>14583</v>
      </c>
    </row>
  </sheetData>
  <sheetProtection password="E985" sheet="1" objects="1" scenarios="1" formatRows="0"/>
  <customSheetViews>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&amp;P / &amp;N ページ</oddFooter>
      </headerFooter>
    </customSheetView>
    <customSheetView guid="{81CF54B1-70AB-4A68-BB72-21925B5D4874}" hiddenColumns="1">
      <selection activeCell="C3" sqref="C3:G3"/>
      <pageMargins left="0.7" right="0.7" top="0.75" bottom="0.75" header="0.3" footer="0.3"/>
    </customSheetView>
  </customSheetViews>
  <phoneticPr fontId="28"/>
  <hyperlinks>
    <hyperlink ref="A76" location="Declaration!A1" display="Return to declaration tab"/>
  </hyperlinks>
  <printOptions gridLines="1"/>
  <pageMargins left="0.70866141732283472" right="0.70866141732283472" top="0.74803149606299213" bottom="0.74803149606299213" header="0.31496062992125984" footer="0.31496062992125984"/>
  <pageSetup fitToHeight="3" orientation="portrait" r:id="rId2"/>
  <headerFooter>
    <oddFooter>&amp;P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33"/>
  <sheetViews>
    <sheetView showGridLines="0" topLeftCell="C1" zoomScale="80" zoomScaleNormal="80" zoomScalePageLayoutView="80" workbookViewId="0">
      <pane ySplit="2" topLeftCell="A3" activePane="bottomLeft" state="frozen"/>
      <selection pane="bottomLeft" activeCell="H37" sqref="H37"/>
    </sheetView>
  </sheetViews>
  <sheetFormatPr defaultColWidth="8.875" defaultRowHeight="12.75"/>
  <cols>
    <col min="1" max="1" width="1.625" style="118" customWidth="1"/>
    <col min="2" max="2" width="35.5" style="118" customWidth="1"/>
    <col min="3" max="3" width="105.5" style="118" customWidth="1"/>
    <col min="4" max="5" width="1.625" style="118" customWidth="1"/>
    <col min="6" max="6" width="4.5" style="118" customWidth="1"/>
    <col min="7" max="7" width="4.875" style="118" customWidth="1"/>
    <col min="8" max="16384" width="8.875" style="118"/>
  </cols>
  <sheetData>
    <row r="1" spans="1:5" ht="13.5" thickTop="1">
      <c r="A1" s="369"/>
      <c r="B1" s="370"/>
      <c r="C1" s="370"/>
      <c r="D1" s="371"/>
    </row>
    <row r="2" spans="1:5" ht="71.25" customHeight="1">
      <c r="A2" s="91"/>
      <c r="B2" s="172" t="str">
        <f ca="1">OFFSET(L!$C$1,MATCH("Definitions"&amp;ADDRESS(ROW(),COLUMN(),4),L!$A:$A,0)-1,SL,,)</f>
        <v>ITEM</v>
      </c>
      <c r="C2" s="172" t="str">
        <f ca="1">OFFSET(L!$C$1,MATCH("Definitions"&amp;ADDRESS(ROW(),COLUMN(),4),L!$A:$A,0)-1,SL,,)</f>
        <v>DEFINITION</v>
      </c>
      <c r="D2" s="373"/>
      <c r="E2" s="132"/>
    </row>
    <row r="3" spans="1:5" ht="63.95" customHeight="1">
      <c r="A3" s="91"/>
      <c r="B3" s="78" t="str">
        <f ca="1">OFFSET(L!$C$1,MATCH("Definitions"&amp;ADDRESS(ROW(),COLUMN(),4),L!$A:$A,0)-1,SL,,)</f>
        <v>3TG</v>
      </c>
      <c r="C3" s="78" t="str">
        <f ca="1">OFFSET(L!$C$1,MATCH("Definitions"&amp;ADDRESS(ROW(),COLUMN(),4),L!$A:$A,0)-1,SL,,)</f>
        <v>Tantalum, tin, tungsten, gold</v>
      </c>
      <c r="D3" s="373"/>
      <c r="E3" s="133" t="s">
        <v>1457</v>
      </c>
    </row>
    <row r="4" spans="1:5" ht="63.75" customHeight="1">
      <c r="A4" s="91"/>
      <c r="B4" s="78" t="str">
        <f ca="1">OFFSET(L!$C$1,MATCH("Definitions"&amp;ADDRESS(ROW(),COLUMN(),4),L!$A:$A,0)-1,SL,,)</f>
        <v>Authorizer</v>
      </c>
      <c r="C4" s="78"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73"/>
      <c r="E4" s="133"/>
    </row>
    <row r="5" spans="1:5" ht="105">
      <c r="A5" s="91"/>
      <c r="B5" s="78" t="str">
        <f ca="1">OFFSET(L!$C$1,MATCH("Definitions"&amp;ADDRESS(ROW(),COLUMN(),4),L!$A:$A,0)-1,SL,,)</f>
        <v>Conflict Mineral</v>
      </c>
      <c r="C5" s="78"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5" s="373"/>
      <c r="E5" s="133" t="s">
        <v>1458</v>
      </c>
    </row>
    <row r="6" spans="1:5" ht="75">
      <c r="A6" s="91"/>
      <c r="B6" s="78" t="str">
        <f ca="1">OFFSET(L!$C$1,MATCH("Definitions"&amp;ADDRESS(ROW(),COLUMN(),4),L!$A:$A,0)-1,SL,,)</f>
        <v>Covered Country(ies)</v>
      </c>
      <c r="C6" s="78"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6" s="373"/>
      <c r="E6" s="133" t="s">
        <v>1458</v>
      </c>
    </row>
    <row r="7" spans="1:5" ht="135">
      <c r="A7" s="91"/>
      <c r="B7" s="78" t="str">
        <f ca="1">OFFSET(L!$C$1,MATCH("Definitions"&amp;ADDRESS(ROW(),COLUMN(),4),L!$A:$A,0)-1,SL,,)</f>
        <v>Declaration Scope or Class</v>
      </c>
      <c r="C7" s="78"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7" s="373"/>
      <c r="E7" s="133" t="s">
        <v>1461</v>
      </c>
    </row>
    <row r="8" spans="1:5" ht="60">
      <c r="A8" s="91"/>
      <c r="B8" s="78" t="str">
        <f ca="1">OFFSET(L!$C$1,MATCH("Definitions"&amp;ADDRESS(ROW(),COLUMN(),4),L!$A:$A,0)-1,SL,,)</f>
        <v>Dodd-Frank</v>
      </c>
      <c r="C8" s="78" t="str">
        <f ca="1">OFFSET(L!$C$1,MATCH("Definitions"&amp;ADDRESS(ROW(),COLUMN(),4),L!$A:$A,0)-1,SL,,)</f>
        <v>2010 United States legislation, Dodd-Frank Wall Street Reform and Consumer Protection Act, Section 1502 (“Dodd-Frank”) (http://www.sec.gov/about/laws/wallstreetreform-cpa.pdf)</v>
      </c>
      <c r="D8" s="373"/>
      <c r="E8" s="133" t="s">
        <v>1458</v>
      </c>
    </row>
    <row r="9" spans="1:5" ht="45">
      <c r="A9" s="91"/>
      <c r="B9" s="78" t="str">
        <f ca="1">OFFSET(L!$C$1,MATCH("Definitions"&amp;ADDRESS(ROW(),COLUMN(),4),L!$A:$A,0)-1,SL,,)</f>
        <v>DRC</v>
      </c>
      <c r="C9" s="78" t="str">
        <f ca="1">OFFSET(L!$C$1,MATCH("Definitions"&amp;ADDRESS(ROW(),COLUMN(),4),L!$A:$A,0)-1,SL,,)</f>
        <v>Democratic Republic of Congo</v>
      </c>
      <c r="D9" s="373"/>
      <c r="E9" s="133" t="s">
        <v>1457</v>
      </c>
    </row>
    <row r="10" spans="1:5" ht="60">
      <c r="A10" s="91"/>
      <c r="B10" s="78" t="str">
        <f ca="1">OFFSET(L!$C$1,MATCH("Definitions"&amp;ADDRESS(ROW(),COLUMN(),4),L!$A:$A,0)-1,SL,,)</f>
        <v>DRC conflict-free</v>
      </c>
      <c r="C10" s="78"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0" s="373"/>
      <c r="E10" s="133" t="s">
        <v>1457</v>
      </c>
    </row>
    <row r="11" spans="1:5" ht="60">
      <c r="A11" s="91"/>
      <c r="B11" s="78" t="str">
        <f ca="1">OFFSET(L!$C$1,MATCH("Definitions"&amp;ADDRESS(ROW(),COLUMN(),4),L!$A:$A,0)-1,SL,,)</f>
        <v>Gold (Au) refiner (smelter)</v>
      </c>
      <c r="C11" s="78"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1" s="373"/>
      <c r="E11" s="133" t="s">
        <v>1457</v>
      </c>
    </row>
    <row r="12" spans="1:5" ht="107.25" customHeight="1">
      <c r="A12" s="91"/>
      <c r="B12" s="78" t="str">
        <f ca="1">OFFSET(L!$C$1,MATCH("Definitions"&amp;ADDRESS(ROW(),COLUMN(),4),L!$A:$A,0)-1,SL,,)</f>
        <v>Independent Third-Party Audit Firm</v>
      </c>
      <c r="C12" s="78"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2" s="373"/>
      <c r="E12" s="133" t="s">
        <v>1459</v>
      </c>
    </row>
    <row r="13" spans="1:5" ht="303.75" customHeight="1">
      <c r="A13" s="91"/>
      <c r="B13" s="78" t="str">
        <f ca="1">OFFSET(L!$C$1,MATCH("Definitions"&amp;ADDRESS(ROW(),COLUMN(),4),L!$A:$A,0)-1,SL,,)</f>
        <v>Intentionally added</v>
      </c>
      <c r="C13" s="78"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3" s="373"/>
      <c r="E13" s="133" t="s">
        <v>1457</v>
      </c>
    </row>
    <row r="14" spans="1:5" ht="135">
      <c r="A14" s="91"/>
      <c r="B14" s="78" t="str">
        <f ca="1">OFFSET(L!$C$1,MATCH("Definitions"&amp;ADDRESS(ROW(),COLUMN(),4),L!$A:$A,0)-1,SL,,)</f>
        <v>IPC</v>
      </c>
      <c r="C14" s="78"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4" s="373"/>
      <c r="E14" s="133" t="s">
        <v>1457</v>
      </c>
    </row>
    <row r="15" spans="1:5" ht="60">
      <c r="A15" s="91"/>
      <c r="B15" s="78" t="str">
        <f ca="1">OFFSET(L!$C$1,MATCH("Definitions"&amp;ADDRESS(ROW(),COLUMN(),4),L!$A:$A,0)-1,SL,,)</f>
        <v>IPC-1755 Conflict Minerals Data Exchange Standard</v>
      </c>
      <c r="C15" s="78"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5" s="373"/>
      <c r="E15" s="133" t="s">
        <v>1457</v>
      </c>
    </row>
    <row r="16" spans="1:5" ht="180">
      <c r="A16" s="91"/>
      <c r="B16" s="78" t="str">
        <f ca="1">OFFSET(L!$C$1,MATCH("Definitions"&amp;ADDRESS(ROW(),COLUMN(),4),L!$A:$A,0)-1,SL,,)</f>
        <v>Necessary for the Functionality of a Product</v>
      </c>
      <c r="C16" s="78"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6" s="373"/>
      <c r="E16" s="133" t="s">
        <v>1457</v>
      </c>
    </row>
    <row r="17" spans="1:5" ht="150">
      <c r="A17" s="91"/>
      <c r="B17" s="78" t="str">
        <f ca="1">OFFSET(L!$C$1,MATCH("Definitions"&amp;ADDRESS(ROW(),COLUMN(),4),L!$A:$A,0)-1,SL,,)</f>
        <v>Necessary for the Production of a Product</v>
      </c>
      <c r="C17" s="78"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7" s="373"/>
      <c r="E17" s="133" t="s">
        <v>1457</v>
      </c>
    </row>
    <row r="18" spans="1:5" ht="15">
      <c r="A18" s="91"/>
      <c r="B18" s="78" t="str">
        <f ca="1">OFFSET(L!$C$1,MATCH("Definitions"&amp;ADDRESS(ROW(),COLUMN(),4),L!$A:$A,0)-1,SL,,)</f>
        <v>OECD</v>
      </c>
      <c r="C18" s="78" t="str">
        <f ca="1">OFFSET(L!$C$1,MATCH("Definitions"&amp;ADDRESS(ROW(),COLUMN(),4),L!$A:$A,0)-1,SL,,)</f>
        <v>Organisation for Economic Co-operation and Development</v>
      </c>
      <c r="D18" s="373"/>
      <c r="E18" s="133"/>
    </row>
    <row r="19" spans="1:5" ht="45">
      <c r="A19" s="91"/>
      <c r="B19" s="78" t="str">
        <f ca="1">OFFSET(L!$C$1,MATCH("Definitions"&amp;ADDRESS(ROW(),COLUMN(),4),L!$A:$A,0)-1,SL,,)</f>
        <v>Product</v>
      </c>
      <c r="C19" s="78" t="str">
        <f ca="1">OFFSET(L!$C$1,MATCH("Definitions"&amp;ADDRESS(ROW(),COLUMN(),4),L!$A:$A,0)-1,SL,,)</f>
        <v>A company’s Product or Finished good is a material or item which has completed the final stage of manufacturing and/or processing and is available for distribution or sale to customers.</v>
      </c>
      <c r="D19" s="373"/>
      <c r="E19" s="133"/>
    </row>
    <row r="20" spans="1:5" ht="15">
      <c r="A20" s="91"/>
      <c r="B20" s="78" t="str">
        <f ca="1">OFFSET(L!$C$1,MATCH("Definitions"&amp;ADDRESS(ROW(),COLUMN(),4),L!$A:$A,0)-1,SL,,)</f>
        <v>RBA</v>
      </c>
      <c r="C20" s="78" t="str">
        <f ca="1">OFFSET(L!$C$1,MATCH("Definitions"&amp;ADDRESS(ROW(),COLUMN(),4),L!$A:$A,0)-1,SL,,)</f>
        <v>Responsible Business Alliance (www.responsiblebusiness.org)</v>
      </c>
      <c r="D20" s="373"/>
      <c r="E20" s="133"/>
    </row>
    <row r="21" spans="1:5" ht="106.5" customHeight="1">
      <c r="A21" s="91"/>
      <c r="B21" s="78" t="str">
        <f ca="1">OFFSET(L!$C$1,MATCH("Definitions"&amp;ADDRESS(ROW(),COLUMN(),4),L!$A:$A,0)-1,SL,,)</f>
        <v>Recycled or Scrap Sources</v>
      </c>
      <c r="C21" s="78"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1" s="373"/>
      <c r="E21" s="133"/>
    </row>
    <row r="22" spans="1:5" ht="60">
      <c r="A22" s="91"/>
      <c r="B22" s="78" t="str">
        <f ca="1">OFFSET(L!$C$1,MATCH("Definitions"&amp;ADDRESS(ROW(),COLUMN(),4),L!$A:$A,0)-1,SL,,)</f>
        <v>Responsible Minerals Assurance Process (RMAP)</v>
      </c>
      <c r="C22" s="78"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2" s="373"/>
      <c r="E22" s="133"/>
    </row>
    <row r="23" spans="1:5" ht="168" customHeight="1">
      <c r="A23" s="91"/>
      <c r="B23" s="78" t="str">
        <f ca="1">OFFSET(L!$C$1,MATCH("Definitions"&amp;ADDRESS(ROW(),COLUMN(),4),L!$A:$A,0)-1,SL,,)</f>
        <v>Responsible Minerals Initiative</v>
      </c>
      <c r="C23" s="78"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CFSI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3" s="373"/>
      <c r="E23" s="133"/>
    </row>
    <row r="24" spans="1:5" ht="150">
      <c r="A24" s="91"/>
      <c r="B24" s="78" t="str">
        <f ca="1">OFFSET(L!$C$1,MATCH("Definitions"&amp;ADDRESS(ROW(),COLUMN(),4),L!$A:$A,0)-1,SL,,)</f>
        <v>RMAP Conformant Smelter List</v>
      </c>
      <c r="C24" s="78"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4" s="373"/>
      <c r="E24" s="133" t="s">
        <v>1457</v>
      </c>
    </row>
    <row r="25" spans="1:5" ht="75">
      <c r="A25" s="91"/>
      <c r="B25" s="78" t="str">
        <f ca="1">OFFSET(L!$C$1,MATCH("Definitions"&amp;ADDRESS(ROW(),COLUMN(),4),L!$A:$A,0)-1,SL,,)</f>
        <v>SEC</v>
      </c>
      <c r="C25" s="78" t="str">
        <f ca="1">OFFSET(L!$C$1,MATCH("Definitions"&amp;ADDRESS(ROW(),COLUMN(),4),L!$A:$A,0)-1,SL,,)</f>
        <v>U.S. Securities and Exchange Commission (www.sec.gov)</v>
      </c>
      <c r="D25" s="373"/>
      <c r="E25" s="133" t="s">
        <v>1459</v>
      </c>
    </row>
    <row r="26" spans="1:5" ht="75">
      <c r="A26" s="91"/>
      <c r="B26" s="78" t="str">
        <f ca="1">OFFSET(L!$C$1,MATCH("Definitions"&amp;ADDRESS(ROW(),COLUMN(),4),L!$A:$A,0)-1,SL,,)</f>
        <v>Smelter</v>
      </c>
      <c r="C26" s="78"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6" s="373"/>
      <c r="E26" s="133" t="s">
        <v>1457</v>
      </c>
    </row>
    <row r="27" spans="1:5" ht="60">
      <c r="A27" s="91"/>
      <c r="B27" s="78" t="str">
        <f ca="1">OFFSET(L!$C$1,MATCH("Definitions"&amp;ADDRESS(ROW(),COLUMN(),4),L!$A:$A,0)-1,SL,,)</f>
        <v>Smelter Identification Number</v>
      </c>
      <c r="C27" s="78"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7" s="373"/>
      <c r="E27" s="133" t="s">
        <v>1458</v>
      </c>
    </row>
    <row r="28" spans="1:5" ht="108" customHeight="1">
      <c r="A28" s="91"/>
      <c r="B28" s="78" t="str">
        <f ca="1">OFFSET(L!$C$1,MATCH("Definitions"&amp;ADDRESS(ROW(),COLUMN(),4),L!$A:$A,0)-1,SL,,)</f>
        <v>Tantalum (Ta) smelter</v>
      </c>
      <c r="C28" s="78"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8" s="373"/>
      <c r="E28" s="133" t="s">
        <v>1459</v>
      </c>
    </row>
    <row r="29" spans="1:5" ht="121.5" customHeight="1">
      <c r="A29" s="91"/>
      <c r="B29" s="78" t="str">
        <f ca="1">OFFSET(L!$C$1,MATCH("Definitions"&amp;ADDRESS(ROW(),COLUMN(),4),L!$A:$A,0)-1,SL,,)</f>
        <v>Tin (Sn) smelter</v>
      </c>
      <c r="C29" s="78"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29" s="373"/>
      <c r="E29" s="133" t="s">
        <v>1460</v>
      </c>
    </row>
    <row r="30" spans="1:5" ht="122.25" customHeight="1">
      <c r="A30" s="91"/>
      <c r="B30" s="78" t="str">
        <f ca="1">OFFSET(L!$C$1,MATCH("Definitions"&amp;ADDRESS(ROW(),COLUMN(),4),L!$A:$A,0)-1,SL,,)</f>
        <v>Tungsten (W) smelter</v>
      </c>
      <c r="C30" s="78"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0" s="373"/>
      <c r="E30" s="133"/>
    </row>
    <row r="31" spans="1:5" ht="15">
      <c r="A31" s="91"/>
      <c r="B31" s="372" t="str">
        <f ca="1">OFFSET(L!$C$1,MATCH("General"&amp;"Cpy",L!$A:$A,0)-1,SL,,)</f>
        <v>© 2018 Responsible Minerals Initiative. All rights reserved.</v>
      </c>
      <c r="C31" s="372"/>
      <c r="D31" s="373"/>
      <c r="E31" s="133"/>
    </row>
    <row r="32" spans="1:5" ht="13.5" thickBot="1">
      <c r="A32" s="92"/>
      <c r="B32" s="195"/>
      <c r="C32" s="195"/>
      <c r="D32" s="374"/>
    </row>
    <row r="33" ht="13.5" thickTop="1"/>
  </sheetData>
  <sheetProtection password="E985" sheet="1" objects="1" scenarios="1" formatColumns="0" formatRows="0"/>
  <customSheetViews>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 guid="{81CF54B1-70AB-4A68-BB72-21925B5D4874}" hiddenColumns="1">
      <selection activeCell="F3" sqref="F3:J3"/>
      <pageMargins left="0.7" right="0.7" top="0.75" bottom="0.75" header="0.3" footer="0.3"/>
    </customSheetView>
  </customSheetViews>
  <mergeCells count="3">
    <mergeCell ref="A1:D1"/>
    <mergeCell ref="B31:C31"/>
    <mergeCell ref="D2:D32"/>
  </mergeCells>
  <phoneticPr fontId="28"/>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92D050"/>
    <pageSetUpPr fitToPage="1"/>
  </sheetPr>
  <dimension ref="A1:AH105"/>
  <sheetViews>
    <sheetView showGridLines="0" showZeros="0" tabSelected="1" topLeftCell="A19" zoomScale="70" zoomScaleNormal="70" zoomScalePageLayoutView="70" workbookViewId="0">
      <selection activeCell="B24" sqref="B24:J24"/>
    </sheetView>
  </sheetViews>
  <sheetFormatPr defaultColWidth="8.875" defaultRowHeight="12.75"/>
  <cols>
    <col min="1" max="1" width="1.875" customWidth="1"/>
    <col min="2" max="2" width="83.125" customWidth="1"/>
    <col min="3" max="3" width="1.625" customWidth="1"/>
    <col min="4" max="5" width="16.625" customWidth="1"/>
    <col min="6" max="6" width="1.625" customWidth="1"/>
    <col min="7" max="9" width="16.625" customWidth="1"/>
    <col min="10" max="10" width="17.875" customWidth="1"/>
    <col min="11" max="11" width="1.625" customWidth="1"/>
    <col min="12" max="12" width="3.625" style="118" hidden="1" customWidth="1"/>
    <col min="13" max="15" width="4.875" style="118" hidden="1" customWidth="1"/>
    <col min="16" max="23" width="9.125" hidden="1" customWidth="1"/>
    <col min="24" max="24" width="9.125" customWidth="1"/>
  </cols>
  <sheetData>
    <row r="1" spans="1:34" ht="15.75" thickTop="1">
      <c r="A1" s="394"/>
      <c r="B1" s="395"/>
      <c r="C1" s="395"/>
      <c r="D1" s="395"/>
      <c r="E1" s="395"/>
      <c r="F1" s="395"/>
      <c r="G1" s="395"/>
      <c r="H1" s="395"/>
      <c r="I1" s="395"/>
      <c r="J1" s="395"/>
      <c r="K1" s="396"/>
      <c r="L1" s="144"/>
      <c r="M1" s="135"/>
      <c r="N1" s="135"/>
      <c r="O1" s="136"/>
      <c r="P1" s="12"/>
      <c r="Q1" s="12"/>
      <c r="R1" s="12"/>
      <c r="S1" s="12"/>
      <c r="T1" s="12"/>
      <c r="U1" s="12"/>
      <c r="V1" s="12"/>
      <c r="W1" s="12"/>
      <c r="X1" s="12"/>
      <c r="Y1" s="12"/>
      <c r="Z1" s="12"/>
      <c r="AA1" s="12"/>
      <c r="AB1" s="12"/>
      <c r="AC1" s="12"/>
      <c r="AD1" s="12"/>
      <c r="AE1" s="12"/>
      <c r="AF1" s="12"/>
      <c r="AG1" s="12"/>
      <c r="AH1" s="12"/>
    </row>
    <row r="2" spans="1:34" ht="82.35" customHeight="1">
      <c r="A2" s="46"/>
      <c r="B2" s="171"/>
      <c r="C2" s="47"/>
      <c r="D2" s="397" t="str">
        <f ca="1">OFFSET(L!$C$1,MATCH("Declaration"&amp;ADDRESS(ROW(),COLUMN(),4),L!$A:$A,0)-1,SL,,)</f>
        <v>Conflict Minerals Reporting Template (CMRT)</v>
      </c>
      <c r="E2" s="398"/>
      <c r="F2" s="398"/>
      <c r="G2" s="398"/>
      <c r="H2" s="398"/>
      <c r="I2" s="398"/>
      <c r="J2" s="399"/>
      <c r="K2" s="48"/>
      <c r="L2" s="145"/>
      <c r="M2" s="137"/>
      <c r="N2" s="138"/>
      <c r="O2" s="138"/>
      <c r="P2" s="12"/>
      <c r="Q2" s="12"/>
      <c r="R2" s="12"/>
      <c r="S2" s="12"/>
      <c r="T2" s="12"/>
      <c r="U2" s="12"/>
      <c r="V2" s="12"/>
      <c r="W2" s="12"/>
      <c r="X2" s="12"/>
      <c r="Y2" s="12"/>
      <c r="Z2" s="12"/>
      <c r="AA2" s="12"/>
      <c r="AB2" s="12"/>
      <c r="AC2" s="12"/>
      <c r="AD2" s="12"/>
      <c r="AE2" s="12"/>
      <c r="AF2" s="12"/>
      <c r="AG2" s="12"/>
      <c r="AH2" s="12"/>
    </row>
    <row r="3" spans="1:34" ht="139.5" customHeight="1">
      <c r="A3" s="46"/>
      <c r="B3" s="170" t="s">
        <v>3150</v>
      </c>
      <c r="C3" s="18"/>
      <c r="D3" s="49" t="s">
        <v>989</v>
      </c>
      <c r="E3" s="12"/>
      <c r="F3" s="407"/>
      <c r="G3" s="407"/>
      <c r="H3" s="407"/>
      <c r="I3" s="194"/>
      <c r="J3" s="173" t="s">
        <v>14599</v>
      </c>
      <c r="K3" s="48"/>
      <c r="L3" s="144"/>
      <c r="M3" s="135"/>
      <c r="N3" s="135"/>
      <c r="O3" s="136"/>
      <c r="P3" s="149">
        <f>MATCH($D$3,LN,0)</f>
        <v>1</v>
      </c>
    </row>
    <row r="4" spans="1:34" ht="15.75">
      <c r="A4" s="46"/>
      <c r="B4" s="403" t="str">
        <f ca="1">OFFSET(L!$C$1,MATCH("Declaration"&amp;ADDRESS(ROW(),COLUMN(),4),L!$A:$A,0)-1,SL,,)</f>
        <v>The purpose of this document is to collect sourcing information on tin, tantalum, tungsten and gold used in products</v>
      </c>
      <c r="C4" s="403"/>
      <c r="D4" s="403"/>
      <c r="E4" s="403"/>
      <c r="F4" s="403"/>
      <c r="G4" s="403"/>
      <c r="H4" s="403"/>
      <c r="I4" s="408" t="str">
        <f ca="1">OFFSET(L!$C$1,MATCH("Declaration"&amp;ADDRESS(ROW(),COLUMN(),4),L!$A:$A,0)-1,SL,,)</f>
        <v>Link to Terms &amp; Conditions</v>
      </c>
      <c r="J4" s="408"/>
      <c r="K4" s="48"/>
      <c r="L4" s="146"/>
      <c r="M4" s="135"/>
      <c r="N4" s="135"/>
      <c r="O4" s="136"/>
      <c r="P4" s="12"/>
      <c r="Q4" s="12"/>
      <c r="R4" s="12"/>
      <c r="S4" s="12"/>
      <c r="T4" s="12"/>
      <c r="U4" s="12"/>
      <c r="V4" s="12"/>
      <c r="W4" s="12"/>
      <c r="X4" s="12"/>
      <c r="Y4" s="12"/>
      <c r="Z4" s="12"/>
      <c r="AA4" s="12"/>
      <c r="AB4" s="12"/>
      <c r="AC4" s="12"/>
      <c r="AD4" s="12"/>
      <c r="AE4" s="12"/>
      <c r="AF4" s="12"/>
      <c r="AG4" s="12"/>
      <c r="AH4" s="12"/>
    </row>
    <row r="5" spans="1:34" ht="15">
      <c r="A5" s="169" t="str">
        <f>LEFT(D9,1)</f>
        <v>A</v>
      </c>
      <c r="B5" s="19"/>
      <c r="C5" s="19"/>
      <c r="D5" s="19"/>
      <c r="E5" s="19"/>
      <c r="F5" s="19"/>
      <c r="G5" s="19"/>
      <c r="H5" s="19"/>
      <c r="I5" s="19"/>
      <c r="J5" s="19"/>
      <c r="K5" s="48"/>
      <c r="L5" s="146"/>
      <c r="M5" s="139"/>
      <c r="N5" s="139"/>
      <c r="O5" s="139"/>
      <c r="P5" s="17"/>
      <c r="Q5" s="17"/>
      <c r="R5" s="17"/>
      <c r="S5" s="17"/>
      <c r="T5" s="17"/>
      <c r="U5" s="17"/>
      <c r="V5" s="17"/>
      <c r="W5" s="17"/>
      <c r="X5" s="17"/>
      <c r="Y5" s="17"/>
      <c r="Z5" s="17"/>
      <c r="AA5" s="17"/>
      <c r="AB5" s="17"/>
      <c r="AC5" s="17"/>
      <c r="AD5" s="17"/>
      <c r="AE5" s="17"/>
      <c r="AF5" s="17"/>
      <c r="AG5" s="17"/>
      <c r="AH5" s="17"/>
    </row>
    <row r="6" spans="1:34" ht="30">
      <c r="A6" s="46"/>
      <c r="B6" s="403" t="str">
        <f ca="1">OFFSET(L!$C$1,MATCH("Declaration"&amp;ADDRESS(ROW(),COLUMN(),4),L!$A:$A,0)-1,SL,,)</f>
        <v>Mandatory fields are noted with an asterisk (*).  Consult the instructions tab for guidance on how to answer each question.</v>
      </c>
      <c r="C6" s="403"/>
      <c r="D6" s="403"/>
      <c r="E6" s="403"/>
      <c r="F6" s="403"/>
      <c r="G6" s="403"/>
      <c r="H6" s="403"/>
      <c r="I6" s="403"/>
      <c r="J6" s="403"/>
      <c r="K6" s="48"/>
      <c r="L6" s="146" t="s">
        <v>516</v>
      </c>
      <c r="M6" s="135"/>
      <c r="N6" s="135"/>
      <c r="O6" s="136"/>
      <c r="P6" s="12"/>
      <c r="Q6" s="12"/>
      <c r="R6" s="12"/>
      <c r="S6" s="12"/>
      <c r="T6" s="12"/>
      <c r="U6" s="12"/>
      <c r="V6" s="12"/>
      <c r="W6" s="12"/>
      <c r="X6" s="12"/>
      <c r="Y6" s="12"/>
      <c r="Z6" s="12"/>
      <c r="AA6" s="12"/>
      <c r="AB6" s="12"/>
      <c r="AC6" s="12"/>
      <c r="AD6" s="12"/>
      <c r="AE6" s="12"/>
      <c r="AF6" s="12"/>
      <c r="AG6" s="12"/>
      <c r="AH6" s="12"/>
    </row>
    <row r="7" spans="1:34" ht="15.75">
      <c r="A7" s="46"/>
      <c r="B7" s="412" t="str">
        <f ca="1">OFFSET(L!$C$1,MATCH("Declaration"&amp;ADDRESS(ROW(),COLUMN(),4),L!$A:$A,0)-1,SL,,)</f>
        <v>Company Information</v>
      </c>
      <c r="C7" s="412"/>
      <c r="D7" s="412"/>
      <c r="E7" s="412"/>
      <c r="F7" s="412"/>
      <c r="G7" s="412"/>
      <c r="H7" s="412"/>
      <c r="I7" s="412"/>
      <c r="J7" s="412"/>
      <c r="K7" s="48"/>
      <c r="L7" s="146"/>
      <c r="M7" s="135"/>
      <c r="N7" s="135"/>
      <c r="O7" s="136"/>
      <c r="P7" s="12"/>
      <c r="Q7" s="12"/>
      <c r="R7" s="12"/>
      <c r="S7" s="12"/>
      <c r="T7" s="12"/>
      <c r="U7" s="12"/>
      <c r="V7" s="12"/>
      <c r="W7" s="12"/>
      <c r="X7" s="12"/>
      <c r="Y7" s="12"/>
      <c r="Z7" s="12"/>
      <c r="AA7" s="12"/>
      <c r="AB7" s="12"/>
      <c r="AC7" s="12"/>
      <c r="AD7" s="12"/>
      <c r="AE7" s="12"/>
      <c r="AF7" s="12"/>
      <c r="AG7" s="12"/>
      <c r="AH7" s="12"/>
    </row>
    <row r="8" spans="1:34" ht="15.75">
      <c r="A8" s="50"/>
      <c r="B8" s="90" t="str">
        <f ca="1">OFFSET(L!$C$1,MATCH("Declaration"&amp;ADDRESS(ROW(),COLUMN(),4),L!$A:$A,0)-1,SL,,)</f>
        <v>Company Name (*):</v>
      </c>
      <c r="C8" s="93"/>
      <c r="D8" s="400" t="s">
        <v>15425</v>
      </c>
      <c r="E8" s="401"/>
      <c r="F8" s="401"/>
      <c r="G8" s="401"/>
      <c r="H8" s="401"/>
      <c r="I8" s="401"/>
      <c r="J8" s="402"/>
      <c r="K8" s="51"/>
      <c r="L8" s="146"/>
      <c r="M8" s="135"/>
      <c r="N8" s="135"/>
      <c r="O8" s="136"/>
      <c r="P8" s="12"/>
      <c r="Q8" s="12"/>
      <c r="R8" s="12"/>
      <c r="S8" s="12"/>
      <c r="T8" s="12"/>
      <c r="U8" s="12"/>
      <c r="V8" s="12"/>
      <c r="W8" s="12"/>
      <c r="X8" s="12"/>
      <c r="Y8" s="12"/>
      <c r="Z8" s="12"/>
      <c r="AA8" s="12"/>
      <c r="AB8" s="12"/>
      <c r="AC8" s="12"/>
      <c r="AD8" s="12"/>
      <c r="AE8" s="12"/>
      <c r="AF8" s="12"/>
      <c r="AG8" s="12"/>
      <c r="AH8" s="12"/>
    </row>
    <row r="9" spans="1:34" ht="15.75">
      <c r="A9" s="50"/>
      <c r="B9" s="90" t="str">
        <f ca="1">OFFSET(L!$C$1,MATCH("Declaration"&amp;ADDRESS(ROW(),COLUMN(),4),L!$A:$A,0)-1,SL,,)</f>
        <v>Declaration Scope or Class (*):</v>
      </c>
      <c r="C9" s="93"/>
      <c r="D9" s="409" t="s">
        <v>569</v>
      </c>
      <c r="E9" s="410"/>
      <c r="F9" s="410"/>
      <c r="G9" s="411"/>
      <c r="H9" s="70"/>
      <c r="I9" s="70"/>
      <c r="J9" s="70"/>
      <c r="K9" s="48"/>
      <c r="L9" s="146"/>
      <c r="M9" s="135"/>
      <c r="N9" s="135"/>
      <c r="O9" s="136"/>
      <c r="P9" s="149" t="s">
        <v>569</v>
      </c>
      <c r="Q9" s="149" t="s">
        <v>570</v>
      </c>
      <c r="R9" s="149" t="s">
        <v>571</v>
      </c>
      <c r="S9" s="149"/>
      <c r="T9" s="44"/>
      <c r="U9" s="12"/>
      <c r="V9" s="12"/>
      <c r="W9" s="12"/>
      <c r="X9" s="12"/>
      <c r="Y9" s="12"/>
      <c r="Z9" s="12"/>
      <c r="AA9" s="12"/>
      <c r="AB9" s="12"/>
      <c r="AC9" s="12"/>
      <c r="AD9" s="12"/>
      <c r="AE9" s="12"/>
      <c r="AF9" s="12"/>
      <c r="AG9" s="12"/>
      <c r="AH9" s="12"/>
    </row>
    <row r="10" spans="1:34" ht="32.450000000000003" customHeight="1">
      <c r="A10" s="50"/>
      <c r="B10" s="413" t="str">
        <f ca="1">OFFSET(L!$C$1,MATCH("Declaration"&amp;ADDRESS(ROW(),COLUMN(),4)&amp;LEFT($D$9,1),L!$A:$A,0)-1,SL,,)</f>
        <v>Description of Scope:</v>
      </c>
      <c r="C10" s="156"/>
      <c r="D10" s="404"/>
      <c r="E10" s="405"/>
      <c r="F10" s="405"/>
      <c r="G10" s="405"/>
      <c r="H10" s="405"/>
      <c r="I10" s="405"/>
      <c r="J10" s="406"/>
      <c r="K10" s="48"/>
      <c r="L10" s="146"/>
      <c r="M10" s="135"/>
      <c r="N10" s="135"/>
      <c r="O10" s="136"/>
      <c r="Q10" s="12"/>
      <c r="R10" s="12"/>
      <c r="S10" s="12"/>
      <c r="T10" s="12"/>
      <c r="U10" s="12"/>
      <c r="V10" s="12"/>
      <c r="W10" s="12"/>
      <c r="X10" s="12"/>
      <c r="Y10" s="12"/>
      <c r="Z10" s="12"/>
      <c r="AA10" s="12"/>
      <c r="AB10" s="12"/>
      <c r="AC10" s="12"/>
      <c r="AD10" s="12"/>
      <c r="AE10" s="12"/>
      <c r="AF10" s="12"/>
      <c r="AG10" s="12"/>
      <c r="AH10" s="12"/>
    </row>
    <row r="11" spans="1:34" ht="15.75">
      <c r="A11" s="50"/>
      <c r="B11" s="414"/>
      <c r="C11" s="156"/>
      <c r="D11" s="423" t="str">
        <f ca="1">IF(D9=Q9,OFFSET(L!$C$1,MATCH("Declaration"&amp;ADDRESS(ROW(),COLUMN(),4),L!$A:$A,0)-1,SL,,),"")</f>
        <v/>
      </c>
      <c r="E11" s="424"/>
      <c r="F11" s="424"/>
      <c r="G11" s="424"/>
      <c r="H11" s="424"/>
      <c r="I11" s="424"/>
      <c r="J11" s="425"/>
      <c r="K11" s="48"/>
      <c r="L11" s="146"/>
      <c r="M11" s="135"/>
      <c r="N11" s="135"/>
      <c r="O11" s="136"/>
      <c r="Q11" s="12"/>
      <c r="R11" s="12"/>
      <c r="S11" s="12"/>
      <c r="T11" s="12"/>
      <c r="U11" s="12"/>
      <c r="V11" s="12"/>
      <c r="W11" s="12"/>
      <c r="X11" s="12"/>
      <c r="Y11" s="12"/>
      <c r="Z11" s="12"/>
      <c r="AA11" s="12"/>
      <c r="AB11" s="12"/>
      <c r="AC11" s="12"/>
      <c r="AD11" s="12"/>
      <c r="AE11" s="12"/>
      <c r="AF11" s="12"/>
      <c r="AG11" s="12"/>
      <c r="AH11" s="12"/>
    </row>
    <row r="12" spans="1:34" ht="15.75">
      <c r="A12" s="50"/>
      <c r="B12" s="52" t="str">
        <f ca="1">OFFSET(L!$C$1,MATCH("Declaration"&amp;ADDRESS(ROW(),COLUMN(),4),L!$A:$A,0)-1,SL,,)</f>
        <v>Company Unique ID:</v>
      </c>
      <c r="C12" s="94"/>
      <c r="D12" s="383"/>
      <c r="E12" s="384"/>
      <c r="F12" s="384"/>
      <c r="G12" s="384"/>
      <c r="H12" s="384"/>
      <c r="I12" s="384"/>
      <c r="J12" s="385"/>
      <c r="K12" s="48"/>
      <c r="L12" s="146"/>
      <c r="M12" s="135"/>
      <c r="N12" s="135"/>
      <c r="O12" s="136"/>
      <c r="Q12" s="12"/>
      <c r="R12" s="12"/>
      <c r="S12" s="12"/>
      <c r="T12" s="12"/>
      <c r="U12" s="12"/>
      <c r="V12" s="12"/>
      <c r="W12" s="12"/>
      <c r="X12" s="12"/>
      <c r="Y12" s="12"/>
      <c r="Z12" s="12"/>
      <c r="AA12" s="12"/>
      <c r="AB12" s="12"/>
      <c r="AC12" s="12"/>
      <c r="AD12" s="12"/>
      <c r="AE12" s="12"/>
      <c r="AF12" s="12"/>
      <c r="AG12" s="12"/>
      <c r="AH12" s="12"/>
    </row>
    <row r="13" spans="1:34" ht="15.75">
      <c r="A13" s="50"/>
      <c r="B13" s="52" t="str">
        <f ca="1">OFFSET(L!$C$1,MATCH("Declaration"&amp;ADDRESS(ROW(),COLUMN(),4),L!$A:$A,0)-1,SL,,)</f>
        <v>Company Unique ID Authority:</v>
      </c>
      <c r="C13" s="94"/>
      <c r="D13" s="383"/>
      <c r="E13" s="384"/>
      <c r="F13" s="384"/>
      <c r="G13" s="384"/>
      <c r="H13" s="384"/>
      <c r="I13" s="384"/>
      <c r="J13" s="385"/>
      <c r="K13" s="48"/>
      <c r="L13" s="146"/>
      <c r="M13" s="135"/>
      <c r="N13" s="135"/>
      <c r="O13" s="136"/>
      <c r="Q13" s="12"/>
      <c r="R13" s="12"/>
      <c r="S13" s="12"/>
      <c r="T13" s="12"/>
      <c r="U13" s="12"/>
      <c r="V13" s="12"/>
      <c r="W13" s="12"/>
      <c r="X13" s="12"/>
      <c r="Y13" s="12"/>
      <c r="Z13" s="12"/>
      <c r="AA13" s="12"/>
      <c r="AB13" s="12"/>
      <c r="AC13" s="12"/>
      <c r="AD13" s="12"/>
      <c r="AE13" s="12"/>
      <c r="AF13" s="12"/>
      <c r="AG13" s="12"/>
      <c r="AH13" s="12"/>
    </row>
    <row r="14" spans="1:34" ht="15.75">
      <c r="A14" s="50"/>
      <c r="B14" s="52" t="str">
        <f ca="1">OFFSET(L!$C$1,MATCH("Declaration"&amp;ADDRESS(ROW(),COLUMN(),4),L!$A:$A,0)-1,SL,,)</f>
        <v>Address:</v>
      </c>
      <c r="C14" s="94"/>
      <c r="D14" s="383" t="s">
        <v>15426</v>
      </c>
      <c r="E14" s="384"/>
      <c r="F14" s="384"/>
      <c r="G14" s="384"/>
      <c r="H14" s="384"/>
      <c r="I14" s="384"/>
      <c r="J14" s="385"/>
      <c r="K14" s="48"/>
      <c r="L14" s="146"/>
      <c r="M14" s="135"/>
      <c r="N14" s="135"/>
      <c r="O14" s="136"/>
      <c r="Q14" s="12"/>
      <c r="R14" s="12"/>
      <c r="S14" s="12"/>
      <c r="T14" s="12"/>
      <c r="U14" s="12"/>
      <c r="V14" s="12"/>
      <c r="W14" s="12"/>
      <c r="X14" s="12"/>
      <c r="Y14" s="12"/>
      <c r="Z14" s="12"/>
      <c r="AA14" s="12"/>
      <c r="AB14" s="12"/>
      <c r="AC14" s="12"/>
      <c r="AD14" s="12"/>
      <c r="AE14" s="12"/>
      <c r="AF14" s="12"/>
      <c r="AG14" s="12"/>
      <c r="AH14" s="12"/>
    </row>
    <row r="15" spans="1:34" ht="15.75">
      <c r="A15" s="50"/>
      <c r="B15" s="52" t="str">
        <f ca="1">OFFSET(L!$C$1,MATCH("Declaration"&amp;ADDRESS(ROW(),COLUMN(),4),L!$A:$A,0)-1,SL,,)</f>
        <v>Contact Name (*):</v>
      </c>
      <c r="C15" s="94"/>
      <c r="D15" s="383" t="s">
        <v>15427</v>
      </c>
      <c r="E15" s="384"/>
      <c r="F15" s="384"/>
      <c r="G15" s="384"/>
      <c r="H15" s="384"/>
      <c r="I15" s="384"/>
      <c r="J15" s="385"/>
      <c r="K15" s="48"/>
      <c r="L15" s="146"/>
      <c r="M15" s="135"/>
      <c r="N15" s="135"/>
      <c r="O15" s="136"/>
      <c r="Q15" s="12"/>
      <c r="R15" s="12"/>
      <c r="S15" s="12"/>
      <c r="T15" s="12"/>
      <c r="U15" s="12"/>
      <c r="V15" s="12"/>
      <c r="W15" s="12"/>
      <c r="X15" s="12"/>
      <c r="Y15" s="12"/>
      <c r="Z15" s="12"/>
      <c r="AA15" s="12"/>
      <c r="AB15" s="12"/>
      <c r="AC15" s="12"/>
      <c r="AD15" s="12"/>
      <c r="AE15" s="12"/>
      <c r="AF15" s="12"/>
      <c r="AG15" s="12"/>
      <c r="AH15" s="12"/>
    </row>
    <row r="16" spans="1:34" ht="15.75">
      <c r="A16" s="50"/>
      <c r="B16" s="52" t="str">
        <f ca="1">OFFSET(L!$C$1,MATCH("Declaration"&amp;ADDRESS(ROW(),COLUMN(),4),L!$A:$A,0)-1,SL,,)</f>
        <v>Email – Contact (*):</v>
      </c>
      <c r="C16" s="94"/>
      <c r="D16" s="415" t="s">
        <v>15428</v>
      </c>
      <c r="E16" s="416"/>
      <c r="F16" s="416"/>
      <c r="G16" s="416"/>
      <c r="H16" s="416"/>
      <c r="I16" s="416"/>
      <c r="J16" s="417"/>
      <c r="K16" s="48"/>
      <c r="L16" s="146"/>
      <c r="M16" s="135"/>
      <c r="N16" s="135"/>
      <c r="O16" s="136"/>
      <c r="Q16" s="12"/>
      <c r="R16" s="12"/>
      <c r="S16" s="12"/>
      <c r="T16" s="12"/>
      <c r="U16" s="12"/>
      <c r="V16" s="12"/>
      <c r="W16" s="12"/>
      <c r="X16" s="12"/>
      <c r="Y16" s="12"/>
      <c r="Z16" s="12"/>
      <c r="AA16" s="12"/>
      <c r="AB16" s="12"/>
      <c r="AC16" s="12"/>
      <c r="AD16" s="12"/>
      <c r="AE16" s="12"/>
      <c r="AF16" s="12"/>
      <c r="AG16" s="12"/>
      <c r="AH16" s="12"/>
    </row>
    <row r="17" spans="1:34" ht="15.75">
      <c r="A17" s="50"/>
      <c r="B17" s="52" t="str">
        <f ca="1">OFFSET(L!$C$1,MATCH("Declaration"&amp;ADDRESS(ROW(),COLUMN(),4),L!$A:$A,0)-1,SL,,)</f>
        <v>Phone – Contact (*):</v>
      </c>
      <c r="C17" s="94"/>
      <c r="D17" s="383" t="s">
        <v>15429</v>
      </c>
      <c r="E17" s="384"/>
      <c r="F17" s="384"/>
      <c r="G17" s="384"/>
      <c r="H17" s="384"/>
      <c r="I17" s="384"/>
      <c r="J17" s="385"/>
      <c r="K17" s="48"/>
      <c r="L17" s="146"/>
      <c r="M17" s="135"/>
      <c r="N17" s="135"/>
      <c r="O17" s="136"/>
      <c r="Q17" s="12"/>
      <c r="R17" s="12"/>
      <c r="S17" s="12"/>
      <c r="T17" s="12"/>
      <c r="U17" s="12"/>
      <c r="V17" s="12"/>
      <c r="W17" s="12"/>
      <c r="X17" s="12"/>
      <c r="Y17" s="12"/>
      <c r="Z17" s="12"/>
      <c r="AA17" s="12"/>
      <c r="AB17" s="12"/>
      <c r="AC17" s="12"/>
      <c r="AD17" s="12"/>
      <c r="AE17" s="12"/>
      <c r="AF17" s="12"/>
      <c r="AG17" s="12"/>
      <c r="AH17" s="12"/>
    </row>
    <row r="18" spans="1:34" ht="22.5">
      <c r="A18" s="50"/>
      <c r="B18" s="52" t="str">
        <f ca="1">OFFSET(L!$C$1,MATCH("Declaration"&amp;ADDRESS(ROW(),COLUMN(),4),L!$A:$A,0)-1,SL,,)</f>
        <v>Authorizer (*):</v>
      </c>
      <c r="C18" s="94"/>
      <c r="D18" s="383" t="s">
        <v>15427</v>
      </c>
      <c r="E18" s="384"/>
      <c r="F18" s="384"/>
      <c r="G18" s="384"/>
      <c r="H18" s="384"/>
      <c r="I18" s="384"/>
      <c r="J18" s="385"/>
      <c r="K18" s="48"/>
      <c r="L18" s="140"/>
      <c r="M18" s="135"/>
      <c r="N18" s="135"/>
      <c r="O18" s="136"/>
      <c r="Q18" s="12"/>
      <c r="R18" s="12"/>
      <c r="S18" s="12"/>
      <c r="T18" s="12"/>
      <c r="U18" s="12"/>
      <c r="V18" s="12"/>
      <c r="W18" s="12"/>
      <c r="X18" s="12"/>
      <c r="Y18" s="12"/>
      <c r="Z18" s="12"/>
      <c r="AA18" s="12"/>
      <c r="AB18" s="12"/>
      <c r="AC18" s="12"/>
      <c r="AD18" s="12"/>
      <c r="AE18" s="12"/>
      <c r="AF18" s="12"/>
      <c r="AG18" s="12"/>
      <c r="AH18" s="12"/>
    </row>
    <row r="19" spans="1:34" ht="22.5">
      <c r="A19" s="50"/>
      <c r="B19" s="52" t="str">
        <f ca="1">OFFSET(L!$C$1,MATCH("Declaration"&amp;ADDRESS(ROW(),COLUMN(),4),L!$A:$A,0)-1,SL,,)</f>
        <v>Title - Authorizer:</v>
      </c>
      <c r="C19" s="94"/>
      <c r="D19" s="383" t="s">
        <v>15430</v>
      </c>
      <c r="E19" s="384"/>
      <c r="F19" s="384"/>
      <c r="G19" s="384"/>
      <c r="H19" s="384"/>
      <c r="I19" s="384"/>
      <c r="J19" s="385"/>
      <c r="K19" s="48"/>
      <c r="L19" s="140"/>
      <c r="M19" s="135"/>
      <c r="N19" s="135"/>
      <c r="O19" s="136"/>
      <c r="P19" s="12"/>
      <c r="Q19" s="12"/>
      <c r="R19" s="12"/>
      <c r="S19" s="12"/>
      <c r="T19" s="12"/>
      <c r="U19" s="12"/>
      <c r="V19" s="12"/>
      <c r="W19" s="12"/>
      <c r="X19" s="12"/>
      <c r="Y19" s="12"/>
      <c r="Z19" s="12"/>
      <c r="AA19" s="12"/>
      <c r="AB19" s="12"/>
      <c r="AC19" s="12"/>
      <c r="AD19" s="12"/>
      <c r="AE19" s="12"/>
      <c r="AF19" s="12"/>
      <c r="AG19" s="12"/>
      <c r="AH19" s="12"/>
    </row>
    <row r="20" spans="1:34" ht="22.5">
      <c r="A20" s="50"/>
      <c r="B20" s="52" t="str">
        <f ca="1">OFFSET(L!$C$1,MATCH("Declaration"&amp;ADDRESS(ROW(),COLUMN(),4),L!$A:$A,0)-1,SL,,)</f>
        <v>Email - Authorizer (*):</v>
      </c>
      <c r="C20" s="94"/>
      <c r="D20" s="415" t="s">
        <v>15428</v>
      </c>
      <c r="E20" s="416"/>
      <c r="F20" s="416"/>
      <c r="G20" s="416"/>
      <c r="H20" s="416"/>
      <c r="I20" s="416"/>
      <c r="J20" s="417"/>
      <c r="K20" s="48"/>
      <c r="L20" s="140"/>
      <c r="M20" s="135"/>
      <c r="N20" s="135"/>
      <c r="O20" s="136"/>
      <c r="P20" s="12"/>
      <c r="Q20" s="12"/>
      <c r="R20" s="12"/>
      <c r="S20" s="12"/>
      <c r="T20" s="12"/>
      <c r="U20" s="12"/>
      <c r="V20" s="12"/>
      <c r="W20" s="12"/>
      <c r="X20" s="12"/>
      <c r="Y20" s="12"/>
      <c r="Z20" s="12"/>
      <c r="AA20" s="12"/>
      <c r="AB20" s="12"/>
      <c r="AC20" s="12"/>
      <c r="AD20" s="12"/>
      <c r="AE20" s="12"/>
      <c r="AF20" s="12"/>
      <c r="AG20" s="12"/>
      <c r="AH20" s="12"/>
    </row>
    <row r="21" spans="1:34" ht="15.75">
      <c r="A21" s="50"/>
      <c r="B21" s="52" t="str">
        <f ca="1">OFFSET(L!$C$1,MATCH("Declaration"&amp;ADDRESS(ROW(),COLUMN(),4),L!$A:$A,0)-1,SL,,)</f>
        <v>Phone - Authorizer (*):</v>
      </c>
      <c r="C21" s="168"/>
      <c r="D21" s="383" t="s">
        <v>15429</v>
      </c>
      <c r="E21" s="384"/>
      <c r="F21" s="384"/>
      <c r="G21" s="384"/>
      <c r="H21" s="384"/>
      <c r="I21" s="384"/>
      <c r="J21" s="385"/>
      <c r="K21" s="48"/>
      <c r="L21" s="146"/>
      <c r="M21" s="137"/>
      <c r="N21" s="135"/>
      <c r="O21" s="136"/>
      <c r="P21" s="12"/>
      <c r="Q21" s="12"/>
      <c r="R21" s="12"/>
      <c r="S21" s="12"/>
      <c r="T21" s="12"/>
      <c r="U21" s="12"/>
      <c r="V21" s="12"/>
      <c r="W21" s="12"/>
      <c r="X21" s="12"/>
      <c r="Y21" s="12"/>
      <c r="Z21" s="12"/>
      <c r="AA21" s="12"/>
      <c r="AB21" s="12"/>
      <c r="AC21" s="12"/>
      <c r="AD21" s="12"/>
      <c r="AE21" s="12"/>
      <c r="AF21" s="12"/>
      <c r="AG21" s="12"/>
      <c r="AH21" s="12"/>
    </row>
    <row r="22" spans="1:34" ht="18">
      <c r="A22" s="50"/>
      <c r="B22" s="52" t="str">
        <f ca="1">OFFSET(L!$C$1,MATCH("Declaration"&amp;ADDRESS(ROW(),COLUMN(),4),L!$A:$A,0)-1,SL,,)</f>
        <v>Effective Date (*):</v>
      </c>
      <c r="C22" s="95"/>
      <c r="D22" s="386">
        <v>43353</v>
      </c>
      <c r="E22" s="387"/>
      <c r="F22" s="244"/>
      <c r="G22" s="245"/>
      <c r="H22" s="245"/>
      <c r="I22" s="245"/>
      <c r="J22" s="245"/>
      <c r="K22" s="48"/>
      <c r="L22" s="144"/>
      <c r="M22" s="135"/>
      <c r="N22" s="135"/>
      <c r="O22" s="136"/>
      <c r="P22" s="12"/>
      <c r="Q22" s="12"/>
      <c r="R22" s="12"/>
      <c r="S22" s="12"/>
      <c r="T22" s="12"/>
      <c r="U22" s="12"/>
      <c r="V22" s="12"/>
      <c r="W22" s="12"/>
      <c r="X22" s="12"/>
      <c r="Y22" s="12"/>
      <c r="Z22" s="12"/>
      <c r="AA22" s="12"/>
      <c r="AB22" s="12"/>
      <c r="AC22" s="12"/>
      <c r="AD22" s="12"/>
      <c r="AE22" s="12"/>
      <c r="AF22" s="12"/>
      <c r="AG22" s="12"/>
      <c r="AH22" s="12"/>
    </row>
    <row r="23" spans="1:34" ht="18">
      <c r="A23" s="53"/>
      <c r="B23" s="96"/>
      <c r="C23" s="20"/>
      <c r="D23" s="420"/>
      <c r="E23" s="420"/>
      <c r="F23" s="14"/>
      <c r="G23" s="157"/>
      <c r="H23" s="157"/>
      <c r="I23" s="157"/>
      <c r="J23" s="157"/>
      <c r="K23" s="48"/>
      <c r="L23" s="141"/>
      <c r="M23" s="135"/>
      <c r="N23" s="135"/>
      <c r="O23" s="136"/>
      <c r="P23" s="23"/>
      <c r="Q23" s="12"/>
      <c r="R23" s="12"/>
      <c r="S23" s="12"/>
      <c r="T23" s="12"/>
      <c r="U23" s="12"/>
      <c r="V23" s="12"/>
      <c r="W23" s="12"/>
      <c r="X23" s="12"/>
      <c r="Y23" s="12"/>
      <c r="Z23" s="12"/>
      <c r="AA23" s="12"/>
      <c r="AB23" s="12"/>
      <c r="AC23" s="12"/>
      <c r="AD23" s="12"/>
      <c r="AE23" s="12"/>
      <c r="AF23" s="12"/>
      <c r="AG23" s="12"/>
      <c r="AH23" s="12"/>
    </row>
    <row r="24" spans="1:34" ht="15.75">
      <c r="A24" s="54"/>
      <c r="B24" s="388" t="str">
        <f ca="1">OFFSET(L!$C$1,MATCH("Declaration"&amp;ADDRESS(ROW(),COLUMN(),4),L!$A:$A,0)-1,SL,,)</f>
        <v>Answer the following questions 1 - 7 based on the declaration scope indicated above</v>
      </c>
      <c r="C24" s="388"/>
      <c r="D24" s="388"/>
      <c r="E24" s="388"/>
      <c r="F24" s="388"/>
      <c r="G24" s="388"/>
      <c r="H24" s="388"/>
      <c r="I24" s="388"/>
      <c r="J24" s="388"/>
      <c r="K24" s="55"/>
      <c r="L24" s="141"/>
      <c r="M24" s="135"/>
      <c r="N24" s="135"/>
      <c r="O24" s="136"/>
      <c r="P24" s="23"/>
      <c r="Q24" s="12"/>
      <c r="R24" s="12"/>
      <c r="S24" s="12"/>
      <c r="T24" s="12"/>
      <c r="U24" s="12"/>
      <c r="V24" s="12"/>
      <c r="W24" s="12"/>
      <c r="X24" s="12"/>
      <c r="Y24" s="12"/>
      <c r="Z24" s="12"/>
      <c r="AA24" s="12"/>
      <c r="AB24" s="12"/>
      <c r="AC24" s="12"/>
      <c r="AD24" s="12"/>
      <c r="AE24" s="12"/>
      <c r="AF24" s="12"/>
      <c r="AG24" s="12"/>
      <c r="AH24" s="12"/>
    </row>
    <row r="25" spans="1:34" ht="45.75">
      <c r="A25" s="53"/>
      <c r="B25" s="56" t="str">
        <f ca="1">OFFSET(L!$C$1,MATCH("Declaration"&amp;ADDRESS(ROW(),COLUMN(),4),L!$A:$A,0)-1,SL,,)</f>
        <v>1) Is any 3TG intentionally added or used in the product(s) or in the production process? (*)</v>
      </c>
      <c r="C25" s="20"/>
      <c r="D25" s="421" t="str">
        <f ca="1">OFFSET(L!$C$1,MATCH("Declaration"&amp;ADDRESS(ROW(),COLUMN(),4),L!$A:$A,0)-1,SL,,)</f>
        <v>Answer</v>
      </c>
      <c r="E25" s="421"/>
      <c r="F25" s="21"/>
      <c r="G25" s="56" t="str">
        <f ca="1">OFFSET(L!$C$1,MATCH("Declaration"&amp;ADDRESS(ROW(),COLUMN(),4),L!$A:$A,0)-1,SL,,)</f>
        <v>Comments</v>
      </c>
      <c r="H25" s="56"/>
      <c r="I25" s="56"/>
      <c r="J25" s="100"/>
      <c r="K25" s="48"/>
      <c r="L25" s="141" t="s">
        <v>1382</v>
      </c>
      <c r="M25" s="135"/>
      <c r="N25" s="135"/>
      <c r="O25" s="136"/>
      <c r="P25" s="23"/>
      <c r="Q25" s="12"/>
      <c r="R25" s="12"/>
      <c r="S25" s="12"/>
      <c r="T25" s="12"/>
      <c r="U25" s="12"/>
      <c r="V25" s="12"/>
      <c r="W25" s="12"/>
      <c r="X25" s="12"/>
      <c r="Y25" s="12"/>
      <c r="Z25" s="12"/>
      <c r="AA25" s="12"/>
      <c r="AB25" s="12"/>
      <c r="AC25" s="12"/>
      <c r="AD25" s="12"/>
      <c r="AE25" s="12"/>
      <c r="AF25" s="12"/>
      <c r="AG25" s="12"/>
      <c r="AH25" s="12"/>
    </row>
    <row r="26" spans="1:34" ht="22.5">
      <c r="A26" s="53"/>
      <c r="B26" s="52" t="str">
        <f ca="1">OFFSET(L!$C$1,MATCH("Declaration"&amp;ADDRESS(ROW(),COLUMN(),4),L!$A:$A,0)-1,SL,,)&amp;P26</f>
        <v xml:space="preserve">Tantalum  </v>
      </c>
      <c r="C26" s="47"/>
      <c r="D26" s="375" t="s">
        <v>564</v>
      </c>
      <c r="E26" s="376"/>
      <c r="F26" s="15"/>
      <c r="G26" s="377"/>
      <c r="H26" s="378"/>
      <c r="I26" s="378"/>
      <c r="J26" s="379"/>
      <c r="K26" s="48"/>
      <c r="L26" s="147"/>
      <c r="M26" s="137"/>
      <c r="N26" s="135"/>
      <c r="O26" s="136"/>
      <c r="P26" s="149" t="str">
        <f>IF(D$26="No","","(*)")</f>
        <v/>
      </c>
      <c r="R26" s="12"/>
      <c r="S26" s="12"/>
      <c r="T26" s="12"/>
      <c r="U26" s="12"/>
      <c r="V26" s="12"/>
      <c r="W26" s="12"/>
      <c r="X26" s="12"/>
      <c r="Y26" s="12"/>
      <c r="Z26" s="12"/>
      <c r="AA26" s="12"/>
      <c r="AB26" s="12"/>
      <c r="AC26" s="12"/>
      <c r="AD26" s="12"/>
      <c r="AE26" s="12"/>
      <c r="AF26" s="12"/>
      <c r="AG26" s="12"/>
      <c r="AH26" s="12"/>
    </row>
    <row r="27" spans="1:34" ht="22.5">
      <c r="A27" s="53"/>
      <c r="B27" s="52" t="str">
        <f ca="1">OFFSET(L!$C$1,MATCH("Declaration"&amp;ADDRESS(ROW(),COLUMN(),4),L!$A:$A,0)-1,SL,,)&amp;P27</f>
        <v>Tin  (*)</v>
      </c>
      <c r="C27" s="47"/>
      <c r="D27" s="375" t="s">
        <v>563</v>
      </c>
      <c r="E27" s="376"/>
      <c r="F27" s="15"/>
      <c r="G27" s="377"/>
      <c r="H27" s="378"/>
      <c r="I27" s="378"/>
      <c r="J27" s="379"/>
      <c r="K27" s="48"/>
      <c r="L27" s="147"/>
      <c r="M27" s="135"/>
      <c r="N27" s="135"/>
      <c r="O27" s="135"/>
      <c r="P27" s="149" t="str">
        <f>IF(D$27="No","","(*)")</f>
        <v>(*)</v>
      </c>
      <c r="R27" s="12"/>
      <c r="S27" s="12"/>
      <c r="T27" s="12"/>
      <c r="U27" s="12"/>
      <c r="V27" s="12"/>
      <c r="W27" s="12"/>
      <c r="X27" s="12"/>
      <c r="Y27" s="12"/>
      <c r="Z27" s="12"/>
      <c r="AA27" s="12"/>
      <c r="AB27" s="12"/>
      <c r="AC27" s="12"/>
      <c r="AD27" s="12"/>
      <c r="AE27" s="12"/>
      <c r="AF27" s="12"/>
      <c r="AG27" s="12"/>
      <c r="AH27" s="12"/>
    </row>
    <row r="28" spans="1:34" ht="22.5">
      <c r="A28" s="53"/>
      <c r="B28" s="52" t="str">
        <f ca="1">OFFSET(L!$C$1,MATCH("Declaration"&amp;ADDRESS(ROW(),COLUMN(),4),L!$A:$A,0)-1,SL,,)&amp;P28</f>
        <v xml:space="preserve">Gold  </v>
      </c>
      <c r="C28" s="47"/>
      <c r="D28" s="375" t="s">
        <v>564</v>
      </c>
      <c r="E28" s="376"/>
      <c r="F28" s="15"/>
      <c r="G28" s="377"/>
      <c r="H28" s="378"/>
      <c r="I28" s="378"/>
      <c r="J28" s="379"/>
      <c r="K28" s="48"/>
      <c r="L28" s="147"/>
      <c r="M28" s="135"/>
      <c r="N28" s="135"/>
      <c r="O28" s="135"/>
      <c r="P28" s="149" t="str">
        <f>IF(D$28="No","","(*)")</f>
        <v/>
      </c>
      <c r="R28" s="12"/>
      <c r="S28" s="12"/>
      <c r="T28" s="12"/>
      <c r="U28" s="12"/>
      <c r="V28" s="12"/>
      <c r="W28" s="12"/>
      <c r="X28" s="12"/>
      <c r="Y28" s="12"/>
      <c r="Z28" s="12"/>
      <c r="AA28" s="12"/>
      <c r="AB28" s="12"/>
      <c r="AC28" s="12"/>
      <c r="AD28" s="12"/>
      <c r="AE28" s="12"/>
      <c r="AF28" s="12"/>
      <c r="AG28" s="12"/>
      <c r="AH28" s="12"/>
    </row>
    <row r="29" spans="1:34" ht="22.5">
      <c r="A29" s="53"/>
      <c r="B29" s="52" t="str">
        <f ca="1">OFFSET(L!$C$1,MATCH("Declaration"&amp;ADDRESS(ROW(),COLUMN(),4),L!$A:$A,0)-1,SL,,)&amp;P29</f>
        <v xml:space="preserve">Tungsten  </v>
      </c>
      <c r="C29" s="47"/>
      <c r="D29" s="375" t="s">
        <v>564</v>
      </c>
      <c r="E29" s="376"/>
      <c r="F29" s="15"/>
      <c r="G29" s="377"/>
      <c r="H29" s="378"/>
      <c r="I29" s="378"/>
      <c r="J29" s="379"/>
      <c r="K29" s="48"/>
      <c r="L29" s="147"/>
      <c r="M29" s="135"/>
      <c r="N29" s="135"/>
      <c r="O29" s="135"/>
      <c r="P29" s="149" t="str">
        <f>IF(D$29="No","","(*)")</f>
        <v/>
      </c>
      <c r="R29" s="12"/>
      <c r="S29" s="12"/>
      <c r="T29" s="12"/>
      <c r="U29" s="12"/>
      <c r="V29" s="12"/>
      <c r="W29" s="12"/>
      <c r="X29" s="12"/>
      <c r="Y29" s="12"/>
      <c r="Z29" s="12"/>
      <c r="AA29" s="12"/>
      <c r="AB29" s="12"/>
      <c r="AC29" s="12"/>
      <c r="AD29" s="12"/>
      <c r="AE29" s="12"/>
      <c r="AF29" s="12"/>
      <c r="AG29" s="12"/>
      <c r="AH29" s="12"/>
    </row>
    <row r="30" spans="1:34" ht="18">
      <c r="A30" s="53"/>
      <c r="B30" s="58"/>
      <c r="C30" s="13"/>
      <c r="D30" s="58"/>
      <c r="E30" s="58"/>
      <c r="F30" s="27"/>
      <c r="G30" s="58"/>
      <c r="H30" s="158"/>
      <c r="I30" s="158"/>
      <c r="J30" s="158"/>
      <c r="K30" s="48"/>
      <c r="L30" s="141"/>
      <c r="M30" s="135"/>
      <c r="N30" s="135"/>
      <c r="O30" s="135"/>
      <c r="R30" s="12"/>
      <c r="S30" s="12"/>
      <c r="T30" s="12"/>
      <c r="U30" s="12"/>
      <c r="V30" s="12"/>
      <c r="W30" s="12"/>
      <c r="X30" s="12"/>
      <c r="Y30" s="12"/>
      <c r="Z30" s="12"/>
      <c r="AA30" s="12"/>
      <c r="AB30" s="12"/>
      <c r="AC30" s="12"/>
      <c r="AD30" s="12"/>
      <c r="AE30" s="12"/>
      <c r="AF30" s="12"/>
      <c r="AG30" s="12"/>
      <c r="AH30" s="12"/>
    </row>
    <row r="31" spans="1:34" ht="50.45" customHeight="1">
      <c r="A31" s="53"/>
      <c r="B31" s="56" t="str">
        <f ca="1">OFFSET(L!$C$1,MATCH("Declaration"&amp;ADDRESS(ROW(),COLUMN(),4),L!$A:$A,0)-1,SL,,)&amp;Q$37</f>
        <v>2) Does any 3TG remain in the product(s)? (*)</v>
      </c>
      <c r="C31" s="13"/>
      <c r="D31" s="382" t="str">
        <f ca="1">D25</f>
        <v>Answer</v>
      </c>
      <c r="E31" s="382"/>
      <c r="F31" s="21"/>
      <c r="G31" s="56" t="str">
        <f ca="1">G25</f>
        <v>Comments</v>
      </c>
      <c r="H31" s="56"/>
      <c r="I31" s="56"/>
      <c r="J31" s="100"/>
      <c r="K31" s="48"/>
      <c r="L31" s="141" t="s">
        <v>1384</v>
      </c>
      <c r="M31" s="135"/>
      <c r="N31" s="135"/>
      <c r="O31" s="136"/>
      <c r="P31" s="57">
        <f>COUNTIF(D$26:D$29,"No")</f>
        <v>3</v>
      </c>
      <c r="Q31" s="57" t="str">
        <f>IF(P31=4,""," (*)")</f>
        <v xml:space="preserve"> (*)</v>
      </c>
      <c r="R31" s="12"/>
      <c r="S31" s="12"/>
      <c r="T31" s="12"/>
      <c r="U31" s="12"/>
      <c r="V31" s="12"/>
      <c r="W31" s="12"/>
      <c r="X31" s="12"/>
      <c r="Y31" s="12"/>
      <c r="Z31" s="12"/>
      <c r="AA31" s="12"/>
      <c r="AB31" s="12"/>
      <c r="AC31" s="12"/>
      <c r="AD31" s="12"/>
      <c r="AE31" s="12"/>
      <c r="AF31" s="12"/>
      <c r="AG31" s="12"/>
      <c r="AH31" s="12"/>
    </row>
    <row r="32" spans="1:34" ht="22.5">
      <c r="A32" s="53"/>
      <c r="B32" s="52" t="str">
        <f ca="1">B26</f>
        <v xml:space="preserve">Tantalum  </v>
      </c>
      <c r="C32" s="13"/>
      <c r="D32" s="389"/>
      <c r="E32" s="390"/>
      <c r="F32" s="59"/>
      <c r="G32" s="377"/>
      <c r="H32" s="378"/>
      <c r="I32" s="378"/>
      <c r="J32" s="379"/>
      <c r="K32" s="48"/>
      <c r="L32" s="147"/>
      <c r="M32" s="137"/>
      <c r="N32" s="135"/>
      <c r="O32" s="136"/>
      <c r="P32" s="149" t="str">
        <f>IF(D$32="No","","(*)")</f>
        <v>(*)</v>
      </c>
      <c r="Q32" s="12"/>
      <c r="R32" s="12"/>
      <c r="S32" s="12"/>
      <c r="T32" s="12"/>
      <c r="U32" s="12"/>
      <c r="V32" s="12"/>
      <c r="W32" s="12"/>
      <c r="X32" s="12"/>
      <c r="Y32" s="12"/>
      <c r="Z32" s="12"/>
      <c r="AA32" s="12"/>
      <c r="AB32" s="12"/>
      <c r="AC32" s="12"/>
      <c r="AD32" s="12"/>
      <c r="AE32" s="12"/>
      <c r="AF32" s="12"/>
      <c r="AG32" s="12"/>
      <c r="AH32" s="12"/>
    </row>
    <row r="33" spans="1:34" ht="22.5">
      <c r="A33" s="53"/>
      <c r="B33" s="52" t="str">
        <f ca="1">B27</f>
        <v>Tin  (*)</v>
      </c>
      <c r="C33" s="13"/>
      <c r="D33" s="375" t="s">
        <v>563</v>
      </c>
      <c r="E33" s="376"/>
      <c r="F33" s="59"/>
      <c r="G33" s="377"/>
      <c r="H33" s="378"/>
      <c r="I33" s="378"/>
      <c r="J33" s="379"/>
      <c r="K33" s="48"/>
      <c r="L33" s="147"/>
      <c r="M33" s="135"/>
      <c r="N33" s="135"/>
      <c r="O33" s="136"/>
      <c r="P33" s="149" t="str">
        <f>IF(D$33="No","","(*)")</f>
        <v>(*)</v>
      </c>
      <c r="Q33" s="12"/>
      <c r="R33" s="12"/>
      <c r="S33" s="12"/>
      <c r="T33" s="12"/>
      <c r="U33" s="12"/>
      <c r="V33" s="12"/>
      <c r="W33" s="12"/>
      <c r="X33" s="12"/>
      <c r="Y33" s="12"/>
      <c r="Z33" s="12"/>
      <c r="AA33" s="12"/>
      <c r="AB33" s="12"/>
      <c r="AC33" s="12"/>
      <c r="AD33" s="12"/>
      <c r="AE33" s="12"/>
      <c r="AF33" s="12"/>
      <c r="AG33" s="12"/>
      <c r="AH33" s="12"/>
    </row>
    <row r="34" spans="1:34" ht="22.5">
      <c r="A34" s="53"/>
      <c r="B34" s="52" t="str">
        <f ca="1">B28</f>
        <v xml:space="preserve">Gold  </v>
      </c>
      <c r="C34" s="13"/>
      <c r="D34" s="375"/>
      <c r="E34" s="376"/>
      <c r="F34" s="59"/>
      <c r="G34" s="377"/>
      <c r="H34" s="378"/>
      <c r="I34" s="378"/>
      <c r="J34" s="379"/>
      <c r="K34" s="48"/>
      <c r="L34" s="147"/>
      <c r="M34" s="135"/>
      <c r="N34" s="135"/>
      <c r="O34" s="136"/>
      <c r="P34" s="149" t="str">
        <f>IF(D$34="No","","(*)")</f>
        <v>(*)</v>
      </c>
      <c r="Q34" s="12"/>
      <c r="R34" s="12"/>
      <c r="S34" s="12"/>
      <c r="T34" s="12"/>
      <c r="U34" s="12"/>
      <c r="V34" s="12"/>
      <c r="W34" s="12"/>
      <c r="X34" s="12"/>
      <c r="Y34" s="12"/>
      <c r="Z34" s="12"/>
      <c r="AA34" s="12"/>
      <c r="AB34" s="12"/>
      <c r="AC34" s="12"/>
      <c r="AD34" s="12"/>
      <c r="AE34" s="12"/>
      <c r="AF34" s="12"/>
      <c r="AG34" s="12"/>
      <c r="AH34" s="12"/>
    </row>
    <row r="35" spans="1:34" ht="22.5">
      <c r="A35" s="53"/>
      <c r="B35" s="52" t="str">
        <f ca="1">B29</f>
        <v xml:space="preserve">Tungsten  </v>
      </c>
      <c r="C35" s="13"/>
      <c r="D35" s="375"/>
      <c r="E35" s="376"/>
      <c r="F35" s="59"/>
      <c r="G35" s="377"/>
      <c r="H35" s="378"/>
      <c r="I35" s="378"/>
      <c r="J35" s="379"/>
      <c r="K35" s="48"/>
      <c r="L35" s="147"/>
      <c r="M35" s="135"/>
      <c r="N35" s="135"/>
      <c r="O35" s="136"/>
      <c r="P35" s="149" t="str">
        <f>IF(D$35="No","","(*)")</f>
        <v>(*)</v>
      </c>
      <c r="Q35" s="12"/>
      <c r="R35" s="12"/>
      <c r="S35" s="12"/>
      <c r="T35" s="12"/>
      <c r="U35" s="12"/>
      <c r="V35" s="12"/>
      <c r="W35" s="12"/>
      <c r="X35" s="12"/>
      <c r="Y35" s="12"/>
      <c r="Z35" s="12"/>
      <c r="AA35" s="12"/>
      <c r="AB35" s="12"/>
      <c r="AC35" s="12"/>
      <c r="AD35" s="12"/>
      <c r="AE35" s="12"/>
      <c r="AF35" s="12"/>
      <c r="AG35" s="12"/>
      <c r="AH35" s="12"/>
    </row>
    <row r="36" spans="1:34" ht="18">
      <c r="A36" s="53"/>
      <c r="B36" s="27"/>
      <c r="C36" s="13"/>
      <c r="D36" s="27"/>
      <c r="E36" s="27"/>
      <c r="F36" s="101"/>
      <c r="G36" s="27"/>
      <c r="H36" s="158"/>
      <c r="I36" s="158"/>
      <c r="J36" s="158"/>
      <c r="K36" s="48"/>
      <c r="L36" s="141"/>
      <c r="M36" s="135"/>
      <c r="N36" s="135"/>
      <c r="O36" s="136"/>
      <c r="P36" s="12"/>
      <c r="Q36" s="12"/>
      <c r="R36" s="12"/>
      <c r="S36" s="12"/>
      <c r="T36" s="12"/>
      <c r="U36" s="12"/>
      <c r="V36" s="12"/>
      <c r="W36" s="12"/>
      <c r="X36" s="12"/>
      <c r="Y36" s="12"/>
      <c r="Z36" s="12"/>
      <c r="AA36" s="12"/>
      <c r="AB36" s="12"/>
      <c r="AC36" s="12"/>
      <c r="AD36" s="12"/>
      <c r="AE36" s="12"/>
      <c r="AF36" s="12"/>
      <c r="AG36" s="12"/>
      <c r="AH36" s="12"/>
    </row>
    <row r="37" spans="1:34" ht="43.5" customHeight="1">
      <c r="A37" s="53"/>
      <c r="B37" s="56" t="str">
        <f ca="1">OFFSET(L!$C$1,MATCH("Declaration"&amp;ADDRESS(ROW(),COLUMN(),4),L!$A:$A,0)-1,SL,,)&amp;Q$37</f>
        <v>3) Do any of the smelters in your supply chain source the 3TG from the covered countries? (SEC term, see definitions tab) (*)</v>
      </c>
      <c r="C37" s="13"/>
      <c r="D37" s="382" t="str">
        <f ca="1">D25</f>
        <v>Answer</v>
      </c>
      <c r="E37" s="382"/>
      <c r="F37" s="21"/>
      <c r="G37" s="56" t="str">
        <f ca="1">G25</f>
        <v>Comments</v>
      </c>
      <c r="H37" s="419"/>
      <c r="I37" s="419"/>
      <c r="J37" s="419"/>
      <c r="K37" s="48"/>
      <c r="L37" s="141" t="s">
        <v>1384</v>
      </c>
      <c r="M37" s="135"/>
      <c r="N37" s="135"/>
      <c r="O37" s="136"/>
      <c r="P37" s="57">
        <f>COUNTIF(D$26:D$29,"No")+COUNTIF(D$32:D$35,"No")</f>
        <v>3</v>
      </c>
      <c r="Q37" s="57" t="str">
        <f>IF(P37&gt;3,""," (*)")</f>
        <v xml:space="preserve"> (*)</v>
      </c>
      <c r="R37" s="12"/>
      <c r="S37" s="12"/>
      <c r="T37" s="12"/>
      <c r="U37" s="12"/>
      <c r="V37" s="12"/>
      <c r="W37" s="12"/>
      <c r="X37" s="12"/>
      <c r="Y37" s="12"/>
      <c r="Z37" s="12"/>
      <c r="AA37" s="12"/>
      <c r="AB37" s="12"/>
      <c r="AC37" s="12"/>
      <c r="AD37" s="12"/>
      <c r="AE37" s="12"/>
      <c r="AF37" s="12"/>
      <c r="AG37" s="12"/>
      <c r="AH37" s="12"/>
    </row>
    <row r="38" spans="1:34" ht="22.5">
      <c r="A38" s="53"/>
      <c r="B38" s="52" t="str">
        <f ca="1">OFFSET(L!$C$1,MATCH("Declaration"&amp;ADDRESS(ROW(),COLUMN(),4),L!$A:$A,0)-1,SL,,)&amp;P38</f>
        <v xml:space="preserve">Tantalum  </v>
      </c>
      <c r="C38" s="13"/>
      <c r="D38" s="375"/>
      <c r="E38" s="376"/>
      <c r="F38" s="59"/>
      <c r="G38" s="377"/>
      <c r="H38" s="378"/>
      <c r="I38" s="378"/>
      <c r="J38" s="379"/>
      <c r="K38" s="48"/>
      <c r="L38" s="147"/>
      <c r="M38" s="137"/>
      <c r="N38" s="135"/>
      <c r="O38" s="136"/>
      <c r="P38" s="149" t="str">
        <f>IF((OR(D$26="No",D$32="No")),"","(*)")</f>
        <v/>
      </c>
      <c r="Q38" s="12"/>
      <c r="R38" s="12"/>
      <c r="S38" s="12"/>
      <c r="T38" s="12"/>
      <c r="U38" s="12"/>
      <c r="V38" s="12"/>
      <c r="W38" s="12"/>
      <c r="X38" s="12"/>
      <c r="Y38" s="12"/>
      <c r="Z38" s="12"/>
      <c r="AA38" s="12"/>
      <c r="AB38" s="12"/>
      <c r="AC38" s="12"/>
      <c r="AD38" s="12"/>
      <c r="AE38" s="12"/>
      <c r="AF38" s="12"/>
      <c r="AG38" s="12"/>
    </row>
    <row r="39" spans="1:34" ht="22.5">
      <c r="A39" s="53"/>
      <c r="B39" s="52" t="str">
        <f ca="1">OFFSET(L!$C$1,MATCH("Declaration"&amp;ADDRESS(ROW(),COLUMN(),4),L!$A:$A,0)-1,SL,,)&amp;P39</f>
        <v>Tin  (*)</v>
      </c>
      <c r="C39" s="13"/>
      <c r="D39" s="375" t="s">
        <v>565</v>
      </c>
      <c r="E39" s="376"/>
      <c r="F39" s="59"/>
      <c r="G39" s="377"/>
      <c r="H39" s="378"/>
      <c r="I39" s="378"/>
      <c r="J39" s="379"/>
      <c r="K39" s="48"/>
      <c r="L39" s="147"/>
      <c r="M39" s="135"/>
      <c r="N39" s="135"/>
      <c r="O39" s="136"/>
      <c r="P39" s="149" t="str">
        <f>IF((OR(D$27="No",D$33="No")),"","(*)")</f>
        <v>(*)</v>
      </c>
      <c r="Q39" s="12"/>
      <c r="R39" s="12"/>
      <c r="S39" s="12"/>
      <c r="T39" s="12"/>
      <c r="U39" s="12"/>
      <c r="V39" s="12"/>
      <c r="W39" s="12"/>
      <c r="X39" s="12"/>
      <c r="Y39" s="12"/>
      <c r="Z39" s="12"/>
      <c r="AA39" s="12"/>
      <c r="AB39" s="12"/>
      <c r="AC39" s="12"/>
      <c r="AD39" s="12"/>
      <c r="AE39" s="12"/>
      <c r="AF39" s="12"/>
      <c r="AG39" s="12"/>
    </row>
    <row r="40" spans="1:34" ht="22.5">
      <c r="A40" s="53"/>
      <c r="B40" s="52" t="str">
        <f ca="1">OFFSET(L!$C$1,MATCH("Declaration"&amp;ADDRESS(ROW(),COLUMN(),4),L!$A:$A,0)-1,SL,,)&amp;P40</f>
        <v xml:space="preserve">Gold  </v>
      </c>
      <c r="C40" s="13"/>
      <c r="D40" s="375"/>
      <c r="E40" s="376"/>
      <c r="F40" s="59"/>
      <c r="G40" s="377"/>
      <c r="H40" s="378"/>
      <c r="I40" s="378"/>
      <c r="J40" s="379"/>
      <c r="K40" s="48"/>
      <c r="L40" s="147"/>
      <c r="M40" s="135"/>
      <c r="N40" s="135"/>
      <c r="O40" s="136"/>
      <c r="P40" s="149" t="str">
        <f>IF((OR(D$28="No",D$34="No")),"","(*)")</f>
        <v/>
      </c>
      <c r="Q40" s="12"/>
      <c r="R40" s="12"/>
      <c r="S40" s="12"/>
      <c r="T40" s="12"/>
      <c r="U40" s="12"/>
      <c r="V40" s="12"/>
      <c r="W40" s="12"/>
      <c r="X40" s="12"/>
      <c r="Y40" s="12"/>
      <c r="Z40" s="12"/>
      <c r="AA40" s="12"/>
      <c r="AB40" s="12"/>
      <c r="AC40" s="12"/>
      <c r="AD40" s="12"/>
      <c r="AE40" s="12"/>
      <c r="AF40" s="12"/>
      <c r="AG40" s="12"/>
    </row>
    <row r="41" spans="1:34" ht="22.5">
      <c r="A41" s="53"/>
      <c r="B41" s="52" t="str">
        <f ca="1">OFFSET(L!$C$1,MATCH("Declaration"&amp;ADDRESS(ROW(),COLUMN(),4),L!$A:$A,0)-1,SL,,)&amp;P41</f>
        <v xml:space="preserve">Tungsten  </v>
      </c>
      <c r="C41" s="13"/>
      <c r="D41" s="375"/>
      <c r="E41" s="376"/>
      <c r="F41" s="59"/>
      <c r="G41" s="377"/>
      <c r="H41" s="378"/>
      <c r="I41" s="378"/>
      <c r="J41" s="379"/>
      <c r="K41" s="48"/>
      <c r="L41" s="147"/>
      <c r="M41" s="135"/>
      <c r="N41" s="135"/>
      <c r="O41" s="136"/>
      <c r="P41" s="149" t="str">
        <f>IF((OR(D$29="No",D$35="No")),"","(*)")</f>
        <v/>
      </c>
      <c r="Q41" s="12"/>
      <c r="R41" s="12"/>
      <c r="S41" s="12"/>
      <c r="T41" s="12"/>
      <c r="U41" s="12"/>
      <c r="V41" s="12"/>
      <c r="W41" s="12"/>
      <c r="X41" s="12"/>
      <c r="Y41" s="12"/>
      <c r="Z41" s="12"/>
      <c r="AA41" s="12"/>
      <c r="AB41" s="12"/>
      <c r="AC41" s="12"/>
      <c r="AD41" s="12"/>
      <c r="AE41" s="12"/>
      <c r="AF41" s="12"/>
      <c r="AG41" s="12"/>
    </row>
    <row r="42" spans="1:34" ht="18">
      <c r="A42" s="53"/>
      <c r="B42" s="27"/>
      <c r="C42" s="13"/>
      <c r="D42" s="27"/>
      <c r="E42" s="27"/>
      <c r="F42" s="101"/>
      <c r="G42" s="27"/>
      <c r="H42" s="158"/>
      <c r="I42" s="158"/>
      <c r="J42" s="158"/>
      <c r="K42" s="48"/>
      <c r="L42" s="141"/>
      <c r="M42" s="135"/>
      <c r="N42" s="135"/>
      <c r="O42" s="136"/>
      <c r="Q42" s="12"/>
      <c r="R42" s="12"/>
      <c r="S42" s="12"/>
      <c r="T42" s="12"/>
      <c r="U42" s="12"/>
      <c r="V42" s="12"/>
      <c r="W42" s="12"/>
      <c r="X42" s="12"/>
      <c r="Y42" s="12"/>
      <c r="Z42" s="12"/>
      <c r="AA42" s="12"/>
      <c r="AB42" s="12"/>
      <c r="AC42" s="12"/>
      <c r="AD42" s="12"/>
      <c r="AE42" s="12"/>
      <c r="AF42" s="12"/>
      <c r="AG42" s="12"/>
      <c r="AH42" s="12"/>
    </row>
    <row r="43" spans="1:34" ht="48.75" customHeight="1">
      <c r="A43" s="53"/>
      <c r="B43" s="56" t="str">
        <f ca="1">OFFSET(L!$C$1,MATCH("Declaration"&amp;ADDRESS(ROW(),COLUMN(),4),L!$A:$A,0)-1,SL,,)&amp;Q$37</f>
        <v>4) Does 100 percent of the 3TG (necessary to the functionality or production of your products) originate from recycled or scrap sources?  (*)</v>
      </c>
      <c r="C43" s="13"/>
      <c r="D43" s="382" t="str">
        <f ca="1">D25</f>
        <v>Answer</v>
      </c>
      <c r="E43" s="382"/>
      <c r="F43" s="21"/>
      <c r="G43" s="56" t="str">
        <f ca="1">G25</f>
        <v>Comments</v>
      </c>
      <c r="H43" s="56"/>
      <c r="I43" s="56"/>
      <c r="J43" s="100"/>
      <c r="K43" s="48"/>
      <c r="L43" s="141" t="s">
        <v>1383</v>
      </c>
      <c r="M43" s="135"/>
      <c r="N43" s="135"/>
      <c r="O43" s="136"/>
      <c r="P43" s="12"/>
      <c r="Q43" s="12"/>
      <c r="R43" s="12"/>
      <c r="S43" s="12"/>
      <c r="T43" s="12"/>
      <c r="U43" s="12"/>
      <c r="V43" s="12"/>
      <c r="W43" s="12"/>
      <c r="X43" s="12"/>
      <c r="Y43" s="12"/>
      <c r="Z43" s="12"/>
      <c r="AA43" s="12"/>
      <c r="AB43" s="12"/>
      <c r="AC43" s="12"/>
      <c r="AD43" s="12"/>
      <c r="AE43" s="12"/>
      <c r="AF43" s="12"/>
      <c r="AG43" s="12"/>
      <c r="AH43" s="12"/>
    </row>
    <row r="44" spans="1:34" ht="22.5">
      <c r="A44" s="53"/>
      <c r="B44" s="52" t="str">
        <f ca="1">B38</f>
        <v xml:space="preserve">Tantalum  </v>
      </c>
      <c r="C44" s="13"/>
      <c r="D44" s="375"/>
      <c r="E44" s="376"/>
      <c r="F44" s="59"/>
      <c r="G44" s="377"/>
      <c r="H44" s="378"/>
      <c r="I44" s="378"/>
      <c r="J44" s="379"/>
      <c r="K44" s="48"/>
      <c r="L44" s="147"/>
      <c r="M44" s="137"/>
      <c r="N44" s="135"/>
      <c r="O44" s="136"/>
      <c r="P44" s="12"/>
      <c r="Q44" s="12"/>
      <c r="R44" s="12"/>
      <c r="S44" s="12"/>
      <c r="T44" s="12"/>
      <c r="U44" s="12"/>
      <c r="V44" s="12"/>
      <c r="W44" s="12"/>
      <c r="X44" s="12"/>
      <c r="Y44" s="12"/>
      <c r="Z44" s="12"/>
      <c r="AA44" s="12"/>
      <c r="AB44" s="12"/>
      <c r="AC44" s="12"/>
      <c r="AD44" s="12"/>
      <c r="AE44" s="12"/>
      <c r="AF44" s="12"/>
      <c r="AG44" s="12"/>
      <c r="AH44" s="12"/>
    </row>
    <row r="45" spans="1:34" ht="22.5">
      <c r="A45" s="53"/>
      <c r="B45" s="52" t="str">
        <f ca="1">B39</f>
        <v>Tin  (*)</v>
      </c>
      <c r="C45" s="13"/>
      <c r="D45" s="375" t="s">
        <v>564</v>
      </c>
      <c r="E45" s="376"/>
      <c r="F45" s="59"/>
      <c r="G45" s="377"/>
      <c r="H45" s="378"/>
      <c r="I45" s="378"/>
      <c r="J45" s="379"/>
      <c r="K45" s="48"/>
      <c r="L45" s="147"/>
      <c r="M45" s="135"/>
      <c r="N45" s="135"/>
      <c r="O45" s="136"/>
      <c r="P45" s="12"/>
      <c r="Q45" s="12"/>
      <c r="R45" s="12"/>
      <c r="S45" s="12"/>
      <c r="T45" s="12"/>
      <c r="U45" s="12"/>
      <c r="V45" s="12"/>
      <c r="W45" s="12"/>
      <c r="X45" s="12"/>
      <c r="Y45" s="12"/>
      <c r="Z45" s="12"/>
      <c r="AA45" s="12"/>
      <c r="AB45" s="12"/>
      <c r="AC45" s="12"/>
      <c r="AD45" s="12"/>
      <c r="AE45" s="12"/>
      <c r="AF45" s="12"/>
      <c r="AG45" s="12"/>
      <c r="AH45" s="12"/>
    </row>
    <row r="46" spans="1:34" ht="22.5">
      <c r="A46" s="53"/>
      <c r="B46" s="52" t="str">
        <f ca="1">B40</f>
        <v xml:space="preserve">Gold  </v>
      </c>
      <c r="C46" s="13"/>
      <c r="D46" s="375"/>
      <c r="E46" s="376"/>
      <c r="F46" s="59"/>
      <c r="G46" s="377"/>
      <c r="H46" s="378"/>
      <c r="I46" s="378"/>
      <c r="J46" s="379"/>
      <c r="K46" s="48"/>
      <c r="L46" s="147"/>
      <c r="M46" s="135"/>
      <c r="N46" s="135"/>
      <c r="O46" s="136"/>
      <c r="P46" s="12"/>
      <c r="Q46" s="12"/>
      <c r="R46" s="12"/>
      <c r="S46" s="12"/>
      <c r="T46" s="12"/>
      <c r="U46" s="12"/>
      <c r="V46" s="12"/>
      <c r="W46" s="12"/>
      <c r="X46" s="12"/>
      <c r="Y46" s="12"/>
      <c r="Z46" s="12"/>
      <c r="AA46" s="12"/>
      <c r="AB46" s="12"/>
      <c r="AC46" s="12"/>
      <c r="AD46" s="12"/>
      <c r="AE46" s="12"/>
      <c r="AF46" s="12"/>
      <c r="AG46" s="12"/>
      <c r="AH46" s="12"/>
    </row>
    <row r="47" spans="1:34" ht="22.5">
      <c r="A47" s="53"/>
      <c r="B47" s="52" t="str">
        <f ca="1">B41</f>
        <v xml:space="preserve">Tungsten  </v>
      </c>
      <c r="C47" s="13"/>
      <c r="D47" s="375"/>
      <c r="E47" s="376"/>
      <c r="F47" s="59"/>
      <c r="G47" s="377"/>
      <c r="H47" s="378"/>
      <c r="I47" s="378"/>
      <c r="J47" s="379"/>
      <c r="K47" s="48"/>
      <c r="L47" s="147"/>
      <c r="M47" s="135"/>
      <c r="N47" s="135"/>
      <c r="O47" s="136"/>
      <c r="P47" s="12"/>
      <c r="Q47" s="12"/>
      <c r="R47" s="12"/>
      <c r="S47" s="12"/>
      <c r="T47" s="12"/>
      <c r="U47" s="12"/>
      <c r="V47" s="12"/>
      <c r="W47" s="12"/>
      <c r="X47" s="12"/>
      <c r="Y47" s="12"/>
      <c r="Z47" s="12"/>
      <c r="AA47" s="12"/>
      <c r="AB47" s="12"/>
      <c r="AC47" s="12"/>
      <c r="AD47" s="12"/>
      <c r="AE47" s="12"/>
      <c r="AF47" s="12"/>
      <c r="AG47" s="12"/>
      <c r="AH47" s="12"/>
    </row>
    <row r="48" spans="1:34" ht="18">
      <c r="A48" s="53"/>
      <c r="B48" s="27"/>
      <c r="C48" s="13"/>
      <c r="D48" s="27"/>
      <c r="E48" s="27"/>
      <c r="F48" s="101"/>
      <c r="G48" s="27"/>
      <c r="H48" s="158"/>
      <c r="I48" s="158"/>
      <c r="J48" s="158"/>
      <c r="K48" s="48"/>
      <c r="L48" s="141"/>
      <c r="M48" s="135"/>
      <c r="N48" s="135"/>
      <c r="O48" s="136"/>
      <c r="P48" s="12"/>
      <c r="Q48" s="12"/>
      <c r="R48" s="12"/>
      <c r="S48" s="12"/>
      <c r="T48" s="12"/>
      <c r="U48" s="12"/>
      <c r="V48" s="12"/>
      <c r="W48" s="12"/>
      <c r="X48" s="12"/>
      <c r="Y48" s="12"/>
      <c r="Z48" s="12"/>
      <c r="AA48" s="12"/>
      <c r="AB48" s="12"/>
      <c r="AC48" s="12"/>
      <c r="AD48" s="12"/>
      <c r="AE48" s="12"/>
      <c r="AF48" s="12"/>
      <c r="AG48" s="12"/>
      <c r="AH48" s="12"/>
    </row>
    <row r="49" spans="1:34" ht="71.45" customHeight="1">
      <c r="A49" s="53"/>
      <c r="B49" s="166" t="str">
        <f ca="1">OFFSET(L!$C$1,MATCH("Declaration"&amp;ADDRESS(ROW(),COLUMN(),4),L!$A:$A,0)-1,SL,,)&amp;Q$37</f>
        <v>5) What percentage of relevant suppliers have provided a response to your supply chain survey?  (*)</v>
      </c>
      <c r="C49" s="13"/>
      <c r="D49" s="382" t="str">
        <f ca="1">D25</f>
        <v>Answer</v>
      </c>
      <c r="E49" s="382"/>
      <c r="F49" s="21"/>
      <c r="G49" s="56" t="str">
        <f ca="1">G25</f>
        <v>Comments</v>
      </c>
      <c r="H49" s="159"/>
      <c r="I49" s="159"/>
      <c r="J49" s="159"/>
      <c r="K49" s="48"/>
      <c r="L49" s="141" t="s">
        <v>1384</v>
      </c>
      <c r="M49" s="135"/>
      <c r="N49" s="135"/>
      <c r="O49" s="136"/>
      <c r="P49" s="12"/>
      <c r="Q49" s="12"/>
      <c r="R49" s="12"/>
      <c r="S49" s="12"/>
      <c r="T49" s="12"/>
      <c r="U49" s="12"/>
      <c r="V49" s="12"/>
      <c r="W49" s="12"/>
      <c r="X49" s="12"/>
      <c r="Y49" s="12"/>
      <c r="Z49" s="12"/>
      <c r="AA49" s="12"/>
      <c r="AB49" s="12"/>
      <c r="AC49" s="12"/>
      <c r="AD49" s="12"/>
      <c r="AE49" s="12"/>
      <c r="AF49" s="12"/>
      <c r="AG49" s="12"/>
      <c r="AH49" s="12"/>
    </row>
    <row r="50" spans="1:34" ht="22.5">
      <c r="A50" s="53"/>
      <c r="B50" s="52" t="str">
        <f ca="1">B38</f>
        <v xml:space="preserve">Tantalum  </v>
      </c>
      <c r="C50" s="47"/>
      <c r="D50" s="380"/>
      <c r="E50" s="381"/>
      <c r="F50" s="59"/>
      <c r="G50" s="377"/>
      <c r="H50" s="378"/>
      <c r="I50" s="378"/>
      <c r="J50" s="379"/>
      <c r="K50" s="48"/>
      <c r="L50" s="147"/>
      <c r="M50" s="137"/>
      <c r="N50" s="135"/>
      <c r="O50" s="136"/>
      <c r="P50" s="12"/>
      <c r="Q50" s="12"/>
      <c r="R50" s="12"/>
      <c r="S50" s="12"/>
      <c r="T50" s="12"/>
      <c r="U50" s="12"/>
      <c r="V50" s="12"/>
      <c r="W50" s="12"/>
      <c r="X50" s="12"/>
      <c r="Y50" s="12"/>
      <c r="Z50" s="12"/>
      <c r="AA50" s="12"/>
      <c r="AB50" s="12"/>
      <c r="AC50" s="12"/>
      <c r="AD50" s="12"/>
      <c r="AE50" s="12"/>
      <c r="AF50" s="12"/>
      <c r="AG50" s="12"/>
      <c r="AH50" s="12"/>
    </row>
    <row r="51" spans="1:34" ht="22.5">
      <c r="A51" s="53"/>
      <c r="B51" s="52" t="str">
        <f ca="1">B39</f>
        <v>Tin  (*)</v>
      </c>
      <c r="C51" s="47"/>
      <c r="D51" s="380">
        <v>1</v>
      </c>
      <c r="E51" s="381"/>
      <c r="F51" s="59"/>
      <c r="G51" s="377"/>
      <c r="H51" s="378"/>
      <c r="I51" s="378"/>
      <c r="J51" s="379"/>
      <c r="K51" s="48"/>
      <c r="L51" s="147"/>
      <c r="M51" s="135"/>
      <c r="N51" s="135"/>
      <c r="O51" s="136"/>
      <c r="P51" s="12"/>
      <c r="Q51" s="12"/>
      <c r="R51" s="12"/>
      <c r="S51" s="12"/>
      <c r="T51" s="12"/>
      <c r="U51" s="12"/>
      <c r="V51" s="12"/>
      <c r="W51" s="12"/>
      <c r="X51" s="12"/>
      <c r="Y51" s="12"/>
      <c r="Z51" s="12"/>
      <c r="AA51" s="12"/>
      <c r="AB51" s="12"/>
      <c r="AC51" s="12"/>
      <c r="AD51" s="12"/>
      <c r="AE51" s="12"/>
      <c r="AF51" s="12"/>
      <c r="AG51" s="12"/>
      <c r="AH51" s="12"/>
    </row>
    <row r="52" spans="1:34" ht="22.5">
      <c r="A52" s="53"/>
      <c r="B52" s="52" t="str">
        <f ca="1">B40</f>
        <v xml:space="preserve">Gold  </v>
      </c>
      <c r="C52" s="47"/>
      <c r="D52" s="380"/>
      <c r="E52" s="381"/>
      <c r="F52" s="59"/>
      <c r="G52" s="377"/>
      <c r="H52" s="378"/>
      <c r="I52" s="378"/>
      <c r="J52" s="379"/>
      <c r="K52" s="48"/>
      <c r="L52" s="147"/>
      <c r="M52" s="135"/>
      <c r="N52" s="135"/>
      <c r="O52" s="136"/>
      <c r="P52" s="12"/>
      <c r="Q52" s="12"/>
      <c r="R52" s="12"/>
      <c r="S52" s="12"/>
      <c r="T52" s="12"/>
      <c r="U52" s="12"/>
      <c r="V52" s="12"/>
      <c r="W52" s="12"/>
      <c r="X52" s="12"/>
      <c r="Y52" s="12"/>
      <c r="Z52" s="12"/>
      <c r="AA52" s="12"/>
      <c r="AB52" s="12"/>
      <c r="AC52" s="12"/>
      <c r="AD52" s="12"/>
      <c r="AE52" s="12"/>
      <c r="AF52" s="12"/>
      <c r="AG52" s="12"/>
      <c r="AH52" s="12"/>
    </row>
    <row r="53" spans="1:34" ht="22.5">
      <c r="A53" s="53"/>
      <c r="B53" s="52" t="str">
        <f ca="1">B41</f>
        <v xml:space="preserve">Tungsten  </v>
      </c>
      <c r="C53" s="47"/>
      <c r="D53" s="380"/>
      <c r="E53" s="381"/>
      <c r="F53" s="59"/>
      <c r="G53" s="377"/>
      <c r="H53" s="378"/>
      <c r="I53" s="378"/>
      <c r="J53" s="379"/>
      <c r="K53" s="48"/>
      <c r="L53" s="147"/>
      <c r="M53" s="135"/>
      <c r="N53" s="135"/>
      <c r="O53" s="136"/>
      <c r="P53" s="12"/>
      <c r="Q53" s="12"/>
      <c r="R53" s="12"/>
      <c r="S53" s="12"/>
      <c r="T53" s="12"/>
      <c r="U53" s="12"/>
      <c r="V53" s="12"/>
      <c r="W53" s="12"/>
      <c r="X53" s="12"/>
      <c r="Y53" s="12"/>
      <c r="Z53" s="12"/>
      <c r="AA53" s="12"/>
      <c r="AB53" s="12"/>
      <c r="AC53" s="12"/>
      <c r="AD53" s="12"/>
      <c r="AE53" s="12"/>
      <c r="AF53" s="12"/>
      <c r="AG53" s="12"/>
      <c r="AH53" s="12"/>
    </row>
    <row r="54" spans="1:34" ht="15.75">
      <c r="A54" s="53"/>
      <c r="B54" s="58"/>
      <c r="C54" s="13"/>
      <c r="D54" s="102"/>
      <c r="E54" s="102"/>
      <c r="F54" s="101"/>
      <c r="G54" s="103"/>
      <c r="H54" s="103"/>
      <c r="I54" s="103"/>
      <c r="J54" s="103"/>
      <c r="K54" s="48"/>
      <c r="L54" s="141"/>
      <c r="M54" s="142"/>
      <c r="N54" s="135"/>
      <c r="O54" s="136"/>
      <c r="P54" s="12"/>
      <c r="Q54" s="12"/>
      <c r="R54" s="12"/>
      <c r="S54" s="12"/>
      <c r="T54" s="12"/>
      <c r="U54" s="12"/>
      <c r="V54" s="12"/>
      <c r="W54" s="12"/>
      <c r="X54" s="12"/>
      <c r="Y54" s="12"/>
      <c r="Z54" s="12"/>
      <c r="AA54" s="12"/>
      <c r="AB54" s="12"/>
      <c r="AC54" s="12"/>
      <c r="AD54" s="12"/>
      <c r="AE54" s="12"/>
      <c r="AF54" s="12"/>
      <c r="AG54" s="12"/>
      <c r="AH54" s="12"/>
    </row>
    <row r="55" spans="1:34" ht="45.75">
      <c r="A55" s="53"/>
      <c r="B55" s="166" t="str">
        <f ca="1">OFFSET(L!$C$1,MATCH("Declaration"&amp;ADDRESS(ROW(),COLUMN(),4),L!$A:$A,0)-1,SL,,)&amp;Q$37</f>
        <v>6) Have you identified all of the smelters supplying the 3TG to your supply chain?  (*)</v>
      </c>
      <c r="C55" s="13"/>
      <c r="D55" s="382" t="str">
        <f ca="1">D25</f>
        <v>Answer</v>
      </c>
      <c r="E55" s="382"/>
      <c r="F55" s="21"/>
      <c r="G55" s="56" t="str">
        <f ca="1">G25</f>
        <v>Comments</v>
      </c>
      <c r="H55" s="418"/>
      <c r="I55" s="418"/>
      <c r="J55" s="418"/>
      <c r="K55" s="48"/>
      <c r="L55" s="141" t="s">
        <v>1382</v>
      </c>
      <c r="M55" s="142"/>
      <c r="N55" s="135"/>
      <c r="O55" s="136"/>
      <c r="P55" s="12"/>
      <c r="Q55" s="12"/>
      <c r="R55" s="12"/>
      <c r="S55" s="12"/>
      <c r="T55" s="12"/>
      <c r="U55" s="12"/>
      <c r="V55" s="12"/>
      <c r="W55" s="12"/>
      <c r="X55" s="12"/>
      <c r="Y55" s="12"/>
      <c r="Z55" s="12"/>
      <c r="AA55" s="12"/>
      <c r="AB55" s="12"/>
      <c r="AC55" s="12"/>
      <c r="AD55" s="12"/>
      <c r="AE55" s="12"/>
      <c r="AF55" s="12"/>
      <c r="AG55" s="12"/>
      <c r="AH55" s="12"/>
    </row>
    <row r="56" spans="1:34" ht="22.5">
      <c r="A56" s="53"/>
      <c r="B56" s="52" t="str">
        <f ca="1">B38</f>
        <v xml:space="preserve">Tantalum  </v>
      </c>
      <c r="C56" s="13"/>
      <c r="D56" s="389"/>
      <c r="E56" s="390"/>
      <c r="F56" s="59"/>
      <c r="G56" s="377"/>
      <c r="H56" s="378"/>
      <c r="I56" s="378"/>
      <c r="J56" s="379"/>
      <c r="K56" s="48"/>
      <c r="L56" s="147"/>
      <c r="M56" s="137"/>
      <c r="N56" s="135"/>
      <c r="O56" s="136"/>
      <c r="P56" s="12"/>
      <c r="Q56" s="12"/>
      <c r="R56" s="12"/>
      <c r="S56" s="12"/>
      <c r="T56" s="12"/>
      <c r="U56" s="12"/>
      <c r="V56" s="12"/>
      <c r="W56" s="12"/>
      <c r="X56" s="12"/>
      <c r="Y56" s="12"/>
      <c r="Z56" s="12"/>
      <c r="AA56" s="12"/>
      <c r="AB56" s="12"/>
      <c r="AC56" s="12"/>
      <c r="AD56" s="12"/>
      <c r="AE56" s="12"/>
      <c r="AF56" s="12"/>
      <c r="AG56" s="12"/>
      <c r="AH56" s="12"/>
    </row>
    <row r="57" spans="1:34" ht="22.5">
      <c r="A57" s="53"/>
      <c r="B57" s="52" t="str">
        <f ca="1">B39</f>
        <v>Tin  (*)</v>
      </c>
      <c r="C57" s="13"/>
      <c r="D57" s="375" t="s">
        <v>564</v>
      </c>
      <c r="E57" s="376"/>
      <c r="F57" s="59"/>
      <c r="G57" s="377" t="s">
        <v>15431</v>
      </c>
      <c r="H57" s="378"/>
      <c r="I57" s="378"/>
      <c r="J57" s="379"/>
      <c r="K57" s="48"/>
      <c r="L57" s="147"/>
      <c r="M57" s="135"/>
      <c r="N57" s="135"/>
      <c r="O57" s="136"/>
      <c r="P57" s="12"/>
      <c r="Q57" s="12"/>
      <c r="R57" s="12"/>
      <c r="S57" s="12"/>
      <c r="T57" s="12"/>
      <c r="U57" s="12"/>
      <c r="V57" s="12"/>
      <c r="W57" s="12"/>
      <c r="X57" s="12"/>
      <c r="Y57" s="12"/>
      <c r="Z57" s="12"/>
      <c r="AA57" s="12"/>
      <c r="AB57" s="12"/>
      <c r="AC57" s="12"/>
      <c r="AD57" s="12"/>
      <c r="AE57" s="12"/>
      <c r="AF57" s="12"/>
      <c r="AG57" s="12"/>
      <c r="AH57" s="12"/>
    </row>
    <row r="58" spans="1:34" ht="22.5">
      <c r="A58" s="53"/>
      <c r="B58" s="52" t="str">
        <f ca="1">B40</f>
        <v xml:space="preserve">Gold  </v>
      </c>
      <c r="C58" s="13"/>
      <c r="D58" s="375"/>
      <c r="E58" s="376"/>
      <c r="F58" s="59"/>
      <c r="G58" s="377"/>
      <c r="H58" s="378"/>
      <c r="I58" s="378"/>
      <c r="J58" s="379"/>
      <c r="K58" s="48"/>
      <c r="L58" s="147"/>
      <c r="M58" s="135"/>
      <c r="N58" s="135"/>
      <c r="O58" s="136"/>
      <c r="P58" s="12"/>
      <c r="Q58" s="12"/>
      <c r="R58" s="12"/>
      <c r="S58" s="12"/>
      <c r="T58" s="12"/>
      <c r="U58" s="12"/>
      <c r="V58" s="12"/>
      <c r="W58" s="12"/>
      <c r="X58" s="12"/>
      <c r="Y58" s="12"/>
      <c r="Z58" s="12"/>
      <c r="AA58" s="12"/>
      <c r="AB58" s="12"/>
      <c r="AC58" s="12"/>
      <c r="AD58" s="12"/>
      <c r="AE58" s="12"/>
      <c r="AF58" s="12"/>
      <c r="AG58" s="12"/>
      <c r="AH58" s="12"/>
    </row>
    <row r="59" spans="1:34" ht="22.5">
      <c r="A59" s="53"/>
      <c r="B59" s="52" t="str">
        <f ca="1">B41</f>
        <v xml:space="preserve">Tungsten  </v>
      </c>
      <c r="C59" s="13"/>
      <c r="D59" s="375"/>
      <c r="E59" s="376"/>
      <c r="F59" s="59"/>
      <c r="G59" s="377"/>
      <c r="H59" s="378"/>
      <c r="I59" s="378"/>
      <c r="J59" s="379"/>
      <c r="K59" s="48"/>
      <c r="L59" s="147"/>
      <c r="M59" s="135"/>
      <c r="N59" s="135"/>
      <c r="O59" s="136"/>
      <c r="P59" s="12"/>
      <c r="Q59" s="12"/>
      <c r="R59" s="12"/>
      <c r="S59" s="12"/>
      <c r="T59" s="12"/>
      <c r="U59" s="12"/>
      <c r="V59" s="12"/>
      <c r="W59" s="12"/>
      <c r="X59" s="12"/>
      <c r="Y59" s="12"/>
      <c r="Z59" s="12"/>
      <c r="AA59" s="12"/>
      <c r="AB59" s="12"/>
      <c r="AC59" s="12"/>
      <c r="AD59" s="12"/>
      <c r="AE59" s="12"/>
      <c r="AF59" s="12"/>
      <c r="AG59" s="12"/>
      <c r="AH59" s="12"/>
    </row>
    <row r="60" spans="1:34" ht="15.75">
      <c r="A60" s="53"/>
      <c r="B60" s="27"/>
      <c r="C60" s="13"/>
      <c r="D60" s="104"/>
      <c r="E60" s="104"/>
      <c r="F60" s="101"/>
      <c r="G60" s="105"/>
      <c r="H60" s="105"/>
      <c r="I60" s="105"/>
      <c r="J60" s="105"/>
      <c r="K60" s="48"/>
      <c r="L60" s="141"/>
      <c r="M60" s="142"/>
      <c r="N60" s="135"/>
      <c r="O60" s="136"/>
      <c r="P60" s="12"/>
      <c r="Q60" s="12"/>
      <c r="R60" s="12"/>
      <c r="S60" s="12"/>
      <c r="T60" s="12"/>
      <c r="U60" s="12"/>
      <c r="V60" s="12"/>
      <c r="W60" s="12"/>
      <c r="X60" s="12"/>
      <c r="Y60" s="12"/>
      <c r="Z60" s="12"/>
      <c r="AA60" s="12"/>
      <c r="AB60" s="12"/>
      <c r="AC60" s="12"/>
      <c r="AD60" s="12"/>
      <c r="AE60" s="12"/>
      <c r="AF60" s="12"/>
      <c r="AG60" s="12"/>
      <c r="AH60" s="12"/>
    </row>
    <row r="61" spans="1:34" ht="45.75">
      <c r="A61" s="53"/>
      <c r="B61" s="56" t="str">
        <f ca="1">OFFSET(L!$C$1,MATCH("Declaration"&amp;ADDRESS(ROW(),COLUMN(),4),L!$A:$A,0)-1,SL,,)&amp;Q$37</f>
        <v>7) Has all applicable smelter information received by your company been reported in this declaration?  (*)</v>
      </c>
      <c r="C61" s="13"/>
      <c r="D61" s="382" t="str">
        <f ca="1">D25</f>
        <v>Answer</v>
      </c>
      <c r="E61" s="382"/>
      <c r="F61" s="21"/>
      <c r="G61" s="56" t="str">
        <f ca="1">G25</f>
        <v>Comments</v>
      </c>
      <c r="H61" s="418" t="str">
        <f>IF(Q69="(*)","Click here to enter smelter names","")</f>
        <v/>
      </c>
      <c r="I61" s="418"/>
      <c r="J61" s="418"/>
      <c r="K61" s="48"/>
      <c r="L61" s="141" t="s">
        <v>1382</v>
      </c>
      <c r="M61" s="142"/>
      <c r="N61" s="135"/>
      <c r="O61" s="136"/>
      <c r="P61" s="12"/>
      <c r="Q61" s="12"/>
      <c r="R61" s="12"/>
      <c r="S61" s="12"/>
      <c r="T61" s="12"/>
      <c r="U61" s="12"/>
      <c r="V61" s="12"/>
      <c r="W61" s="12"/>
      <c r="X61" s="12"/>
      <c r="Y61" s="12"/>
      <c r="Z61" s="12"/>
      <c r="AA61" s="12"/>
      <c r="AB61" s="12"/>
      <c r="AC61" s="12"/>
      <c r="AD61" s="12"/>
      <c r="AE61" s="12"/>
      <c r="AF61" s="12"/>
      <c r="AG61" s="12"/>
      <c r="AH61" s="12"/>
    </row>
    <row r="62" spans="1:34" ht="22.5">
      <c r="A62" s="53"/>
      <c r="B62" s="52" t="str">
        <f ca="1">B38</f>
        <v xml:space="preserve">Tantalum  </v>
      </c>
      <c r="C62" s="47"/>
      <c r="D62" s="375"/>
      <c r="E62" s="376"/>
      <c r="F62" s="60"/>
      <c r="G62" s="377"/>
      <c r="H62" s="378"/>
      <c r="I62" s="378"/>
      <c r="J62" s="379"/>
      <c r="K62" s="48"/>
      <c r="L62" s="147"/>
      <c r="M62" s="137"/>
      <c r="N62" s="135"/>
      <c r="O62" s="136"/>
      <c r="P62" s="12"/>
      <c r="Q62" s="12"/>
      <c r="R62" s="12"/>
      <c r="S62" s="12"/>
      <c r="T62" s="12"/>
      <c r="U62" s="12"/>
      <c r="V62" s="12"/>
      <c r="W62" s="12"/>
      <c r="X62" s="12"/>
      <c r="Y62" s="12"/>
      <c r="Z62" s="12"/>
      <c r="AA62" s="12"/>
      <c r="AB62" s="12"/>
      <c r="AC62" s="12"/>
      <c r="AD62" s="12"/>
      <c r="AE62" s="12"/>
      <c r="AF62" s="12"/>
      <c r="AG62" s="12"/>
      <c r="AH62" s="12"/>
    </row>
    <row r="63" spans="1:34" ht="22.5">
      <c r="A63" s="53"/>
      <c r="B63" s="52" t="str">
        <f ca="1">B39</f>
        <v>Tin  (*)</v>
      </c>
      <c r="C63" s="47"/>
      <c r="D63" s="375" t="s">
        <v>563</v>
      </c>
      <c r="E63" s="376"/>
      <c r="F63" s="60"/>
      <c r="G63" s="377" t="s">
        <v>15432</v>
      </c>
      <c r="H63" s="378"/>
      <c r="I63" s="378"/>
      <c r="J63" s="379"/>
      <c r="K63" s="48"/>
      <c r="L63" s="147"/>
      <c r="M63" s="135"/>
      <c r="N63" s="135"/>
      <c r="O63" s="136"/>
      <c r="P63" s="12"/>
      <c r="Q63" s="12"/>
      <c r="R63" s="12"/>
      <c r="S63" s="12"/>
      <c r="T63" s="12"/>
      <c r="U63" s="12"/>
      <c r="V63" s="12"/>
      <c r="W63" s="12"/>
      <c r="X63" s="12"/>
      <c r="Y63" s="12"/>
      <c r="Z63" s="12"/>
      <c r="AA63" s="12"/>
      <c r="AB63" s="12"/>
      <c r="AC63" s="12"/>
      <c r="AD63" s="12"/>
      <c r="AE63" s="12"/>
      <c r="AF63" s="12"/>
      <c r="AG63" s="12"/>
      <c r="AH63" s="12"/>
    </row>
    <row r="64" spans="1:34" ht="22.5">
      <c r="A64" s="53"/>
      <c r="B64" s="52" t="str">
        <f ca="1">B40</f>
        <v xml:space="preserve">Gold  </v>
      </c>
      <c r="C64" s="47"/>
      <c r="D64" s="375"/>
      <c r="E64" s="376"/>
      <c r="F64" s="60"/>
      <c r="G64" s="377"/>
      <c r="H64" s="378"/>
      <c r="I64" s="378"/>
      <c r="J64" s="379"/>
      <c r="K64" s="48"/>
      <c r="L64" s="147"/>
      <c r="M64" s="135"/>
      <c r="N64" s="135"/>
      <c r="O64" s="136"/>
      <c r="P64" s="12"/>
      <c r="Q64" s="12"/>
      <c r="R64" s="12"/>
      <c r="S64" s="12"/>
      <c r="T64" s="12"/>
      <c r="U64" s="12"/>
      <c r="V64" s="12"/>
      <c r="W64" s="12"/>
      <c r="X64" s="12"/>
      <c r="Y64" s="12"/>
      <c r="Z64" s="12"/>
      <c r="AA64" s="12"/>
      <c r="AB64" s="12"/>
      <c r="AC64" s="12"/>
      <c r="AD64" s="12"/>
      <c r="AE64" s="12"/>
      <c r="AF64" s="12"/>
      <c r="AG64" s="12"/>
      <c r="AH64" s="12"/>
    </row>
    <row r="65" spans="1:34" ht="22.5">
      <c r="A65" s="50"/>
      <c r="B65" s="52" t="str">
        <f ca="1">B41</f>
        <v xml:space="preserve">Tungsten  </v>
      </c>
      <c r="C65" s="61"/>
      <c r="D65" s="375"/>
      <c r="E65" s="376"/>
      <c r="F65" s="62"/>
      <c r="G65" s="377"/>
      <c r="H65" s="378"/>
      <c r="I65" s="378"/>
      <c r="J65" s="379"/>
      <c r="K65" s="51"/>
      <c r="L65" s="148"/>
      <c r="M65" s="135"/>
      <c r="N65" s="135"/>
      <c r="O65" s="136"/>
      <c r="P65" s="12"/>
      <c r="Q65" s="12"/>
      <c r="R65" s="12"/>
      <c r="S65" s="12"/>
      <c r="T65" s="12"/>
      <c r="U65" s="12"/>
      <c r="V65" s="12"/>
      <c r="W65" s="12"/>
      <c r="X65" s="12"/>
      <c r="Y65" s="12"/>
      <c r="Z65" s="12"/>
      <c r="AA65" s="12"/>
      <c r="AB65" s="12"/>
      <c r="AC65" s="12"/>
      <c r="AD65" s="12"/>
      <c r="AE65" s="12"/>
      <c r="AF65" s="12"/>
      <c r="AG65" s="12"/>
      <c r="AH65" s="12"/>
    </row>
    <row r="66" spans="1:34" ht="15">
      <c r="A66" s="53"/>
      <c r="B66" s="20"/>
      <c r="C66" s="20"/>
      <c r="D66" s="20"/>
      <c r="E66" s="20"/>
      <c r="F66" s="20"/>
      <c r="G66" s="97"/>
      <c r="H66" s="97"/>
      <c r="I66" s="97"/>
      <c r="J66" s="97"/>
      <c r="K66" s="48"/>
      <c r="L66" s="144"/>
      <c r="M66" s="135"/>
      <c r="N66" s="135"/>
      <c r="O66" s="136"/>
      <c r="P66" s="12"/>
      <c r="Q66" s="12"/>
      <c r="R66" s="12"/>
      <c r="S66" s="12"/>
      <c r="T66" s="12"/>
      <c r="U66" s="12"/>
      <c r="V66" s="12"/>
      <c r="W66" s="12"/>
      <c r="X66" s="12"/>
      <c r="Y66" s="12"/>
      <c r="Z66" s="12"/>
      <c r="AA66" s="12"/>
      <c r="AB66" s="12"/>
      <c r="AC66" s="12"/>
      <c r="AD66" s="12"/>
      <c r="AE66" s="12"/>
      <c r="AF66" s="12"/>
      <c r="AG66" s="12"/>
      <c r="AH66" s="12"/>
    </row>
    <row r="67" spans="1:34" ht="15">
      <c r="A67" s="53"/>
      <c r="B67" s="432" t="str">
        <f ca="1">OFFSET(L!$C$1,MATCH("Declaration"&amp;ADDRESS(ROW(),COLUMN(),4),L!$A:$A,0)-1,SL,,)</f>
        <v>Answer the Following Questions at a Company Level</v>
      </c>
      <c r="C67" s="432"/>
      <c r="D67" s="432"/>
      <c r="E67" s="432"/>
      <c r="F67" s="432"/>
      <c r="G67" s="432"/>
      <c r="H67" s="432"/>
      <c r="I67" s="432"/>
      <c r="J67" s="432"/>
      <c r="K67" s="48"/>
      <c r="L67" s="144"/>
      <c r="M67" s="135"/>
      <c r="N67" s="135"/>
      <c r="O67" s="136"/>
      <c r="P67" s="12"/>
      <c r="Q67" s="12"/>
      <c r="R67" s="12"/>
      <c r="S67" s="12"/>
      <c r="T67" s="12"/>
      <c r="U67" s="12"/>
      <c r="V67" s="12"/>
      <c r="W67" s="12"/>
      <c r="X67" s="12"/>
      <c r="Y67" s="12"/>
      <c r="Z67" s="12"/>
      <c r="AA67" s="12"/>
      <c r="AB67" s="12"/>
      <c r="AC67" s="12"/>
      <c r="AD67" s="12"/>
      <c r="AE67" s="12"/>
      <c r="AF67" s="12"/>
      <c r="AG67" s="12"/>
      <c r="AH67" s="12"/>
    </row>
    <row r="68" spans="1:34" ht="15.75">
      <c r="A68" s="63"/>
      <c r="B68" s="64" t="str">
        <f ca="1">OFFSET(L!$C$1,MATCH("Declaration"&amp;ADDRESS(ROW(),COLUMN(),4),L!$A:$A,0)-1,SL,,)</f>
        <v>Question</v>
      </c>
      <c r="C68" s="98"/>
      <c r="D68" s="421" t="str">
        <f ca="1">D25</f>
        <v>Answer</v>
      </c>
      <c r="E68" s="421"/>
      <c r="F68" s="65"/>
      <c r="G68" s="421" t="str">
        <f ca="1">G25</f>
        <v>Comments</v>
      </c>
      <c r="H68" s="421" t="e">
        <f>HLOOKUP(SL,LT,$O68,0)</f>
        <v>#NAME?</v>
      </c>
      <c r="I68" s="421" t="e">
        <f>HLOOKUP(SL,LT,$O68,0)</f>
        <v>#NAME?</v>
      </c>
      <c r="J68" s="99"/>
      <c r="K68" s="67"/>
      <c r="L68" s="143"/>
      <c r="M68" s="142"/>
      <c r="N68" s="135"/>
      <c r="O68" s="136"/>
      <c r="P68" s="12"/>
      <c r="Q68" s="12"/>
      <c r="R68" s="12"/>
      <c r="S68" s="12"/>
      <c r="T68" s="12"/>
      <c r="U68" s="12"/>
      <c r="V68" s="12"/>
      <c r="W68" s="12"/>
      <c r="X68" s="12"/>
      <c r="Y68" s="12"/>
      <c r="Z68" s="12"/>
      <c r="AA68" s="12"/>
      <c r="AB68" s="12"/>
      <c r="AC68" s="12"/>
      <c r="AD68" s="12"/>
      <c r="AE68" s="12"/>
      <c r="AF68" s="12"/>
      <c r="AG68" s="12"/>
      <c r="AH68" s="12"/>
    </row>
    <row r="69" spans="1:34" ht="30">
      <c r="A69" s="53"/>
      <c r="B69" s="68" t="str">
        <f ca="1">OFFSET(L!$C$1,MATCH("Declaration"&amp;ADDRESS(ROW(),COLUMN(),4),L!$A:$A,0)-1,SL,,)&amp;$Q$37</f>
        <v>A. Have you established a conflict minerals sourcing policy? (*)</v>
      </c>
      <c r="C69" s="69"/>
      <c r="D69" s="375" t="s">
        <v>563</v>
      </c>
      <c r="E69" s="376"/>
      <c r="F69" s="69"/>
      <c r="G69" s="377"/>
      <c r="H69" s="378"/>
      <c r="I69" s="378"/>
      <c r="J69" s="379"/>
      <c r="K69" s="48"/>
      <c r="L69" s="143" t="s">
        <v>1383</v>
      </c>
      <c r="M69" s="142"/>
      <c r="N69" s="135"/>
      <c r="O69" s="136"/>
      <c r="P69" s="12"/>
      <c r="Q69" s="12"/>
      <c r="R69" s="12"/>
      <c r="S69" s="12"/>
      <c r="T69" s="12"/>
      <c r="U69" s="12"/>
      <c r="V69" s="12"/>
      <c r="W69" s="12"/>
      <c r="X69" s="12"/>
      <c r="Y69" s="12"/>
      <c r="Z69" s="12"/>
      <c r="AA69" s="12"/>
      <c r="AB69" s="12"/>
      <c r="AC69" s="12"/>
      <c r="AD69" s="12"/>
      <c r="AE69" s="12"/>
      <c r="AF69" s="12"/>
      <c r="AG69" s="12"/>
      <c r="AH69" s="12"/>
    </row>
    <row r="70" spans="1:34" ht="15.75">
      <c r="A70" s="53"/>
      <c r="B70" s="70"/>
      <c r="C70" s="15"/>
      <c r="D70" s="1"/>
      <c r="E70" s="1"/>
      <c r="F70" s="15"/>
      <c r="G70" s="422"/>
      <c r="H70" s="422"/>
      <c r="I70" s="422"/>
      <c r="J70" s="422"/>
      <c r="K70" s="48"/>
      <c r="L70" s="143"/>
      <c r="M70" s="142"/>
      <c r="N70" s="135"/>
      <c r="O70" s="136"/>
      <c r="P70" s="12"/>
      <c r="Q70" s="12"/>
      <c r="R70" s="12"/>
      <c r="S70" s="12"/>
      <c r="T70" s="12"/>
      <c r="U70" s="12"/>
      <c r="V70" s="12"/>
      <c r="W70" s="12"/>
      <c r="X70" s="12"/>
      <c r="Y70" s="12"/>
      <c r="Z70" s="12"/>
      <c r="AA70" s="12"/>
      <c r="AB70" s="12"/>
      <c r="AC70" s="12"/>
      <c r="AD70" s="12"/>
      <c r="AE70" s="12"/>
      <c r="AF70" s="12"/>
      <c r="AG70" s="12"/>
      <c r="AH70" s="12"/>
    </row>
    <row r="71" spans="1:34" ht="49.35" customHeight="1">
      <c r="A71" s="53"/>
      <c r="B71" s="68" t="str">
        <f ca="1">OFFSET(L!$C$1,MATCH("Declaration"&amp;ADDRESS(ROW(),COLUMN(),4),L!$A:$A,0)-1,SL,,)&amp;$Q$37</f>
        <v>B. Is your conflict minerals sourcing policy publicly available on your website? (Note – If yes, the user shall specify the URL in the comment field.) (*)</v>
      </c>
      <c r="C71" s="69"/>
      <c r="D71" s="375" t="s">
        <v>564</v>
      </c>
      <c r="E71" s="376"/>
      <c r="F71" s="69"/>
      <c r="G71" s="391"/>
      <c r="H71" s="392"/>
      <c r="I71" s="392"/>
      <c r="J71" s="393"/>
      <c r="K71" s="48"/>
      <c r="L71" s="143" t="s">
        <v>1384</v>
      </c>
      <c r="M71" s="142"/>
      <c r="N71" s="135"/>
      <c r="O71" s="136"/>
      <c r="P71" s="12"/>
      <c r="Q71" s="12"/>
      <c r="R71" s="12"/>
      <c r="S71" s="12"/>
      <c r="T71" s="12"/>
      <c r="U71" s="12"/>
      <c r="V71" s="12"/>
      <c r="W71" s="12"/>
      <c r="X71" s="12"/>
      <c r="Y71" s="12"/>
      <c r="Z71" s="12"/>
      <c r="AA71" s="12"/>
      <c r="AB71" s="12"/>
      <c r="AC71" s="12"/>
      <c r="AD71" s="12"/>
      <c r="AE71" s="12"/>
      <c r="AF71" s="12"/>
      <c r="AG71" s="12"/>
      <c r="AH71" s="12"/>
    </row>
    <row r="72" spans="1:34" ht="15.75">
      <c r="A72" s="53"/>
      <c r="B72" s="70"/>
      <c r="C72" s="15"/>
      <c r="D72" s="1"/>
      <c r="E72" s="1"/>
      <c r="F72" s="15"/>
      <c r="G72" s="66"/>
      <c r="H72" s="66"/>
      <c r="I72" s="66"/>
      <c r="J72" s="66"/>
      <c r="K72" s="48"/>
      <c r="L72" s="143"/>
      <c r="M72" s="142"/>
      <c r="N72" s="135"/>
      <c r="O72" s="136"/>
      <c r="P72" s="12"/>
      <c r="Q72" s="12"/>
      <c r="R72" s="12"/>
      <c r="S72" s="12"/>
      <c r="T72" s="12"/>
      <c r="U72" s="12"/>
      <c r="V72" s="12"/>
      <c r="W72" s="12"/>
      <c r="X72" s="12"/>
      <c r="Y72" s="12"/>
      <c r="Z72" s="12"/>
      <c r="AA72" s="12"/>
      <c r="AB72" s="12"/>
      <c r="AC72" s="12"/>
      <c r="AD72" s="12"/>
      <c r="AE72" s="12"/>
      <c r="AF72" s="12"/>
      <c r="AG72" s="12"/>
      <c r="AH72" s="12"/>
    </row>
    <row r="73" spans="1:34" ht="36.75" customHeight="1">
      <c r="A73" s="53"/>
      <c r="B73" s="68" t="str">
        <f ca="1">OFFSET(L!$C$1,MATCH("Declaration"&amp;ADDRESS(ROW(),COLUMN(),4),L!$A:$A,0)-1,SL,,)&amp;$Q$37</f>
        <v>C. Do you require your direct suppliers to be DRC conflict-free? (*)</v>
      </c>
      <c r="C73" s="69"/>
      <c r="D73" s="375" t="s">
        <v>563</v>
      </c>
      <c r="E73" s="376"/>
      <c r="F73" s="69"/>
      <c r="G73" s="377"/>
      <c r="H73" s="378"/>
      <c r="I73" s="378"/>
      <c r="J73" s="379"/>
      <c r="K73" s="48"/>
      <c r="L73" s="143" t="s">
        <v>1384</v>
      </c>
      <c r="M73" s="142"/>
      <c r="N73" s="135"/>
      <c r="O73" s="136"/>
      <c r="P73" s="12"/>
      <c r="Q73" s="12"/>
      <c r="R73" s="12"/>
      <c r="S73" s="12"/>
      <c r="T73" s="12"/>
      <c r="U73" s="12"/>
      <c r="V73" s="12"/>
      <c r="W73" s="12"/>
      <c r="X73" s="12"/>
      <c r="Y73" s="12"/>
      <c r="Z73" s="12"/>
      <c r="AA73" s="12"/>
      <c r="AB73" s="12"/>
      <c r="AC73" s="12"/>
      <c r="AD73" s="12"/>
      <c r="AE73" s="12"/>
      <c r="AF73" s="12"/>
      <c r="AG73" s="12"/>
      <c r="AH73" s="12"/>
    </row>
    <row r="74" spans="1:34" ht="15.75">
      <c r="A74" s="53"/>
      <c r="B74" s="70"/>
      <c r="C74" s="15"/>
      <c r="D74" s="1"/>
      <c r="E74" s="1"/>
      <c r="F74" s="15"/>
      <c r="G74" s="66"/>
      <c r="H74" s="66"/>
      <c r="I74" s="66"/>
      <c r="J74" s="66"/>
      <c r="K74" s="48"/>
      <c r="L74" s="143"/>
      <c r="M74" s="142"/>
      <c r="N74" s="135"/>
      <c r="O74" s="136"/>
      <c r="P74" s="12"/>
      <c r="Q74" s="12"/>
      <c r="R74" s="12"/>
      <c r="S74" s="12"/>
      <c r="T74" s="12"/>
      <c r="U74" s="12"/>
      <c r="V74" s="12"/>
      <c r="W74" s="12"/>
      <c r="X74" s="12"/>
      <c r="Y74" s="12"/>
      <c r="Z74" s="12"/>
      <c r="AA74" s="12"/>
      <c r="AB74" s="12"/>
      <c r="AC74" s="12"/>
      <c r="AD74" s="12"/>
      <c r="AE74" s="12"/>
      <c r="AF74" s="12"/>
      <c r="AG74" s="12"/>
      <c r="AH74" s="12"/>
    </row>
    <row r="75" spans="1:34" ht="48" customHeight="1">
      <c r="A75" s="53"/>
      <c r="B75" s="68" t="str">
        <f ca="1">OFFSET(L!$C$1,MATCH("Declaration"&amp;ADDRESS(ROW(),COLUMN(),4),L!$A:$A,0)-1,SL,,)&amp;$Q$37</f>
        <v>D. Do you require your direct suppliers to source the 3TG from smelters whose due diligence practices have been validated by an independent third party audit program? (*)</v>
      </c>
      <c r="C75" s="69"/>
      <c r="D75" s="375" t="s">
        <v>564</v>
      </c>
      <c r="E75" s="376"/>
      <c r="F75" s="69"/>
      <c r="G75" s="377"/>
      <c r="H75" s="378"/>
      <c r="I75" s="378"/>
      <c r="J75" s="379"/>
      <c r="K75" s="48"/>
      <c r="L75" s="143" t="s">
        <v>1447</v>
      </c>
      <c r="M75" s="142"/>
      <c r="N75" s="135"/>
      <c r="O75" s="136"/>
      <c r="P75" s="12"/>
      <c r="Q75" s="12"/>
      <c r="R75" s="12"/>
      <c r="S75" s="12"/>
      <c r="T75" s="12"/>
      <c r="U75" s="12"/>
      <c r="V75" s="12"/>
      <c r="W75" s="12"/>
      <c r="X75" s="12"/>
      <c r="Y75" s="12"/>
      <c r="Z75" s="12"/>
      <c r="AA75" s="12"/>
      <c r="AB75" s="12"/>
      <c r="AC75" s="12"/>
      <c r="AD75" s="12"/>
      <c r="AE75" s="12"/>
      <c r="AF75" s="12"/>
      <c r="AG75" s="12"/>
      <c r="AH75" s="12"/>
    </row>
    <row r="76" spans="1:34" ht="15.75">
      <c r="A76" s="53"/>
      <c r="B76" s="71"/>
      <c r="C76" s="15"/>
      <c r="D76" s="72"/>
      <c r="E76" s="72"/>
      <c r="F76" s="15"/>
      <c r="G76" s="66"/>
      <c r="H76" s="66"/>
      <c r="I76" s="66"/>
      <c r="J76" s="66"/>
      <c r="K76" s="48"/>
      <c r="L76" s="143"/>
      <c r="M76" s="142"/>
      <c r="N76" s="135"/>
      <c r="O76" s="136"/>
      <c r="P76" s="12"/>
      <c r="Q76" s="12"/>
      <c r="R76" s="12"/>
      <c r="S76" s="12"/>
      <c r="T76" s="12"/>
      <c r="U76" s="12"/>
      <c r="V76" s="12"/>
      <c r="W76" s="12"/>
      <c r="X76" s="12"/>
      <c r="Y76" s="12"/>
      <c r="Z76" s="12"/>
      <c r="AA76" s="12"/>
      <c r="AB76" s="12"/>
      <c r="AC76" s="12"/>
      <c r="AD76" s="12"/>
      <c r="AE76" s="12"/>
      <c r="AF76" s="12"/>
      <c r="AG76" s="12"/>
      <c r="AH76" s="12"/>
    </row>
    <row r="77" spans="1:34" ht="35.25" customHeight="1">
      <c r="A77" s="53"/>
      <c r="B77" s="68" t="str">
        <f ca="1">OFFSET(L!$C$1,MATCH("Declaration"&amp;ADDRESS(ROW(),COLUMN(),4),L!$A:$A,0)-1,SL,,)&amp;$Q$37</f>
        <v>E. Have you implemented due diligence measures for conflict-free sourcing? (*)</v>
      </c>
      <c r="C77" s="69"/>
      <c r="D77" s="375" t="s">
        <v>564</v>
      </c>
      <c r="E77" s="376"/>
      <c r="F77" s="69"/>
      <c r="G77" s="377"/>
      <c r="H77" s="378"/>
      <c r="I77" s="378"/>
      <c r="J77" s="379"/>
      <c r="K77" s="48"/>
      <c r="L77" s="143" t="s">
        <v>1384</v>
      </c>
      <c r="M77" s="142"/>
      <c r="N77" s="135"/>
      <c r="O77" s="136"/>
      <c r="P77" s="12"/>
      <c r="Q77" s="12"/>
      <c r="R77" s="12"/>
      <c r="S77" s="12"/>
      <c r="T77" s="12"/>
      <c r="U77" s="12"/>
      <c r="V77" s="12"/>
      <c r="W77" s="12"/>
      <c r="X77" s="12"/>
      <c r="Y77" s="12"/>
      <c r="Z77" s="12"/>
      <c r="AA77" s="12"/>
      <c r="AB77" s="12"/>
      <c r="AC77" s="12"/>
      <c r="AD77" s="12"/>
      <c r="AE77" s="12"/>
      <c r="AF77" s="12"/>
      <c r="AG77" s="12"/>
      <c r="AH77" s="12"/>
    </row>
    <row r="78" spans="1:34" ht="15">
      <c r="A78" s="53"/>
      <c r="K78" s="48"/>
      <c r="L78" s="143"/>
      <c r="M78" s="142"/>
      <c r="N78" s="135"/>
      <c r="O78" s="136"/>
      <c r="P78" s="12"/>
      <c r="Q78" s="12"/>
      <c r="R78" s="12"/>
      <c r="S78" s="12"/>
      <c r="T78" s="12"/>
      <c r="U78" s="12"/>
      <c r="V78" s="12"/>
      <c r="W78" s="12"/>
      <c r="X78" s="12"/>
      <c r="Y78" s="12"/>
      <c r="Z78" s="12"/>
      <c r="AA78" s="12"/>
      <c r="AB78" s="12"/>
      <c r="AC78" s="12"/>
      <c r="AD78" s="12"/>
      <c r="AE78" s="12"/>
      <c r="AF78" s="12"/>
      <c r="AG78" s="12"/>
      <c r="AH78" s="12"/>
    </row>
    <row r="79" spans="1:34" ht="49.5" customHeight="1">
      <c r="A79" s="53"/>
      <c r="B79" s="68" t="str">
        <f ca="1">OFFSET(L!$C$1,MATCH("Declaration"&amp;ADDRESS(ROW(),COLUMN(),4),L!$A:$A,0)-1,SL,,)&amp;$Q$37</f>
        <v>F. Does your company conduct Conflict Minerals survey(s) of your relevant supplier(s)? (*)</v>
      </c>
      <c r="C79" s="69"/>
      <c r="D79" s="429" t="s">
        <v>13591</v>
      </c>
      <c r="E79" s="430"/>
      <c r="F79" s="69"/>
      <c r="G79" s="377"/>
      <c r="H79" s="378"/>
      <c r="I79" s="378"/>
      <c r="J79" s="379"/>
      <c r="K79" s="48"/>
      <c r="L79" s="143" t="s">
        <v>1384</v>
      </c>
      <c r="M79" s="142"/>
      <c r="N79" s="135"/>
      <c r="O79" s="136"/>
      <c r="P79" s="12"/>
      <c r="Q79" s="12"/>
      <c r="R79" s="12"/>
      <c r="S79" s="12"/>
      <c r="T79" s="12"/>
      <c r="U79" s="12"/>
      <c r="V79" s="12"/>
      <c r="W79" s="12"/>
      <c r="X79" s="12"/>
      <c r="Y79" s="12"/>
      <c r="Z79" s="12"/>
      <c r="AA79" s="12"/>
      <c r="AB79" s="12"/>
      <c r="AC79" s="12"/>
      <c r="AD79" s="12"/>
      <c r="AE79" s="12"/>
      <c r="AF79" s="12"/>
      <c r="AG79" s="12"/>
      <c r="AH79" s="12"/>
    </row>
    <row r="80" spans="1:34" ht="15.75">
      <c r="A80" s="53"/>
      <c r="B80" s="73"/>
      <c r="C80" s="15"/>
      <c r="D80" s="1"/>
      <c r="E80" s="1"/>
      <c r="F80" s="16"/>
      <c r="G80" s="422"/>
      <c r="H80" s="422"/>
      <c r="I80" s="422"/>
      <c r="J80" s="422"/>
      <c r="K80" s="48"/>
      <c r="L80" s="143"/>
      <c r="M80" s="142"/>
      <c r="N80" s="135"/>
      <c r="O80" s="136"/>
      <c r="P80" s="12"/>
      <c r="Q80" s="12"/>
      <c r="R80" s="12"/>
      <c r="S80" s="12"/>
      <c r="T80" s="12"/>
      <c r="U80" s="12"/>
      <c r="V80" s="12"/>
      <c r="W80" s="12"/>
      <c r="X80" s="12"/>
      <c r="Y80" s="12"/>
      <c r="Z80" s="12"/>
      <c r="AA80" s="12"/>
      <c r="AB80" s="12"/>
      <c r="AC80" s="12"/>
      <c r="AD80" s="12"/>
      <c r="AE80" s="12"/>
      <c r="AF80" s="12"/>
      <c r="AG80" s="12"/>
      <c r="AH80" s="12"/>
    </row>
    <row r="81" spans="1:34" ht="37.35" customHeight="1">
      <c r="A81" s="53"/>
      <c r="B81" s="68" t="str">
        <f ca="1">OFFSET(L!$C$1,MATCH("Declaration"&amp;ADDRESS(ROW(),COLUMN(),4),L!$A:$A,0)-1,SL,,)&amp;$Q$37</f>
        <v>G. Do you review due diligence information received from your suppliers against your company’s expectations? (*)</v>
      </c>
      <c r="C81" s="69"/>
      <c r="D81" s="375" t="s">
        <v>563</v>
      </c>
      <c r="E81" s="376"/>
      <c r="F81" s="69"/>
      <c r="G81" s="377"/>
      <c r="H81" s="378"/>
      <c r="I81" s="378"/>
      <c r="J81" s="379"/>
      <c r="K81" s="48"/>
      <c r="L81" s="143" t="s">
        <v>1382</v>
      </c>
      <c r="M81" s="142"/>
      <c r="N81" s="135"/>
      <c r="O81" s="136"/>
      <c r="P81" s="12"/>
      <c r="Q81" s="12"/>
      <c r="R81" s="12"/>
      <c r="S81" s="12"/>
      <c r="T81" s="12"/>
      <c r="U81" s="12"/>
      <c r="V81" s="12"/>
      <c r="W81" s="12"/>
      <c r="X81" s="12"/>
      <c r="Y81" s="12"/>
      <c r="Z81" s="12"/>
      <c r="AA81" s="12"/>
      <c r="AB81" s="12"/>
      <c r="AC81" s="12"/>
      <c r="AD81" s="12"/>
      <c r="AE81" s="12"/>
      <c r="AF81" s="12"/>
      <c r="AG81" s="12"/>
      <c r="AH81" s="12"/>
    </row>
    <row r="82" spans="1:34" ht="15.75">
      <c r="A82" s="53"/>
      <c r="B82" s="70"/>
      <c r="C82" s="15"/>
      <c r="D82" s="1"/>
      <c r="E82" s="1"/>
      <c r="F82" s="16"/>
      <c r="G82" s="431"/>
      <c r="H82" s="431"/>
      <c r="I82" s="431"/>
      <c r="J82" s="431"/>
      <c r="K82" s="48"/>
      <c r="L82" s="143"/>
      <c r="M82" s="142"/>
      <c r="N82" s="135"/>
      <c r="O82" s="136"/>
      <c r="P82" s="12"/>
      <c r="Q82" s="12"/>
      <c r="R82" s="12"/>
      <c r="S82" s="12"/>
      <c r="T82" s="12"/>
      <c r="U82" s="12"/>
      <c r="V82" s="12"/>
      <c r="W82" s="12"/>
      <c r="X82" s="12"/>
      <c r="Y82" s="12"/>
      <c r="Z82" s="12"/>
      <c r="AA82" s="12"/>
      <c r="AB82" s="12"/>
      <c r="AC82" s="12"/>
      <c r="AD82" s="12"/>
      <c r="AE82" s="12"/>
      <c r="AF82" s="12"/>
      <c r="AG82" s="12"/>
      <c r="AH82" s="12"/>
    </row>
    <row r="83" spans="1:34" ht="30">
      <c r="A83" s="53"/>
      <c r="B83" s="68" t="str">
        <f ca="1">OFFSET(L!$C$1,MATCH("Declaration"&amp;ADDRESS(ROW(),COLUMN(),4),L!$A:$A,0)-1,SL,,)&amp;$Q$37</f>
        <v>H. Does your review process include corrective action management? (*)</v>
      </c>
      <c r="C83" s="69"/>
      <c r="D83" s="375" t="s">
        <v>564</v>
      </c>
      <c r="E83" s="376"/>
      <c r="F83" s="69"/>
      <c r="G83" s="377"/>
      <c r="H83" s="378"/>
      <c r="I83" s="378"/>
      <c r="J83" s="379"/>
      <c r="K83" s="48"/>
      <c r="L83" s="143" t="s">
        <v>1384</v>
      </c>
      <c r="M83" s="142"/>
      <c r="N83" s="135"/>
      <c r="O83" s="136"/>
      <c r="P83" s="12"/>
      <c r="Q83" s="12"/>
      <c r="R83" s="12"/>
      <c r="S83" s="12"/>
      <c r="T83" s="12"/>
      <c r="U83" s="12"/>
      <c r="V83" s="12"/>
      <c r="W83" s="12"/>
      <c r="X83" s="12"/>
      <c r="Y83" s="12"/>
      <c r="Z83" s="12"/>
      <c r="AA83" s="12"/>
      <c r="AB83" s="12"/>
      <c r="AC83" s="12"/>
      <c r="AD83" s="12"/>
      <c r="AE83" s="12"/>
      <c r="AF83" s="12"/>
      <c r="AG83" s="12"/>
      <c r="AH83" s="12"/>
    </row>
    <row r="84" spans="1:34" ht="15">
      <c r="A84" s="53"/>
      <c r="B84" s="74"/>
      <c r="C84" s="13"/>
      <c r="D84" s="75"/>
      <c r="E84" s="75"/>
      <c r="F84" s="13"/>
      <c r="G84" s="76"/>
      <c r="H84" s="76"/>
      <c r="I84" s="76"/>
      <c r="J84" s="76"/>
      <c r="K84" s="48"/>
      <c r="L84" s="143"/>
      <c r="M84" s="142"/>
      <c r="N84" s="135"/>
      <c r="O84" s="136"/>
      <c r="P84" s="12"/>
      <c r="Q84" s="12"/>
      <c r="R84" s="12"/>
      <c r="S84" s="12"/>
      <c r="T84" s="12"/>
      <c r="U84" s="12"/>
      <c r="V84" s="12"/>
      <c r="W84" s="12"/>
      <c r="X84" s="12"/>
      <c r="Y84" s="12"/>
      <c r="Z84" s="12"/>
      <c r="AA84" s="12"/>
      <c r="AB84" s="12"/>
      <c r="AC84" s="12"/>
      <c r="AD84" s="12"/>
      <c r="AE84" s="12"/>
      <c r="AF84" s="12"/>
      <c r="AG84" s="12"/>
      <c r="AH84" s="12"/>
    </row>
    <row r="85" spans="1:34" ht="30">
      <c r="A85" s="53"/>
      <c r="B85" s="68" t="str">
        <f ca="1">OFFSET(L!$C$1,MATCH("Declaration"&amp;ADDRESS(ROW(),COLUMN(),4),L!$A:$A,0)-1,SL,,)&amp;$Q$37</f>
        <v>I. Is your company required to file an annual conflict minerals disclosure with the SEC? (*)</v>
      </c>
      <c r="C85" s="69"/>
      <c r="D85" s="375" t="s">
        <v>564</v>
      </c>
      <c r="E85" s="376"/>
      <c r="F85" s="69"/>
      <c r="G85" s="377"/>
      <c r="H85" s="378"/>
      <c r="I85" s="378"/>
      <c r="J85" s="379"/>
      <c r="K85" s="48"/>
      <c r="L85" s="144" t="s">
        <v>1384</v>
      </c>
      <c r="M85" s="135"/>
      <c r="N85" s="135"/>
      <c r="O85" s="136"/>
      <c r="P85" s="12"/>
      <c r="Q85" s="12"/>
      <c r="R85" s="12"/>
      <c r="S85" s="12"/>
      <c r="T85" s="12"/>
      <c r="U85" s="12"/>
      <c r="V85" s="12"/>
      <c r="W85" s="12"/>
      <c r="X85" s="12"/>
      <c r="Y85" s="12"/>
      <c r="Z85" s="12"/>
      <c r="AA85" s="12"/>
      <c r="AB85" s="12"/>
      <c r="AC85" s="12"/>
      <c r="AD85" s="12"/>
      <c r="AE85" s="12"/>
      <c r="AF85" s="12"/>
      <c r="AG85" s="12"/>
      <c r="AH85" s="12"/>
    </row>
    <row r="86" spans="1:34" ht="15">
      <c r="A86" s="53"/>
      <c r="B86" s="428" t="str">
        <f>IF(OR($D$8="",$I$3=""),"","Click here to check required fields completion")</f>
        <v/>
      </c>
      <c r="C86" s="428"/>
      <c r="D86" s="428"/>
      <c r="E86" s="428"/>
      <c r="F86" s="428"/>
      <c r="G86" s="428"/>
      <c r="H86" s="428"/>
      <c r="I86" s="428"/>
      <c r="J86" s="428"/>
      <c r="K86" s="48"/>
      <c r="L86" s="144"/>
      <c r="M86" s="135"/>
      <c r="N86" s="135"/>
      <c r="O86" s="136"/>
      <c r="P86" s="12"/>
      <c r="Q86" s="12"/>
      <c r="R86" s="12"/>
      <c r="S86" s="12"/>
      <c r="T86" s="12"/>
      <c r="U86" s="12"/>
      <c r="V86" s="12"/>
      <c r="W86" s="12"/>
      <c r="X86" s="12"/>
      <c r="Y86" s="12"/>
      <c r="Z86" s="12"/>
      <c r="AA86" s="12"/>
      <c r="AB86" s="12"/>
      <c r="AC86" s="12"/>
      <c r="AD86" s="12"/>
      <c r="AE86" s="12"/>
      <c r="AF86" s="12"/>
      <c r="AG86" s="12"/>
      <c r="AH86" s="12"/>
    </row>
    <row r="87" spans="1:34" ht="15.75" thickBot="1">
      <c r="A87" s="426" t="str">
        <f ca="1">OFFSET(L!$C$1,MATCH("General"&amp;"Cpy",L!$A:$A,0)-1,SL,,)</f>
        <v>© 2018 Responsible Minerals Initiative. All rights reserved.</v>
      </c>
      <c r="B87" s="427"/>
      <c r="C87" s="427"/>
      <c r="D87" s="427"/>
      <c r="E87" s="427"/>
      <c r="F87" s="427"/>
      <c r="G87" s="427"/>
      <c r="H87" s="427"/>
      <c r="I87" s="427"/>
      <c r="J87" s="427"/>
      <c r="K87" s="77"/>
      <c r="L87" s="144"/>
      <c r="M87" s="135"/>
      <c r="N87" s="135"/>
      <c r="O87" s="136"/>
      <c r="P87" s="12"/>
      <c r="Q87" s="12"/>
      <c r="R87" s="12"/>
      <c r="S87" s="12"/>
      <c r="T87" s="12"/>
      <c r="U87" s="12"/>
      <c r="V87" s="12"/>
      <c r="W87" s="12"/>
      <c r="X87" s="12"/>
      <c r="Y87" s="12"/>
      <c r="Z87" s="12"/>
      <c r="AA87" s="12"/>
      <c r="AB87" s="12"/>
      <c r="AC87" s="12"/>
      <c r="AD87" s="12"/>
      <c r="AE87" s="12"/>
      <c r="AF87" s="12"/>
      <c r="AG87" s="12"/>
      <c r="AH87" s="12"/>
    </row>
    <row r="88" spans="1:34" ht="15.75" thickTop="1">
      <c r="A88" s="135"/>
      <c r="B88" s="118"/>
      <c r="L88" s="134"/>
      <c r="M88" s="135"/>
      <c r="N88" s="135"/>
      <c r="O88" s="136"/>
      <c r="P88" s="12"/>
      <c r="Q88" s="12"/>
      <c r="R88" s="12"/>
      <c r="S88" s="12"/>
      <c r="T88" s="12"/>
      <c r="U88" s="12"/>
      <c r="V88" s="12"/>
      <c r="W88" s="12"/>
      <c r="X88" s="12"/>
      <c r="Y88" s="12"/>
      <c r="Z88" s="12"/>
      <c r="AA88" s="12"/>
      <c r="AB88" s="12"/>
      <c r="AC88" s="12"/>
      <c r="AD88" s="12"/>
      <c r="AE88" s="12"/>
      <c r="AF88" s="12"/>
      <c r="AG88" s="12"/>
      <c r="AH88" s="12"/>
    </row>
    <row r="89" spans="1:34">
      <c r="A89" s="118"/>
      <c r="B89" s="118"/>
    </row>
    <row r="90" spans="1:34" hidden="1"/>
    <row r="91" spans="1:34" hidden="1"/>
    <row r="92" spans="1:34" ht="15.75" hidden="1">
      <c r="B92" s="68" t="s">
        <v>563</v>
      </c>
    </row>
    <row r="93" spans="1:34" ht="15.75" hidden="1">
      <c r="B93" s="68" t="s">
        <v>564</v>
      </c>
    </row>
    <row r="94" spans="1:34" ht="15.75" hidden="1">
      <c r="B94" s="68" t="s">
        <v>565</v>
      </c>
    </row>
    <row r="95" spans="1:34" ht="15.75" hidden="1">
      <c r="B95" s="248">
        <v>1</v>
      </c>
    </row>
    <row r="96" spans="1:34" ht="15.75" hidden="1">
      <c r="B96" s="68" t="s">
        <v>3220</v>
      </c>
    </row>
    <row r="97" spans="2:2" ht="15.75" hidden="1">
      <c r="B97" s="68" t="s">
        <v>3221</v>
      </c>
    </row>
    <row r="98" spans="2:2" ht="15.75" hidden="1">
      <c r="B98" s="68" t="s">
        <v>3222</v>
      </c>
    </row>
    <row r="99" spans="2:2" ht="15.75" hidden="1">
      <c r="B99" s="68" t="s">
        <v>3223</v>
      </c>
    </row>
    <row r="100" spans="2:2" ht="15.75" hidden="1">
      <c r="B100" s="68" t="s">
        <v>566</v>
      </c>
    </row>
    <row r="101" spans="2:2" ht="15.75" hidden="1">
      <c r="B101" s="68" t="s">
        <v>13591</v>
      </c>
    </row>
    <row r="102" spans="2:2" ht="15.75" hidden="1">
      <c r="B102" s="68" t="s">
        <v>13548</v>
      </c>
    </row>
    <row r="103" spans="2:2" ht="15.75" hidden="1">
      <c r="B103" s="68" t="s">
        <v>564</v>
      </c>
    </row>
    <row r="104" spans="2:2" hidden="1"/>
    <row r="105" spans="2:2" hidden="1"/>
  </sheetData>
  <sheetProtection password="E985" sheet="1" objects="1" scenarios="1" formatColumns="0" formatRows="0" insertHyperlinks="0"/>
  <customSheetViews>
    <customSheetView guid="{51531B83-BDD7-4890-A744-04812A317369}" scale="70" showGridLines="0" zeroValu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1"/>
    </customSheetView>
    <customSheetView guid="{81CF54B1-70AB-4A68-BB72-21925B5D4874}" scale="80" zeroValues="0" fitToPage="1" hiddenColumns="1">
      <selection activeCell="D8" sqref="D8:J8"/>
      <pageMargins left="0.7" right="0.7" top="0.75" bottom="0.75" header="0.3" footer="0.3"/>
      <pageSetup orientation="portrait" r:id="rId2"/>
    </customSheetView>
  </customSheetViews>
  <mergeCells count="117">
    <mergeCell ref="D65:E65"/>
    <mergeCell ref="G69:J69"/>
    <mergeCell ref="D64:E64"/>
    <mergeCell ref="D69:E69"/>
    <mergeCell ref="B67:J67"/>
    <mergeCell ref="D77:E77"/>
    <mergeCell ref="G83:J83"/>
    <mergeCell ref="D73:E73"/>
    <mergeCell ref="G77:J77"/>
    <mergeCell ref="G73:J73"/>
    <mergeCell ref="A87:J87"/>
    <mergeCell ref="G79:J79"/>
    <mergeCell ref="B86:J86"/>
    <mergeCell ref="G85:J85"/>
    <mergeCell ref="D75:E75"/>
    <mergeCell ref="D81:E81"/>
    <mergeCell ref="D79:E79"/>
    <mergeCell ref="D83:E83"/>
    <mergeCell ref="G80:J80"/>
    <mergeCell ref="G81:J81"/>
    <mergeCell ref="D85:E85"/>
    <mergeCell ref="G82:J82"/>
    <mergeCell ref="H61:J61"/>
    <mergeCell ref="D71:E71"/>
    <mergeCell ref="G68:I68"/>
    <mergeCell ref="D68:E68"/>
    <mergeCell ref="G70:J70"/>
    <mergeCell ref="D11:J11"/>
    <mergeCell ref="D34:E34"/>
    <mergeCell ref="D33:E33"/>
    <mergeCell ref="G34:J34"/>
    <mergeCell ref="G46:J46"/>
    <mergeCell ref="D59:E59"/>
    <mergeCell ref="D58:E58"/>
    <mergeCell ref="D57:E57"/>
    <mergeCell ref="G57:J57"/>
    <mergeCell ref="G58:J58"/>
    <mergeCell ref="D56:E56"/>
    <mergeCell ref="D61:E61"/>
    <mergeCell ref="G59:J59"/>
    <mergeCell ref="G47:J47"/>
    <mergeCell ref="D53:E53"/>
    <mergeCell ref="D50:E50"/>
    <mergeCell ref="G50:J50"/>
    <mergeCell ref="D55:E55"/>
    <mergeCell ref="G64:J64"/>
    <mergeCell ref="H55:J55"/>
    <mergeCell ref="G62:J62"/>
    <mergeCell ref="G75:J75"/>
    <mergeCell ref="H37:J37"/>
    <mergeCell ref="D12:J12"/>
    <mergeCell ref="D19:J19"/>
    <mergeCell ref="D23:E23"/>
    <mergeCell ref="G65:J65"/>
    <mergeCell ref="G63:J63"/>
    <mergeCell ref="G33:J33"/>
    <mergeCell ref="D29:E29"/>
    <mergeCell ref="G26:J26"/>
    <mergeCell ref="G28:J28"/>
    <mergeCell ref="D28:E28"/>
    <mergeCell ref="D25:E25"/>
    <mergeCell ref="G41:J41"/>
    <mergeCell ref="D40:E40"/>
    <mergeCell ref="D41:E41"/>
    <mergeCell ref="G44:J44"/>
    <mergeCell ref="D45:E45"/>
    <mergeCell ref="G45:J45"/>
    <mergeCell ref="G40:J40"/>
    <mergeCell ref="D63:E63"/>
    <mergeCell ref="D62:E62"/>
    <mergeCell ref="G56:J56"/>
    <mergeCell ref="G71:J71"/>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1:E51"/>
    <mergeCell ref="G27:J27"/>
    <mergeCell ref="D21:J21"/>
    <mergeCell ref="D26:E26"/>
    <mergeCell ref="D27:E27"/>
    <mergeCell ref="D22:E22"/>
    <mergeCell ref="B24:J24"/>
    <mergeCell ref="D17:J17"/>
    <mergeCell ref="D31:E31"/>
    <mergeCell ref="D44:E44"/>
    <mergeCell ref="D37:E37"/>
    <mergeCell ref="D32:E32"/>
    <mergeCell ref="D46:E46"/>
    <mergeCell ref="D35:E35"/>
    <mergeCell ref="G51:J51"/>
    <mergeCell ref="G52:J52"/>
    <mergeCell ref="G53:J53"/>
    <mergeCell ref="D52:E52"/>
    <mergeCell ref="G38:J38"/>
    <mergeCell ref="D39:E39"/>
    <mergeCell ref="D43:E43"/>
    <mergeCell ref="D49:E49"/>
    <mergeCell ref="G35:J35"/>
    <mergeCell ref="D47:E47"/>
  </mergeCells>
  <phoneticPr fontId="4" type="noConversion"/>
  <conditionalFormatting sqref="D69:E69 D71:E71 D73:E73 D75:E75 D85:E85 D79:E79 D81:E81 D83:E83 D77">
    <cfRule type="expression" dxfId="70" priority="51" stopIfTrue="1">
      <formula>AND(OR($D$26="No",AND($D$26="Yes",$D$32="No")),OR($D$27="No",AND($D$27="Yes",$D$33="No")), OR($D$28="No",AND($D$28="Yes",$D$34="No")), OR($D$29="No",AND($D$29="Yes",$D$35="No")))</formula>
    </cfRule>
    <cfRule type="expression" dxfId="69" priority="52" stopIfTrue="1">
      <formula>IF(D69="",TRUE)</formula>
    </cfRule>
  </conditionalFormatting>
  <conditionalFormatting sqref="G71:J71">
    <cfRule type="expression" dxfId="68" priority="23" stopIfTrue="1">
      <formula>IF(AND($D$71="Yes",$G$71=""),TRUE)</formula>
    </cfRule>
  </conditionalFormatting>
  <conditionalFormatting sqref="D26:E26">
    <cfRule type="expression" dxfId="67" priority="103" stopIfTrue="1">
      <formula>IF($D$26="",TRUE)</formula>
    </cfRule>
  </conditionalFormatting>
  <conditionalFormatting sqref="D27:E27">
    <cfRule type="expression" dxfId="66" priority="110" stopIfTrue="1">
      <formula>IF($D$27="",TRUE)</formula>
    </cfRule>
  </conditionalFormatting>
  <conditionalFormatting sqref="D28:E28">
    <cfRule type="expression" dxfId="65" priority="111" stopIfTrue="1">
      <formula>IF($D$28="",TRUE)</formula>
    </cfRule>
  </conditionalFormatting>
  <conditionalFormatting sqref="D29:E29">
    <cfRule type="expression" dxfId="64" priority="112" stopIfTrue="1">
      <formula>IF($D$29="",TRUE)</formula>
    </cfRule>
  </conditionalFormatting>
  <conditionalFormatting sqref="D8:J8">
    <cfRule type="expression" dxfId="63" priority="117" stopIfTrue="1">
      <formula>IF($D$8="",TRUE)</formula>
    </cfRule>
  </conditionalFormatting>
  <conditionalFormatting sqref="D9:G9">
    <cfRule type="expression" dxfId="62" priority="118" stopIfTrue="1">
      <formula>IF($D$9="",TRUE)</formula>
    </cfRule>
  </conditionalFormatting>
  <conditionalFormatting sqref="D15:J15">
    <cfRule type="expression" dxfId="61" priority="119" stopIfTrue="1">
      <formula>IF($D$15="",TRUE)</formula>
    </cfRule>
  </conditionalFormatting>
  <conditionalFormatting sqref="D16:J16">
    <cfRule type="expression" dxfId="60" priority="120" stopIfTrue="1">
      <formula>IF($D$16="",TRUE)</formula>
    </cfRule>
  </conditionalFormatting>
  <conditionalFormatting sqref="D17:J17">
    <cfRule type="expression" dxfId="59" priority="121" stopIfTrue="1">
      <formula>IF($D$17="",TRUE)</formula>
    </cfRule>
  </conditionalFormatting>
  <conditionalFormatting sqref="D18:J18">
    <cfRule type="expression" dxfId="58" priority="122" stopIfTrue="1">
      <formula>IF($D$18="",TRUE)</formula>
    </cfRule>
  </conditionalFormatting>
  <conditionalFormatting sqref="D22:E22">
    <cfRule type="expression" dxfId="57" priority="125" stopIfTrue="1">
      <formula>IF($D$22="",TRUE)</formula>
    </cfRule>
  </conditionalFormatting>
  <conditionalFormatting sqref="D10:J10">
    <cfRule type="expression" dxfId="56" priority="22" stopIfTrue="1">
      <formula>IF($D$9=$Q$9,TRUE)</formula>
    </cfRule>
    <cfRule type="expression" dxfId="55" priority="132" stopIfTrue="1">
      <formula>IF(AND($D$10="",$D$9=$R$9),TRUE)</formula>
    </cfRule>
  </conditionalFormatting>
  <conditionalFormatting sqref="D34:E34 D40:E40 D46:E46 D52:E52 D58:E58 D64:E64">
    <cfRule type="expression" dxfId="54" priority="15" stopIfTrue="1">
      <formula>$P$28=""</formula>
    </cfRule>
  </conditionalFormatting>
  <conditionalFormatting sqref="D35:E35 D41:E41 D47:E47 D53:E53 D59:E59 D65:E65">
    <cfRule type="expression" dxfId="53" priority="130" stopIfTrue="1">
      <formula>$P$29=""</formula>
    </cfRule>
  </conditionalFormatting>
  <conditionalFormatting sqref="D32:E32">
    <cfRule type="expression" dxfId="52" priority="108" stopIfTrue="1">
      <formula>$P$26=""</formula>
    </cfRule>
  </conditionalFormatting>
  <conditionalFormatting sqref="D32:E32">
    <cfRule type="expression" dxfId="51" priority="21" stopIfTrue="1">
      <formula>IF(AND(OR($D$26="Yes",$D$26=""),$D$32=""),1,0)</formula>
    </cfRule>
  </conditionalFormatting>
  <conditionalFormatting sqref="D38 D44 D50 D56 D62">
    <cfRule type="expression" dxfId="50" priority="17" stopIfTrue="1">
      <formula>$P$32=""</formula>
    </cfRule>
  </conditionalFormatting>
  <conditionalFormatting sqref="D39:E39 D45 D51 D57 D63">
    <cfRule type="expression" dxfId="49" priority="16" stopIfTrue="1">
      <formula>$P$33=""</formula>
    </cfRule>
  </conditionalFormatting>
  <conditionalFormatting sqref="D40 D46 D52 D58 D64">
    <cfRule type="expression" dxfId="48" priority="6" stopIfTrue="1">
      <formula>$P$34=""</formula>
    </cfRule>
    <cfRule type="expression" dxfId="47" priority="128" stopIfTrue="1">
      <formula>IF(AND(OR($D$28="Yes",$D$28=""),D40=""),1,0)</formula>
    </cfRule>
  </conditionalFormatting>
  <conditionalFormatting sqref="D41 D47 D53 D59 D65">
    <cfRule type="expression" dxfId="46" priority="14" stopIfTrue="1">
      <formula>$P$35=""</formula>
    </cfRule>
  </conditionalFormatting>
  <conditionalFormatting sqref="D38:E38 D44:E44 D50:E50 D56:E56 D62:E62">
    <cfRule type="expression" dxfId="45" priority="19" stopIfTrue="1">
      <formula>$P$26=""</formula>
    </cfRule>
    <cfRule type="expression" dxfId="44" priority="20" stopIfTrue="1">
      <formula>IF(AND(OR($D$26="Yes",$D$26=""),D38=""),1,0)</formula>
    </cfRule>
  </conditionalFormatting>
  <conditionalFormatting sqref="G79:J79">
    <cfRule type="expression" dxfId="43" priority="13" stopIfTrue="1">
      <formula>IF(AND($D$79="Yes, using other format (describe)",$G$79=""),TRUE)</formula>
    </cfRule>
  </conditionalFormatting>
  <conditionalFormatting sqref="D39:E39 D45:E45 D51:E51 D57:E57 D63:E63">
    <cfRule type="expression" dxfId="42" priority="126" stopIfTrue="1">
      <formula>$P$39=""</formula>
    </cfRule>
    <cfRule type="expression" dxfId="41" priority="127" stopIfTrue="1">
      <formula>IF(AND(OR($D$27="Yes",$D$27=""),D39=""),1,0)</formula>
    </cfRule>
  </conditionalFormatting>
  <conditionalFormatting sqref="D33:E33">
    <cfRule type="expression" dxfId="40" priority="8" stopIfTrue="1">
      <formula>IF(AND(OR($D$27="Yes",$D$27=""),$D$33=""),1,0)</formula>
    </cfRule>
    <cfRule type="expression" dxfId="39" priority="9" stopIfTrue="1">
      <formula>$P$27=""</formula>
    </cfRule>
  </conditionalFormatting>
  <conditionalFormatting sqref="D34:E34">
    <cfRule type="expression" dxfId="38" priority="129" stopIfTrue="1">
      <formula>IF(AND(OR($D$28="Yes",$D$28=""),$D$34=""),1,0)</formula>
    </cfRule>
  </conditionalFormatting>
  <conditionalFormatting sqref="D41:E41 D47:E47 D53:E53 D59:E59 D65:E65">
    <cfRule type="expression" dxfId="37" priority="131" stopIfTrue="1">
      <formula>IF(AND(OR($D$29="Yes",$D$29=""),D41=""),1,0)</formula>
    </cfRule>
  </conditionalFormatting>
  <conditionalFormatting sqref="D35:E35">
    <cfRule type="expression" dxfId="36" priority="5" stopIfTrue="1">
      <formula>IF(AND(OR($D$29="Yes",$D$29=""),$D$35=""),1,0)</formula>
    </cfRule>
  </conditionalFormatting>
  <conditionalFormatting sqref="D20:J20">
    <cfRule type="expression" dxfId="35" priority="1" stopIfTrue="1">
      <formula>IF($D$20="",TRUE)</formula>
    </cfRule>
  </conditionalFormatting>
  <conditionalFormatting sqref="D21:J21">
    <cfRule type="expression" dxfId="34" priority="2" stopIfTrue="1">
      <formula>IF($D$21="",TRUE)</formula>
    </cfRule>
  </conditionalFormatting>
  <dataValidations count="7">
    <dataValidation type="list" allowBlank="1" showInputMessage="1" showErrorMessage="1" sqref="D3">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formula1>39082</formula1>
      <formula2>46112</formula2>
    </dataValidation>
    <dataValidation type="list" allowBlank="1" showInputMessage="1" showErrorMessage="1" errorTitle="Required Field" error="Select from dropdown options to declare survey scope" sqref="D9:G9">
      <formula1>$P$9:$R$9</formula1>
    </dataValidation>
    <dataValidation type="list" allowBlank="1" showInputMessage="1" showErrorMessage="1" sqref="D26:E29 D32:E35 D56:E59 D69:E69 D71:E71 D73:E73 D75:E75 D77:E77 D62:E65 D81:E81 D83:E83 D85:E85">
      <formula1>$B$92:$B$93</formula1>
    </dataValidation>
    <dataValidation type="list" allowBlank="1" showInputMessage="1" showErrorMessage="1" sqref="D38:E41 D44:E47">
      <formula1>$B$92:$B$94</formula1>
    </dataValidation>
    <dataValidation type="list" allowBlank="1" showInputMessage="1" showErrorMessage="1" sqref="D50:E53">
      <formula1>$B$95:$B$100</formula1>
    </dataValidation>
    <dataValidation type="list" allowBlank="1" showInputMessage="1" showErrorMessage="1" sqref="D79:E79">
      <formula1>$B$101:$B$103</formula1>
    </dataValidation>
  </dataValidations>
  <hyperlinks>
    <hyperlink ref="I4:J4" location="Instructions!B71" display="Link to Terms &amp; Conditions"/>
    <hyperlink ref="B86:J86" location="Checker!A1" display="Checker!A1"/>
    <hyperlink ref="H61:J61" location="'Smelter List'!A1" display="'Smelter List'!A1"/>
    <hyperlink ref="D11:J11" location="'Product List'!B6" display="'Product List'!B6"/>
    <hyperlink ref="D16" r:id="rId3"/>
    <hyperlink ref="D20" r:id="rId4"/>
  </hyperlinks>
  <pageMargins left="0.70866141732283505" right="0.70866141732283505" top="0.74803149606299202" bottom="0.74803149606299202" header="0.31496062992126" footer="0.31496062992126"/>
  <pageSetup scale="41" fitToHeight="0" orientation="portrait" r:id="rId5"/>
  <rowBreaks count="1" manualBreakCount="1">
    <brk id="60" max="11" man="1"/>
  </rowBreaks>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H2497"/>
  <sheetViews>
    <sheetView showGridLines="0" showZeros="0" topLeftCell="E2" zoomScale="55" zoomScaleNormal="55" zoomScalePageLayoutView="55" workbookViewId="0">
      <pane ySplit="3" topLeftCell="A5" activePane="bottomLeft" state="frozen"/>
      <selection activeCell="A2" sqref="A2"/>
      <selection pane="bottomLeft" activeCell="M3" sqref="M3"/>
    </sheetView>
  </sheetViews>
  <sheetFormatPr defaultColWidth="8.875" defaultRowHeight="12.75"/>
  <cols>
    <col min="1" max="1" width="13.625" style="286" customWidth="1"/>
    <col min="2" max="2" width="13.375" style="286" customWidth="1"/>
    <col min="3" max="3" width="40.5" style="286" customWidth="1"/>
    <col min="4" max="4" width="30.625" style="286" customWidth="1"/>
    <col min="5" max="5" width="20.875" style="286" customWidth="1"/>
    <col min="6" max="7" width="13.875" style="286" customWidth="1"/>
    <col min="8" max="8" width="25.125" style="286" customWidth="1"/>
    <col min="9" max="9" width="24.125" style="286" customWidth="1"/>
    <col min="10" max="10" width="18.375" style="286" customWidth="1"/>
    <col min="11" max="11" width="27.375" style="286" customWidth="1"/>
    <col min="12" max="12" width="20.625" style="286" customWidth="1"/>
    <col min="13" max="13" width="35.125" style="286" customWidth="1"/>
    <col min="14" max="14" width="42.125" style="286" customWidth="1"/>
    <col min="15" max="15" width="32.125" style="286" customWidth="1"/>
    <col min="16" max="16" width="22.875" style="286" customWidth="1"/>
    <col min="17" max="17" width="43.5" style="286" customWidth="1"/>
    <col min="18" max="18" width="35.875" style="286" hidden="1" customWidth="1"/>
    <col min="19" max="20" width="17.875" style="286" hidden="1" customWidth="1"/>
    <col min="21" max="21" width="8.875" style="186" hidden="1" customWidth="1"/>
    <col min="22" max="22" width="6.125" style="186" hidden="1" customWidth="1"/>
    <col min="23" max="23" width="8.625" style="186" hidden="1" customWidth="1"/>
    <col min="24" max="24" width="8.875" style="186" hidden="1" customWidth="1"/>
    <col min="25" max="26" width="4.375" style="186" hidden="1" customWidth="1"/>
    <col min="27" max="27" width="4.375" style="286" hidden="1" customWidth="1"/>
    <col min="28" max="28" width="7.875" style="286" hidden="1" customWidth="1"/>
    <col min="29" max="33" width="4.375" style="286" hidden="1" customWidth="1"/>
    <col min="34" max="34" width="14.5" style="286" hidden="1" customWidth="1"/>
    <col min="35" max="39" width="8.875" style="286" customWidth="1"/>
    <col min="40" max="16384" width="8.875" style="286"/>
  </cols>
  <sheetData>
    <row r="1" spans="1:34" s="25" customFormat="1" ht="13.5" thickTop="1">
      <c r="A1" s="202"/>
      <c r="B1" s="200"/>
      <c r="C1" s="200"/>
      <c r="D1" s="200"/>
      <c r="E1" s="200"/>
      <c r="F1" s="200"/>
      <c r="G1" s="200"/>
      <c r="H1" s="200"/>
      <c r="I1" s="200"/>
      <c r="J1" s="200"/>
      <c r="K1" s="200"/>
      <c r="L1" s="200"/>
      <c r="M1" s="200"/>
      <c r="N1" s="200"/>
      <c r="O1" s="200"/>
      <c r="P1" s="200"/>
      <c r="Q1" s="201"/>
      <c r="R1" s="152"/>
      <c r="S1" s="152"/>
      <c r="T1" s="152"/>
      <c r="U1" s="203" t="s">
        <v>3061</v>
      </c>
      <c r="V1" s="204"/>
      <c r="W1" s="204"/>
      <c r="X1" s="203"/>
      <c r="Y1" s="203"/>
      <c r="Z1" s="203"/>
    </row>
    <row r="2" spans="1:34" s="25" customFormat="1" ht="27">
      <c r="A2" s="221"/>
      <c r="B2" s="246" t="str">
        <f ca="1">OFFSET(L!$C$1,MATCH("Smelter List"&amp;ADDRESS(ROW(),COLUMN(),4),L!$A:$A,0)-1,SL,,)</f>
        <v>TO BEGIN:</v>
      </c>
      <c r="C2" s="223"/>
      <c r="D2" s="223"/>
      <c r="E2" s="223"/>
      <c r="F2" s="269"/>
      <c r="G2" s="269"/>
      <c r="H2" s="269"/>
      <c r="I2" s="270"/>
      <c r="J2" s="433" t="str">
        <f ca="1">OFFSET(L!$C$1,MATCH("Smelter List"&amp;ADDRESS(ROW(),COLUMN(),4),L!$A:$A,0)-1,SL,,)</f>
        <v>Link to "RMAP Conformant Smelter List"</v>
      </c>
      <c r="K2" s="434"/>
      <c r="L2" s="434"/>
      <c r="M2" s="434"/>
      <c r="N2" s="434"/>
      <c r="O2" s="434"/>
      <c r="P2" s="271"/>
      <c r="Q2" s="272"/>
      <c r="R2" s="273"/>
      <c r="S2" s="273"/>
      <c r="T2" s="273"/>
      <c r="U2" s="203"/>
      <c r="V2" s="203"/>
      <c r="W2" s="204"/>
      <c r="X2" s="203"/>
      <c r="Y2" s="203"/>
      <c r="Z2" s="203"/>
      <c r="AH2" s="184" t="s">
        <v>563</v>
      </c>
    </row>
    <row r="3" spans="1:34" s="25" customFormat="1" ht="274.5" customHeight="1">
      <c r="A3" s="222"/>
      <c r="B3" s="435"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35"/>
      <c r="D3" s="435"/>
      <c r="E3" s="435"/>
      <c r="F3" s="274"/>
      <c r="G3" s="436" t="str">
        <f ca="1">OFFSET(L!$C$1,MATCH("General"&amp;"Cpy",L!$A:$A,0)-1,SL,,)</f>
        <v>© 2018 Responsible Minerals Initiative. All rights reserved.</v>
      </c>
      <c r="H3" s="436"/>
      <c r="I3" s="437"/>
      <c r="J3" s="160"/>
      <c r="K3" s="161"/>
      <c r="L3" s="275"/>
      <c r="M3" s="276"/>
      <c r="N3" s="276"/>
      <c r="O3" s="117"/>
      <c r="P3" s="117"/>
      <c r="Q3" s="277" t="s">
        <v>14599</v>
      </c>
      <c r="R3" s="182"/>
      <c r="S3" s="182"/>
      <c r="T3" s="182"/>
      <c r="U3" s="203"/>
      <c r="V3" s="203"/>
      <c r="W3" s="205" t="s">
        <v>1265</v>
      </c>
      <c r="X3" s="205" t="s">
        <v>1264</v>
      </c>
      <c r="Y3" s="205" t="s">
        <v>1266</v>
      </c>
      <c r="Z3" s="205" t="s">
        <v>1263</v>
      </c>
      <c r="AH3" s="184" t="s">
        <v>564</v>
      </c>
    </row>
    <row r="4" spans="1:34" s="279" customFormat="1" ht="78.75">
      <c r="A4" s="182" t="str">
        <f ca="1">OFFSET(L!$C$1,MATCH("Smelter List"&amp;ADDRESS(ROW(),COLUMN(),4),L!$A:$A,0)-1,SL,,)</f>
        <v>Smelter Identification Number Input Column</v>
      </c>
      <c r="B4" s="182" t="str">
        <f ca="1">OFFSET(L!$C$1,MATCH("Smelter List"&amp;ADDRESS(ROW(),COLUMN(),4),L!$A:$A,0)-1,SL,,)</f>
        <v>Metal (*)</v>
      </c>
      <c r="C4" s="182" t="str">
        <f ca="1">OFFSET(L!$C$1,MATCH("Smelter List"&amp;ADDRESS(ROW(),COLUMN(),4),L!$A:$A,0)-1,SL,,)</f>
        <v>Smelter Look-up (*)</v>
      </c>
      <c r="D4" s="182" t="str">
        <f ca="1">OFFSET(L!$C$1,MATCH("Smelter List"&amp;ADDRESS(ROW(),COLUMN(),4),L!$A:$A,0)-1,SL,,)</f>
        <v>Smelter Name (1)</v>
      </c>
      <c r="E4" s="182" t="str">
        <f ca="1">OFFSET(L!$C$1,MATCH("Smelter List"&amp;ADDRESS(ROW(),COLUMN(),4),L!$A:$A,0)-1,SL,,)</f>
        <v>Smelter Country (*)</v>
      </c>
      <c r="F4" s="182" t="str">
        <f ca="1">OFFSET(L!$C$1,MATCH("Smelter List"&amp;ADDRESS(ROW(),COLUMN(),4),L!$A:$A,0)-1,SL,,)</f>
        <v>Smelter Identification</v>
      </c>
      <c r="G4" s="182" t="str">
        <f ca="1">OFFSET(L!$C$1,MATCH("Smelter List"&amp;ADDRESS(ROW(),COLUMN(),4),L!$A:$A,0)-1,SL,,)</f>
        <v>Source of Smelter Identification Number</v>
      </c>
      <c r="H4" s="183" t="str">
        <f ca="1">OFFSET(L!$C$1,MATCH("Smelter List"&amp;ADDRESS(ROW(),COLUMN(),4),L!$A:$A,0)-1,SL,,)</f>
        <v xml:space="preserve">Smelter Street </v>
      </c>
      <c r="I4" s="183" t="str">
        <f ca="1">OFFSET(L!$C$1,MATCH("Smelter List"&amp;ADDRESS(ROW(),COLUMN(),4),L!$A:$A,0)-1,SL,,)</f>
        <v>Smelter City</v>
      </c>
      <c r="J4" s="183" t="str">
        <f ca="1">OFFSET(L!$C$1,MATCH("Smelter List"&amp;ADDRESS(ROW(),COLUMN(),4),L!$A:$A,0)-1,SL,,)</f>
        <v>Smelter Facility Location: State / Province</v>
      </c>
      <c r="K4" s="183" t="str">
        <f ca="1">OFFSET(L!$C$1,MATCH("Smelter List"&amp;ADDRESS(ROW(),COLUMN(),4),L!$A:$A,0)-1,SL,,)</f>
        <v>Smelter Contact Name</v>
      </c>
      <c r="L4" s="183" t="str">
        <f ca="1">OFFSET(L!$C$1,MATCH("Smelter List"&amp;ADDRESS(ROW(),COLUMN(),4),L!$A:$A,0)-1,SL,,)</f>
        <v>Smelter Contact Email</v>
      </c>
      <c r="M4" s="183" t="str">
        <f ca="1">OFFSET(L!$C$1,MATCH("Smelter List"&amp;ADDRESS(ROW(),COLUMN(),4),L!$A:$A,0)-1,SL,,)</f>
        <v>Proposed next steps</v>
      </c>
      <c r="N4" s="183" t="str">
        <f ca="1">OFFSET(L!$C$1,MATCH("Smelter List"&amp;ADDRESS(ROW(),COLUMN(),4),L!$A:$A,0)-1,SL,,)</f>
        <v>Name of Mine(s) or if recycled or scrap sourced, enter "recycled" or "scrap"</v>
      </c>
      <c r="O4" s="183" t="str">
        <f ca="1">OFFSET(L!$C$1,MATCH("Smelter List"&amp;ADDRESS(ROW(),COLUMN(),4),L!$A:$A,0)-1,SL,,)</f>
        <v>Location (Country) of Mine(s) or if recycled or scrap sourced, enter "recycled" or "scrap"</v>
      </c>
      <c r="P4" s="183" t="str">
        <f ca="1">OFFSET(L!$C$1,MATCH("Smelter List"&amp;ADDRESS(ROW(),COLUMN(),4),L!$A:$A,0)-1,SL,,)</f>
        <v>Does 100% of the smelter’s feedstock originate from recycled or scrap sources?</v>
      </c>
      <c r="Q4" s="184" t="str">
        <f ca="1">OFFSET(L!$C$1,MATCH("Smelter List"&amp;ADDRESS(ROW(),COLUMN(),4),L!$A:$A,0)-1,SL,,)</f>
        <v>Comments</v>
      </c>
      <c r="R4" s="182" t="s">
        <v>13586</v>
      </c>
      <c r="S4" s="182" t="s">
        <v>13562</v>
      </c>
      <c r="T4" s="182" t="s">
        <v>13563</v>
      </c>
      <c r="U4" s="278"/>
      <c r="V4" s="206"/>
      <c r="W4" s="206" t="s">
        <v>1469</v>
      </c>
      <c r="X4" s="206" t="s">
        <v>1070</v>
      </c>
      <c r="Y4" s="206"/>
      <c r="Z4" s="206"/>
      <c r="AH4" s="184" t="s">
        <v>565</v>
      </c>
    </row>
    <row r="5" spans="1:34" s="283" customFormat="1" ht="25.5">
      <c r="A5" s="235"/>
      <c r="B5" s="236" t="s">
        <v>1264</v>
      </c>
      <c r="C5" s="242" t="s">
        <v>2061</v>
      </c>
      <c r="D5" s="236"/>
      <c r="E5" s="236" t="str">
        <f ca="1">IF(ISERROR($V5),"",OFFSET('Smelter Look-up'!$D$4,$V5-4,0)&amp;"")</f>
        <v>UNITED STATES OF AMERICA</v>
      </c>
      <c r="F5" s="236" t="str">
        <f ca="1">IF(ISERROR($V5),"",OFFSET('Smelter Look-up'!$E$4,$V5-4,0))</f>
        <v>CID000292</v>
      </c>
      <c r="G5" s="236" t="str">
        <f ca="1">IF(C5=$X$4,"Enter smelter details", IF(ISERROR($V5),"",OFFSET('Smelter Look-up'!$F$4,$V5-4,0)))</f>
        <v>RMI</v>
      </c>
      <c r="H5" s="237">
        <f ca="1">IF(ISERROR($V5),"",OFFSET('Smelter Look-up'!$G$4,$V5-4,0))</f>
        <v>0</v>
      </c>
      <c r="I5" s="238" t="str">
        <f ca="1">IF(ISERROR($V5),"",OFFSET('Smelter Look-up'!$H$4,$V5-4,0))</f>
        <v>Altoona</v>
      </c>
      <c r="J5" s="238" t="str">
        <f ca="1">IF(ISERROR($V5),"",OFFSET('Smelter Look-up'!$I$4,$V5-4,0))</f>
        <v>Pennsylvania</v>
      </c>
      <c r="K5" s="240"/>
      <c r="L5" s="240"/>
      <c r="M5" s="240"/>
      <c r="N5" s="240"/>
      <c r="O5" s="240"/>
      <c r="P5" s="239" t="s">
        <v>565</v>
      </c>
      <c r="Q5" s="241"/>
      <c r="R5" s="236" t="str">
        <f ca="1">IF(ISERROR($V5),"",OFFSET('Smelter Look-up'!$C$4,$V5-4,0)&amp;"")</f>
        <v>Alpha</v>
      </c>
      <c r="S5" s="250" t="str">
        <f t="shared" ref="S5:S58" ca="1" si="0">IF(B5="","",IF(ISERROR(MATCH($E5,CL,0)),"Unknown",INDIRECT("'C'!$A$"&amp;MATCH($E5,CL,0)+1)))</f>
        <v>US</v>
      </c>
      <c r="T5" s="250" t="str">
        <f ca="1">IF(B5="","",IF(ISERROR(MATCH($J5,SorP!$B$1:$B$6230,0)),"",INDIRECT("'SorP'!$A$"&amp;MATCH($J5,SorP!$B$1:$B$6230,0))))</f>
        <v>US-PA</v>
      </c>
      <c r="U5" s="280"/>
      <c r="V5" s="281">
        <f>IF(C5="",NA(),MATCH($B5&amp;$C5,'Smelter Look-up'!$J:$J,0))</f>
        <v>350</v>
      </c>
      <c r="W5" s="282"/>
      <c r="X5" s="282">
        <f t="shared" ref="X5:X58" ca="1" si="1">IF(AND(C5="Smelter not listed",OR(LEN(D5)=0,LEN(E5)=0)),1,0)</f>
        <v>0</v>
      </c>
      <c r="Y5" s="282"/>
      <c r="Z5" s="282"/>
      <c r="AB5" s="284" t="str">
        <f t="shared" ref="AB5:AB58" si="2">B5&amp;C5</f>
        <v>TinAlpha Metals</v>
      </c>
    </row>
    <row r="6" spans="1:34" s="283" customFormat="1" ht="63.75">
      <c r="A6" s="235"/>
      <c r="B6" s="236" t="s">
        <v>1264</v>
      </c>
      <c r="C6" s="242" t="s">
        <v>1474</v>
      </c>
      <c r="D6" s="236"/>
      <c r="E6" s="236" t="str">
        <f ca="1">IF(ISERROR($V6),"",OFFSET('Smelter Look-up'!$D$4,$V6-4,0)&amp;"")</f>
        <v>CHINA</v>
      </c>
      <c r="F6" s="236" t="str">
        <f ca="1">IF(ISERROR($V6),"",OFFSET('Smelter Look-up'!$E$4,$V6-4,0))</f>
        <v>CID001070</v>
      </c>
      <c r="G6" s="236" t="str">
        <f ca="1">IF(C6=$X$4,"Enter smelter details", IF(ISERROR($V6),"",OFFSET('Smelter Look-up'!$F$4,$V6-4,0)))</f>
        <v>RMI</v>
      </c>
      <c r="H6" s="237">
        <f ca="1">IF(ISERROR($V6),"",OFFSET('Smelter Look-up'!$G$4,$V6-4,0))</f>
        <v>0</v>
      </c>
      <c r="I6" s="238" t="str">
        <f ca="1">IF(ISERROR($V6),"",OFFSET('Smelter Look-up'!$H$4,$V6-4,0))</f>
        <v>Laibin</v>
      </c>
      <c r="J6" s="238" t="str">
        <f ca="1">IF(ISERROR($V6),"",OFFSET('Smelter Look-up'!$I$4,$V6-4,0))</f>
        <v>Guangxi</v>
      </c>
      <c r="K6" s="240"/>
      <c r="L6" s="240"/>
      <c r="M6" s="240"/>
      <c r="N6" s="240"/>
      <c r="O6" s="240"/>
      <c r="P6" s="239" t="s">
        <v>565</v>
      </c>
      <c r="Q6" s="241"/>
      <c r="R6" s="236" t="str">
        <f ca="1">IF(ISERROR($V6),"",OFFSET('Smelter Look-up'!$C$4,$V6-4,0)&amp;"")</f>
        <v>China Tin Group Co., Ltd.</v>
      </c>
      <c r="S6" s="250" t="str">
        <f t="shared" ca="1" si="0"/>
        <v>CN</v>
      </c>
      <c r="T6" s="250" t="str">
        <f ca="1">IF(B6="","",IF(ISERROR(MATCH($J6,SorP!$B$1:$B$6230,0)),"",INDIRECT("'SorP'!$A$"&amp;MATCH($J6,SorP!$B$1:$B$6230,0))))</f>
        <v>CN-45</v>
      </c>
      <c r="U6" s="280"/>
      <c r="V6" s="281">
        <f>IF(C6="",NA(),MATCH($B6&amp;$C6,'Smelter Look-up'!$J:$J,0))</f>
        <v>362</v>
      </c>
      <c r="W6" s="282"/>
      <c r="X6" s="282">
        <f t="shared" ca="1" si="1"/>
        <v>0</v>
      </c>
      <c r="Y6" s="282"/>
      <c r="Z6" s="282"/>
      <c r="AB6" s="284" t="str">
        <f t="shared" si="2"/>
        <v>TinChina Tin Group Co., Ltd.</v>
      </c>
    </row>
    <row r="7" spans="1:34" s="283" customFormat="1" ht="63.75">
      <c r="A7" s="235"/>
      <c r="B7" s="236" t="s">
        <v>1264</v>
      </c>
      <c r="C7" s="242" t="s">
        <v>2062</v>
      </c>
      <c r="D7" s="236"/>
      <c r="E7" s="236" t="str">
        <f ca="1">IF(ISERROR($V7),"",OFFSET('Smelter Look-up'!$D$4,$V7-4,0)&amp;"")</f>
        <v>UNITED STATES OF AMERICA</v>
      </c>
      <c r="F7" s="236" t="str">
        <f ca="1">IF(ISERROR($V7),"",OFFSET('Smelter Look-up'!$E$4,$V7-4,0))</f>
        <v>CID000292</v>
      </c>
      <c r="G7" s="236" t="str">
        <f ca="1">IF(C7=$X$4,"Enter smelter details", IF(ISERROR($V7),"",OFFSET('Smelter Look-up'!$F$4,$V7-4,0)))</f>
        <v>RMI</v>
      </c>
      <c r="H7" s="237">
        <f ca="1">IF(ISERROR($V7),"",OFFSET('Smelter Look-up'!$G$4,$V7-4,0))</f>
        <v>0</v>
      </c>
      <c r="I7" s="238" t="str">
        <f ca="1">IF(ISERROR($V7),"",OFFSET('Smelter Look-up'!$H$4,$V7-4,0))</f>
        <v>Altoona</v>
      </c>
      <c r="J7" s="238" t="str">
        <f ca="1">IF(ISERROR($V7),"",OFFSET('Smelter Look-up'!$I$4,$V7-4,0))</f>
        <v>Pennsylvania</v>
      </c>
      <c r="K7" s="240"/>
      <c r="L7" s="240"/>
      <c r="M7" s="240"/>
      <c r="N7" s="240"/>
      <c r="O7" s="240"/>
      <c r="P7" s="239" t="s">
        <v>565</v>
      </c>
      <c r="Q7" s="241"/>
      <c r="R7" s="236" t="str">
        <f ca="1">IF(ISERROR($V7),"",OFFSET('Smelter Look-up'!$C$4,$V7-4,0)&amp;"")</f>
        <v>Alpha</v>
      </c>
      <c r="S7" s="250" t="str">
        <f t="shared" ca="1" si="0"/>
        <v>US</v>
      </c>
      <c r="T7" s="250" t="str">
        <f ca="1">IF(B7="","",IF(ISERROR(MATCH($J7,SorP!$B$1:$B$6230,0)),"",INDIRECT("'SorP'!$A$"&amp;MATCH($J7,SorP!$B$1:$B$6230,0))))</f>
        <v>US-PA</v>
      </c>
      <c r="U7" s="280"/>
      <c r="V7" s="281">
        <f>IF(C7="",NA(),MATCH($B7&amp;$C7,'Smelter Look-up'!$J:$J,0))</f>
        <v>367</v>
      </c>
      <c r="W7" s="282"/>
      <c r="X7" s="282">
        <f t="shared" ca="1" si="1"/>
        <v>0</v>
      </c>
      <c r="Y7" s="282"/>
      <c r="Z7" s="282"/>
      <c r="AB7" s="284" t="str">
        <f t="shared" si="2"/>
        <v>TinCookson (Alpha Metals Taiwan)</v>
      </c>
    </row>
    <row r="8" spans="1:34" s="283" customFormat="1" ht="20.25">
      <c r="A8" s="235"/>
      <c r="B8" s="236" t="str">
        <f>IF(LEN(A8)=0,"",INDEX('Smelter Look-up'!$A:$A,MATCH($A8,'Smelter Look-up'!$E:$E,0)))</f>
        <v/>
      </c>
      <c r="C8" s="242" t="str">
        <f>IF(LEN(A8)=0,"",INDEX('Smelter Look-up'!$C:$C,MATCH($A8,'Smelter Look-up'!$E:$E,0)))</f>
        <v/>
      </c>
      <c r="D8" s="236"/>
      <c r="E8" s="236" t="str">
        <f ca="1">IF(ISERROR($V8),"",OFFSET('Smelter Look-up'!$D$4,$V8-4,0)&amp;"")</f>
        <v/>
      </c>
      <c r="F8" s="236" t="str">
        <f ca="1">IF(ISERROR($V8),"",OFFSET('Smelter Look-up'!$E$4,$V8-4,0))</f>
        <v/>
      </c>
      <c r="G8" s="236" t="str">
        <f ca="1">IF(C8=$X$4,"Enter smelter details", IF(ISERROR($V8),"",OFFSET('Smelter Look-up'!$F$4,$V8-4,0)))</f>
        <v/>
      </c>
      <c r="H8" s="237" t="str">
        <f ca="1">IF(ISERROR($V8),"",OFFSET('Smelter Look-up'!$G$4,$V8-4,0))</f>
        <v/>
      </c>
      <c r="I8" s="238" t="str">
        <f ca="1">IF(ISERROR($V8),"",OFFSET('Smelter Look-up'!$H$4,$V8-4,0))</f>
        <v/>
      </c>
      <c r="J8" s="238" t="str">
        <f ca="1">IF(ISERROR($V8),"",OFFSET('Smelter Look-up'!$I$4,$V8-4,0))</f>
        <v/>
      </c>
      <c r="K8" s="240"/>
      <c r="L8" s="240"/>
      <c r="M8" s="240"/>
      <c r="N8" s="240"/>
      <c r="O8" s="240"/>
      <c r="P8" s="239"/>
      <c r="Q8" s="241"/>
      <c r="R8" s="236" t="str">
        <f ca="1">IF(ISERROR($V8),"",OFFSET('Smelter Look-up'!$C$4,$V8-4,0)&amp;"")</f>
        <v/>
      </c>
      <c r="S8" s="250" t="str">
        <f t="shared" ca="1" si="0"/>
        <v/>
      </c>
      <c r="T8" s="250" t="str">
        <f ca="1">IF(B8="","",IF(ISERROR(MATCH($J8,SorP!$B$1:$B$6230,0)),"",INDIRECT("'SorP'!$A$"&amp;MATCH($J8,SorP!$B$1:$B$6230,0))))</f>
        <v/>
      </c>
      <c r="U8" s="280"/>
      <c r="V8" s="281" t="e">
        <f>IF(C8="",NA(),MATCH($B8&amp;$C8,'Smelter Look-up'!$J:$J,0))</f>
        <v>#N/A</v>
      </c>
      <c r="W8" s="282"/>
      <c r="X8" s="282">
        <f t="shared" ca="1" si="1"/>
        <v>0</v>
      </c>
      <c r="Y8" s="282"/>
      <c r="Z8" s="282"/>
      <c r="AB8" s="284" t="str">
        <f t="shared" si="2"/>
        <v/>
      </c>
    </row>
    <row r="9" spans="1:34" s="283" customFormat="1" ht="20.25">
      <c r="A9" s="235"/>
      <c r="B9" s="236" t="str">
        <f>IF(LEN(A9)=0,"",INDEX('Smelter Look-up'!$A:$A,MATCH($A9,'Smelter Look-up'!$E:$E,0)))</f>
        <v/>
      </c>
      <c r="C9" s="242" t="str">
        <f>IF(LEN(A9)=0,"",INDEX('Smelter Look-up'!$C:$C,MATCH($A9,'Smelter Look-up'!$E:$E,0)))</f>
        <v/>
      </c>
      <c r="D9" s="236"/>
      <c r="E9" s="236" t="str">
        <f ca="1">IF(ISERROR($V9),"",OFFSET('Smelter Look-up'!$D$4,$V9-4,0)&amp;"")</f>
        <v/>
      </c>
      <c r="F9" s="236" t="str">
        <f ca="1">IF(ISERROR($V9),"",OFFSET('Smelter Look-up'!$E$4,$V9-4,0))</f>
        <v/>
      </c>
      <c r="G9" s="236" t="str">
        <f ca="1">IF(C9=$X$4,"Enter smelter details", IF(ISERROR($V9),"",OFFSET('Smelter Look-up'!$F$4,$V9-4,0)))</f>
        <v/>
      </c>
      <c r="H9" s="237" t="str">
        <f ca="1">IF(ISERROR($V9),"",OFFSET('Smelter Look-up'!$G$4,$V9-4,0))</f>
        <v/>
      </c>
      <c r="I9" s="238" t="str">
        <f ca="1">IF(ISERROR($V9),"",OFFSET('Smelter Look-up'!$H$4,$V9-4,0))</f>
        <v/>
      </c>
      <c r="J9" s="238" t="str">
        <f ca="1">IF(ISERROR($V9),"",OFFSET('Smelter Look-up'!$I$4,$V9-4,0))</f>
        <v/>
      </c>
      <c r="K9" s="240"/>
      <c r="L9" s="240"/>
      <c r="M9" s="240"/>
      <c r="N9" s="240"/>
      <c r="O9" s="240"/>
      <c r="P9" s="239"/>
      <c r="Q9" s="241"/>
      <c r="R9" s="236" t="str">
        <f ca="1">IF(ISERROR($V9),"",OFFSET('Smelter Look-up'!$C$4,$V9-4,0)&amp;"")</f>
        <v/>
      </c>
      <c r="S9" s="250" t="str">
        <f t="shared" ca="1" si="0"/>
        <v/>
      </c>
      <c r="T9" s="250" t="str">
        <f ca="1">IF(B9="","",IF(ISERROR(MATCH($J9,SorP!$B$1:$B$6230,0)),"",INDIRECT("'SorP'!$A$"&amp;MATCH($J9,SorP!$B$1:$B$6230,0))))</f>
        <v/>
      </c>
      <c r="U9" s="280"/>
      <c r="V9" s="281" t="e">
        <f>IF(C9="",NA(),MATCH($B9&amp;$C9,'Smelter Look-up'!$J:$J,0))</f>
        <v>#N/A</v>
      </c>
      <c r="W9" s="282"/>
      <c r="X9" s="282">
        <f t="shared" ca="1" si="1"/>
        <v>0</v>
      </c>
      <c r="Y9" s="282"/>
      <c r="Z9" s="282"/>
      <c r="AB9" s="284" t="str">
        <f t="shared" si="2"/>
        <v/>
      </c>
    </row>
    <row r="10" spans="1:34" s="283" customFormat="1" ht="20.25">
      <c r="A10" s="235"/>
      <c r="B10" s="236" t="str">
        <f>IF(LEN(A10)=0,"",INDEX('Smelter Look-up'!$A:$A,MATCH($A10,'Smelter Look-up'!$E:$E,0)))</f>
        <v/>
      </c>
      <c r="C10" s="242" t="str">
        <f>IF(LEN(A10)=0,"",INDEX('Smelter Look-up'!$C:$C,MATCH($A10,'Smelter Look-up'!$E:$E,0)))</f>
        <v/>
      </c>
      <c r="D10" s="236"/>
      <c r="E10" s="236" t="str">
        <f ca="1">IF(ISERROR($V10),"",OFFSET('Smelter Look-up'!$D$4,$V10-4,0)&amp;"")</f>
        <v/>
      </c>
      <c r="F10" s="236" t="str">
        <f ca="1">IF(ISERROR($V10),"",OFFSET('Smelter Look-up'!$E$4,$V10-4,0))</f>
        <v/>
      </c>
      <c r="G10" s="236" t="str">
        <f ca="1">IF(C10=$X$4,"Enter smelter details", IF(ISERROR($V10),"",OFFSET('Smelter Look-up'!$F$4,$V10-4,0)))</f>
        <v/>
      </c>
      <c r="H10" s="237" t="str">
        <f ca="1">IF(ISERROR($V10),"",OFFSET('Smelter Look-up'!$G$4,$V10-4,0))</f>
        <v/>
      </c>
      <c r="I10" s="238" t="str">
        <f ca="1">IF(ISERROR($V10),"",OFFSET('Smelter Look-up'!$H$4,$V10-4,0))</f>
        <v/>
      </c>
      <c r="J10" s="238" t="str">
        <f ca="1">IF(ISERROR($V10),"",OFFSET('Smelter Look-up'!$I$4,$V10-4,0))</f>
        <v/>
      </c>
      <c r="K10" s="240"/>
      <c r="L10" s="240"/>
      <c r="M10" s="240"/>
      <c r="N10" s="240"/>
      <c r="O10" s="240"/>
      <c r="P10" s="239"/>
      <c r="Q10" s="241"/>
      <c r="R10" s="236" t="str">
        <f ca="1">IF(ISERROR($V10),"",OFFSET('Smelter Look-up'!$C$4,$V10-4,0)&amp;"")</f>
        <v/>
      </c>
      <c r="S10" s="250" t="str">
        <f t="shared" ca="1" si="0"/>
        <v/>
      </c>
      <c r="T10" s="250" t="str">
        <f ca="1">IF(B10="","",IF(ISERROR(MATCH($J10,SorP!$B$1:$B$6230,0)),"",INDIRECT("'SorP'!$A$"&amp;MATCH($J10,SorP!$B$1:$B$6230,0))))</f>
        <v/>
      </c>
      <c r="U10" s="280"/>
      <c r="V10" s="281" t="e">
        <f>IF(C10="",NA(),MATCH($B10&amp;$C10,'Smelter Look-up'!$J:$J,0))</f>
        <v>#N/A</v>
      </c>
      <c r="W10" s="282"/>
      <c r="X10" s="282">
        <f t="shared" ca="1" si="1"/>
        <v>0</v>
      </c>
      <c r="Y10" s="282"/>
      <c r="Z10" s="282"/>
      <c r="AB10" s="284" t="str">
        <f t="shared" si="2"/>
        <v/>
      </c>
    </row>
    <row r="11" spans="1:34" s="283" customFormat="1" ht="20.25">
      <c r="A11" s="235"/>
      <c r="B11" s="236" t="str">
        <f>IF(LEN(A11)=0,"",INDEX('Smelter Look-up'!$A:$A,MATCH($A11,'Smelter Look-up'!$E:$E,0)))</f>
        <v/>
      </c>
      <c r="C11" s="242" t="str">
        <f>IF(LEN(A11)=0,"",INDEX('Smelter Look-up'!$C:$C,MATCH($A11,'Smelter Look-up'!$E:$E,0)))</f>
        <v/>
      </c>
      <c r="D11" s="236"/>
      <c r="E11" s="236" t="str">
        <f ca="1">IF(ISERROR($V11),"",OFFSET('Smelter Look-up'!$D$4,$V11-4,0)&amp;"")</f>
        <v/>
      </c>
      <c r="F11" s="236" t="str">
        <f ca="1">IF(ISERROR($V11),"",OFFSET('Smelter Look-up'!$E$4,$V11-4,0))</f>
        <v/>
      </c>
      <c r="G11" s="236" t="str">
        <f ca="1">IF(C11=$X$4,"Enter smelter details", IF(ISERROR($V11),"",OFFSET('Smelter Look-up'!$F$4,$V11-4,0)))</f>
        <v/>
      </c>
      <c r="H11" s="237" t="str">
        <f ca="1">IF(ISERROR($V11),"",OFFSET('Smelter Look-up'!$G$4,$V11-4,0))</f>
        <v/>
      </c>
      <c r="I11" s="238" t="str">
        <f ca="1">IF(ISERROR($V11),"",OFFSET('Smelter Look-up'!$H$4,$V11-4,0))</f>
        <v/>
      </c>
      <c r="J11" s="238" t="str">
        <f ca="1">IF(ISERROR($V11),"",OFFSET('Smelter Look-up'!$I$4,$V11-4,0))</f>
        <v/>
      </c>
      <c r="K11" s="240"/>
      <c r="L11" s="240"/>
      <c r="M11" s="240"/>
      <c r="N11" s="240"/>
      <c r="O11" s="240"/>
      <c r="P11" s="239"/>
      <c r="Q11" s="241"/>
      <c r="R11" s="236" t="str">
        <f ca="1">IF(ISERROR($V11),"",OFFSET('Smelter Look-up'!$C$4,$V11-4,0)&amp;"")</f>
        <v/>
      </c>
      <c r="S11" s="250" t="str">
        <f t="shared" ca="1" si="0"/>
        <v/>
      </c>
      <c r="T11" s="250" t="str">
        <f ca="1">IF(B11="","",IF(ISERROR(MATCH($J11,SorP!$B$1:$B$6230,0)),"",INDIRECT("'SorP'!$A$"&amp;MATCH($J11,SorP!$B$1:$B$6230,0))))</f>
        <v/>
      </c>
      <c r="U11" s="280"/>
      <c r="V11" s="281" t="e">
        <f>IF(C11="",NA(),MATCH($B11&amp;$C11,'Smelter Look-up'!$J:$J,0))</f>
        <v>#N/A</v>
      </c>
      <c r="W11" s="282"/>
      <c r="X11" s="282">
        <f t="shared" ca="1" si="1"/>
        <v>0</v>
      </c>
      <c r="Y11" s="282"/>
      <c r="Z11" s="282"/>
      <c r="AB11" s="284" t="str">
        <f t="shared" si="2"/>
        <v/>
      </c>
    </row>
    <row r="12" spans="1:34" s="283" customFormat="1" ht="20.25">
      <c r="A12" s="235"/>
      <c r="B12" s="236" t="str">
        <f>IF(LEN(A12)=0,"",INDEX('Smelter Look-up'!$A:$A,MATCH($A12,'Smelter Look-up'!$E:$E,0)))</f>
        <v/>
      </c>
      <c r="C12" s="242" t="str">
        <f>IF(LEN(A12)=0,"",INDEX('Smelter Look-up'!$C:$C,MATCH($A12,'Smelter Look-up'!$E:$E,0)))</f>
        <v/>
      </c>
      <c r="D12" s="236"/>
      <c r="E12" s="236" t="str">
        <f ca="1">IF(ISERROR($V12),"",OFFSET('Smelter Look-up'!$D$4,$V12-4,0)&amp;"")</f>
        <v/>
      </c>
      <c r="F12" s="236" t="str">
        <f ca="1">IF(ISERROR($V12),"",OFFSET('Smelter Look-up'!$E$4,$V12-4,0))</f>
        <v/>
      </c>
      <c r="G12" s="236" t="str">
        <f ca="1">IF(C12=$X$4,"Enter smelter details", IF(ISERROR($V12),"",OFFSET('Smelter Look-up'!$F$4,$V12-4,0)))</f>
        <v/>
      </c>
      <c r="H12" s="237" t="str">
        <f ca="1">IF(ISERROR($V12),"",OFFSET('Smelter Look-up'!$G$4,$V12-4,0))</f>
        <v/>
      </c>
      <c r="I12" s="238" t="str">
        <f ca="1">IF(ISERROR($V12),"",OFFSET('Smelter Look-up'!$H$4,$V12-4,0))</f>
        <v/>
      </c>
      <c r="J12" s="238" t="str">
        <f ca="1">IF(ISERROR($V12),"",OFFSET('Smelter Look-up'!$I$4,$V12-4,0))</f>
        <v/>
      </c>
      <c r="K12" s="240"/>
      <c r="L12" s="240"/>
      <c r="M12" s="240"/>
      <c r="N12" s="240"/>
      <c r="O12" s="240"/>
      <c r="P12" s="239"/>
      <c r="Q12" s="241"/>
      <c r="R12" s="236" t="str">
        <f ca="1">IF(ISERROR($V12),"",OFFSET('Smelter Look-up'!$C$4,$V12-4,0)&amp;"")</f>
        <v/>
      </c>
      <c r="S12" s="250" t="str">
        <f t="shared" ca="1" si="0"/>
        <v/>
      </c>
      <c r="T12" s="250" t="str">
        <f ca="1">IF(B12="","",IF(ISERROR(MATCH($J12,SorP!$B$1:$B$6230,0)),"",INDIRECT("'SorP'!$A$"&amp;MATCH($J12,SorP!$B$1:$B$6230,0))))</f>
        <v/>
      </c>
      <c r="U12" s="280"/>
      <c r="V12" s="281" t="e">
        <f>IF(C12="",NA(),MATCH($B12&amp;$C12,'Smelter Look-up'!$J:$J,0))</f>
        <v>#N/A</v>
      </c>
      <c r="W12" s="282"/>
      <c r="X12" s="282">
        <f t="shared" ca="1" si="1"/>
        <v>0</v>
      </c>
      <c r="Y12" s="282"/>
      <c r="Z12" s="282"/>
      <c r="AB12" s="284" t="str">
        <f t="shared" si="2"/>
        <v/>
      </c>
    </row>
    <row r="13" spans="1:34" s="283" customFormat="1" ht="20.25">
      <c r="A13" s="235"/>
      <c r="B13" s="236" t="str">
        <f>IF(LEN(A13)=0,"",INDEX('Smelter Look-up'!$A:$A,MATCH($A13,'Smelter Look-up'!$E:$E,0)))</f>
        <v/>
      </c>
      <c r="C13" s="242" t="str">
        <f>IF(LEN(A13)=0,"",INDEX('Smelter Look-up'!$C:$C,MATCH($A13,'Smelter Look-up'!$E:$E,0)))</f>
        <v/>
      </c>
      <c r="D13" s="236"/>
      <c r="E13" s="236" t="str">
        <f ca="1">IF(ISERROR($V13),"",OFFSET('Smelter Look-up'!$D$4,$V13-4,0)&amp;"")</f>
        <v/>
      </c>
      <c r="F13" s="236" t="str">
        <f ca="1">IF(ISERROR($V13),"",OFFSET('Smelter Look-up'!$E$4,$V13-4,0))</f>
        <v/>
      </c>
      <c r="G13" s="236" t="str">
        <f ca="1">IF(C13=$X$4,"Enter smelter details", IF(ISERROR($V13),"",OFFSET('Smelter Look-up'!$F$4,$V13-4,0)))</f>
        <v/>
      </c>
      <c r="H13" s="237" t="str">
        <f ca="1">IF(ISERROR($V13),"",OFFSET('Smelter Look-up'!$G$4,$V13-4,0))</f>
        <v/>
      </c>
      <c r="I13" s="238" t="str">
        <f ca="1">IF(ISERROR($V13),"",OFFSET('Smelter Look-up'!$H$4,$V13-4,0))</f>
        <v/>
      </c>
      <c r="J13" s="238" t="str">
        <f ca="1">IF(ISERROR($V13),"",OFFSET('Smelter Look-up'!$I$4,$V13-4,0))</f>
        <v/>
      </c>
      <c r="K13" s="240"/>
      <c r="L13" s="240"/>
      <c r="M13" s="240"/>
      <c r="N13" s="240"/>
      <c r="O13" s="240"/>
      <c r="P13" s="239"/>
      <c r="Q13" s="241"/>
      <c r="R13" s="236" t="str">
        <f ca="1">IF(ISERROR($V13),"",OFFSET('Smelter Look-up'!$C$4,$V13-4,0)&amp;"")</f>
        <v/>
      </c>
      <c r="S13" s="250" t="str">
        <f t="shared" ca="1" si="0"/>
        <v/>
      </c>
      <c r="T13" s="250" t="str">
        <f ca="1">IF(B13="","",IF(ISERROR(MATCH($J13,SorP!$B$1:$B$6230,0)),"",INDIRECT("'SorP'!$A$"&amp;MATCH($J13,SorP!$B$1:$B$6230,0))))</f>
        <v/>
      </c>
      <c r="U13" s="280"/>
      <c r="V13" s="281" t="e">
        <f>IF(C13="",NA(),MATCH($B13&amp;$C13,'Smelter Look-up'!$J:$J,0))</f>
        <v>#N/A</v>
      </c>
      <c r="W13" s="282"/>
      <c r="X13" s="282">
        <f t="shared" ca="1" si="1"/>
        <v>0</v>
      </c>
      <c r="Y13" s="282"/>
      <c r="Z13" s="282"/>
      <c r="AB13" s="284" t="str">
        <f t="shared" si="2"/>
        <v/>
      </c>
    </row>
    <row r="14" spans="1:34" s="283" customFormat="1" ht="20.25">
      <c r="A14" s="235"/>
      <c r="B14" s="236" t="str">
        <f>IF(LEN(A14)=0,"",INDEX('Smelter Look-up'!$A:$A,MATCH($A14,'Smelter Look-up'!$E:$E,0)))</f>
        <v/>
      </c>
      <c r="C14" s="242" t="str">
        <f>IF(LEN(A14)=0,"",INDEX('Smelter Look-up'!$C:$C,MATCH($A14,'Smelter Look-up'!$E:$E,0)))</f>
        <v/>
      </c>
      <c r="D14" s="236"/>
      <c r="E14" s="236" t="str">
        <f ca="1">IF(ISERROR($V14),"",OFFSET('Smelter Look-up'!$D$4,$V14-4,0)&amp;"")</f>
        <v/>
      </c>
      <c r="F14" s="236" t="str">
        <f ca="1">IF(ISERROR($V14),"",OFFSET('Smelter Look-up'!$E$4,$V14-4,0))</f>
        <v/>
      </c>
      <c r="G14" s="236" t="str">
        <f ca="1">IF(C14=$X$4,"Enter smelter details", IF(ISERROR($V14),"",OFFSET('Smelter Look-up'!$F$4,$V14-4,0)))</f>
        <v/>
      </c>
      <c r="H14" s="237" t="str">
        <f ca="1">IF(ISERROR($V14),"",OFFSET('Smelter Look-up'!$G$4,$V14-4,0))</f>
        <v/>
      </c>
      <c r="I14" s="238" t="str">
        <f ca="1">IF(ISERROR($V14),"",OFFSET('Smelter Look-up'!$H$4,$V14-4,0))</f>
        <v/>
      </c>
      <c r="J14" s="238" t="str">
        <f ca="1">IF(ISERROR($V14),"",OFFSET('Smelter Look-up'!$I$4,$V14-4,0))</f>
        <v/>
      </c>
      <c r="K14" s="240"/>
      <c r="L14" s="240"/>
      <c r="M14" s="240"/>
      <c r="N14" s="240"/>
      <c r="O14" s="240"/>
      <c r="P14" s="239"/>
      <c r="Q14" s="241"/>
      <c r="R14" s="236" t="str">
        <f ca="1">IF(ISERROR($V14),"",OFFSET('Smelter Look-up'!$C$4,$V14-4,0)&amp;"")</f>
        <v/>
      </c>
      <c r="S14" s="250" t="str">
        <f t="shared" ca="1" si="0"/>
        <v/>
      </c>
      <c r="T14" s="250" t="str">
        <f ca="1">IF(B14="","",IF(ISERROR(MATCH($J14,SorP!$B$1:$B$6230,0)),"",INDIRECT("'SorP'!$A$"&amp;MATCH($J14,SorP!$B$1:$B$6230,0))))</f>
        <v/>
      </c>
      <c r="U14" s="280"/>
      <c r="V14" s="281" t="e">
        <f>IF(C14="",NA(),MATCH($B14&amp;$C14,'Smelter Look-up'!$J:$J,0))</f>
        <v>#N/A</v>
      </c>
      <c r="W14" s="282"/>
      <c r="X14" s="282">
        <f t="shared" ca="1" si="1"/>
        <v>0</v>
      </c>
      <c r="Y14" s="282"/>
      <c r="Z14" s="282"/>
      <c r="AB14" s="284" t="str">
        <f t="shared" si="2"/>
        <v/>
      </c>
    </row>
    <row r="15" spans="1:34" s="283" customFormat="1" ht="20.25">
      <c r="A15" s="235"/>
      <c r="B15" s="236" t="str">
        <f>IF(LEN(A15)=0,"",INDEX('Smelter Look-up'!$A:$A,MATCH($A15,'Smelter Look-up'!$E:$E,0)))</f>
        <v/>
      </c>
      <c r="C15" s="242" t="str">
        <f>IF(LEN(A15)=0,"",INDEX('Smelter Look-up'!$C:$C,MATCH($A15,'Smelter Look-up'!$E:$E,0)))</f>
        <v/>
      </c>
      <c r="D15" s="236"/>
      <c r="E15" s="236" t="str">
        <f ca="1">IF(ISERROR($V15),"",OFFSET('Smelter Look-up'!$D$4,$V15-4,0)&amp;"")</f>
        <v/>
      </c>
      <c r="F15" s="236" t="str">
        <f ca="1">IF(ISERROR($V15),"",OFFSET('Smelter Look-up'!$E$4,$V15-4,0))</f>
        <v/>
      </c>
      <c r="G15" s="236" t="str">
        <f ca="1">IF(C15=$X$4,"Enter smelter details", IF(ISERROR($V15),"",OFFSET('Smelter Look-up'!$F$4,$V15-4,0)))</f>
        <v/>
      </c>
      <c r="H15" s="237" t="str">
        <f ca="1">IF(ISERROR($V15),"",OFFSET('Smelter Look-up'!$G$4,$V15-4,0))</f>
        <v/>
      </c>
      <c r="I15" s="238" t="str">
        <f ca="1">IF(ISERROR($V15),"",OFFSET('Smelter Look-up'!$H$4,$V15-4,0))</f>
        <v/>
      </c>
      <c r="J15" s="238" t="str">
        <f ca="1">IF(ISERROR($V15),"",OFFSET('Smelter Look-up'!$I$4,$V15-4,0))</f>
        <v/>
      </c>
      <c r="K15" s="240"/>
      <c r="L15" s="240"/>
      <c r="M15" s="240"/>
      <c r="N15" s="240"/>
      <c r="O15" s="240"/>
      <c r="P15" s="239"/>
      <c r="Q15" s="241"/>
      <c r="R15" s="236" t="str">
        <f ca="1">IF(ISERROR($V15),"",OFFSET('Smelter Look-up'!$C$4,$V15-4,0)&amp;"")</f>
        <v/>
      </c>
      <c r="S15" s="250" t="str">
        <f t="shared" ca="1" si="0"/>
        <v/>
      </c>
      <c r="T15" s="250" t="str">
        <f ca="1">IF(B15="","",IF(ISERROR(MATCH($J15,SorP!$B$1:$B$6230,0)),"",INDIRECT("'SorP'!$A$"&amp;MATCH($J15,SorP!$B$1:$B$6230,0))))</f>
        <v/>
      </c>
      <c r="U15" s="280"/>
      <c r="V15" s="281" t="e">
        <f>IF(C15="",NA(),MATCH($B15&amp;$C15,'Smelter Look-up'!$J:$J,0))</f>
        <v>#N/A</v>
      </c>
      <c r="W15" s="282"/>
      <c r="X15" s="282">
        <f t="shared" ca="1" si="1"/>
        <v>0</v>
      </c>
      <c r="Y15" s="282"/>
      <c r="Z15" s="282"/>
      <c r="AB15" s="284" t="str">
        <f t="shared" si="2"/>
        <v/>
      </c>
    </row>
    <row r="16" spans="1:34" s="283" customFormat="1" ht="20.25">
      <c r="A16" s="235"/>
      <c r="B16" s="236" t="str">
        <f>IF(LEN(A16)=0,"",INDEX('Smelter Look-up'!$A:$A,MATCH($A16,'Smelter Look-up'!$E:$E,0)))</f>
        <v/>
      </c>
      <c r="C16" s="242" t="str">
        <f>IF(LEN(A16)=0,"",INDEX('Smelter Look-up'!$C:$C,MATCH($A16,'Smelter Look-up'!$E:$E,0)))</f>
        <v/>
      </c>
      <c r="D16" s="236"/>
      <c r="E16" s="236" t="str">
        <f ca="1">IF(ISERROR($V16),"",OFFSET('Smelter Look-up'!$D$4,$V16-4,0)&amp;"")</f>
        <v/>
      </c>
      <c r="F16" s="236" t="str">
        <f ca="1">IF(ISERROR($V16),"",OFFSET('Smelter Look-up'!$E$4,$V16-4,0))</f>
        <v/>
      </c>
      <c r="G16" s="236" t="str">
        <f ca="1">IF(C16=$X$4,"Enter smelter details", IF(ISERROR($V16),"",OFFSET('Smelter Look-up'!$F$4,$V16-4,0)))</f>
        <v/>
      </c>
      <c r="H16" s="237" t="str">
        <f ca="1">IF(ISERROR($V16),"",OFFSET('Smelter Look-up'!$G$4,$V16-4,0))</f>
        <v/>
      </c>
      <c r="I16" s="238" t="str">
        <f ca="1">IF(ISERROR($V16),"",OFFSET('Smelter Look-up'!$H$4,$V16-4,0))</f>
        <v/>
      </c>
      <c r="J16" s="238" t="str">
        <f ca="1">IF(ISERROR($V16),"",OFFSET('Smelter Look-up'!$I$4,$V16-4,0))</f>
        <v/>
      </c>
      <c r="K16" s="240"/>
      <c r="L16" s="240"/>
      <c r="M16" s="240"/>
      <c r="N16" s="240"/>
      <c r="O16" s="240"/>
      <c r="P16" s="239"/>
      <c r="Q16" s="241"/>
      <c r="R16" s="236" t="str">
        <f ca="1">IF(ISERROR($V16),"",OFFSET('Smelter Look-up'!$C$4,$V16-4,0)&amp;"")</f>
        <v/>
      </c>
      <c r="S16" s="250" t="str">
        <f t="shared" ca="1" si="0"/>
        <v/>
      </c>
      <c r="T16" s="250" t="str">
        <f ca="1">IF(B16="","",IF(ISERROR(MATCH($J16,SorP!$B$1:$B$6230,0)),"",INDIRECT("'SorP'!$A$"&amp;MATCH($J16,SorP!$B$1:$B$6230,0))))</f>
        <v/>
      </c>
      <c r="U16" s="280"/>
      <c r="V16" s="281" t="e">
        <f>IF(C16="",NA(),MATCH($B16&amp;$C16,'Smelter Look-up'!$J:$J,0))</f>
        <v>#N/A</v>
      </c>
      <c r="W16" s="282"/>
      <c r="X16" s="282">
        <f t="shared" ca="1" si="1"/>
        <v>0</v>
      </c>
      <c r="Y16" s="282"/>
      <c r="Z16" s="282"/>
      <c r="AB16" s="284" t="str">
        <f t="shared" si="2"/>
        <v/>
      </c>
    </row>
    <row r="17" spans="1:28" s="283" customFormat="1" ht="20.25">
      <c r="A17" s="235"/>
      <c r="B17" s="236" t="str">
        <f>IF(LEN(A17)=0,"",INDEX('Smelter Look-up'!$A:$A,MATCH($A17,'Smelter Look-up'!$E:$E,0)))</f>
        <v/>
      </c>
      <c r="C17" s="242" t="str">
        <f>IF(LEN(A17)=0,"",INDEX('Smelter Look-up'!$C:$C,MATCH($A17,'Smelter Look-up'!$E:$E,0)))</f>
        <v/>
      </c>
      <c r="D17" s="236"/>
      <c r="E17" s="236" t="str">
        <f ca="1">IF(ISERROR($V17),"",OFFSET('Smelter Look-up'!$D$4,$V17-4,0)&amp;"")</f>
        <v/>
      </c>
      <c r="F17" s="236" t="str">
        <f ca="1">IF(ISERROR($V17),"",OFFSET('Smelter Look-up'!$E$4,$V17-4,0))</f>
        <v/>
      </c>
      <c r="G17" s="236" t="str">
        <f ca="1">IF(C17=$X$4,"Enter smelter details", IF(ISERROR($V17),"",OFFSET('Smelter Look-up'!$F$4,$V17-4,0)))</f>
        <v/>
      </c>
      <c r="H17" s="237" t="str">
        <f ca="1">IF(ISERROR($V17),"",OFFSET('Smelter Look-up'!$G$4,$V17-4,0))</f>
        <v/>
      </c>
      <c r="I17" s="238" t="str">
        <f ca="1">IF(ISERROR($V17),"",OFFSET('Smelter Look-up'!$H$4,$V17-4,0))</f>
        <v/>
      </c>
      <c r="J17" s="238" t="str">
        <f ca="1">IF(ISERROR($V17),"",OFFSET('Smelter Look-up'!$I$4,$V17-4,0))</f>
        <v/>
      </c>
      <c r="K17" s="240"/>
      <c r="L17" s="240"/>
      <c r="M17" s="240"/>
      <c r="N17" s="240"/>
      <c r="O17" s="240"/>
      <c r="P17" s="239"/>
      <c r="Q17" s="241"/>
      <c r="R17" s="236" t="str">
        <f ca="1">IF(ISERROR($V17),"",OFFSET('Smelter Look-up'!$C$4,$V17-4,0)&amp;"")</f>
        <v/>
      </c>
      <c r="S17" s="250" t="str">
        <f t="shared" ca="1" si="0"/>
        <v/>
      </c>
      <c r="T17" s="250" t="str">
        <f ca="1">IF(B17="","",IF(ISERROR(MATCH($J17,SorP!$B$1:$B$6230,0)),"",INDIRECT("'SorP'!$A$"&amp;MATCH($J17,SorP!$B$1:$B$6230,0))))</f>
        <v/>
      </c>
      <c r="U17" s="280"/>
      <c r="V17" s="281" t="e">
        <f>IF(C17="",NA(),MATCH($B17&amp;$C17,'Smelter Look-up'!$J:$J,0))</f>
        <v>#N/A</v>
      </c>
      <c r="W17" s="282"/>
      <c r="X17" s="282">
        <f t="shared" ca="1" si="1"/>
        <v>0</v>
      </c>
      <c r="Y17" s="282"/>
      <c r="Z17" s="282"/>
      <c r="AB17" s="284" t="str">
        <f t="shared" si="2"/>
        <v/>
      </c>
    </row>
    <row r="18" spans="1:28" s="283" customFormat="1" ht="20.25">
      <c r="A18" s="235"/>
      <c r="B18" s="236" t="str">
        <f>IF(LEN(A18)=0,"",INDEX('Smelter Look-up'!$A:$A,MATCH($A18,'Smelter Look-up'!$E:$E,0)))</f>
        <v/>
      </c>
      <c r="C18" s="242" t="str">
        <f>IF(LEN(A18)=0,"",INDEX('Smelter Look-up'!$C:$C,MATCH($A18,'Smelter Look-up'!$E:$E,0)))</f>
        <v/>
      </c>
      <c r="D18" s="236"/>
      <c r="E18" s="236" t="str">
        <f ca="1">IF(ISERROR($V18),"",OFFSET('Smelter Look-up'!$D$4,$V18-4,0)&amp;"")</f>
        <v/>
      </c>
      <c r="F18" s="236" t="str">
        <f ca="1">IF(ISERROR($V18),"",OFFSET('Smelter Look-up'!$E$4,$V18-4,0))</f>
        <v/>
      </c>
      <c r="G18" s="236" t="str">
        <f ca="1">IF(C18=$X$4,"Enter smelter details", IF(ISERROR($V18),"",OFFSET('Smelter Look-up'!$F$4,$V18-4,0)))</f>
        <v/>
      </c>
      <c r="H18" s="237" t="str">
        <f ca="1">IF(ISERROR($V18),"",OFFSET('Smelter Look-up'!$G$4,$V18-4,0))</f>
        <v/>
      </c>
      <c r="I18" s="238" t="str">
        <f ca="1">IF(ISERROR($V18),"",OFFSET('Smelter Look-up'!$H$4,$V18-4,0))</f>
        <v/>
      </c>
      <c r="J18" s="238" t="str">
        <f ca="1">IF(ISERROR($V18),"",OFFSET('Smelter Look-up'!$I$4,$V18-4,0))</f>
        <v/>
      </c>
      <c r="K18" s="240"/>
      <c r="L18" s="240"/>
      <c r="M18" s="240"/>
      <c r="N18" s="240"/>
      <c r="O18" s="240"/>
      <c r="P18" s="239"/>
      <c r="Q18" s="241"/>
      <c r="R18" s="236" t="str">
        <f ca="1">IF(ISERROR($V18),"",OFFSET('Smelter Look-up'!$C$4,$V18-4,0)&amp;"")</f>
        <v/>
      </c>
      <c r="S18" s="250" t="str">
        <f t="shared" ca="1" si="0"/>
        <v/>
      </c>
      <c r="T18" s="250" t="str">
        <f ca="1">IF(B18="","",IF(ISERROR(MATCH($J18,SorP!$B$1:$B$6230,0)),"",INDIRECT("'SorP'!$A$"&amp;MATCH($J18,SorP!$B$1:$B$6230,0))))</f>
        <v/>
      </c>
      <c r="U18" s="280"/>
      <c r="V18" s="281" t="e">
        <f>IF(C18="",NA(),MATCH($B18&amp;$C18,'Smelter Look-up'!$J:$J,0))</f>
        <v>#N/A</v>
      </c>
      <c r="W18" s="282"/>
      <c r="X18" s="282">
        <f t="shared" ca="1" si="1"/>
        <v>0</v>
      </c>
      <c r="Y18" s="282"/>
      <c r="Z18" s="282"/>
      <c r="AB18" s="284" t="str">
        <f t="shared" si="2"/>
        <v/>
      </c>
    </row>
    <row r="19" spans="1:28" s="283" customFormat="1" ht="20.25">
      <c r="A19" s="235"/>
      <c r="B19" s="236" t="str">
        <f>IF(LEN(A19)=0,"",INDEX('Smelter Look-up'!$A:$A,MATCH($A19,'Smelter Look-up'!$E:$E,0)))</f>
        <v/>
      </c>
      <c r="C19" s="242" t="str">
        <f>IF(LEN(A19)=0,"",INDEX('Smelter Look-up'!$C:$C,MATCH($A19,'Smelter Look-up'!$E:$E,0)))</f>
        <v/>
      </c>
      <c r="D19" s="236"/>
      <c r="E19" s="236" t="str">
        <f ca="1">IF(ISERROR($V19),"",OFFSET('Smelter Look-up'!$D$4,$V19-4,0)&amp;"")</f>
        <v/>
      </c>
      <c r="F19" s="236" t="str">
        <f ca="1">IF(ISERROR($V19),"",OFFSET('Smelter Look-up'!$E$4,$V19-4,0))</f>
        <v/>
      </c>
      <c r="G19" s="236" t="str">
        <f ca="1">IF(C19=$X$4,"Enter smelter details", IF(ISERROR($V19),"",OFFSET('Smelter Look-up'!$F$4,$V19-4,0)))</f>
        <v/>
      </c>
      <c r="H19" s="237" t="str">
        <f ca="1">IF(ISERROR($V19),"",OFFSET('Smelter Look-up'!$G$4,$V19-4,0))</f>
        <v/>
      </c>
      <c r="I19" s="238" t="str">
        <f ca="1">IF(ISERROR($V19),"",OFFSET('Smelter Look-up'!$H$4,$V19-4,0))</f>
        <v/>
      </c>
      <c r="J19" s="238" t="str">
        <f ca="1">IF(ISERROR($V19),"",OFFSET('Smelter Look-up'!$I$4,$V19-4,0))</f>
        <v/>
      </c>
      <c r="K19" s="240"/>
      <c r="L19" s="240"/>
      <c r="M19" s="240"/>
      <c r="N19" s="240"/>
      <c r="O19" s="240"/>
      <c r="P19" s="239"/>
      <c r="Q19" s="241"/>
      <c r="R19" s="236" t="str">
        <f ca="1">IF(ISERROR($V19),"",OFFSET('Smelter Look-up'!$C$4,$V19-4,0)&amp;"")</f>
        <v/>
      </c>
      <c r="S19" s="250" t="str">
        <f t="shared" ca="1" si="0"/>
        <v/>
      </c>
      <c r="T19" s="250" t="str">
        <f ca="1">IF(B19="","",IF(ISERROR(MATCH($J19,SorP!$B$1:$B$6230,0)),"",INDIRECT("'SorP'!$A$"&amp;MATCH($J19,SorP!$B$1:$B$6230,0))))</f>
        <v/>
      </c>
      <c r="U19" s="280"/>
      <c r="V19" s="281" t="e">
        <f>IF(C19="",NA(),MATCH($B19&amp;$C19,'Smelter Look-up'!$J:$J,0))</f>
        <v>#N/A</v>
      </c>
      <c r="W19" s="282"/>
      <c r="X19" s="282">
        <f t="shared" ca="1" si="1"/>
        <v>0</v>
      </c>
      <c r="Y19" s="282"/>
      <c r="Z19" s="282"/>
      <c r="AB19" s="284" t="str">
        <f t="shared" si="2"/>
        <v/>
      </c>
    </row>
    <row r="20" spans="1:28" s="283" customFormat="1" ht="20.25">
      <c r="A20" s="235"/>
      <c r="B20" s="236" t="str">
        <f>IF(LEN(A20)=0,"",INDEX('Smelter Look-up'!$A:$A,MATCH($A20,'Smelter Look-up'!$E:$E,0)))</f>
        <v/>
      </c>
      <c r="C20" s="242" t="str">
        <f>IF(LEN(A20)=0,"",INDEX('Smelter Look-up'!$C:$C,MATCH($A20,'Smelter Look-up'!$E:$E,0)))</f>
        <v/>
      </c>
      <c r="D20" s="236"/>
      <c r="E20" s="236" t="str">
        <f ca="1">IF(ISERROR($V20),"",OFFSET('Smelter Look-up'!$D$4,$V20-4,0)&amp;"")</f>
        <v/>
      </c>
      <c r="F20" s="236" t="str">
        <f ca="1">IF(ISERROR($V20),"",OFFSET('Smelter Look-up'!$E$4,$V20-4,0))</f>
        <v/>
      </c>
      <c r="G20" s="236" t="str">
        <f ca="1">IF(C20=$X$4,"Enter smelter details", IF(ISERROR($V20),"",OFFSET('Smelter Look-up'!$F$4,$V20-4,0)))</f>
        <v/>
      </c>
      <c r="H20" s="237" t="str">
        <f ca="1">IF(ISERROR($V20),"",OFFSET('Smelter Look-up'!$G$4,$V20-4,0))</f>
        <v/>
      </c>
      <c r="I20" s="238" t="str">
        <f ca="1">IF(ISERROR($V20),"",OFFSET('Smelter Look-up'!$H$4,$V20-4,0))</f>
        <v/>
      </c>
      <c r="J20" s="238" t="str">
        <f ca="1">IF(ISERROR($V20),"",OFFSET('Smelter Look-up'!$I$4,$V20-4,0))</f>
        <v/>
      </c>
      <c r="K20" s="240"/>
      <c r="L20" s="240"/>
      <c r="M20" s="240"/>
      <c r="N20" s="240"/>
      <c r="O20" s="240"/>
      <c r="P20" s="239"/>
      <c r="Q20" s="241"/>
      <c r="R20" s="236" t="str">
        <f ca="1">IF(ISERROR($V20),"",OFFSET('Smelter Look-up'!$C$4,$V20-4,0)&amp;"")</f>
        <v/>
      </c>
      <c r="S20" s="250" t="str">
        <f t="shared" ca="1" si="0"/>
        <v/>
      </c>
      <c r="T20" s="250" t="str">
        <f ca="1">IF(B20="","",IF(ISERROR(MATCH($J20,SorP!$B$1:$B$6230,0)),"",INDIRECT("'SorP'!$A$"&amp;MATCH($J20,SorP!$B$1:$B$6230,0))))</f>
        <v/>
      </c>
      <c r="U20" s="280"/>
      <c r="V20" s="281" t="e">
        <f>IF(C20="",NA(),MATCH($B20&amp;$C20,'Smelter Look-up'!$J:$J,0))</f>
        <v>#N/A</v>
      </c>
      <c r="W20" s="282"/>
      <c r="X20" s="282">
        <f t="shared" ca="1" si="1"/>
        <v>0</v>
      </c>
      <c r="Y20" s="282"/>
      <c r="Z20" s="282"/>
      <c r="AB20" s="284" t="str">
        <f t="shared" si="2"/>
        <v/>
      </c>
    </row>
    <row r="21" spans="1:28" s="283" customFormat="1" ht="20.25">
      <c r="A21" s="235"/>
      <c r="B21" s="236" t="str">
        <f>IF(LEN(A21)=0,"",INDEX('Smelter Look-up'!$A:$A,MATCH($A21,'Smelter Look-up'!$E:$E,0)))</f>
        <v/>
      </c>
      <c r="C21" s="242" t="str">
        <f>IF(LEN(A21)=0,"",INDEX('Smelter Look-up'!$C:$C,MATCH($A21,'Smelter Look-up'!$E:$E,0)))</f>
        <v/>
      </c>
      <c r="D21" s="236"/>
      <c r="E21" s="236" t="str">
        <f ca="1">IF(ISERROR($V21),"",OFFSET('Smelter Look-up'!$D$4,$V21-4,0)&amp;"")</f>
        <v/>
      </c>
      <c r="F21" s="236" t="str">
        <f ca="1">IF(ISERROR($V21),"",OFFSET('Smelter Look-up'!$E$4,$V21-4,0))</f>
        <v/>
      </c>
      <c r="G21" s="236" t="str">
        <f ca="1">IF(C21=$X$4,"Enter smelter details", IF(ISERROR($V21),"",OFFSET('Smelter Look-up'!$F$4,$V21-4,0)))</f>
        <v/>
      </c>
      <c r="H21" s="237" t="str">
        <f ca="1">IF(ISERROR($V21),"",OFFSET('Smelter Look-up'!$G$4,$V21-4,0))</f>
        <v/>
      </c>
      <c r="I21" s="238" t="str">
        <f ca="1">IF(ISERROR($V21),"",OFFSET('Smelter Look-up'!$H$4,$V21-4,0))</f>
        <v/>
      </c>
      <c r="J21" s="238" t="str">
        <f ca="1">IF(ISERROR($V21),"",OFFSET('Smelter Look-up'!$I$4,$V21-4,0))</f>
        <v/>
      </c>
      <c r="K21" s="240"/>
      <c r="L21" s="240"/>
      <c r="M21" s="240"/>
      <c r="N21" s="240"/>
      <c r="O21" s="240"/>
      <c r="P21" s="239"/>
      <c r="Q21" s="241"/>
      <c r="R21" s="236" t="str">
        <f ca="1">IF(ISERROR($V21),"",OFFSET('Smelter Look-up'!$C$4,$V21-4,0)&amp;"")</f>
        <v/>
      </c>
      <c r="S21" s="250" t="str">
        <f t="shared" ca="1" si="0"/>
        <v/>
      </c>
      <c r="T21" s="250" t="str">
        <f ca="1">IF(B21="","",IF(ISERROR(MATCH($J21,SorP!$B$1:$B$6230,0)),"",INDIRECT("'SorP'!$A$"&amp;MATCH($J21,SorP!$B$1:$B$6230,0))))</f>
        <v/>
      </c>
      <c r="U21" s="280"/>
      <c r="V21" s="281" t="e">
        <f>IF(C21="",NA(),MATCH($B21&amp;$C21,'Smelter Look-up'!$J:$J,0))</f>
        <v>#N/A</v>
      </c>
      <c r="W21" s="282"/>
      <c r="X21" s="282">
        <f t="shared" ca="1" si="1"/>
        <v>0</v>
      </c>
      <c r="Y21" s="282"/>
      <c r="Z21" s="282"/>
      <c r="AB21" s="284" t="str">
        <f t="shared" si="2"/>
        <v/>
      </c>
    </row>
    <row r="22" spans="1:28" s="283" customFormat="1" ht="20.25">
      <c r="A22" s="235"/>
      <c r="B22" s="236" t="str">
        <f>IF(LEN(A22)=0,"",INDEX('Smelter Look-up'!$A:$A,MATCH($A22,'Smelter Look-up'!$E:$E,0)))</f>
        <v/>
      </c>
      <c r="C22" s="242" t="str">
        <f>IF(LEN(A22)=0,"",INDEX('Smelter Look-up'!$C:$C,MATCH($A22,'Smelter Look-up'!$E:$E,0)))</f>
        <v/>
      </c>
      <c r="D22" s="236"/>
      <c r="E22" s="236" t="str">
        <f ca="1">IF(ISERROR($V22),"",OFFSET('Smelter Look-up'!$D$4,$V22-4,0)&amp;"")</f>
        <v/>
      </c>
      <c r="F22" s="236" t="str">
        <f ca="1">IF(ISERROR($V22),"",OFFSET('Smelter Look-up'!$E$4,$V22-4,0))</f>
        <v/>
      </c>
      <c r="G22" s="236" t="str">
        <f ca="1">IF(C22=$X$4,"Enter smelter details", IF(ISERROR($V22),"",OFFSET('Smelter Look-up'!$F$4,$V22-4,0)))</f>
        <v/>
      </c>
      <c r="H22" s="237" t="str">
        <f ca="1">IF(ISERROR($V22),"",OFFSET('Smelter Look-up'!$G$4,$V22-4,0))</f>
        <v/>
      </c>
      <c r="I22" s="238" t="str">
        <f ca="1">IF(ISERROR($V22),"",OFFSET('Smelter Look-up'!$H$4,$V22-4,0))</f>
        <v/>
      </c>
      <c r="J22" s="238" t="str">
        <f ca="1">IF(ISERROR($V22),"",OFFSET('Smelter Look-up'!$I$4,$V22-4,0))</f>
        <v/>
      </c>
      <c r="K22" s="240"/>
      <c r="L22" s="240"/>
      <c r="M22" s="240"/>
      <c r="N22" s="240"/>
      <c r="O22" s="240"/>
      <c r="P22" s="239"/>
      <c r="Q22" s="241"/>
      <c r="R22" s="236" t="str">
        <f ca="1">IF(ISERROR($V22),"",OFFSET('Smelter Look-up'!$C$4,$V22-4,0)&amp;"")</f>
        <v/>
      </c>
      <c r="S22" s="250" t="str">
        <f t="shared" ca="1" si="0"/>
        <v/>
      </c>
      <c r="T22" s="250" t="str">
        <f ca="1">IF(B22="","",IF(ISERROR(MATCH($J22,SorP!$B$1:$B$6230,0)),"",INDIRECT("'SorP'!$A$"&amp;MATCH($J22,SorP!$B$1:$B$6230,0))))</f>
        <v/>
      </c>
      <c r="U22" s="280"/>
      <c r="V22" s="281" t="e">
        <f>IF(C22="",NA(),MATCH($B22&amp;$C22,'Smelter Look-up'!$J:$J,0))</f>
        <v>#N/A</v>
      </c>
      <c r="W22" s="282"/>
      <c r="X22" s="282">
        <f t="shared" ca="1" si="1"/>
        <v>0</v>
      </c>
      <c r="Y22" s="282"/>
      <c r="Z22" s="282"/>
      <c r="AB22" s="284" t="str">
        <f t="shared" si="2"/>
        <v/>
      </c>
    </row>
    <row r="23" spans="1:28" s="283" customFormat="1" ht="20.25">
      <c r="A23" s="235"/>
      <c r="B23" s="236" t="str">
        <f>IF(LEN(A23)=0,"",INDEX('Smelter Look-up'!$A:$A,MATCH($A23,'Smelter Look-up'!$E:$E,0)))</f>
        <v/>
      </c>
      <c r="C23" s="242" t="str">
        <f>IF(LEN(A23)=0,"",INDEX('Smelter Look-up'!$C:$C,MATCH($A23,'Smelter Look-up'!$E:$E,0)))</f>
        <v/>
      </c>
      <c r="D23" s="236"/>
      <c r="E23" s="236" t="str">
        <f ca="1">IF(ISERROR($V23),"",OFFSET('Smelter Look-up'!$D$4,$V23-4,0)&amp;"")</f>
        <v/>
      </c>
      <c r="F23" s="236" t="str">
        <f ca="1">IF(ISERROR($V23),"",OFFSET('Smelter Look-up'!$E$4,$V23-4,0))</f>
        <v/>
      </c>
      <c r="G23" s="236" t="str">
        <f ca="1">IF(C23=$X$4,"Enter smelter details", IF(ISERROR($V23),"",OFFSET('Smelter Look-up'!$F$4,$V23-4,0)))</f>
        <v/>
      </c>
      <c r="H23" s="237" t="str">
        <f ca="1">IF(ISERROR($V23),"",OFFSET('Smelter Look-up'!$G$4,$V23-4,0))</f>
        <v/>
      </c>
      <c r="I23" s="238" t="str">
        <f ca="1">IF(ISERROR($V23),"",OFFSET('Smelter Look-up'!$H$4,$V23-4,0))</f>
        <v/>
      </c>
      <c r="J23" s="238" t="str">
        <f ca="1">IF(ISERROR($V23),"",OFFSET('Smelter Look-up'!$I$4,$V23-4,0))</f>
        <v/>
      </c>
      <c r="K23" s="240"/>
      <c r="L23" s="240"/>
      <c r="M23" s="240"/>
      <c r="N23" s="240"/>
      <c r="O23" s="240"/>
      <c r="P23" s="239"/>
      <c r="Q23" s="241"/>
      <c r="R23" s="236" t="str">
        <f ca="1">IF(ISERROR($V23),"",OFFSET('Smelter Look-up'!$C$4,$V23-4,0)&amp;"")</f>
        <v/>
      </c>
      <c r="S23" s="250" t="str">
        <f t="shared" ca="1" si="0"/>
        <v/>
      </c>
      <c r="T23" s="250" t="str">
        <f ca="1">IF(B23="","",IF(ISERROR(MATCH($J23,SorP!$B$1:$B$6230,0)),"",INDIRECT("'SorP'!$A$"&amp;MATCH($J23,SorP!$B$1:$B$6230,0))))</f>
        <v/>
      </c>
      <c r="U23" s="280"/>
      <c r="V23" s="281" t="e">
        <f>IF(C23="",NA(),MATCH($B23&amp;$C23,'Smelter Look-up'!$J:$J,0))</f>
        <v>#N/A</v>
      </c>
      <c r="W23" s="282"/>
      <c r="X23" s="282">
        <f t="shared" ca="1" si="1"/>
        <v>0</v>
      </c>
      <c r="Y23" s="282"/>
      <c r="Z23" s="282"/>
      <c r="AB23" s="284" t="str">
        <f t="shared" si="2"/>
        <v/>
      </c>
    </row>
    <row r="24" spans="1:28" s="283" customFormat="1" ht="20.25">
      <c r="A24" s="235"/>
      <c r="B24" s="236" t="str">
        <f>IF(LEN(A24)=0,"",INDEX('Smelter Look-up'!$A:$A,MATCH($A24,'Smelter Look-up'!$E:$E,0)))</f>
        <v/>
      </c>
      <c r="C24" s="242" t="str">
        <f>IF(LEN(A24)=0,"",INDEX('Smelter Look-up'!$C:$C,MATCH($A24,'Smelter Look-up'!$E:$E,0)))</f>
        <v/>
      </c>
      <c r="D24" s="236"/>
      <c r="E24" s="236" t="str">
        <f ca="1">IF(ISERROR($V24),"",OFFSET('Smelter Look-up'!$D$4,$V24-4,0)&amp;"")</f>
        <v/>
      </c>
      <c r="F24" s="236" t="str">
        <f ca="1">IF(ISERROR($V24),"",OFFSET('Smelter Look-up'!$E$4,$V24-4,0))</f>
        <v/>
      </c>
      <c r="G24" s="236" t="str">
        <f ca="1">IF(C24=$X$4,"Enter smelter details", IF(ISERROR($V24),"",OFFSET('Smelter Look-up'!$F$4,$V24-4,0)))</f>
        <v/>
      </c>
      <c r="H24" s="237" t="str">
        <f ca="1">IF(ISERROR($V24),"",OFFSET('Smelter Look-up'!$G$4,$V24-4,0))</f>
        <v/>
      </c>
      <c r="I24" s="238" t="str">
        <f ca="1">IF(ISERROR($V24),"",OFFSET('Smelter Look-up'!$H$4,$V24-4,0))</f>
        <v/>
      </c>
      <c r="J24" s="238" t="str">
        <f ca="1">IF(ISERROR($V24),"",OFFSET('Smelter Look-up'!$I$4,$V24-4,0))</f>
        <v/>
      </c>
      <c r="K24" s="240"/>
      <c r="L24" s="240"/>
      <c r="M24" s="240"/>
      <c r="N24" s="240"/>
      <c r="O24" s="240"/>
      <c r="P24" s="239"/>
      <c r="Q24" s="241"/>
      <c r="R24" s="236" t="str">
        <f ca="1">IF(ISERROR($V24),"",OFFSET('Smelter Look-up'!$C$4,$V24-4,0)&amp;"")</f>
        <v/>
      </c>
      <c r="S24" s="250" t="str">
        <f t="shared" ca="1" si="0"/>
        <v/>
      </c>
      <c r="T24" s="250" t="str">
        <f ca="1">IF(B24="","",IF(ISERROR(MATCH($J24,SorP!$B$1:$B$6230,0)),"",INDIRECT("'SorP'!$A$"&amp;MATCH($J24,SorP!$B$1:$B$6230,0))))</f>
        <v/>
      </c>
      <c r="U24" s="280"/>
      <c r="V24" s="281" t="e">
        <f>IF(C24="",NA(),MATCH($B24&amp;$C24,'Smelter Look-up'!$J:$J,0))</f>
        <v>#N/A</v>
      </c>
      <c r="W24" s="282"/>
      <c r="X24" s="282">
        <f t="shared" ca="1" si="1"/>
        <v>0</v>
      </c>
      <c r="Y24" s="282"/>
      <c r="Z24" s="282"/>
      <c r="AB24" s="284" t="str">
        <f t="shared" si="2"/>
        <v/>
      </c>
    </row>
    <row r="25" spans="1:28" s="283" customFormat="1" ht="20.25">
      <c r="A25" s="235"/>
      <c r="B25" s="236" t="str">
        <f>IF(LEN(A25)=0,"",INDEX('Smelter Look-up'!$A:$A,MATCH($A25,'Smelter Look-up'!$E:$E,0)))</f>
        <v/>
      </c>
      <c r="C25" s="242" t="str">
        <f>IF(LEN(A25)=0,"",INDEX('Smelter Look-up'!$C:$C,MATCH($A25,'Smelter Look-up'!$E:$E,0)))</f>
        <v/>
      </c>
      <c r="D25" s="236"/>
      <c r="E25" s="236" t="str">
        <f ca="1">IF(ISERROR($V25),"",OFFSET('Smelter Look-up'!$D$4,$V25-4,0)&amp;"")</f>
        <v/>
      </c>
      <c r="F25" s="236" t="str">
        <f ca="1">IF(ISERROR($V25),"",OFFSET('Smelter Look-up'!$E$4,$V25-4,0))</f>
        <v/>
      </c>
      <c r="G25" s="236" t="str">
        <f ca="1">IF(C25=$X$4,"Enter smelter details", IF(ISERROR($V25),"",OFFSET('Smelter Look-up'!$F$4,$V25-4,0)))</f>
        <v/>
      </c>
      <c r="H25" s="237" t="str">
        <f ca="1">IF(ISERROR($V25),"",OFFSET('Smelter Look-up'!$G$4,$V25-4,0))</f>
        <v/>
      </c>
      <c r="I25" s="238" t="str">
        <f ca="1">IF(ISERROR($V25),"",OFFSET('Smelter Look-up'!$H$4,$V25-4,0))</f>
        <v/>
      </c>
      <c r="J25" s="238" t="str">
        <f ca="1">IF(ISERROR($V25),"",OFFSET('Smelter Look-up'!$I$4,$V25-4,0))</f>
        <v/>
      </c>
      <c r="K25" s="240"/>
      <c r="L25" s="240"/>
      <c r="M25" s="240"/>
      <c r="N25" s="240"/>
      <c r="O25" s="240"/>
      <c r="P25" s="239"/>
      <c r="Q25" s="241"/>
      <c r="R25" s="236" t="str">
        <f ca="1">IF(ISERROR($V25),"",OFFSET('Smelter Look-up'!$C$4,$V25-4,0)&amp;"")</f>
        <v/>
      </c>
      <c r="S25" s="250" t="str">
        <f t="shared" ca="1" si="0"/>
        <v/>
      </c>
      <c r="T25" s="250" t="str">
        <f ca="1">IF(B25="","",IF(ISERROR(MATCH($J25,SorP!$B$1:$B$6230,0)),"",INDIRECT("'SorP'!$A$"&amp;MATCH($J25,SorP!$B$1:$B$6230,0))))</f>
        <v/>
      </c>
      <c r="U25" s="280"/>
      <c r="V25" s="281" t="e">
        <f>IF(C25="",NA(),MATCH($B25&amp;$C25,'Smelter Look-up'!$J:$J,0))</f>
        <v>#N/A</v>
      </c>
      <c r="W25" s="282"/>
      <c r="X25" s="282">
        <f t="shared" ca="1" si="1"/>
        <v>0</v>
      </c>
      <c r="Y25" s="282"/>
      <c r="Z25" s="282"/>
      <c r="AB25" s="284" t="str">
        <f t="shared" si="2"/>
        <v/>
      </c>
    </row>
    <row r="26" spans="1:28" s="283" customFormat="1" ht="20.25">
      <c r="A26" s="235"/>
      <c r="B26" s="236" t="str">
        <f>IF(LEN(A26)=0,"",INDEX('Smelter Look-up'!$A:$A,MATCH($A26,'Smelter Look-up'!$E:$E,0)))</f>
        <v/>
      </c>
      <c r="C26" s="242" t="str">
        <f>IF(LEN(A26)=0,"",INDEX('Smelter Look-up'!$C:$C,MATCH($A26,'Smelter Look-up'!$E:$E,0)))</f>
        <v/>
      </c>
      <c r="D26" s="236"/>
      <c r="E26" s="236" t="str">
        <f ca="1">IF(ISERROR($V26),"",OFFSET('Smelter Look-up'!$D$4,$V26-4,0)&amp;"")</f>
        <v/>
      </c>
      <c r="F26" s="236" t="str">
        <f ca="1">IF(ISERROR($V26),"",OFFSET('Smelter Look-up'!$E$4,$V26-4,0))</f>
        <v/>
      </c>
      <c r="G26" s="236" t="str">
        <f ca="1">IF(C26=$X$4,"Enter smelter details", IF(ISERROR($V26),"",OFFSET('Smelter Look-up'!$F$4,$V26-4,0)))</f>
        <v/>
      </c>
      <c r="H26" s="237" t="str">
        <f ca="1">IF(ISERROR($V26),"",OFFSET('Smelter Look-up'!$G$4,$V26-4,0))</f>
        <v/>
      </c>
      <c r="I26" s="238" t="str">
        <f ca="1">IF(ISERROR($V26),"",OFFSET('Smelter Look-up'!$H$4,$V26-4,0))</f>
        <v/>
      </c>
      <c r="J26" s="238" t="str">
        <f ca="1">IF(ISERROR($V26),"",OFFSET('Smelter Look-up'!$I$4,$V26-4,0))</f>
        <v/>
      </c>
      <c r="K26" s="240"/>
      <c r="L26" s="240"/>
      <c r="M26" s="240"/>
      <c r="N26" s="240"/>
      <c r="O26" s="240"/>
      <c r="P26" s="239"/>
      <c r="Q26" s="241"/>
      <c r="R26" s="236" t="str">
        <f ca="1">IF(ISERROR($V26),"",OFFSET('Smelter Look-up'!$C$4,$V26-4,0)&amp;"")</f>
        <v/>
      </c>
      <c r="S26" s="250" t="str">
        <f t="shared" ca="1" si="0"/>
        <v/>
      </c>
      <c r="T26" s="250" t="str">
        <f ca="1">IF(B26="","",IF(ISERROR(MATCH($J26,SorP!$B$1:$B$6230,0)),"",INDIRECT("'SorP'!$A$"&amp;MATCH($J26,SorP!$B$1:$B$6230,0))))</f>
        <v/>
      </c>
      <c r="U26" s="280"/>
      <c r="V26" s="281" t="e">
        <f>IF(C26="",NA(),MATCH($B26&amp;$C26,'Smelter Look-up'!$J:$J,0))</f>
        <v>#N/A</v>
      </c>
      <c r="W26" s="282"/>
      <c r="X26" s="282">
        <f t="shared" ca="1" si="1"/>
        <v>0</v>
      </c>
      <c r="Y26" s="282"/>
      <c r="Z26" s="282"/>
      <c r="AB26" s="284" t="str">
        <f t="shared" si="2"/>
        <v/>
      </c>
    </row>
    <row r="27" spans="1:28" s="283" customFormat="1" ht="20.25">
      <c r="A27" s="235"/>
      <c r="B27" s="236" t="str">
        <f>IF(LEN(A27)=0,"",INDEX('Smelter Look-up'!$A:$A,MATCH($A27,'Smelter Look-up'!$E:$E,0)))</f>
        <v/>
      </c>
      <c r="C27" s="242" t="str">
        <f>IF(LEN(A27)=0,"",INDEX('Smelter Look-up'!$C:$C,MATCH($A27,'Smelter Look-up'!$E:$E,0)))</f>
        <v/>
      </c>
      <c r="D27" s="236"/>
      <c r="E27" s="236" t="str">
        <f ca="1">IF(ISERROR($V27),"",OFFSET('Smelter Look-up'!$D$4,$V27-4,0)&amp;"")</f>
        <v/>
      </c>
      <c r="F27" s="236" t="str">
        <f ca="1">IF(ISERROR($V27),"",OFFSET('Smelter Look-up'!$E$4,$V27-4,0))</f>
        <v/>
      </c>
      <c r="G27" s="236" t="str">
        <f ca="1">IF(C27=$X$4,"Enter smelter details", IF(ISERROR($V27),"",OFFSET('Smelter Look-up'!$F$4,$V27-4,0)))</f>
        <v/>
      </c>
      <c r="H27" s="237" t="str">
        <f ca="1">IF(ISERROR($V27),"",OFFSET('Smelter Look-up'!$G$4,$V27-4,0))</f>
        <v/>
      </c>
      <c r="I27" s="238" t="str">
        <f ca="1">IF(ISERROR($V27),"",OFFSET('Smelter Look-up'!$H$4,$V27-4,0))</f>
        <v/>
      </c>
      <c r="J27" s="238" t="str">
        <f ca="1">IF(ISERROR($V27),"",OFFSET('Smelter Look-up'!$I$4,$V27-4,0))</f>
        <v/>
      </c>
      <c r="K27" s="240"/>
      <c r="L27" s="240"/>
      <c r="M27" s="240"/>
      <c r="N27" s="240"/>
      <c r="O27" s="240"/>
      <c r="P27" s="239"/>
      <c r="Q27" s="241"/>
      <c r="R27" s="236" t="str">
        <f ca="1">IF(ISERROR($V27),"",OFFSET('Smelter Look-up'!$C$4,$V27-4,0)&amp;"")</f>
        <v/>
      </c>
      <c r="S27" s="250" t="str">
        <f t="shared" ca="1" si="0"/>
        <v/>
      </c>
      <c r="T27" s="250" t="str">
        <f ca="1">IF(B27="","",IF(ISERROR(MATCH($J27,SorP!$B$1:$B$6230,0)),"",INDIRECT("'SorP'!$A$"&amp;MATCH($J27,SorP!$B$1:$B$6230,0))))</f>
        <v/>
      </c>
      <c r="U27" s="280"/>
      <c r="V27" s="281" t="e">
        <f>IF(C27="",NA(),MATCH($B27&amp;$C27,'Smelter Look-up'!$J:$J,0))</f>
        <v>#N/A</v>
      </c>
      <c r="W27" s="282"/>
      <c r="X27" s="282">
        <f t="shared" ca="1" si="1"/>
        <v>0</v>
      </c>
      <c r="Y27" s="282"/>
      <c r="Z27" s="282"/>
      <c r="AB27" s="284" t="str">
        <f t="shared" si="2"/>
        <v/>
      </c>
    </row>
    <row r="28" spans="1:28" s="283" customFormat="1" ht="20.25">
      <c r="A28" s="235"/>
      <c r="B28" s="236" t="str">
        <f>IF(LEN(A28)=0,"",INDEX('Smelter Look-up'!$A:$A,MATCH($A28,'Smelter Look-up'!$E:$E,0)))</f>
        <v/>
      </c>
      <c r="C28" s="242" t="str">
        <f>IF(LEN(A28)=0,"",INDEX('Smelter Look-up'!$C:$C,MATCH($A28,'Smelter Look-up'!$E:$E,0)))</f>
        <v/>
      </c>
      <c r="D28" s="236"/>
      <c r="E28" s="236" t="str">
        <f ca="1">IF(ISERROR($V28),"",OFFSET('Smelter Look-up'!$D$4,$V28-4,0)&amp;"")</f>
        <v/>
      </c>
      <c r="F28" s="236" t="str">
        <f ca="1">IF(ISERROR($V28),"",OFFSET('Smelter Look-up'!$E$4,$V28-4,0))</f>
        <v/>
      </c>
      <c r="G28" s="236" t="str">
        <f ca="1">IF(C28=$X$4,"Enter smelter details", IF(ISERROR($V28),"",OFFSET('Smelter Look-up'!$F$4,$V28-4,0)))</f>
        <v/>
      </c>
      <c r="H28" s="237" t="str">
        <f ca="1">IF(ISERROR($V28),"",OFFSET('Smelter Look-up'!$G$4,$V28-4,0))</f>
        <v/>
      </c>
      <c r="I28" s="238" t="str">
        <f ca="1">IF(ISERROR($V28),"",OFFSET('Smelter Look-up'!$H$4,$V28-4,0))</f>
        <v/>
      </c>
      <c r="J28" s="238" t="str">
        <f ca="1">IF(ISERROR($V28),"",OFFSET('Smelter Look-up'!$I$4,$V28-4,0))</f>
        <v/>
      </c>
      <c r="K28" s="240"/>
      <c r="L28" s="240"/>
      <c r="M28" s="240"/>
      <c r="N28" s="240"/>
      <c r="O28" s="240"/>
      <c r="P28" s="239"/>
      <c r="Q28" s="241"/>
      <c r="R28" s="236" t="str">
        <f ca="1">IF(ISERROR($V28),"",OFFSET('Smelter Look-up'!$C$4,$V28-4,0)&amp;"")</f>
        <v/>
      </c>
      <c r="S28" s="250" t="str">
        <f t="shared" ca="1" si="0"/>
        <v/>
      </c>
      <c r="T28" s="250" t="str">
        <f ca="1">IF(B28="","",IF(ISERROR(MATCH($J28,SorP!$B$1:$B$6230,0)),"",INDIRECT("'SorP'!$A$"&amp;MATCH($J28,SorP!$B$1:$B$6230,0))))</f>
        <v/>
      </c>
      <c r="U28" s="280"/>
      <c r="V28" s="281" t="e">
        <f>IF(C28="",NA(),MATCH($B28&amp;$C28,'Smelter Look-up'!$J:$J,0))</f>
        <v>#N/A</v>
      </c>
      <c r="W28" s="282"/>
      <c r="X28" s="282">
        <f t="shared" ca="1" si="1"/>
        <v>0</v>
      </c>
      <c r="Y28" s="282"/>
      <c r="Z28" s="282"/>
      <c r="AB28" s="284" t="str">
        <f t="shared" si="2"/>
        <v/>
      </c>
    </row>
    <row r="29" spans="1:28" s="283" customFormat="1" ht="20.25">
      <c r="A29" s="235"/>
      <c r="B29" s="236" t="str">
        <f>IF(LEN(A29)=0,"",INDEX('Smelter Look-up'!$A:$A,MATCH($A29,'Smelter Look-up'!$E:$E,0)))</f>
        <v/>
      </c>
      <c r="C29" s="242" t="str">
        <f>IF(LEN(A29)=0,"",INDEX('Smelter Look-up'!$C:$C,MATCH($A29,'Smelter Look-up'!$E:$E,0)))</f>
        <v/>
      </c>
      <c r="D29" s="236"/>
      <c r="E29" s="236" t="str">
        <f ca="1">IF(ISERROR($V29),"",OFFSET('Smelter Look-up'!$D$4,$V29-4,0)&amp;"")</f>
        <v/>
      </c>
      <c r="F29" s="236" t="str">
        <f ca="1">IF(ISERROR($V29),"",OFFSET('Smelter Look-up'!$E$4,$V29-4,0))</f>
        <v/>
      </c>
      <c r="G29" s="236" t="str">
        <f ca="1">IF(C29=$X$4,"Enter smelter details", IF(ISERROR($V29),"",OFFSET('Smelter Look-up'!$F$4,$V29-4,0)))</f>
        <v/>
      </c>
      <c r="H29" s="237" t="str">
        <f ca="1">IF(ISERROR($V29),"",OFFSET('Smelter Look-up'!$G$4,$V29-4,0))</f>
        <v/>
      </c>
      <c r="I29" s="238" t="str">
        <f ca="1">IF(ISERROR($V29),"",OFFSET('Smelter Look-up'!$H$4,$V29-4,0))</f>
        <v/>
      </c>
      <c r="J29" s="238" t="str">
        <f ca="1">IF(ISERROR($V29),"",OFFSET('Smelter Look-up'!$I$4,$V29-4,0))</f>
        <v/>
      </c>
      <c r="K29" s="240"/>
      <c r="L29" s="240"/>
      <c r="M29" s="240"/>
      <c r="N29" s="240"/>
      <c r="O29" s="240"/>
      <c r="P29" s="239"/>
      <c r="Q29" s="241"/>
      <c r="R29" s="236" t="str">
        <f ca="1">IF(ISERROR($V29),"",OFFSET('Smelter Look-up'!$C$4,$V29-4,0)&amp;"")</f>
        <v/>
      </c>
      <c r="S29" s="250" t="str">
        <f t="shared" ca="1" si="0"/>
        <v/>
      </c>
      <c r="T29" s="250" t="str">
        <f ca="1">IF(B29="","",IF(ISERROR(MATCH($J29,SorP!$B$1:$B$6230,0)),"",INDIRECT("'SorP'!$A$"&amp;MATCH($J29,SorP!$B$1:$B$6230,0))))</f>
        <v/>
      </c>
      <c r="U29" s="280"/>
      <c r="V29" s="281" t="e">
        <f>IF(C29="",NA(),MATCH($B29&amp;$C29,'Smelter Look-up'!$J:$J,0))</f>
        <v>#N/A</v>
      </c>
      <c r="W29" s="282"/>
      <c r="X29" s="282">
        <f t="shared" ca="1" si="1"/>
        <v>0</v>
      </c>
      <c r="Y29" s="282"/>
      <c r="Z29" s="282"/>
      <c r="AB29" s="284" t="str">
        <f t="shared" si="2"/>
        <v/>
      </c>
    </row>
    <row r="30" spans="1:28" s="283" customFormat="1" ht="20.25">
      <c r="A30" s="235"/>
      <c r="B30" s="236" t="str">
        <f>IF(LEN(A30)=0,"",INDEX('Smelter Look-up'!$A:$A,MATCH($A30,'Smelter Look-up'!$E:$E,0)))</f>
        <v/>
      </c>
      <c r="C30" s="242" t="str">
        <f>IF(LEN(A30)=0,"",INDEX('Smelter Look-up'!$C:$C,MATCH($A30,'Smelter Look-up'!$E:$E,0)))</f>
        <v/>
      </c>
      <c r="D30" s="236"/>
      <c r="E30" s="236" t="str">
        <f ca="1">IF(ISERROR($V30),"",OFFSET('Smelter Look-up'!$D$4,$V30-4,0)&amp;"")</f>
        <v/>
      </c>
      <c r="F30" s="236" t="str">
        <f ca="1">IF(ISERROR($V30),"",OFFSET('Smelter Look-up'!$E$4,$V30-4,0))</f>
        <v/>
      </c>
      <c r="G30" s="236" t="str">
        <f ca="1">IF(C30=$X$4,"Enter smelter details", IF(ISERROR($V30),"",OFFSET('Smelter Look-up'!$F$4,$V30-4,0)))</f>
        <v/>
      </c>
      <c r="H30" s="237" t="str">
        <f ca="1">IF(ISERROR($V30),"",OFFSET('Smelter Look-up'!$G$4,$V30-4,0))</f>
        <v/>
      </c>
      <c r="I30" s="238" t="str">
        <f ca="1">IF(ISERROR($V30),"",OFFSET('Smelter Look-up'!$H$4,$V30-4,0))</f>
        <v/>
      </c>
      <c r="J30" s="238" t="str">
        <f ca="1">IF(ISERROR($V30),"",OFFSET('Smelter Look-up'!$I$4,$V30-4,0))</f>
        <v/>
      </c>
      <c r="K30" s="240"/>
      <c r="L30" s="240"/>
      <c r="M30" s="240"/>
      <c r="N30" s="240"/>
      <c r="O30" s="240"/>
      <c r="P30" s="239"/>
      <c r="Q30" s="241"/>
      <c r="R30" s="236" t="str">
        <f ca="1">IF(ISERROR($V30),"",OFFSET('Smelter Look-up'!$C$4,$V30-4,0)&amp;"")</f>
        <v/>
      </c>
      <c r="S30" s="250" t="str">
        <f t="shared" ca="1" si="0"/>
        <v/>
      </c>
      <c r="T30" s="250" t="str">
        <f ca="1">IF(B30="","",IF(ISERROR(MATCH($J30,SorP!$B$1:$B$6230,0)),"",INDIRECT("'SorP'!$A$"&amp;MATCH($J30,SorP!$B$1:$B$6230,0))))</f>
        <v/>
      </c>
      <c r="U30" s="280"/>
      <c r="V30" s="281" t="e">
        <f>IF(C30="",NA(),MATCH($B30&amp;$C30,'Smelter Look-up'!$J:$J,0))</f>
        <v>#N/A</v>
      </c>
      <c r="W30" s="282"/>
      <c r="X30" s="282">
        <f t="shared" ca="1" si="1"/>
        <v>0</v>
      </c>
      <c r="Y30" s="282"/>
      <c r="Z30" s="282"/>
      <c r="AB30" s="284" t="str">
        <f t="shared" si="2"/>
        <v/>
      </c>
    </row>
    <row r="31" spans="1:28" s="283" customFormat="1" ht="20.25">
      <c r="A31" s="235"/>
      <c r="B31" s="236" t="str">
        <f>IF(LEN(A31)=0,"",INDEX('Smelter Look-up'!$A:$A,MATCH($A31,'Smelter Look-up'!$E:$E,0)))</f>
        <v/>
      </c>
      <c r="C31" s="242" t="str">
        <f>IF(LEN(A31)=0,"",INDEX('Smelter Look-up'!$C:$C,MATCH($A31,'Smelter Look-up'!$E:$E,0)))</f>
        <v/>
      </c>
      <c r="D31" s="236"/>
      <c r="E31" s="236" t="str">
        <f ca="1">IF(ISERROR($V31),"",OFFSET('Smelter Look-up'!$D$4,$V31-4,0)&amp;"")</f>
        <v/>
      </c>
      <c r="F31" s="236" t="str">
        <f ca="1">IF(ISERROR($V31),"",OFFSET('Smelter Look-up'!$E$4,$V31-4,0))</f>
        <v/>
      </c>
      <c r="G31" s="236" t="str">
        <f ca="1">IF(C31=$X$4,"Enter smelter details", IF(ISERROR($V31),"",OFFSET('Smelter Look-up'!$F$4,$V31-4,0)))</f>
        <v/>
      </c>
      <c r="H31" s="237" t="str">
        <f ca="1">IF(ISERROR($V31),"",OFFSET('Smelter Look-up'!$G$4,$V31-4,0))</f>
        <v/>
      </c>
      <c r="I31" s="238" t="str">
        <f ca="1">IF(ISERROR($V31),"",OFFSET('Smelter Look-up'!$H$4,$V31-4,0))</f>
        <v/>
      </c>
      <c r="J31" s="238" t="str">
        <f ca="1">IF(ISERROR($V31),"",OFFSET('Smelter Look-up'!$I$4,$V31-4,0))</f>
        <v/>
      </c>
      <c r="K31" s="240"/>
      <c r="L31" s="240"/>
      <c r="M31" s="240"/>
      <c r="N31" s="240"/>
      <c r="O31" s="240"/>
      <c r="P31" s="239"/>
      <c r="Q31" s="241"/>
      <c r="R31" s="236" t="str">
        <f ca="1">IF(ISERROR($V31),"",OFFSET('Smelter Look-up'!$C$4,$V31-4,0)&amp;"")</f>
        <v/>
      </c>
      <c r="S31" s="250" t="str">
        <f t="shared" ca="1" si="0"/>
        <v/>
      </c>
      <c r="T31" s="250" t="str">
        <f ca="1">IF(B31="","",IF(ISERROR(MATCH($J31,SorP!$B$1:$B$6230,0)),"",INDIRECT("'SorP'!$A$"&amp;MATCH($J31,SorP!$B$1:$B$6230,0))))</f>
        <v/>
      </c>
      <c r="U31" s="280"/>
      <c r="V31" s="281" t="e">
        <f>IF(C31="",NA(),MATCH($B31&amp;$C31,'Smelter Look-up'!$J:$J,0))</f>
        <v>#N/A</v>
      </c>
      <c r="W31" s="282"/>
      <c r="X31" s="282">
        <f t="shared" ca="1" si="1"/>
        <v>0</v>
      </c>
      <c r="Y31" s="282"/>
      <c r="Z31" s="282"/>
      <c r="AB31" s="284" t="str">
        <f t="shared" si="2"/>
        <v/>
      </c>
    </row>
    <row r="32" spans="1:28" s="283" customFormat="1" ht="20.25">
      <c r="A32" s="235"/>
      <c r="B32" s="236" t="str">
        <f>IF(LEN(A32)=0,"",INDEX('Smelter Look-up'!$A:$A,MATCH($A32,'Smelter Look-up'!$E:$E,0)))</f>
        <v/>
      </c>
      <c r="C32" s="242" t="str">
        <f>IF(LEN(A32)=0,"",INDEX('Smelter Look-up'!$C:$C,MATCH($A32,'Smelter Look-up'!$E:$E,0)))</f>
        <v/>
      </c>
      <c r="D32" s="236"/>
      <c r="E32" s="236" t="str">
        <f ca="1">IF(ISERROR($V32),"",OFFSET('Smelter Look-up'!$D$4,$V32-4,0)&amp;"")</f>
        <v/>
      </c>
      <c r="F32" s="236" t="str">
        <f ca="1">IF(ISERROR($V32),"",OFFSET('Smelter Look-up'!$E$4,$V32-4,0))</f>
        <v/>
      </c>
      <c r="G32" s="236" t="str">
        <f ca="1">IF(C32=$X$4,"Enter smelter details", IF(ISERROR($V32),"",OFFSET('Smelter Look-up'!$F$4,$V32-4,0)))</f>
        <v/>
      </c>
      <c r="H32" s="237" t="str">
        <f ca="1">IF(ISERROR($V32),"",OFFSET('Smelter Look-up'!$G$4,$V32-4,0))</f>
        <v/>
      </c>
      <c r="I32" s="238" t="str">
        <f ca="1">IF(ISERROR($V32),"",OFFSET('Smelter Look-up'!$H$4,$V32-4,0))</f>
        <v/>
      </c>
      <c r="J32" s="238" t="str">
        <f ca="1">IF(ISERROR($V32),"",OFFSET('Smelter Look-up'!$I$4,$V32-4,0))</f>
        <v/>
      </c>
      <c r="K32" s="240"/>
      <c r="L32" s="240"/>
      <c r="M32" s="240"/>
      <c r="N32" s="240"/>
      <c r="O32" s="240"/>
      <c r="P32" s="239"/>
      <c r="Q32" s="241"/>
      <c r="R32" s="236" t="str">
        <f ca="1">IF(ISERROR($V32),"",OFFSET('Smelter Look-up'!$C$4,$V32-4,0)&amp;"")</f>
        <v/>
      </c>
      <c r="S32" s="250" t="str">
        <f t="shared" ca="1" si="0"/>
        <v/>
      </c>
      <c r="T32" s="250" t="str">
        <f ca="1">IF(B32="","",IF(ISERROR(MATCH($J32,SorP!$B$1:$B$6230,0)),"",INDIRECT("'SorP'!$A$"&amp;MATCH($J32,SorP!$B$1:$B$6230,0))))</f>
        <v/>
      </c>
      <c r="U32" s="280"/>
      <c r="V32" s="281" t="e">
        <f>IF(C32="",NA(),MATCH($B32&amp;$C32,'Smelter Look-up'!$J:$J,0))</f>
        <v>#N/A</v>
      </c>
      <c r="W32" s="282"/>
      <c r="X32" s="282">
        <f t="shared" ca="1" si="1"/>
        <v>0</v>
      </c>
      <c r="Y32" s="282"/>
      <c r="Z32" s="282"/>
      <c r="AB32" s="284" t="str">
        <f t="shared" si="2"/>
        <v/>
      </c>
    </row>
    <row r="33" spans="1:28" s="283" customFormat="1" ht="20.25">
      <c r="A33" s="235"/>
      <c r="B33" s="236" t="str">
        <f>IF(LEN(A33)=0,"",INDEX('Smelter Look-up'!$A:$A,MATCH($A33,'Smelter Look-up'!$E:$E,0)))</f>
        <v/>
      </c>
      <c r="C33" s="242" t="str">
        <f>IF(LEN(A33)=0,"",INDEX('Smelter Look-up'!$C:$C,MATCH($A33,'Smelter Look-up'!$E:$E,0)))</f>
        <v/>
      </c>
      <c r="D33" s="236"/>
      <c r="E33" s="236" t="str">
        <f ca="1">IF(ISERROR($V33),"",OFFSET('Smelter Look-up'!$D$4,$V33-4,0)&amp;"")</f>
        <v/>
      </c>
      <c r="F33" s="236" t="str">
        <f ca="1">IF(ISERROR($V33),"",OFFSET('Smelter Look-up'!$E$4,$V33-4,0))</f>
        <v/>
      </c>
      <c r="G33" s="236" t="str">
        <f ca="1">IF(C33=$X$4,"Enter smelter details", IF(ISERROR($V33),"",OFFSET('Smelter Look-up'!$F$4,$V33-4,0)))</f>
        <v/>
      </c>
      <c r="H33" s="237" t="str">
        <f ca="1">IF(ISERROR($V33),"",OFFSET('Smelter Look-up'!$G$4,$V33-4,0))</f>
        <v/>
      </c>
      <c r="I33" s="238" t="str">
        <f ca="1">IF(ISERROR($V33),"",OFFSET('Smelter Look-up'!$H$4,$V33-4,0))</f>
        <v/>
      </c>
      <c r="J33" s="238" t="str">
        <f ca="1">IF(ISERROR($V33),"",OFFSET('Smelter Look-up'!$I$4,$V33-4,0))</f>
        <v/>
      </c>
      <c r="K33" s="240"/>
      <c r="L33" s="240"/>
      <c r="M33" s="240"/>
      <c r="N33" s="240"/>
      <c r="O33" s="240"/>
      <c r="P33" s="239"/>
      <c r="Q33" s="241"/>
      <c r="R33" s="236" t="str">
        <f ca="1">IF(ISERROR($V33),"",OFFSET('Smelter Look-up'!$C$4,$V33-4,0)&amp;"")</f>
        <v/>
      </c>
      <c r="S33" s="250" t="str">
        <f t="shared" ca="1" si="0"/>
        <v/>
      </c>
      <c r="T33" s="250" t="str">
        <f ca="1">IF(B33="","",IF(ISERROR(MATCH($J33,SorP!$B$1:$B$6230,0)),"",INDIRECT("'SorP'!$A$"&amp;MATCH($J33,SorP!$B$1:$B$6230,0))))</f>
        <v/>
      </c>
      <c r="U33" s="280"/>
      <c r="V33" s="281" t="e">
        <f>IF(C33="",NA(),MATCH($B33&amp;$C33,'Smelter Look-up'!$J:$J,0))</f>
        <v>#N/A</v>
      </c>
      <c r="W33" s="282"/>
      <c r="X33" s="282">
        <f t="shared" ca="1" si="1"/>
        <v>0</v>
      </c>
      <c r="Y33" s="282"/>
      <c r="Z33" s="282"/>
      <c r="AB33" s="284" t="str">
        <f t="shared" si="2"/>
        <v/>
      </c>
    </row>
    <row r="34" spans="1:28" s="283" customFormat="1" ht="20.25">
      <c r="A34" s="235"/>
      <c r="B34" s="236" t="str">
        <f>IF(LEN(A34)=0,"",INDEX('Smelter Look-up'!$A:$A,MATCH($A34,'Smelter Look-up'!$E:$E,0)))</f>
        <v/>
      </c>
      <c r="C34" s="242" t="str">
        <f>IF(LEN(A34)=0,"",INDEX('Smelter Look-up'!$C:$C,MATCH($A34,'Smelter Look-up'!$E:$E,0)))</f>
        <v/>
      </c>
      <c r="D34" s="236"/>
      <c r="E34" s="236" t="str">
        <f ca="1">IF(ISERROR($V34),"",OFFSET('Smelter Look-up'!$D$4,$V34-4,0)&amp;"")</f>
        <v/>
      </c>
      <c r="F34" s="236" t="str">
        <f ca="1">IF(ISERROR($V34),"",OFFSET('Smelter Look-up'!$E$4,$V34-4,0))</f>
        <v/>
      </c>
      <c r="G34" s="236" t="str">
        <f ca="1">IF(C34=$X$4,"Enter smelter details", IF(ISERROR($V34),"",OFFSET('Smelter Look-up'!$F$4,$V34-4,0)))</f>
        <v/>
      </c>
      <c r="H34" s="237" t="str">
        <f ca="1">IF(ISERROR($V34),"",OFFSET('Smelter Look-up'!$G$4,$V34-4,0))</f>
        <v/>
      </c>
      <c r="I34" s="238" t="str">
        <f ca="1">IF(ISERROR($V34),"",OFFSET('Smelter Look-up'!$H$4,$V34-4,0))</f>
        <v/>
      </c>
      <c r="J34" s="238" t="str">
        <f ca="1">IF(ISERROR($V34),"",OFFSET('Smelter Look-up'!$I$4,$V34-4,0))</f>
        <v/>
      </c>
      <c r="K34" s="240"/>
      <c r="L34" s="240"/>
      <c r="M34" s="240"/>
      <c r="N34" s="240"/>
      <c r="O34" s="240"/>
      <c r="P34" s="239"/>
      <c r="Q34" s="241"/>
      <c r="R34" s="236" t="str">
        <f ca="1">IF(ISERROR($V34),"",OFFSET('Smelter Look-up'!$C$4,$V34-4,0)&amp;"")</f>
        <v/>
      </c>
      <c r="S34" s="250" t="str">
        <f t="shared" ca="1" si="0"/>
        <v/>
      </c>
      <c r="T34" s="250" t="str">
        <f ca="1">IF(B34="","",IF(ISERROR(MATCH($J34,SorP!$B$1:$B$6230,0)),"",INDIRECT("'SorP'!$A$"&amp;MATCH($J34,SorP!$B$1:$B$6230,0))))</f>
        <v/>
      </c>
      <c r="U34" s="280"/>
      <c r="V34" s="281" t="e">
        <f>IF(C34="",NA(),MATCH($B34&amp;$C34,'Smelter Look-up'!$J:$J,0))</f>
        <v>#N/A</v>
      </c>
      <c r="W34" s="282"/>
      <c r="X34" s="282">
        <f t="shared" ca="1" si="1"/>
        <v>0</v>
      </c>
      <c r="Y34" s="282"/>
      <c r="Z34" s="282"/>
      <c r="AB34" s="284" t="str">
        <f t="shared" si="2"/>
        <v/>
      </c>
    </row>
    <row r="35" spans="1:28" s="283" customFormat="1" ht="20.25">
      <c r="A35" s="235"/>
      <c r="B35" s="236" t="str">
        <f>IF(LEN(A35)=0,"",INDEX('Smelter Look-up'!$A:$A,MATCH($A35,'Smelter Look-up'!$E:$E,0)))</f>
        <v/>
      </c>
      <c r="C35" s="242" t="str">
        <f>IF(LEN(A35)=0,"",INDEX('Smelter Look-up'!$C:$C,MATCH($A35,'Smelter Look-up'!$E:$E,0)))</f>
        <v/>
      </c>
      <c r="D35" s="236"/>
      <c r="E35" s="236" t="str">
        <f ca="1">IF(ISERROR($V35),"",OFFSET('Smelter Look-up'!$D$4,$V35-4,0)&amp;"")</f>
        <v/>
      </c>
      <c r="F35" s="236" t="str">
        <f ca="1">IF(ISERROR($V35),"",OFFSET('Smelter Look-up'!$E$4,$V35-4,0))</f>
        <v/>
      </c>
      <c r="G35" s="236" t="str">
        <f ca="1">IF(C35=$X$4,"Enter smelter details", IF(ISERROR($V35),"",OFFSET('Smelter Look-up'!$F$4,$V35-4,0)))</f>
        <v/>
      </c>
      <c r="H35" s="237" t="str">
        <f ca="1">IF(ISERROR($V35),"",OFFSET('Smelter Look-up'!$G$4,$V35-4,0))</f>
        <v/>
      </c>
      <c r="I35" s="238" t="str">
        <f ca="1">IF(ISERROR($V35),"",OFFSET('Smelter Look-up'!$H$4,$V35-4,0))</f>
        <v/>
      </c>
      <c r="J35" s="238" t="str">
        <f ca="1">IF(ISERROR($V35),"",OFFSET('Smelter Look-up'!$I$4,$V35-4,0))</f>
        <v/>
      </c>
      <c r="K35" s="240"/>
      <c r="L35" s="240"/>
      <c r="M35" s="240"/>
      <c r="N35" s="240"/>
      <c r="O35" s="240"/>
      <c r="P35" s="239"/>
      <c r="Q35" s="241"/>
      <c r="R35" s="236" t="str">
        <f ca="1">IF(ISERROR($V35),"",OFFSET('Smelter Look-up'!$C$4,$V35-4,0)&amp;"")</f>
        <v/>
      </c>
      <c r="S35" s="250" t="str">
        <f t="shared" ca="1" si="0"/>
        <v/>
      </c>
      <c r="T35" s="250" t="str">
        <f ca="1">IF(B35="","",IF(ISERROR(MATCH($J35,SorP!$B$1:$B$6230,0)),"",INDIRECT("'SorP'!$A$"&amp;MATCH($J35,SorP!$B$1:$B$6230,0))))</f>
        <v/>
      </c>
      <c r="U35" s="280"/>
      <c r="V35" s="281" t="e">
        <f>IF(C35="",NA(),MATCH($B35&amp;$C35,'Smelter Look-up'!$J:$J,0))</f>
        <v>#N/A</v>
      </c>
      <c r="W35" s="282"/>
      <c r="X35" s="282">
        <f t="shared" ca="1" si="1"/>
        <v>0</v>
      </c>
      <c r="Y35" s="282"/>
      <c r="Z35" s="282"/>
      <c r="AB35" s="284" t="str">
        <f t="shared" si="2"/>
        <v/>
      </c>
    </row>
    <row r="36" spans="1:28" s="283" customFormat="1" ht="20.25">
      <c r="A36" s="235"/>
      <c r="B36" s="236" t="str">
        <f>IF(LEN(A36)=0,"",INDEX('Smelter Look-up'!$A:$A,MATCH($A36,'Smelter Look-up'!$E:$E,0)))</f>
        <v/>
      </c>
      <c r="C36" s="242" t="str">
        <f>IF(LEN(A36)=0,"",INDEX('Smelter Look-up'!$C:$C,MATCH($A36,'Smelter Look-up'!$E:$E,0)))</f>
        <v/>
      </c>
      <c r="D36" s="236"/>
      <c r="E36" s="236" t="str">
        <f ca="1">IF(ISERROR($V36),"",OFFSET('Smelter Look-up'!$D$4,$V36-4,0)&amp;"")</f>
        <v/>
      </c>
      <c r="F36" s="236" t="str">
        <f ca="1">IF(ISERROR($V36),"",OFFSET('Smelter Look-up'!$E$4,$V36-4,0))</f>
        <v/>
      </c>
      <c r="G36" s="236" t="str">
        <f ca="1">IF(C36=$X$4,"Enter smelter details", IF(ISERROR($V36),"",OFFSET('Smelter Look-up'!$F$4,$V36-4,0)))</f>
        <v/>
      </c>
      <c r="H36" s="237" t="str">
        <f ca="1">IF(ISERROR($V36),"",OFFSET('Smelter Look-up'!$G$4,$V36-4,0))</f>
        <v/>
      </c>
      <c r="I36" s="238" t="str">
        <f ca="1">IF(ISERROR($V36),"",OFFSET('Smelter Look-up'!$H$4,$V36-4,0))</f>
        <v/>
      </c>
      <c r="J36" s="238" t="str">
        <f ca="1">IF(ISERROR($V36),"",OFFSET('Smelter Look-up'!$I$4,$V36-4,0))</f>
        <v/>
      </c>
      <c r="K36" s="240"/>
      <c r="L36" s="240"/>
      <c r="M36" s="240"/>
      <c r="N36" s="240"/>
      <c r="O36" s="240"/>
      <c r="P36" s="239"/>
      <c r="Q36" s="241"/>
      <c r="R36" s="236" t="str">
        <f ca="1">IF(ISERROR($V36),"",OFFSET('Smelter Look-up'!$C$4,$V36-4,0)&amp;"")</f>
        <v/>
      </c>
      <c r="S36" s="250" t="str">
        <f t="shared" ca="1" si="0"/>
        <v/>
      </c>
      <c r="T36" s="250" t="str">
        <f ca="1">IF(B36="","",IF(ISERROR(MATCH($J36,SorP!$B$1:$B$6230,0)),"",INDIRECT("'SorP'!$A$"&amp;MATCH($J36,SorP!$B$1:$B$6230,0))))</f>
        <v/>
      </c>
      <c r="U36" s="280"/>
      <c r="V36" s="281" t="e">
        <f>IF(C36="",NA(),MATCH($B36&amp;$C36,'Smelter Look-up'!$J:$J,0))</f>
        <v>#N/A</v>
      </c>
      <c r="W36" s="282"/>
      <c r="X36" s="282">
        <f t="shared" ca="1" si="1"/>
        <v>0</v>
      </c>
      <c r="Y36" s="282"/>
      <c r="Z36" s="282"/>
      <c r="AB36" s="284" t="str">
        <f t="shared" si="2"/>
        <v/>
      </c>
    </row>
    <row r="37" spans="1:28" s="283" customFormat="1" ht="20.25">
      <c r="A37" s="235"/>
      <c r="B37" s="236" t="str">
        <f>IF(LEN(A37)=0,"",INDEX('Smelter Look-up'!$A:$A,MATCH($A37,'Smelter Look-up'!$E:$E,0)))</f>
        <v/>
      </c>
      <c r="C37" s="242" t="str">
        <f>IF(LEN(A37)=0,"",INDEX('Smelter Look-up'!$C:$C,MATCH($A37,'Smelter Look-up'!$E:$E,0)))</f>
        <v/>
      </c>
      <c r="D37" s="236"/>
      <c r="E37" s="236" t="str">
        <f ca="1">IF(ISERROR($V37),"",OFFSET('Smelter Look-up'!$D$4,$V37-4,0)&amp;"")</f>
        <v/>
      </c>
      <c r="F37" s="236" t="str">
        <f ca="1">IF(ISERROR($V37),"",OFFSET('Smelter Look-up'!$E$4,$V37-4,0))</f>
        <v/>
      </c>
      <c r="G37" s="236" t="str">
        <f ca="1">IF(C37=$X$4,"Enter smelter details", IF(ISERROR($V37),"",OFFSET('Smelter Look-up'!$F$4,$V37-4,0)))</f>
        <v/>
      </c>
      <c r="H37" s="237" t="str">
        <f ca="1">IF(ISERROR($V37),"",OFFSET('Smelter Look-up'!$G$4,$V37-4,0))</f>
        <v/>
      </c>
      <c r="I37" s="238" t="str">
        <f ca="1">IF(ISERROR($V37),"",OFFSET('Smelter Look-up'!$H$4,$V37-4,0))</f>
        <v/>
      </c>
      <c r="J37" s="238" t="str">
        <f ca="1">IF(ISERROR($V37),"",OFFSET('Smelter Look-up'!$I$4,$V37-4,0))</f>
        <v/>
      </c>
      <c r="K37" s="240"/>
      <c r="L37" s="240"/>
      <c r="M37" s="240"/>
      <c r="N37" s="240"/>
      <c r="O37" s="240"/>
      <c r="P37" s="239"/>
      <c r="Q37" s="241"/>
      <c r="R37" s="236" t="str">
        <f ca="1">IF(ISERROR($V37),"",OFFSET('Smelter Look-up'!$C$4,$V37-4,0)&amp;"")</f>
        <v/>
      </c>
      <c r="S37" s="250" t="str">
        <f t="shared" ca="1" si="0"/>
        <v/>
      </c>
      <c r="T37" s="250" t="str">
        <f ca="1">IF(B37="","",IF(ISERROR(MATCH($J37,SorP!$B$1:$B$6230,0)),"",INDIRECT("'SorP'!$A$"&amp;MATCH($J37,SorP!$B$1:$B$6230,0))))</f>
        <v/>
      </c>
      <c r="U37" s="280"/>
      <c r="V37" s="281" t="e">
        <f>IF(C37="",NA(),MATCH($B37&amp;$C37,'Smelter Look-up'!$J:$J,0))</f>
        <v>#N/A</v>
      </c>
      <c r="W37" s="282"/>
      <c r="X37" s="282">
        <f t="shared" ca="1" si="1"/>
        <v>0</v>
      </c>
      <c r="Y37" s="282"/>
      <c r="Z37" s="282"/>
      <c r="AB37" s="284" t="str">
        <f t="shared" si="2"/>
        <v/>
      </c>
    </row>
    <row r="38" spans="1:28" s="283" customFormat="1" ht="20.25">
      <c r="A38" s="235"/>
      <c r="B38" s="236" t="str">
        <f>IF(LEN(A38)=0,"",INDEX('Smelter Look-up'!$A:$A,MATCH($A38,'Smelter Look-up'!$E:$E,0)))</f>
        <v/>
      </c>
      <c r="C38" s="242" t="str">
        <f>IF(LEN(A38)=0,"",INDEX('Smelter Look-up'!$C:$C,MATCH($A38,'Smelter Look-up'!$E:$E,0)))</f>
        <v/>
      </c>
      <c r="D38" s="236"/>
      <c r="E38" s="236" t="str">
        <f ca="1">IF(ISERROR($V38),"",OFFSET('Smelter Look-up'!$D$4,$V38-4,0)&amp;"")</f>
        <v/>
      </c>
      <c r="F38" s="236" t="str">
        <f ca="1">IF(ISERROR($V38),"",OFFSET('Smelter Look-up'!$E$4,$V38-4,0))</f>
        <v/>
      </c>
      <c r="G38" s="236" t="str">
        <f ca="1">IF(C38=$X$4,"Enter smelter details", IF(ISERROR($V38),"",OFFSET('Smelter Look-up'!$F$4,$V38-4,0)))</f>
        <v/>
      </c>
      <c r="H38" s="237" t="str">
        <f ca="1">IF(ISERROR($V38),"",OFFSET('Smelter Look-up'!$G$4,$V38-4,0))</f>
        <v/>
      </c>
      <c r="I38" s="238" t="str">
        <f ca="1">IF(ISERROR($V38),"",OFFSET('Smelter Look-up'!$H$4,$V38-4,0))</f>
        <v/>
      </c>
      <c r="J38" s="238" t="str">
        <f ca="1">IF(ISERROR($V38),"",OFFSET('Smelter Look-up'!$I$4,$V38-4,0))</f>
        <v/>
      </c>
      <c r="K38" s="240"/>
      <c r="L38" s="240"/>
      <c r="M38" s="240"/>
      <c r="N38" s="240"/>
      <c r="O38" s="240"/>
      <c r="P38" s="239"/>
      <c r="Q38" s="241"/>
      <c r="R38" s="236" t="str">
        <f ca="1">IF(ISERROR($V38),"",OFFSET('Smelter Look-up'!$C$4,$V38-4,0)&amp;"")</f>
        <v/>
      </c>
      <c r="S38" s="250" t="str">
        <f t="shared" ca="1" si="0"/>
        <v/>
      </c>
      <c r="T38" s="250" t="str">
        <f ca="1">IF(B38="","",IF(ISERROR(MATCH($J38,SorP!$B$1:$B$6230,0)),"",INDIRECT("'SorP'!$A$"&amp;MATCH($J38,SorP!$B$1:$B$6230,0))))</f>
        <v/>
      </c>
      <c r="U38" s="280"/>
      <c r="V38" s="281" t="e">
        <f>IF(C38="",NA(),MATCH($B38&amp;$C38,'Smelter Look-up'!$J:$J,0))</f>
        <v>#N/A</v>
      </c>
      <c r="W38" s="282"/>
      <c r="X38" s="282">
        <f t="shared" ca="1" si="1"/>
        <v>0</v>
      </c>
      <c r="Y38" s="282"/>
      <c r="Z38" s="282"/>
      <c r="AB38" s="284" t="str">
        <f t="shared" si="2"/>
        <v/>
      </c>
    </row>
    <row r="39" spans="1:28" s="283" customFormat="1" ht="20.25">
      <c r="A39" s="235"/>
      <c r="B39" s="236" t="str">
        <f>IF(LEN(A39)=0,"",INDEX('Smelter Look-up'!$A:$A,MATCH($A39,'Smelter Look-up'!$E:$E,0)))</f>
        <v/>
      </c>
      <c r="C39" s="242" t="str">
        <f>IF(LEN(A39)=0,"",INDEX('Smelter Look-up'!$C:$C,MATCH($A39,'Smelter Look-up'!$E:$E,0)))</f>
        <v/>
      </c>
      <c r="D39" s="236"/>
      <c r="E39" s="236" t="str">
        <f ca="1">IF(ISERROR($V39),"",OFFSET('Smelter Look-up'!$D$4,$V39-4,0)&amp;"")</f>
        <v/>
      </c>
      <c r="F39" s="236" t="str">
        <f ca="1">IF(ISERROR($V39),"",OFFSET('Smelter Look-up'!$E$4,$V39-4,0))</f>
        <v/>
      </c>
      <c r="G39" s="236" t="str">
        <f ca="1">IF(C39=$X$4,"Enter smelter details", IF(ISERROR($V39),"",OFFSET('Smelter Look-up'!$F$4,$V39-4,0)))</f>
        <v/>
      </c>
      <c r="H39" s="237" t="str">
        <f ca="1">IF(ISERROR($V39),"",OFFSET('Smelter Look-up'!$G$4,$V39-4,0))</f>
        <v/>
      </c>
      <c r="I39" s="238" t="str">
        <f ca="1">IF(ISERROR($V39),"",OFFSET('Smelter Look-up'!$H$4,$V39-4,0))</f>
        <v/>
      </c>
      <c r="J39" s="238" t="str">
        <f ca="1">IF(ISERROR($V39),"",OFFSET('Smelter Look-up'!$I$4,$V39-4,0))</f>
        <v/>
      </c>
      <c r="K39" s="240"/>
      <c r="L39" s="240"/>
      <c r="M39" s="240"/>
      <c r="N39" s="240"/>
      <c r="O39" s="240"/>
      <c r="P39" s="239"/>
      <c r="Q39" s="241"/>
      <c r="R39" s="236" t="str">
        <f ca="1">IF(ISERROR($V39),"",OFFSET('Smelter Look-up'!$C$4,$V39-4,0)&amp;"")</f>
        <v/>
      </c>
      <c r="S39" s="250" t="str">
        <f t="shared" ca="1" si="0"/>
        <v/>
      </c>
      <c r="T39" s="250" t="str">
        <f ca="1">IF(B39="","",IF(ISERROR(MATCH($J39,SorP!$B$1:$B$6230,0)),"",INDIRECT("'SorP'!$A$"&amp;MATCH($J39,SorP!$B$1:$B$6230,0))))</f>
        <v/>
      </c>
      <c r="U39" s="280"/>
      <c r="V39" s="281" t="e">
        <f>IF(C39="",NA(),MATCH($B39&amp;$C39,'Smelter Look-up'!$J:$J,0))</f>
        <v>#N/A</v>
      </c>
      <c r="W39" s="282"/>
      <c r="X39" s="282">
        <f t="shared" ca="1" si="1"/>
        <v>0</v>
      </c>
      <c r="Y39" s="282"/>
      <c r="Z39" s="282"/>
      <c r="AB39" s="284" t="str">
        <f t="shared" si="2"/>
        <v/>
      </c>
    </row>
    <row r="40" spans="1:28" s="283" customFormat="1" ht="20.25">
      <c r="A40" s="235"/>
      <c r="B40" s="236" t="str">
        <f>IF(LEN(A40)=0,"",INDEX('Smelter Look-up'!$A:$A,MATCH($A40,'Smelter Look-up'!$E:$E,0)))</f>
        <v/>
      </c>
      <c r="C40" s="242" t="str">
        <f>IF(LEN(A40)=0,"",INDEX('Smelter Look-up'!$C:$C,MATCH($A40,'Smelter Look-up'!$E:$E,0)))</f>
        <v/>
      </c>
      <c r="D40" s="236"/>
      <c r="E40" s="236" t="str">
        <f ca="1">IF(ISERROR($V40),"",OFFSET('Smelter Look-up'!$D$4,$V40-4,0)&amp;"")</f>
        <v/>
      </c>
      <c r="F40" s="236" t="str">
        <f ca="1">IF(ISERROR($V40),"",OFFSET('Smelter Look-up'!$E$4,$V40-4,0))</f>
        <v/>
      </c>
      <c r="G40" s="236" t="str">
        <f ca="1">IF(C40=$X$4,"Enter smelter details", IF(ISERROR($V40),"",OFFSET('Smelter Look-up'!$F$4,$V40-4,0)))</f>
        <v/>
      </c>
      <c r="H40" s="237" t="str">
        <f ca="1">IF(ISERROR($V40),"",OFFSET('Smelter Look-up'!$G$4,$V40-4,0))</f>
        <v/>
      </c>
      <c r="I40" s="238" t="str">
        <f ca="1">IF(ISERROR($V40),"",OFFSET('Smelter Look-up'!$H$4,$V40-4,0))</f>
        <v/>
      </c>
      <c r="J40" s="238" t="str">
        <f ca="1">IF(ISERROR($V40),"",OFFSET('Smelter Look-up'!$I$4,$V40-4,0))</f>
        <v/>
      </c>
      <c r="K40" s="240"/>
      <c r="L40" s="240"/>
      <c r="M40" s="240"/>
      <c r="N40" s="240"/>
      <c r="O40" s="240"/>
      <c r="P40" s="239"/>
      <c r="Q40" s="241"/>
      <c r="R40" s="236" t="str">
        <f ca="1">IF(ISERROR($V40),"",OFFSET('Smelter Look-up'!$C$4,$V40-4,0)&amp;"")</f>
        <v/>
      </c>
      <c r="S40" s="250" t="str">
        <f t="shared" ca="1" si="0"/>
        <v/>
      </c>
      <c r="T40" s="250" t="str">
        <f ca="1">IF(B40="","",IF(ISERROR(MATCH($J40,SorP!$B$1:$B$6230,0)),"",INDIRECT("'SorP'!$A$"&amp;MATCH($J40,SorP!$B$1:$B$6230,0))))</f>
        <v/>
      </c>
      <c r="U40" s="280"/>
      <c r="V40" s="281" t="e">
        <f>IF(C40="",NA(),MATCH($B40&amp;$C40,'Smelter Look-up'!$J:$J,0))</f>
        <v>#N/A</v>
      </c>
      <c r="W40" s="282"/>
      <c r="X40" s="282">
        <f t="shared" ca="1" si="1"/>
        <v>0</v>
      </c>
      <c r="Y40" s="282"/>
      <c r="Z40" s="282"/>
      <c r="AB40" s="284" t="str">
        <f t="shared" si="2"/>
        <v/>
      </c>
    </row>
    <row r="41" spans="1:28" s="283" customFormat="1" ht="20.25">
      <c r="A41" s="235"/>
      <c r="B41" s="236" t="str">
        <f>IF(LEN(A41)=0,"",INDEX('Smelter Look-up'!$A:$A,MATCH($A41,'Smelter Look-up'!$E:$E,0)))</f>
        <v/>
      </c>
      <c r="C41" s="242" t="str">
        <f>IF(LEN(A41)=0,"",INDEX('Smelter Look-up'!$C:$C,MATCH($A41,'Smelter Look-up'!$E:$E,0)))</f>
        <v/>
      </c>
      <c r="D41" s="236"/>
      <c r="E41" s="236" t="str">
        <f ca="1">IF(ISERROR($V41),"",OFFSET('Smelter Look-up'!$D$4,$V41-4,0)&amp;"")</f>
        <v/>
      </c>
      <c r="F41" s="236" t="str">
        <f ca="1">IF(ISERROR($V41),"",OFFSET('Smelter Look-up'!$E$4,$V41-4,0))</f>
        <v/>
      </c>
      <c r="G41" s="236" t="str">
        <f ca="1">IF(C41=$X$4,"Enter smelter details", IF(ISERROR($V41),"",OFFSET('Smelter Look-up'!$F$4,$V41-4,0)))</f>
        <v/>
      </c>
      <c r="H41" s="237" t="str">
        <f ca="1">IF(ISERROR($V41),"",OFFSET('Smelter Look-up'!$G$4,$V41-4,0))</f>
        <v/>
      </c>
      <c r="I41" s="238" t="str">
        <f ca="1">IF(ISERROR($V41),"",OFFSET('Smelter Look-up'!$H$4,$V41-4,0))</f>
        <v/>
      </c>
      <c r="J41" s="238" t="str">
        <f ca="1">IF(ISERROR($V41),"",OFFSET('Smelter Look-up'!$I$4,$V41-4,0))</f>
        <v/>
      </c>
      <c r="K41" s="240"/>
      <c r="L41" s="240"/>
      <c r="M41" s="240"/>
      <c r="N41" s="240"/>
      <c r="O41" s="240"/>
      <c r="P41" s="239"/>
      <c r="Q41" s="241"/>
      <c r="R41" s="236" t="str">
        <f ca="1">IF(ISERROR($V41),"",OFFSET('Smelter Look-up'!$C$4,$V41-4,0)&amp;"")</f>
        <v/>
      </c>
      <c r="S41" s="250" t="str">
        <f t="shared" ca="1" si="0"/>
        <v/>
      </c>
      <c r="T41" s="250" t="str">
        <f ca="1">IF(B41="","",IF(ISERROR(MATCH($J41,SorP!$B$1:$B$6230,0)),"",INDIRECT("'SorP'!$A$"&amp;MATCH($J41,SorP!$B$1:$B$6230,0))))</f>
        <v/>
      </c>
      <c r="U41" s="280"/>
      <c r="V41" s="281" t="e">
        <f>IF(C41="",NA(),MATCH($B41&amp;$C41,'Smelter Look-up'!$J:$J,0))</f>
        <v>#N/A</v>
      </c>
      <c r="W41" s="282"/>
      <c r="X41" s="282">
        <f t="shared" ca="1" si="1"/>
        <v>0</v>
      </c>
      <c r="Y41" s="282"/>
      <c r="Z41" s="282"/>
      <c r="AB41" s="284" t="str">
        <f t="shared" si="2"/>
        <v/>
      </c>
    </row>
    <row r="42" spans="1:28" s="283" customFormat="1" ht="20.25">
      <c r="A42" s="235"/>
      <c r="B42" s="236" t="str">
        <f>IF(LEN(A42)=0,"",INDEX('Smelter Look-up'!$A:$A,MATCH($A42,'Smelter Look-up'!$E:$E,0)))</f>
        <v/>
      </c>
      <c r="C42" s="242" t="str">
        <f>IF(LEN(A42)=0,"",INDEX('Smelter Look-up'!$C:$C,MATCH($A42,'Smelter Look-up'!$E:$E,0)))</f>
        <v/>
      </c>
      <c r="D42" s="236"/>
      <c r="E42" s="236" t="str">
        <f ca="1">IF(ISERROR($V42),"",OFFSET('Smelter Look-up'!$D$4,$V42-4,0)&amp;"")</f>
        <v/>
      </c>
      <c r="F42" s="236" t="str">
        <f ca="1">IF(ISERROR($V42),"",OFFSET('Smelter Look-up'!$E$4,$V42-4,0))</f>
        <v/>
      </c>
      <c r="G42" s="236" t="str">
        <f ca="1">IF(C42=$X$4,"Enter smelter details", IF(ISERROR($V42),"",OFFSET('Smelter Look-up'!$F$4,$V42-4,0)))</f>
        <v/>
      </c>
      <c r="H42" s="237" t="str">
        <f ca="1">IF(ISERROR($V42),"",OFFSET('Smelter Look-up'!$G$4,$V42-4,0))</f>
        <v/>
      </c>
      <c r="I42" s="238" t="str">
        <f ca="1">IF(ISERROR($V42),"",OFFSET('Smelter Look-up'!$H$4,$V42-4,0))</f>
        <v/>
      </c>
      <c r="J42" s="238" t="str">
        <f ca="1">IF(ISERROR($V42),"",OFFSET('Smelter Look-up'!$I$4,$V42-4,0))</f>
        <v/>
      </c>
      <c r="K42" s="240"/>
      <c r="L42" s="240"/>
      <c r="M42" s="240"/>
      <c r="N42" s="240"/>
      <c r="O42" s="240"/>
      <c r="P42" s="239"/>
      <c r="Q42" s="241"/>
      <c r="R42" s="236" t="str">
        <f ca="1">IF(ISERROR($V42),"",OFFSET('Smelter Look-up'!$C$4,$V42-4,0)&amp;"")</f>
        <v/>
      </c>
      <c r="S42" s="250" t="str">
        <f t="shared" ca="1" si="0"/>
        <v/>
      </c>
      <c r="T42" s="250" t="str">
        <f ca="1">IF(B42="","",IF(ISERROR(MATCH($J42,SorP!$B$1:$B$6230,0)),"",INDIRECT("'SorP'!$A$"&amp;MATCH($J42,SorP!$B$1:$B$6230,0))))</f>
        <v/>
      </c>
      <c r="U42" s="280"/>
      <c r="V42" s="281" t="e">
        <f>IF(C42="",NA(),MATCH($B42&amp;$C42,'Smelter Look-up'!$J:$J,0))</f>
        <v>#N/A</v>
      </c>
      <c r="W42" s="282"/>
      <c r="X42" s="282">
        <f t="shared" ca="1" si="1"/>
        <v>0</v>
      </c>
      <c r="Y42" s="282"/>
      <c r="Z42" s="282"/>
      <c r="AB42" s="284" t="str">
        <f t="shared" si="2"/>
        <v/>
      </c>
    </row>
    <row r="43" spans="1:28" s="283" customFormat="1" ht="20.25">
      <c r="A43" s="235"/>
      <c r="B43" s="236" t="str">
        <f>IF(LEN(A43)=0,"",INDEX('Smelter Look-up'!$A:$A,MATCH($A43,'Smelter Look-up'!$E:$E,0)))</f>
        <v/>
      </c>
      <c r="C43" s="242" t="str">
        <f>IF(LEN(A43)=0,"",INDEX('Smelter Look-up'!$C:$C,MATCH($A43,'Smelter Look-up'!$E:$E,0)))</f>
        <v/>
      </c>
      <c r="D43" s="236"/>
      <c r="E43" s="236" t="str">
        <f ca="1">IF(ISERROR($V43),"",OFFSET('Smelter Look-up'!$D$4,$V43-4,0)&amp;"")</f>
        <v/>
      </c>
      <c r="F43" s="236" t="str">
        <f ca="1">IF(ISERROR($V43),"",OFFSET('Smelter Look-up'!$E$4,$V43-4,0))</f>
        <v/>
      </c>
      <c r="G43" s="236" t="str">
        <f ca="1">IF(C43=$X$4,"Enter smelter details", IF(ISERROR($V43),"",OFFSET('Smelter Look-up'!$F$4,$V43-4,0)))</f>
        <v/>
      </c>
      <c r="H43" s="237" t="str">
        <f ca="1">IF(ISERROR($V43),"",OFFSET('Smelter Look-up'!$G$4,$V43-4,0))</f>
        <v/>
      </c>
      <c r="I43" s="238" t="str">
        <f ca="1">IF(ISERROR($V43),"",OFFSET('Smelter Look-up'!$H$4,$V43-4,0))</f>
        <v/>
      </c>
      <c r="J43" s="238" t="str">
        <f ca="1">IF(ISERROR($V43),"",OFFSET('Smelter Look-up'!$I$4,$V43-4,0))</f>
        <v/>
      </c>
      <c r="K43" s="240"/>
      <c r="L43" s="240"/>
      <c r="M43" s="240"/>
      <c r="N43" s="240"/>
      <c r="O43" s="240"/>
      <c r="P43" s="239"/>
      <c r="Q43" s="241"/>
      <c r="R43" s="236" t="str">
        <f ca="1">IF(ISERROR($V43),"",OFFSET('Smelter Look-up'!$C$4,$V43-4,0)&amp;"")</f>
        <v/>
      </c>
      <c r="S43" s="250" t="str">
        <f t="shared" ca="1" si="0"/>
        <v/>
      </c>
      <c r="T43" s="250" t="str">
        <f ca="1">IF(B43="","",IF(ISERROR(MATCH($J43,SorP!$B$1:$B$6230,0)),"",INDIRECT("'SorP'!$A$"&amp;MATCH($J43,SorP!$B$1:$B$6230,0))))</f>
        <v/>
      </c>
      <c r="U43" s="280"/>
      <c r="V43" s="281" t="e">
        <f>IF(C43="",NA(),MATCH($B43&amp;$C43,'Smelter Look-up'!$J:$J,0))</f>
        <v>#N/A</v>
      </c>
      <c r="W43" s="282"/>
      <c r="X43" s="282">
        <f t="shared" ca="1" si="1"/>
        <v>0</v>
      </c>
      <c r="Y43" s="282"/>
      <c r="Z43" s="282"/>
      <c r="AB43" s="284" t="str">
        <f t="shared" si="2"/>
        <v/>
      </c>
    </row>
    <row r="44" spans="1:28" s="283" customFormat="1" ht="20.25">
      <c r="A44" s="235"/>
      <c r="B44" s="236" t="str">
        <f>IF(LEN(A44)=0,"",INDEX('Smelter Look-up'!$A:$A,MATCH($A44,'Smelter Look-up'!$E:$E,0)))</f>
        <v/>
      </c>
      <c r="C44" s="242" t="str">
        <f>IF(LEN(A44)=0,"",INDEX('Smelter Look-up'!$C:$C,MATCH($A44,'Smelter Look-up'!$E:$E,0)))</f>
        <v/>
      </c>
      <c r="D44" s="236"/>
      <c r="E44" s="236" t="str">
        <f ca="1">IF(ISERROR($V44),"",OFFSET('Smelter Look-up'!$D$4,$V44-4,0)&amp;"")</f>
        <v/>
      </c>
      <c r="F44" s="236" t="str">
        <f ca="1">IF(ISERROR($V44),"",OFFSET('Smelter Look-up'!$E$4,$V44-4,0))</f>
        <v/>
      </c>
      <c r="G44" s="236" t="str">
        <f ca="1">IF(C44=$X$4,"Enter smelter details", IF(ISERROR($V44),"",OFFSET('Smelter Look-up'!$F$4,$V44-4,0)))</f>
        <v/>
      </c>
      <c r="H44" s="237" t="str">
        <f ca="1">IF(ISERROR($V44),"",OFFSET('Smelter Look-up'!$G$4,$V44-4,0))</f>
        <v/>
      </c>
      <c r="I44" s="238" t="str">
        <f ca="1">IF(ISERROR($V44),"",OFFSET('Smelter Look-up'!$H$4,$V44-4,0))</f>
        <v/>
      </c>
      <c r="J44" s="238" t="str">
        <f ca="1">IF(ISERROR($V44),"",OFFSET('Smelter Look-up'!$I$4,$V44-4,0))</f>
        <v/>
      </c>
      <c r="K44" s="240"/>
      <c r="L44" s="240"/>
      <c r="M44" s="240"/>
      <c r="N44" s="240"/>
      <c r="O44" s="240"/>
      <c r="P44" s="239"/>
      <c r="Q44" s="241"/>
      <c r="R44" s="236" t="str">
        <f ca="1">IF(ISERROR($V44),"",OFFSET('Smelter Look-up'!$C$4,$V44-4,0)&amp;"")</f>
        <v/>
      </c>
      <c r="S44" s="250" t="str">
        <f t="shared" ca="1" si="0"/>
        <v/>
      </c>
      <c r="T44" s="250" t="str">
        <f ca="1">IF(B44="","",IF(ISERROR(MATCH($J44,SorP!$B$1:$B$6230,0)),"",INDIRECT("'SorP'!$A$"&amp;MATCH($J44,SorP!$B$1:$B$6230,0))))</f>
        <v/>
      </c>
      <c r="U44" s="280"/>
      <c r="V44" s="281" t="e">
        <f>IF(C44="",NA(),MATCH($B44&amp;$C44,'Smelter Look-up'!$J:$J,0))</f>
        <v>#N/A</v>
      </c>
      <c r="W44" s="282"/>
      <c r="X44" s="282">
        <f t="shared" ca="1" si="1"/>
        <v>0</v>
      </c>
      <c r="Y44" s="282"/>
      <c r="Z44" s="282"/>
      <c r="AB44" s="284" t="str">
        <f t="shared" si="2"/>
        <v/>
      </c>
    </row>
    <row r="45" spans="1:28" s="283" customFormat="1" ht="20.25">
      <c r="A45" s="235"/>
      <c r="B45" s="236" t="str">
        <f>IF(LEN(A45)=0,"",INDEX('Smelter Look-up'!$A:$A,MATCH($A45,'Smelter Look-up'!$E:$E,0)))</f>
        <v/>
      </c>
      <c r="C45" s="242" t="str">
        <f>IF(LEN(A45)=0,"",INDEX('Smelter Look-up'!$C:$C,MATCH($A45,'Smelter Look-up'!$E:$E,0)))</f>
        <v/>
      </c>
      <c r="D45" s="236"/>
      <c r="E45" s="236" t="str">
        <f ca="1">IF(ISERROR($V45),"",OFFSET('Smelter Look-up'!$D$4,$V45-4,0)&amp;"")</f>
        <v/>
      </c>
      <c r="F45" s="236" t="str">
        <f ca="1">IF(ISERROR($V45),"",OFFSET('Smelter Look-up'!$E$4,$V45-4,0))</f>
        <v/>
      </c>
      <c r="G45" s="236" t="str">
        <f ca="1">IF(C45=$X$4,"Enter smelter details", IF(ISERROR($V45),"",OFFSET('Smelter Look-up'!$F$4,$V45-4,0)))</f>
        <v/>
      </c>
      <c r="H45" s="237" t="str">
        <f ca="1">IF(ISERROR($V45),"",OFFSET('Smelter Look-up'!$G$4,$V45-4,0))</f>
        <v/>
      </c>
      <c r="I45" s="238" t="str">
        <f ca="1">IF(ISERROR($V45),"",OFFSET('Smelter Look-up'!$H$4,$V45-4,0))</f>
        <v/>
      </c>
      <c r="J45" s="238" t="str">
        <f ca="1">IF(ISERROR($V45),"",OFFSET('Smelter Look-up'!$I$4,$V45-4,0))</f>
        <v/>
      </c>
      <c r="K45" s="240"/>
      <c r="L45" s="240"/>
      <c r="M45" s="240"/>
      <c r="N45" s="240"/>
      <c r="O45" s="240"/>
      <c r="P45" s="239"/>
      <c r="Q45" s="241"/>
      <c r="R45" s="236" t="str">
        <f ca="1">IF(ISERROR($V45),"",OFFSET('Smelter Look-up'!$C$4,$V45-4,0)&amp;"")</f>
        <v/>
      </c>
      <c r="S45" s="250" t="str">
        <f t="shared" ca="1" si="0"/>
        <v/>
      </c>
      <c r="T45" s="250" t="str">
        <f ca="1">IF(B45="","",IF(ISERROR(MATCH($J45,SorP!$B$1:$B$6230,0)),"",INDIRECT("'SorP'!$A$"&amp;MATCH($J45,SorP!$B$1:$B$6230,0))))</f>
        <v/>
      </c>
      <c r="U45" s="280"/>
      <c r="V45" s="281" t="e">
        <f>IF(C45="",NA(),MATCH($B45&amp;$C45,'Smelter Look-up'!$J:$J,0))</f>
        <v>#N/A</v>
      </c>
      <c r="W45" s="282"/>
      <c r="X45" s="282">
        <f t="shared" ca="1" si="1"/>
        <v>0</v>
      </c>
      <c r="Y45" s="282"/>
      <c r="Z45" s="282"/>
      <c r="AB45" s="284" t="str">
        <f t="shared" si="2"/>
        <v/>
      </c>
    </row>
    <row r="46" spans="1:28" s="283" customFormat="1" ht="20.25">
      <c r="A46" s="235"/>
      <c r="B46" s="236" t="str">
        <f>IF(LEN(A46)=0,"",INDEX('Smelter Look-up'!$A:$A,MATCH($A46,'Smelter Look-up'!$E:$E,0)))</f>
        <v/>
      </c>
      <c r="C46" s="242" t="str">
        <f>IF(LEN(A46)=0,"",INDEX('Smelter Look-up'!$C:$C,MATCH($A46,'Smelter Look-up'!$E:$E,0)))</f>
        <v/>
      </c>
      <c r="D46" s="236"/>
      <c r="E46" s="236" t="str">
        <f ca="1">IF(ISERROR($V46),"",OFFSET('Smelter Look-up'!$D$4,$V46-4,0)&amp;"")</f>
        <v/>
      </c>
      <c r="F46" s="236" t="str">
        <f ca="1">IF(ISERROR($V46),"",OFFSET('Smelter Look-up'!$E$4,$V46-4,0))</f>
        <v/>
      </c>
      <c r="G46" s="236" t="str">
        <f ca="1">IF(C46=$X$4,"Enter smelter details", IF(ISERROR($V46),"",OFFSET('Smelter Look-up'!$F$4,$V46-4,0)))</f>
        <v/>
      </c>
      <c r="H46" s="237" t="str">
        <f ca="1">IF(ISERROR($V46),"",OFFSET('Smelter Look-up'!$G$4,$V46-4,0))</f>
        <v/>
      </c>
      <c r="I46" s="238" t="str">
        <f ca="1">IF(ISERROR($V46),"",OFFSET('Smelter Look-up'!$H$4,$V46-4,0))</f>
        <v/>
      </c>
      <c r="J46" s="238" t="str">
        <f ca="1">IF(ISERROR($V46),"",OFFSET('Smelter Look-up'!$I$4,$V46-4,0))</f>
        <v/>
      </c>
      <c r="K46" s="240"/>
      <c r="L46" s="240"/>
      <c r="M46" s="240"/>
      <c r="N46" s="240"/>
      <c r="O46" s="240"/>
      <c r="P46" s="239"/>
      <c r="Q46" s="241"/>
      <c r="R46" s="236" t="str">
        <f ca="1">IF(ISERROR($V46),"",OFFSET('Smelter Look-up'!$C$4,$V46-4,0)&amp;"")</f>
        <v/>
      </c>
      <c r="S46" s="250" t="str">
        <f t="shared" ca="1" si="0"/>
        <v/>
      </c>
      <c r="T46" s="250" t="str">
        <f ca="1">IF(B46="","",IF(ISERROR(MATCH($J46,SorP!$B$1:$B$6230,0)),"",INDIRECT("'SorP'!$A$"&amp;MATCH($J46,SorP!$B$1:$B$6230,0))))</f>
        <v/>
      </c>
      <c r="U46" s="280"/>
      <c r="V46" s="281" t="e">
        <f>IF(C46="",NA(),MATCH($B46&amp;$C46,'Smelter Look-up'!$J:$J,0))</f>
        <v>#N/A</v>
      </c>
      <c r="W46" s="282"/>
      <c r="X46" s="282">
        <f t="shared" ca="1" si="1"/>
        <v>0</v>
      </c>
      <c r="Y46" s="282"/>
      <c r="Z46" s="282"/>
      <c r="AB46" s="284" t="str">
        <f t="shared" si="2"/>
        <v/>
      </c>
    </row>
    <row r="47" spans="1:28" s="283" customFormat="1" ht="20.25">
      <c r="A47" s="235"/>
      <c r="B47" s="236" t="str">
        <f>IF(LEN(A47)=0,"",INDEX('Smelter Look-up'!$A:$A,MATCH($A47,'Smelter Look-up'!$E:$E,0)))</f>
        <v/>
      </c>
      <c r="C47" s="242" t="str">
        <f>IF(LEN(A47)=0,"",INDEX('Smelter Look-up'!$C:$C,MATCH($A47,'Smelter Look-up'!$E:$E,0)))</f>
        <v/>
      </c>
      <c r="D47" s="236"/>
      <c r="E47" s="236" t="str">
        <f ca="1">IF(ISERROR($V47),"",OFFSET('Smelter Look-up'!$D$4,$V47-4,0)&amp;"")</f>
        <v/>
      </c>
      <c r="F47" s="236" t="str">
        <f ca="1">IF(ISERROR($V47),"",OFFSET('Smelter Look-up'!$E$4,$V47-4,0))</f>
        <v/>
      </c>
      <c r="G47" s="236" t="str">
        <f ca="1">IF(C47=$X$4,"Enter smelter details", IF(ISERROR($V47),"",OFFSET('Smelter Look-up'!$F$4,$V47-4,0)))</f>
        <v/>
      </c>
      <c r="H47" s="237" t="str">
        <f ca="1">IF(ISERROR($V47),"",OFFSET('Smelter Look-up'!$G$4,$V47-4,0))</f>
        <v/>
      </c>
      <c r="I47" s="238" t="str">
        <f ca="1">IF(ISERROR($V47),"",OFFSET('Smelter Look-up'!$H$4,$V47-4,0))</f>
        <v/>
      </c>
      <c r="J47" s="238" t="str">
        <f ca="1">IF(ISERROR($V47),"",OFFSET('Smelter Look-up'!$I$4,$V47-4,0))</f>
        <v/>
      </c>
      <c r="K47" s="240"/>
      <c r="L47" s="240"/>
      <c r="M47" s="240"/>
      <c r="N47" s="240"/>
      <c r="O47" s="240"/>
      <c r="P47" s="239"/>
      <c r="Q47" s="241"/>
      <c r="R47" s="236" t="str">
        <f ca="1">IF(ISERROR($V47),"",OFFSET('Smelter Look-up'!$C$4,$V47-4,0)&amp;"")</f>
        <v/>
      </c>
      <c r="S47" s="250" t="str">
        <f t="shared" ca="1" si="0"/>
        <v/>
      </c>
      <c r="T47" s="250" t="str">
        <f ca="1">IF(B47="","",IF(ISERROR(MATCH($J47,SorP!$B$1:$B$6230,0)),"",INDIRECT("'SorP'!$A$"&amp;MATCH($J47,SorP!$B$1:$B$6230,0))))</f>
        <v/>
      </c>
      <c r="U47" s="280"/>
      <c r="V47" s="281" t="e">
        <f>IF(C47="",NA(),MATCH($B47&amp;$C47,'Smelter Look-up'!$J:$J,0))</f>
        <v>#N/A</v>
      </c>
      <c r="W47" s="282"/>
      <c r="X47" s="282">
        <f t="shared" ca="1" si="1"/>
        <v>0</v>
      </c>
      <c r="Y47" s="282"/>
      <c r="Z47" s="282"/>
      <c r="AB47" s="284" t="str">
        <f t="shared" si="2"/>
        <v/>
      </c>
    </row>
    <row r="48" spans="1:28" s="283" customFormat="1" ht="20.25">
      <c r="A48" s="235"/>
      <c r="B48" s="236" t="str">
        <f>IF(LEN(A48)=0,"",INDEX('Smelter Look-up'!$A:$A,MATCH($A48,'Smelter Look-up'!$E:$E,0)))</f>
        <v/>
      </c>
      <c r="C48" s="242" t="str">
        <f>IF(LEN(A48)=0,"",INDEX('Smelter Look-up'!$C:$C,MATCH($A48,'Smelter Look-up'!$E:$E,0)))</f>
        <v/>
      </c>
      <c r="D48" s="236"/>
      <c r="E48" s="236" t="str">
        <f ca="1">IF(ISERROR($V48),"",OFFSET('Smelter Look-up'!$D$4,$V48-4,0)&amp;"")</f>
        <v/>
      </c>
      <c r="F48" s="236" t="str">
        <f ca="1">IF(ISERROR($V48),"",OFFSET('Smelter Look-up'!$E$4,$V48-4,0))</f>
        <v/>
      </c>
      <c r="G48" s="236" t="str">
        <f ca="1">IF(C48=$X$4,"Enter smelter details", IF(ISERROR($V48),"",OFFSET('Smelter Look-up'!$F$4,$V48-4,0)))</f>
        <v/>
      </c>
      <c r="H48" s="237" t="str">
        <f ca="1">IF(ISERROR($V48),"",OFFSET('Smelter Look-up'!$G$4,$V48-4,0))</f>
        <v/>
      </c>
      <c r="I48" s="238" t="str">
        <f ca="1">IF(ISERROR($V48),"",OFFSET('Smelter Look-up'!$H$4,$V48-4,0))</f>
        <v/>
      </c>
      <c r="J48" s="238" t="str">
        <f ca="1">IF(ISERROR($V48),"",OFFSET('Smelter Look-up'!$I$4,$V48-4,0))</f>
        <v/>
      </c>
      <c r="K48" s="240"/>
      <c r="L48" s="240"/>
      <c r="M48" s="240"/>
      <c r="N48" s="240"/>
      <c r="O48" s="240"/>
      <c r="P48" s="239"/>
      <c r="Q48" s="241"/>
      <c r="R48" s="236" t="str">
        <f ca="1">IF(ISERROR($V48),"",OFFSET('Smelter Look-up'!$C$4,$V48-4,0)&amp;"")</f>
        <v/>
      </c>
      <c r="S48" s="250" t="str">
        <f t="shared" ca="1" si="0"/>
        <v/>
      </c>
      <c r="T48" s="250" t="str">
        <f ca="1">IF(B48="","",IF(ISERROR(MATCH($J48,SorP!$B$1:$B$6230,0)),"",INDIRECT("'SorP'!$A$"&amp;MATCH($J48,SorP!$B$1:$B$6230,0))))</f>
        <v/>
      </c>
      <c r="U48" s="280"/>
      <c r="V48" s="281" t="e">
        <f>IF(C48="",NA(),MATCH($B48&amp;$C48,'Smelter Look-up'!$J:$J,0))</f>
        <v>#N/A</v>
      </c>
      <c r="W48" s="282"/>
      <c r="X48" s="282">
        <f t="shared" ca="1" si="1"/>
        <v>0</v>
      </c>
      <c r="Y48" s="282"/>
      <c r="Z48" s="282"/>
      <c r="AB48" s="284" t="str">
        <f t="shared" si="2"/>
        <v/>
      </c>
    </row>
    <row r="49" spans="1:28" s="283" customFormat="1" ht="20.25">
      <c r="A49" s="235"/>
      <c r="B49" s="236" t="str">
        <f>IF(LEN(A49)=0,"",INDEX('Smelter Look-up'!$A:$A,MATCH($A49,'Smelter Look-up'!$E:$E,0)))</f>
        <v/>
      </c>
      <c r="C49" s="242" t="str">
        <f>IF(LEN(A49)=0,"",INDEX('Smelter Look-up'!$C:$C,MATCH($A49,'Smelter Look-up'!$E:$E,0)))</f>
        <v/>
      </c>
      <c r="D49" s="236"/>
      <c r="E49" s="236" t="str">
        <f ca="1">IF(ISERROR($V49),"",OFFSET('Smelter Look-up'!$D$4,$V49-4,0)&amp;"")</f>
        <v/>
      </c>
      <c r="F49" s="236" t="str">
        <f ca="1">IF(ISERROR($V49),"",OFFSET('Smelter Look-up'!$E$4,$V49-4,0))</f>
        <v/>
      </c>
      <c r="G49" s="236" t="str">
        <f ca="1">IF(C49=$X$4,"Enter smelter details", IF(ISERROR($V49),"",OFFSET('Smelter Look-up'!$F$4,$V49-4,0)))</f>
        <v/>
      </c>
      <c r="H49" s="237" t="str">
        <f ca="1">IF(ISERROR($V49),"",OFFSET('Smelter Look-up'!$G$4,$V49-4,0))</f>
        <v/>
      </c>
      <c r="I49" s="238" t="str">
        <f ca="1">IF(ISERROR($V49),"",OFFSET('Smelter Look-up'!$H$4,$V49-4,0))</f>
        <v/>
      </c>
      <c r="J49" s="238" t="str">
        <f ca="1">IF(ISERROR($V49),"",OFFSET('Smelter Look-up'!$I$4,$V49-4,0))</f>
        <v/>
      </c>
      <c r="K49" s="240"/>
      <c r="L49" s="240"/>
      <c r="M49" s="240"/>
      <c r="N49" s="240"/>
      <c r="O49" s="240"/>
      <c r="P49" s="239"/>
      <c r="Q49" s="241"/>
      <c r="R49" s="236" t="str">
        <f ca="1">IF(ISERROR($V49),"",OFFSET('Smelter Look-up'!$C$4,$V49-4,0)&amp;"")</f>
        <v/>
      </c>
      <c r="S49" s="250" t="str">
        <f t="shared" ca="1" si="0"/>
        <v/>
      </c>
      <c r="T49" s="250" t="str">
        <f ca="1">IF(B49="","",IF(ISERROR(MATCH($J49,SorP!$B$1:$B$6230,0)),"",INDIRECT("'SorP'!$A$"&amp;MATCH($J49,SorP!$B$1:$B$6230,0))))</f>
        <v/>
      </c>
      <c r="U49" s="280"/>
      <c r="V49" s="281" t="e">
        <f>IF(C49="",NA(),MATCH($B49&amp;$C49,'Smelter Look-up'!$J:$J,0))</f>
        <v>#N/A</v>
      </c>
      <c r="W49" s="282"/>
      <c r="X49" s="282">
        <f t="shared" ca="1" si="1"/>
        <v>0</v>
      </c>
      <c r="Y49" s="282"/>
      <c r="Z49" s="282"/>
      <c r="AB49" s="284" t="str">
        <f t="shared" si="2"/>
        <v/>
      </c>
    </row>
    <row r="50" spans="1:28" s="283" customFormat="1" ht="20.25">
      <c r="A50" s="235"/>
      <c r="B50" s="236" t="str">
        <f>IF(LEN(A50)=0,"",INDEX('Smelter Look-up'!$A:$A,MATCH($A50,'Smelter Look-up'!$E:$E,0)))</f>
        <v/>
      </c>
      <c r="C50" s="242" t="str">
        <f>IF(LEN(A50)=0,"",INDEX('Smelter Look-up'!$C:$C,MATCH($A50,'Smelter Look-up'!$E:$E,0)))</f>
        <v/>
      </c>
      <c r="D50" s="236"/>
      <c r="E50" s="236" t="str">
        <f ca="1">IF(ISERROR($V50),"",OFFSET('Smelter Look-up'!$D$4,$V50-4,0)&amp;"")</f>
        <v/>
      </c>
      <c r="F50" s="236" t="str">
        <f ca="1">IF(ISERROR($V50),"",OFFSET('Smelter Look-up'!$E$4,$V50-4,0))</f>
        <v/>
      </c>
      <c r="G50" s="236" t="str">
        <f ca="1">IF(C50=$X$4,"Enter smelter details", IF(ISERROR($V50),"",OFFSET('Smelter Look-up'!$F$4,$V50-4,0)))</f>
        <v/>
      </c>
      <c r="H50" s="237" t="str">
        <f ca="1">IF(ISERROR($V50),"",OFFSET('Smelter Look-up'!$G$4,$V50-4,0))</f>
        <v/>
      </c>
      <c r="I50" s="238" t="str">
        <f ca="1">IF(ISERROR($V50),"",OFFSET('Smelter Look-up'!$H$4,$V50-4,0))</f>
        <v/>
      </c>
      <c r="J50" s="238" t="str">
        <f ca="1">IF(ISERROR($V50),"",OFFSET('Smelter Look-up'!$I$4,$V50-4,0))</f>
        <v/>
      </c>
      <c r="K50" s="240"/>
      <c r="L50" s="240"/>
      <c r="M50" s="240"/>
      <c r="N50" s="240"/>
      <c r="O50" s="240"/>
      <c r="P50" s="239"/>
      <c r="Q50" s="241"/>
      <c r="R50" s="236" t="str">
        <f ca="1">IF(ISERROR($V50),"",OFFSET('Smelter Look-up'!$C$4,$V50-4,0)&amp;"")</f>
        <v/>
      </c>
      <c r="S50" s="250" t="str">
        <f t="shared" ca="1" si="0"/>
        <v/>
      </c>
      <c r="T50" s="250" t="str">
        <f ca="1">IF(B50="","",IF(ISERROR(MATCH($J50,SorP!$B$1:$B$6230,0)),"",INDIRECT("'SorP'!$A$"&amp;MATCH($J50,SorP!$B$1:$B$6230,0))))</f>
        <v/>
      </c>
      <c r="U50" s="280"/>
      <c r="V50" s="281" t="e">
        <f>IF(C50="",NA(),MATCH($B50&amp;$C50,'Smelter Look-up'!$J:$J,0))</f>
        <v>#N/A</v>
      </c>
      <c r="W50" s="282"/>
      <c r="X50" s="282">
        <f t="shared" ca="1" si="1"/>
        <v>0</v>
      </c>
      <c r="Y50" s="282"/>
      <c r="Z50" s="282"/>
      <c r="AB50" s="284" t="str">
        <f t="shared" si="2"/>
        <v/>
      </c>
    </row>
    <row r="51" spans="1:28" s="283" customFormat="1" ht="20.25">
      <c r="A51" s="235"/>
      <c r="B51" s="236" t="str">
        <f>IF(LEN(A51)=0,"",INDEX('Smelter Look-up'!$A:$A,MATCH($A51,'Smelter Look-up'!$E:$E,0)))</f>
        <v/>
      </c>
      <c r="C51" s="242" t="str">
        <f>IF(LEN(A51)=0,"",INDEX('Smelter Look-up'!$C:$C,MATCH($A51,'Smelter Look-up'!$E:$E,0)))</f>
        <v/>
      </c>
      <c r="D51" s="236"/>
      <c r="E51" s="236" t="str">
        <f ca="1">IF(ISERROR($V51),"",OFFSET('Smelter Look-up'!$D$4,$V51-4,0)&amp;"")</f>
        <v/>
      </c>
      <c r="F51" s="236" t="str">
        <f ca="1">IF(ISERROR($V51),"",OFFSET('Smelter Look-up'!$E$4,$V51-4,0))</f>
        <v/>
      </c>
      <c r="G51" s="236" t="str">
        <f ca="1">IF(C51=$X$4,"Enter smelter details", IF(ISERROR($V51),"",OFFSET('Smelter Look-up'!$F$4,$V51-4,0)))</f>
        <v/>
      </c>
      <c r="H51" s="237" t="str">
        <f ca="1">IF(ISERROR($V51),"",OFFSET('Smelter Look-up'!$G$4,$V51-4,0))</f>
        <v/>
      </c>
      <c r="I51" s="238" t="str">
        <f ca="1">IF(ISERROR($V51),"",OFFSET('Smelter Look-up'!$H$4,$V51-4,0))</f>
        <v/>
      </c>
      <c r="J51" s="238" t="str">
        <f ca="1">IF(ISERROR($V51),"",OFFSET('Smelter Look-up'!$I$4,$V51-4,0))</f>
        <v/>
      </c>
      <c r="K51" s="240"/>
      <c r="L51" s="240"/>
      <c r="M51" s="240"/>
      <c r="N51" s="240"/>
      <c r="O51" s="240"/>
      <c r="P51" s="239"/>
      <c r="Q51" s="241"/>
      <c r="R51" s="236" t="str">
        <f ca="1">IF(ISERROR($V51),"",OFFSET('Smelter Look-up'!$C$4,$V51-4,0)&amp;"")</f>
        <v/>
      </c>
      <c r="S51" s="250" t="str">
        <f t="shared" ca="1" si="0"/>
        <v/>
      </c>
      <c r="T51" s="250" t="str">
        <f ca="1">IF(B51="","",IF(ISERROR(MATCH($J51,SorP!$B$1:$B$6230,0)),"",INDIRECT("'SorP'!$A$"&amp;MATCH($J51,SorP!$B$1:$B$6230,0))))</f>
        <v/>
      </c>
      <c r="U51" s="280"/>
      <c r="V51" s="281" t="e">
        <f>IF(C51="",NA(),MATCH($B51&amp;$C51,'Smelter Look-up'!$J:$J,0))</f>
        <v>#N/A</v>
      </c>
      <c r="W51" s="282"/>
      <c r="X51" s="282">
        <f t="shared" ca="1" si="1"/>
        <v>0</v>
      </c>
      <c r="Y51" s="282"/>
      <c r="Z51" s="282"/>
      <c r="AB51" s="284" t="str">
        <f t="shared" si="2"/>
        <v/>
      </c>
    </row>
    <row r="52" spans="1:28" s="283" customFormat="1" ht="20.25">
      <c r="A52" s="235"/>
      <c r="B52" s="236" t="str">
        <f>IF(LEN(A52)=0,"",INDEX('Smelter Look-up'!$A:$A,MATCH($A52,'Smelter Look-up'!$E:$E,0)))</f>
        <v/>
      </c>
      <c r="C52" s="242" t="str">
        <f>IF(LEN(A52)=0,"",INDEX('Smelter Look-up'!$C:$C,MATCH($A52,'Smelter Look-up'!$E:$E,0)))</f>
        <v/>
      </c>
      <c r="D52" s="236"/>
      <c r="E52" s="236" t="str">
        <f ca="1">IF(ISERROR($V52),"",OFFSET('Smelter Look-up'!$D$4,$V52-4,0)&amp;"")</f>
        <v/>
      </c>
      <c r="F52" s="236" t="str">
        <f ca="1">IF(ISERROR($V52),"",OFFSET('Smelter Look-up'!$E$4,$V52-4,0))</f>
        <v/>
      </c>
      <c r="G52" s="236" t="str">
        <f ca="1">IF(C52=$X$4,"Enter smelter details", IF(ISERROR($V52),"",OFFSET('Smelter Look-up'!$F$4,$V52-4,0)))</f>
        <v/>
      </c>
      <c r="H52" s="237" t="str">
        <f ca="1">IF(ISERROR($V52),"",OFFSET('Smelter Look-up'!$G$4,$V52-4,0))</f>
        <v/>
      </c>
      <c r="I52" s="238" t="str">
        <f ca="1">IF(ISERROR($V52),"",OFFSET('Smelter Look-up'!$H$4,$V52-4,0))</f>
        <v/>
      </c>
      <c r="J52" s="238" t="str">
        <f ca="1">IF(ISERROR($V52),"",OFFSET('Smelter Look-up'!$I$4,$V52-4,0))</f>
        <v/>
      </c>
      <c r="K52" s="240"/>
      <c r="L52" s="240"/>
      <c r="M52" s="240"/>
      <c r="N52" s="240"/>
      <c r="O52" s="240"/>
      <c r="P52" s="239"/>
      <c r="Q52" s="241"/>
      <c r="R52" s="236" t="str">
        <f ca="1">IF(ISERROR($V52),"",OFFSET('Smelter Look-up'!$C$4,$V52-4,0)&amp;"")</f>
        <v/>
      </c>
      <c r="S52" s="250" t="str">
        <f t="shared" ca="1" si="0"/>
        <v/>
      </c>
      <c r="T52" s="250" t="str">
        <f ca="1">IF(B52="","",IF(ISERROR(MATCH($J52,SorP!$B$1:$B$6230,0)),"",INDIRECT("'SorP'!$A$"&amp;MATCH($J52,SorP!$B$1:$B$6230,0))))</f>
        <v/>
      </c>
      <c r="U52" s="280"/>
      <c r="V52" s="281" t="e">
        <f>IF(C52="",NA(),MATCH($B52&amp;$C52,'Smelter Look-up'!$J:$J,0))</f>
        <v>#N/A</v>
      </c>
      <c r="W52" s="282"/>
      <c r="X52" s="282">
        <f t="shared" ca="1" si="1"/>
        <v>0</v>
      </c>
      <c r="Y52" s="282"/>
      <c r="Z52" s="282"/>
      <c r="AB52" s="284" t="str">
        <f t="shared" si="2"/>
        <v/>
      </c>
    </row>
    <row r="53" spans="1:28" s="283" customFormat="1" ht="20.25">
      <c r="A53" s="235"/>
      <c r="B53" s="236" t="str">
        <f>IF(LEN(A53)=0,"",INDEX('Smelter Look-up'!$A:$A,MATCH($A53,'Smelter Look-up'!$E:$E,0)))</f>
        <v/>
      </c>
      <c r="C53" s="242" t="str">
        <f>IF(LEN(A53)=0,"",INDEX('Smelter Look-up'!$C:$C,MATCH($A53,'Smelter Look-up'!$E:$E,0)))</f>
        <v/>
      </c>
      <c r="D53" s="236"/>
      <c r="E53" s="236" t="str">
        <f ca="1">IF(ISERROR($V53),"",OFFSET('Smelter Look-up'!$D$4,$V53-4,0)&amp;"")</f>
        <v/>
      </c>
      <c r="F53" s="236" t="str">
        <f ca="1">IF(ISERROR($V53),"",OFFSET('Smelter Look-up'!$E$4,$V53-4,0))</f>
        <v/>
      </c>
      <c r="G53" s="236" t="str">
        <f ca="1">IF(C53=$X$4,"Enter smelter details", IF(ISERROR($V53),"",OFFSET('Smelter Look-up'!$F$4,$V53-4,0)))</f>
        <v/>
      </c>
      <c r="H53" s="237" t="str">
        <f ca="1">IF(ISERROR($V53),"",OFFSET('Smelter Look-up'!$G$4,$V53-4,0))</f>
        <v/>
      </c>
      <c r="I53" s="238" t="str">
        <f ca="1">IF(ISERROR($V53),"",OFFSET('Smelter Look-up'!$H$4,$V53-4,0))</f>
        <v/>
      </c>
      <c r="J53" s="238" t="str">
        <f ca="1">IF(ISERROR($V53),"",OFFSET('Smelter Look-up'!$I$4,$V53-4,0))</f>
        <v/>
      </c>
      <c r="K53" s="240"/>
      <c r="L53" s="240"/>
      <c r="M53" s="240"/>
      <c r="N53" s="240"/>
      <c r="O53" s="240"/>
      <c r="P53" s="239"/>
      <c r="Q53" s="241"/>
      <c r="R53" s="236" t="str">
        <f ca="1">IF(ISERROR($V53),"",OFFSET('Smelter Look-up'!$C$4,$V53-4,0)&amp;"")</f>
        <v/>
      </c>
      <c r="S53" s="250" t="str">
        <f t="shared" ca="1" si="0"/>
        <v/>
      </c>
      <c r="T53" s="250" t="str">
        <f ca="1">IF(B53="","",IF(ISERROR(MATCH($J53,SorP!$B$1:$B$6230,0)),"",INDIRECT("'SorP'!$A$"&amp;MATCH($J53,SorP!$B$1:$B$6230,0))))</f>
        <v/>
      </c>
      <c r="U53" s="280"/>
      <c r="V53" s="281" t="e">
        <f>IF(C53="",NA(),MATCH($B53&amp;$C53,'Smelter Look-up'!$J:$J,0))</f>
        <v>#N/A</v>
      </c>
      <c r="W53" s="282"/>
      <c r="X53" s="282">
        <f t="shared" ca="1" si="1"/>
        <v>0</v>
      </c>
      <c r="Y53" s="282"/>
      <c r="Z53" s="282"/>
      <c r="AB53" s="284" t="str">
        <f t="shared" si="2"/>
        <v/>
      </c>
    </row>
    <row r="54" spans="1:28" s="283" customFormat="1" ht="20.25">
      <c r="A54" s="235"/>
      <c r="B54" s="236" t="str">
        <f>IF(LEN(A54)=0,"",INDEX('Smelter Look-up'!$A:$A,MATCH($A54,'Smelter Look-up'!$E:$E,0)))</f>
        <v/>
      </c>
      <c r="C54" s="242" t="str">
        <f>IF(LEN(A54)=0,"",INDEX('Smelter Look-up'!$C:$C,MATCH($A54,'Smelter Look-up'!$E:$E,0)))</f>
        <v/>
      </c>
      <c r="D54" s="236"/>
      <c r="E54" s="236" t="str">
        <f ca="1">IF(ISERROR($V54),"",OFFSET('Smelter Look-up'!$D$4,$V54-4,0)&amp;"")</f>
        <v/>
      </c>
      <c r="F54" s="236" t="str">
        <f ca="1">IF(ISERROR($V54),"",OFFSET('Smelter Look-up'!$E$4,$V54-4,0))</f>
        <v/>
      </c>
      <c r="G54" s="236" t="str">
        <f ca="1">IF(C54=$X$4,"Enter smelter details", IF(ISERROR($V54),"",OFFSET('Smelter Look-up'!$F$4,$V54-4,0)))</f>
        <v/>
      </c>
      <c r="H54" s="237" t="str">
        <f ca="1">IF(ISERROR($V54),"",OFFSET('Smelter Look-up'!$G$4,$V54-4,0))</f>
        <v/>
      </c>
      <c r="I54" s="238" t="str">
        <f ca="1">IF(ISERROR($V54),"",OFFSET('Smelter Look-up'!$H$4,$V54-4,0))</f>
        <v/>
      </c>
      <c r="J54" s="238" t="str">
        <f ca="1">IF(ISERROR($V54),"",OFFSET('Smelter Look-up'!$I$4,$V54-4,0))</f>
        <v/>
      </c>
      <c r="K54" s="240"/>
      <c r="L54" s="240"/>
      <c r="M54" s="240"/>
      <c r="N54" s="240"/>
      <c r="O54" s="240"/>
      <c r="P54" s="239"/>
      <c r="Q54" s="241"/>
      <c r="R54" s="236" t="str">
        <f ca="1">IF(ISERROR($V54),"",OFFSET('Smelter Look-up'!$C$4,$V54-4,0)&amp;"")</f>
        <v/>
      </c>
      <c r="S54" s="250" t="str">
        <f t="shared" ca="1" si="0"/>
        <v/>
      </c>
      <c r="T54" s="250" t="str">
        <f ca="1">IF(B54="","",IF(ISERROR(MATCH($J54,SorP!$B$1:$B$6230,0)),"",INDIRECT("'SorP'!$A$"&amp;MATCH($J54,SorP!$B$1:$B$6230,0))))</f>
        <v/>
      </c>
      <c r="U54" s="280"/>
      <c r="V54" s="281" t="e">
        <f>IF(C54="",NA(),MATCH($B54&amp;$C54,'Smelter Look-up'!$J:$J,0))</f>
        <v>#N/A</v>
      </c>
      <c r="W54" s="282"/>
      <c r="X54" s="282">
        <f t="shared" ca="1" si="1"/>
        <v>0</v>
      </c>
      <c r="Y54" s="282"/>
      <c r="Z54" s="282"/>
      <c r="AB54" s="284" t="str">
        <f t="shared" si="2"/>
        <v/>
      </c>
    </row>
    <row r="55" spans="1:28" s="283" customFormat="1" ht="20.25">
      <c r="A55" s="235"/>
      <c r="B55" s="236" t="str">
        <f>IF(LEN(A55)=0,"",INDEX('Smelter Look-up'!$A:$A,MATCH($A55,'Smelter Look-up'!$E:$E,0)))</f>
        <v/>
      </c>
      <c r="C55" s="242" t="str">
        <f>IF(LEN(A55)=0,"",INDEX('Smelter Look-up'!$C:$C,MATCH($A55,'Smelter Look-up'!$E:$E,0)))</f>
        <v/>
      </c>
      <c r="D55" s="236"/>
      <c r="E55" s="236" t="str">
        <f ca="1">IF(ISERROR($V55),"",OFFSET('Smelter Look-up'!$D$4,$V55-4,0)&amp;"")</f>
        <v/>
      </c>
      <c r="F55" s="236" t="str">
        <f ca="1">IF(ISERROR($V55),"",OFFSET('Smelter Look-up'!$E$4,$V55-4,0))</f>
        <v/>
      </c>
      <c r="G55" s="236" t="str">
        <f ca="1">IF(C55=$X$4,"Enter smelter details", IF(ISERROR($V55),"",OFFSET('Smelter Look-up'!$F$4,$V55-4,0)))</f>
        <v/>
      </c>
      <c r="H55" s="237" t="str">
        <f ca="1">IF(ISERROR($V55),"",OFFSET('Smelter Look-up'!$G$4,$V55-4,0))</f>
        <v/>
      </c>
      <c r="I55" s="238" t="str">
        <f ca="1">IF(ISERROR($V55),"",OFFSET('Smelter Look-up'!$H$4,$V55-4,0))</f>
        <v/>
      </c>
      <c r="J55" s="238" t="str">
        <f ca="1">IF(ISERROR($V55),"",OFFSET('Smelter Look-up'!$I$4,$V55-4,0))</f>
        <v/>
      </c>
      <c r="K55" s="240"/>
      <c r="L55" s="240"/>
      <c r="M55" s="240"/>
      <c r="N55" s="240"/>
      <c r="O55" s="240"/>
      <c r="P55" s="239"/>
      <c r="Q55" s="241"/>
      <c r="R55" s="236" t="str">
        <f ca="1">IF(ISERROR($V55),"",OFFSET('Smelter Look-up'!$C$4,$V55-4,0)&amp;"")</f>
        <v/>
      </c>
      <c r="S55" s="250" t="str">
        <f t="shared" ca="1" si="0"/>
        <v/>
      </c>
      <c r="T55" s="250" t="str">
        <f ca="1">IF(B55="","",IF(ISERROR(MATCH($J55,SorP!$B$1:$B$6230,0)),"",INDIRECT("'SorP'!$A$"&amp;MATCH($J55,SorP!$B$1:$B$6230,0))))</f>
        <v/>
      </c>
      <c r="U55" s="280"/>
      <c r="V55" s="281" t="e">
        <f>IF(C55="",NA(),MATCH($B55&amp;$C55,'Smelter Look-up'!$J:$J,0))</f>
        <v>#N/A</v>
      </c>
      <c r="W55" s="282"/>
      <c r="X55" s="282">
        <f t="shared" ca="1" si="1"/>
        <v>0</v>
      </c>
      <c r="Y55" s="282"/>
      <c r="Z55" s="282"/>
      <c r="AB55" s="284" t="str">
        <f t="shared" si="2"/>
        <v/>
      </c>
    </row>
    <row r="56" spans="1:28" s="283" customFormat="1" ht="20.25">
      <c r="A56" s="235"/>
      <c r="B56" s="236" t="str">
        <f>IF(LEN(A56)=0,"",INDEX('Smelter Look-up'!$A:$A,MATCH($A56,'Smelter Look-up'!$E:$E,0)))</f>
        <v/>
      </c>
      <c r="C56" s="242" t="str">
        <f>IF(LEN(A56)=0,"",INDEX('Smelter Look-up'!$C:$C,MATCH($A56,'Smelter Look-up'!$E:$E,0)))</f>
        <v/>
      </c>
      <c r="D56" s="236"/>
      <c r="E56" s="236" t="str">
        <f ca="1">IF(ISERROR($V56),"",OFFSET('Smelter Look-up'!$D$4,$V56-4,0)&amp;"")</f>
        <v/>
      </c>
      <c r="F56" s="236" t="str">
        <f ca="1">IF(ISERROR($V56),"",OFFSET('Smelter Look-up'!$E$4,$V56-4,0))</f>
        <v/>
      </c>
      <c r="G56" s="236" t="str">
        <f ca="1">IF(C56=$X$4,"Enter smelter details", IF(ISERROR($V56),"",OFFSET('Smelter Look-up'!$F$4,$V56-4,0)))</f>
        <v/>
      </c>
      <c r="H56" s="237" t="str">
        <f ca="1">IF(ISERROR($V56),"",OFFSET('Smelter Look-up'!$G$4,$V56-4,0))</f>
        <v/>
      </c>
      <c r="I56" s="238" t="str">
        <f ca="1">IF(ISERROR($V56),"",OFFSET('Smelter Look-up'!$H$4,$V56-4,0))</f>
        <v/>
      </c>
      <c r="J56" s="238" t="str">
        <f ca="1">IF(ISERROR($V56),"",OFFSET('Smelter Look-up'!$I$4,$V56-4,0))</f>
        <v/>
      </c>
      <c r="K56" s="240"/>
      <c r="L56" s="240"/>
      <c r="M56" s="240"/>
      <c r="N56" s="240"/>
      <c r="O56" s="240"/>
      <c r="P56" s="239"/>
      <c r="Q56" s="241"/>
      <c r="R56" s="236" t="str">
        <f ca="1">IF(ISERROR($V56),"",OFFSET('Smelter Look-up'!$C$4,$V56-4,0)&amp;"")</f>
        <v/>
      </c>
      <c r="S56" s="250" t="str">
        <f t="shared" ca="1" si="0"/>
        <v/>
      </c>
      <c r="T56" s="250" t="str">
        <f ca="1">IF(B56="","",IF(ISERROR(MATCH($J56,SorP!$B$1:$B$6230,0)),"",INDIRECT("'SorP'!$A$"&amp;MATCH($J56,SorP!$B$1:$B$6230,0))))</f>
        <v/>
      </c>
      <c r="U56" s="280"/>
      <c r="V56" s="281" t="e">
        <f>IF(C56="",NA(),MATCH($B56&amp;$C56,'Smelter Look-up'!$J:$J,0))</f>
        <v>#N/A</v>
      </c>
      <c r="W56" s="282"/>
      <c r="X56" s="282">
        <f t="shared" ca="1" si="1"/>
        <v>0</v>
      </c>
      <c r="Y56" s="282"/>
      <c r="Z56" s="282"/>
      <c r="AB56" s="284" t="str">
        <f t="shared" si="2"/>
        <v/>
      </c>
    </row>
    <row r="57" spans="1:28" s="283" customFormat="1" ht="20.25">
      <c r="A57" s="235"/>
      <c r="B57" s="236" t="str">
        <f>IF(LEN(A57)=0,"",INDEX('Smelter Look-up'!$A:$A,MATCH($A57,'Smelter Look-up'!$E:$E,0)))</f>
        <v/>
      </c>
      <c r="C57" s="242" t="str">
        <f>IF(LEN(A57)=0,"",INDEX('Smelter Look-up'!$C:$C,MATCH($A57,'Smelter Look-up'!$E:$E,0)))</f>
        <v/>
      </c>
      <c r="D57" s="236"/>
      <c r="E57" s="236" t="str">
        <f ca="1">IF(ISERROR($V57),"",OFFSET('Smelter Look-up'!$D$4,$V57-4,0)&amp;"")</f>
        <v/>
      </c>
      <c r="F57" s="236" t="str">
        <f ca="1">IF(ISERROR($V57),"",OFFSET('Smelter Look-up'!$E$4,$V57-4,0))</f>
        <v/>
      </c>
      <c r="G57" s="236" t="str">
        <f ca="1">IF(C57=$X$4,"Enter smelter details", IF(ISERROR($V57),"",OFFSET('Smelter Look-up'!$F$4,$V57-4,0)))</f>
        <v/>
      </c>
      <c r="H57" s="237" t="str">
        <f ca="1">IF(ISERROR($V57),"",OFFSET('Smelter Look-up'!$G$4,$V57-4,0))</f>
        <v/>
      </c>
      <c r="I57" s="238" t="str">
        <f ca="1">IF(ISERROR($V57),"",OFFSET('Smelter Look-up'!$H$4,$V57-4,0))</f>
        <v/>
      </c>
      <c r="J57" s="238" t="str">
        <f ca="1">IF(ISERROR($V57),"",OFFSET('Smelter Look-up'!$I$4,$V57-4,0))</f>
        <v/>
      </c>
      <c r="K57" s="240"/>
      <c r="L57" s="240"/>
      <c r="M57" s="240"/>
      <c r="N57" s="240"/>
      <c r="O57" s="240"/>
      <c r="P57" s="239"/>
      <c r="Q57" s="241"/>
      <c r="R57" s="236" t="str">
        <f ca="1">IF(ISERROR($V57),"",OFFSET('Smelter Look-up'!$C$4,$V57-4,0)&amp;"")</f>
        <v/>
      </c>
      <c r="S57" s="250" t="str">
        <f t="shared" ca="1" si="0"/>
        <v/>
      </c>
      <c r="T57" s="250" t="str">
        <f ca="1">IF(B57="","",IF(ISERROR(MATCH($J57,SorP!$B$1:$B$6230,0)),"",INDIRECT("'SorP'!$A$"&amp;MATCH($J57,SorP!$B$1:$B$6230,0))))</f>
        <v/>
      </c>
      <c r="U57" s="280"/>
      <c r="V57" s="281" t="e">
        <f>IF(C57="",NA(),MATCH($B57&amp;$C57,'Smelter Look-up'!$J:$J,0))</f>
        <v>#N/A</v>
      </c>
      <c r="W57" s="282"/>
      <c r="X57" s="282">
        <f t="shared" ca="1" si="1"/>
        <v>0</v>
      </c>
      <c r="Y57" s="282"/>
      <c r="Z57" s="282"/>
      <c r="AB57" s="284" t="str">
        <f t="shared" si="2"/>
        <v/>
      </c>
    </row>
    <row r="58" spans="1:28" s="283" customFormat="1" ht="20.25">
      <c r="A58" s="235"/>
      <c r="B58" s="236" t="str">
        <f>IF(LEN(A58)=0,"",INDEX('Smelter Look-up'!$A:$A,MATCH($A58,'Smelter Look-up'!$E:$E,0)))</f>
        <v/>
      </c>
      <c r="C58" s="242" t="str">
        <f>IF(LEN(A58)=0,"",INDEX('Smelter Look-up'!$C:$C,MATCH($A58,'Smelter Look-up'!$E:$E,0)))</f>
        <v/>
      </c>
      <c r="D58" s="236"/>
      <c r="E58" s="236" t="str">
        <f ca="1">IF(ISERROR($V58),"",OFFSET('Smelter Look-up'!$D$4,$V58-4,0)&amp;"")</f>
        <v/>
      </c>
      <c r="F58" s="236" t="str">
        <f ca="1">IF(ISERROR($V58),"",OFFSET('Smelter Look-up'!$E$4,$V58-4,0))</f>
        <v/>
      </c>
      <c r="G58" s="236" t="str">
        <f ca="1">IF(C58=$X$4,"Enter smelter details", IF(ISERROR($V58),"",OFFSET('Smelter Look-up'!$F$4,$V58-4,0)))</f>
        <v/>
      </c>
      <c r="H58" s="237" t="str">
        <f ca="1">IF(ISERROR($V58),"",OFFSET('Smelter Look-up'!$G$4,$V58-4,0))</f>
        <v/>
      </c>
      <c r="I58" s="238" t="str">
        <f ca="1">IF(ISERROR($V58),"",OFFSET('Smelter Look-up'!$H$4,$V58-4,0))</f>
        <v/>
      </c>
      <c r="J58" s="238" t="str">
        <f ca="1">IF(ISERROR($V58),"",OFFSET('Smelter Look-up'!$I$4,$V58-4,0))</f>
        <v/>
      </c>
      <c r="K58" s="240"/>
      <c r="L58" s="240"/>
      <c r="M58" s="240"/>
      <c r="N58" s="240"/>
      <c r="O58" s="240"/>
      <c r="P58" s="239"/>
      <c r="Q58" s="241"/>
      <c r="R58" s="236" t="str">
        <f ca="1">IF(ISERROR($V58),"",OFFSET('Smelter Look-up'!$C$4,$V58-4,0)&amp;"")</f>
        <v/>
      </c>
      <c r="S58" s="250" t="str">
        <f t="shared" ca="1" si="0"/>
        <v/>
      </c>
      <c r="T58" s="250" t="str">
        <f ca="1">IF(B58="","",IF(ISERROR(MATCH($J58,SorP!$B$1:$B$6230,0)),"",INDIRECT("'SorP'!$A$"&amp;MATCH($J58,SorP!$B$1:$B$6230,0))))</f>
        <v/>
      </c>
      <c r="U58" s="280"/>
      <c r="V58" s="281" t="e">
        <f>IF(C58="",NA(),MATCH($B58&amp;$C58,'Smelter Look-up'!$J:$J,0))</f>
        <v>#N/A</v>
      </c>
      <c r="W58" s="282"/>
      <c r="X58" s="282">
        <f t="shared" ca="1" si="1"/>
        <v>0</v>
      </c>
      <c r="Y58" s="282"/>
      <c r="Z58" s="282"/>
      <c r="AB58" s="284" t="str">
        <f t="shared" si="2"/>
        <v/>
      </c>
    </row>
    <row r="59" spans="1:28" s="283" customFormat="1" ht="20.25">
      <c r="A59" s="235"/>
      <c r="B59" s="236" t="str">
        <f>IF(LEN(A59)=0,"",INDEX('Smelter Look-up'!$A:$A,MATCH($A59,'Smelter Look-up'!$E:$E,0)))</f>
        <v/>
      </c>
      <c r="C59" s="242" t="str">
        <f>IF(LEN(A59)=0,"",INDEX('Smelter Look-up'!$C:$C,MATCH($A59,'Smelter Look-up'!$E:$E,0)))</f>
        <v/>
      </c>
      <c r="D59" s="236"/>
      <c r="E59" s="236" t="str">
        <f ca="1">IF(ISERROR($V59),"",OFFSET('Smelter Look-up'!$D$4,$V59-4,0)&amp;"")</f>
        <v/>
      </c>
      <c r="F59" s="236" t="str">
        <f ca="1">IF(ISERROR($V59),"",OFFSET('Smelter Look-up'!$E$4,$V59-4,0))</f>
        <v/>
      </c>
      <c r="G59" s="236" t="str">
        <f ca="1">IF(C59=$X$4,"Enter smelter details", IF(ISERROR($V59),"",OFFSET('Smelter Look-up'!$F$4,$V59-4,0)))</f>
        <v/>
      </c>
      <c r="H59" s="237" t="str">
        <f ca="1">IF(ISERROR($V59),"",OFFSET('Smelter Look-up'!$G$4,$V59-4,0))</f>
        <v/>
      </c>
      <c r="I59" s="238" t="str">
        <f ca="1">IF(ISERROR($V59),"",OFFSET('Smelter Look-up'!$H$4,$V59-4,0))</f>
        <v/>
      </c>
      <c r="J59" s="238" t="str">
        <f ca="1">IF(ISERROR($V59),"",OFFSET('Smelter Look-up'!$I$4,$V59-4,0))</f>
        <v/>
      </c>
      <c r="K59" s="240"/>
      <c r="L59" s="240"/>
      <c r="M59" s="240"/>
      <c r="N59" s="240"/>
      <c r="O59" s="240"/>
      <c r="P59" s="239"/>
      <c r="Q59" s="241"/>
      <c r="R59" s="236" t="str">
        <f ca="1">IF(ISERROR($V59),"",OFFSET('Smelter Look-up'!$C$4,$V59-4,0)&amp;"")</f>
        <v/>
      </c>
      <c r="S59" s="250" t="str">
        <f t="shared" ref="S59:S122" ca="1" si="3">IF(B59="","",IF(ISERROR(MATCH($E59,CL,0)),"Unknown",INDIRECT("'C'!$A$"&amp;MATCH($E59,CL,0)+1)))</f>
        <v/>
      </c>
      <c r="T59" s="250" t="str">
        <f ca="1">IF(B59="","",IF(ISERROR(MATCH($J59,SorP!$B$1:$B$6230,0)),"",INDIRECT("'SorP'!$A$"&amp;MATCH($J59,SorP!$B$1:$B$6230,0))))</f>
        <v/>
      </c>
      <c r="U59" s="280"/>
      <c r="V59" s="281" t="e">
        <f>IF(C59="",NA(),MATCH($B59&amp;$C59,'Smelter Look-up'!$J:$J,0))</f>
        <v>#N/A</v>
      </c>
      <c r="W59" s="282"/>
      <c r="X59" s="282">
        <f t="shared" ref="X59:X122" ca="1" si="4">IF(AND(C59="Smelter not listed",OR(LEN(D59)=0,LEN(E59)=0)),1,0)</f>
        <v>0</v>
      </c>
      <c r="Y59" s="282"/>
      <c r="Z59" s="282"/>
      <c r="AB59" s="284" t="str">
        <f t="shared" ref="AB59:AB122" si="5">B59&amp;C59</f>
        <v/>
      </c>
    </row>
    <row r="60" spans="1:28" s="283" customFormat="1" ht="20.25">
      <c r="A60" s="235"/>
      <c r="B60" s="236" t="str">
        <f>IF(LEN(A60)=0,"",INDEX('Smelter Look-up'!$A:$A,MATCH($A60,'Smelter Look-up'!$E:$E,0)))</f>
        <v/>
      </c>
      <c r="C60" s="242" t="str">
        <f>IF(LEN(A60)=0,"",INDEX('Smelter Look-up'!$C:$C,MATCH($A60,'Smelter Look-up'!$E:$E,0)))</f>
        <v/>
      </c>
      <c r="D60" s="236"/>
      <c r="E60" s="236" t="str">
        <f ca="1">IF(ISERROR($V60),"",OFFSET('Smelter Look-up'!$D$4,$V60-4,0)&amp;"")</f>
        <v/>
      </c>
      <c r="F60" s="236" t="str">
        <f ca="1">IF(ISERROR($V60),"",OFFSET('Smelter Look-up'!$E$4,$V60-4,0))</f>
        <v/>
      </c>
      <c r="G60" s="236" t="str">
        <f ca="1">IF(C60=$X$4,"Enter smelter details", IF(ISERROR($V60),"",OFFSET('Smelter Look-up'!$F$4,$V60-4,0)))</f>
        <v/>
      </c>
      <c r="H60" s="237" t="str">
        <f ca="1">IF(ISERROR($V60),"",OFFSET('Smelter Look-up'!$G$4,$V60-4,0))</f>
        <v/>
      </c>
      <c r="I60" s="238" t="str">
        <f ca="1">IF(ISERROR($V60),"",OFFSET('Smelter Look-up'!$H$4,$V60-4,0))</f>
        <v/>
      </c>
      <c r="J60" s="238" t="str">
        <f ca="1">IF(ISERROR($V60),"",OFFSET('Smelter Look-up'!$I$4,$V60-4,0))</f>
        <v/>
      </c>
      <c r="K60" s="240"/>
      <c r="L60" s="240"/>
      <c r="M60" s="240"/>
      <c r="N60" s="240"/>
      <c r="O60" s="240"/>
      <c r="P60" s="239"/>
      <c r="Q60" s="241"/>
      <c r="R60" s="236" t="str">
        <f ca="1">IF(ISERROR($V60),"",OFFSET('Smelter Look-up'!$C$4,$V60-4,0)&amp;"")</f>
        <v/>
      </c>
      <c r="S60" s="250" t="str">
        <f t="shared" ca="1" si="3"/>
        <v/>
      </c>
      <c r="T60" s="250" t="str">
        <f ca="1">IF(B60="","",IF(ISERROR(MATCH($J60,SorP!$B$1:$B$6230,0)),"",INDIRECT("'SorP'!$A$"&amp;MATCH($J60,SorP!$B$1:$B$6230,0))))</f>
        <v/>
      </c>
      <c r="U60" s="280"/>
      <c r="V60" s="281" t="e">
        <f>IF(C60="",NA(),MATCH($B60&amp;$C60,'Smelter Look-up'!$J:$J,0))</f>
        <v>#N/A</v>
      </c>
      <c r="W60" s="282"/>
      <c r="X60" s="282">
        <f t="shared" ca="1" si="4"/>
        <v>0</v>
      </c>
      <c r="Y60" s="282"/>
      <c r="Z60" s="282"/>
      <c r="AB60" s="284" t="str">
        <f t="shared" si="5"/>
        <v/>
      </c>
    </row>
    <row r="61" spans="1:28" s="283" customFormat="1" ht="20.25">
      <c r="A61" s="235"/>
      <c r="B61" s="236" t="str">
        <f>IF(LEN(A61)=0,"",INDEX('Smelter Look-up'!$A:$A,MATCH($A61,'Smelter Look-up'!$E:$E,0)))</f>
        <v/>
      </c>
      <c r="C61" s="242" t="str">
        <f>IF(LEN(A61)=0,"",INDEX('Smelter Look-up'!$C:$C,MATCH($A61,'Smelter Look-up'!$E:$E,0)))</f>
        <v/>
      </c>
      <c r="D61" s="236"/>
      <c r="E61" s="236" t="str">
        <f ca="1">IF(ISERROR($V61),"",OFFSET('Smelter Look-up'!$D$4,$V61-4,0)&amp;"")</f>
        <v/>
      </c>
      <c r="F61" s="236" t="str">
        <f ca="1">IF(ISERROR($V61),"",OFFSET('Smelter Look-up'!$E$4,$V61-4,0))</f>
        <v/>
      </c>
      <c r="G61" s="236" t="str">
        <f ca="1">IF(C61=$X$4,"Enter smelter details", IF(ISERROR($V61),"",OFFSET('Smelter Look-up'!$F$4,$V61-4,0)))</f>
        <v/>
      </c>
      <c r="H61" s="237" t="str">
        <f ca="1">IF(ISERROR($V61),"",OFFSET('Smelter Look-up'!$G$4,$V61-4,0))</f>
        <v/>
      </c>
      <c r="I61" s="238" t="str">
        <f ca="1">IF(ISERROR($V61),"",OFFSET('Smelter Look-up'!$H$4,$V61-4,0))</f>
        <v/>
      </c>
      <c r="J61" s="238" t="str">
        <f ca="1">IF(ISERROR($V61),"",OFFSET('Smelter Look-up'!$I$4,$V61-4,0))</f>
        <v/>
      </c>
      <c r="K61" s="240"/>
      <c r="L61" s="240"/>
      <c r="M61" s="240"/>
      <c r="N61" s="240"/>
      <c r="O61" s="240"/>
      <c r="P61" s="239"/>
      <c r="Q61" s="241"/>
      <c r="R61" s="236" t="str">
        <f ca="1">IF(ISERROR($V61),"",OFFSET('Smelter Look-up'!$C$4,$V61-4,0)&amp;"")</f>
        <v/>
      </c>
      <c r="S61" s="250" t="str">
        <f t="shared" ca="1" si="3"/>
        <v/>
      </c>
      <c r="T61" s="250" t="str">
        <f ca="1">IF(B61="","",IF(ISERROR(MATCH($J61,SorP!$B$1:$B$6230,0)),"",INDIRECT("'SorP'!$A$"&amp;MATCH($J61,SorP!$B$1:$B$6230,0))))</f>
        <v/>
      </c>
      <c r="U61" s="280"/>
      <c r="V61" s="281" t="e">
        <f>IF(C61="",NA(),MATCH($B61&amp;$C61,'Smelter Look-up'!$J:$J,0))</f>
        <v>#N/A</v>
      </c>
      <c r="W61" s="282"/>
      <c r="X61" s="282">
        <f t="shared" ca="1" si="4"/>
        <v>0</v>
      </c>
      <c r="Y61" s="282"/>
      <c r="Z61" s="282"/>
      <c r="AB61" s="284" t="str">
        <f t="shared" si="5"/>
        <v/>
      </c>
    </row>
    <row r="62" spans="1:28" s="283" customFormat="1" ht="20.25">
      <c r="A62" s="235"/>
      <c r="B62" s="236" t="str">
        <f>IF(LEN(A62)=0,"",INDEX('Smelter Look-up'!$A:$A,MATCH($A62,'Smelter Look-up'!$E:$E,0)))</f>
        <v/>
      </c>
      <c r="C62" s="242" t="str">
        <f>IF(LEN(A62)=0,"",INDEX('Smelter Look-up'!$C:$C,MATCH($A62,'Smelter Look-up'!$E:$E,0)))</f>
        <v/>
      </c>
      <c r="D62" s="236"/>
      <c r="E62" s="236" t="str">
        <f ca="1">IF(ISERROR($V62),"",OFFSET('Smelter Look-up'!$D$4,$V62-4,0)&amp;"")</f>
        <v/>
      </c>
      <c r="F62" s="236" t="str">
        <f ca="1">IF(ISERROR($V62),"",OFFSET('Smelter Look-up'!$E$4,$V62-4,0))</f>
        <v/>
      </c>
      <c r="G62" s="236" t="str">
        <f ca="1">IF(C62=$X$4,"Enter smelter details", IF(ISERROR($V62),"",OFFSET('Smelter Look-up'!$F$4,$V62-4,0)))</f>
        <v/>
      </c>
      <c r="H62" s="237" t="str">
        <f ca="1">IF(ISERROR($V62),"",OFFSET('Smelter Look-up'!$G$4,$V62-4,0))</f>
        <v/>
      </c>
      <c r="I62" s="238" t="str">
        <f ca="1">IF(ISERROR($V62),"",OFFSET('Smelter Look-up'!$H$4,$V62-4,0))</f>
        <v/>
      </c>
      <c r="J62" s="238" t="str">
        <f ca="1">IF(ISERROR($V62),"",OFFSET('Smelter Look-up'!$I$4,$V62-4,0))</f>
        <v/>
      </c>
      <c r="K62" s="240"/>
      <c r="L62" s="240"/>
      <c r="M62" s="240"/>
      <c r="N62" s="240"/>
      <c r="O62" s="240"/>
      <c r="P62" s="239"/>
      <c r="Q62" s="241"/>
      <c r="R62" s="236" t="str">
        <f ca="1">IF(ISERROR($V62),"",OFFSET('Smelter Look-up'!$C$4,$V62-4,0)&amp;"")</f>
        <v/>
      </c>
      <c r="S62" s="250" t="str">
        <f t="shared" ca="1" si="3"/>
        <v/>
      </c>
      <c r="T62" s="250" t="str">
        <f ca="1">IF(B62="","",IF(ISERROR(MATCH($J62,SorP!$B$1:$B$6230,0)),"",INDIRECT("'SorP'!$A$"&amp;MATCH($J62,SorP!$B$1:$B$6230,0))))</f>
        <v/>
      </c>
      <c r="U62" s="280"/>
      <c r="V62" s="281" t="e">
        <f>IF(C62="",NA(),MATCH($B62&amp;$C62,'Smelter Look-up'!$J:$J,0))</f>
        <v>#N/A</v>
      </c>
      <c r="W62" s="282"/>
      <c r="X62" s="282">
        <f t="shared" ca="1" si="4"/>
        <v>0</v>
      </c>
      <c r="Y62" s="282"/>
      <c r="Z62" s="282"/>
      <c r="AB62" s="284" t="str">
        <f t="shared" si="5"/>
        <v/>
      </c>
    </row>
    <row r="63" spans="1:28" s="283" customFormat="1" ht="20.25">
      <c r="A63" s="235"/>
      <c r="B63" s="236" t="str">
        <f>IF(LEN(A63)=0,"",INDEX('Smelter Look-up'!$A:$A,MATCH($A63,'Smelter Look-up'!$E:$E,0)))</f>
        <v/>
      </c>
      <c r="C63" s="242" t="str">
        <f>IF(LEN(A63)=0,"",INDEX('Smelter Look-up'!$C:$C,MATCH($A63,'Smelter Look-up'!$E:$E,0)))</f>
        <v/>
      </c>
      <c r="D63" s="236"/>
      <c r="E63" s="236" t="str">
        <f ca="1">IF(ISERROR($V63),"",OFFSET('Smelter Look-up'!$D$4,$V63-4,0)&amp;"")</f>
        <v/>
      </c>
      <c r="F63" s="236" t="str">
        <f ca="1">IF(ISERROR($V63),"",OFFSET('Smelter Look-up'!$E$4,$V63-4,0))</f>
        <v/>
      </c>
      <c r="G63" s="236" t="str">
        <f ca="1">IF(C63=$X$4,"Enter smelter details", IF(ISERROR($V63),"",OFFSET('Smelter Look-up'!$F$4,$V63-4,0)))</f>
        <v/>
      </c>
      <c r="H63" s="237" t="str">
        <f ca="1">IF(ISERROR($V63),"",OFFSET('Smelter Look-up'!$G$4,$V63-4,0))</f>
        <v/>
      </c>
      <c r="I63" s="238" t="str">
        <f ca="1">IF(ISERROR($V63),"",OFFSET('Smelter Look-up'!$H$4,$V63-4,0))</f>
        <v/>
      </c>
      <c r="J63" s="238" t="str">
        <f ca="1">IF(ISERROR($V63),"",OFFSET('Smelter Look-up'!$I$4,$V63-4,0))</f>
        <v/>
      </c>
      <c r="K63" s="240"/>
      <c r="L63" s="240"/>
      <c r="M63" s="240"/>
      <c r="N63" s="240"/>
      <c r="O63" s="240"/>
      <c r="P63" s="239"/>
      <c r="Q63" s="241"/>
      <c r="R63" s="236" t="str">
        <f ca="1">IF(ISERROR($V63),"",OFFSET('Smelter Look-up'!$C$4,$V63-4,0)&amp;"")</f>
        <v/>
      </c>
      <c r="S63" s="250" t="str">
        <f t="shared" ca="1" si="3"/>
        <v/>
      </c>
      <c r="T63" s="250" t="str">
        <f ca="1">IF(B63="","",IF(ISERROR(MATCH($J63,SorP!$B$1:$B$6230,0)),"",INDIRECT("'SorP'!$A$"&amp;MATCH($J63,SorP!$B$1:$B$6230,0))))</f>
        <v/>
      </c>
      <c r="U63" s="280"/>
      <c r="V63" s="281" t="e">
        <f>IF(C63="",NA(),MATCH($B63&amp;$C63,'Smelter Look-up'!$J:$J,0))</f>
        <v>#N/A</v>
      </c>
      <c r="W63" s="282"/>
      <c r="X63" s="282">
        <f t="shared" ca="1" si="4"/>
        <v>0</v>
      </c>
      <c r="Y63" s="282"/>
      <c r="Z63" s="282"/>
      <c r="AB63" s="284" t="str">
        <f t="shared" si="5"/>
        <v/>
      </c>
    </row>
    <row r="64" spans="1:28" s="283" customFormat="1" ht="20.25">
      <c r="A64" s="235"/>
      <c r="B64" s="236" t="str">
        <f>IF(LEN(A64)=0,"",INDEX('Smelter Look-up'!$A:$A,MATCH($A64,'Smelter Look-up'!$E:$E,0)))</f>
        <v/>
      </c>
      <c r="C64" s="242" t="str">
        <f>IF(LEN(A64)=0,"",INDEX('Smelter Look-up'!$C:$C,MATCH($A64,'Smelter Look-up'!$E:$E,0)))</f>
        <v/>
      </c>
      <c r="D64" s="236"/>
      <c r="E64" s="236" t="str">
        <f ca="1">IF(ISERROR($V64),"",OFFSET('Smelter Look-up'!$D$4,$V64-4,0)&amp;"")</f>
        <v/>
      </c>
      <c r="F64" s="236" t="str">
        <f ca="1">IF(ISERROR($V64),"",OFFSET('Smelter Look-up'!$E$4,$V64-4,0))</f>
        <v/>
      </c>
      <c r="G64" s="236" t="str">
        <f ca="1">IF(C64=$X$4,"Enter smelter details", IF(ISERROR($V64),"",OFFSET('Smelter Look-up'!$F$4,$V64-4,0)))</f>
        <v/>
      </c>
      <c r="H64" s="237" t="str">
        <f ca="1">IF(ISERROR($V64),"",OFFSET('Smelter Look-up'!$G$4,$V64-4,0))</f>
        <v/>
      </c>
      <c r="I64" s="238" t="str">
        <f ca="1">IF(ISERROR($V64),"",OFFSET('Smelter Look-up'!$H$4,$V64-4,0))</f>
        <v/>
      </c>
      <c r="J64" s="238" t="str">
        <f ca="1">IF(ISERROR($V64),"",OFFSET('Smelter Look-up'!$I$4,$V64-4,0))</f>
        <v/>
      </c>
      <c r="K64" s="240"/>
      <c r="L64" s="240"/>
      <c r="M64" s="240"/>
      <c r="N64" s="240"/>
      <c r="O64" s="240"/>
      <c r="P64" s="239"/>
      <c r="Q64" s="241"/>
      <c r="R64" s="236" t="str">
        <f ca="1">IF(ISERROR($V64),"",OFFSET('Smelter Look-up'!$C$4,$V64-4,0)&amp;"")</f>
        <v/>
      </c>
      <c r="S64" s="250" t="str">
        <f t="shared" ca="1" si="3"/>
        <v/>
      </c>
      <c r="T64" s="250" t="str">
        <f ca="1">IF(B64="","",IF(ISERROR(MATCH($J64,SorP!$B$1:$B$6230,0)),"",INDIRECT("'SorP'!$A$"&amp;MATCH($J64,SorP!$B$1:$B$6230,0))))</f>
        <v/>
      </c>
      <c r="U64" s="280"/>
      <c r="V64" s="281" t="e">
        <f>IF(C64="",NA(),MATCH($B64&amp;$C64,'Smelter Look-up'!$J:$J,0))</f>
        <v>#N/A</v>
      </c>
      <c r="W64" s="282"/>
      <c r="X64" s="282">
        <f t="shared" ca="1" si="4"/>
        <v>0</v>
      </c>
      <c r="Y64" s="282"/>
      <c r="Z64" s="282"/>
      <c r="AB64" s="284" t="str">
        <f t="shared" si="5"/>
        <v/>
      </c>
    </row>
    <row r="65" spans="1:28" s="283" customFormat="1" ht="20.25">
      <c r="A65" s="235"/>
      <c r="B65" s="236" t="str">
        <f>IF(LEN(A65)=0,"",INDEX('Smelter Look-up'!$A:$A,MATCH($A65,'Smelter Look-up'!$E:$E,0)))</f>
        <v/>
      </c>
      <c r="C65" s="242" t="str">
        <f>IF(LEN(A65)=0,"",INDEX('Smelter Look-up'!$C:$C,MATCH($A65,'Smelter Look-up'!$E:$E,0)))</f>
        <v/>
      </c>
      <c r="D65" s="236"/>
      <c r="E65" s="236" t="str">
        <f ca="1">IF(ISERROR($V65),"",OFFSET('Smelter Look-up'!$D$4,$V65-4,0)&amp;"")</f>
        <v/>
      </c>
      <c r="F65" s="236" t="str">
        <f ca="1">IF(ISERROR($V65),"",OFFSET('Smelter Look-up'!$E$4,$V65-4,0))</f>
        <v/>
      </c>
      <c r="G65" s="236" t="str">
        <f ca="1">IF(C65=$X$4,"Enter smelter details", IF(ISERROR($V65),"",OFFSET('Smelter Look-up'!$F$4,$V65-4,0)))</f>
        <v/>
      </c>
      <c r="H65" s="237" t="str">
        <f ca="1">IF(ISERROR($V65),"",OFFSET('Smelter Look-up'!$G$4,$V65-4,0))</f>
        <v/>
      </c>
      <c r="I65" s="238" t="str">
        <f ca="1">IF(ISERROR($V65),"",OFFSET('Smelter Look-up'!$H$4,$V65-4,0))</f>
        <v/>
      </c>
      <c r="J65" s="238" t="str">
        <f ca="1">IF(ISERROR($V65),"",OFFSET('Smelter Look-up'!$I$4,$V65-4,0))</f>
        <v/>
      </c>
      <c r="K65" s="240"/>
      <c r="L65" s="240"/>
      <c r="M65" s="240"/>
      <c r="N65" s="240"/>
      <c r="O65" s="240"/>
      <c r="P65" s="239"/>
      <c r="Q65" s="241"/>
      <c r="R65" s="236" t="str">
        <f ca="1">IF(ISERROR($V65),"",OFFSET('Smelter Look-up'!$C$4,$V65-4,0)&amp;"")</f>
        <v/>
      </c>
      <c r="S65" s="250" t="str">
        <f t="shared" ca="1" si="3"/>
        <v/>
      </c>
      <c r="T65" s="250" t="str">
        <f ca="1">IF(B65="","",IF(ISERROR(MATCH($J65,SorP!$B$1:$B$6230,0)),"",INDIRECT("'SorP'!$A$"&amp;MATCH($J65,SorP!$B$1:$B$6230,0))))</f>
        <v/>
      </c>
      <c r="U65" s="280"/>
      <c r="V65" s="281" t="e">
        <f>IF(C65="",NA(),MATCH($B65&amp;$C65,'Smelter Look-up'!$J:$J,0))</f>
        <v>#N/A</v>
      </c>
      <c r="W65" s="282"/>
      <c r="X65" s="282">
        <f t="shared" ca="1" si="4"/>
        <v>0</v>
      </c>
      <c r="Y65" s="282"/>
      <c r="Z65" s="282"/>
      <c r="AB65" s="284" t="str">
        <f t="shared" si="5"/>
        <v/>
      </c>
    </row>
    <row r="66" spans="1:28" s="283" customFormat="1" ht="20.25">
      <c r="A66" s="235"/>
      <c r="B66" s="236" t="str">
        <f>IF(LEN(A66)=0,"",INDEX('Smelter Look-up'!$A:$A,MATCH($A66,'Smelter Look-up'!$E:$E,0)))</f>
        <v/>
      </c>
      <c r="C66" s="242" t="str">
        <f>IF(LEN(A66)=0,"",INDEX('Smelter Look-up'!$C:$C,MATCH($A66,'Smelter Look-up'!$E:$E,0)))</f>
        <v/>
      </c>
      <c r="D66" s="236"/>
      <c r="E66" s="236" t="str">
        <f ca="1">IF(ISERROR($V66),"",OFFSET('Smelter Look-up'!$D$4,$V66-4,0)&amp;"")</f>
        <v/>
      </c>
      <c r="F66" s="236" t="str">
        <f ca="1">IF(ISERROR($V66),"",OFFSET('Smelter Look-up'!$E$4,$V66-4,0))</f>
        <v/>
      </c>
      <c r="G66" s="236" t="str">
        <f ca="1">IF(C66=$X$4,"Enter smelter details", IF(ISERROR($V66),"",OFFSET('Smelter Look-up'!$F$4,$V66-4,0)))</f>
        <v/>
      </c>
      <c r="H66" s="237" t="str">
        <f ca="1">IF(ISERROR($V66),"",OFFSET('Smelter Look-up'!$G$4,$V66-4,0))</f>
        <v/>
      </c>
      <c r="I66" s="238" t="str">
        <f ca="1">IF(ISERROR($V66),"",OFFSET('Smelter Look-up'!$H$4,$V66-4,0))</f>
        <v/>
      </c>
      <c r="J66" s="238" t="str">
        <f ca="1">IF(ISERROR($V66),"",OFFSET('Smelter Look-up'!$I$4,$V66-4,0))</f>
        <v/>
      </c>
      <c r="K66" s="240"/>
      <c r="L66" s="240"/>
      <c r="M66" s="240"/>
      <c r="N66" s="240"/>
      <c r="O66" s="240"/>
      <c r="P66" s="239"/>
      <c r="Q66" s="241"/>
      <c r="R66" s="236" t="str">
        <f ca="1">IF(ISERROR($V66),"",OFFSET('Smelter Look-up'!$C$4,$V66-4,0)&amp;"")</f>
        <v/>
      </c>
      <c r="S66" s="250" t="str">
        <f t="shared" ca="1" si="3"/>
        <v/>
      </c>
      <c r="T66" s="250" t="str">
        <f ca="1">IF(B66="","",IF(ISERROR(MATCH($J66,SorP!$B$1:$B$6230,0)),"",INDIRECT("'SorP'!$A$"&amp;MATCH($J66,SorP!$B$1:$B$6230,0))))</f>
        <v/>
      </c>
      <c r="U66" s="280"/>
      <c r="V66" s="281" t="e">
        <f>IF(C66="",NA(),MATCH($B66&amp;$C66,'Smelter Look-up'!$J:$J,0))</f>
        <v>#N/A</v>
      </c>
      <c r="W66" s="282"/>
      <c r="X66" s="282">
        <f t="shared" ca="1" si="4"/>
        <v>0</v>
      </c>
      <c r="Y66" s="282"/>
      <c r="Z66" s="282"/>
      <c r="AB66" s="284" t="str">
        <f t="shared" si="5"/>
        <v/>
      </c>
    </row>
    <row r="67" spans="1:28" s="283" customFormat="1" ht="20.25">
      <c r="A67" s="235"/>
      <c r="B67" s="236" t="str">
        <f>IF(LEN(A67)=0,"",INDEX('Smelter Look-up'!$A:$A,MATCH($A67,'Smelter Look-up'!$E:$E,0)))</f>
        <v/>
      </c>
      <c r="C67" s="242" t="str">
        <f>IF(LEN(A67)=0,"",INDEX('Smelter Look-up'!$C:$C,MATCH($A67,'Smelter Look-up'!$E:$E,0)))</f>
        <v/>
      </c>
      <c r="D67" s="236"/>
      <c r="E67" s="236" t="str">
        <f ca="1">IF(ISERROR($V67),"",OFFSET('Smelter Look-up'!$D$4,$V67-4,0)&amp;"")</f>
        <v/>
      </c>
      <c r="F67" s="236" t="str">
        <f ca="1">IF(ISERROR($V67),"",OFFSET('Smelter Look-up'!$E$4,$V67-4,0))</f>
        <v/>
      </c>
      <c r="G67" s="236" t="str">
        <f ca="1">IF(C67=$X$4,"Enter smelter details", IF(ISERROR($V67),"",OFFSET('Smelter Look-up'!$F$4,$V67-4,0)))</f>
        <v/>
      </c>
      <c r="H67" s="237" t="str">
        <f ca="1">IF(ISERROR($V67),"",OFFSET('Smelter Look-up'!$G$4,$V67-4,0))</f>
        <v/>
      </c>
      <c r="I67" s="238" t="str">
        <f ca="1">IF(ISERROR($V67),"",OFFSET('Smelter Look-up'!$H$4,$V67-4,0))</f>
        <v/>
      </c>
      <c r="J67" s="238" t="str">
        <f ca="1">IF(ISERROR($V67),"",OFFSET('Smelter Look-up'!$I$4,$V67-4,0))</f>
        <v/>
      </c>
      <c r="K67" s="240"/>
      <c r="L67" s="240"/>
      <c r="M67" s="240"/>
      <c r="N67" s="240"/>
      <c r="O67" s="240"/>
      <c r="P67" s="239"/>
      <c r="Q67" s="241"/>
      <c r="R67" s="236" t="str">
        <f ca="1">IF(ISERROR($V67),"",OFFSET('Smelter Look-up'!$C$4,$V67-4,0)&amp;"")</f>
        <v/>
      </c>
      <c r="S67" s="250" t="str">
        <f t="shared" ca="1" si="3"/>
        <v/>
      </c>
      <c r="T67" s="250" t="str">
        <f ca="1">IF(B67="","",IF(ISERROR(MATCH($J67,SorP!$B$1:$B$6230,0)),"",INDIRECT("'SorP'!$A$"&amp;MATCH($J67,SorP!$B$1:$B$6230,0))))</f>
        <v/>
      </c>
      <c r="U67" s="280"/>
      <c r="V67" s="281" t="e">
        <f>IF(C67="",NA(),MATCH($B67&amp;$C67,'Smelter Look-up'!$J:$J,0))</f>
        <v>#N/A</v>
      </c>
      <c r="W67" s="282"/>
      <c r="X67" s="282">
        <f t="shared" ca="1" si="4"/>
        <v>0</v>
      </c>
      <c r="Y67" s="282"/>
      <c r="Z67" s="282"/>
      <c r="AB67" s="284" t="str">
        <f t="shared" si="5"/>
        <v/>
      </c>
    </row>
    <row r="68" spans="1:28" s="283" customFormat="1" ht="20.25">
      <c r="A68" s="235"/>
      <c r="B68" s="236" t="str">
        <f>IF(LEN(A68)=0,"",INDEX('Smelter Look-up'!$A:$A,MATCH($A68,'Smelter Look-up'!$E:$E,0)))</f>
        <v/>
      </c>
      <c r="C68" s="242" t="str">
        <f>IF(LEN(A68)=0,"",INDEX('Smelter Look-up'!$C:$C,MATCH($A68,'Smelter Look-up'!$E:$E,0)))</f>
        <v/>
      </c>
      <c r="D68" s="236"/>
      <c r="E68" s="236" t="str">
        <f ca="1">IF(ISERROR($V68),"",OFFSET('Smelter Look-up'!$D$4,$V68-4,0)&amp;"")</f>
        <v/>
      </c>
      <c r="F68" s="236" t="str">
        <f ca="1">IF(ISERROR($V68),"",OFFSET('Smelter Look-up'!$E$4,$V68-4,0))</f>
        <v/>
      </c>
      <c r="G68" s="236" t="str">
        <f ca="1">IF(C68=$X$4,"Enter smelter details", IF(ISERROR($V68),"",OFFSET('Smelter Look-up'!$F$4,$V68-4,0)))</f>
        <v/>
      </c>
      <c r="H68" s="237" t="str">
        <f ca="1">IF(ISERROR($V68),"",OFFSET('Smelter Look-up'!$G$4,$V68-4,0))</f>
        <v/>
      </c>
      <c r="I68" s="238" t="str">
        <f ca="1">IF(ISERROR($V68),"",OFFSET('Smelter Look-up'!$H$4,$V68-4,0))</f>
        <v/>
      </c>
      <c r="J68" s="238" t="str">
        <f ca="1">IF(ISERROR($V68),"",OFFSET('Smelter Look-up'!$I$4,$V68-4,0))</f>
        <v/>
      </c>
      <c r="K68" s="240"/>
      <c r="L68" s="240"/>
      <c r="M68" s="240"/>
      <c r="N68" s="240"/>
      <c r="O68" s="240"/>
      <c r="P68" s="239"/>
      <c r="Q68" s="241"/>
      <c r="R68" s="236" t="str">
        <f ca="1">IF(ISERROR($V68),"",OFFSET('Smelter Look-up'!$C$4,$V68-4,0)&amp;"")</f>
        <v/>
      </c>
      <c r="S68" s="250" t="str">
        <f t="shared" ca="1" si="3"/>
        <v/>
      </c>
      <c r="T68" s="250" t="str">
        <f ca="1">IF(B68="","",IF(ISERROR(MATCH($J68,SorP!$B$1:$B$6230,0)),"",INDIRECT("'SorP'!$A$"&amp;MATCH($J68,SorP!$B$1:$B$6230,0))))</f>
        <v/>
      </c>
      <c r="U68" s="280"/>
      <c r="V68" s="281" t="e">
        <f>IF(C68="",NA(),MATCH($B68&amp;$C68,'Smelter Look-up'!$J:$J,0))</f>
        <v>#N/A</v>
      </c>
      <c r="W68" s="282"/>
      <c r="X68" s="282">
        <f t="shared" ca="1" si="4"/>
        <v>0</v>
      </c>
      <c r="Y68" s="282"/>
      <c r="Z68" s="282"/>
      <c r="AB68" s="284" t="str">
        <f t="shared" si="5"/>
        <v/>
      </c>
    </row>
    <row r="69" spans="1:28" s="283" customFormat="1" ht="20.25">
      <c r="A69" s="235"/>
      <c r="B69" s="236" t="str">
        <f>IF(LEN(A69)=0,"",INDEX('Smelter Look-up'!$A:$A,MATCH($A69,'Smelter Look-up'!$E:$E,0)))</f>
        <v/>
      </c>
      <c r="C69" s="242" t="str">
        <f>IF(LEN(A69)=0,"",INDEX('Smelter Look-up'!$C:$C,MATCH($A69,'Smelter Look-up'!$E:$E,0)))</f>
        <v/>
      </c>
      <c r="D69" s="236"/>
      <c r="E69" s="236" t="str">
        <f ca="1">IF(ISERROR($V69),"",OFFSET('Smelter Look-up'!$D$4,$V69-4,0)&amp;"")</f>
        <v/>
      </c>
      <c r="F69" s="236" t="str">
        <f ca="1">IF(ISERROR($V69),"",OFFSET('Smelter Look-up'!$E$4,$V69-4,0))</f>
        <v/>
      </c>
      <c r="G69" s="236" t="str">
        <f ca="1">IF(C69=$X$4,"Enter smelter details", IF(ISERROR($V69),"",OFFSET('Smelter Look-up'!$F$4,$V69-4,0)))</f>
        <v/>
      </c>
      <c r="H69" s="237" t="str">
        <f ca="1">IF(ISERROR($V69),"",OFFSET('Smelter Look-up'!$G$4,$V69-4,0))</f>
        <v/>
      </c>
      <c r="I69" s="238" t="str">
        <f ca="1">IF(ISERROR($V69),"",OFFSET('Smelter Look-up'!$H$4,$V69-4,0))</f>
        <v/>
      </c>
      <c r="J69" s="238" t="str">
        <f ca="1">IF(ISERROR($V69),"",OFFSET('Smelter Look-up'!$I$4,$V69-4,0))</f>
        <v/>
      </c>
      <c r="K69" s="240"/>
      <c r="L69" s="240"/>
      <c r="M69" s="240"/>
      <c r="N69" s="240"/>
      <c r="O69" s="240"/>
      <c r="P69" s="239"/>
      <c r="Q69" s="241"/>
      <c r="R69" s="236" t="str">
        <f ca="1">IF(ISERROR($V69),"",OFFSET('Smelter Look-up'!$C$4,$V69-4,0)&amp;"")</f>
        <v/>
      </c>
      <c r="S69" s="250" t="str">
        <f t="shared" ca="1" si="3"/>
        <v/>
      </c>
      <c r="T69" s="250" t="str">
        <f ca="1">IF(B69="","",IF(ISERROR(MATCH($J69,SorP!$B$1:$B$6230,0)),"",INDIRECT("'SorP'!$A$"&amp;MATCH($J69,SorP!$B$1:$B$6230,0))))</f>
        <v/>
      </c>
      <c r="U69" s="280"/>
      <c r="V69" s="281" t="e">
        <f>IF(C69="",NA(),MATCH($B69&amp;$C69,'Smelter Look-up'!$J:$J,0))</f>
        <v>#N/A</v>
      </c>
      <c r="W69" s="282"/>
      <c r="X69" s="282">
        <f t="shared" ca="1" si="4"/>
        <v>0</v>
      </c>
      <c r="Y69" s="282"/>
      <c r="Z69" s="282"/>
      <c r="AB69" s="284" t="str">
        <f t="shared" si="5"/>
        <v/>
      </c>
    </row>
    <row r="70" spans="1:28" s="283" customFormat="1" ht="20.25">
      <c r="A70" s="235"/>
      <c r="B70" s="236" t="str">
        <f>IF(LEN(A70)=0,"",INDEX('Smelter Look-up'!$A:$A,MATCH($A70,'Smelter Look-up'!$E:$E,0)))</f>
        <v/>
      </c>
      <c r="C70" s="242" t="str">
        <f>IF(LEN(A70)=0,"",INDEX('Smelter Look-up'!$C:$C,MATCH($A70,'Smelter Look-up'!$E:$E,0)))</f>
        <v/>
      </c>
      <c r="D70" s="236"/>
      <c r="E70" s="236" t="str">
        <f ca="1">IF(ISERROR($V70),"",OFFSET('Smelter Look-up'!$D$4,$V70-4,0)&amp;"")</f>
        <v/>
      </c>
      <c r="F70" s="236" t="str">
        <f ca="1">IF(ISERROR($V70),"",OFFSET('Smelter Look-up'!$E$4,$V70-4,0))</f>
        <v/>
      </c>
      <c r="G70" s="236" t="str">
        <f ca="1">IF(C70=$X$4,"Enter smelter details", IF(ISERROR($V70),"",OFFSET('Smelter Look-up'!$F$4,$V70-4,0)))</f>
        <v/>
      </c>
      <c r="H70" s="237" t="str">
        <f ca="1">IF(ISERROR($V70),"",OFFSET('Smelter Look-up'!$G$4,$V70-4,0))</f>
        <v/>
      </c>
      <c r="I70" s="238" t="str">
        <f ca="1">IF(ISERROR($V70),"",OFFSET('Smelter Look-up'!$H$4,$V70-4,0))</f>
        <v/>
      </c>
      <c r="J70" s="238" t="str">
        <f ca="1">IF(ISERROR($V70),"",OFFSET('Smelter Look-up'!$I$4,$V70-4,0))</f>
        <v/>
      </c>
      <c r="K70" s="240"/>
      <c r="L70" s="240"/>
      <c r="M70" s="240"/>
      <c r="N70" s="240"/>
      <c r="O70" s="240"/>
      <c r="P70" s="239"/>
      <c r="Q70" s="241"/>
      <c r="R70" s="236" t="str">
        <f ca="1">IF(ISERROR($V70),"",OFFSET('Smelter Look-up'!$C$4,$V70-4,0)&amp;"")</f>
        <v/>
      </c>
      <c r="S70" s="250" t="str">
        <f t="shared" ca="1" si="3"/>
        <v/>
      </c>
      <c r="T70" s="250" t="str">
        <f ca="1">IF(B70="","",IF(ISERROR(MATCH($J70,SorP!$B$1:$B$6230,0)),"",INDIRECT("'SorP'!$A$"&amp;MATCH($J70,SorP!$B$1:$B$6230,0))))</f>
        <v/>
      </c>
      <c r="U70" s="280"/>
      <c r="V70" s="281" t="e">
        <f>IF(C70="",NA(),MATCH($B70&amp;$C70,'Smelter Look-up'!$J:$J,0))</f>
        <v>#N/A</v>
      </c>
      <c r="W70" s="282"/>
      <c r="X70" s="282">
        <f t="shared" ca="1" si="4"/>
        <v>0</v>
      </c>
      <c r="Y70" s="282"/>
      <c r="Z70" s="282"/>
      <c r="AB70" s="284" t="str">
        <f t="shared" si="5"/>
        <v/>
      </c>
    </row>
    <row r="71" spans="1:28" s="283" customFormat="1" ht="20.25">
      <c r="A71" s="235"/>
      <c r="B71" s="236" t="str">
        <f>IF(LEN(A71)=0,"",INDEX('Smelter Look-up'!$A:$A,MATCH($A71,'Smelter Look-up'!$E:$E,0)))</f>
        <v/>
      </c>
      <c r="C71" s="242" t="str">
        <f>IF(LEN(A71)=0,"",INDEX('Smelter Look-up'!$C:$C,MATCH($A71,'Smelter Look-up'!$E:$E,0)))</f>
        <v/>
      </c>
      <c r="D71" s="236"/>
      <c r="E71" s="236" t="str">
        <f ca="1">IF(ISERROR($V71),"",OFFSET('Smelter Look-up'!$D$4,$V71-4,0)&amp;"")</f>
        <v/>
      </c>
      <c r="F71" s="236" t="str">
        <f ca="1">IF(ISERROR($V71),"",OFFSET('Smelter Look-up'!$E$4,$V71-4,0))</f>
        <v/>
      </c>
      <c r="G71" s="236" t="str">
        <f ca="1">IF(C71=$X$4,"Enter smelter details", IF(ISERROR($V71),"",OFFSET('Smelter Look-up'!$F$4,$V71-4,0)))</f>
        <v/>
      </c>
      <c r="H71" s="237" t="str">
        <f ca="1">IF(ISERROR($V71),"",OFFSET('Smelter Look-up'!$G$4,$V71-4,0))</f>
        <v/>
      </c>
      <c r="I71" s="238" t="str">
        <f ca="1">IF(ISERROR($V71),"",OFFSET('Smelter Look-up'!$H$4,$V71-4,0))</f>
        <v/>
      </c>
      <c r="J71" s="238" t="str">
        <f ca="1">IF(ISERROR($V71),"",OFFSET('Smelter Look-up'!$I$4,$V71-4,0))</f>
        <v/>
      </c>
      <c r="K71" s="240"/>
      <c r="L71" s="240"/>
      <c r="M71" s="240"/>
      <c r="N71" s="240"/>
      <c r="O71" s="240"/>
      <c r="P71" s="239"/>
      <c r="Q71" s="241"/>
      <c r="R71" s="236" t="str">
        <f ca="1">IF(ISERROR($V71),"",OFFSET('Smelter Look-up'!$C$4,$V71-4,0)&amp;"")</f>
        <v/>
      </c>
      <c r="S71" s="250" t="str">
        <f t="shared" ca="1" si="3"/>
        <v/>
      </c>
      <c r="T71" s="250" t="str">
        <f ca="1">IF(B71="","",IF(ISERROR(MATCH($J71,SorP!$B$1:$B$6230,0)),"",INDIRECT("'SorP'!$A$"&amp;MATCH($J71,SorP!$B$1:$B$6230,0))))</f>
        <v/>
      </c>
      <c r="U71" s="280"/>
      <c r="V71" s="281" t="e">
        <f>IF(C71="",NA(),MATCH($B71&amp;$C71,'Smelter Look-up'!$J:$J,0))</f>
        <v>#N/A</v>
      </c>
      <c r="W71" s="282"/>
      <c r="X71" s="282">
        <f t="shared" ca="1" si="4"/>
        <v>0</v>
      </c>
      <c r="Y71" s="282"/>
      <c r="Z71" s="282"/>
      <c r="AB71" s="284" t="str">
        <f t="shared" si="5"/>
        <v/>
      </c>
    </row>
    <row r="72" spans="1:28" s="283" customFormat="1" ht="20.25">
      <c r="A72" s="235"/>
      <c r="B72" s="236" t="str">
        <f>IF(LEN(A72)=0,"",INDEX('Smelter Look-up'!$A:$A,MATCH($A72,'Smelter Look-up'!$E:$E,0)))</f>
        <v/>
      </c>
      <c r="C72" s="242" t="str">
        <f>IF(LEN(A72)=0,"",INDEX('Smelter Look-up'!$C:$C,MATCH($A72,'Smelter Look-up'!$E:$E,0)))</f>
        <v/>
      </c>
      <c r="D72" s="236"/>
      <c r="E72" s="236" t="str">
        <f ca="1">IF(ISERROR($V72),"",OFFSET('Smelter Look-up'!$D$4,$V72-4,0)&amp;"")</f>
        <v/>
      </c>
      <c r="F72" s="236" t="str">
        <f ca="1">IF(ISERROR($V72),"",OFFSET('Smelter Look-up'!$E$4,$V72-4,0))</f>
        <v/>
      </c>
      <c r="G72" s="236" t="str">
        <f ca="1">IF(C72=$X$4,"Enter smelter details", IF(ISERROR($V72),"",OFFSET('Smelter Look-up'!$F$4,$V72-4,0)))</f>
        <v/>
      </c>
      <c r="H72" s="237" t="str">
        <f ca="1">IF(ISERROR($V72),"",OFFSET('Smelter Look-up'!$G$4,$V72-4,0))</f>
        <v/>
      </c>
      <c r="I72" s="238" t="str">
        <f ca="1">IF(ISERROR($V72),"",OFFSET('Smelter Look-up'!$H$4,$V72-4,0))</f>
        <v/>
      </c>
      <c r="J72" s="238" t="str">
        <f ca="1">IF(ISERROR($V72),"",OFFSET('Smelter Look-up'!$I$4,$V72-4,0))</f>
        <v/>
      </c>
      <c r="K72" s="240"/>
      <c r="L72" s="240"/>
      <c r="M72" s="240"/>
      <c r="N72" s="240"/>
      <c r="O72" s="240"/>
      <c r="P72" s="239"/>
      <c r="Q72" s="241"/>
      <c r="R72" s="236" t="str">
        <f ca="1">IF(ISERROR($V72),"",OFFSET('Smelter Look-up'!$C$4,$V72-4,0)&amp;"")</f>
        <v/>
      </c>
      <c r="S72" s="250" t="str">
        <f t="shared" ca="1" si="3"/>
        <v/>
      </c>
      <c r="T72" s="250" t="str">
        <f ca="1">IF(B72="","",IF(ISERROR(MATCH($J72,SorP!$B$1:$B$6230,0)),"",INDIRECT("'SorP'!$A$"&amp;MATCH($J72,SorP!$B$1:$B$6230,0))))</f>
        <v/>
      </c>
      <c r="U72" s="280"/>
      <c r="V72" s="281" t="e">
        <f>IF(C72="",NA(),MATCH($B72&amp;$C72,'Smelter Look-up'!$J:$J,0))</f>
        <v>#N/A</v>
      </c>
      <c r="W72" s="282"/>
      <c r="X72" s="282">
        <f t="shared" ca="1" si="4"/>
        <v>0</v>
      </c>
      <c r="Y72" s="282"/>
      <c r="Z72" s="282"/>
      <c r="AB72" s="284" t="str">
        <f t="shared" si="5"/>
        <v/>
      </c>
    </row>
    <row r="73" spans="1:28" s="283" customFormat="1" ht="20.25">
      <c r="A73" s="235"/>
      <c r="B73" s="236" t="str">
        <f>IF(LEN(A73)=0,"",INDEX('Smelter Look-up'!$A:$A,MATCH($A73,'Smelter Look-up'!$E:$E,0)))</f>
        <v/>
      </c>
      <c r="C73" s="242" t="str">
        <f>IF(LEN(A73)=0,"",INDEX('Smelter Look-up'!$C:$C,MATCH($A73,'Smelter Look-up'!$E:$E,0)))</f>
        <v/>
      </c>
      <c r="D73" s="236"/>
      <c r="E73" s="236" t="str">
        <f ca="1">IF(ISERROR($V73),"",OFFSET('Smelter Look-up'!$D$4,$V73-4,0)&amp;"")</f>
        <v/>
      </c>
      <c r="F73" s="236" t="str">
        <f ca="1">IF(ISERROR($V73),"",OFFSET('Smelter Look-up'!$E$4,$V73-4,0))</f>
        <v/>
      </c>
      <c r="G73" s="236" t="str">
        <f ca="1">IF(C73=$X$4,"Enter smelter details", IF(ISERROR($V73),"",OFFSET('Smelter Look-up'!$F$4,$V73-4,0)))</f>
        <v/>
      </c>
      <c r="H73" s="237" t="str">
        <f ca="1">IF(ISERROR($V73),"",OFFSET('Smelter Look-up'!$G$4,$V73-4,0))</f>
        <v/>
      </c>
      <c r="I73" s="238" t="str">
        <f ca="1">IF(ISERROR($V73),"",OFFSET('Smelter Look-up'!$H$4,$V73-4,0))</f>
        <v/>
      </c>
      <c r="J73" s="238" t="str">
        <f ca="1">IF(ISERROR($V73),"",OFFSET('Smelter Look-up'!$I$4,$V73-4,0))</f>
        <v/>
      </c>
      <c r="K73" s="240"/>
      <c r="L73" s="240"/>
      <c r="M73" s="240"/>
      <c r="N73" s="240"/>
      <c r="O73" s="240"/>
      <c r="P73" s="239"/>
      <c r="Q73" s="241"/>
      <c r="R73" s="236" t="str">
        <f ca="1">IF(ISERROR($V73),"",OFFSET('Smelter Look-up'!$C$4,$V73-4,0)&amp;"")</f>
        <v/>
      </c>
      <c r="S73" s="250" t="str">
        <f t="shared" ca="1" si="3"/>
        <v/>
      </c>
      <c r="T73" s="250" t="str">
        <f ca="1">IF(B73="","",IF(ISERROR(MATCH($J73,SorP!$B$1:$B$6230,0)),"",INDIRECT("'SorP'!$A$"&amp;MATCH($J73,SorP!$B$1:$B$6230,0))))</f>
        <v/>
      </c>
      <c r="U73" s="280"/>
      <c r="V73" s="281" t="e">
        <f>IF(C73="",NA(),MATCH($B73&amp;$C73,'Smelter Look-up'!$J:$J,0))</f>
        <v>#N/A</v>
      </c>
      <c r="W73" s="282"/>
      <c r="X73" s="282">
        <f t="shared" ca="1" si="4"/>
        <v>0</v>
      </c>
      <c r="Y73" s="282"/>
      <c r="Z73" s="282"/>
      <c r="AB73" s="284" t="str">
        <f t="shared" si="5"/>
        <v/>
      </c>
    </row>
    <row r="74" spans="1:28" s="283" customFormat="1" ht="20.25">
      <c r="A74" s="235"/>
      <c r="B74" s="236" t="str">
        <f>IF(LEN(A74)=0,"",INDEX('Smelter Look-up'!$A:$A,MATCH($A74,'Smelter Look-up'!$E:$E,0)))</f>
        <v/>
      </c>
      <c r="C74" s="242" t="str">
        <f>IF(LEN(A74)=0,"",INDEX('Smelter Look-up'!$C:$C,MATCH($A74,'Smelter Look-up'!$E:$E,0)))</f>
        <v/>
      </c>
      <c r="D74" s="236"/>
      <c r="E74" s="236" t="str">
        <f ca="1">IF(ISERROR($V74),"",OFFSET('Smelter Look-up'!$D$4,$V74-4,0)&amp;"")</f>
        <v/>
      </c>
      <c r="F74" s="236" t="str">
        <f ca="1">IF(ISERROR($V74),"",OFFSET('Smelter Look-up'!$E$4,$V74-4,0))</f>
        <v/>
      </c>
      <c r="G74" s="236" t="str">
        <f ca="1">IF(C74=$X$4,"Enter smelter details", IF(ISERROR($V74),"",OFFSET('Smelter Look-up'!$F$4,$V74-4,0)))</f>
        <v/>
      </c>
      <c r="H74" s="237" t="str">
        <f ca="1">IF(ISERROR($V74),"",OFFSET('Smelter Look-up'!$G$4,$V74-4,0))</f>
        <v/>
      </c>
      <c r="I74" s="238" t="str">
        <f ca="1">IF(ISERROR($V74),"",OFFSET('Smelter Look-up'!$H$4,$V74-4,0))</f>
        <v/>
      </c>
      <c r="J74" s="238" t="str">
        <f ca="1">IF(ISERROR($V74),"",OFFSET('Smelter Look-up'!$I$4,$V74-4,0))</f>
        <v/>
      </c>
      <c r="K74" s="240"/>
      <c r="L74" s="240"/>
      <c r="M74" s="240"/>
      <c r="N74" s="240"/>
      <c r="O74" s="240"/>
      <c r="P74" s="239"/>
      <c r="Q74" s="241"/>
      <c r="R74" s="236" t="str">
        <f ca="1">IF(ISERROR($V74),"",OFFSET('Smelter Look-up'!$C$4,$V74-4,0)&amp;"")</f>
        <v/>
      </c>
      <c r="S74" s="250" t="str">
        <f t="shared" ca="1" si="3"/>
        <v/>
      </c>
      <c r="T74" s="250" t="str">
        <f ca="1">IF(B74="","",IF(ISERROR(MATCH($J74,SorP!$B$1:$B$6230,0)),"",INDIRECT("'SorP'!$A$"&amp;MATCH($J74,SorP!$B$1:$B$6230,0))))</f>
        <v/>
      </c>
      <c r="U74" s="280"/>
      <c r="V74" s="281" t="e">
        <f>IF(C74="",NA(),MATCH($B74&amp;$C74,'Smelter Look-up'!$J:$J,0))</f>
        <v>#N/A</v>
      </c>
      <c r="W74" s="282"/>
      <c r="X74" s="282">
        <f t="shared" ca="1" si="4"/>
        <v>0</v>
      </c>
      <c r="Y74" s="282"/>
      <c r="Z74" s="282"/>
      <c r="AB74" s="284" t="str">
        <f t="shared" si="5"/>
        <v/>
      </c>
    </row>
    <row r="75" spans="1:28" s="283" customFormat="1" ht="20.25">
      <c r="A75" s="235"/>
      <c r="B75" s="236" t="str">
        <f>IF(LEN(A75)=0,"",INDEX('Smelter Look-up'!$A:$A,MATCH($A75,'Smelter Look-up'!$E:$E,0)))</f>
        <v/>
      </c>
      <c r="C75" s="242" t="str">
        <f>IF(LEN(A75)=0,"",INDEX('Smelter Look-up'!$C:$C,MATCH($A75,'Smelter Look-up'!$E:$E,0)))</f>
        <v/>
      </c>
      <c r="D75" s="236"/>
      <c r="E75" s="236" t="str">
        <f ca="1">IF(ISERROR($V75),"",OFFSET('Smelter Look-up'!$D$4,$V75-4,0)&amp;"")</f>
        <v/>
      </c>
      <c r="F75" s="236" t="str">
        <f ca="1">IF(ISERROR($V75),"",OFFSET('Smelter Look-up'!$E$4,$V75-4,0))</f>
        <v/>
      </c>
      <c r="G75" s="236" t="str">
        <f ca="1">IF(C75=$X$4,"Enter smelter details", IF(ISERROR($V75),"",OFFSET('Smelter Look-up'!$F$4,$V75-4,0)))</f>
        <v/>
      </c>
      <c r="H75" s="237" t="str">
        <f ca="1">IF(ISERROR($V75),"",OFFSET('Smelter Look-up'!$G$4,$V75-4,0))</f>
        <v/>
      </c>
      <c r="I75" s="238" t="str">
        <f ca="1">IF(ISERROR($V75),"",OFFSET('Smelter Look-up'!$H$4,$V75-4,0))</f>
        <v/>
      </c>
      <c r="J75" s="238" t="str">
        <f ca="1">IF(ISERROR($V75),"",OFFSET('Smelter Look-up'!$I$4,$V75-4,0))</f>
        <v/>
      </c>
      <c r="K75" s="240"/>
      <c r="L75" s="240"/>
      <c r="M75" s="240"/>
      <c r="N75" s="240"/>
      <c r="O75" s="240"/>
      <c r="P75" s="239"/>
      <c r="Q75" s="241"/>
      <c r="R75" s="236" t="str">
        <f ca="1">IF(ISERROR($V75),"",OFFSET('Smelter Look-up'!$C$4,$V75-4,0)&amp;"")</f>
        <v/>
      </c>
      <c r="S75" s="250" t="str">
        <f t="shared" ca="1" si="3"/>
        <v/>
      </c>
      <c r="T75" s="250" t="str">
        <f ca="1">IF(B75="","",IF(ISERROR(MATCH($J75,SorP!$B$1:$B$6230,0)),"",INDIRECT("'SorP'!$A$"&amp;MATCH($J75,SorP!$B$1:$B$6230,0))))</f>
        <v/>
      </c>
      <c r="U75" s="280"/>
      <c r="V75" s="281" t="e">
        <f>IF(C75="",NA(),MATCH($B75&amp;$C75,'Smelter Look-up'!$J:$J,0))</f>
        <v>#N/A</v>
      </c>
      <c r="W75" s="282"/>
      <c r="X75" s="282">
        <f t="shared" ca="1" si="4"/>
        <v>0</v>
      </c>
      <c r="Y75" s="282"/>
      <c r="Z75" s="282"/>
      <c r="AB75" s="284" t="str">
        <f t="shared" si="5"/>
        <v/>
      </c>
    </row>
    <row r="76" spans="1:28" s="283" customFormat="1" ht="20.25">
      <c r="A76" s="235"/>
      <c r="B76" s="236" t="str">
        <f>IF(LEN(A76)=0,"",INDEX('Smelter Look-up'!$A:$A,MATCH($A76,'Smelter Look-up'!$E:$E,0)))</f>
        <v/>
      </c>
      <c r="C76" s="242" t="str">
        <f>IF(LEN(A76)=0,"",INDEX('Smelter Look-up'!$C:$C,MATCH($A76,'Smelter Look-up'!$E:$E,0)))</f>
        <v/>
      </c>
      <c r="D76" s="236"/>
      <c r="E76" s="236" t="str">
        <f ca="1">IF(ISERROR($V76),"",OFFSET('Smelter Look-up'!$D$4,$V76-4,0)&amp;"")</f>
        <v/>
      </c>
      <c r="F76" s="236" t="str">
        <f ca="1">IF(ISERROR($V76),"",OFFSET('Smelter Look-up'!$E$4,$V76-4,0))</f>
        <v/>
      </c>
      <c r="G76" s="236" t="str">
        <f ca="1">IF(C76=$X$4,"Enter smelter details", IF(ISERROR($V76),"",OFFSET('Smelter Look-up'!$F$4,$V76-4,0)))</f>
        <v/>
      </c>
      <c r="H76" s="237" t="str">
        <f ca="1">IF(ISERROR($V76),"",OFFSET('Smelter Look-up'!$G$4,$V76-4,0))</f>
        <v/>
      </c>
      <c r="I76" s="238" t="str">
        <f ca="1">IF(ISERROR($V76),"",OFFSET('Smelter Look-up'!$H$4,$V76-4,0))</f>
        <v/>
      </c>
      <c r="J76" s="238" t="str">
        <f ca="1">IF(ISERROR($V76),"",OFFSET('Smelter Look-up'!$I$4,$V76-4,0))</f>
        <v/>
      </c>
      <c r="K76" s="240"/>
      <c r="L76" s="240"/>
      <c r="M76" s="240"/>
      <c r="N76" s="240"/>
      <c r="O76" s="240"/>
      <c r="P76" s="239"/>
      <c r="Q76" s="241"/>
      <c r="R76" s="236" t="str">
        <f ca="1">IF(ISERROR($V76),"",OFFSET('Smelter Look-up'!$C$4,$V76-4,0)&amp;"")</f>
        <v/>
      </c>
      <c r="S76" s="250" t="str">
        <f t="shared" ca="1" si="3"/>
        <v/>
      </c>
      <c r="T76" s="250" t="str">
        <f ca="1">IF(B76="","",IF(ISERROR(MATCH($J76,SorP!$B$1:$B$6230,0)),"",INDIRECT("'SorP'!$A$"&amp;MATCH($J76,SorP!$B$1:$B$6230,0))))</f>
        <v/>
      </c>
      <c r="U76" s="280"/>
      <c r="V76" s="281" t="e">
        <f>IF(C76="",NA(),MATCH($B76&amp;$C76,'Smelter Look-up'!$J:$J,0))</f>
        <v>#N/A</v>
      </c>
      <c r="W76" s="282"/>
      <c r="X76" s="282">
        <f t="shared" ca="1" si="4"/>
        <v>0</v>
      </c>
      <c r="Y76" s="282"/>
      <c r="Z76" s="282"/>
      <c r="AB76" s="284" t="str">
        <f t="shared" si="5"/>
        <v/>
      </c>
    </row>
    <row r="77" spans="1:28" s="283" customFormat="1" ht="20.25">
      <c r="A77" s="235"/>
      <c r="B77" s="236" t="str">
        <f>IF(LEN(A77)=0,"",INDEX('Smelter Look-up'!$A:$A,MATCH($A77,'Smelter Look-up'!$E:$E,0)))</f>
        <v/>
      </c>
      <c r="C77" s="242" t="str">
        <f>IF(LEN(A77)=0,"",INDEX('Smelter Look-up'!$C:$C,MATCH($A77,'Smelter Look-up'!$E:$E,0)))</f>
        <v/>
      </c>
      <c r="D77" s="236"/>
      <c r="E77" s="236" t="str">
        <f ca="1">IF(ISERROR($V77),"",OFFSET('Smelter Look-up'!$D$4,$V77-4,0)&amp;"")</f>
        <v/>
      </c>
      <c r="F77" s="236" t="str">
        <f ca="1">IF(ISERROR($V77),"",OFFSET('Smelter Look-up'!$E$4,$V77-4,0))</f>
        <v/>
      </c>
      <c r="G77" s="236" t="str">
        <f ca="1">IF(C77=$X$4,"Enter smelter details", IF(ISERROR($V77),"",OFFSET('Smelter Look-up'!$F$4,$V77-4,0)))</f>
        <v/>
      </c>
      <c r="H77" s="237" t="str">
        <f ca="1">IF(ISERROR($V77),"",OFFSET('Smelter Look-up'!$G$4,$V77-4,0))</f>
        <v/>
      </c>
      <c r="I77" s="238" t="str">
        <f ca="1">IF(ISERROR($V77),"",OFFSET('Smelter Look-up'!$H$4,$V77-4,0))</f>
        <v/>
      </c>
      <c r="J77" s="238" t="str">
        <f ca="1">IF(ISERROR($V77),"",OFFSET('Smelter Look-up'!$I$4,$V77-4,0))</f>
        <v/>
      </c>
      <c r="K77" s="240"/>
      <c r="L77" s="240"/>
      <c r="M77" s="240"/>
      <c r="N77" s="240"/>
      <c r="O77" s="240"/>
      <c r="P77" s="239"/>
      <c r="Q77" s="241"/>
      <c r="R77" s="236" t="str">
        <f ca="1">IF(ISERROR($V77),"",OFFSET('Smelter Look-up'!$C$4,$V77-4,0)&amp;"")</f>
        <v/>
      </c>
      <c r="S77" s="250" t="str">
        <f t="shared" ca="1" si="3"/>
        <v/>
      </c>
      <c r="T77" s="250" t="str">
        <f ca="1">IF(B77="","",IF(ISERROR(MATCH($J77,SorP!$B$1:$B$6230,0)),"",INDIRECT("'SorP'!$A$"&amp;MATCH($J77,SorP!$B$1:$B$6230,0))))</f>
        <v/>
      </c>
      <c r="U77" s="280"/>
      <c r="V77" s="281" t="e">
        <f>IF(C77="",NA(),MATCH($B77&amp;$C77,'Smelter Look-up'!$J:$J,0))</f>
        <v>#N/A</v>
      </c>
      <c r="W77" s="282"/>
      <c r="X77" s="282">
        <f t="shared" ca="1" si="4"/>
        <v>0</v>
      </c>
      <c r="Y77" s="282"/>
      <c r="Z77" s="282"/>
      <c r="AB77" s="284" t="str">
        <f t="shared" si="5"/>
        <v/>
      </c>
    </row>
    <row r="78" spans="1:28" s="283" customFormat="1" ht="20.25">
      <c r="A78" s="235"/>
      <c r="B78" s="236" t="str">
        <f>IF(LEN(A78)=0,"",INDEX('Smelter Look-up'!$A:$A,MATCH($A78,'Smelter Look-up'!$E:$E,0)))</f>
        <v/>
      </c>
      <c r="C78" s="242" t="str">
        <f>IF(LEN(A78)=0,"",INDEX('Smelter Look-up'!$C:$C,MATCH($A78,'Smelter Look-up'!$E:$E,0)))</f>
        <v/>
      </c>
      <c r="D78" s="236"/>
      <c r="E78" s="236" t="str">
        <f ca="1">IF(ISERROR($V78),"",OFFSET('Smelter Look-up'!$D$4,$V78-4,0)&amp;"")</f>
        <v/>
      </c>
      <c r="F78" s="236" t="str">
        <f ca="1">IF(ISERROR($V78),"",OFFSET('Smelter Look-up'!$E$4,$V78-4,0))</f>
        <v/>
      </c>
      <c r="G78" s="236" t="str">
        <f ca="1">IF(C78=$X$4,"Enter smelter details", IF(ISERROR($V78),"",OFFSET('Smelter Look-up'!$F$4,$V78-4,0)))</f>
        <v/>
      </c>
      <c r="H78" s="237" t="str">
        <f ca="1">IF(ISERROR($V78),"",OFFSET('Smelter Look-up'!$G$4,$V78-4,0))</f>
        <v/>
      </c>
      <c r="I78" s="238" t="str">
        <f ca="1">IF(ISERROR($V78),"",OFFSET('Smelter Look-up'!$H$4,$V78-4,0))</f>
        <v/>
      </c>
      <c r="J78" s="238" t="str">
        <f ca="1">IF(ISERROR($V78),"",OFFSET('Smelter Look-up'!$I$4,$V78-4,0))</f>
        <v/>
      </c>
      <c r="K78" s="240"/>
      <c r="L78" s="240"/>
      <c r="M78" s="240"/>
      <c r="N78" s="240"/>
      <c r="O78" s="240"/>
      <c r="P78" s="239"/>
      <c r="Q78" s="241"/>
      <c r="R78" s="236" t="str">
        <f ca="1">IF(ISERROR($V78),"",OFFSET('Smelter Look-up'!$C$4,$V78-4,0)&amp;"")</f>
        <v/>
      </c>
      <c r="S78" s="250" t="str">
        <f t="shared" ca="1" si="3"/>
        <v/>
      </c>
      <c r="T78" s="250" t="str">
        <f ca="1">IF(B78="","",IF(ISERROR(MATCH($J78,SorP!$B$1:$B$6230,0)),"",INDIRECT("'SorP'!$A$"&amp;MATCH($J78,SorP!$B$1:$B$6230,0))))</f>
        <v/>
      </c>
      <c r="U78" s="280"/>
      <c r="V78" s="281" t="e">
        <f>IF(C78="",NA(),MATCH($B78&amp;$C78,'Smelter Look-up'!$J:$J,0))</f>
        <v>#N/A</v>
      </c>
      <c r="W78" s="282"/>
      <c r="X78" s="282">
        <f t="shared" ca="1" si="4"/>
        <v>0</v>
      </c>
      <c r="Y78" s="282"/>
      <c r="Z78" s="282"/>
      <c r="AB78" s="284" t="str">
        <f t="shared" si="5"/>
        <v/>
      </c>
    </row>
    <row r="79" spans="1:28" s="283" customFormat="1" ht="20.25">
      <c r="A79" s="235"/>
      <c r="B79" s="236" t="str">
        <f>IF(LEN(A79)=0,"",INDEX('Smelter Look-up'!$A:$A,MATCH($A79,'Smelter Look-up'!$E:$E,0)))</f>
        <v/>
      </c>
      <c r="C79" s="242" t="str">
        <f>IF(LEN(A79)=0,"",INDEX('Smelter Look-up'!$C:$C,MATCH($A79,'Smelter Look-up'!$E:$E,0)))</f>
        <v/>
      </c>
      <c r="D79" s="236"/>
      <c r="E79" s="236" t="str">
        <f ca="1">IF(ISERROR($V79),"",OFFSET('Smelter Look-up'!$D$4,$V79-4,0)&amp;"")</f>
        <v/>
      </c>
      <c r="F79" s="236" t="str">
        <f ca="1">IF(ISERROR($V79),"",OFFSET('Smelter Look-up'!$E$4,$V79-4,0))</f>
        <v/>
      </c>
      <c r="G79" s="236" t="str">
        <f ca="1">IF(C79=$X$4,"Enter smelter details", IF(ISERROR($V79),"",OFFSET('Smelter Look-up'!$F$4,$V79-4,0)))</f>
        <v/>
      </c>
      <c r="H79" s="237" t="str">
        <f ca="1">IF(ISERROR($V79),"",OFFSET('Smelter Look-up'!$G$4,$V79-4,0))</f>
        <v/>
      </c>
      <c r="I79" s="238" t="str">
        <f ca="1">IF(ISERROR($V79),"",OFFSET('Smelter Look-up'!$H$4,$V79-4,0))</f>
        <v/>
      </c>
      <c r="J79" s="238" t="str">
        <f ca="1">IF(ISERROR($V79),"",OFFSET('Smelter Look-up'!$I$4,$V79-4,0))</f>
        <v/>
      </c>
      <c r="K79" s="240"/>
      <c r="L79" s="240"/>
      <c r="M79" s="240"/>
      <c r="N79" s="240"/>
      <c r="O79" s="240"/>
      <c r="P79" s="239"/>
      <c r="Q79" s="241"/>
      <c r="R79" s="236" t="str">
        <f ca="1">IF(ISERROR($V79),"",OFFSET('Smelter Look-up'!$C$4,$V79-4,0)&amp;"")</f>
        <v/>
      </c>
      <c r="S79" s="250" t="str">
        <f t="shared" ca="1" si="3"/>
        <v/>
      </c>
      <c r="T79" s="250" t="str">
        <f ca="1">IF(B79="","",IF(ISERROR(MATCH($J79,SorP!$B$1:$B$6230,0)),"",INDIRECT("'SorP'!$A$"&amp;MATCH($J79,SorP!$B$1:$B$6230,0))))</f>
        <v/>
      </c>
      <c r="U79" s="280"/>
      <c r="V79" s="281" t="e">
        <f>IF(C79="",NA(),MATCH($B79&amp;$C79,'Smelter Look-up'!$J:$J,0))</f>
        <v>#N/A</v>
      </c>
      <c r="W79" s="282"/>
      <c r="X79" s="282">
        <f t="shared" ca="1" si="4"/>
        <v>0</v>
      </c>
      <c r="Y79" s="282"/>
      <c r="Z79" s="282"/>
      <c r="AB79" s="284" t="str">
        <f t="shared" si="5"/>
        <v/>
      </c>
    </row>
    <row r="80" spans="1:28" s="283" customFormat="1" ht="20.25">
      <c r="A80" s="235"/>
      <c r="B80" s="236" t="str">
        <f>IF(LEN(A80)=0,"",INDEX('Smelter Look-up'!$A:$A,MATCH($A80,'Smelter Look-up'!$E:$E,0)))</f>
        <v/>
      </c>
      <c r="C80" s="242" t="str">
        <f>IF(LEN(A80)=0,"",INDEX('Smelter Look-up'!$C:$C,MATCH($A80,'Smelter Look-up'!$E:$E,0)))</f>
        <v/>
      </c>
      <c r="D80" s="236"/>
      <c r="E80" s="236" t="str">
        <f ca="1">IF(ISERROR($V80),"",OFFSET('Smelter Look-up'!$D$4,$V80-4,0)&amp;"")</f>
        <v/>
      </c>
      <c r="F80" s="236" t="str">
        <f ca="1">IF(ISERROR($V80),"",OFFSET('Smelter Look-up'!$E$4,$V80-4,0))</f>
        <v/>
      </c>
      <c r="G80" s="236" t="str">
        <f ca="1">IF(C80=$X$4,"Enter smelter details", IF(ISERROR($V80),"",OFFSET('Smelter Look-up'!$F$4,$V80-4,0)))</f>
        <v/>
      </c>
      <c r="H80" s="237" t="str">
        <f ca="1">IF(ISERROR($V80),"",OFFSET('Smelter Look-up'!$G$4,$V80-4,0))</f>
        <v/>
      </c>
      <c r="I80" s="238" t="str">
        <f ca="1">IF(ISERROR($V80),"",OFFSET('Smelter Look-up'!$H$4,$V80-4,0))</f>
        <v/>
      </c>
      <c r="J80" s="238" t="str">
        <f ca="1">IF(ISERROR($V80),"",OFFSET('Smelter Look-up'!$I$4,$V80-4,0))</f>
        <v/>
      </c>
      <c r="K80" s="240"/>
      <c r="L80" s="240"/>
      <c r="M80" s="240"/>
      <c r="N80" s="240"/>
      <c r="O80" s="240"/>
      <c r="P80" s="239"/>
      <c r="Q80" s="241"/>
      <c r="R80" s="236" t="str">
        <f ca="1">IF(ISERROR($V80),"",OFFSET('Smelter Look-up'!$C$4,$V80-4,0)&amp;"")</f>
        <v/>
      </c>
      <c r="S80" s="250" t="str">
        <f t="shared" ca="1" si="3"/>
        <v/>
      </c>
      <c r="T80" s="250" t="str">
        <f ca="1">IF(B80="","",IF(ISERROR(MATCH($J80,SorP!$B$1:$B$6230,0)),"",INDIRECT("'SorP'!$A$"&amp;MATCH($J80,SorP!$B$1:$B$6230,0))))</f>
        <v/>
      </c>
      <c r="U80" s="280"/>
      <c r="V80" s="281" t="e">
        <f>IF(C80="",NA(),MATCH($B80&amp;$C80,'Smelter Look-up'!$J:$J,0))</f>
        <v>#N/A</v>
      </c>
      <c r="W80" s="282"/>
      <c r="X80" s="282">
        <f t="shared" ca="1" si="4"/>
        <v>0</v>
      </c>
      <c r="Y80" s="282"/>
      <c r="Z80" s="282"/>
      <c r="AB80" s="284" t="str">
        <f t="shared" si="5"/>
        <v/>
      </c>
    </row>
    <row r="81" spans="1:28" s="283" customFormat="1" ht="20.25">
      <c r="A81" s="235"/>
      <c r="B81" s="236" t="str">
        <f>IF(LEN(A81)=0,"",INDEX('Smelter Look-up'!$A:$A,MATCH($A81,'Smelter Look-up'!$E:$E,0)))</f>
        <v/>
      </c>
      <c r="C81" s="242" t="str">
        <f>IF(LEN(A81)=0,"",INDEX('Smelter Look-up'!$C:$C,MATCH($A81,'Smelter Look-up'!$E:$E,0)))</f>
        <v/>
      </c>
      <c r="D81" s="236"/>
      <c r="E81" s="236" t="str">
        <f ca="1">IF(ISERROR($V81),"",OFFSET('Smelter Look-up'!$D$4,$V81-4,0)&amp;"")</f>
        <v/>
      </c>
      <c r="F81" s="236" t="str">
        <f ca="1">IF(ISERROR($V81),"",OFFSET('Smelter Look-up'!$E$4,$V81-4,0))</f>
        <v/>
      </c>
      <c r="G81" s="236" t="str">
        <f ca="1">IF(C81=$X$4,"Enter smelter details", IF(ISERROR($V81),"",OFFSET('Smelter Look-up'!$F$4,$V81-4,0)))</f>
        <v/>
      </c>
      <c r="H81" s="237" t="str">
        <f ca="1">IF(ISERROR($V81),"",OFFSET('Smelter Look-up'!$G$4,$V81-4,0))</f>
        <v/>
      </c>
      <c r="I81" s="238" t="str">
        <f ca="1">IF(ISERROR($V81),"",OFFSET('Smelter Look-up'!$H$4,$V81-4,0))</f>
        <v/>
      </c>
      <c r="J81" s="238" t="str">
        <f ca="1">IF(ISERROR($V81),"",OFFSET('Smelter Look-up'!$I$4,$V81-4,0))</f>
        <v/>
      </c>
      <c r="K81" s="240"/>
      <c r="L81" s="240"/>
      <c r="M81" s="240"/>
      <c r="N81" s="240"/>
      <c r="O81" s="240"/>
      <c r="P81" s="239"/>
      <c r="Q81" s="241"/>
      <c r="R81" s="236" t="str">
        <f ca="1">IF(ISERROR($V81),"",OFFSET('Smelter Look-up'!$C$4,$V81-4,0)&amp;"")</f>
        <v/>
      </c>
      <c r="S81" s="250" t="str">
        <f t="shared" ca="1" si="3"/>
        <v/>
      </c>
      <c r="T81" s="250" t="str">
        <f ca="1">IF(B81="","",IF(ISERROR(MATCH($J81,SorP!$B$1:$B$6230,0)),"",INDIRECT("'SorP'!$A$"&amp;MATCH($J81,SorP!$B$1:$B$6230,0))))</f>
        <v/>
      </c>
      <c r="U81" s="280"/>
      <c r="V81" s="281" t="e">
        <f>IF(C81="",NA(),MATCH($B81&amp;$C81,'Smelter Look-up'!$J:$J,0))</f>
        <v>#N/A</v>
      </c>
      <c r="W81" s="282"/>
      <c r="X81" s="282">
        <f t="shared" ca="1" si="4"/>
        <v>0</v>
      </c>
      <c r="Y81" s="282"/>
      <c r="Z81" s="282"/>
      <c r="AB81" s="284" t="str">
        <f t="shared" si="5"/>
        <v/>
      </c>
    </row>
    <row r="82" spans="1:28" s="283" customFormat="1" ht="20.25">
      <c r="A82" s="235"/>
      <c r="B82" s="236" t="str">
        <f>IF(LEN(A82)=0,"",INDEX('Smelter Look-up'!$A:$A,MATCH($A82,'Smelter Look-up'!$E:$E,0)))</f>
        <v/>
      </c>
      <c r="C82" s="242" t="str">
        <f>IF(LEN(A82)=0,"",INDEX('Smelter Look-up'!$C:$C,MATCH($A82,'Smelter Look-up'!$E:$E,0)))</f>
        <v/>
      </c>
      <c r="D82" s="236"/>
      <c r="E82" s="236" t="str">
        <f ca="1">IF(ISERROR($V82),"",OFFSET('Smelter Look-up'!$D$4,$V82-4,0)&amp;"")</f>
        <v/>
      </c>
      <c r="F82" s="236" t="str">
        <f ca="1">IF(ISERROR($V82),"",OFFSET('Smelter Look-up'!$E$4,$V82-4,0))</f>
        <v/>
      </c>
      <c r="G82" s="236" t="str">
        <f ca="1">IF(C82=$X$4,"Enter smelter details", IF(ISERROR($V82),"",OFFSET('Smelter Look-up'!$F$4,$V82-4,0)))</f>
        <v/>
      </c>
      <c r="H82" s="237" t="str">
        <f ca="1">IF(ISERROR($V82),"",OFFSET('Smelter Look-up'!$G$4,$V82-4,0))</f>
        <v/>
      </c>
      <c r="I82" s="238" t="str">
        <f ca="1">IF(ISERROR($V82),"",OFFSET('Smelter Look-up'!$H$4,$V82-4,0))</f>
        <v/>
      </c>
      <c r="J82" s="238" t="str">
        <f ca="1">IF(ISERROR($V82),"",OFFSET('Smelter Look-up'!$I$4,$V82-4,0))</f>
        <v/>
      </c>
      <c r="K82" s="240"/>
      <c r="L82" s="240"/>
      <c r="M82" s="240"/>
      <c r="N82" s="240"/>
      <c r="O82" s="240"/>
      <c r="P82" s="239"/>
      <c r="Q82" s="241"/>
      <c r="R82" s="236" t="str">
        <f ca="1">IF(ISERROR($V82),"",OFFSET('Smelter Look-up'!$C$4,$V82-4,0)&amp;"")</f>
        <v/>
      </c>
      <c r="S82" s="250" t="str">
        <f t="shared" ca="1" si="3"/>
        <v/>
      </c>
      <c r="T82" s="250" t="str">
        <f ca="1">IF(B82="","",IF(ISERROR(MATCH($J82,SorP!$B$1:$B$6230,0)),"",INDIRECT("'SorP'!$A$"&amp;MATCH($J82,SorP!$B$1:$B$6230,0))))</f>
        <v/>
      </c>
      <c r="U82" s="280"/>
      <c r="V82" s="281" t="e">
        <f>IF(C82="",NA(),MATCH($B82&amp;$C82,'Smelter Look-up'!$J:$J,0))</f>
        <v>#N/A</v>
      </c>
      <c r="W82" s="282"/>
      <c r="X82" s="282">
        <f t="shared" ca="1" si="4"/>
        <v>0</v>
      </c>
      <c r="Y82" s="282"/>
      <c r="Z82" s="282"/>
      <c r="AB82" s="284" t="str">
        <f t="shared" si="5"/>
        <v/>
      </c>
    </row>
    <row r="83" spans="1:28" s="283" customFormat="1" ht="20.25">
      <c r="A83" s="235"/>
      <c r="B83" s="236" t="str">
        <f>IF(LEN(A83)=0,"",INDEX('Smelter Look-up'!$A:$A,MATCH($A83,'Smelter Look-up'!$E:$E,0)))</f>
        <v/>
      </c>
      <c r="C83" s="242" t="str">
        <f>IF(LEN(A83)=0,"",INDEX('Smelter Look-up'!$C:$C,MATCH($A83,'Smelter Look-up'!$E:$E,0)))</f>
        <v/>
      </c>
      <c r="D83" s="236"/>
      <c r="E83" s="236" t="str">
        <f ca="1">IF(ISERROR($V83),"",OFFSET('Smelter Look-up'!$D$4,$V83-4,0)&amp;"")</f>
        <v/>
      </c>
      <c r="F83" s="236" t="str">
        <f ca="1">IF(ISERROR($V83),"",OFFSET('Smelter Look-up'!$E$4,$V83-4,0))</f>
        <v/>
      </c>
      <c r="G83" s="236" t="str">
        <f ca="1">IF(C83=$X$4,"Enter smelter details", IF(ISERROR($V83),"",OFFSET('Smelter Look-up'!$F$4,$V83-4,0)))</f>
        <v/>
      </c>
      <c r="H83" s="237" t="str">
        <f ca="1">IF(ISERROR($V83),"",OFFSET('Smelter Look-up'!$G$4,$V83-4,0))</f>
        <v/>
      </c>
      <c r="I83" s="238" t="str">
        <f ca="1">IF(ISERROR($V83),"",OFFSET('Smelter Look-up'!$H$4,$V83-4,0))</f>
        <v/>
      </c>
      <c r="J83" s="238" t="str">
        <f ca="1">IF(ISERROR($V83),"",OFFSET('Smelter Look-up'!$I$4,$V83-4,0))</f>
        <v/>
      </c>
      <c r="K83" s="240"/>
      <c r="L83" s="240"/>
      <c r="M83" s="240"/>
      <c r="N83" s="240"/>
      <c r="O83" s="240"/>
      <c r="P83" s="239"/>
      <c r="Q83" s="241"/>
      <c r="R83" s="236" t="str">
        <f ca="1">IF(ISERROR($V83),"",OFFSET('Smelter Look-up'!$C$4,$V83-4,0)&amp;"")</f>
        <v/>
      </c>
      <c r="S83" s="250" t="str">
        <f t="shared" ca="1" si="3"/>
        <v/>
      </c>
      <c r="T83" s="250" t="str">
        <f ca="1">IF(B83="","",IF(ISERROR(MATCH($J83,SorP!$B$1:$B$6230,0)),"",INDIRECT("'SorP'!$A$"&amp;MATCH($J83,SorP!$B$1:$B$6230,0))))</f>
        <v/>
      </c>
      <c r="U83" s="280"/>
      <c r="V83" s="281" t="e">
        <f>IF(C83="",NA(),MATCH($B83&amp;$C83,'Smelter Look-up'!$J:$J,0))</f>
        <v>#N/A</v>
      </c>
      <c r="W83" s="282"/>
      <c r="X83" s="282">
        <f t="shared" ca="1" si="4"/>
        <v>0</v>
      </c>
      <c r="Y83" s="282"/>
      <c r="Z83" s="282"/>
      <c r="AB83" s="284" t="str">
        <f t="shared" si="5"/>
        <v/>
      </c>
    </row>
    <row r="84" spans="1:28" s="283" customFormat="1" ht="20.25">
      <c r="A84" s="235"/>
      <c r="B84" s="236" t="str">
        <f>IF(LEN(A84)=0,"",INDEX('Smelter Look-up'!$A:$A,MATCH($A84,'Smelter Look-up'!$E:$E,0)))</f>
        <v/>
      </c>
      <c r="C84" s="242" t="str">
        <f>IF(LEN(A84)=0,"",INDEX('Smelter Look-up'!$C:$C,MATCH($A84,'Smelter Look-up'!$E:$E,0)))</f>
        <v/>
      </c>
      <c r="D84" s="236"/>
      <c r="E84" s="236" t="str">
        <f ca="1">IF(ISERROR($V84),"",OFFSET('Smelter Look-up'!$D$4,$V84-4,0)&amp;"")</f>
        <v/>
      </c>
      <c r="F84" s="236" t="str">
        <f ca="1">IF(ISERROR($V84),"",OFFSET('Smelter Look-up'!$E$4,$V84-4,0))</f>
        <v/>
      </c>
      <c r="G84" s="236" t="str">
        <f ca="1">IF(C84=$X$4,"Enter smelter details", IF(ISERROR($V84),"",OFFSET('Smelter Look-up'!$F$4,$V84-4,0)))</f>
        <v/>
      </c>
      <c r="H84" s="237" t="str">
        <f ca="1">IF(ISERROR($V84),"",OFFSET('Smelter Look-up'!$G$4,$V84-4,0))</f>
        <v/>
      </c>
      <c r="I84" s="238" t="str">
        <f ca="1">IF(ISERROR($V84),"",OFFSET('Smelter Look-up'!$H$4,$V84-4,0))</f>
        <v/>
      </c>
      <c r="J84" s="238" t="str">
        <f ca="1">IF(ISERROR($V84),"",OFFSET('Smelter Look-up'!$I$4,$V84-4,0))</f>
        <v/>
      </c>
      <c r="K84" s="240"/>
      <c r="L84" s="240"/>
      <c r="M84" s="240"/>
      <c r="N84" s="240"/>
      <c r="O84" s="240"/>
      <c r="P84" s="239"/>
      <c r="Q84" s="241"/>
      <c r="R84" s="236" t="str">
        <f ca="1">IF(ISERROR($V84),"",OFFSET('Smelter Look-up'!$C$4,$V84-4,0)&amp;"")</f>
        <v/>
      </c>
      <c r="S84" s="250" t="str">
        <f t="shared" ca="1" si="3"/>
        <v/>
      </c>
      <c r="T84" s="250" t="str">
        <f ca="1">IF(B84="","",IF(ISERROR(MATCH($J84,SorP!$B$1:$B$6230,0)),"",INDIRECT("'SorP'!$A$"&amp;MATCH($J84,SorP!$B$1:$B$6230,0))))</f>
        <v/>
      </c>
      <c r="U84" s="280"/>
      <c r="V84" s="281" t="e">
        <f>IF(C84="",NA(),MATCH($B84&amp;$C84,'Smelter Look-up'!$J:$J,0))</f>
        <v>#N/A</v>
      </c>
      <c r="W84" s="282"/>
      <c r="X84" s="282">
        <f t="shared" ca="1" si="4"/>
        <v>0</v>
      </c>
      <c r="Y84" s="282"/>
      <c r="Z84" s="282"/>
      <c r="AB84" s="284" t="str">
        <f t="shared" si="5"/>
        <v/>
      </c>
    </row>
    <row r="85" spans="1:28" s="283" customFormat="1" ht="20.25">
      <c r="A85" s="235"/>
      <c r="B85" s="236" t="str">
        <f>IF(LEN(A85)=0,"",INDEX('Smelter Look-up'!$A:$A,MATCH($A85,'Smelter Look-up'!$E:$E,0)))</f>
        <v/>
      </c>
      <c r="C85" s="242" t="str">
        <f>IF(LEN(A85)=0,"",INDEX('Smelter Look-up'!$C:$C,MATCH($A85,'Smelter Look-up'!$E:$E,0)))</f>
        <v/>
      </c>
      <c r="D85" s="236"/>
      <c r="E85" s="236" t="str">
        <f ca="1">IF(ISERROR($V85),"",OFFSET('Smelter Look-up'!$D$4,$V85-4,0)&amp;"")</f>
        <v/>
      </c>
      <c r="F85" s="236" t="str">
        <f ca="1">IF(ISERROR($V85),"",OFFSET('Smelter Look-up'!$E$4,$V85-4,0))</f>
        <v/>
      </c>
      <c r="G85" s="236" t="str">
        <f ca="1">IF(C85=$X$4,"Enter smelter details", IF(ISERROR($V85),"",OFFSET('Smelter Look-up'!$F$4,$V85-4,0)))</f>
        <v/>
      </c>
      <c r="H85" s="237" t="str">
        <f ca="1">IF(ISERROR($V85),"",OFFSET('Smelter Look-up'!$G$4,$V85-4,0))</f>
        <v/>
      </c>
      <c r="I85" s="238" t="str">
        <f ca="1">IF(ISERROR($V85),"",OFFSET('Smelter Look-up'!$H$4,$V85-4,0))</f>
        <v/>
      </c>
      <c r="J85" s="238" t="str">
        <f ca="1">IF(ISERROR($V85),"",OFFSET('Smelter Look-up'!$I$4,$V85-4,0))</f>
        <v/>
      </c>
      <c r="K85" s="240"/>
      <c r="L85" s="240"/>
      <c r="M85" s="240"/>
      <c r="N85" s="240"/>
      <c r="O85" s="240"/>
      <c r="P85" s="239"/>
      <c r="Q85" s="241"/>
      <c r="R85" s="236" t="str">
        <f ca="1">IF(ISERROR($V85),"",OFFSET('Smelter Look-up'!$C$4,$V85-4,0)&amp;"")</f>
        <v/>
      </c>
      <c r="S85" s="250" t="str">
        <f t="shared" ca="1" si="3"/>
        <v/>
      </c>
      <c r="T85" s="250" t="str">
        <f ca="1">IF(B85="","",IF(ISERROR(MATCH($J85,SorP!$B$1:$B$6230,0)),"",INDIRECT("'SorP'!$A$"&amp;MATCH($J85,SorP!$B$1:$B$6230,0))))</f>
        <v/>
      </c>
      <c r="U85" s="280"/>
      <c r="V85" s="281" t="e">
        <f>IF(C85="",NA(),MATCH($B85&amp;$C85,'Smelter Look-up'!$J:$J,0))</f>
        <v>#N/A</v>
      </c>
      <c r="W85" s="282"/>
      <c r="X85" s="282">
        <f t="shared" ca="1" si="4"/>
        <v>0</v>
      </c>
      <c r="Y85" s="282"/>
      <c r="Z85" s="282"/>
      <c r="AB85" s="284" t="str">
        <f t="shared" si="5"/>
        <v/>
      </c>
    </row>
    <row r="86" spans="1:28" s="283" customFormat="1" ht="20.25">
      <c r="A86" s="235"/>
      <c r="B86" s="236" t="str">
        <f>IF(LEN(A86)=0,"",INDEX('Smelter Look-up'!$A:$A,MATCH($A86,'Smelter Look-up'!$E:$E,0)))</f>
        <v/>
      </c>
      <c r="C86" s="242" t="str">
        <f>IF(LEN(A86)=0,"",INDEX('Smelter Look-up'!$C:$C,MATCH($A86,'Smelter Look-up'!$E:$E,0)))</f>
        <v/>
      </c>
      <c r="D86" s="236"/>
      <c r="E86" s="236" t="str">
        <f ca="1">IF(ISERROR($V86),"",OFFSET('Smelter Look-up'!$D$4,$V86-4,0)&amp;"")</f>
        <v/>
      </c>
      <c r="F86" s="236" t="str">
        <f ca="1">IF(ISERROR($V86),"",OFFSET('Smelter Look-up'!$E$4,$V86-4,0))</f>
        <v/>
      </c>
      <c r="G86" s="236" t="str">
        <f ca="1">IF(C86=$X$4,"Enter smelter details", IF(ISERROR($V86),"",OFFSET('Smelter Look-up'!$F$4,$V86-4,0)))</f>
        <v/>
      </c>
      <c r="H86" s="237" t="str">
        <f ca="1">IF(ISERROR($V86),"",OFFSET('Smelter Look-up'!$G$4,$V86-4,0))</f>
        <v/>
      </c>
      <c r="I86" s="238" t="str">
        <f ca="1">IF(ISERROR($V86),"",OFFSET('Smelter Look-up'!$H$4,$V86-4,0))</f>
        <v/>
      </c>
      <c r="J86" s="238" t="str">
        <f ca="1">IF(ISERROR($V86),"",OFFSET('Smelter Look-up'!$I$4,$V86-4,0))</f>
        <v/>
      </c>
      <c r="K86" s="240"/>
      <c r="L86" s="240"/>
      <c r="M86" s="240"/>
      <c r="N86" s="240"/>
      <c r="O86" s="240"/>
      <c r="P86" s="239"/>
      <c r="Q86" s="241"/>
      <c r="R86" s="236" t="str">
        <f ca="1">IF(ISERROR($V86),"",OFFSET('Smelter Look-up'!$C$4,$V86-4,0)&amp;"")</f>
        <v/>
      </c>
      <c r="S86" s="250" t="str">
        <f t="shared" ca="1" si="3"/>
        <v/>
      </c>
      <c r="T86" s="250" t="str">
        <f ca="1">IF(B86="","",IF(ISERROR(MATCH($J86,SorP!$B$1:$B$6230,0)),"",INDIRECT("'SorP'!$A$"&amp;MATCH($J86,SorP!$B$1:$B$6230,0))))</f>
        <v/>
      </c>
      <c r="U86" s="280"/>
      <c r="V86" s="281" t="e">
        <f>IF(C86="",NA(),MATCH($B86&amp;$C86,'Smelter Look-up'!$J:$J,0))</f>
        <v>#N/A</v>
      </c>
      <c r="W86" s="282"/>
      <c r="X86" s="282">
        <f t="shared" ca="1" si="4"/>
        <v>0</v>
      </c>
      <c r="Y86" s="282"/>
      <c r="Z86" s="282"/>
      <c r="AB86" s="284" t="str">
        <f t="shared" si="5"/>
        <v/>
      </c>
    </row>
    <row r="87" spans="1:28" s="283" customFormat="1" ht="20.25">
      <c r="A87" s="235"/>
      <c r="B87" s="236" t="str">
        <f>IF(LEN(A87)=0,"",INDEX('Smelter Look-up'!$A:$A,MATCH($A87,'Smelter Look-up'!$E:$E,0)))</f>
        <v/>
      </c>
      <c r="C87" s="242" t="str">
        <f>IF(LEN(A87)=0,"",INDEX('Smelter Look-up'!$C:$C,MATCH($A87,'Smelter Look-up'!$E:$E,0)))</f>
        <v/>
      </c>
      <c r="D87" s="236"/>
      <c r="E87" s="236" t="str">
        <f ca="1">IF(ISERROR($V87),"",OFFSET('Smelter Look-up'!$D$4,$V87-4,0)&amp;"")</f>
        <v/>
      </c>
      <c r="F87" s="236" t="str">
        <f ca="1">IF(ISERROR($V87),"",OFFSET('Smelter Look-up'!$E$4,$V87-4,0))</f>
        <v/>
      </c>
      <c r="G87" s="236" t="str">
        <f ca="1">IF(C87=$X$4,"Enter smelter details", IF(ISERROR($V87),"",OFFSET('Smelter Look-up'!$F$4,$V87-4,0)))</f>
        <v/>
      </c>
      <c r="H87" s="237" t="str">
        <f ca="1">IF(ISERROR($V87),"",OFFSET('Smelter Look-up'!$G$4,$V87-4,0))</f>
        <v/>
      </c>
      <c r="I87" s="238" t="str">
        <f ca="1">IF(ISERROR($V87),"",OFFSET('Smelter Look-up'!$H$4,$V87-4,0))</f>
        <v/>
      </c>
      <c r="J87" s="238" t="str">
        <f ca="1">IF(ISERROR($V87),"",OFFSET('Smelter Look-up'!$I$4,$V87-4,0))</f>
        <v/>
      </c>
      <c r="K87" s="240"/>
      <c r="L87" s="240"/>
      <c r="M87" s="240"/>
      <c r="N87" s="240"/>
      <c r="O87" s="240"/>
      <c r="P87" s="239"/>
      <c r="Q87" s="241"/>
      <c r="R87" s="236" t="str">
        <f ca="1">IF(ISERROR($V87),"",OFFSET('Smelter Look-up'!$C$4,$V87-4,0)&amp;"")</f>
        <v/>
      </c>
      <c r="S87" s="250" t="str">
        <f t="shared" ca="1" si="3"/>
        <v/>
      </c>
      <c r="T87" s="250" t="str">
        <f ca="1">IF(B87="","",IF(ISERROR(MATCH($J87,SorP!$B$1:$B$6230,0)),"",INDIRECT("'SorP'!$A$"&amp;MATCH($J87,SorP!$B$1:$B$6230,0))))</f>
        <v/>
      </c>
      <c r="U87" s="280"/>
      <c r="V87" s="281" t="e">
        <f>IF(C87="",NA(),MATCH($B87&amp;$C87,'Smelter Look-up'!$J:$J,0))</f>
        <v>#N/A</v>
      </c>
      <c r="W87" s="282"/>
      <c r="X87" s="282">
        <f t="shared" ca="1" si="4"/>
        <v>0</v>
      </c>
      <c r="Y87" s="282"/>
      <c r="Z87" s="282"/>
      <c r="AB87" s="284" t="str">
        <f t="shared" si="5"/>
        <v/>
      </c>
    </row>
    <row r="88" spans="1:28" s="283" customFormat="1" ht="20.25">
      <c r="A88" s="235"/>
      <c r="B88" s="236" t="str">
        <f>IF(LEN(A88)=0,"",INDEX('Smelter Look-up'!$A:$A,MATCH($A88,'Smelter Look-up'!$E:$E,0)))</f>
        <v/>
      </c>
      <c r="C88" s="242" t="str">
        <f>IF(LEN(A88)=0,"",INDEX('Smelter Look-up'!$C:$C,MATCH($A88,'Smelter Look-up'!$E:$E,0)))</f>
        <v/>
      </c>
      <c r="D88" s="236"/>
      <c r="E88" s="236" t="str">
        <f ca="1">IF(ISERROR($V88),"",OFFSET('Smelter Look-up'!$D$4,$V88-4,0)&amp;"")</f>
        <v/>
      </c>
      <c r="F88" s="236" t="str">
        <f ca="1">IF(ISERROR($V88),"",OFFSET('Smelter Look-up'!$E$4,$V88-4,0))</f>
        <v/>
      </c>
      <c r="G88" s="236" t="str">
        <f ca="1">IF(C88=$X$4,"Enter smelter details", IF(ISERROR($V88),"",OFFSET('Smelter Look-up'!$F$4,$V88-4,0)))</f>
        <v/>
      </c>
      <c r="H88" s="237" t="str">
        <f ca="1">IF(ISERROR($V88),"",OFFSET('Smelter Look-up'!$G$4,$V88-4,0))</f>
        <v/>
      </c>
      <c r="I88" s="238" t="str">
        <f ca="1">IF(ISERROR($V88),"",OFFSET('Smelter Look-up'!$H$4,$V88-4,0))</f>
        <v/>
      </c>
      <c r="J88" s="238" t="str">
        <f ca="1">IF(ISERROR($V88),"",OFFSET('Smelter Look-up'!$I$4,$V88-4,0))</f>
        <v/>
      </c>
      <c r="K88" s="240"/>
      <c r="L88" s="240"/>
      <c r="M88" s="240"/>
      <c r="N88" s="240"/>
      <c r="O88" s="240"/>
      <c r="P88" s="239"/>
      <c r="Q88" s="241"/>
      <c r="R88" s="236" t="str">
        <f ca="1">IF(ISERROR($V88),"",OFFSET('Smelter Look-up'!$C$4,$V88-4,0)&amp;"")</f>
        <v/>
      </c>
      <c r="S88" s="250" t="str">
        <f t="shared" ca="1" si="3"/>
        <v/>
      </c>
      <c r="T88" s="250" t="str">
        <f ca="1">IF(B88="","",IF(ISERROR(MATCH($J88,SorP!$B$1:$B$6230,0)),"",INDIRECT("'SorP'!$A$"&amp;MATCH($J88,SorP!$B$1:$B$6230,0))))</f>
        <v/>
      </c>
      <c r="U88" s="280"/>
      <c r="V88" s="281" t="e">
        <f>IF(C88="",NA(),MATCH($B88&amp;$C88,'Smelter Look-up'!$J:$J,0))</f>
        <v>#N/A</v>
      </c>
      <c r="W88" s="282"/>
      <c r="X88" s="282">
        <f t="shared" ca="1" si="4"/>
        <v>0</v>
      </c>
      <c r="Y88" s="282"/>
      <c r="Z88" s="282"/>
      <c r="AB88" s="284" t="str">
        <f t="shared" si="5"/>
        <v/>
      </c>
    </row>
    <row r="89" spans="1:28" s="283" customFormat="1" ht="20.25">
      <c r="A89" s="235"/>
      <c r="B89" s="236" t="str">
        <f>IF(LEN(A89)=0,"",INDEX('Smelter Look-up'!$A:$A,MATCH($A89,'Smelter Look-up'!$E:$E,0)))</f>
        <v/>
      </c>
      <c r="C89" s="242" t="str">
        <f>IF(LEN(A89)=0,"",INDEX('Smelter Look-up'!$C:$C,MATCH($A89,'Smelter Look-up'!$E:$E,0)))</f>
        <v/>
      </c>
      <c r="D89" s="236"/>
      <c r="E89" s="236" t="str">
        <f ca="1">IF(ISERROR($V89),"",OFFSET('Smelter Look-up'!$D$4,$V89-4,0)&amp;"")</f>
        <v/>
      </c>
      <c r="F89" s="236" t="str">
        <f ca="1">IF(ISERROR($V89),"",OFFSET('Smelter Look-up'!$E$4,$V89-4,0))</f>
        <v/>
      </c>
      <c r="G89" s="236" t="str">
        <f ca="1">IF(C89=$X$4,"Enter smelter details", IF(ISERROR($V89),"",OFFSET('Smelter Look-up'!$F$4,$V89-4,0)))</f>
        <v/>
      </c>
      <c r="H89" s="237" t="str">
        <f ca="1">IF(ISERROR($V89),"",OFFSET('Smelter Look-up'!$G$4,$V89-4,0))</f>
        <v/>
      </c>
      <c r="I89" s="238" t="str">
        <f ca="1">IF(ISERROR($V89),"",OFFSET('Smelter Look-up'!$H$4,$V89-4,0))</f>
        <v/>
      </c>
      <c r="J89" s="238" t="str">
        <f ca="1">IF(ISERROR($V89),"",OFFSET('Smelter Look-up'!$I$4,$V89-4,0))</f>
        <v/>
      </c>
      <c r="K89" s="240"/>
      <c r="L89" s="240"/>
      <c r="M89" s="240"/>
      <c r="N89" s="240"/>
      <c r="O89" s="240"/>
      <c r="P89" s="239"/>
      <c r="Q89" s="241"/>
      <c r="R89" s="236" t="str">
        <f ca="1">IF(ISERROR($V89),"",OFFSET('Smelter Look-up'!$C$4,$V89-4,0)&amp;"")</f>
        <v/>
      </c>
      <c r="S89" s="250" t="str">
        <f t="shared" ca="1" si="3"/>
        <v/>
      </c>
      <c r="T89" s="250" t="str">
        <f ca="1">IF(B89="","",IF(ISERROR(MATCH($J89,SorP!$B$1:$B$6230,0)),"",INDIRECT("'SorP'!$A$"&amp;MATCH($J89,SorP!$B$1:$B$6230,0))))</f>
        <v/>
      </c>
      <c r="U89" s="280"/>
      <c r="V89" s="281" t="e">
        <f>IF(C89="",NA(),MATCH($B89&amp;$C89,'Smelter Look-up'!$J:$J,0))</f>
        <v>#N/A</v>
      </c>
      <c r="W89" s="282"/>
      <c r="X89" s="282">
        <f t="shared" ca="1" si="4"/>
        <v>0</v>
      </c>
      <c r="Y89" s="282"/>
      <c r="Z89" s="282"/>
      <c r="AB89" s="284" t="str">
        <f t="shared" si="5"/>
        <v/>
      </c>
    </row>
    <row r="90" spans="1:28" s="283" customFormat="1" ht="20.25">
      <c r="A90" s="235"/>
      <c r="B90" s="236" t="str">
        <f>IF(LEN(A90)=0,"",INDEX('Smelter Look-up'!$A:$A,MATCH($A90,'Smelter Look-up'!$E:$E,0)))</f>
        <v/>
      </c>
      <c r="C90" s="242" t="str">
        <f>IF(LEN(A90)=0,"",INDEX('Smelter Look-up'!$C:$C,MATCH($A90,'Smelter Look-up'!$E:$E,0)))</f>
        <v/>
      </c>
      <c r="D90" s="236"/>
      <c r="E90" s="236" t="str">
        <f ca="1">IF(ISERROR($V90),"",OFFSET('Smelter Look-up'!$D$4,$V90-4,0)&amp;"")</f>
        <v/>
      </c>
      <c r="F90" s="236" t="str">
        <f ca="1">IF(ISERROR($V90),"",OFFSET('Smelter Look-up'!$E$4,$V90-4,0))</f>
        <v/>
      </c>
      <c r="G90" s="236" t="str">
        <f ca="1">IF(C90=$X$4,"Enter smelter details", IF(ISERROR($V90),"",OFFSET('Smelter Look-up'!$F$4,$V90-4,0)))</f>
        <v/>
      </c>
      <c r="H90" s="237" t="str">
        <f ca="1">IF(ISERROR($V90),"",OFFSET('Smelter Look-up'!$G$4,$V90-4,0))</f>
        <v/>
      </c>
      <c r="I90" s="238" t="str">
        <f ca="1">IF(ISERROR($V90),"",OFFSET('Smelter Look-up'!$H$4,$V90-4,0))</f>
        <v/>
      </c>
      <c r="J90" s="238" t="str">
        <f ca="1">IF(ISERROR($V90),"",OFFSET('Smelter Look-up'!$I$4,$V90-4,0))</f>
        <v/>
      </c>
      <c r="K90" s="240"/>
      <c r="L90" s="240"/>
      <c r="M90" s="240"/>
      <c r="N90" s="240"/>
      <c r="O90" s="240"/>
      <c r="P90" s="239"/>
      <c r="Q90" s="241"/>
      <c r="R90" s="236" t="str">
        <f ca="1">IF(ISERROR($V90),"",OFFSET('Smelter Look-up'!$C$4,$V90-4,0)&amp;"")</f>
        <v/>
      </c>
      <c r="S90" s="250" t="str">
        <f t="shared" ca="1" si="3"/>
        <v/>
      </c>
      <c r="T90" s="250" t="str">
        <f ca="1">IF(B90="","",IF(ISERROR(MATCH($J90,SorP!$B$1:$B$6230,0)),"",INDIRECT("'SorP'!$A$"&amp;MATCH($J90,SorP!$B$1:$B$6230,0))))</f>
        <v/>
      </c>
      <c r="U90" s="280"/>
      <c r="V90" s="281" t="e">
        <f>IF(C90="",NA(),MATCH($B90&amp;$C90,'Smelter Look-up'!$J:$J,0))</f>
        <v>#N/A</v>
      </c>
      <c r="W90" s="282"/>
      <c r="X90" s="282">
        <f t="shared" ca="1" si="4"/>
        <v>0</v>
      </c>
      <c r="Y90" s="282"/>
      <c r="Z90" s="282"/>
      <c r="AB90" s="284" t="str">
        <f t="shared" si="5"/>
        <v/>
      </c>
    </row>
    <row r="91" spans="1:28" s="283" customFormat="1" ht="20.25">
      <c r="A91" s="235"/>
      <c r="B91" s="236" t="str">
        <f>IF(LEN(A91)=0,"",INDEX('Smelter Look-up'!$A:$A,MATCH($A91,'Smelter Look-up'!$E:$E,0)))</f>
        <v/>
      </c>
      <c r="C91" s="242" t="str">
        <f>IF(LEN(A91)=0,"",INDEX('Smelter Look-up'!$C:$C,MATCH($A91,'Smelter Look-up'!$E:$E,0)))</f>
        <v/>
      </c>
      <c r="D91" s="236"/>
      <c r="E91" s="236" t="str">
        <f ca="1">IF(ISERROR($V91),"",OFFSET('Smelter Look-up'!$D$4,$V91-4,0)&amp;"")</f>
        <v/>
      </c>
      <c r="F91" s="236" t="str">
        <f ca="1">IF(ISERROR($V91),"",OFFSET('Smelter Look-up'!$E$4,$V91-4,0))</f>
        <v/>
      </c>
      <c r="G91" s="236" t="str">
        <f ca="1">IF(C91=$X$4,"Enter smelter details", IF(ISERROR($V91),"",OFFSET('Smelter Look-up'!$F$4,$V91-4,0)))</f>
        <v/>
      </c>
      <c r="H91" s="237" t="str">
        <f ca="1">IF(ISERROR($V91),"",OFFSET('Smelter Look-up'!$G$4,$V91-4,0))</f>
        <v/>
      </c>
      <c r="I91" s="238" t="str">
        <f ca="1">IF(ISERROR($V91),"",OFFSET('Smelter Look-up'!$H$4,$V91-4,0))</f>
        <v/>
      </c>
      <c r="J91" s="238" t="str">
        <f ca="1">IF(ISERROR($V91),"",OFFSET('Smelter Look-up'!$I$4,$V91-4,0))</f>
        <v/>
      </c>
      <c r="K91" s="240"/>
      <c r="L91" s="240"/>
      <c r="M91" s="240"/>
      <c r="N91" s="240"/>
      <c r="O91" s="240"/>
      <c r="P91" s="239"/>
      <c r="Q91" s="241"/>
      <c r="R91" s="236" t="str">
        <f ca="1">IF(ISERROR($V91),"",OFFSET('Smelter Look-up'!$C$4,$V91-4,0)&amp;"")</f>
        <v/>
      </c>
      <c r="S91" s="250" t="str">
        <f t="shared" ca="1" si="3"/>
        <v/>
      </c>
      <c r="T91" s="250" t="str">
        <f ca="1">IF(B91="","",IF(ISERROR(MATCH($J91,SorP!$B$1:$B$6230,0)),"",INDIRECT("'SorP'!$A$"&amp;MATCH($J91,SorP!$B$1:$B$6230,0))))</f>
        <v/>
      </c>
      <c r="U91" s="280"/>
      <c r="V91" s="281" t="e">
        <f>IF(C91="",NA(),MATCH($B91&amp;$C91,'Smelter Look-up'!$J:$J,0))</f>
        <v>#N/A</v>
      </c>
      <c r="W91" s="282"/>
      <c r="X91" s="282">
        <f t="shared" ca="1" si="4"/>
        <v>0</v>
      </c>
      <c r="Y91" s="282"/>
      <c r="Z91" s="282"/>
      <c r="AB91" s="284" t="str">
        <f t="shared" si="5"/>
        <v/>
      </c>
    </row>
    <row r="92" spans="1:28" s="283" customFormat="1" ht="20.25">
      <c r="A92" s="235"/>
      <c r="B92" s="236" t="str">
        <f>IF(LEN(A92)=0,"",INDEX('Smelter Look-up'!$A:$A,MATCH($A92,'Smelter Look-up'!$E:$E,0)))</f>
        <v/>
      </c>
      <c r="C92" s="242" t="str">
        <f>IF(LEN(A92)=0,"",INDEX('Smelter Look-up'!$C:$C,MATCH($A92,'Smelter Look-up'!$E:$E,0)))</f>
        <v/>
      </c>
      <c r="D92" s="236"/>
      <c r="E92" s="236" t="str">
        <f ca="1">IF(ISERROR($V92),"",OFFSET('Smelter Look-up'!$D$4,$V92-4,0)&amp;"")</f>
        <v/>
      </c>
      <c r="F92" s="236" t="str">
        <f ca="1">IF(ISERROR($V92),"",OFFSET('Smelter Look-up'!$E$4,$V92-4,0))</f>
        <v/>
      </c>
      <c r="G92" s="236" t="str">
        <f ca="1">IF(C92=$X$4,"Enter smelter details", IF(ISERROR($V92),"",OFFSET('Smelter Look-up'!$F$4,$V92-4,0)))</f>
        <v/>
      </c>
      <c r="H92" s="237" t="str">
        <f ca="1">IF(ISERROR($V92),"",OFFSET('Smelter Look-up'!$G$4,$V92-4,0))</f>
        <v/>
      </c>
      <c r="I92" s="238" t="str">
        <f ca="1">IF(ISERROR($V92),"",OFFSET('Smelter Look-up'!$H$4,$V92-4,0))</f>
        <v/>
      </c>
      <c r="J92" s="238" t="str">
        <f ca="1">IF(ISERROR($V92),"",OFFSET('Smelter Look-up'!$I$4,$V92-4,0))</f>
        <v/>
      </c>
      <c r="K92" s="240"/>
      <c r="L92" s="240"/>
      <c r="M92" s="240"/>
      <c r="N92" s="240"/>
      <c r="O92" s="240"/>
      <c r="P92" s="239"/>
      <c r="Q92" s="241"/>
      <c r="R92" s="236" t="str">
        <f ca="1">IF(ISERROR($V92),"",OFFSET('Smelter Look-up'!$C$4,$V92-4,0)&amp;"")</f>
        <v/>
      </c>
      <c r="S92" s="250" t="str">
        <f t="shared" ca="1" si="3"/>
        <v/>
      </c>
      <c r="T92" s="250" t="str">
        <f ca="1">IF(B92="","",IF(ISERROR(MATCH($J92,SorP!$B$1:$B$6230,0)),"",INDIRECT("'SorP'!$A$"&amp;MATCH($J92,SorP!$B$1:$B$6230,0))))</f>
        <v/>
      </c>
      <c r="U92" s="280"/>
      <c r="V92" s="281" t="e">
        <f>IF(C92="",NA(),MATCH($B92&amp;$C92,'Smelter Look-up'!$J:$J,0))</f>
        <v>#N/A</v>
      </c>
      <c r="W92" s="282"/>
      <c r="X92" s="282">
        <f t="shared" ca="1" si="4"/>
        <v>0</v>
      </c>
      <c r="Y92" s="282"/>
      <c r="Z92" s="282"/>
      <c r="AB92" s="284" t="str">
        <f t="shared" si="5"/>
        <v/>
      </c>
    </row>
    <row r="93" spans="1:28" s="283" customFormat="1" ht="20.25">
      <c r="A93" s="235"/>
      <c r="B93" s="236" t="str">
        <f>IF(LEN(A93)=0,"",INDEX('Smelter Look-up'!$A:$A,MATCH($A93,'Smelter Look-up'!$E:$E,0)))</f>
        <v/>
      </c>
      <c r="C93" s="242" t="str">
        <f>IF(LEN(A93)=0,"",INDEX('Smelter Look-up'!$C:$C,MATCH($A93,'Smelter Look-up'!$E:$E,0)))</f>
        <v/>
      </c>
      <c r="D93" s="236"/>
      <c r="E93" s="236" t="str">
        <f ca="1">IF(ISERROR($V93),"",OFFSET('Smelter Look-up'!$D$4,$V93-4,0)&amp;"")</f>
        <v/>
      </c>
      <c r="F93" s="236" t="str">
        <f ca="1">IF(ISERROR($V93),"",OFFSET('Smelter Look-up'!$E$4,$V93-4,0))</f>
        <v/>
      </c>
      <c r="G93" s="236" t="str">
        <f ca="1">IF(C93=$X$4,"Enter smelter details", IF(ISERROR($V93),"",OFFSET('Smelter Look-up'!$F$4,$V93-4,0)))</f>
        <v/>
      </c>
      <c r="H93" s="237" t="str">
        <f ca="1">IF(ISERROR($V93),"",OFFSET('Smelter Look-up'!$G$4,$V93-4,0))</f>
        <v/>
      </c>
      <c r="I93" s="238" t="str">
        <f ca="1">IF(ISERROR($V93),"",OFFSET('Smelter Look-up'!$H$4,$V93-4,0))</f>
        <v/>
      </c>
      <c r="J93" s="238" t="str">
        <f ca="1">IF(ISERROR($V93),"",OFFSET('Smelter Look-up'!$I$4,$V93-4,0))</f>
        <v/>
      </c>
      <c r="K93" s="240"/>
      <c r="L93" s="240"/>
      <c r="M93" s="240"/>
      <c r="N93" s="240"/>
      <c r="O93" s="240"/>
      <c r="P93" s="239"/>
      <c r="Q93" s="241"/>
      <c r="R93" s="236" t="str">
        <f ca="1">IF(ISERROR($V93),"",OFFSET('Smelter Look-up'!$C$4,$V93-4,0)&amp;"")</f>
        <v/>
      </c>
      <c r="S93" s="250" t="str">
        <f t="shared" ca="1" si="3"/>
        <v/>
      </c>
      <c r="T93" s="250" t="str">
        <f ca="1">IF(B93="","",IF(ISERROR(MATCH($J93,SorP!$B$1:$B$6230,0)),"",INDIRECT("'SorP'!$A$"&amp;MATCH($J93,SorP!$B$1:$B$6230,0))))</f>
        <v/>
      </c>
      <c r="U93" s="280"/>
      <c r="V93" s="281" t="e">
        <f>IF(C93="",NA(),MATCH($B93&amp;$C93,'Smelter Look-up'!$J:$J,0))</f>
        <v>#N/A</v>
      </c>
      <c r="W93" s="282"/>
      <c r="X93" s="282">
        <f t="shared" ca="1" si="4"/>
        <v>0</v>
      </c>
      <c r="Y93" s="282"/>
      <c r="Z93" s="282"/>
      <c r="AB93" s="284" t="str">
        <f t="shared" si="5"/>
        <v/>
      </c>
    </row>
    <row r="94" spans="1:28" s="283" customFormat="1" ht="20.25">
      <c r="A94" s="235"/>
      <c r="B94" s="236" t="str">
        <f>IF(LEN(A94)=0,"",INDEX('Smelter Look-up'!$A:$A,MATCH($A94,'Smelter Look-up'!$E:$E,0)))</f>
        <v/>
      </c>
      <c r="C94" s="242" t="str">
        <f>IF(LEN(A94)=0,"",INDEX('Smelter Look-up'!$C:$C,MATCH($A94,'Smelter Look-up'!$E:$E,0)))</f>
        <v/>
      </c>
      <c r="D94" s="236"/>
      <c r="E94" s="236" t="str">
        <f ca="1">IF(ISERROR($V94),"",OFFSET('Smelter Look-up'!$D$4,$V94-4,0)&amp;"")</f>
        <v/>
      </c>
      <c r="F94" s="236" t="str">
        <f ca="1">IF(ISERROR($V94),"",OFFSET('Smelter Look-up'!$E$4,$V94-4,0))</f>
        <v/>
      </c>
      <c r="G94" s="236" t="str">
        <f ca="1">IF(C94=$X$4,"Enter smelter details", IF(ISERROR($V94),"",OFFSET('Smelter Look-up'!$F$4,$V94-4,0)))</f>
        <v/>
      </c>
      <c r="H94" s="237" t="str">
        <f ca="1">IF(ISERROR($V94),"",OFFSET('Smelter Look-up'!$G$4,$V94-4,0))</f>
        <v/>
      </c>
      <c r="I94" s="238" t="str">
        <f ca="1">IF(ISERROR($V94),"",OFFSET('Smelter Look-up'!$H$4,$V94-4,0))</f>
        <v/>
      </c>
      <c r="J94" s="238" t="str">
        <f ca="1">IF(ISERROR($V94),"",OFFSET('Smelter Look-up'!$I$4,$V94-4,0))</f>
        <v/>
      </c>
      <c r="K94" s="240"/>
      <c r="L94" s="240"/>
      <c r="M94" s="240"/>
      <c r="N94" s="240"/>
      <c r="O94" s="240"/>
      <c r="P94" s="239"/>
      <c r="Q94" s="241"/>
      <c r="R94" s="236" t="str">
        <f ca="1">IF(ISERROR($V94),"",OFFSET('Smelter Look-up'!$C$4,$V94-4,0)&amp;"")</f>
        <v/>
      </c>
      <c r="S94" s="250" t="str">
        <f t="shared" ca="1" si="3"/>
        <v/>
      </c>
      <c r="T94" s="250" t="str">
        <f ca="1">IF(B94="","",IF(ISERROR(MATCH($J94,SorP!$B$1:$B$6230,0)),"",INDIRECT("'SorP'!$A$"&amp;MATCH($J94,SorP!$B$1:$B$6230,0))))</f>
        <v/>
      </c>
      <c r="U94" s="280"/>
      <c r="V94" s="281" t="e">
        <f>IF(C94="",NA(),MATCH($B94&amp;$C94,'Smelter Look-up'!$J:$J,0))</f>
        <v>#N/A</v>
      </c>
      <c r="W94" s="282"/>
      <c r="X94" s="282">
        <f t="shared" ca="1" si="4"/>
        <v>0</v>
      </c>
      <c r="Y94" s="282"/>
      <c r="Z94" s="282"/>
      <c r="AB94" s="284" t="str">
        <f t="shared" si="5"/>
        <v/>
      </c>
    </row>
    <row r="95" spans="1:28" s="283" customFormat="1" ht="20.25">
      <c r="A95" s="235"/>
      <c r="B95" s="236" t="str">
        <f>IF(LEN(A95)=0,"",INDEX('Smelter Look-up'!$A:$A,MATCH($A95,'Smelter Look-up'!$E:$E,0)))</f>
        <v/>
      </c>
      <c r="C95" s="242" t="str">
        <f>IF(LEN(A95)=0,"",INDEX('Smelter Look-up'!$C:$C,MATCH($A95,'Smelter Look-up'!$E:$E,0)))</f>
        <v/>
      </c>
      <c r="D95" s="236"/>
      <c r="E95" s="236" t="str">
        <f ca="1">IF(ISERROR($V95),"",OFFSET('Smelter Look-up'!$D$4,$V95-4,0)&amp;"")</f>
        <v/>
      </c>
      <c r="F95" s="236" t="str">
        <f ca="1">IF(ISERROR($V95),"",OFFSET('Smelter Look-up'!$E$4,$V95-4,0))</f>
        <v/>
      </c>
      <c r="G95" s="236" t="str">
        <f ca="1">IF(C95=$X$4,"Enter smelter details", IF(ISERROR($V95),"",OFFSET('Smelter Look-up'!$F$4,$V95-4,0)))</f>
        <v/>
      </c>
      <c r="H95" s="237" t="str">
        <f ca="1">IF(ISERROR($V95),"",OFFSET('Smelter Look-up'!$G$4,$V95-4,0))</f>
        <v/>
      </c>
      <c r="I95" s="238" t="str">
        <f ca="1">IF(ISERROR($V95),"",OFFSET('Smelter Look-up'!$H$4,$V95-4,0))</f>
        <v/>
      </c>
      <c r="J95" s="238" t="str">
        <f ca="1">IF(ISERROR($V95),"",OFFSET('Smelter Look-up'!$I$4,$V95-4,0))</f>
        <v/>
      </c>
      <c r="K95" s="240"/>
      <c r="L95" s="240"/>
      <c r="M95" s="240"/>
      <c r="N95" s="240"/>
      <c r="O95" s="240"/>
      <c r="P95" s="239"/>
      <c r="Q95" s="241"/>
      <c r="R95" s="236" t="str">
        <f ca="1">IF(ISERROR($V95),"",OFFSET('Smelter Look-up'!$C$4,$V95-4,0)&amp;"")</f>
        <v/>
      </c>
      <c r="S95" s="250" t="str">
        <f t="shared" ca="1" si="3"/>
        <v/>
      </c>
      <c r="T95" s="250" t="str">
        <f ca="1">IF(B95="","",IF(ISERROR(MATCH($J95,SorP!$B$1:$B$6230,0)),"",INDIRECT("'SorP'!$A$"&amp;MATCH($J95,SorP!$B$1:$B$6230,0))))</f>
        <v/>
      </c>
      <c r="U95" s="280"/>
      <c r="V95" s="281" t="e">
        <f>IF(C95="",NA(),MATCH($B95&amp;$C95,'Smelter Look-up'!$J:$J,0))</f>
        <v>#N/A</v>
      </c>
      <c r="W95" s="282"/>
      <c r="X95" s="282">
        <f t="shared" ca="1" si="4"/>
        <v>0</v>
      </c>
      <c r="Y95" s="282"/>
      <c r="Z95" s="282"/>
      <c r="AB95" s="284" t="str">
        <f t="shared" si="5"/>
        <v/>
      </c>
    </row>
    <row r="96" spans="1:28" s="283" customFormat="1" ht="20.25">
      <c r="A96" s="235"/>
      <c r="B96" s="236" t="str">
        <f>IF(LEN(A96)=0,"",INDEX('Smelter Look-up'!$A:$A,MATCH($A96,'Smelter Look-up'!$E:$E,0)))</f>
        <v/>
      </c>
      <c r="C96" s="242" t="str">
        <f>IF(LEN(A96)=0,"",INDEX('Smelter Look-up'!$C:$C,MATCH($A96,'Smelter Look-up'!$E:$E,0)))</f>
        <v/>
      </c>
      <c r="D96" s="236"/>
      <c r="E96" s="236" t="str">
        <f ca="1">IF(ISERROR($V96),"",OFFSET('Smelter Look-up'!$D$4,$V96-4,0)&amp;"")</f>
        <v/>
      </c>
      <c r="F96" s="236" t="str">
        <f ca="1">IF(ISERROR($V96),"",OFFSET('Smelter Look-up'!$E$4,$V96-4,0))</f>
        <v/>
      </c>
      <c r="G96" s="236" t="str">
        <f ca="1">IF(C96=$X$4,"Enter smelter details", IF(ISERROR($V96),"",OFFSET('Smelter Look-up'!$F$4,$V96-4,0)))</f>
        <v/>
      </c>
      <c r="H96" s="237" t="str">
        <f ca="1">IF(ISERROR($V96),"",OFFSET('Smelter Look-up'!$G$4,$V96-4,0))</f>
        <v/>
      </c>
      <c r="I96" s="238" t="str">
        <f ca="1">IF(ISERROR($V96),"",OFFSET('Smelter Look-up'!$H$4,$V96-4,0))</f>
        <v/>
      </c>
      <c r="J96" s="238" t="str">
        <f ca="1">IF(ISERROR($V96),"",OFFSET('Smelter Look-up'!$I$4,$V96-4,0))</f>
        <v/>
      </c>
      <c r="K96" s="240"/>
      <c r="L96" s="240"/>
      <c r="M96" s="240"/>
      <c r="N96" s="240"/>
      <c r="O96" s="240"/>
      <c r="P96" s="239"/>
      <c r="Q96" s="241"/>
      <c r="R96" s="236" t="str">
        <f ca="1">IF(ISERROR($V96),"",OFFSET('Smelter Look-up'!$C$4,$V96-4,0)&amp;"")</f>
        <v/>
      </c>
      <c r="S96" s="250" t="str">
        <f t="shared" ca="1" si="3"/>
        <v/>
      </c>
      <c r="T96" s="250" t="str">
        <f ca="1">IF(B96="","",IF(ISERROR(MATCH($J96,SorP!$B$1:$B$6230,0)),"",INDIRECT("'SorP'!$A$"&amp;MATCH($J96,SorP!$B$1:$B$6230,0))))</f>
        <v/>
      </c>
      <c r="U96" s="280"/>
      <c r="V96" s="281" t="e">
        <f>IF(C96="",NA(),MATCH($B96&amp;$C96,'Smelter Look-up'!$J:$J,0))</f>
        <v>#N/A</v>
      </c>
      <c r="W96" s="282"/>
      <c r="X96" s="282">
        <f t="shared" ca="1" si="4"/>
        <v>0</v>
      </c>
      <c r="Y96" s="282"/>
      <c r="Z96" s="282"/>
      <c r="AB96" s="284" t="str">
        <f t="shared" si="5"/>
        <v/>
      </c>
    </row>
    <row r="97" spans="1:28" s="283" customFormat="1" ht="20.25">
      <c r="A97" s="235"/>
      <c r="B97" s="236" t="str">
        <f>IF(LEN(A97)=0,"",INDEX('Smelter Look-up'!$A:$A,MATCH($A97,'Smelter Look-up'!$E:$E,0)))</f>
        <v/>
      </c>
      <c r="C97" s="242" t="str">
        <f>IF(LEN(A97)=0,"",INDEX('Smelter Look-up'!$C:$C,MATCH($A97,'Smelter Look-up'!$E:$E,0)))</f>
        <v/>
      </c>
      <c r="D97" s="236"/>
      <c r="E97" s="236" t="str">
        <f ca="1">IF(ISERROR($V97),"",OFFSET('Smelter Look-up'!$D$4,$V97-4,0)&amp;"")</f>
        <v/>
      </c>
      <c r="F97" s="236" t="str">
        <f ca="1">IF(ISERROR($V97),"",OFFSET('Smelter Look-up'!$E$4,$V97-4,0))</f>
        <v/>
      </c>
      <c r="G97" s="236" t="str">
        <f ca="1">IF(C97=$X$4,"Enter smelter details", IF(ISERROR($V97),"",OFFSET('Smelter Look-up'!$F$4,$V97-4,0)))</f>
        <v/>
      </c>
      <c r="H97" s="237" t="str">
        <f ca="1">IF(ISERROR($V97),"",OFFSET('Smelter Look-up'!$G$4,$V97-4,0))</f>
        <v/>
      </c>
      <c r="I97" s="238" t="str">
        <f ca="1">IF(ISERROR($V97),"",OFFSET('Smelter Look-up'!$H$4,$V97-4,0))</f>
        <v/>
      </c>
      <c r="J97" s="238" t="str">
        <f ca="1">IF(ISERROR($V97),"",OFFSET('Smelter Look-up'!$I$4,$V97-4,0))</f>
        <v/>
      </c>
      <c r="K97" s="240"/>
      <c r="L97" s="240"/>
      <c r="M97" s="240"/>
      <c r="N97" s="240"/>
      <c r="O97" s="240"/>
      <c r="P97" s="239"/>
      <c r="Q97" s="241"/>
      <c r="R97" s="236" t="str">
        <f ca="1">IF(ISERROR($V97),"",OFFSET('Smelter Look-up'!$C$4,$V97-4,0)&amp;"")</f>
        <v/>
      </c>
      <c r="S97" s="250" t="str">
        <f t="shared" ca="1" si="3"/>
        <v/>
      </c>
      <c r="T97" s="250" t="str">
        <f ca="1">IF(B97="","",IF(ISERROR(MATCH($J97,SorP!$B$1:$B$6230,0)),"",INDIRECT("'SorP'!$A$"&amp;MATCH($J97,SorP!$B$1:$B$6230,0))))</f>
        <v/>
      </c>
      <c r="U97" s="280"/>
      <c r="V97" s="281" t="e">
        <f>IF(C97="",NA(),MATCH($B97&amp;$C97,'Smelter Look-up'!$J:$J,0))</f>
        <v>#N/A</v>
      </c>
      <c r="W97" s="282"/>
      <c r="X97" s="282">
        <f t="shared" ca="1" si="4"/>
        <v>0</v>
      </c>
      <c r="Y97" s="282"/>
      <c r="Z97" s="282"/>
      <c r="AB97" s="284" t="str">
        <f t="shared" si="5"/>
        <v/>
      </c>
    </row>
    <row r="98" spans="1:28" s="283" customFormat="1" ht="20.25">
      <c r="A98" s="235"/>
      <c r="B98" s="236" t="str">
        <f>IF(LEN(A98)=0,"",INDEX('Smelter Look-up'!$A:$A,MATCH($A98,'Smelter Look-up'!$E:$E,0)))</f>
        <v/>
      </c>
      <c r="C98" s="242" t="str">
        <f>IF(LEN(A98)=0,"",INDEX('Smelter Look-up'!$C:$C,MATCH($A98,'Smelter Look-up'!$E:$E,0)))</f>
        <v/>
      </c>
      <c r="D98" s="236"/>
      <c r="E98" s="236" t="str">
        <f ca="1">IF(ISERROR($V98),"",OFFSET('Smelter Look-up'!$D$4,$V98-4,0)&amp;"")</f>
        <v/>
      </c>
      <c r="F98" s="236" t="str">
        <f ca="1">IF(ISERROR($V98),"",OFFSET('Smelter Look-up'!$E$4,$V98-4,0))</f>
        <v/>
      </c>
      <c r="G98" s="236" t="str">
        <f ca="1">IF(C98=$X$4,"Enter smelter details", IF(ISERROR($V98),"",OFFSET('Smelter Look-up'!$F$4,$V98-4,0)))</f>
        <v/>
      </c>
      <c r="H98" s="237" t="str">
        <f ca="1">IF(ISERROR($V98),"",OFFSET('Smelter Look-up'!$G$4,$V98-4,0))</f>
        <v/>
      </c>
      <c r="I98" s="238" t="str">
        <f ca="1">IF(ISERROR($V98),"",OFFSET('Smelter Look-up'!$H$4,$V98-4,0))</f>
        <v/>
      </c>
      <c r="J98" s="238" t="str">
        <f ca="1">IF(ISERROR($V98),"",OFFSET('Smelter Look-up'!$I$4,$V98-4,0))</f>
        <v/>
      </c>
      <c r="K98" s="240"/>
      <c r="L98" s="240"/>
      <c r="M98" s="240"/>
      <c r="N98" s="240"/>
      <c r="O98" s="240"/>
      <c r="P98" s="239"/>
      <c r="Q98" s="241"/>
      <c r="R98" s="236" t="str">
        <f ca="1">IF(ISERROR($V98),"",OFFSET('Smelter Look-up'!$C$4,$V98-4,0)&amp;"")</f>
        <v/>
      </c>
      <c r="S98" s="250" t="str">
        <f t="shared" ca="1" si="3"/>
        <v/>
      </c>
      <c r="T98" s="250" t="str">
        <f ca="1">IF(B98="","",IF(ISERROR(MATCH($J98,SorP!$B$1:$B$6230,0)),"",INDIRECT("'SorP'!$A$"&amp;MATCH($J98,SorP!$B$1:$B$6230,0))))</f>
        <v/>
      </c>
      <c r="U98" s="280"/>
      <c r="V98" s="281" t="e">
        <f>IF(C98="",NA(),MATCH($B98&amp;$C98,'Smelter Look-up'!$J:$J,0))</f>
        <v>#N/A</v>
      </c>
      <c r="W98" s="282"/>
      <c r="X98" s="282">
        <f t="shared" ca="1" si="4"/>
        <v>0</v>
      </c>
      <c r="Y98" s="282"/>
      <c r="Z98" s="282"/>
      <c r="AB98" s="284" t="str">
        <f t="shared" si="5"/>
        <v/>
      </c>
    </row>
    <row r="99" spans="1:28" s="283" customFormat="1" ht="20.25">
      <c r="A99" s="235"/>
      <c r="B99" s="236" t="str">
        <f>IF(LEN(A99)=0,"",INDEX('Smelter Look-up'!$A:$A,MATCH($A99,'Smelter Look-up'!$E:$E,0)))</f>
        <v/>
      </c>
      <c r="C99" s="242" t="str">
        <f>IF(LEN(A99)=0,"",INDEX('Smelter Look-up'!$C:$C,MATCH($A99,'Smelter Look-up'!$E:$E,0)))</f>
        <v/>
      </c>
      <c r="D99" s="236"/>
      <c r="E99" s="236" t="str">
        <f ca="1">IF(ISERROR($V99),"",OFFSET('Smelter Look-up'!$D$4,$V99-4,0)&amp;"")</f>
        <v/>
      </c>
      <c r="F99" s="236" t="str">
        <f ca="1">IF(ISERROR($V99),"",OFFSET('Smelter Look-up'!$E$4,$V99-4,0))</f>
        <v/>
      </c>
      <c r="G99" s="236" t="str">
        <f ca="1">IF(C99=$X$4,"Enter smelter details", IF(ISERROR($V99),"",OFFSET('Smelter Look-up'!$F$4,$V99-4,0)))</f>
        <v/>
      </c>
      <c r="H99" s="237" t="str">
        <f ca="1">IF(ISERROR($V99),"",OFFSET('Smelter Look-up'!$G$4,$V99-4,0))</f>
        <v/>
      </c>
      <c r="I99" s="238" t="str">
        <f ca="1">IF(ISERROR($V99),"",OFFSET('Smelter Look-up'!$H$4,$V99-4,0))</f>
        <v/>
      </c>
      <c r="J99" s="238" t="str">
        <f ca="1">IF(ISERROR($V99),"",OFFSET('Smelter Look-up'!$I$4,$V99-4,0))</f>
        <v/>
      </c>
      <c r="K99" s="240"/>
      <c r="L99" s="240"/>
      <c r="M99" s="240"/>
      <c r="N99" s="240"/>
      <c r="O99" s="240"/>
      <c r="P99" s="239"/>
      <c r="Q99" s="241"/>
      <c r="R99" s="236" t="str">
        <f ca="1">IF(ISERROR($V99),"",OFFSET('Smelter Look-up'!$C$4,$V99-4,0)&amp;"")</f>
        <v/>
      </c>
      <c r="S99" s="250" t="str">
        <f t="shared" ca="1" si="3"/>
        <v/>
      </c>
      <c r="T99" s="250" t="str">
        <f ca="1">IF(B99="","",IF(ISERROR(MATCH($J99,SorP!$B$1:$B$6230,0)),"",INDIRECT("'SorP'!$A$"&amp;MATCH($J99,SorP!$B$1:$B$6230,0))))</f>
        <v/>
      </c>
      <c r="U99" s="280"/>
      <c r="V99" s="281" t="e">
        <f>IF(C99="",NA(),MATCH($B99&amp;$C99,'Smelter Look-up'!$J:$J,0))</f>
        <v>#N/A</v>
      </c>
      <c r="W99" s="282"/>
      <c r="X99" s="282">
        <f t="shared" ca="1" si="4"/>
        <v>0</v>
      </c>
      <c r="Y99" s="282"/>
      <c r="Z99" s="282"/>
      <c r="AB99" s="284" t="str">
        <f t="shared" si="5"/>
        <v/>
      </c>
    </row>
    <row r="100" spans="1:28" s="283" customFormat="1" ht="20.25">
      <c r="A100" s="235"/>
      <c r="B100" s="236" t="str">
        <f>IF(LEN(A100)=0,"",INDEX('Smelter Look-up'!$A:$A,MATCH($A100,'Smelter Look-up'!$E:$E,0)))</f>
        <v/>
      </c>
      <c r="C100" s="242" t="str">
        <f>IF(LEN(A100)=0,"",INDEX('Smelter Look-up'!$C:$C,MATCH($A100,'Smelter Look-up'!$E:$E,0)))</f>
        <v/>
      </c>
      <c r="D100" s="236"/>
      <c r="E100" s="236" t="str">
        <f ca="1">IF(ISERROR($V100),"",OFFSET('Smelter Look-up'!$D$4,$V100-4,0)&amp;"")</f>
        <v/>
      </c>
      <c r="F100" s="236" t="str">
        <f ca="1">IF(ISERROR($V100),"",OFFSET('Smelter Look-up'!$E$4,$V100-4,0))</f>
        <v/>
      </c>
      <c r="G100" s="236" t="str">
        <f ca="1">IF(C100=$X$4,"Enter smelter details", IF(ISERROR($V100),"",OFFSET('Smelter Look-up'!$F$4,$V100-4,0)))</f>
        <v/>
      </c>
      <c r="H100" s="237" t="str">
        <f ca="1">IF(ISERROR($V100),"",OFFSET('Smelter Look-up'!$G$4,$V100-4,0))</f>
        <v/>
      </c>
      <c r="I100" s="238" t="str">
        <f ca="1">IF(ISERROR($V100),"",OFFSET('Smelter Look-up'!$H$4,$V100-4,0))</f>
        <v/>
      </c>
      <c r="J100" s="238" t="str">
        <f ca="1">IF(ISERROR($V100),"",OFFSET('Smelter Look-up'!$I$4,$V100-4,0))</f>
        <v/>
      </c>
      <c r="K100" s="240"/>
      <c r="L100" s="240"/>
      <c r="M100" s="240"/>
      <c r="N100" s="240"/>
      <c r="O100" s="240"/>
      <c r="P100" s="239"/>
      <c r="Q100" s="241"/>
      <c r="R100" s="236" t="str">
        <f ca="1">IF(ISERROR($V100),"",OFFSET('Smelter Look-up'!$C$4,$V100-4,0)&amp;"")</f>
        <v/>
      </c>
      <c r="S100" s="250" t="str">
        <f t="shared" ca="1" si="3"/>
        <v/>
      </c>
      <c r="T100" s="250" t="str">
        <f ca="1">IF(B100="","",IF(ISERROR(MATCH($J100,SorP!$B$1:$B$6230,0)),"",INDIRECT("'SorP'!$A$"&amp;MATCH($J100,SorP!$B$1:$B$6230,0))))</f>
        <v/>
      </c>
      <c r="U100" s="280"/>
      <c r="V100" s="281" t="e">
        <f>IF(C100="",NA(),MATCH($B100&amp;$C100,'Smelter Look-up'!$J:$J,0))</f>
        <v>#N/A</v>
      </c>
      <c r="W100" s="282"/>
      <c r="X100" s="282">
        <f t="shared" ca="1" si="4"/>
        <v>0</v>
      </c>
      <c r="Y100" s="282"/>
      <c r="Z100" s="282"/>
      <c r="AB100" s="284" t="str">
        <f t="shared" si="5"/>
        <v/>
      </c>
    </row>
    <row r="101" spans="1:28" s="283" customFormat="1" ht="20.25">
      <c r="A101" s="235"/>
      <c r="B101" s="236" t="str">
        <f>IF(LEN(A101)=0,"",INDEX('Smelter Look-up'!$A:$A,MATCH($A101,'Smelter Look-up'!$E:$E,0)))</f>
        <v/>
      </c>
      <c r="C101" s="242" t="str">
        <f>IF(LEN(A101)=0,"",INDEX('Smelter Look-up'!$C:$C,MATCH($A101,'Smelter Look-up'!$E:$E,0)))</f>
        <v/>
      </c>
      <c r="D101" s="236"/>
      <c r="E101" s="236" t="str">
        <f ca="1">IF(ISERROR($V101),"",OFFSET('Smelter Look-up'!$D$4,$V101-4,0)&amp;"")</f>
        <v/>
      </c>
      <c r="F101" s="236" t="str">
        <f ca="1">IF(ISERROR($V101),"",OFFSET('Smelter Look-up'!$E$4,$V101-4,0))</f>
        <v/>
      </c>
      <c r="G101" s="236" t="str">
        <f ca="1">IF(C101=$X$4,"Enter smelter details", IF(ISERROR($V101),"",OFFSET('Smelter Look-up'!$F$4,$V101-4,0)))</f>
        <v/>
      </c>
      <c r="H101" s="237" t="str">
        <f ca="1">IF(ISERROR($V101),"",OFFSET('Smelter Look-up'!$G$4,$V101-4,0))</f>
        <v/>
      </c>
      <c r="I101" s="238" t="str">
        <f ca="1">IF(ISERROR($V101),"",OFFSET('Smelter Look-up'!$H$4,$V101-4,0))</f>
        <v/>
      </c>
      <c r="J101" s="238" t="str">
        <f ca="1">IF(ISERROR($V101),"",OFFSET('Smelter Look-up'!$I$4,$V101-4,0))</f>
        <v/>
      </c>
      <c r="K101" s="240"/>
      <c r="L101" s="240"/>
      <c r="M101" s="240"/>
      <c r="N101" s="240"/>
      <c r="O101" s="240"/>
      <c r="P101" s="239"/>
      <c r="Q101" s="241"/>
      <c r="R101" s="236" t="str">
        <f ca="1">IF(ISERROR($V101),"",OFFSET('Smelter Look-up'!$C$4,$V101-4,0)&amp;"")</f>
        <v/>
      </c>
      <c r="S101" s="250" t="str">
        <f t="shared" ca="1" si="3"/>
        <v/>
      </c>
      <c r="T101" s="250" t="str">
        <f ca="1">IF(B101="","",IF(ISERROR(MATCH($J101,SorP!$B$1:$B$6230,0)),"",INDIRECT("'SorP'!$A$"&amp;MATCH($J101,SorP!$B$1:$B$6230,0))))</f>
        <v/>
      </c>
      <c r="U101" s="280"/>
      <c r="V101" s="281" t="e">
        <f>IF(C101="",NA(),MATCH($B101&amp;$C101,'Smelter Look-up'!$J:$J,0))</f>
        <v>#N/A</v>
      </c>
      <c r="W101" s="282"/>
      <c r="X101" s="282">
        <f t="shared" ca="1" si="4"/>
        <v>0</v>
      </c>
      <c r="Y101" s="282"/>
      <c r="Z101" s="282"/>
      <c r="AB101" s="284" t="str">
        <f t="shared" si="5"/>
        <v/>
      </c>
    </row>
    <row r="102" spans="1:28" s="283" customFormat="1" ht="20.25">
      <c r="A102" s="235"/>
      <c r="B102" s="236" t="str">
        <f>IF(LEN(A102)=0,"",INDEX('Smelter Look-up'!$A:$A,MATCH($A102,'Smelter Look-up'!$E:$E,0)))</f>
        <v/>
      </c>
      <c r="C102" s="242" t="str">
        <f>IF(LEN(A102)=0,"",INDEX('Smelter Look-up'!$C:$C,MATCH($A102,'Smelter Look-up'!$E:$E,0)))</f>
        <v/>
      </c>
      <c r="D102" s="236"/>
      <c r="E102" s="236" t="str">
        <f ca="1">IF(ISERROR($V102),"",OFFSET('Smelter Look-up'!$D$4,$V102-4,0)&amp;"")</f>
        <v/>
      </c>
      <c r="F102" s="236" t="str">
        <f ca="1">IF(ISERROR($V102),"",OFFSET('Smelter Look-up'!$E$4,$V102-4,0))</f>
        <v/>
      </c>
      <c r="G102" s="236" t="str">
        <f ca="1">IF(C102=$X$4,"Enter smelter details", IF(ISERROR($V102),"",OFFSET('Smelter Look-up'!$F$4,$V102-4,0)))</f>
        <v/>
      </c>
      <c r="H102" s="237" t="str">
        <f ca="1">IF(ISERROR($V102),"",OFFSET('Smelter Look-up'!$G$4,$V102-4,0))</f>
        <v/>
      </c>
      <c r="I102" s="238" t="str">
        <f ca="1">IF(ISERROR($V102),"",OFFSET('Smelter Look-up'!$H$4,$V102-4,0))</f>
        <v/>
      </c>
      <c r="J102" s="238" t="str">
        <f ca="1">IF(ISERROR($V102),"",OFFSET('Smelter Look-up'!$I$4,$V102-4,0))</f>
        <v/>
      </c>
      <c r="K102" s="240"/>
      <c r="L102" s="240"/>
      <c r="M102" s="240"/>
      <c r="N102" s="240"/>
      <c r="O102" s="240"/>
      <c r="P102" s="239"/>
      <c r="Q102" s="241"/>
      <c r="R102" s="236" t="str">
        <f ca="1">IF(ISERROR($V102),"",OFFSET('Smelter Look-up'!$C$4,$V102-4,0)&amp;"")</f>
        <v/>
      </c>
      <c r="S102" s="250" t="str">
        <f t="shared" ca="1" si="3"/>
        <v/>
      </c>
      <c r="T102" s="250" t="str">
        <f ca="1">IF(B102="","",IF(ISERROR(MATCH($J102,SorP!$B$1:$B$6230,0)),"",INDIRECT("'SorP'!$A$"&amp;MATCH($J102,SorP!$B$1:$B$6230,0))))</f>
        <v/>
      </c>
      <c r="U102" s="280"/>
      <c r="V102" s="281" t="e">
        <f>IF(C102="",NA(),MATCH($B102&amp;$C102,'Smelter Look-up'!$J:$J,0))</f>
        <v>#N/A</v>
      </c>
      <c r="W102" s="282"/>
      <c r="X102" s="282">
        <f t="shared" ca="1" si="4"/>
        <v>0</v>
      </c>
      <c r="Y102" s="282"/>
      <c r="Z102" s="282"/>
      <c r="AB102" s="284" t="str">
        <f t="shared" si="5"/>
        <v/>
      </c>
    </row>
    <row r="103" spans="1:28" s="283" customFormat="1" ht="20.25">
      <c r="A103" s="235"/>
      <c r="B103" s="236" t="str">
        <f>IF(LEN(A103)=0,"",INDEX('Smelter Look-up'!$A:$A,MATCH($A103,'Smelter Look-up'!$E:$E,0)))</f>
        <v/>
      </c>
      <c r="C103" s="242" t="str">
        <f>IF(LEN(A103)=0,"",INDEX('Smelter Look-up'!$C:$C,MATCH($A103,'Smelter Look-up'!$E:$E,0)))</f>
        <v/>
      </c>
      <c r="D103" s="236"/>
      <c r="E103" s="236" t="str">
        <f ca="1">IF(ISERROR($V103),"",OFFSET('Smelter Look-up'!$D$4,$V103-4,0)&amp;"")</f>
        <v/>
      </c>
      <c r="F103" s="236" t="str">
        <f ca="1">IF(ISERROR($V103),"",OFFSET('Smelter Look-up'!$E$4,$V103-4,0))</f>
        <v/>
      </c>
      <c r="G103" s="236" t="str">
        <f ca="1">IF(C103=$X$4,"Enter smelter details", IF(ISERROR($V103),"",OFFSET('Smelter Look-up'!$F$4,$V103-4,0)))</f>
        <v/>
      </c>
      <c r="H103" s="237" t="str">
        <f ca="1">IF(ISERROR($V103),"",OFFSET('Smelter Look-up'!$G$4,$V103-4,0))</f>
        <v/>
      </c>
      <c r="I103" s="238" t="str">
        <f ca="1">IF(ISERROR($V103),"",OFFSET('Smelter Look-up'!$H$4,$V103-4,0))</f>
        <v/>
      </c>
      <c r="J103" s="238" t="str">
        <f ca="1">IF(ISERROR($V103),"",OFFSET('Smelter Look-up'!$I$4,$V103-4,0))</f>
        <v/>
      </c>
      <c r="K103" s="240"/>
      <c r="L103" s="240"/>
      <c r="M103" s="240"/>
      <c r="N103" s="240"/>
      <c r="O103" s="240"/>
      <c r="P103" s="239"/>
      <c r="Q103" s="241"/>
      <c r="R103" s="236" t="str">
        <f ca="1">IF(ISERROR($V103),"",OFFSET('Smelter Look-up'!$C$4,$V103-4,0)&amp;"")</f>
        <v/>
      </c>
      <c r="S103" s="250" t="str">
        <f t="shared" ca="1" si="3"/>
        <v/>
      </c>
      <c r="T103" s="250" t="str">
        <f ca="1">IF(B103="","",IF(ISERROR(MATCH($J103,SorP!$B$1:$B$6230,0)),"",INDIRECT("'SorP'!$A$"&amp;MATCH($J103,SorP!$B$1:$B$6230,0))))</f>
        <v/>
      </c>
      <c r="U103" s="280"/>
      <c r="V103" s="281" t="e">
        <f>IF(C103="",NA(),MATCH($B103&amp;$C103,'Smelter Look-up'!$J:$J,0))</f>
        <v>#N/A</v>
      </c>
      <c r="W103" s="282"/>
      <c r="X103" s="282">
        <f t="shared" ca="1" si="4"/>
        <v>0</v>
      </c>
      <c r="Y103" s="282"/>
      <c r="Z103" s="282"/>
      <c r="AB103" s="284" t="str">
        <f t="shared" si="5"/>
        <v/>
      </c>
    </row>
    <row r="104" spans="1:28" s="283" customFormat="1" ht="20.25">
      <c r="A104" s="235"/>
      <c r="B104" s="236" t="str">
        <f>IF(LEN(A104)=0,"",INDEX('Smelter Look-up'!$A:$A,MATCH($A104,'Smelter Look-up'!$E:$E,0)))</f>
        <v/>
      </c>
      <c r="C104" s="242" t="str">
        <f>IF(LEN(A104)=0,"",INDEX('Smelter Look-up'!$C:$C,MATCH($A104,'Smelter Look-up'!$E:$E,0)))</f>
        <v/>
      </c>
      <c r="D104" s="236"/>
      <c r="E104" s="236" t="str">
        <f ca="1">IF(ISERROR($V104),"",OFFSET('Smelter Look-up'!$D$4,$V104-4,0)&amp;"")</f>
        <v/>
      </c>
      <c r="F104" s="236" t="str">
        <f ca="1">IF(ISERROR($V104),"",OFFSET('Smelter Look-up'!$E$4,$V104-4,0))</f>
        <v/>
      </c>
      <c r="G104" s="236" t="str">
        <f ca="1">IF(C104=$X$4,"Enter smelter details", IF(ISERROR($V104),"",OFFSET('Smelter Look-up'!$F$4,$V104-4,0)))</f>
        <v/>
      </c>
      <c r="H104" s="237" t="str">
        <f ca="1">IF(ISERROR($V104),"",OFFSET('Smelter Look-up'!$G$4,$V104-4,0))</f>
        <v/>
      </c>
      <c r="I104" s="238" t="str">
        <f ca="1">IF(ISERROR($V104),"",OFFSET('Smelter Look-up'!$H$4,$V104-4,0))</f>
        <v/>
      </c>
      <c r="J104" s="238" t="str">
        <f ca="1">IF(ISERROR($V104),"",OFFSET('Smelter Look-up'!$I$4,$V104-4,0))</f>
        <v/>
      </c>
      <c r="K104" s="240"/>
      <c r="L104" s="240"/>
      <c r="M104" s="240"/>
      <c r="N104" s="240"/>
      <c r="O104" s="240"/>
      <c r="P104" s="239"/>
      <c r="Q104" s="241"/>
      <c r="R104" s="236" t="str">
        <f ca="1">IF(ISERROR($V104),"",OFFSET('Smelter Look-up'!$C$4,$V104-4,0)&amp;"")</f>
        <v/>
      </c>
      <c r="S104" s="250" t="str">
        <f t="shared" ca="1" si="3"/>
        <v/>
      </c>
      <c r="T104" s="250" t="str">
        <f ca="1">IF(B104="","",IF(ISERROR(MATCH($J104,SorP!$B$1:$B$6230,0)),"",INDIRECT("'SorP'!$A$"&amp;MATCH($J104,SorP!$B$1:$B$6230,0))))</f>
        <v/>
      </c>
      <c r="U104" s="280"/>
      <c r="V104" s="281" t="e">
        <f>IF(C104="",NA(),MATCH($B104&amp;$C104,'Smelter Look-up'!$J:$J,0))</f>
        <v>#N/A</v>
      </c>
      <c r="W104" s="282"/>
      <c r="X104" s="282">
        <f t="shared" ca="1" si="4"/>
        <v>0</v>
      </c>
      <c r="Y104" s="282"/>
      <c r="Z104" s="282"/>
      <c r="AB104" s="284" t="str">
        <f t="shared" si="5"/>
        <v/>
      </c>
    </row>
    <row r="105" spans="1:28" s="283" customFormat="1" ht="20.25">
      <c r="A105" s="235"/>
      <c r="B105" s="236" t="str">
        <f>IF(LEN(A105)=0,"",INDEX('Smelter Look-up'!$A:$A,MATCH($A105,'Smelter Look-up'!$E:$E,0)))</f>
        <v/>
      </c>
      <c r="C105" s="242" t="str">
        <f>IF(LEN(A105)=0,"",INDEX('Smelter Look-up'!$C:$C,MATCH($A105,'Smelter Look-up'!$E:$E,0)))</f>
        <v/>
      </c>
      <c r="D105" s="236"/>
      <c r="E105" s="236" t="str">
        <f ca="1">IF(ISERROR($V105),"",OFFSET('Smelter Look-up'!$D$4,$V105-4,0)&amp;"")</f>
        <v/>
      </c>
      <c r="F105" s="236" t="str">
        <f ca="1">IF(ISERROR($V105),"",OFFSET('Smelter Look-up'!$E$4,$V105-4,0))</f>
        <v/>
      </c>
      <c r="G105" s="236" t="str">
        <f ca="1">IF(C105=$X$4,"Enter smelter details", IF(ISERROR($V105),"",OFFSET('Smelter Look-up'!$F$4,$V105-4,0)))</f>
        <v/>
      </c>
      <c r="H105" s="237" t="str">
        <f ca="1">IF(ISERROR($V105),"",OFFSET('Smelter Look-up'!$G$4,$V105-4,0))</f>
        <v/>
      </c>
      <c r="I105" s="238" t="str">
        <f ca="1">IF(ISERROR($V105),"",OFFSET('Smelter Look-up'!$H$4,$V105-4,0))</f>
        <v/>
      </c>
      <c r="J105" s="238" t="str">
        <f ca="1">IF(ISERROR($V105),"",OFFSET('Smelter Look-up'!$I$4,$V105-4,0))</f>
        <v/>
      </c>
      <c r="K105" s="240"/>
      <c r="L105" s="240"/>
      <c r="M105" s="240"/>
      <c r="N105" s="240"/>
      <c r="O105" s="240"/>
      <c r="P105" s="239"/>
      <c r="Q105" s="241"/>
      <c r="R105" s="236" t="str">
        <f ca="1">IF(ISERROR($V105),"",OFFSET('Smelter Look-up'!$C$4,$V105-4,0)&amp;"")</f>
        <v/>
      </c>
      <c r="S105" s="250" t="str">
        <f t="shared" ca="1" si="3"/>
        <v/>
      </c>
      <c r="T105" s="250" t="str">
        <f ca="1">IF(B105="","",IF(ISERROR(MATCH($J105,SorP!$B$1:$B$6230,0)),"",INDIRECT("'SorP'!$A$"&amp;MATCH($J105,SorP!$B$1:$B$6230,0))))</f>
        <v/>
      </c>
      <c r="U105" s="280"/>
      <c r="V105" s="281" t="e">
        <f>IF(C105="",NA(),MATCH($B105&amp;$C105,'Smelter Look-up'!$J:$J,0))</f>
        <v>#N/A</v>
      </c>
      <c r="W105" s="282"/>
      <c r="X105" s="282">
        <f t="shared" ca="1" si="4"/>
        <v>0</v>
      </c>
      <c r="Y105" s="282"/>
      <c r="Z105" s="282"/>
      <c r="AB105" s="284" t="str">
        <f t="shared" si="5"/>
        <v/>
      </c>
    </row>
    <row r="106" spans="1:28" s="283" customFormat="1" ht="20.25">
      <c r="A106" s="235"/>
      <c r="B106" s="236" t="str">
        <f>IF(LEN(A106)=0,"",INDEX('Smelter Look-up'!$A:$A,MATCH($A106,'Smelter Look-up'!$E:$E,0)))</f>
        <v/>
      </c>
      <c r="C106" s="242" t="str">
        <f>IF(LEN(A106)=0,"",INDEX('Smelter Look-up'!$C:$C,MATCH($A106,'Smelter Look-up'!$E:$E,0)))</f>
        <v/>
      </c>
      <c r="D106" s="236"/>
      <c r="E106" s="236" t="str">
        <f ca="1">IF(ISERROR($V106),"",OFFSET('Smelter Look-up'!$D$4,$V106-4,0)&amp;"")</f>
        <v/>
      </c>
      <c r="F106" s="236" t="str">
        <f ca="1">IF(ISERROR($V106),"",OFFSET('Smelter Look-up'!$E$4,$V106-4,0))</f>
        <v/>
      </c>
      <c r="G106" s="236" t="str">
        <f ca="1">IF(C106=$X$4,"Enter smelter details", IF(ISERROR($V106),"",OFFSET('Smelter Look-up'!$F$4,$V106-4,0)))</f>
        <v/>
      </c>
      <c r="H106" s="237" t="str">
        <f ca="1">IF(ISERROR($V106),"",OFFSET('Smelter Look-up'!$G$4,$V106-4,0))</f>
        <v/>
      </c>
      <c r="I106" s="238" t="str">
        <f ca="1">IF(ISERROR($V106),"",OFFSET('Smelter Look-up'!$H$4,$V106-4,0))</f>
        <v/>
      </c>
      <c r="J106" s="238" t="str">
        <f ca="1">IF(ISERROR($V106),"",OFFSET('Smelter Look-up'!$I$4,$V106-4,0))</f>
        <v/>
      </c>
      <c r="K106" s="240"/>
      <c r="L106" s="240"/>
      <c r="M106" s="240"/>
      <c r="N106" s="240"/>
      <c r="O106" s="240"/>
      <c r="P106" s="239"/>
      <c r="Q106" s="241"/>
      <c r="R106" s="236" t="str">
        <f ca="1">IF(ISERROR($V106),"",OFFSET('Smelter Look-up'!$C$4,$V106-4,0)&amp;"")</f>
        <v/>
      </c>
      <c r="S106" s="250" t="str">
        <f t="shared" ca="1" si="3"/>
        <v/>
      </c>
      <c r="T106" s="250" t="str">
        <f ca="1">IF(B106="","",IF(ISERROR(MATCH($J106,SorP!$B$1:$B$6230,0)),"",INDIRECT("'SorP'!$A$"&amp;MATCH($J106,SorP!$B$1:$B$6230,0))))</f>
        <v/>
      </c>
      <c r="U106" s="280"/>
      <c r="V106" s="281" t="e">
        <f>IF(C106="",NA(),MATCH($B106&amp;$C106,'Smelter Look-up'!$J:$J,0))</f>
        <v>#N/A</v>
      </c>
      <c r="W106" s="282"/>
      <c r="X106" s="282">
        <f t="shared" ca="1" si="4"/>
        <v>0</v>
      </c>
      <c r="Y106" s="282"/>
      <c r="Z106" s="282"/>
      <c r="AB106" s="284" t="str">
        <f t="shared" si="5"/>
        <v/>
      </c>
    </row>
    <row r="107" spans="1:28" s="283" customFormat="1" ht="20.25">
      <c r="A107" s="235"/>
      <c r="B107" s="236" t="str">
        <f>IF(LEN(A107)=0,"",INDEX('Smelter Look-up'!$A:$A,MATCH($A107,'Smelter Look-up'!$E:$E,0)))</f>
        <v/>
      </c>
      <c r="C107" s="242" t="str">
        <f>IF(LEN(A107)=0,"",INDEX('Smelter Look-up'!$C:$C,MATCH($A107,'Smelter Look-up'!$E:$E,0)))</f>
        <v/>
      </c>
      <c r="D107" s="236"/>
      <c r="E107" s="236" t="str">
        <f ca="1">IF(ISERROR($V107),"",OFFSET('Smelter Look-up'!$D$4,$V107-4,0)&amp;"")</f>
        <v/>
      </c>
      <c r="F107" s="236" t="str">
        <f ca="1">IF(ISERROR($V107),"",OFFSET('Smelter Look-up'!$E$4,$V107-4,0))</f>
        <v/>
      </c>
      <c r="G107" s="236" t="str">
        <f ca="1">IF(C107=$X$4,"Enter smelter details", IF(ISERROR($V107),"",OFFSET('Smelter Look-up'!$F$4,$V107-4,0)))</f>
        <v/>
      </c>
      <c r="H107" s="237" t="str">
        <f ca="1">IF(ISERROR($V107),"",OFFSET('Smelter Look-up'!$G$4,$V107-4,0))</f>
        <v/>
      </c>
      <c r="I107" s="238" t="str">
        <f ca="1">IF(ISERROR($V107),"",OFFSET('Smelter Look-up'!$H$4,$V107-4,0))</f>
        <v/>
      </c>
      <c r="J107" s="238" t="str">
        <f ca="1">IF(ISERROR($V107),"",OFFSET('Smelter Look-up'!$I$4,$V107-4,0))</f>
        <v/>
      </c>
      <c r="K107" s="240"/>
      <c r="L107" s="240"/>
      <c r="M107" s="240"/>
      <c r="N107" s="240"/>
      <c r="O107" s="240"/>
      <c r="P107" s="239"/>
      <c r="Q107" s="241"/>
      <c r="R107" s="236" t="str">
        <f ca="1">IF(ISERROR($V107),"",OFFSET('Smelter Look-up'!$C$4,$V107-4,0)&amp;"")</f>
        <v/>
      </c>
      <c r="S107" s="250" t="str">
        <f t="shared" ca="1" si="3"/>
        <v/>
      </c>
      <c r="T107" s="250" t="str">
        <f ca="1">IF(B107="","",IF(ISERROR(MATCH($J107,SorP!$B$1:$B$6230,0)),"",INDIRECT("'SorP'!$A$"&amp;MATCH($J107,SorP!$B$1:$B$6230,0))))</f>
        <v/>
      </c>
      <c r="U107" s="280"/>
      <c r="V107" s="281" t="e">
        <f>IF(C107="",NA(),MATCH($B107&amp;$C107,'Smelter Look-up'!$J:$J,0))</f>
        <v>#N/A</v>
      </c>
      <c r="W107" s="282"/>
      <c r="X107" s="282">
        <f t="shared" ca="1" si="4"/>
        <v>0</v>
      </c>
      <c r="Y107" s="282"/>
      <c r="Z107" s="282"/>
      <c r="AB107" s="284" t="str">
        <f t="shared" si="5"/>
        <v/>
      </c>
    </row>
    <row r="108" spans="1:28" s="283" customFormat="1" ht="20.25">
      <c r="A108" s="235"/>
      <c r="B108" s="236" t="str">
        <f>IF(LEN(A108)=0,"",INDEX('Smelter Look-up'!$A:$A,MATCH($A108,'Smelter Look-up'!$E:$E,0)))</f>
        <v/>
      </c>
      <c r="C108" s="242" t="str">
        <f>IF(LEN(A108)=0,"",INDEX('Smelter Look-up'!$C:$C,MATCH($A108,'Smelter Look-up'!$E:$E,0)))</f>
        <v/>
      </c>
      <c r="D108" s="236"/>
      <c r="E108" s="236" t="str">
        <f ca="1">IF(ISERROR($V108),"",OFFSET('Smelter Look-up'!$D$4,$V108-4,0)&amp;"")</f>
        <v/>
      </c>
      <c r="F108" s="236" t="str">
        <f ca="1">IF(ISERROR($V108),"",OFFSET('Smelter Look-up'!$E$4,$V108-4,0))</f>
        <v/>
      </c>
      <c r="G108" s="236" t="str">
        <f ca="1">IF(C108=$X$4,"Enter smelter details", IF(ISERROR($V108),"",OFFSET('Smelter Look-up'!$F$4,$V108-4,0)))</f>
        <v/>
      </c>
      <c r="H108" s="237" t="str">
        <f ca="1">IF(ISERROR($V108),"",OFFSET('Smelter Look-up'!$G$4,$V108-4,0))</f>
        <v/>
      </c>
      <c r="I108" s="238" t="str">
        <f ca="1">IF(ISERROR($V108),"",OFFSET('Smelter Look-up'!$H$4,$V108-4,0))</f>
        <v/>
      </c>
      <c r="J108" s="238" t="str">
        <f ca="1">IF(ISERROR($V108),"",OFFSET('Smelter Look-up'!$I$4,$V108-4,0))</f>
        <v/>
      </c>
      <c r="K108" s="240"/>
      <c r="L108" s="240"/>
      <c r="M108" s="240"/>
      <c r="N108" s="240"/>
      <c r="O108" s="240"/>
      <c r="P108" s="239"/>
      <c r="Q108" s="241"/>
      <c r="R108" s="236" t="str">
        <f ca="1">IF(ISERROR($V108),"",OFFSET('Smelter Look-up'!$C$4,$V108-4,0)&amp;"")</f>
        <v/>
      </c>
      <c r="S108" s="250" t="str">
        <f t="shared" ca="1" si="3"/>
        <v/>
      </c>
      <c r="T108" s="250" t="str">
        <f ca="1">IF(B108="","",IF(ISERROR(MATCH($J108,SorP!$B$1:$B$6230,0)),"",INDIRECT("'SorP'!$A$"&amp;MATCH($J108,SorP!$B$1:$B$6230,0))))</f>
        <v/>
      </c>
      <c r="U108" s="280"/>
      <c r="V108" s="281" t="e">
        <f>IF(C108="",NA(),MATCH($B108&amp;$C108,'Smelter Look-up'!$J:$J,0))</f>
        <v>#N/A</v>
      </c>
      <c r="W108" s="282"/>
      <c r="X108" s="282">
        <f t="shared" ca="1" si="4"/>
        <v>0</v>
      </c>
      <c r="Y108" s="282"/>
      <c r="Z108" s="282"/>
      <c r="AB108" s="284" t="str">
        <f t="shared" si="5"/>
        <v/>
      </c>
    </row>
    <row r="109" spans="1:28" s="283" customFormat="1" ht="20.25">
      <c r="A109" s="235"/>
      <c r="B109" s="236" t="str">
        <f>IF(LEN(A109)=0,"",INDEX('Smelter Look-up'!$A:$A,MATCH($A109,'Smelter Look-up'!$E:$E,0)))</f>
        <v/>
      </c>
      <c r="C109" s="242" t="str">
        <f>IF(LEN(A109)=0,"",INDEX('Smelter Look-up'!$C:$C,MATCH($A109,'Smelter Look-up'!$E:$E,0)))</f>
        <v/>
      </c>
      <c r="D109" s="236"/>
      <c r="E109" s="236" t="str">
        <f ca="1">IF(ISERROR($V109),"",OFFSET('Smelter Look-up'!$D$4,$V109-4,0)&amp;"")</f>
        <v/>
      </c>
      <c r="F109" s="236" t="str">
        <f ca="1">IF(ISERROR($V109),"",OFFSET('Smelter Look-up'!$E$4,$V109-4,0))</f>
        <v/>
      </c>
      <c r="G109" s="236" t="str">
        <f ca="1">IF(C109=$X$4,"Enter smelter details", IF(ISERROR($V109),"",OFFSET('Smelter Look-up'!$F$4,$V109-4,0)))</f>
        <v/>
      </c>
      <c r="H109" s="237" t="str">
        <f ca="1">IF(ISERROR($V109),"",OFFSET('Smelter Look-up'!$G$4,$V109-4,0))</f>
        <v/>
      </c>
      <c r="I109" s="238" t="str">
        <f ca="1">IF(ISERROR($V109),"",OFFSET('Smelter Look-up'!$H$4,$V109-4,0))</f>
        <v/>
      </c>
      <c r="J109" s="238" t="str">
        <f ca="1">IF(ISERROR($V109),"",OFFSET('Smelter Look-up'!$I$4,$V109-4,0))</f>
        <v/>
      </c>
      <c r="K109" s="240"/>
      <c r="L109" s="240"/>
      <c r="M109" s="240"/>
      <c r="N109" s="240"/>
      <c r="O109" s="240"/>
      <c r="P109" s="239"/>
      <c r="Q109" s="241"/>
      <c r="R109" s="236" t="str">
        <f ca="1">IF(ISERROR($V109),"",OFFSET('Smelter Look-up'!$C$4,$V109-4,0)&amp;"")</f>
        <v/>
      </c>
      <c r="S109" s="250" t="str">
        <f t="shared" ca="1" si="3"/>
        <v/>
      </c>
      <c r="T109" s="250" t="str">
        <f ca="1">IF(B109="","",IF(ISERROR(MATCH($J109,SorP!$B$1:$B$6230,0)),"",INDIRECT("'SorP'!$A$"&amp;MATCH($J109,SorP!$B$1:$B$6230,0))))</f>
        <v/>
      </c>
      <c r="U109" s="280"/>
      <c r="V109" s="281" t="e">
        <f>IF(C109="",NA(),MATCH($B109&amp;$C109,'Smelter Look-up'!$J:$J,0))</f>
        <v>#N/A</v>
      </c>
      <c r="W109" s="282"/>
      <c r="X109" s="282">
        <f t="shared" ca="1" si="4"/>
        <v>0</v>
      </c>
      <c r="Y109" s="282"/>
      <c r="Z109" s="282"/>
      <c r="AB109" s="284" t="str">
        <f t="shared" si="5"/>
        <v/>
      </c>
    </row>
    <row r="110" spans="1:28" s="283" customFormat="1" ht="20.25">
      <c r="A110" s="235"/>
      <c r="B110" s="236" t="str">
        <f>IF(LEN(A110)=0,"",INDEX('Smelter Look-up'!$A:$A,MATCH($A110,'Smelter Look-up'!$E:$E,0)))</f>
        <v/>
      </c>
      <c r="C110" s="242" t="str">
        <f>IF(LEN(A110)=0,"",INDEX('Smelter Look-up'!$C:$C,MATCH($A110,'Smelter Look-up'!$E:$E,0)))</f>
        <v/>
      </c>
      <c r="D110" s="236"/>
      <c r="E110" s="236" t="str">
        <f ca="1">IF(ISERROR($V110),"",OFFSET('Smelter Look-up'!$D$4,$V110-4,0)&amp;"")</f>
        <v/>
      </c>
      <c r="F110" s="236" t="str">
        <f ca="1">IF(ISERROR($V110),"",OFFSET('Smelter Look-up'!$E$4,$V110-4,0))</f>
        <v/>
      </c>
      <c r="G110" s="236" t="str">
        <f ca="1">IF(C110=$X$4,"Enter smelter details", IF(ISERROR($V110),"",OFFSET('Smelter Look-up'!$F$4,$V110-4,0)))</f>
        <v/>
      </c>
      <c r="H110" s="237" t="str">
        <f ca="1">IF(ISERROR($V110),"",OFFSET('Smelter Look-up'!$G$4,$V110-4,0))</f>
        <v/>
      </c>
      <c r="I110" s="238" t="str">
        <f ca="1">IF(ISERROR($V110),"",OFFSET('Smelter Look-up'!$H$4,$V110-4,0))</f>
        <v/>
      </c>
      <c r="J110" s="238" t="str">
        <f ca="1">IF(ISERROR($V110),"",OFFSET('Smelter Look-up'!$I$4,$V110-4,0))</f>
        <v/>
      </c>
      <c r="K110" s="240"/>
      <c r="L110" s="240"/>
      <c r="M110" s="240"/>
      <c r="N110" s="240"/>
      <c r="O110" s="240"/>
      <c r="P110" s="239"/>
      <c r="Q110" s="241"/>
      <c r="R110" s="236" t="str">
        <f ca="1">IF(ISERROR($V110),"",OFFSET('Smelter Look-up'!$C$4,$V110-4,0)&amp;"")</f>
        <v/>
      </c>
      <c r="S110" s="250" t="str">
        <f t="shared" ca="1" si="3"/>
        <v/>
      </c>
      <c r="T110" s="250" t="str">
        <f ca="1">IF(B110="","",IF(ISERROR(MATCH($J110,SorP!$B$1:$B$6230,0)),"",INDIRECT("'SorP'!$A$"&amp;MATCH($J110,SorP!$B$1:$B$6230,0))))</f>
        <v/>
      </c>
      <c r="U110" s="280"/>
      <c r="V110" s="281" t="e">
        <f>IF(C110="",NA(),MATCH($B110&amp;$C110,'Smelter Look-up'!$J:$J,0))</f>
        <v>#N/A</v>
      </c>
      <c r="W110" s="282"/>
      <c r="X110" s="282">
        <f t="shared" ca="1" si="4"/>
        <v>0</v>
      </c>
      <c r="Y110" s="282"/>
      <c r="Z110" s="282"/>
      <c r="AB110" s="284" t="str">
        <f t="shared" si="5"/>
        <v/>
      </c>
    </row>
    <row r="111" spans="1:28" s="283" customFormat="1" ht="20.25">
      <c r="A111" s="235"/>
      <c r="B111" s="236" t="str">
        <f>IF(LEN(A111)=0,"",INDEX('Smelter Look-up'!$A:$A,MATCH($A111,'Smelter Look-up'!$E:$E,0)))</f>
        <v/>
      </c>
      <c r="C111" s="242" t="str">
        <f>IF(LEN(A111)=0,"",INDEX('Smelter Look-up'!$C:$C,MATCH($A111,'Smelter Look-up'!$E:$E,0)))</f>
        <v/>
      </c>
      <c r="D111" s="236"/>
      <c r="E111" s="236" t="str">
        <f ca="1">IF(ISERROR($V111),"",OFFSET('Smelter Look-up'!$D$4,$V111-4,0)&amp;"")</f>
        <v/>
      </c>
      <c r="F111" s="236" t="str">
        <f ca="1">IF(ISERROR($V111),"",OFFSET('Smelter Look-up'!$E$4,$V111-4,0))</f>
        <v/>
      </c>
      <c r="G111" s="236" t="str">
        <f ca="1">IF(C111=$X$4,"Enter smelter details", IF(ISERROR($V111),"",OFFSET('Smelter Look-up'!$F$4,$V111-4,0)))</f>
        <v/>
      </c>
      <c r="H111" s="237" t="str">
        <f ca="1">IF(ISERROR($V111),"",OFFSET('Smelter Look-up'!$G$4,$V111-4,0))</f>
        <v/>
      </c>
      <c r="I111" s="238" t="str">
        <f ca="1">IF(ISERROR($V111),"",OFFSET('Smelter Look-up'!$H$4,$V111-4,0))</f>
        <v/>
      </c>
      <c r="J111" s="238" t="str">
        <f ca="1">IF(ISERROR($V111),"",OFFSET('Smelter Look-up'!$I$4,$V111-4,0))</f>
        <v/>
      </c>
      <c r="K111" s="240"/>
      <c r="L111" s="240"/>
      <c r="M111" s="240"/>
      <c r="N111" s="240"/>
      <c r="O111" s="240"/>
      <c r="P111" s="239"/>
      <c r="Q111" s="241"/>
      <c r="R111" s="236" t="str">
        <f ca="1">IF(ISERROR($V111),"",OFFSET('Smelter Look-up'!$C$4,$V111-4,0)&amp;"")</f>
        <v/>
      </c>
      <c r="S111" s="250" t="str">
        <f t="shared" ca="1" si="3"/>
        <v/>
      </c>
      <c r="T111" s="250" t="str">
        <f ca="1">IF(B111="","",IF(ISERROR(MATCH($J111,SorP!$B$1:$B$6230,0)),"",INDIRECT("'SorP'!$A$"&amp;MATCH($J111,SorP!$B$1:$B$6230,0))))</f>
        <v/>
      </c>
      <c r="U111" s="280"/>
      <c r="V111" s="281" t="e">
        <f>IF(C111="",NA(),MATCH($B111&amp;$C111,'Smelter Look-up'!$J:$J,0))</f>
        <v>#N/A</v>
      </c>
      <c r="W111" s="282"/>
      <c r="X111" s="282">
        <f t="shared" ca="1" si="4"/>
        <v>0</v>
      </c>
      <c r="Y111" s="282"/>
      <c r="Z111" s="282"/>
      <c r="AB111" s="284" t="str">
        <f t="shared" si="5"/>
        <v/>
      </c>
    </row>
    <row r="112" spans="1:28" s="283" customFormat="1" ht="20.25">
      <c r="A112" s="235"/>
      <c r="B112" s="236" t="str">
        <f>IF(LEN(A112)=0,"",INDEX('Smelter Look-up'!$A:$A,MATCH($A112,'Smelter Look-up'!$E:$E,0)))</f>
        <v/>
      </c>
      <c r="C112" s="242" t="str">
        <f>IF(LEN(A112)=0,"",INDEX('Smelter Look-up'!$C:$C,MATCH($A112,'Smelter Look-up'!$E:$E,0)))</f>
        <v/>
      </c>
      <c r="D112" s="236"/>
      <c r="E112" s="236" t="str">
        <f ca="1">IF(ISERROR($V112),"",OFFSET('Smelter Look-up'!$D$4,$V112-4,0)&amp;"")</f>
        <v/>
      </c>
      <c r="F112" s="236" t="str">
        <f ca="1">IF(ISERROR($V112),"",OFFSET('Smelter Look-up'!$E$4,$V112-4,0))</f>
        <v/>
      </c>
      <c r="G112" s="236" t="str">
        <f ca="1">IF(C112=$X$4,"Enter smelter details", IF(ISERROR($V112),"",OFFSET('Smelter Look-up'!$F$4,$V112-4,0)))</f>
        <v/>
      </c>
      <c r="H112" s="237" t="str">
        <f ca="1">IF(ISERROR($V112),"",OFFSET('Smelter Look-up'!$G$4,$V112-4,0))</f>
        <v/>
      </c>
      <c r="I112" s="238" t="str">
        <f ca="1">IF(ISERROR($V112),"",OFFSET('Smelter Look-up'!$H$4,$V112-4,0))</f>
        <v/>
      </c>
      <c r="J112" s="238" t="str">
        <f ca="1">IF(ISERROR($V112),"",OFFSET('Smelter Look-up'!$I$4,$V112-4,0))</f>
        <v/>
      </c>
      <c r="K112" s="240"/>
      <c r="L112" s="240"/>
      <c r="M112" s="240"/>
      <c r="N112" s="240"/>
      <c r="O112" s="240"/>
      <c r="P112" s="239"/>
      <c r="Q112" s="241"/>
      <c r="R112" s="236" t="str">
        <f ca="1">IF(ISERROR($V112),"",OFFSET('Smelter Look-up'!$C$4,$V112-4,0)&amp;"")</f>
        <v/>
      </c>
      <c r="S112" s="250" t="str">
        <f t="shared" ca="1" si="3"/>
        <v/>
      </c>
      <c r="T112" s="250" t="str">
        <f ca="1">IF(B112="","",IF(ISERROR(MATCH($J112,SorP!$B$1:$B$6230,0)),"",INDIRECT("'SorP'!$A$"&amp;MATCH($J112,SorP!$B$1:$B$6230,0))))</f>
        <v/>
      </c>
      <c r="U112" s="280"/>
      <c r="V112" s="281" t="e">
        <f>IF(C112="",NA(),MATCH($B112&amp;$C112,'Smelter Look-up'!$J:$J,0))</f>
        <v>#N/A</v>
      </c>
      <c r="W112" s="282"/>
      <c r="X112" s="282">
        <f t="shared" ca="1" si="4"/>
        <v>0</v>
      </c>
      <c r="Y112" s="282"/>
      <c r="Z112" s="282"/>
      <c r="AB112" s="284" t="str">
        <f t="shared" si="5"/>
        <v/>
      </c>
    </row>
    <row r="113" spans="1:28" s="283" customFormat="1" ht="20.25">
      <c r="A113" s="235"/>
      <c r="B113" s="236" t="str">
        <f>IF(LEN(A113)=0,"",INDEX('Smelter Look-up'!$A:$A,MATCH($A113,'Smelter Look-up'!$E:$E,0)))</f>
        <v/>
      </c>
      <c r="C113" s="242" t="str">
        <f>IF(LEN(A113)=0,"",INDEX('Smelter Look-up'!$C:$C,MATCH($A113,'Smelter Look-up'!$E:$E,0)))</f>
        <v/>
      </c>
      <c r="D113" s="236"/>
      <c r="E113" s="236" t="str">
        <f ca="1">IF(ISERROR($V113),"",OFFSET('Smelter Look-up'!$D$4,$V113-4,0)&amp;"")</f>
        <v/>
      </c>
      <c r="F113" s="236" t="str">
        <f ca="1">IF(ISERROR($V113),"",OFFSET('Smelter Look-up'!$E$4,$V113-4,0))</f>
        <v/>
      </c>
      <c r="G113" s="236" t="str">
        <f ca="1">IF(C113=$X$4,"Enter smelter details", IF(ISERROR($V113),"",OFFSET('Smelter Look-up'!$F$4,$V113-4,0)))</f>
        <v/>
      </c>
      <c r="H113" s="237" t="str">
        <f ca="1">IF(ISERROR($V113),"",OFFSET('Smelter Look-up'!$G$4,$V113-4,0))</f>
        <v/>
      </c>
      <c r="I113" s="238" t="str">
        <f ca="1">IF(ISERROR($V113),"",OFFSET('Smelter Look-up'!$H$4,$V113-4,0))</f>
        <v/>
      </c>
      <c r="J113" s="238" t="str">
        <f ca="1">IF(ISERROR($V113),"",OFFSET('Smelter Look-up'!$I$4,$V113-4,0))</f>
        <v/>
      </c>
      <c r="K113" s="240"/>
      <c r="L113" s="240"/>
      <c r="M113" s="240"/>
      <c r="N113" s="240"/>
      <c r="O113" s="240"/>
      <c r="P113" s="239"/>
      <c r="Q113" s="241"/>
      <c r="R113" s="236" t="str">
        <f ca="1">IF(ISERROR($V113),"",OFFSET('Smelter Look-up'!$C$4,$V113-4,0)&amp;"")</f>
        <v/>
      </c>
      <c r="S113" s="250" t="str">
        <f t="shared" ca="1" si="3"/>
        <v/>
      </c>
      <c r="T113" s="250" t="str">
        <f ca="1">IF(B113="","",IF(ISERROR(MATCH($J113,SorP!$B$1:$B$6230,0)),"",INDIRECT("'SorP'!$A$"&amp;MATCH($J113,SorP!$B$1:$B$6230,0))))</f>
        <v/>
      </c>
      <c r="U113" s="280"/>
      <c r="V113" s="281" t="e">
        <f>IF(C113="",NA(),MATCH($B113&amp;$C113,'Smelter Look-up'!$J:$J,0))</f>
        <v>#N/A</v>
      </c>
      <c r="W113" s="282"/>
      <c r="X113" s="282">
        <f t="shared" ca="1" si="4"/>
        <v>0</v>
      </c>
      <c r="Y113" s="282"/>
      <c r="Z113" s="282"/>
      <c r="AB113" s="284" t="str">
        <f t="shared" si="5"/>
        <v/>
      </c>
    </row>
    <row r="114" spans="1:28" s="283" customFormat="1" ht="20.25">
      <c r="A114" s="235"/>
      <c r="B114" s="236" t="str">
        <f>IF(LEN(A114)=0,"",INDEX('Smelter Look-up'!$A:$A,MATCH($A114,'Smelter Look-up'!$E:$E,0)))</f>
        <v/>
      </c>
      <c r="C114" s="242" t="str">
        <f>IF(LEN(A114)=0,"",INDEX('Smelter Look-up'!$C:$C,MATCH($A114,'Smelter Look-up'!$E:$E,0)))</f>
        <v/>
      </c>
      <c r="D114" s="236"/>
      <c r="E114" s="236" t="str">
        <f ca="1">IF(ISERROR($V114),"",OFFSET('Smelter Look-up'!$D$4,$V114-4,0)&amp;"")</f>
        <v/>
      </c>
      <c r="F114" s="236" t="str">
        <f ca="1">IF(ISERROR($V114),"",OFFSET('Smelter Look-up'!$E$4,$V114-4,0))</f>
        <v/>
      </c>
      <c r="G114" s="236" t="str">
        <f ca="1">IF(C114=$X$4,"Enter smelter details", IF(ISERROR($V114),"",OFFSET('Smelter Look-up'!$F$4,$V114-4,0)))</f>
        <v/>
      </c>
      <c r="H114" s="237" t="str">
        <f ca="1">IF(ISERROR($V114),"",OFFSET('Smelter Look-up'!$G$4,$V114-4,0))</f>
        <v/>
      </c>
      <c r="I114" s="238" t="str">
        <f ca="1">IF(ISERROR($V114),"",OFFSET('Smelter Look-up'!$H$4,$V114-4,0))</f>
        <v/>
      </c>
      <c r="J114" s="238" t="str">
        <f ca="1">IF(ISERROR($V114),"",OFFSET('Smelter Look-up'!$I$4,$V114-4,0))</f>
        <v/>
      </c>
      <c r="K114" s="240"/>
      <c r="L114" s="240"/>
      <c r="M114" s="240"/>
      <c r="N114" s="240"/>
      <c r="O114" s="240"/>
      <c r="P114" s="239"/>
      <c r="Q114" s="241"/>
      <c r="R114" s="236" t="str">
        <f ca="1">IF(ISERROR($V114),"",OFFSET('Smelter Look-up'!$C$4,$V114-4,0)&amp;"")</f>
        <v/>
      </c>
      <c r="S114" s="250" t="str">
        <f t="shared" ca="1" si="3"/>
        <v/>
      </c>
      <c r="T114" s="250" t="str">
        <f ca="1">IF(B114="","",IF(ISERROR(MATCH($J114,SorP!$B$1:$B$6230,0)),"",INDIRECT("'SorP'!$A$"&amp;MATCH($J114,SorP!$B$1:$B$6230,0))))</f>
        <v/>
      </c>
      <c r="U114" s="280"/>
      <c r="V114" s="281" t="e">
        <f>IF(C114="",NA(),MATCH($B114&amp;$C114,'Smelter Look-up'!$J:$J,0))</f>
        <v>#N/A</v>
      </c>
      <c r="W114" s="282"/>
      <c r="X114" s="282">
        <f t="shared" ca="1" si="4"/>
        <v>0</v>
      </c>
      <c r="Y114" s="282"/>
      <c r="Z114" s="282"/>
      <c r="AB114" s="284" t="str">
        <f t="shared" si="5"/>
        <v/>
      </c>
    </row>
    <row r="115" spans="1:28" s="283" customFormat="1" ht="20.25">
      <c r="A115" s="235"/>
      <c r="B115" s="236" t="str">
        <f>IF(LEN(A115)=0,"",INDEX('Smelter Look-up'!$A:$A,MATCH($A115,'Smelter Look-up'!$E:$E,0)))</f>
        <v/>
      </c>
      <c r="C115" s="242" t="str">
        <f>IF(LEN(A115)=0,"",INDEX('Smelter Look-up'!$C:$C,MATCH($A115,'Smelter Look-up'!$E:$E,0)))</f>
        <v/>
      </c>
      <c r="D115" s="236"/>
      <c r="E115" s="236" t="str">
        <f ca="1">IF(ISERROR($V115),"",OFFSET('Smelter Look-up'!$D$4,$V115-4,0)&amp;"")</f>
        <v/>
      </c>
      <c r="F115" s="236" t="str">
        <f ca="1">IF(ISERROR($V115),"",OFFSET('Smelter Look-up'!$E$4,$V115-4,0))</f>
        <v/>
      </c>
      <c r="G115" s="236" t="str">
        <f ca="1">IF(C115=$X$4,"Enter smelter details", IF(ISERROR($V115),"",OFFSET('Smelter Look-up'!$F$4,$V115-4,0)))</f>
        <v/>
      </c>
      <c r="H115" s="237" t="str">
        <f ca="1">IF(ISERROR($V115),"",OFFSET('Smelter Look-up'!$G$4,$V115-4,0))</f>
        <v/>
      </c>
      <c r="I115" s="238" t="str">
        <f ca="1">IF(ISERROR($V115),"",OFFSET('Smelter Look-up'!$H$4,$V115-4,0))</f>
        <v/>
      </c>
      <c r="J115" s="238" t="str">
        <f ca="1">IF(ISERROR($V115),"",OFFSET('Smelter Look-up'!$I$4,$V115-4,0))</f>
        <v/>
      </c>
      <c r="K115" s="240"/>
      <c r="L115" s="240"/>
      <c r="M115" s="240"/>
      <c r="N115" s="240"/>
      <c r="O115" s="240"/>
      <c r="P115" s="239"/>
      <c r="Q115" s="241"/>
      <c r="R115" s="236" t="str">
        <f ca="1">IF(ISERROR($V115),"",OFFSET('Smelter Look-up'!$C$4,$V115-4,0)&amp;"")</f>
        <v/>
      </c>
      <c r="S115" s="250" t="str">
        <f t="shared" ca="1" si="3"/>
        <v/>
      </c>
      <c r="T115" s="250" t="str">
        <f ca="1">IF(B115="","",IF(ISERROR(MATCH($J115,SorP!$B$1:$B$6230,0)),"",INDIRECT("'SorP'!$A$"&amp;MATCH($J115,SorP!$B$1:$B$6230,0))))</f>
        <v/>
      </c>
      <c r="U115" s="280"/>
      <c r="V115" s="281" t="e">
        <f>IF(C115="",NA(),MATCH($B115&amp;$C115,'Smelter Look-up'!$J:$J,0))</f>
        <v>#N/A</v>
      </c>
      <c r="W115" s="282"/>
      <c r="X115" s="282">
        <f t="shared" ca="1" si="4"/>
        <v>0</v>
      </c>
      <c r="Y115" s="282"/>
      <c r="Z115" s="282"/>
      <c r="AB115" s="284" t="str">
        <f t="shared" si="5"/>
        <v/>
      </c>
    </row>
    <row r="116" spans="1:28" s="283" customFormat="1" ht="20.25">
      <c r="A116" s="235"/>
      <c r="B116" s="236" t="str">
        <f>IF(LEN(A116)=0,"",INDEX('Smelter Look-up'!$A:$A,MATCH($A116,'Smelter Look-up'!$E:$E,0)))</f>
        <v/>
      </c>
      <c r="C116" s="242" t="str">
        <f>IF(LEN(A116)=0,"",INDEX('Smelter Look-up'!$C:$C,MATCH($A116,'Smelter Look-up'!$E:$E,0)))</f>
        <v/>
      </c>
      <c r="D116" s="236"/>
      <c r="E116" s="236" t="str">
        <f ca="1">IF(ISERROR($V116),"",OFFSET('Smelter Look-up'!$D$4,$V116-4,0)&amp;"")</f>
        <v/>
      </c>
      <c r="F116" s="236" t="str">
        <f ca="1">IF(ISERROR($V116),"",OFFSET('Smelter Look-up'!$E$4,$V116-4,0))</f>
        <v/>
      </c>
      <c r="G116" s="236" t="str">
        <f ca="1">IF(C116=$X$4,"Enter smelter details", IF(ISERROR($V116),"",OFFSET('Smelter Look-up'!$F$4,$V116-4,0)))</f>
        <v/>
      </c>
      <c r="H116" s="237" t="str">
        <f ca="1">IF(ISERROR($V116),"",OFFSET('Smelter Look-up'!$G$4,$V116-4,0))</f>
        <v/>
      </c>
      <c r="I116" s="238" t="str">
        <f ca="1">IF(ISERROR($V116),"",OFFSET('Smelter Look-up'!$H$4,$V116-4,0))</f>
        <v/>
      </c>
      <c r="J116" s="238" t="str">
        <f ca="1">IF(ISERROR($V116),"",OFFSET('Smelter Look-up'!$I$4,$V116-4,0))</f>
        <v/>
      </c>
      <c r="K116" s="240"/>
      <c r="L116" s="240"/>
      <c r="M116" s="240"/>
      <c r="N116" s="240"/>
      <c r="O116" s="240"/>
      <c r="P116" s="239"/>
      <c r="Q116" s="241"/>
      <c r="R116" s="236" t="str">
        <f ca="1">IF(ISERROR($V116),"",OFFSET('Smelter Look-up'!$C$4,$V116-4,0)&amp;"")</f>
        <v/>
      </c>
      <c r="S116" s="250" t="str">
        <f t="shared" ca="1" si="3"/>
        <v/>
      </c>
      <c r="T116" s="250" t="str">
        <f ca="1">IF(B116="","",IF(ISERROR(MATCH($J116,SorP!$B$1:$B$6230,0)),"",INDIRECT("'SorP'!$A$"&amp;MATCH($J116,SorP!$B$1:$B$6230,0))))</f>
        <v/>
      </c>
      <c r="U116" s="280"/>
      <c r="V116" s="281" t="e">
        <f>IF(C116="",NA(),MATCH($B116&amp;$C116,'Smelter Look-up'!$J:$J,0))</f>
        <v>#N/A</v>
      </c>
      <c r="W116" s="282"/>
      <c r="X116" s="282">
        <f t="shared" ca="1" si="4"/>
        <v>0</v>
      </c>
      <c r="Y116" s="282"/>
      <c r="Z116" s="282"/>
      <c r="AB116" s="284" t="str">
        <f t="shared" si="5"/>
        <v/>
      </c>
    </row>
    <row r="117" spans="1:28" s="283" customFormat="1" ht="20.25">
      <c r="A117" s="235"/>
      <c r="B117" s="236" t="str">
        <f>IF(LEN(A117)=0,"",INDEX('Smelter Look-up'!$A:$A,MATCH($A117,'Smelter Look-up'!$E:$E,0)))</f>
        <v/>
      </c>
      <c r="C117" s="242" t="str">
        <f>IF(LEN(A117)=0,"",INDEX('Smelter Look-up'!$C:$C,MATCH($A117,'Smelter Look-up'!$E:$E,0)))</f>
        <v/>
      </c>
      <c r="D117" s="236"/>
      <c r="E117" s="236" t="str">
        <f ca="1">IF(ISERROR($V117),"",OFFSET('Smelter Look-up'!$D$4,$V117-4,0)&amp;"")</f>
        <v/>
      </c>
      <c r="F117" s="236" t="str">
        <f ca="1">IF(ISERROR($V117),"",OFFSET('Smelter Look-up'!$E$4,$V117-4,0))</f>
        <v/>
      </c>
      <c r="G117" s="236" t="str">
        <f ca="1">IF(C117=$X$4,"Enter smelter details", IF(ISERROR($V117),"",OFFSET('Smelter Look-up'!$F$4,$V117-4,0)))</f>
        <v/>
      </c>
      <c r="H117" s="237" t="str">
        <f ca="1">IF(ISERROR($V117),"",OFFSET('Smelter Look-up'!$G$4,$V117-4,0))</f>
        <v/>
      </c>
      <c r="I117" s="238" t="str">
        <f ca="1">IF(ISERROR($V117),"",OFFSET('Smelter Look-up'!$H$4,$V117-4,0))</f>
        <v/>
      </c>
      <c r="J117" s="238" t="str">
        <f ca="1">IF(ISERROR($V117),"",OFFSET('Smelter Look-up'!$I$4,$V117-4,0))</f>
        <v/>
      </c>
      <c r="K117" s="240"/>
      <c r="L117" s="240"/>
      <c r="M117" s="240"/>
      <c r="N117" s="240"/>
      <c r="O117" s="240"/>
      <c r="P117" s="239"/>
      <c r="Q117" s="241"/>
      <c r="R117" s="236" t="str">
        <f ca="1">IF(ISERROR($V117),"",OFFSET('Smelter Look-up'!$C$4,$V117-4,0)&amp;"")</f>
        <v/>
      </c>
      <c r="S117" s="250" t="str">
        <f t="shared" ca="1" si="3"/>
        <v/>
      </c>
      <c r="T117" s="250" t="str">
        <f ca="1">IF(B117="","",IF(ISERROR(MATCH($J117,SorP!$B$1:$B$6230,0)),"",INDIRECT("'SorP'!$A$"&amp;MATCH($J117,SorP!$B$1:$B$6230,0))))</f>
        <v/>
      </c>
      <c r="U117" s="280"/>
      <c r="V117" s="281" t="e">
        <f>IF(C117="",NA(),MATCH($B117&amp;$C117,'Smelter Look-up'!$J:$J,0))</f>
        <v>#N/A</v>
      </c>
      <c r="W117" s="282"/>
      <c r="X117" s="282">
        <f t="shared" ca="1" si="4"/>
        <v>0</v>
      </c>
      <c r="Y117" s="282"/>
      <c r="Z117" s="282"/>
      <c r="AB117" s="284" t="str">
        <f t="shared" si="5"/>
        <v/>
      </c>
    </row>
    <row r="118" spans="1:28" s="283" customFormat="1" ht="20.25">
      <c r="A118" s="235"/>
      <c r="B118" s="236" t="str">
        <f>IF(LEN(A118)=0,"",INDEX('Smelter Look-up'!$A:$A,MATCH($A118,'Smelter Look-up'!$E:$E,0)))</f>
        <v/>
      </c>
      <c r="C118" s="242" t="str">
        <f>IF(LEN(A118)=0,"",INDEX('Smelter Look-up'!$C:$C,MATCH($A118,'Smelter Look-up'!$E:$E,0)))</f>
        <v/>
      </c>
      <c r="D118" s="236"/>
      <c r="E118" s="236" t="str">
        <f ca="1">IF(ISERROR($V118),"",OFFSET('Smelter Look-up'!$D$4,$V118-4,0)&amp;"")</f>
        <v/>
      </c>
      <c r="F118" s="236" t="str">
        <f ca="1">IF(ISERROR($V118),"",OFFSET('Smelter Look-up'!$E$4,$V118-4,0))</f>
        <v/>
      </c>
      <c r="G118" s="236" t="str">
        <f ca="1">IF(C118=$X$4,"Enter smelter details", IF(ISERROR($V118),"",OFFSET('Smelter Look-up'!$F$4,$V118-4,0)))</f>
        <v/>
      </c>
      <c r="H118" s="237" t="str">
        <f ca="1">IF(ISERROR($V118),"",OFFSET('Smelter Look-up'!$G$4,$V118-4,0))</f>
        <v/>
      </c>
      <c r="I118" s="238" t="str">
        <f ca="1">IF(ISERROR($V118),"",OFFSET('Smelter Look-up'!$H$4,$V118-4,0))</f>
        <v/>
      </c>
      <c r="J118" s="238" t="str">
        <f ca="1">IF(ISERROR($V118),"",OFFSET('Smelter Look-up'!$I$4,$V118-4,0))</f>
        <v/>
      </c>
      <c r="K118" s="240"/>
      <c r="L118" s="240"/>
      <c r="M118" s="240"/>
      <c r="N118" s="240"/>
      <c r="O118" s="240"/>
      <c r="P118" s="239"/>
      <c r="Q118" s="241"/>
      <c r="R118" s="236" t="str">
        <f ca="1">IF(ISERROR($V118),"",OFFSET('Smelter Look-up'!$C$4,$V118-4,0)&amp;"")</f>
        <v/>
      </c>
      <c r="S118" s="250" t="str">
        <f t="shared" ca="1" si="3"/>
        <v/>
      </c>
      <c r="T118" s="250" t="str">
        <f ca="1">IF(B118="","",IF(ISERROR(MATCH($J118,SorP!$B$1:$B$6230,0)),"",INDIRECT("'SorP'!$A$"&amp;MATCH($J118,SorP!$B$1:$B$6230,0))))</f>
        <v/>
      </c>
      <c r="U118" s="280"/>
      <c r="V118" s="281" t="e">
        <f>IF(C118="",NA(),MATCH($B118&amp;$C118,'Smelter Look-up'!$J:$J,0))</f>
        <v>#N/A</v>
      </c>
      <c r="W118" s="282"/>
      <c r="X118" s="282">
        <f t="shared" ca="1" si="4"/>
        <v>0</v>
      </c>
      <c r="Y118" s="282"/>
      <c r="Z118" s="282"/>
      <c r="AB118" s="284" t="str">
        <f t="shared" si="5"/>
        <v/>
      </c>
    </row>
    <row r="119" spans="1:28" s="283" customFormat="1" ht="20.25">
      <c r="A119" s="235"/>
      <c r="B119" s="236" t="str">
        <f>IF(LEN(A119)=0,"",INDEX('Smelter Look-up'!$A:$A,MATCH($A119,'Smelter Look-up'!$E:$E,0)))</f>
        <v/>
      </c>
      <c r="C119" s="242" t="str">
        <f>IF(LEN(A119)=0,"",INDEX('Smelter Look-up'!$C:$C,MATCH($A119,'Smelter Look-up'!$E:$E,0)))</f>
        <v/>
      </c>
      <c r="D119" s="236"/>
      <c r="E119" s="236" t="str">
        <f ca="1">IF(ISERROR($V119),"",OFFSET('Smelter Look-up'!$D$4,$V119-4,0)&amp;"")</f>
        <v/>
      </c>
      <c r="F119" s="236" t="str">
        <f ca="1">IF(ISERROR($V119),"",OFFSET('Smelter Look-up'!$E$4,$V119-4,0))</f>
        <v/>
      </c>
      <c r="G119" s="236" t="str">
        <f ca="1">IF(C119=$X$4,"Enter smelter details", IF(ISERROR($V119),"",OFFSET('Smelter Look-up'!$F$4,$V119-4,0)))</f>
        <v/>
      </c>
      <c r="H119" s="237" t="str">
        <f ca="1">IF(ISERROR($V119),"",OFFSET('Smelter Look-up'!$G$4,$V119-4,0))</f>
        <v/>
      </c>
      <c r="I119" s="238" t="str">
        <f ca="1">IF(ISERROR($V119),"",OFFSET('Smelter Look-up'!$H$4,$V119-4,0))</f>
        <v/>
      </c>
      <c r="J119" s="238" t="str">
        <f ca="1">IF(ISERROR($V119),"",OFFSET('Smelter Look-up'!$I$4,$V119-4,0))</f>
        <v/>
      </c>
      <c r="K119" s="240"/>
      <c r="L119" s="240"/>
      <c r="M119" s="240"/>
      <c r="N119" s="240"/>
      <c r="O119" s="240"/>
      <c r="P119" s="239"/>
      <c r="Q119" s="241"/>
      <c r="R119" s="236" t="str">
        <f ca="1">IF(ISERROR($V119),"",OFFSET('Smelter Look-up'!$C$4,$V119-4,0)&amp;"")</f>
        <v/>
      </c>
      <c r="S119" s="250" t="str">
        <f t="shared" ca="1" si="3"/>
        <v/>
      </c>
      <c r="T119" s="250" t="str">
        <f ca="1">IF(B119="","",IF(ISERROR(MATCH($J119,SorP!$B$1:$B$6230,0)),"",INDIRECT("'SorP'!$A$"&amp;MATCH($J119,SorP!$B$1:$B$6230,0))))</f>
        <v/>
      </c>
      <c r="U119" s="280"/>
      <c r="V119" s="281" t="e">
        <f>IF(C119="",NA(),MATCH($B119&amp;$C119,'Smelter Look-up'!$J:$J,0))</f>
        <v>#N/A</v>
      </c>
      <c r="W119" s="282"/>
      <c r="X119" s="282">
        <f t="shared" ca="1" si="4"/>
        <v>0</v>
      </c>
      <c r="Y119" s="282"/>
      <c r="Z119" s="282"/>
      <c r="AB119" s="284" t="str">
        <f t="shared" si="5"/>
        <v/>
      </c>
    </row>
    <row r="120" spans="1:28" s="283" customFormat="1" ht="20.25">
      <c r="A120" s="235"/>
      <c r="B120" s="236" t="str">
        <f>IF(LEN(A120)=0,"",INDEX('Smelter Look-up'!$A:$A,MATCH($A120,'Smelter Look-up'!$E:$E,0)))</f>
        <v/>
      </c>
      <c r="C120" s="242" t="str">
        <f>IF(LEN(A120)=0,"",INDEX('Smelter Look-up'!$C:$C,MATCH($A120,'Smelter Look-up'!$E:$E,0)))</f>
        <v/>
      </c>
      <c r="D120" s="236"/>
      <c r="E120" s="236" t="str">
        <f ca="1">IF(ISERROR($V120),"",OFFSET('Smelter Look-up'!$D$4,$V120-4,0)&amp;"")</f>
        <v/>
      </c>
      <c r="F120" s="236" t="str">
        <f ca="1">IF(ISERROR($V120),"",OFFSET('Smelter Look-up'!$E$4,$V120-4,0))</f>
        <v/>
      </c>
      <c r="G120" s="236" t="str">
        <f ca="1">IF(C120=$X$4,"Enter smelter details", IF(ISERROR($V120),"",OFFSET('Smelter Look-up'!$F$4,$V120-4,0)))</f>
        <v/>
      </c>
      <c r="H120" s="237" t="str">
        <f ca="1">IF(ISERROR($V120),"",OFFSET('Smelter Look-up'!$G$4,$V120-4,0))</f>
        <v/>
      </c>
      <c r="I120" s="238" t="str">
        <f ca="1">IF(ISERROR($V120),"",OFFSET('Smelter Look-up'!$H$4,$V120-4,0))</f>
        <v/>
      </c>
      <c r="J120" s="238" t="str">
        <f ca="1">IF(ISERROR($V120),"",OFFSET('Smelter Look-up'!$I$4,$V120-4,0))</f>
        <v/>
      </c>
      <c r="K120" s="240"/>
      <c r="L120" s="240"/>
      <c r="M120" s="240"/>
      <c r="N120" s="240"/>
      <c r="O120" s="240"/>
      <c r="P120" s="239"/>
      <c r="Q120" s="241"/>
      <c r="R120" s="236" t="str">
        <f ca="1">IF(ISERROR($V120),"",OFFSET('Smelter Look-up'!$C$4,$V120-4,0)&amp;"")</f>
        <v/>
      </c>
      <c r="S120" s="250" t="str">
        <f t="shared" ca="1" si="3"/>
        <v/>
      </c>
      <c r="T120" s="250" t="str">
        <f ca="1">IF(B120="","",IF(ISERROR(MATCH($J120,SorP!$B$1:$B$6230,0)),"",INDIRECT("'SorP'!$A$"&amp;MATCH($J120,SorP!$B$1:$B$6230,0))))</f>
        <v/>
      </c>
      <c r="U120" s="280"/>
      <c r="V120" s="281" t="e">
        <f>IF(C120="",NA(),MATCH($B120&amp;$C120,'Smelter Look-up'!$J:$J,0))</f>
        <v>#N/A</v>
      </c>
      <c r="W120" s="282"/>
      <c r="X120" s="282">
        <f t="shared" ca="1" si="4"/>
        <v>0</v>
      </c>
      <c r="Y120" s="282"/>
      <c r="Z120" s="282"/>
      <c r="AB120" s="284" t="str">
        <f t="shared" si="5"/>
        <v/>
      </c>
    </row>
    <row r="121" spans="1:28" s="283" customFormat="1" ht="20.25">
      <c r="A121" s="235"/>
      <c r="B121" s="236" t="str">
        <f>IF(LEN(A121)=0,"",INDEX('Smelter Look-up'!$A:$A,MATCH($A121,'Smelter Look-up'!$E:$E,0)))</f>
        <v/>
      </c>
      <c r="C121" s="242" t="str">
        <f>IF(LEN(A121)=0,"",INDEX('Smelter Look-up'!$C:$C,MATCH($A121,'Smelter Look-up'!$E:$E,0)))</f>
        <v/>
      </c>
      <c r="D121" s="236"/>
      <c r="E121" s="236" t="str">
        <f ca="1">IF(ISERROR($V121),"",OFFSET('Smelter Look-up'!$D$4,$V121-4,0)&amp;"")</f>
        <v/>
      </c>
      <c r="F121" s="236" t="str">
        <f ca="1">IF(ISERROR($V121),"",OFFSET('Smelter Look-up'!$E$4,$V121-4,0))</f>
        <v/>
      </c>
      <c r="G121" s="236" t="str">
        <f ca="1">IF(C121=$X$4,"Enter smelter details", IF(ISERROR($V121),"",OFFSET('Smelter Look-up'!$F$4,$V121-4,0)))</f>
        <v/>
      </c>
      <c r="H121" s="237" t="str">
        <f ca="1">IF(ISERROR($V121),"",OFFSET('Smelter Look-up'!$G$4,$V121-4,0))</f>
        <v/>
      </c>
      <c r="I121" s="238" t="str">
        <f ca="1">IF(ISERROR($V121),"",OFFSET('Smelter Look-up'!$H$4,$V121-4,0))</f>
        <v/>
      </c>
      <c r="J121" s="238" t="str">
        <f ca="1">IF(ISERROR($V121),"",OFFSET('Smelter Look-up'!$I$4,$V121-4,0))</f>
        <v/>
      </c>
      <c r="K121" s="240"/>
      <c r="L121" s="240"/>
      <c r="M121" s="240"/>
      <c r="N121" s="240"/>
      <c r="O121" s="240"/>
      <c r="P121" s="239"/>
      <c r="Q121" s="241"/>
      <c r="R121" s="236" t="str">
        <f ca="1">IF(ISERROR($V121),"",OFFSET('Smelter Look-up'!$C$4,$V121-4,0)&amp;"")</f>
        <v/>
      </c>
      <c r="S121" s="250" t="str">
        <f t="shared" ca="1" si="3"/>
        <v/>
      </c>
      <c r="T121" s="250" t="str">
        <f ca="1">IF(B121="","",IF(ISERROR(MATCH($J121,SorP!$B$1:$B$6230,0)),"",INDIRECT("'SorP'!$A$"&amp;MATCH($J121,SorP!$B$1:$B$6230,0))))</f>
        <v/>
      </c>
      <c r="U121" s="280"/>
      <c r="V121" s="281" t="e">
        <f>IF(C121="",NA(),MATCH($B121&amp;$C121,'Smelter Look-up'!$J:$J,0))</f>
        <v>#N/A</v>
      </c>
      <c r="W121" s="282"/>
      <c r="X121" s="282">
        <f t="shared" ca="1" si="4"/>
        <v>0</v>
      </c>
      <c r="Y121" s="282"/>
      <c r="Z121" s="282"/>
      <c r="AB121" s="284" t="str">
        <f t="shared" si="5"/>
        <v/>
      </c>
    </row>
    <row r="122" spans="1:28" s="283" customFormat="1" ht="20.25">
      <c r="A122" s="235"/>
      <c r="B122" s="236" t="str">
        <f>IF(LEN(A122)=0,"",INDEX('Smelter Look-up'!$A:$A,MATCH($A122,'Smelter Look-up'!$E:$E,0)))</f>
        <v/>
      </c>
      <c r="C122" s="242" t="str">
        <f>IF(LEN(A122)=0,"",INDEX('Smelter Look-up'!$C:$C,MATCH($A122,'Smelter Look-up'!$E:$E,0)))</f>
        <v/>
      </c>
      <c r="D122" s="236"/>
      <c r="E122" s="236" t="str">
        <f ca="1">IF(ISERROR($V122),"",OFFSET('Smelter Look-up'!$D$4,$V122-4,0)&amp;"")</f>
        <v/>
      </c>
      <c r="F122" s="236" t="str">
        <f ca="1">IF(ISERROR($V122),"",OFFSET('Smelter Look-up'!$E$4,$V122-4,0))</f>
        <v/>
      </c>
      <c r="G122" s="236" t="str">
        <f ca="1">IF(C122=$X$4,"Enter smelter details", IF(ISERROR($V122),"",OFFSET('Smelter Look-up'!$F$4,$V122-4,0)))</f>
        <v/>
      </c>
      <c r="H122" s="237" t="str">
        <f ca="1">IF(ISERROR($V122),"",OFFSET('Smelter Look-up'!$G$4,$V122-4,0))</f>
        <v/>
      </c>
      <c r="I122" s="238" t="str">
        <f ca="1">IF(ISERROR($V122),"",OFFSET('Smelter Look-up'!$H$4,$V122-4,0))</f>
        <v/>
      </c>
      <c r="J122" s="238" t="str">
        <f ca="1">IF(ISERROR($V122),"",OFFSET('Smelter Look-up'!$I$4,$V122-4,0))</f>
        <v/>
      </c>
      <c r="K122" s="240"/>
      <c r="L122" s="240"/>
      <c r="M122" s="240"/>
      <c r="N122" s="240"/>
      <c r="O122" s="240"/>
      <c r="P122" s="239"/>
      <c r="Q122" s="241"/>
      <c r="R122" s="236" t="str">
        <f ca="1">IF(ISERROR($V122),"",OFFSET('Smelter Look-up'!$C$4,$V122-4,0)&amp;"")</f>
        <v/>
      </c>
      <c r="S122" s="250" t="str">
        <f t="shared" ca="1" si="3"/>
        <v/>
      </c>
      <c r="T122" s="250" t="str">
        <f ca="1">IF(B122="","",IF(ISERROR(MATCH($J122,SorP!$B$1:$B$6230,0)),"",INDIRECT("'SorP'!$A$"&amp;MATCH($J122,SorP!$B$1:$B$6230,0))))</f>
        <v/>
      </c>
      <c r="U122" s="280"/>
      <c r="V122" s="281" t="e">
        <f>IF(C122="",NA(),MATCH($B122&amp;$C122,'Smelter Look-up'!$J:$J,0))</f>
        <v>#N/A</v>
      </c>
      <c r="W122" s="282"/>
      <c r="X122" s="282">
        <f t="shared" ca="1" si="4"/>
        <v>0</v>
      </c>
      <c r="Y122" s="282"/>
      <c r="Z122" s="282"/>
      <c r="AB122" s="284" t="str">
        <f t="shared" si="5"/>
        <v/>
      </c>
    </row>
    <row r="123" spans="1:28" s="283" customFormat="1" ht="20.25">
      <c r="A123" s="235"/>
      <c r="B123" s="236" t="str">
        <f>IF(LEN(A123)=0,"",INDEX('Smelter Look-up'!$A:$A,MATCH($A123,'Smelter Look-up'!$E:$E,0)))</f>
        <v/>
      </c>
      <c r="C123" s="242" t="str">
        <f>IF(LEN(A123)=0,"",INDEX('Smelter Look-up'!$C:$C,MATCH($A123,'Smelter Look-up'!$E:$E,0)))</f>
        <v/>
      </c>
      <c r="D123" s="236"/>
      <c r="E123" s="236" t="str">
        <f ca="1">IF(ISERROR($V123),"",OFFSET('Smelter Look-up'!$D$4,$V123-4,0)&amp;"")</f>
        <v/>
      </c>
      <c r="F123" s="236" t="str">
        <f ca="1">IF(ISERROR($V123),"",OFFSET('Smelter Look-up'!$E$4,$V123-4,0))</f>
        <v/>
      </c>
      <c r="G123" s="236" t="str">
        <f ca="1">IF(C123=$X$4,"Enter smelter details", IF(ISERROR($V123),"",OFFSET('Smelter Look-up'!$F$4,$V123-4,0)))</f>
        <v/>
      </c>
      <c r="H123" s="237" t="str">
        <f ca="1">IF(ISERROR($V123),"",OFFSET('Smelter Look-up'!$G$4,$V123-4,0))</f>
        <v/>
      </c>
      <c r="I123" s="238" t="str">
        <f ca="1">IF(ISERROR($V123),"",OFFSET('Smelter Look-up'!$H$4,$V123-4,0))</f>
        <v/>
      </c>
      <c r="J123" s="238" t="str">
        <f ca="1">IF(ISERROR($V123),"",OFFSET('Smelter Look-up'!$I$4,$V123-4,0))</f>
        <v/>
      </c>
      <c r="K123" s="240"/>
      <c r="L123" s="240"/>
      <c r="M123" s="240"/>
      <c r="N123" s="240"/>
      <c r="O123" s="240"/>
      <c r="P123" s="239"/>
      <c r="Q123" s="241"/>
      <c r="R123" s="236" t="str">
        <f ca="1">IF(ISERROR($V123),"",OFFSET('Smelter Look-up'!$C$4,$V123-4,0)&amp;"")</f>
        <v/>
      </c>
      <c r="S123" s="250" t="str">
        <f t="shared" ref="S123:S186" ca="1" si="6">IF(B123="","",IF(ISERROR(MATCH($E123,CL,0)),"Unknown",INDIRECT("'C'!$A$"&amp;MATCH($E123,CL,0)+1)))</f>
        <v/>
      </c>
      <c r="T123" s="250" t="str">
        <f ca="1">IF(B123="","",IF(ISERROR(MATCH($J123,SorP!$B$1:$B$6230,0)),"",INDIRECT("'SorP'!$A$"&amp;MATCH($J123,SorP!$B$1:$B$6230,0))))</f>
        <v/>
      </c>
      <c r="U123" s="280"/>
      <c r="V123" s="281" t="e">
        <f>IF(C123="",NA(),MATCH($B123&amp;$C123,'Smelter Look-up'!$J:$J,0))</f>
        <v>#N/A</v>
      </c>
      <c r="W123" s="282"/>
      <c r="X123" s="282">
        <f t="shared" ref="X123:X186" ca="1" si="7">IF(AND(C123="Smelter not listed",OR(LEN(D123)=0,LEN(E123)=0)),1,0)</f>
        <v>0</v>
      </c>
      <c r="Y123" s="282"/>
      <c r="Z123" s="282"/>
      <c r="AB123" s="284" t="str">
        <f t="shared" ref="AB123:AB186" si="8">B123&amp;C123</f>
        <v/>
      </c>
    </row>
    <row r="124" spans="1:28" s="283" customFormat="1" ht="20.25">
      <c r="A124" s="235"/>
      <c r="B124" s="236" t="str">
        <f>IF(LEN(A124)=0,"",INDEX('Smelter Look-up'!$A:$A,MATCH($A124,'Smelter Look-up'!$E:$E,0)))</f>
        <v/>
      </c>
      <c r="C124" s="242" t="str">
        <f>IF(LEN(A124)=0,"",INDEX('Smelter Look-up'!$C:$C,MATCH($A124,'Smelter Look-up'!$E:$E,0)))</f>
        <v/>
      </c>
      <c r="D124" s="236"/>
      <c r="E124" s="236" t="str">
        <f ca="1">IF(ISERROR($V124),"",OFFSET('Smelter Look-up'!$D$4,$V124-4,0)&amp;"")</f>
        <v/>
      </c>
      <c r="F124" s="236" t="str">
        <f ca="1">IF(ISERROR($V124),"",OFFSET('Smelter Look-up'!$E$4,$V124-4,0))</f>
        <v/>
      </c>
      <c r="G124" s="236" t="str">
        <f ca="1">IF(C124=$X$4,"Enter smelter details", IF(ISERROR($V124),"",OFFSET('Smelter Look-up'!$F$4,$V124-4,0)))</f>
        <v/>
      </c>
      <c r="H124" s="237" t="str">
        <f ca="1">IF(ISERROR($V124),"",OFFSET('Smelter Look-up'!$G$4,$V124-4,0))</f>
        <v/>
      </c>
      <c r="I124" s="238" t="str">
        <f ca="1">IF(ISERROR($V124),"",OFFSET('Smelter Look-up'!$H$4,$V124-4,0))</f>
        <v/>
      </c>
      <c r="J124" s="238" t="str">
        <f ca="1">IF(ISERROR($V124),"",OFFSET('Smelter Look-up'!$I$4,$V124-4,0))</f>
        <v/>
      </c>
      <c r="K124" s="240"/>
      <c r="L124" s="240"/>
      <c r="M124" s="240"/>
      <c r="N124" s="240"/>
      <c r="O124" s="240"/>
      <c r="P124" s="239"/>
      <c r="Q124" s="241"/>
      <c r="R124" s="236" t="str">
        <f ca="1">IF(ISERROR($V124),"",OFFSET('Smelter Look-up'!$C$4,$V124-4,0)&amp;"")</f>
        <v/>
      </c>
      <c r="S124" s="250" t="str">
        <f t="shared" ca="1" si="6"/>
        <v/>
      </c>
      <c r="T124" s="250" t="str">
        <f ca="1">IF(B124="","",IF(ISERROR(MATCH($J124,SorP!$B$1:$B$6230,0)),"",INDIRECT("'SorP'!$A$"&amp;MATCH($J124,SorP!$B$1:$B$6230,0))))</f>
        <v/>
      </c>
      <c r="U124" s="280"/>
      <c r="V124" s="281" t="e">
        <f>IF(C124="",NA(),MATCH($B124&amp;$C124,'Smelter Look-up'!$J:$J,0))</f>
        <v>#N/A</v>
      </c>
      <c r="W124" s="282"/>
      <c r="X124" s="282">
        <f t="shared" ca="1" si="7"/>
        <v>0</v>
      </c>
      <c r="Y124" s="282"/>
      <c r="Z124" s="282"/>
      <c r="AB124" s="284" t="str">
        <f t="shared" si="8"/>
        <v/>
      </c>
    </row>
    <row r="125" spans="1:28" s="283" customFormat="1" ht="20.25">
      <c r="A125" s="235"/>
      <c r="B125" s="236" t="str">
        <f>IF(LEN(A125)=0,"",INDEX('Smelter Look-up'!$A:$A,MATCH($A125,'Smelter Look-up'!$E:$E,0)))</f>
        <v/>
      </c>
      <c r="C125" s="242" t="str">
        <f>IF(LEN(A125)=0,"",INDEX('Smelter Look-up'!$C:$C,MATCH($A125,'Smelter Look-up'!$E:$E,0)))</f>
        <v/>
      </c>
      <c r="D125" s="236"/>
      <c r="E125" s="236" t="str">
        <f ca="1">IF(ISERROR($V125),"",OFFSET('Smelter Look-up'!$D$4,$V125-4,0)&amp;"")</f>
        <v/>
      </c>
      <c r="F125" s="236" t="str">
        <f ca="1">IF(ISERROR($V125),"",OFFSET('Smelter Look-up'!$E$4,$V125-4,0))</f>
        <v/>
      </c>
      <c r="G125" s="236" t="str">
        <f ca="1">IF(C125=$X$4,"Enter smelter details", IF(ISERROR($V125),"",OFFSET('Smelter Look-up'!$F$4,$V125-4,0)))</f>
        <v/>
      </c>
      <c r="H125" s="237" t="str">
        <f ca="1">IF(ISERROR($V125),"",OFFSET('Smelter Look-up'!$G$4,$V125-4,0))</f>
        <v/>
      </c>
      <c r="I125" s="238" t="str">
        <f ca="1">IF(ISERROR($V125),"",OFFSET('Smelter Look-up'!$H$4,$V125-4,0))</f>
        <v/>
      </c>
      <c r="J125" s="238" t="str">
        <f ca="1">IF(ISERROR($V125),"",OFFSET('Smelter Look-up'!$I$4,$V125-4,0))</f>
        <v/>
      </c>
      <c r="K125" s="240"/>
      <c r="L125" s="240"/>
      <c r="M125" s="240"/>
      <c r="N125" s="240"/>
      <c r="O125" s="240"/>
      <c r="P125" s="239"/>
      <c r="Q125" s="241"/>
      <c r="R125" s="236" t="str">
        <f ca="1">IF(ISERROR($V125),"",OFFSET('Smelter Look-up'!$C$4,$V125-4,0)&amp;"")</f>
        <v/>
      </c>
      <c r="S125" s="250" t="str">
        <f t="shared" ca="1" si="6"/>
        <v/>
      </c>
      <c r="T125" s="250" t="str">
        <f ca="1">IF(B125="","",IF(ISERROR(MATCH($J125,SorP!$B$1:$B$6230,0)),"",INDIRECT("'SorP'!$A$"&amp;MATCH($J125,SorP!$B$1:$B$6230,0))))</f>
        <v/>
      </c>
      <c r="U125" s="280"/>
      <c r="V125" s="281" t="e">
        <f>IF(C125="",NA(),MATCH($B125&amp;$C125,'Smelter Look-up'!$J:$J,0))</f>
        <v>#N/A</v>
      </c>
      <c r="W125" s="282"/>
      <c r="X125" s="282">
        <f t="shared" ca="1" si="7"/>
        <v>0</v>
      </c>
      <c r="Y125" s="282"/>
      <c r="Z125" s="282"/>
      <c r="AB125" s="284" t="str">
        <f t="shared" si="8"/>
        <v/>
      </c>
    </row>
    <row r="126" spans="1:28" s="283" customFormat="1" ht="20.25">
      <c r="A126" s="235"/>
      <c r="B126" s="236" t="str">
        <f>IF(LEN(A126)=0,"",INDEX('Smelter Look-up'!$A:$A,MATCH($A126,'Smelter Look-up'!$E:$E,0)))</f>
        <v/>
      </c>
      <c r="C126" s="242" t="str">
        <f>IF(LEN(A126)=0,"",INDEX('Smelter Look-up'!$C:$C,MATCH($A126,'Smelter Look-up'!$E:$E,0)))</f>
        <v/>
      </c>
      <c r="D126" s="236"/>
      <c r="E126" s="236" t="str">
        <f ca="1">IF(ISERROR($V126),"",OFFSET('Smelter Look-up'!$D$4,$V126-4,0)&amp;"")</f>
        <v/>
      </c>
      <c r="F126" s="236" t="str">
        <f ca="1">IF(ISERROR($V126),"",OFFSET('Smelter Look-up'!$E$4,$V126-4,0))</f>
        <v/>
      </c>
      <c r="G126" s="236" t="str">
        <f ca="1">IF(C126=$X$4,"Enter smelter details", IF(ISERROR($V126),"",OFFSET('Smelter Look-up'!$F$4,$V126-4,0)))</f>
        <v/>
      </c>
      <c r="H126" s="237" t="str">
        <f ca="1">IF(ISERROR($V126),"",OFFSET('Smelter Look-up'!$G$4,$V126-4,0))</f>
        <v/>
      </c>
      <c r="I126" s="238" t="str">
        <f ca="1">IF(ISERROR($V126),"",OFFSET('Smelter Look-up'!$H$4,$V126-4,0))</f>
        <v/>
      </c>
      <c r="J126" s="238" t="str">
        <f ca="1">IF(ISERROR($V126),"",OFFSET('Smelter Look-up'!$I$4,$V126-4,0))</f>
        <v/>
      </c>
      <c r="K126" s="240"/>
      <c r="L126" s="240"/>
      <c r="M126" s="240"/>
      <c r="N126" s="240"/>
      <c r="O126" s="240"/>
      <c r="P126" s="239"/>
      <c r="Q126" s="241"/>
      <c r="R126" s="236" t="str">
        <f ca="1">IF(ISERROR($V126),"",OFFSET('Smelter Look-up'!$C$4,$V126-4,0)&amp;"")</f>
        <v/>
      </c>
      <c r="S126" s="250" t="str">
        <f t="shared" ca="1" si="6"/>
        <v/>
      </c>
      <c r="T126" s="250" t="str">
        <f ca="1">IF(B126="","",IF(ISERROR(MATCH($J126,SorP!$B$1:$B$6230,0)),"",INDIRECT("'SorP'!$A$"&amp;MATCH($J126,SorP!$B$1:$B$6230,0))))</f>
        <v/>
      </c>
      <c r="U126" s="280"/>
      <c r="V126" s="281" t="e">
        <f>IF(C126="",NA(),MATCH($B126&amp;$C126,'Smelter Look-up'!$J:$J,0))</f>
        <v>#N/A</v>
      </c>
      <c r="W126" s="282"/>
      <c r="X126" s="282">
        <f t="shared" ca="1" si="7"/>
        <v>0</v>
      </c>
      <c r="Y126" s="282"/>
      <c r="Z126" s="282"/>
      <c r="AB126" s="284" t="str">
        <f t="shared" si="8"/>
        <v/>
      </c>
    </row>
    <row r="127" spans="1:28" s="283" customFormat="1" ht="20.25">
      <c r="A127" s="235"/>
      <c r="B127" s="236" t="str">
        <f>IF(LEN(A127)=0,"",INDEX('Smelter Look-up'!$A:$A,MATCH($A127,'Smelter Look-up'!$E:$E,0)))</f>
        <v/>
      </c>
      <c r="C127" s="242" t="str">
        <f>IF(LEN(A127)=0,"",INDEX('Smelter Look-up'!$C:$C,MATCH($A127,'Smelter Look-up'!$E:$E,0)))</f>
        <v/>
      </c>
      <c r="D127" s="236"/>
      <c r="E127" s="236" t="str">
        <f ca="1">IF(ISERROR($V127),"",OFFSET('Smelter Look-up'!$D$4,$V127-4,0)&amp;"")</f>
        <v/>
      </c>
      <c r="F127" s="236" t="str">
        <f ca="1">IF(ISERROR($V127),"",OFFSET('Smelter Look-up'!$E$4,$V127-4,0))</f>
        <v/>
      </c>
      <c r="G127" s="236" t="str">
        <f ca="1">IF(C127=$X$4,"Enter smelter details", IF(ISERROR($V127),"",OFFSET('Smelter Look-up'!$F$4,$V127-4,0)))</f>
        <v/>
      </c>
      <c r="H127" s="237" t="str">
        <f ca="1">IF(ISERROR($V127),"",OFFSET('Smelter Look-up'!$G$4,$V127-4,0))</f>
        <v/>
      </c>
      <c r="I127" s="238" t="str">
        <f ca="1">IF(ISERROR($V127),"",OFFSET('Smelter Look-up'!$H$4,$V127-4,0))</f>
        <v/>
      </c>
      <c r="J127" s="238" t="str">
        <f ca="1">IF(ISERROR($V127),"",OFFSET('Smelter Look-up'!$I$4,$V127-4,0))</f>
        <v/>
      </c>
      <c r="K127" s="240"/>
      <c r="L127" s="240"/>
      <c r="M127" s="240"/>
      <c r="N127" s="240"/>
      <c r="O127" s="240"/>
      <c r="P127" s="239"/>
      <c r="Q127" s="241"/>
      <c r="R127" s="236" t="str">
        <f ca="1">IF(ISERROR($V127),"",OFFSET('Smelter Look-up'!$C$4,$V127-4,0)&amp;"")</f>
        <v/>
      </c>
      <c r="S127" s="250" t="str">
        <f t="shared" ca="1" si="6"/>
        <v/>
      </c>
      <c r="T127" s="250" t="str">
        <f ca="1">IF(B127="","",IF(ISERROR(MATCH($J127,SorP!$B$1:$B$6230,0)),"",INDIRECT("'SorP'!$A$"&amp;MATCH($J127,SorP!$B$1:$B$6230,0))))</f>
        <v/>
      </c>
      <c r="U127" s="280"/>
      <c r="V127" s="281" t="e">
        <f>IF(C127="",NA(),MATCH($B127&amp;$C127,'Smelter Look-up'!$J:$J,0))</f>
        <v>#N/A</v>
      </c>
      <c r="W127" s="282"/>
      <c r="X127" s="282">
        <f t="shared" ca="1" si="7"/>
        <v>0</v>
      </c>
      <c r="Y127" s="282"/>
      <c r="Z127" s="282"/>
      <c r="AB127" s="284" t="str">
        <f t="shared" si="8"/>
        <v/>
      </c>
    </row>
    <row r="128" spans="1:28" s="283" customFormat="1" ht="20.25">
      <c r="A128" s="235"/>
      <c r="B128" s="236" t="str">
        <f>IF(LEN(A128)=0,"",INDEX('Smelter Look-up'!$A:$A,MATCH($A128,'Smelter Look-up'!$E:$E,0)))</f>
        <v/>
      </c>
      <c r="C128" s="242" t="str">
        <f>IF(LEN(A128)=0,"",INDEX('Smelter Look-up'!$C:$C,MATCH($A128,'Smelter Look-up'!$E:$E,0)))</f>
        <v/>
      </c>
      <c r="D128" s="236"/>
      <c r="E128" s="236" t="str">
        <f ca="1">IF(ISERROR($V128),"",OFFSET('Smelter Look-up'!$D$4,$V128-4,0)&amp;"")</f>
        <v/>
      </c>
      <c r="F128" s="236" t="str">
        <f ca="1">IF(ISERROR($V128),"",OFFSET('Smelter Look-up'!$E$4,$V128-4,0))</f>
        <v/>
      </c>
      <c r="G128" s="236" t="str">
        <f ca="1">IF(C128=$X$4,"Enter smelter details", IF(ISERROR($V128),"",OFFSET('Smelter Look-up'!$F$4,$V128-4,0)))</f>
        <v/>
      </c>
      <c r="H128" s="237" t="str">
        <f ca="1">IF(ISERROR($V128),"",OFFSET('Smelter Look-up'!$G$4,$V128-4,0))</f>
        <v/>
      </c>
      <c r="I128" s="238" t="str">
        <f ca="1">IF(ISERROR($V128),"",OFFSET('Smelter Look-up'!$H$4,$V128-4,0))</f>
        <v/>
      </c>
      <c r="J128" s="238" t="str">
        <f ca="1">IF(ISERROR($V128),"",OFFSET('Smelter Look-up'!$I$4,$V128-4,0))</f>
        <v/>
      </c>
      <c r="K128" s="240"/>
      <c r="L128" s="240"/>
      <c r="M128" s="240"/>
      <c r="N128" s="240"/>
      <c r="O128" s="240"/>
      <c r="P128" s="239"/>
      <c r="Q128" s="241"/>
      <c r="R128" s="236" t="str">
        <f ca="1">IF(ISERROR($V128),"",OFFSET('Smelter Look-up'!$C$4,$V128-4,0)&amp;"")</f>
        <v/>
      </c>
      <c r="S128" s="250" t="str">
        <f t="shared" ca="1" si="6"/>
        <v/>
      </c>
      <c r="T128" s="250" t="str">
        <f ca="1">IF(B128="","",IF(ISERROR(MATCH($J128,SorP!$B$1:$B$6230,0)),"",INDIRECT("'SorP'!$A$"&amp;MATCH($J128,SorP!$B$1:$B$6230,0))))</f>
        <v/>
      </c>
      <c r="U128" s="280"/>
      <c r="V128" s="281" t="e">
        <f>IF(C128="",NA(),MATCH($B128&amp;$C128,'Smelter Look-up'!$J:$J,0))</f>
        <v>#N/A</v>
      </c>
      <c r="W128" s="282"/>
      <c r="X128" s="282">
        <f t="shared" ca="1" si="7"/>
        <v>0</v>
      </c>
      <c r="Y128" s="282"/>
      <c r="Z128" s="282"/>
      <c r="AB128" s="284" t="str">
        <f t="shared" si="8"/>
        <v/>
      </c>
    </row>
    <row r="129" spans="1:28" s="283" customFormat="1" ht="20.25">
      <c r="A129" s="235"/>
      <c r="B129" s="236" t="str">
        <f>IF(LEN(A129)=0,"",INDEX('Smelter Look-up'!$A:$A,MATCH($A129,'Smelter Look-up'!$E:$E,0)))</f>
        <v/>
      </c>
      <c r="C129" s="242" t="str">
        <f>IF(LEN(A129)=0,"",INDEX('Smelter Look-up'!$C:$C,MATCH($A129,'Smelter Look-up'!$E:$E,0)))</f>
        <v/>
      </c>
      <c r="D129" s="236"/>
      <c r="E129" s="236" t="str">
        <f ca="1">IF(ISERROR($V129),"",OFFSET('Smelter Look-up'!$D$4,$V129-4,0)&amp;"")</f>
        <v/>
      </c>
      <c r="F129" s="236" t="str">
        <f ca="1">IF(ISERROR($V129),"",OFFSET('Smelter Look-up'!$E$4,$V129-4,0))</f>
        <v/>
      </c>
      <c r="G129" s="236" t="str">
        <f ca="1">IF(C129=$X$4,"Enter smelter details", IF(ISERROR($V129),"",OFFSET('Smelter Look-up'!$F$4,$V129-4,0)))</f>
        <v/>
      </c>
      <c r="H129" s="237" t="str">
        <f ca="1">IF(ISERROR($V129),"",OFFSET('Smelter Look-up'!$G$4,$V129-4,0))</f>
        <v/>
      </c>
      <c r="I129" s="238" t="str">
        <f ca="1">IF(ISERROR($V129),"",OFFSET('Smelter Look-up'!$H$4,$V129-4,0))</f>
        <v/>
      </c>
      <c r="J129" s="238" t="str">
        <f ca="1">IF(ISERROR($V129),"",OFFSET('Smelter Look-up'!$I$4,$V129-4,0))</f>
        <v/>
      </c>
      <c r="K129" s="240"/>
      <c r="L129" s="240"/>
      <c r="M129" s="240"/>
      <c r="N129" s="240"/>
      <c r="O129" s="240"/>
      <c r="P129" s="239"/>
      <c r="Q129" s="241"/>
      <c r="R129" s="236" t="str">
        <f ca="1">IF(ISERROR($V129),"",OFFSET('Smelter Look-up'!$C$4,$V129-4,0)&amp;"")</f>
        <v/>
      </c>
      <c r="S129" s="250" t="str">
        <f t="shared" ca="1" si="6"/>
        <v/>
      </c>
      <c r="T129" s="250" t="str">
        <f ca="1">IF(B129="","",IF(ISERROR(MATCH($J129,SorP!$B$1:$B$6230,0)),"",INDIRECT("'SorP'!$A$"&amp;MATCH($J129,SorP!$B$1:$B$6230,0))))</f>
        <v/>
      </c>
      <c r="U129" s="280"/>
      <c r="V129" s="281" t="e">
        <f>IF(C129="",NA(),MATCH($B129&amp;$C129,'Smelter Look-up'!$J:$J,0))</f>
        <v>#N/A</v>
      </c>
      <c r="W129" s="282"/>
      <c r="X129" s="282">
        <f t="shared" ca="1" si="7"/>
        <v>0</v>
      </c>
      <c r="Y129" s="282"/>
      <c r="Z129" s="282"/>
      <c r="AB129" s="284" t="str">
        <f t="shared" si="8"/>
        <v/>
      </c>
    </row>
    <row r="130" spans="1:28" s="283" customFormat="1" ht="20.25">
      <c r="A130" s="235"/>
      <c r="B130" s="236" t="str">
        <f>IF(LEN(A130)=0,"",INDEX('Smelter Look-up'!$A:$A,MATCH($A130,'Smelter Look-up'!$E:$E,0)))</f>
        <v/>
      </c>
      <c r="C130" s="242" t="str">
        <f>IF(LEN(A130)=0,"",INDEX('Smelter Look-up'!$C:$C,MATCH($A130,'Smelter Look-up'!$E:$E,0)))</f>
        <v/>
      </c>
      <c r="D130" s="236"/>
      <c r="E130" s="236" t="str">
        <f ca="1">IF(ISERROR($V130),"",OFFSET('Smelter Look-up'!$D$4,$V130-4,0)&amp;"")</f>
        <v/>
      </c>
      <c r="F130" s="236" t="str">
        <f ca="1">IF(ISERROR($V130),"",OFFSET('Smelter Look-up'!$E$4,$V130-4,0))</f>
        <v/>
      </c>
      <c r="G130" s="236" t="str">
        <f ca="1">IF(C130=$X$4,"Enter smelter details", IF(ISERROR($V130),"",OFFSET('Smelter Look-up'!$F$4,$V130-4,0)))</f>
        <v/>
      </c>
      <c r="H130" s="237" t="str">
        <f ca="1">IF(ISERROR($V130),"",OFFSET('Smelter Look-up'!$G$4,$V130-4,0))</f>
        <v/>
      </c>
      <c r="I130" s="238" t="str">
        <f ca="1">IF(ISERROR($V130),"",OFFSET('Smelter Look-up'!$H$4,$V130-4,0))</f>
        <v/>
      </c>
      <c r="J130" s="238" t="str">
        <f ca="1">IF(ISERROR($V130),"",OFFSET('Smelter Look-up'!$I$4,$V130-4,0))</f>
        <v/>
      </c>
      <c r="K130" s="240"/>
      <c r="L130" s="240"/>
      <c r="M130" s="240"/>
      <c r="N130" s="240"/>
      <c r="O130" s="240"/>
      <c r="P130" s="239"/>
      <c r="Q130" s="241"/>
      <c r="R130" s="236" t="str">
        <f ca="1">IF(ISERROR($V130),"",OFFSET('Smelter Look-up'!$C$4,$V130-4,0)&amp;"")</f>
        <v/>
      </c>
      <c r="S130" s="250" t="str">
        <f t="shared" ca="1" si="6"/>
        <v/>
      </c>
      <c r="T130" s="250" t="str">
        <f ca="1">IF(B130="","",IF(ISERROR(MATCH($J130,SorP!$B$1:$B$6230,0)),"",INDIRECT("'SorP'!$A$"&amp;MATCH($J130,SorP!$B$1:$B$6230,0))))</f>
        <v/>
      </c>
      <c r="U130" s="280"/>
      <c r="V130" s="281" t="e">
        <f>IF(C130="",NA(),MATCH($B130&amp;$C130,'Smelter Look-up'!$J:$J,0))</f>
        <v>#N/A</v>
      </c>
      <c r="W130" s="282"/>
      <c r="X130" s="282">
        <f t="shared" ca="1" si="7"/>
        <v>0</v>
      </c>
      <c r="Y130" s="282"/>
      <c r="Z130" s="282"/>
      <c r="AB130" s="284" t="str">
        <f t="shared" si="8"/>
        <v/>
      </c>
    </row>
    <row r="131" spans="1:28" s="283" customFormat="1" ht="20.25">
      <c r="A131" s="235"/>
      <c r="B131" s="236" t="str">
        <f>IF(LEN(A131)=0,"",INDEX('Smelter Look-up'!$A:$A,MATCH($A131,'Smelter Look-up'!$E:$E,0)))</f>
        <v/>
      </c>
      <c r="C131" s="242" t="str">
        <f>IF(LEN(A131)=0,"",INDEX('Smelter Look-up'!$C:$C,MATCH($A131,'Smelter Look-up'!$E:$E,0)))</f>
        <v/>
      </c>
      <c r="D131" s="236"/>
      <c r="E131" s="236" t="str">
        <f ca="1">IF(ISERROR($V131),"",OFFSET('Smelter Look-up'!$D$4,$V131-4,0)&amp;"")</f>
        <v/>
      </c>
      <c r="F131" s="236" t="str">
        <f ca="1">IF(ISERROR($V131),"",OFFSET('Smelter Look-up'!$E$4,$V131-4,0))</f>
        <v/>
      </c>
      <c r="G131" s="236" t="str">
        <f ca="1">IF(C131=$X$4,"Enter smelter details", IF(ISERROR($V131),"",OFFSET('Smelter Look-up'!$F$4,$V131-4,0)))</f>
        <v/>
      </c>
      <c r="H131" s="237" t="str">
        <f ca="1">IF(ISERROR($V131),"",OFFSET('Smelter Look-up'!$G$4,$V131-4,0))</f>
        <v/>
      </c>
      <c r="I131" s="238" t="str">
        <f ca="1">IF(ISERROR($V131),"",OFFSET('Smelter Look-up'!$H$4,$V131-4,0))</f>
        <v/>
      </c>
      <c r="J131" s="238" t="str">
        <f ca="1">IF(ISERROR($V131),"",OFFSET('Smelter Look-up'!$I$4,$V131-4,0))</f>
        <v/>
      </c>
      <c r="K131" s="240"/>
      <c r="L131" s="240"/>
      <c r="M131" s="240"/>
      <c r="N131" s="240"/>
      <c r="O131" s="240"/>
      <c r="P131" s="239"/>
      <c r="Q131" s="241"/>
      <c r="R131" s="236" t="str">
        <f ca="1">IF(ISERROR($V131),"",OFFSET('Smelter Look-up'!$C$4,$V131-4,0)&amp;"")</f>
        <v/>
      </c>
      <c r="S131" s="250" t="str">
        <f t="shared" ca="1" si="6"/>
        <v/>
      </c>
      <c r="T131" s="250" t="str">
        <f ca="1">IF(B131="","",IF(ISERROR(MATCH($J131,SorP!$B$1:$B$6230,0)),"",INDIRECT("'SorP'!$A$"&amp;MATCH($J131,SorP!$B$1:$B$6230,0))))</f>
        <v/>
      </c>
      <c r="U131" s="280"/>
      <c r="V131" s="281" t="e">
        <f>IF(C131="",NA(),MATCH($B131&amp;$C131,'Smelter Look-up'!$J:$J,0))</f>
        <v>#N/A</v>
      </c>
      <c r="W131" s="282"/>
      <c r="X131" s="282">
        <f t="shared" ca="1" si="7"/>
        <v>0</v>
      </c>
      <c r="Y131" s="282"/>
      <c r="Z131" s="282"/>
      <c r="AB131" s="284" t="str">
        <f t="shared" si="8"/>
        <v/>
      </c>
    </row>
    <row r="132" spans="1:28" s="283" customFormat="1" ht="20.25">
      <c r="A132" s="235"/>
      <c r="B132" s="236" t="str">
        <f>IF(LEN(A132)=0,"",INDEX('Smelter Look-up'!$A:$A,MATCH($A132,'Smelter Look-up'!$E:$E,0)))</f>
        <v/>
      </c>
      <c r="C132" s="242" t="str">
        <f>IF(LEN(A132)=0,"",INDEX('Smelter Look-up'!$C:$C,MATCH($A132,'Smelter Look-up'!$E:$E,0)))</f>
        <v/>
      </c>
      <c r="D132" s="236"/>
      <c r="E132" s="236" t="str">
        <f ca="1">IF(ISERROR($V132),"",OFFSET('Smelter Look-up'!$D$4,$V132-4,0)&amp;"")</f>
        <v/>
      </c>
      <c r="F132" s="236" t="str">
        <f ca="1">IF(ISERROR($V132),"",OFFSET('Smelter Look-up'!$E$4,$V132-4,0))</f>
        <v/>
      </c>
      <c r="G132" s="236" t="str">
        <f ca="1">IF(C132=$X$4,"Enter smelter details", IF(ISERROR($V132),"",OFFSET('Smelter Look-up'!$F$4,$V132-4,0)))</f>
        <v/>
      </c>
      <c r="H132" s="237" t="str">
        <f ca="1">IF(ISERROR($V132),"",OFFSET('Smelter Look-up'!$G$4,$V132-4,0))</f>
        <v/>
      </c>
      <c r="I132" s="238" t="str">
        <f ca="1">IF(ISERROR($V132),"",OFFSET('Smelter Look-up'!$H$4,$V132-4,0))</f>
        <v/>
      </c>
      <c r="J132" s="238" t="str">
        <f ca="1">IF(ISERROR($V132),"",OFFSET('Smelter Look-up'!$I$4,$V132-4,0))</f>
        <v/>
      </c>
      <c r="K132" s="240"/>
      <c r="L132" s="240"/>
      <c r="M132" s="240"/>
      <c r="N132" s="240"/>
      <c r="O132" s="240"/>
      <c r="P132" s="239"/>
      <c r="Q132" s="241"/>
      <c r="R132" s="236" t="str">
        <f ca="1">IF(ISERROR($V132),"",OFFSET('Smelter Look-up'!$C$4,$V132-4,0)&amp;"")</f>
        <v/>
      </c>
      <c r="S132" s="250" t="str">
        <f t="shared" ca="1" si="6"/>
        <v/>
      </c>
      <c r="T132" s="250" t="str">
        <f ca="1">IF(B132="","",IF(ISERROR(MATCH($J132,SorP!$B$1:$B$6230,0)),"",INDIRECT("'SorP'!$A$"&amp;MATCH($J132,SorP!$B$1:$B$6230,0))))</f>
        <v/>
      </c>
      <c r="U132" s="280"/>
      <c r="V132" s="281" t="e">
        <f>IF(C132="",NA(),MATCH($B132&amp;$C132,'Smelter Look-up'!$J:$J,0))</f>
        <v>#N/A</v>
      </c>
      <c r="W132" s="282"/>
      <c r="X132" s="282">
        <f t="shared" ca="1" si="7"/>
        <v>0</v>
      </c>
      <c r="Y132" s="282"/>
      <c r="Z132" s="282"/>
      <c r="AB132" s="284" t="str">
        <f t="shared" si="8"/>
        <v/>
      </c>
    </row>
    <row r="133" spans="1:28" s="283" customFormat="1" ht="20.25">
      <c r="A133" s="235"/>
      <c r="B133" s="236" t="str">
        <f>IF(LEN(A133)=0,"",INDEX('Smelter Look-up'!$A:$A,MATCH($A133,'Smelter Look-up'!$E:$E,0)))</f>
        <v/>
      </c>
      <c r="C133" s="242" t="str">
        <f>IF(LEN(A133)=0,"",INDEX('Smelter Look-up'!$C:$C,MATCH($A133,'Smelter Look-up'!$E:$E,0)))</f>
        <v/>
      </c>
      <c r="D133" s="236"/>
      <c r="E133" s="236" t="str">
        <f ca="1">IF(ISERROR($V133),"",OFFSET('Smelter Look-up'!$D$4,$V133-4,0)&amp;"")</f>
        <v/>
      </c>
      <c r="F133" s="236" t="str">
        <f ca="1">IF(ISERROR($V133),"",OFFSET('Smelter Look-up'!$E$4,$V133-4,0))</f>
        <v/>
      </c>
      <c r="G133" s="236" t="str">
        <f ca="1">IF(C133=$X$4,"Enter smelter details", IF(ISERROR($V133),"",OFFSET('Smelter Look-up'!$F$4,$V133-4,0)))</f>
        <v/>
      </c>
      <c r="H133" s="237" t="str">
        <f ca="1">IF(ISERROR($V133),"",OFFSET('Smelter Look-up'!$G$4,$V133-4,0))</f>
        <v/>
      </c>
      <c r="I133" s="238" t="str">
        <f ca="1">IF(ISERROR($V133),"",OFFSET('Smelter Look-up'!$H$4,$V133-4,0))</f>
        <v/>
      </c>
      <c r="J133" s="238" t="str">
        <f ca="1">IF(ISERROR($V133),"",OFFSET('Smelter Look-up'!$I$4,$V133-4,0))</f>
        <v/>
      </c>
      <c r="K133" s="240"/>
      <c r="L133" s="240"/>
      <c r="M133" s="240"/>
      <c r="N133" s="240"/>
      <c r="O133" s="240"/>
      <c r="P133" s="239"/>
      <c r="Q133" s="241"/>
      <c r="R133" s="236" t="str">
        <f ca="1">IF(ISERROR($V133),"",OFFSET('Smelter Look-up'!$C$4,$V133-4,0)&amp;"")</f>
        <v/>
      </c>
      <c r="S133" s="250" t="str">
        <f t="shared" ca="1" si="6"/>
        <v/>
      </c>
      <c r="T133" s="250" t="str">
        <f ca="1">IF(B133="","",IF(ISERROR(MATCH($J133,SorP!$B$1:$B$6230,0)),"",INDIRECT("'SorP'!$A$"&amp;MATCH($J133,SorP!$B$1:$B$6230,0))))</f>
        <v/>
      </c>
      <c r="U133" s="280"/>
      <c r="V133" s="281" t="e">
        <f>IF(C133="",NA(),MATCH($B133&amp;$C133,'Smelter Look-up'!$J:$J,0))</f>
        <v>#N/A</v>
      </c>
      <c r="W133" s="282"/>
      <c r="X133" s="282">
        <f t="shared" ca="1" si="7"/>
        <v>0</v>
      </c>
      <c r="Y133" s="282"/>
      <c r="Z133" s="282"/>
      <c r="AB133" s="284" t="str">
        <f t="shared" si="8"/>
        <v/>
      </c>
    </row>
    <row r="134" spans="1:28" s="283" customFormat="1" ht="20.25">
      <c r="A134" s="235"/>
      <c r="B134" s="236" t="str">
        <f>IF(LEN(A134)=0,"",INDEX('Smelter Look-up'!$A:$A,MATCH($A134,'Smelter Look-up'!$E:$E,0)))</f>
        <v/>
      </c>
      <c r="C134" s="242" t="str">
        <f>IF(LEN(A134)=0,"",INDEX('Smelter Look-up'!$C:$C,MATCH($A134,'Smelter Look-up'!$E:$E,0)))</f>
        <v/>
      </c>
      <c r="D134" s="236"/>
      <c r="E134" s="236" t="str">
        <f ca="1">IF(ISERROR($V134),"",OFFSET('Smelter Look-up'!$D$4,$V134-4,0)&amp;"")</f>
        <v/>
      </c>
      <c r="F134" s="236" t="str">
        <f ca="1">IF(ISERROR($V134),"",OFFSET('Smelter Look-up'!$E$4,$V134-4,0))</f>
        <v/>
      </c>
      <c r="G134" s="236" t="str">
        <f ca="1">IF(C134=$X$4,"Enter smelter details", IF(ISERROR($V134),"",OFFSET('Smelter Look-up'!$F$4,$V134-4,0)))</f>
        <v/>
      </c>
      <c r="H134" s="237" t="str">
        <f ca="1">IF(ISERROR($V134),"",OFFSET('Smelter Look-up'!$G$4,$V134-4,0))</f>
        <v/>
      </c>
      <c r="I134" s="238" t="str">
        <f ca="1">IF(ISERROR($V134),"",OFFSET('Smelter Look-up'!$H$4,$V134-4,0))</f>
        <v/>
      </c>
      <c r="J134" s="238" t="str">
        <f ca="1">IF(ISERROR($V134),"",OFFSET('Smelter Look-up'!$I$4,$V134-4,0))</f>
        <v/>
      </c>
      <c r="K134" s="240"/>
      <c r="L134" s="240"/>
      <c r="M134" s="240"/>
      <c r="N134" s="240"/>
      <c r="O134" s="240"/>
      <c r="P134" s="239"/>
      <c r="Q134" s="241"/>
      <c r="R134" s="236" t="str">
        <f ca="1">IF(ISERROR($V134),"",OFFSET('Smelter Look-up'!$C$4,$V134-4,0)&amp;"")</f>
        <v/>
      </c>
      <c r="S134" s="250" t="str">
        <f t="shared" ca="1" si="6"/>
        <v/>
      </c>
      <c r="T134" s="250" t="str">
        <f ca="1">IF(B134="","",IF(ISERROR(MATCH($J134,SorP!$B$1:$B$6230,0)),"",INDIRECT("'SorP'!$A$"&amp;MATCH($J134,SorP!$B$1:$B$6230,0))))</f>
        <v/>
      </c>
      <c r="U134" s="280"/>
      <c r="V134" s="281" t="e">
        <f>IF(C134="",NA(),MATCH($B134&amp;$C134,'Smelter Look-up'!$J:$J,0))</f>
        <v>#N/A</v>
      </c>
      <c r="W134" s="282"/>
      <c r="X134" s="282">
        <f t="shared" ca="1" si="7"/>
        <v>0</v>
      </c>
      <c r="Y134" s="282"/>
      <c r="Z134" s="282"/>
      <c r="AB134" s="284" t="str">
        <f t="shared" si="8"/>
        <v/>
      </c>
    </row>
    <row r="135" spans="1:28" s="283" customFormat="1" ht="20.25">
      <c r="A135" s="235"/>
      <c r="B135" s="236" t="str">
        <f>IF(LEN(A135)=0,"",INDEX('Smelter Look-up'!$A:$A,MATCH($A135,'Smelter Look-up'!$E:$E,0)))</f>
        <v/>
      </c>
      <c r="C135" s="242" t="str">
        <f>IF(LEN(A135)=0,"",INDEX('Smelter Look-up'!$C:$C,MATCH($A135,'Smelter Look-up'!$E:$E,0)))</f>
        <v/>
      </c>
      <c r="D135" s="236"/>
      <c r="E135" s="236" t="str">
        <f ca="1">IF(ISERROR($V135),"",OFFSET('Smelter Look-up'!$D$4,$V135-4,0)&amp;"")</f>
        <v/>
      </c>
      <c r="F135" s="236" t="str">
        <f ca="1">IF(ISERROR($V135),"",OFFSET('Smelter Look-up'!$E$4,$V135-4,0))</f>
        <v/>
      </c>
      <c r="G135" s="236" t="str">
        <f ca="1">IF(C135=$X$4,"Enter smelter details", IF(ISERROR($V135),"",OFFSET('Smelter Look-up'!$F$4,$V135-4,0)))</f>
        <v/>
      </c>
      <c r="H135" s="237" t="str">
        <f ca="1">IF(ISERROR($V135),"",OFFSET('Smelter Look-up'!$G$4,$V135-4,0))</f>
        <v/>
      </c>
      <c r="I135" s="238" t="str">
        <f ca="1">IF(ISERROR($V135),"",OFFSET('Smelter Look-up'!$H$4,$V135-4,0))</f>
        <v/>
      </c>
      <c r="J135" s="238" t="str">
        <f ca="1">IF(ISERROR($V135),"",OFFSET('Smelter Look-up'!$I$4,$V135-4,0))</f>
        <v/>
      </c>
      <c r="K135" s="240"/>
      <c r="L135" s="240"/>
      <c r="M135" s="240"/>
      <c r="N135" s="240"/>
      <c r="O135" s="240"/>
      <c r="P135" s="239"/>
      <c r="Q135" s="241"/>
      <c r="R135" s="236" t="str">
        <f ca="1">IF(ISERROR($V135),"",OFFSET('Smelter Look-up'!$C$4,$V135-4,0)&amp;"")</f>
        <v/>
      </c>
      <c r="S135" s="250" t="str">
        <f t="shared" ca="1" si="6"/>
        <v/>
      </c>
      <c r="T135" s="250" t="str">
        <f ca="1">IF(B135="","",IF(ISERROR(MATCH($J135,SorP!$B$1:$B$6230,0)),"",INDIRECT("'SorP'!$A$"&amp;MATCH($J135,SorP!$B$1:$B$6230,0))))</f>
        <v/>
      </c>
      <c r="U135" s="280"/>
      <c r="V135" s="281" t="e">
        <f>IF(C135="",NA(),MATCH($B135&amp;$C135,'Smelter Look-up'!$J:$J,0))</f>
        <v>#N/A</v>
      </c>
      <c r="W135" s="282"/>
      <c r="X135" s="282">
        <f t="shared" ca="1" si="7"/>
        <v>0</v>
      </c>
      <c r="Y135" s="282"/>
      <c r="Z135" s="282"/>
      <c r="AB135" s="284" t="str">
        <f t="shared" si="8"/>
        <v/>
      </c>
    </row>
    <row r="136" spans="1:28" s="283" customFormat="1" ht="20.25">
      <c r="A136" s="235"/>
      <c r="B136" s="236" t="str">
        <f>IF(LEN(A136)=0,"",INDEX('Smelter Look-up'!$A:$A,MATCH($A136,'Smelter Look-up'!$E:$E,0)))</f>
        <v/>
      </c>
      <c r="C136" s="242" t="str">
        <f>IF(LEN(A136)=0,"",INDEX('Smelter Look-up'!$C:$C,MATCH($A136,'Smelter Look-up'!$E:$E,0)))</f>
        <v/>
      </c>
      <c r="D136" s="236"/>
      <c r="E136" s="236" t="str">
        <f ca="1">IF(ISERROR($V136),"",OFFSET('Smelter Look-up'!$D$4,$V136-4,0)&amp;"")</f>
        <v/>
      </c>
      <c r="F136" s="236" t="str">
        <f ca="1">IF(ISERROR($V136),"",OFFSET('Smelter Look-up'!$E$4,$V136-4,0))</f>
        <v/>
      </c>
      <c r="G136" s="236" t="str">
        <f ca="1">IF(C136=$X$4,"Enter smelter details", IF(ISERROR($V136),"",OFFSET('Smelter Look-up'!$F$4,$V136-4,0)))</f>
        <v/>
      </c>
      <c r="H136" s="237" t="str">
        <f ca="1">IF(ISERROR($V136),"",OFFSET('Smelter Look-up'!$G$4,$V136-4,0))</f>
        <v/>
      </c>
      <c r="I136" s="238" t="str">
        <f ca="1">IF(ISERROR($V136),"",OFFSET('Smelter Look-up'!$H$4,$V136-4,0))</f>
        <v/>
      </c>
      <c r="J136" s="238" t="str">
        <f ca="1">IF(ISERROR($V136),"",OFFSET('Smelter Look-up'!$I$4,$V136-4,0))</f>
        <v/>
      </c>
      <c r="K136" s="240"/>
      <c r="L136" s="240"/>
      <c r="M136" s="240"/>
      <c r="N136" s="240"/>
      <c r="O136" s="240"/>
      <c r="P136" s="239"/>
      <c r="Q136" s="241"/>
      <c r="R136" s="236" t="str">
        <f ca="1">IF(ISERROR($V136),"",OFFSET('Smelter Look-up'!$C$4,$V136-4,0)&amp;"")</f>
        <v/>
      </c>
      <c r="S136" s="250" t="str">
        <f t="shared" ca="1" si="6"/>
        <v/>
      </c>
      <c r="T136" s="250" t="str">
        <f ca="1">IF(B136="","",IF(ISERROR(MATCH($J136,SorP!$B$1:$B$6230,0)),"",INDIRECT("'SorP'!$A$"&amp;MATCH($J136,SorP!$B$1:$B$6230,0))))</f>
        <v/>
      </c>
      <c r="U136" s="280"/>
      <c r="V136" s="281" t="e">
        <f>IF(C136="",NA(),MATCH($B136&amp;$C136,'Smelter Look-up'!$J:$J,0))</f>
        <v>#N/A</v>
      </c>
      <c r="W136" s="282"/>
      <c r="X136" s="282">
        <f t="shared" ca="1" si="7"/>
        <v>0</v>
      </c>
      <c r="Y136" s="282"/>
      <c r="Z136" s="282"/>
      <c r="AB136" s="284" t="str">
        <f t="shared" si="8"/>
        <v/>
      </c>
    </row>
    <row r="137" spans="1:28" s="283" customFormat="1" ht="20.25">
      <c r="A137" s="235"/>
      <c r="B137" s="236" t="str">
        <f>IF(LEN(A137)=0,"",INDEX('Smelter Look-up'!$A:$A,MATCH($A137,'Smelter Look-up'!$E:$E,0)))</f>
        <v/>
      </c>
      <c r="C137" s="242" t="str">
        <f>IF(LEN(A137)=0,"",INDEX('Smelter Look-up'!$C:$C,MATCH($A137,'Smelter Look-up'!$E:$E,0)))</f>
        <v/>
      </c>
      <c r="D137" s="236"/>
      <c r="E137" s="236" t="str">
        <f ca="1">IF(ISERROR($V137),"",OFFSET('Smelter Look-up'!$D$4,$V137-4,0)&amp;"")</f>
        <v/>
      </c>
      <c r="F137" s="236" t="str">
        <f ca="1">IF(ISERROR($V137),"",OFFSET('Smelter Look-up'!$E$4,$V137-4,0))</f>
        <v/>
      </c>
      <c r="G137" s="236" t="str">
        <f ca="1">IF(C137=$X$4,"Enter smelter details", IF(ISERROR($V137),"",OFFSET('Smelter Look-up'!$F$4,$V137-4,0)))</f>
        <v/>
      </c>
      <c r="H137" s="237" t="str">
        <f ca="1">IF(ISERROR($V137),"",OFFSET('Smelter Look-up'!$G$4,$V137-4,0))</f>
        <v/>
      </c>
      <c r="I137" s="238" t="str">
        <f ca="1">IF(ISERROR($V137),"",OFFSET('Smelter Look-up'!$H$4,$V137-4,0))</f>
        <v/>
      </c>
      <c r="J137" s="238" t="str">
        <f ca="1">IF(ISERROR($V137),"",OFFSET('Smelter Look-up'!$I$4,$V137-4,0))</f>
        <v/>
      </c>
      <c r="K137" s="240"/>
      <c r="L137" s="240"/>
      <c r="M137" s="240"/>
      <c r="N137" s="240"/>
      <c r="O137" s="240"/>
      <c r="P137" s="239"/>
      <c r="Q137" s="241"/>
      <c r="R137" s="236" t="str">
        <f ca="1">IF(ISERROR($V137),"",OFFSET('Smelter Look-up'!$C$4,$V137-4,0)&amp;"")</f>
        <v/>
      </c>
      <c r="S137" s="250" t="str">
        <f t="shared" ca="1" si="6"/>
        <v/>
      </c>
      <c r="T137" s="250" t="str">
        <f ca="1">IF(B137="","",IF(ISERROR(MATCH($J137,SorP!$B$1:$B$6230,0)),"",INDIRECT("'SorP'!$A$"&amp;MATCH($J137,SorP!$B$1:$B$6230,0))))</f>
        <v/>
      </c>
      <c r="U137" s="280"/>
      <c r="V137" s="281" t="e">
        <f>IF(C137="",NA(),MATCH($B137&amp;$C137,'Smelter Look-up'!$J:$J,0))</f>
        <v>#N/A</v>
      </c>
      <c r="W137" s="282"/>
      <c r="X137" s="282">
        <f t="shared" ca="1" si="7"/>
        <v>0</v>
      </c>
      <c r="Y137" s="282"/>
      <c r="Z137" s="282"/>
      <c r="AB137" s="284" t="str">
        <f t="shared" si="8"/>
        <v/>
      </c>
    </row>
    <row r="138" spans="1:28" s="283" customFormat="1" ht="20.25">
      <c r="A138" s="235"/>
      <c r="B138" s="236" t="str">
        <f>IF(LEN(A138)=0,"",INDEX('Smelter Look-up'!$A:$A,MATCH($A138,'Smelter Look-up'!$E:$E,0)))</f>
        <v/>
      </c>
      <c r="C138" s="242" t="str">
        <f>IF(LEN(A138)=0,"",INDEX('Smelter Look-up'!$C:$C,MATCH($A138,'Smelter Look-up'!$E:$E,0)))</f>
        <v/>
      </c>
      <c r="D138" s="236"/>
      <c r="E138" s="236" t="str">
        <f ca="1">IF(ISERROR($V138),"",OFFSET('Smelter Look-up'!$D$4,$V138-4,0)&amp;"")</f>
        <v/>
      </c>
      <c r="F138" s="236" t="str">
        <f ca="1">IF(ISERROR($V138),"",OFFSET('Smelter Look-up'!$E$4,$V138-4,0))</f>
        <v/>
      </c>
      <c r="G138" s="236" t="str">
        <f ca="1">IF(C138=$X$4,"Enter smelter details", IF(ISERROR($V138),"",OFFSET('Smelter Look-up'!$F$4,$V138-4,0)))</f>
        <v/>
      </c>
      <c r="H138" s="237" t="str">
        <f ca="1">IF(ISERROR($V138),"",OFFSET('Smelter Look-up'!$G$4,$V138-4,0))</f>
        <v/>
      </c>
      <c r="I138" s="238" t="str">
        <f ca="1">IF(ISERROR($V138),"",OFFSET('Smelter Look-up'!$H$4,$V138-4,0))</f>
        <v/>
      </c>
      <c r="J138" s="238" t="str">
        <f ca="1">IF(ISERROR($V138),"",OFFSET('Smelter Look-up'!$I$4,$V138-4,0))</f>
        <v/>
      </c>
      <c r="K138" s="240"/>
      <c r="L138" s="240"/>
      <c r="M138" s="240"/>
      <c r="N138" s="240"/>
      <c r="O138" s="240"/>
      <c r="P138" s="239"/>
      <c r="Q138" s="241"/>
      <c r="R138" s="236" t="str">
        <f ca="1">IF(ISERROR($V138),"",OFFSET('Smelter Look-up'!$C$4,$V138-4,0)&amp;"")</f>
        <v/>
      </c>
      <c r="S138" s="250" t="str">
        <f t="shared" ca="1" si="6"/>
        <v/>
      </c>
      <c r="T138" s="250" t="str">
        <f ca="1">IF(B138="","",IF(ISERROR(MATCH($J138,SorP!$B$1:$B$6230,0)),"",INDIRECT("'SorP'!$A$"&amp;MATCH($J138,SorP!$B$1:$B$6230,0))))</f>
        <v/>
      </c>
      <c r="U138" s="280"/>
      <c r="V138" s="281" t="e">
        <f>IF(C138="",NA(),MATCH($B138&amp;$C138,'Smelter Look-up'!$J:$J,0))</f>
        <v>#N/A</v>
      </c>
      <c r="W138" s="282"/>
      <c r="X138" s="282">
        <f t="shared" ca="1" si="7"/>
        <v>0</v>
      </c>
      <c r="Y138" s="282"/>
      <c r="Z138" s="282"/>
      <c r="AB138" s="284" t="str">
        <f t="shared" si="8"/>
        <v/>
      </c>
    </row>
    <row r="139" spans="1:28" s="283" customFormat="1" ht="20.25">
      <c r="A139" s="235"/>
      <c r="B139" s="236" t="str">
        <f>IF(LEN(A139)=0,"",INDEX('Smelter Look-up'!$A:$A,MATCH($A139,'Smelter Look-up'!$E:$E,0)))</f>
        <v/>
      </c>
      <c r="C139" s="242" t="str">
        <f>IF(LEN(A139)=0,"",INDEX('Smelter Look-up'!$C:$C,MATCH($A139,'Smelter Look-up'!$E:$E,0)))</f>
        <v/>
      </c>
      <c r="D139" s="236"/>
      <c r="E139" s="236" t="str">
        <f ca="1">IF(ISERROR($V139),"",OFFSET('Smelter Look-up'!$D$4,$V139-4,0)&amp;"")</f>
        <v/>
      </c>
      <c r="F139" s="236" t="str">
        <f ca="1">IF(ISERROR($V139),"",OFFSET('Smelter Look-up'!$E$4,$V139-4,0))</f>
        <v/>
      </c>
      <c r="G139" s="236" t="str">
        <f ca="1">IF(C139=$X$4,"Enter smelter details", IF(ISERROR($V139),"",OFFSET('Smelter Look-up'!$F$4,$V139-4,0)))</f>
        <v/>
      </c>
      <c r="H139" s="237" t="str">
        <f ca="1">IF(ISERROR($V139),"",OFFSET('Smelter Look-up'!$G$4,$V139-4,0))</f>
        <v/>
      </c>
      <c r="I139" s="238" t="str">
        <f ca="1">IF(ISERROR($V139),"",OFFSET('Smelter Look-up'!$H$4,$V139-4,0))</f>
        <v/>
      </c>
      <c r="J139" s="238" t="str">
        <f ca="1">IF(ISERROR($V139),"",OFFSET('Smelter Look-up'!$I$4,$V139-4,0))</f>
        <v/>
      </c>
      <c r="K139" s="240"/>
      <c r="L139" s="240"/>
      <c r="M139" s="240"/>
      <c r="N139" s="240"/>
      <c r="O139" s="240"/>
      <c r="P139" s="239"/>
      <c r="Q139" s="241"/>
      <c r="R139" s="236" t="str">
        <f ca="1">IF(ISERROR($V139),"",OFFSET('Smelter Look-up'!$C$4,$V139-4,0)&amp;"")</f>
        <v/>
      </c>
      <c r="S139" s="250" t="str">
        <f t="shared" ca="1" si="6"/>
        <v/>
      </c>
      <c r="T139" s="250" t="str">
        <f ca="1">IF(B139="","",IF(ISERROR(MATCH($J139,SorP!$B$1:$B$6230,0)),"",INDIRECT("'SorP'!$A$"&amp;MATCH($J139,SorP!$B$1:$B$6230,0))))</f>
        <v/>
      </c>
      <c r="U139" s="280"/>
      <c r="V139" s="281" t="e">
        <f>IF(C139="",NA(),MATCH($B139&amp;$C139,'Smelter Look-up'!$J:$J,0))</f>
        <v>#N/A</v>
      </c>
      <c r="W139" s="282"/>
      <c r="X139" s="282">
        <f t="shared" ca="1" si="7"/>
        <v>0</v>
      </c>
      <c r="Y139" s="282"/>
      <c r="Z139" s="282"/>
      <c r="AB139" s="284" t="str">
        <f t="shared" si="8"/>
        <v/>
      </c>
    </row>
    <row r="140" spans="1:28" s="283" customFormat="1" ht="20.25">
      <c r="A140" s="235"/>
      <c r="B140" s="236" t="str">
        <f>IF(LEN(A140)=0,"",INDEX('Smelter Look-up'!$A:$A,MATCH($A140,'Smelter Look-up'!$E:$E,0)))</f>
        <v/>
      </c>
      <c r="C140" s="242" t="str">
        <f>IF(LEN(A140)=0,"",INDEX('Smelter Look-up'!$C:$C,MATCH($A140,'Smelter Look-up'!$E:$E,0)))</f>
        <v/>
      </c>
      <c r="D140" s="236"/>
      <c r="E140" s="236" t="str">
        <f ca="1">IF(ISERROR($V140),"",OFFSET('Smelter Look-up'!$D$4,$V140-4,0)&amp;"")</f>
        <v/>
      </c>
      <c r="F140" s="236" t="str">
        <f ca="1">IF(ISERROR($V140),"",OFFSET('Smelter Look-up'!$E$4,$V140-4,0))</f>
        <v/>
      </c>
      <c r="G140" s="236" t="str">
        <f ca="1">IF(C140=$X$4,"Enter smelter details", IF(ISERROR($V140),"",OFFSET('Smelter Look-up'!$F$4,$V140-4,0)))</f>
        <v/>
      </c>
      <c r="H140" s="237" t="str">
        <f ca="1">IF(ISERROR($V140),"",OFFSET('Smelter Look-up'!$G$4,$V140-4,0))</f>
        <v/>
      </c>
      <c r="I140" s="238" t="str">
        <f ca="1">IF(ISERROR($V140),"",OFFSET('Smelter Look-up'!$H$4,$V140-4,0))</f>
        <v/>
      </c>
      <c r="J140" s="238" t="str">
        <f ca="1">IF(ISERROR($V140),"",OFFSET('Smelter Look-up'!$I$4,$V140-4,0))</f>
        <v/>
      </c>
      <c r="K140" s="240"/>
      <c r="L140" s="240"/>
      <c r="M140" s="240"/>
      <c r="N140" s="240"/>
      <c r="O140" s="240"/>
      <c r="P140" s="239"/>
      <c r="Q140" s="241"/>
      <c r="R140" s="236" t="str">
        <f ca="1">IF(ISERROR($V140),"",OFFSET('Smelter Look-up'!$C$4,$V140-4,0)&amp;"")</f>
        <v/>
      </c>
      <c r="S140" s="250" t="str">
        <f t="shared" ca="1" si="6"/>
        <v/>
      </c>
      <c r="T140" s="250" t="str">
        <f ca="1">IF(B140="","",IF(ISERROR(MATCH($J140,SorP!$B$1:$B$6230,0)),"",INDIRECT("'SorP'!$A$"&amp;MATCH($J140,SorP!$B$1:$B$6230,0))))</f>
        <v/>
      </c>
      <c r="U140" s="280"/>
      <c r="V140" s="281" t="e">
        <f>IF(C140="",NA(),MATCH($B140&amp;$C140,'Smelter Look-up'!$J:$J,0))</f>
        <v>#N/A</v>
      </c>
      <c r="W140" s="282"/>
      <c r="X140" s="282">
        <f t="shared" ca="1" si="7"/>
        <v>0</v>
      </c>
      <c r="Y140" s="282"/>
      <c r="Z140" s="282"/>
      <c r="AB140" s="284" t="str">
        <f t="shared" si="8"/>
        <v/>
      </c>
    </row>
    <row r="141" spans="1:28" s="283" customFormat="1" ht="20.25">
      <c r="A141" s="235"/>
      <c r="B141" s="236" t="str">
        <f>IF(LEN(A141)=0,"",INDEX('Smelter Look-up'!$A:$A,MATCH($A141,'Smelter Look-up'!$E:$E,0)))</f>
        <v/>
      </c>
      <c r="C141" s="242" t="str">
        <f>IF(LEN(A141)=0,"",INDEX('Smelter Look-up'!$C:$C,MATCH($A141,'Smelter Look-up'!$E:$E,0)))</f>
        <v/>
      </c>
      <c r="D141" s="236"/>
      <c r="E141" s="236" t="str">
        <f ca="1">IF(ISERROR($V141),"",OFFSET('Smelter Look-up'!$D$4,$V141-4,0)&amp;"")</f>
        <v/>
      </c>
      <c r="F141" s="236" t="str">
        <f ca="1">IF(ISERROR($V141),"",OFFSET('Smelter Look-up'!$E$4,$V141-4,0))</f>
        <v/>
      </c>
      <c r="G141" s="236" t="str">
        <f ca="1">IF(C141=$X$4,"Enter smelter details", IF(ISERROR($V141),"",OFFSET('Smelter Look-up'!$F$4,$V141-4,0)))</f>
        <v/>
      </c>
      <c r="H141" s="237" t="str">
        <f ca="1">IF(ISERROR($V141),"",OFFSET('Smelter Look-up'!$G$4,$V141-4,0))</f>
        <v/>
      </c>
      <c r="I141" s="238" t="str">
        <f ca="1">IF(ISERROR($V141),"",OFFSET('Smelter Look-up'!$H$4,$V141-4,0))</f>
        <v/>
      </c>
      <c r="J141" s="238" t="str">
        <f ca="1">IF(ISERROR($V141),"",OFFSET('Smelter Look-up'!$I$4,$V141-4,0))</f>
        <v/>
      </c>
      <c r="K141" s="240"/>
      <c r="L141" s="240"/>
      <c r="M141" s="240"/>
      <c r="N141" s="240"/>
      <c r="O141" s="240"/>
      <c r="P141" s="239"/>
      <c r="Q141" s="241"/>
      <c r="R141" s="236" t="str">
        <f ca="1">IF(ISERROR($V141),"",OFFSET('Smelter Look-up'!$C$4,$V141-4,0)&amp;"")</f>
        <v/>
      </c>
      <c r="S141" s="250" t="str">
        <f t="shared" ca="1" si="6"/>
        <v/>
      </c>
      <c r="T141" s="250" t="str">
        <f ca="1">IF(B141="","",IF(ISERROR(MATCH($J141,SorP!$B$1:$B$6230,0)),"",INDIRECT("'SorP'!$A$"&amp;MATCH($J141,SorP!$B$1:$B$6230,0))))</f>
        <v/>
      </c>
      <c r="U141" s="280"/>
      <c r="V141" s="281" t="e">
        <f>IF(C141="",NA(),MATCH($B141&amp;$C141,'Smelter Look-up'!$J:$J,0))</f>
        <v>#N/A</v>
      </c>
      <c r="W141" s="282"/>
      <c r="X141" s="282">
        <f t="shared" ca="1" si="7"/>
        <v>0</v>
      </c>
      <c r="Y141" s="282"/>
      <c r="Z141" s="282"/>
      <c r="AB141" s="284" t="str">
        <f t="shared" si="8"/>
        <v/>
      </c>
    </row>
    <row r="142" spans="1:28" s="283" customFormat="1" ht="20.25">
      <c r="A142" s="235"/>
      <c r="B142" s="236" t="str">
        <f>IF(LEN(A142)=0,"",INDEX('Smelter Look-up'!$A:$A,MATCH($A142,'Smelter Look-up'!$E:$E,0)))</f>
        <v/>
      </c>
      <c r="C142" s="242" t="str">
        <f>IF(LEN(A142)=0,"",INDEX('Smelter Look-up'!$C:$C,MATCH($A142,'Smelter Look-up'!$E:$E,0)))</f>
        <v/>
      </c>
      <c r="D142" s="236"/>
      <c r="E142" s="236" t="str">
        <f ca="1">IF(ISERROR($V142),"",OFFSET('Smelter Look-up'!$D$4,$V142-4,0)&amp;"")</f>
        <v/>
      </c>
      <c r="F142" s="236" t="str">
        <f ca="1">IF(ISERROR($V142),"",OFFSET('Smelter Look-up'!$E$4,$V142-4,0))</f>
        <v/>
      </c>
      <c r="G142" s="236" t="str">
        <f ca="1">IF(C142=$X$4,"Enter smelter details", IF(ISERROR($V142),"",OFFSET('Smelter Look-up'!$F$4,$V142-4,0)))</f>
        <v/>
      </c>
      <c r="H142" s="237" t="str">
        <f ca="1">IF(ISERROR($V142),"",OFFSET('Smelter Look-up'!$G$4,$V142-4,0))</f>
        <v/>
      </c>
      <c r="I142" s="238" t="str">
        <f ca="1">IF(ISERROR($V142),"",OFFSET('Smelter Look-up'!$H$4,$V142-4,0))</f>
        <v/>
      </c>
      <c r="J142" s="238" t="str">
        <f ca="1">IF(ISERROR($V142),"",OFFSET('Smelter Look-up'!$I$4,$V142-4,0))</f>
        <v/>
      </c>
      <c r="K142" s="240"/>
      <c r="L142" s="240"/>
      <c r="M142" s="240"/>
      <c r="N142" s="240"/>
      <c r="O142" s="240"/>
      <c r="P142" s="239"/>
      <c r="Q142" s="241"/>
      <c r="R142" s="236" t="str">
        <f ca="1">IF(ISERROR($V142),"",OFFSET('Smelter Look-up'!$C$4,$V142-4,0)&amp;"")</f>
        <v/>
      </c>
      <c r="S142" s="250" t="str">
        <f t="shared" ca="1" si="6"/>
        <v/>
      </c>
      <c r="T142" s="250" t="str">
        <f ca="1">IF(B142="","",IF(ISERROR(MATCH($J142,SorP!$B$1:$B$6230,0)),"",INDIRECT("'SorP'!$A$"&amp;MATCH($J142,SorP!$B$1:$B$6230,0))))</f>
        <v/>
      </c>
      <c r="U142" s="280"/>
      <c r="V142" s="281" t="e">
        <f>IF(C142="",NA(),MATCH($B142&amp;$C142,'Smelter Look-up'!$J:$J,0))</f>
        <v>#N/A</v>
      </c>
      <c r="W142" s="282"/>
      <c r="X142" s="282">
        <f t="shared" ca="1" si="7"/>
        <v>0</v>
      </c>
      <c r="Y142" s="282"/>
      <c r="Z142" s="282"/>
      <c r="AB142" s="284" t="str">
        <f t="shared" si="8"/>
        <v/>
      </c>
    </row>
    <row r="143" spans="1:28" s="283" customFormat="1" ht="20.25">
      <c r="A143" s="235"/>
      <c r="B143" s="236" t="str">
        <f>IF(LEN(A143)=0,"",INDEX('Smelter Look-up'!$A:$A,MATCH($A143,'Smelter Look-up'!$E:$E,0)))</f>
        <v/>
      </c>
      <c r="C143" s="242" t="str">
        <f>IF(LEN(A143)=0,"",INDEX('Smelter Look-up'!$C:$C,MATCH($A143,'Smelter Look-up'!$E:$E,0)))</f>
        <v/>
      </c>
      <c r="D143" s="236"/>
      <c r="E143" s="236" t="str">
        <f ca="1">IF(ISERROR($V143),"",OFFSET('Smelter Look-up'!$D$4,$V143-4,0)&amp;"")</f>
        <v/>
      </c>
      <c r="F143" s="236" t="str">
        <f ca="1">IF(ISERROR($V143),"",OFFSET('Smelter Look-up'!$E$4,$V143-4,0))</f>
        <v/>
      </c>
      <c r="G143" s="236" t="str">
        <f ca="1">IF(C143=$X$4,"Enter smelter details", IF(ISERROR($V143),"",OFFSET('Smelter Look-up'!$F$4,$V143-4,0)))</f>
        <v/>
      </c>
      <c r="H143" s="237" t="str">
        <f ca="1">IF(ISERROR($V143),"",OFFSET('Smelter Look-up'!$G$4,$V143-4,0))</f>
        <v/>
      </c>
      <c r="I143" s="238" t="str">
        <f ca="1">IF(ISERROR($V143),"",OFFSET('Smelter Look-up'!$H$4,$V143-4,0))</f>
        <v/>
      </c>
      <c r="J143" s="238" t="str">
        <f ca="1">IF(ISERROR($V143),"",OFFSET('Smelter Look-up'!$I$4,$V143-4,0))</f>
        <v/>
      </c>
      <c r="K143" s="240"/>
      <c r="L143" s="240"/>
      <c r="M143" s="240"/>
      <c r="N143" s="240"/>
      <c r="O143" s="240"/>
      <c r="P143" s="239"/>
      <c r="Q143" s="241"/>
      <c r="R143" s="236" t="str">
        <f ca="1">IF(ISERROR($V143),"",OFFSET('Smelter Look-up'!$C$4,$V143-4,0)&amp;"")</f>
        <v/>
      </c>
      <c r="S143" s="250" t="str">
        <f t="shared" ca="1" si="6"/>
        <v/>
      </c>
      <c r="T143" s="250" t="str">
        <f ca="1">IF(B143="","",IF(ISERROR(MATCH($J143,SorP!$B$1:$B$6230,0)),"",INDIRECT("'SorP'!$A$"&amp;MATCH($J143,SorP!$B$1:$B$6230,0))))</f>
        <v/>
      </c>
      <c r="U143" s="280"/>
      <c r="V143" s="281" t="e">
        <f>IF(C143="",NA(),MATCH($B143&amp;$C143,'Smelter Look-up'!$J:$J,0))</f>
        <v>#N/A</v>
      </c>
      <c r="W143" s="282"/>
      <c r="X143" s="282">
        <f t="shared" ca="1" si="7"/>
        <v>0</v>
      </c>
      <c r="Y143" s="282"/>
      <c r="Z143" s="282"/>
      <c r="AB143" s="284" t="str">
        <f t="shared" si="8"/>
        <v/>
      </c>
    </row>
    <row r="144" spans="1:28" s="283" customFormat="1" ht="20.25">
      <c r="A144" s="235"/>
      <c r="B144" s="236" t="str">
        <f>IF(LEN(A144)=0,"",INDEX('Smelter Look-up'!$A:$A,MATCH($A144,'Smelter Look-up'!$E:$E,0)))</f>
        <v/>
      </c>
      <c r="C144" s="242" t="str">
        <f>IF(LEN(A144)=0,"",INDEX('Smelter Look-up'!$C:$C,MATCH($A144,'Smelter Look-up'!$E:$E,0)))</f>
        <v/>
      </c>
      <c r="D144" s="236"/>
      <c r="E144" s="236" t="str">
        <f ca="1">IF(ISERROR($V144),"",OFFSET('Smelter Look-up'!$D$4,$V144-4,0)&amp;"")</f>
        <v/>
      </c>
      <c r="F144" s="236" t="str">
        <f ca="1">IF(ISERROR($V144),"",OFFSET('Smelter Look-up'!$E$4,$V144-4,0))</f>
        <v/>
      </c>
      <c r="G144" s="236" t="str">
        <f ca="1">IF(C144=$X$4,"Enter smelter details", IF(ISERROR($V144),"",OFFSET('Smelter Look-up'!$F$4,$V144-4,0)))</f>
        <v/>
      </c>
      <c r="H144" s="237" t="str">
        <f ca="1">IF(ISERROR($V144),"",OFFSET('Smelter Look-up'!$G$4,$V144-4,0))</f>
        <v/>
      </c>
      <c r="I144" s="238" t="str">
        <f ca="1">IF(ISERROR($V144),"",OFFSET('Smelter Look-up'!$H$4,$V144-4,0))</f>
        <v/>
      </c>
      <c r="J144" s="238" t="str">
        <f ca="1">IF(ISERROR($V144),"",OFFSET('Smelter Look-up'!$I$4,$V144-4,0))</f>
        <v/>
      </c>
      <c r="K144" s="240"/>
      <c r="L144" s="240"/>
      <c r="M144" s="240"/>
      <c r="N144" s="240"/>
      <c r="O144" s="240"/>
      <c r="P144" s="239"/>
      <c r="Q144" s="241"/>
      <c r="R144" s="236" t="str">
        <f ca="1">IF(ISERROR($V144),"",OFFSET('Smelter Look-up'!$C$4,$V144-4,0)&amp;"")</f>
        <v/>
      </c>
      <c r="S144" s="250" t="str">
        <f t="shared" ca="1" si="6"/>
        <v/>
      </c>
      <c r="T144" s="250" t="str">
        <f ca="1">IF(B144="","",IF(ISERROR(MATCH($J144,SorP!$B$1:$B$6230,0)),"",INDIRECT("'SorP'!$A$"&amp;MATCH($J144,SorP!$B$1:$B$6230,0))))</f>
        <v/>
      </c>
      <c r="U144" s="280"/>
      <c r="V144" s="281" t="e">
        <f>IF(C144="",NA(),MATCH($B144&amp;$C144,'Smelter Look-up'!$J:$J,0))</f>
        <v>#N/A</v>
      </c>
      <c r="W144" s="282"/>
      <c r="X144" s="282">
        <f t="shared" ca="1" si="7"/>
        <v>0</v>
      </c>
      <c r="Y144" s="282"/>
      <c r="Z144" s="282"/>
      <c r="AB144" s="284" t="str">
        <f t="shared" si="8"/>
        <v/>
      </c>
    </row>
    <row r="145" spans="1:28" s="283" customFormat="1" ht="20.25">
      <c r="A145" s="235"/>
      <c r="B145" s="236" t="str">
        <f>IF(LEN(A145)=0,"",INDEX('Smelter Look-up'!$A:$A,MATCH($A145,'Smelter Look-up'!$E:$E,0)))</f>
        <v/>
      </c>
      <c r="C145" s="242" t="str">
        <f>IF(LEN(A145)=0,"",INDEX('Smelter Look-up'!$C:$C,MATCH($A145,'Smelter Look-up'!$E:$E,0)))</f>
        <v/>
      </c>
      <c r="D145" s="236"/>
      <c r="E145" s="236" t="str">
        <f ca="1">IF(ISERROR($V145),"",OFFSET('Smelter Look-up'!$D$4,$V145-4,0)&amp;"")</f>
        <v/>
      </c>
      <c r="F145" s="236" t="str">
        <f ca="1">IF(ISERROR($V145),"",OFFSET('Smelter Look-up'!$E$4,$V145-4,0))</f>
        <v/>
      </c>
      <c r="G145" s="236" t="str">
        <f ca="1">IF(C145=$X$4,"Enter smelter details", IF(ISERROR($V145),"",OFFSET('Smelter Look-up'!$F$4,$V145-4,0)))</f>
        <v/>
      </c>
      <c r="H145" s="237" t="str">
        <f ca="1">IF(ISERROR($V145),"",OFFSET('Smelter Look-up'!$G$4,$V145-4,0))</f>
        <v/>
      </c>
      <c r="I145" s="238" t="str">
        <f ca="1">IF(ISERROR($V145),"",OFFSET('Smelter Look-up'!$H$4,$V145-4,0))</f>
        <v/>
      </c>
      <c r="J145" s="238" t="str">
        <f ca="1">IF(ISERROR($V145),"",OFFSET('Smelter Look-up'!$I$4,$V145-4,0))</f>
        <v/>
      </c>
      <c r="K145" s="240"/>
      <c r="L145" s="240"/>
      <c r="M145" s="240"/>
      <c r="N145" s="240"/>
      <c r="O145" s="240"/>
      <c r="P145" s="239"/>
      <c r="Q145" s="241"/>
      <c r="R145" s="236" t="str">
        <f ca="1">IF(ISERROR($V145),"",OFFSET('Smelter Look-up'!$C$4,$V145-4,0)&amp;"")</f>
        <v/>
      </c>
      <c r="S145" s="250" t="str">
        <f t="shared" ca="1" si="6"/>
        <v/>
      </c>
      <c r="T145" s="250" t="str">
        <f ca="1">IF(B145="","",IF(ISERROR(MATCH($J145,SorP!$B$1:$B$6230,0)),"",INDIRECT("'SorP'!$A$"&amp;MATCH($J145,SorP!$B$1:$B$6230,0))))</f>
        <v/>
      </c>
      <c r="U145" s="280"/>
      <c r="V145" s="281" t="e">
        <f>IF(C145="",NA(),MATCH($B145&amp;$C145,'Smelter Look-up'!$J:$J,0))</f>
        <v>#N/A</v>
      </c>
      <c r="W145" s="282"/>
      <c r="X145" s="282">
        <f t="shared" ca="1" si="7"/>
        <v>0</v>
      </c>
      <c r="Y145" s="282"/>
      <c r="Z145" s="282"/>
      <c r="AB145" s="284" t="str">
        <f t="shared" si="8"/>
        <v/>
      </c>
    </row>
    <row r="146" spans="1:28" s="283" customFormat="1" ht="20.25">
      <c r="A146" s="235"/>
      <c r="B146" s="236" t="str">
        <f>IF(LEN(A146)=0,"",INDEX('Smelter Look-up'!$A:$A,MATCH($A146,'Smelter Look-up'!$E:$E,0)))</f>
        <v/>
      </c>
      <c r="C146" s="242" t="str">
        <f>IF(LEN(A146)=0,"",INDEX('Smelter Look-up'!$C:$C,MATCH($A146,'Smelter Look-up'!$E:$E,0)))</f>
        <v/>
      </c>
      <c r="D146" s="236"/>
      <c r="E146" s="236" t="str">
        <f ca="1">IF(ISERROR($V146),"",OFFSET('Smelter Look-up'!$D$4,$V146-4,0)&amp;"")</f>
        <v/>
      </c>
      <c r="F146" s="236" t="str">
        <f ca="1">IF(ISERROR($V146),"",OFFSET('Smelter Look-up'!$E$4,$V146-4,0))</f>
        <v/>
      </c>
      <c r="G146" s="236" t="str">
        <f ca="1">IF(C146=$X$4,"Enter smelter details", IF(ISERROR($V146),"",OFFSET('Smelter Look-up'!$F$4,$V146-4,0)))</f>
        <v/>
      </c>
      <c r="H146" s="237" t="str">
        <f ca="1">IF(ISERROR($V146),"",OFFSET('Smelter Look-up'!$G$4,$V146-4,0))</f>
        <v/>
      </c>
      <c r="I146" s="238" t="str">
        <f ca="1">IF(ISERROR($V146),"",OFFSET('Smelter Look-up'!$H$4,$V146-4,0))</f>
        <v/>
      </c>
      <c r="J146" s="238" t="str">
        <f ca="1">IF(ISERROR($V146),"",OFFSET('Smelter Look-up'!$I$4,$V146-4,0))</f>
        <v/>
      </c>
      <c r="K146" s="240"/>
      <c r="L146" s="240"/>
      <c r="M146" s="240"/>
      <c r="N146" s="240"/>
      <c r="O146" s="240"/>
      <c r="P146" s="239"/>
      <c r="Q146" s="241"/>
      <c r="R146" s="236" t="str">
        <f ca="1">IF(ISERROR($V146),"",OFFSET('Smelter Look-up'!$C$4,$V146-4,0)&amp;"")</f>
        <v/>
      </c>
      <c r="S146" s="250" t="str">
        <f t="shared" ca="1" si="6"/>
        <v/>
      </c>
      <c r="T146" s="250" t="str">
        <f ca="1">IF(B146="","",IF(ISERROR(MATCH($J146,SorP!$B$1:$B$6230,0)),"",INDIRECT("'SorP'!$A$"&amp;MATCH($J146,SorP!$B$1:$B$6230,0))))</f>
        <v/>
      </c>
      <c r="U146" s="280"/>
      <c r="V146" s="281" t="e">
        <f>IF(C146="",NA(),MATCH($B146&amp;$C146,'Smelter Look-up'!$J:$J,0))</f>
        <v>#N/A</v>
      </c>
      <c r="W146" s="282"/>
      <c r="X146" s="282">
        <f t="shared" ca="1" si="7"/>
        <v>0</v>
      </c>
      <c r="Y146" s="282"/>
      <c r="Z146" s="282"/>
      <c r="AB146" s="284" t="str">
        <f t="shared" si="8"/>
        <v/>
      </c>
    </row>
    <row r="147" spans="1:28" s="283" customFormat="1" ht="20.25">
      <c r="A147" s="235"/>
      <c r="B147" s="236" t="str">
        <f>IF(LEN(A147)=0,"",INDEX('Smelter Look-up'!$A:$A,MATCH($A147,'Smelter Look-up'!$E:$E,0)))</f>
        <v/>
      </c>
      <c r="C147" s="242" t="str">
        <f>IF(LEN(A147)=0,"",INDEX('Smelter Look-up'!$C:$C,MATCH($A147,'Smelter Look-up'!$E:$E,0)))</f>
        <v/>
      </c>
      <c r="D147" s="236"/>
      <c r="E147" s="236" t="str">
        <f ca="1">IF(ISERROR($V147),"",OFFSET('Smelter Look-up'!$D$4,$V147-4,0)&amp;"")</f>
        <v/>
      </c>
      <c r="F147" s="236" t="str">
        <f ca="1">IF(ISERROR($V147),"",OFFSET('Smelter Look-up'!$E$4,$V147-4,0))</f>
        <v/>
      </c>
      <c r="G147" s="236" t="str">
        <f ca="1">IF(C147=$X$4,"Enter smelter details", IF(ISERROR($V147),"",OFFSET('Smelter Look-up'!$F$4,$V147-4,0)))</f>
        <v/>
      </c>
      <c r="H147" s="237" t="str">
        <f ca="1">IF(ISERROR($V147),"",OFFSET('Smelter Look-up'!$G$4,$V147-4,0))</f>
        <v/>
      </c>
      <c r="I147" s="238" t="str">
        <f ca="1">IF(ISERROR($V147),"",OFFSET('Smelter Look-up'!$H$4,$V147-4,0))</f>
        <v/>
      </c>
      <c r="J147" s="238" t="str">
        <f ca="1">IF(ISERROR($V147),"",OFFSET('Smelter Look-up'!$I$4,$V147-4,0))</f>
        <v/>
      </c>
      <c r="K147" s="240"/>
      <c r="L147" s="240"/>
      <c r="M147" s="240"/>
      <c r="N147" s="240"/>
      <c r="O147" s="240"/>
      <c r="P147" s="239"/>
      <c r="Q147" s="241"/>
      <c r="R147" s="236" t="str">
        <f ca="1">IF(ISERROR($V147),"",OFFSET('Smelter Look-up'!$C$4,$V147-4,0)&amp;"")</f>
        <v/>
      </c>
      <c r="S147" s="250" t="str">
        <f t="shared" ca="1" si="6"/>
        <v/>
      </c>
      <c r="T147" s="250" t="str">
        <f ca="1">IF(B147="","",IF(ISERROR(MATCH($J147,SorP!$B$1:$B$6230,0)),"",INDIRECT("'SorP'!$A$"&amp;MATCH($J147,SorP!$B$1:$B$6230,0))))</f>
        <v/>
      </c>
      <c r="U147" s="280"/>
      <c r="V147" s="281" t="e">
        <f>IF(C147="",NA(),MATCH($B147&amp;$C147,'Smelter Look-up'!$J:$J,0))</f>
        <v>#N/A</v>
      </c>
      <c r="W147" s="282"/>
      <c r="X147" s="282">
        <f t="shared" ca="1" si="7"/>
        <v>0</v>
      </c>
      <c r="Y147" s="282"/>
      <c r="Z147" s="282"/>
      <c r="AB147" s="284" t="str">
        <f t="shared" si="8"/>
        <v/>
      </c>
    </row>
    <row r="148" spans="1:28" s="283" customFormat="1" ht="20.25">
      <c r="A148" s="235"/>
      <c r="B148" s="236" t="str">
        <f>IF(LEN(A148)=0,"",INDEX('Smelter Look-up'!$A:$A,MATCH($A148,'Smelter Look-up'!$E:$E,0)))</f>
        <v/>
      </c>
      <c r="C148" s="242" t="str">
        <f>IF(LEN(A148)=0,"",INDEX('Smelter Look-up'!$C:$C,MATCH($A148,'Smelter Look-up'!$E:$E,0)))</f>
        <v/>
      </c>
      <c r="D148" s="236"/>
      <c r="E148" s="236" t="str">
        <f ca="1">IF(ISERROR($V148),"",OFFSET('Smelter Look-up'!$D$4,$V148-4,0)&amp;"")</f>
        <v/>
      </c>
      <c r="F148" s="236" t="str">
        <f ca="1">IF(ISERROR($V148),"",OFFSET('Smelter Look-up'!$E$4,$V148-4,0))</f>
        <v/>
      </c>
      <c r="G148" s="236" t="str">
        <f ca="1">IF(C148=$X$4,"Enter smelter details", IF(ISERROR($V148),"",OFFSET('Smelter Look-up'!$F$4,$V148-4,0)))</f>
        <v/>
      </c>
      <c r="H148" s="237" t="str">
        <f ca="1">IF(ISERROR($V148),"",OFFSET('Smelter Look-up'!$G$4,$V148-4,0))</f>
        <v/>
      </c>
      <c r="I148" s="238" t="str">
        <f ca="1">IF(ISERROR($V148),"",OFFSET('Smelter Look-up'!$H$4,$V148-4,0))</f>
        <v/>
      </c>
      <c r="J148" s="238" t="str">
        <f ca="1">IF(ISERROR($V148),"",OFFSET('Smelter Look-up'!$I$4,$V148-4,0))</f>
        <v/>
      </c>
      <c r="K148" s="240"/>
      <c r="L148" s="240"/>
      <c r="M148" s="240"/>
      <c r="N148" s="240"/>
      <c r="O148" s="240"/>
      <c r="P148" s="239"/>
      <c r="Q148" s="241"/>
      <c r="R148" s="236" t="str">
        <f ca="1">IF(ISERROR($V148),"",OFFSET('Smelter Look-up'!$C$4,$V148-4,0)&amp;"")</f>
        <v/>
      </c>
      <c r="S148" s="250" t="str">
        <f t="shared" ca="1" si="6"/>
        <v/>
      </c>
      <c r="T148" s="250" t="str">
        <f ca="1">IF(B148="","",IF(ISERROR(MATCH($J148,SorP!$B$1:$B$6230,0)),"",INDIRECT("'SorP'!$A$"&amp;MATCH($J148,SorP!$B$1:$B$6230,0))))</f>
        <v/>
      </c>
      <c r="U148" s="280"/>
      <c r="V148" s="281" t="e">
        <f>IF(C148="",NA(),MATCH($B148&amp;$C148,'Smelter Look-up'!$J:$J,0))</f>
        <v>#N/A</v>
      </c>
      <c r="W148" s="282"/>
      <c r="X148" s="282">
        <f t="shared" ca="1" si="7"/>
        <v>0</v>
      </c>
      <c r="Y148" s="282"/>
      <c r="Z148" s="282"/>
      <c r="AB148" s="284" t="str">
        <f t="shared" si="8"/>
        <v/>
      </c>
    </row>
    <row r="149" spans="1:28" s="283" customFormat="1" ht="20.25">
      <c r="A149" s="235"/>
      <c r="B149" s="236" t="str">
        <f>IF(LEN(A149)=0,"",INDEX('Smelter Look-up'!$A:$A,MATCH($A149,'Smelter Look-up'!$E:$E,0)))</f>
        <v/>
      </c>
      <c r="C149" s="242" t="str">
        <f>IF(LEN(A149)=0,"",INDEX('Smelter Look-up'!$C:$C,MATCH($A149,'Smelter Look-up'!$E:$E,0)))</f>
        <v/>
      </c>
      <c r="D149" s="236"/>
      <c r="E149" s="236" t="str">
        <f ca="1">IF(ISERROR($V149),"",OFFSET('Smelter Look-up'!$D$4,$V149-4,0)&amp;"")</f>
        <v/>
      </c>
      <c r="F149" s="236" t="str">
        <f ca="1">IF(ISERROR($V149),"",OFFSET('Smelter Look-up'!$E$4,$V149-4,0))</f>
        <v/>
      </c>
      <c r="G149" s="236" t="str">
        <f ca="1">IF(C149=$X$4,"Enter smelter details", IF(ISERROR($V149),"",OFFSET('Smelter Look-up'!$F$4,$V149-4,0)))</f>
        <v/>
      </c>
      <c r="H149" s="237" t="str">
        <f ca="1">IF(ISERROR($V149),"",OFFSET('Smelter Look-up'!$G$4,$V149-4,0))</f>
        <v/>
      </c>
      <c r="I149" s="238" t="str">
        <f ca="1">IF(ISERROR($V149),"",OFFSET('Smelter Look-up'!$H$4,$V149-4,0))</f>
        <v/>
      </c>
      <c r="J149" s="238" t="str">
        <f ca="1">IF(ISERROR($V149),"",OFFSET('Smelter Look-up'!$I$4,$V149-4,0))</f>
        <v/>
      </c>
      <c r="K149" s="240"/>
      <c r="L149" s="240"/>
      <c r="M149" s="240"/>
      <c r="N149" s="240"/>
      <c r="O149" s="240"/>
      <c r="P149" s="239"/>
      <c r="Q149" s="241"/>
      <c r="R149" s="236" t="str">
        <f ca="1">IF(ISERROR($V149),"",OFFSET('Smelter Look-up'!$C$4,$V149-4,0)&amp;"")</f>
        <v/>
      </c>
      <c r="S149" s="250" t="str">
        <f t="shared" ca="1" si="6"/>
        <v/>
      </c>
      <c r="T149" s="250" t="str">
        <f ca="1">IF(B149="","",IF(ISERROR(MATCH($J149,SorP!$B$1:$B$6230,0)),"",INDIRECT("'SorP'!$A$"&amp;MATCH($J149,SorP!$B$1:$B$6230,0))))</f>
        <v/>
      </c>
      <c r="U149" s="280"/>
      <c r="V149" s="281" t="e">
        <f>IF(C149="",NA(),MATCH($B149&amp;$C149,'Smelter Look-up'!$J:$J,0))</f>
        <v>#N/A</v>
      </c>
      <c r="W149" s="282"/>
      <c r="X149" s="282">
        <f t="shared" ca="1" si="7"/>
        <v>0</v>
      </c>
      <c r="Y149" s="282"/>
      <c r="Z149" s="282"/>
      <c r="AB149" s="284" t="str">
        <f t="shared" si="8"/>
        <v/>
      </c>
    </row>
    <row r="150" spans="1:28" s="283" customFormat="1" ht="20.25">
      <c r="A150" s="235"/>
      <c r="B150" s="236" t="str">
        <f>IF(LEN(A150)=0,"",INDEX('Smelter Look-up'!$A:$A,MATCH($A150,'Smelter Look-up'!$E:$E,0)))</f>
        <v/>
      </c>
      <c r="C150" s="242" t="str">
        <f>IF(LEN(A150)=0,"",INDEX('Smelter Look-up'!$C:$C,MATCH($A150,'Smelter Look-up'!$E:$E,0)))</f>
        <v/>
      </c>
      <c r="D150" s="236"/>
      <c r="E150" s="236" t="str">
        <f ca="1">IF(ISERROR($V150),"",OFFSET('Smelter Look-up'!$D$4,$V150-4,0)&amp;"")</f>
        <v/>
      </c>
      <c r="F150" s="236" t="str">
        <f ca="1">IF(ISERROR($V150),"",OFFSET('Smelter Look-up'!$E$4,$V150-4,0))</f>
        <v/>
      </c>
      <c r="G150" s="236" t="str">
        <f ca="1">IF(C150=$X$4,"Enter smelter details", IF(ISERROR($V150),"",OFFSET('Smelter Look-up'!$F$4,$V150-4,0)))</f>
        <v/>
      </c>
      <c r="H150" s="237" t="str">
        <f ca="1">IF(ISERROR($V150),"",OFFSET('Smelter Look-up'!$G$4,$V150-4,0))</f>
        <v/>
      </c>
      <c r="I150" s="238" t="str">
        <f ca="1">IF(ISERROR($V150),"",OFFSET('Smelter Look-up'!$H$4,$V150-4,0))</f>
        <v/>
      </c>
      <c r="J150" s="238" t="str">
        <f ca="1">IF(ISERROR($V150),"",OFFSET('Smelter Look-up'!$I$4,$V150-4,0))</f>
        <v/>
      </c>
      <c r="K150" s="240"/>
      <c r="L150" s="240"/>
      <c r="M150" s="240"/>
      <c r="N150" s="240"/>
      <c r="O150" s="240"/>
      <c r="P150" s="239"/>
      <c r="Q150" s="241"/>
      <c r="R150" s="236" t="str">
        <f ca="1">IF(ISERROR($V150),"",OFFSET('Smelter Look-up'!$C$4,$V150-4,0)&amp;"")</f>
        <v/>
      </c>
      <c r="S150" s="250" t="str">
        <f t="shared" ca="1" si="6"/>
        <v/>
      </c>
      <c r="T150" s="250" t="str">
        <f ca="1">IF(B150="","",IF(ISERROR(MATCH($J150,SorP!$B$1:$B$6230,0)),"",INDIRECT("'SorP'!$A$"&amp;MATCH($J150,SorP!$B$1:$B$6230,0))))</f>
        <v/>
      </c>
      <c r="U150" s="280"/>
      <c r="V150" s="281" t="e">
        <f>IF(C150="",NA(),MATCH($B150&amp;$C150,'Smelter Look-up'!$J:$J,0))</f>
        <v>#N/A</v>
      </c>
      <c r="W150" s="282"/>
      <c r="X150" s="282">
        <f t="shared" ca="1" si="7"/>
        <v>0</v>
      </c>
      <c r="Y150" s="282"/>
      <c r="Z150" s="282"/>
      <c r="AB150" s="284" t="str">
        <f t="shared" si="8"/>
        <v/>
      </c>
    </row>
    <row r="151" spans="1:28" s="283" customFormat="1" ht="20.25">
      <c r="A151" s="235"/>
      <c r="B151" s="236" t="str">
        <f>IF(LEN(A151)=0,"",INDEX('Smelter Look-up'!$A:$A,MATCH($A151,'Smelter Look-up'!$E:$E,0)))</f>
        <v/>
      </c>
      <c r="C151" s="242" t="str">
        <f>IF(LEN(A151)=0,"",INDEX('Smelter Look-up'!$C:$C,MATCH($A151,'Smelter Look-up'!$E:$E,0)))</f>
        <v/>
      </c>
      <c r="D151" s="236"/>
      <c r="E151" s="236" t="str">
        <f ca="1">IF(ISERROR($V151),"",OFFSET('Smelter Look-up'!$D$4,$V151-4,0)&amp;"")</f>
        <v/>
      </c>
      <c r="F151" s="236" t="str">
        <f ca="1">IF(ISERROR($V151),"",OFFSET('Smelter Look-up'!$E$4,$V151-4,0))</f>
        <v/>
      </c>
      <c r="G151" s="236" t="str">
        <f ca="1">IF(C151=$X$4,"Enter smelter details", IF(ISERROR($V151),"",OFFSET('Smelter Look-up'!$F$4,$V151-4,0)))</f>
        <v/>
      </c>
      <c r="H151" s="237" t="str">
        <f ca="1">IF(ISERROR($V151),"",OFFSET('Smelter Look-up'!$G$4,$V151-4,0))</f>
        <v/>
      </c>
      <c r="I151" s="238" t="str">
        <f ca="1">IF(ISERROR($V151),"",OFFSET('Smelter Look-up'!$H$4,$V151-4,0))</f>
        <v/>
      </c>
      <c r="J151" s="238" t="str">
        <f ca="1">IF(ISERROR($V151),"",OFFSET('Smelter Look-up'!$I$4,$V151-4,0))</f>
        <v/>
      </c>
      <c r="K151" s="240"/>
      <c r="L151" s="240"/>
      <c r="M151" s="240"/>
      <c r="N151" s="240"/>
      <c r="O151" s="240"/>
      <c r="P151" s="239"/>
      <c r="Q151" s="241"/>
      <c r="R151" s="236" t="str">
        <f ca="1">IF(ISERROR($V151),"",OFFSET('Smelter Look-up'!$C$4,$V151-4,0)&amp;"")</f>
        <v/>
      </c>
      <c r="S151" s="250" t="str">
        <f t="shared" ca="1" si="6"/>
        <v/>
      </c>
      <c r="T151" s="250" t="str">
        <f ca="1">IF(B151="","",IF(ISERROR(MATCH($J151,SorP!$B$1:$B$6230,0)),"",INDIRECT("'SorP'!$A$"&amp;MATCH($J151,SorP!$B$1:$B$6230,0))))</f>
        <v/>
      </c>
      <c r="U151" s="280"/>
      <c r="V151" s="281" t="e">
        <f>IF(C151="",NA(),MATCH($B151&amp;$C151,'Smelter Look-up'!$J:$J,0))</f>
        <v>#N/A</v>
      </c>
      <c r="W151" s="282"/>
      <c r="X151" s="282">
        <f t="shared" ca="1" si="7"/>
        <v>0</v>
      </c>
      <c r="Y151" s="282"/>
      <c r="Z151" s="282"/>
      <c r="AB151" s="284" t="str">
        <f t="shared" si="8"/>
        <v/>
      </c>
    </row>
    <row r="152" spans="1:28" s="283" customFormat="1" ht="20.25">
      <c r="A152" s="235"/>
      <c r="B152" s="236" t="str">
        <f>IF(LEN(A152)=0,"",INDEX('Smelter Look-up'!$A:$A,MATCH($A152,'Smelter Look-up'!$E:$E,0)))</f>
        <v/>
      </c>
      <c r="C152" s="242" t="str">
        <f>IF(LEN(A152)=0,"",INDEX('Smelter Look-up'!$C:$C,MATCH($A152,'Smelter Look-up'!$E:$E,0)))</f>
        <v/>
      </c>
      <c r="D152" s="236"/>
      <c r="E152" s="236" t="str">
        <f ca="1">IF(ISERROR($V152),"",OFFSET('Smelter Look-up'!$D$4,$V152-4,0)&amp;"")</f>
        <v/>
      </c>
      <c r="F152" s="236" t="str">
        <f ca="1">IF(ISERROR($V152),"",OFFSET('Smelter Look-up'!$E$4,$V152-4,0))</f>
        <v/>
      </c>
      <c r="G152" s="236" t="str">
        <f ca="1">IF(C152=$X$4,"Enter smelter details", IF(ISERROR($V152),"",OFFSET('Smelter Look-up'!$F$4,$V152-4,0)))</f>
        <v/>
      </c>
      <c r="H152" s="237" t="str">
        <f ca="1">IF(ISERROR($V152),"",OFFSET('Smelter Look-up'!$G$4,$V152-4,0))</f>
        <v/>
      </c>
      <c r="I152" s="238" t="str">
        <f ca="1">IF(ISERROR($V152),"",OFFSET('Smelter Look-up'!$H$4,$V152-4,0))</f>
        <v/>
      </c>
      <c r="J152" s="238" t="str">
        <f ca="1">IF(ISERROR($V152),"",OFFSET('Smelter Look-up'!$I$4,$V152-4,0))</f>
        <v/>
      </c>
      <c r="K152" s="240"/>
      <c r="L152" s="240"/>
      <c r="M152" s="240"/>
      <c r="N152" s="240"/>
      <c r="O152" s="240"/>
      <c r="P152" s="239"/>
      <c r="Q152" s="241"/>
      <c r="R152" s="236" t="str">
        <f ca="1">IF(ISERROR($V152),"",OFFSET('Smelter Look-up'!$C$4,$V152-4,0)&amp;"")</f>
        <v/>
      </c>
      <c r="S152" s="250" t="str">
        <f t="shared" ca="1" si="6"/>
        <v/>
      </c>
      <c r="T152" s="250" t="str">
        <f ca="1">IF(B152="","",IF(ISERROR(MATCH($J152,SorP!$B$1:$B$6230,0)),"",INDIRECT("'SorP'!$A$"&amp;MATCH($J152,SorP!$B$1:$B$6230,0))))</f>
        <v/>
      </c>
      <c r="U152" s="280"/>
      <c r="V152" s="281" t="e">
        <f>IF(C152="",NA(),MATCH($B152&amp;$C152,'Smelter Look-up'!$J:$J,0))</f>
        <v>#N/A</v>
      </c>
      <c r="W152" s="282"/>
      <c r="X152" s="282">
        <f t="shared" ca="1" si="7"/>
        <v>0</v>
      </c>
      <c r="Y152" s="282"/>
      <c r="Z152" s="282"/>
      <c r="AB152" s="284" t="str">
        <f t="shared" si="8"/>
        <v/>
      </c>
    </row>
    <row r="153" spans="1:28" s="283" customFormat="1" ht="20.25">
      <c r="A153" s="235"/>
      <c r="B153" s="236" t="str">
        <f>IF(LEN(A153)=0,"",INDEX('Smelter Look-up'!$A:$A,MATCH($A153,'Smelter Look-up'!$E:$E,0)))</f>
        <v/>
      </c>
      <c r="C153" s="242" t="str">
        <f>IF(LEN(A153)=0,"",INDEX('Smelter Look-up'!$C:$C,MATCH($A153,'Smelter Look-up'!$E:$E,0)))</f>
        <v/>
      </c>
      <c r="D153" s="236"/>
      <c r="E153" s="236" t="str">
        <f ca="1">IF(ISERROR($V153),"",OFFSET('Smelter Look-up'!$D$4,$V153-4,0)&amp;"")</f>
        <v/>
      </c>
      <c r="F153" s="236" t="str">
        <f ca="1">IF(ISERROR($V153),"",OFFSET('Smelter Look-up'!$E$4,$V153-4,0))</f>
        <v/>
      </c>
      <c r="G153" s="236" t="str">
        <f ca="1">IF(C153=$X$4,"Enter smelter details", IF(ISERROR($V153),"",OFFSET('Smelter Look-up'!$F$4,$V153-4,0)))</f>
        <v/>
      </c>
      <c r="H153" s="237" t="str">
        <f ca="1">IF(ISERROR($V153),"",OFFSET('Smelter Look-up'!$G$4,$V153-4,0))</f>
        <v/>
      </c>
      <c r="I153" s="238" t="str">
        <f ca="1">IF(ISERROR($V153),"",OFFSET('Smelter Look-up'!$H$4,$V153-4,0))</f>
        <v/>
      </c>
      <c r="J153" s="238" t="str">
        <f ca="1">IF(ISERROR($V153),"",OFFSET('Smelter Look-up'!$I$4,$V153-4,0))</f>
        <v/>
      </c>
      <c r="K153" s="240"/>
      <c r="L153" s="240"/>
      <c r="M153" s="240"/>
      <c r="N153" s="240"/>
      <c r="O153" s="240"/>
      <c r="P153" s="239"/>
      <c r="Q153" s="241"/>
      <c r="R153" s="236" t="str">
        <f ca="1">IF(ISERROR($V153),"",OFFSET('Smelter Look-up'!$C$4,$V153-4,0)&amp;"")</f>
        <v/>
      </c>
      <c r="S153" s="250" t="str">
        <f t="shared" ca="1" si="6"/>
        <v/>
      </c>
      <c r="T153" s="250" t="str">
        <f ca="1">IF(B153="","",IF(ISERROR(MATCH($J153,SorP!$B$1:$B$6230,0)),"",INDIRECT("'SorP'!$A$"&amp;MATCH($J153,SorP!$B$1:$B$6230,0))))</f>
        <v/>
      </c>
      <c r="U153" s="280"/>
      <c r="V153" s="281" t="e">
        <f>IF(C153="",NA(),MATCH($B153&amp;$C153,'Smelter Look-up'!$J:$J,0))</f>
        <v>#N/A</v>
      </c>
      <c r="W153" s="282"/>
      <c r="X153" s="282">
        <f t="shared" ca="1" si="7"/>
        <v>0</v>
      </c>
      <c r="Y153" s="282"/>
      <c r="Z153" s="282"/>
      <c r="AB153" s="284" t="str">
        <f t="shared" si="8"/>
        <v/>
      </c>
    </row>
    <row r="154" spans="1:28" s="283" customFormat="1" ht="20.25">
      <c r="A154" s="235"/>
      <c r="B154" s="236" t="str">
        <f>IF(LEN(A154)=0,"",INDEX('Smelter Look-up'!$A:$A,MATCH($A154,'Smelter Look-up'!$E:$E,0)))</f>
        <v/>
      </c>
      <c r="C154" s="242" t="str">
        <f>IF(LEN(A154)=0,"",INDEX('Smelter Look-up'!$C:$C,MATCH($A154,'Smelter Look-up'!$E:$E,0)))</f>
        <v/>
      </c>
      <c r="D154" s="236"/>
      <c r="E154" s="236" t="str">
        <f ca="1">IF(ISERROR($V154),"",OFFSET('Smelter Look-up'!$D$4,$V154-4,0)&amp;"")</f>
        <v/>
      </c>
      <c r="F154" s="236" t="str">
        <f ca="1">IF(ISERROR($V154),"",OFFSET('Smelter Look-up'!$E$4,$V154-4,0))</f>
        <v/>
      </c>
      <c r="G154" s="236" t="str">
        <f ca="1">IF(C154=$X$4,"Enter smelter details", IF(ISERROR($V154),"",OFFSET('Smelter Look-up'!$F$4,$V154-4,0)))</f>
        <v/>
      </c>
      <c r="H154" s="237" t="str">
        <f ca="1">IF(ISERROR($V154),"",OFFSET('Smelter Look-up'!$G$4,$V154-4,0))</f>
        <v/>
      </c>
      <c r="I154" s="238" t="str">
        <f ca="1">IF(ISERROR($V154),"",OFFSET('Smelter Look-up'!$H$4,$V154-4,0))</f>
        <v/>
      </c>
      <c r="J154" s="238" t="str">
        <f ca="1">IF(ISERROR($V154),"",OFFSET('Smelter Look-up'!$I$4,$V154-4,0))</f>
        <v/>
      </c>
      <c r="K154" s="240"/>
      <c r="L154" s="240"/>
      <c r="M154" s="240"/>
      <c r="N154" s="240"/>
      <c r="O154" s="240"/>
      <c r="P154" s="239"/>
      <c r="Q154" s="241"/>
      <c r="R154" s="236" t="str">
        <f ca="1">IF(ISERROR($V154),"",OFFSET('Smelter Look-up'!$C$4,$V154-4,0)&amp;"")</f>
        <v/>
      </c>
      <c r="S154" s="250" t="str">
        <f t="shared" ca="1" si="6"/>
        <v/>
      </c>
      <c r="T154" s="250" t="str">
        <f ca="1">IF(B154="","",IF(ISERROR(MATCH($J154,SorP!$B$1:$B$6230,0)),"",INDIRECT("'SorP'!$A$"&amp;MATCH($J154,SorP!$B$1:$B$6230,0))))</f>
        <v/>
      </c>
      <c r="U154" s="280"/>
      <c r="V154" s="281" t="e">
        <f>IF(C154="",NA(),MATCH($B154&amp;$C154,'Smelter Look-up'!$J:$J,0))</f>
        <v>#N/A</v>
      </c>
      <c r="W154" s="282"/>
      <c r="X154" s="282">
        <f t="shared" ca="1" si="7"/>
        <v>0</v>
      </c>
      <c r="Y154" s="282"/>
      <c r="Z154" s="282"/>
      <c r="AB154" s="284" t="str">
        <f t="shared" si="8"/>
        <v/>
      </c>
    </row>
    <row r="155" spans="1:28" s="283" customFormat="1" ht="20.25">
      <c r="A155" s="235"/>
      <c r="B155" s="236" t="str">
        <f>IF(LEN(A155)=0,"",INDEX('Smelter Look-up'!$A:$A,MATCH($A155,'Smelter Look-up'!$E:$E,0)))</f>
        <v/>
      </c>
      <c r="C155" s="242" t="str">
        <f>IF(LEN(A155)=0,"",INDEX('Smelter Look-up'!$C:$C,MATCH($A155,'Smelter Look-up'!$E:$E,0)))</f>
        <v/>
      </c>
      <c r="D155" s="236"/>
      <c r="E155" s="236" t="str">
        <f ca="1">IF(ISERROR($V155),"",OFFSET('Smelter Look-up'!$D$4,$V155-4,0)&amp;"")</f>
        <v/>
      </c>
      <c r="F155" s="236" t="str">
        <f ca="1">IF(ISERROR($V155),"",OFFSET('Smelter Look-up'!$E$4,$V155-4,0))</f>
        <v/>
      </c>
      <c r="G155" s="236" t="str">
        <f ca="1">IF(C155=$X$4,"Enter smelter details", IF(ISERROR($V155),"",OFFSET('Smelter Look-up'!$F$4,$V155-4,0)))</f>
        <v/>
      </c>
      <c r="H155" s="237" t="str">
        <f ca="1">IF(ISERROR($V155),"",OFFSET('Smelter Look-up'!$G$4,$V155-4,0))</f>
        <v/>
      </c>
      <c r="I155" s="238" t="str">
        <f ca="1">IF(ISERROR($V155),"",OFFSET('Smelter Look-up'!$H$4,$V155-4,0))</f>
        <v/>
      </c>
      <c r="J155" s="238" t="str">
        <f ca="1">IF(ISERROR($V155),"",OFFSET('Smelter Look-up'!$I$4,$V155-4,0))</f>
        <v/>
      </c>
      <c r="K155" s="240"/>
      <c r="L155" s="240"/>
      <c r="M155" s="240"/>
      <c r="N155" s="240"/>
      <c r="O155" s="240"/>
      <c r="P155" s="239"/>
      <c r="Q155" s="241"/>
      <c r="R155" s="236" t="str">
        <f ca="1">IF(ISERROR($V155),"",OFFSET('Smelter Look-up'!$C$4,$V155-4,0)&amp;"")</f>
        <v/>
      </c>
      <c r="S155" s="250" t="str">
        <f t="shared" ca="1" si="6"/>
        <v/>
      </c>
      <c r="T155" s="250" t="str">
        <f ca="1">IF(B155="","",IF(ISERROR(MATCH($J155,SorP!$B$1:$B$6230,0)),"",INDIRECT("'SorP'!$A$"&amp;MATCH($J155,SorP!$B$1:$B$6230,0))))</f>
        <v/>
      </c>
      <c r="U155" s="280"/>
      <c r="V155" s="281" t="e">
        <f>IF(C155="",NA(),MATCH($B155&amp;$C155,'Smelter Look-up'!$J:$J,0))</f>
        <v>#N/A</v>
      </c>
      <c r="W155" s="282"/>
      <c r="X155" s="282">
        <f t="shared" ca="1" si="7"/>
        <v>0</v>
      </c>
      <c r="Y155" s="282"/>
      <c r="Z155" s="282"/>
      <c r="AB155" s="284" t="str">
        <f t="shared" si="8"/>
        <v/>
      </c>
    </row>
    <row r="156" spans="1:28" s="283" customFormat="1" ht="20.25">
      <c r="A156" s="235"/>
      <c r="B156" s="236" t="str">
        <f>IF(LEN(A156)=0,"",INDEX('Smelter Look-up'!$A:$A,MATCH($A156,'Smelter Look-up'!$E:$E,0)))</f>
        <v/>
      </c>
      <c r="C156" s="242" t="str">
        <f>IF(LEN(A156)=0,"",INDEX('Smelter Look-up'!$C:$C,MATCH($A156,'Smelter Look-up'!$E:$E,0)))</f>
        <v/>
      </c>
      <c r="D156" s="236"/>
      <c r="E156" s="236" t="str">
        <f ca="1">IF(ISERROR($V156),"",OFFSET('Smelter Look-up'!$D$4,$V156-4,0)&amp;"")</f>
        <v/>
      </c>
      <c r="F156" s="236" t="str">
        <f ca="1">IF(ISERROR($V156),"",OFFSET('Smelter Look-up'!$E$4,$V156-4,0))</f>
        <v/>
      </c>
      <c r="G156" s="236" t="str">
        <f ca="1">IF(C156=$X$4,"Enter smelter details", IF(ISERROR($V156),"",OFFSET('Smelter Look-up'!$F$4,$V156-4,0)))</f>
        <v/>
      </c>
      <c r="H156" s="237" t="str">
        <f ca="1">IF(ISERROR($V156),"",OFFSET('Smelter Look-up'!$G$4,$V156-4,0))</f>
        <v/>
      </c>
      <c r="I156" s="238" t="str">
        <f ca="1">IF(ISERROR($V156),"",OFFSET('Smelter Look-up'!$H$4,$V156-4,0))</f>
        <v/>
      </c>
      <c r="J156" s="238" t="str">
        <f ca="1">IF(ISERROR($V156),"",OFFSET('Smelter Look-up'!$I$4,$V156-4,0))</f>
        <v/>
      </c>
      <c r="K156" s="240"/>
      <c r="L156" s="240"/>
      <c r="M156" s="240"/>
      <c r="N156" s="240"/>
      <c r="O156" s="240"/>
      <c r="P156" s="239"/>
      <c r="Q156" s="241"/>
      <c r="R156" s="236" t="str">
        <f ca="1">IF(ISERROR($V156),"",OFFSET('Smelter Look-up'!$C$4,$V156-4,0)&amp;"")</f>
        <v/>
      </c>
      <c r="S156" s="250" t="str">
        <f t="shared" ca="1" si="6"/>
        <v/>
      </c>
      <c r="T156" s="250" t="str">
        <f ca="1">IF(B156="","",IF(ISERROR(MATCH($J156,SorP!$B$1:$B$6230,0)),"",INDIRECT("'SorP'!$A$"&amp;MATCH($J156,SorP!$B$1:$B$6230,0))))</f>
        <v/>
      </c>
      <c r="U156" s="280"/>
      <c r="V156" s="281" t="e">
        <f>IF(C156="",NA(),MATCH($B156&amp;$C156,'Smelter Look-up'!$J:$J,0))</f>
        <v>#N/A</v>
      </c>
      <c r="W156" s="282"/>
      <c r="X156" s="282">
        <f t="shared" ca="1" si="7"/>
        <v>0</v>
      </c>
      <c r="Y156" s="282"/>
      <c r="Z156" s="282"/>
      <c r="AB156" s="284" t="str">
        <f t="shared" si="8"/>
        <v/>
      </c>
    </row>
    <row r="157" spans="1:28" s="283" customFormat="1" ht="20.25">
      <c r="A157" s="235"/>
      <c r="B157" s="236" t="str">
        <f>IF(LEN(A157)=0,"",INDEX('Smelter Look-up'!$A:$A,MATCH($A157,'Smelter Look-up'!$E:$E,0)))</f>
        <v/>
      </c>
      <c r="C157" s="242" t="str">
        <f>IF(LEN(A157)=0,"",INDEX('Smelter Look-up'!$C:$C,MATCH($A157,'Smelter Look-up'!$E:$E,0)))</f>
        <v/>
      </c>
      <c r="D157" s="236"/>
      <c r="E157" s="236" t="str">
        <f ca="1">IF(ISERROR($V157),"",OFFSET('Smelter Look-up'!$D$4,$V157-4,0)&amp;"")</f>
        <v/>
      </c>
      <c r="F157" s="236" t="str">
        <f ca="1">IF(ISERROR($V157),"",OFFSET('Smelter Look-up'!$E$4,$V157-4,0))</f>
        <v/>
      </c>
      <c r="G157" s="236" t="str">
        <f ca="1">IF(C157=$X$4,"Enter smelter details", IF(ISERROR($V157),"",OFFSET('Smelter Look-up'!$F$4,$V157-4,0)))</f>
        <v/>
      </c>
      <c r="H157" s="237" t="str">
        <f ca="1">IF(ISERROR($V157),"",OFFSET('Smelter Look-up'!$G$4,$V157-4,0))</f>
        <v/>
      </c>
      <c r="I157" s="238" t="str">
        <f ca="1">IF(ISERROR($V157),"",OFFSET('Smelter Look-up'!$H$4,$V157-4,0))</f>
        <v/>
      </c>
      <c r="J157" s="238" t="str">
        <f ca="1">IF(ISERROR($V157),"",OFFSET('Smelter Look-up'!$I$4,$V157-4,0))</f>
        <v/>
      </c>
      <c r="K157" s="240"/>
      <c r="L157" s="240"/>
      <c r="M157" s="240"/>
      <c r="N157" s="240"/>
      <c r="O157" s="240"/>
      <c r="P157" s="239"/>
      <c r="Q157" s="241"/>
      <c r="R157" s="236" t="str">
        <f ca="1">IF(ISERROR($V157),"",OFFSET('Smelter Look-up'!$C$4,$V157-4,0)&amp;"")</f>
        <v/>
      </c>
      <c r="S157" s="250" t="str">
        <f t="shared" ca="1" si="6"/>
        <v/>
      </c>
      <c r="T157" s="250" t="str">
        <f ca="1">IF(B157="","",IF(ISERROR(MATCH($J157,SorP!$B$1:$B$6230,0)),"",INDIRECT("'SorP'!$A$"&amp;MATCH($J157,SorP!$B$1:$B$6230,0))))</f>
        <v/>
      </c>
      <c r="U157" s="280"/>
      <c r="V157" s="281" t="e">
        <f>IF(C157="",NA(),MATCH($B157&amp;$C157,'Smelter Look-up'!$J:$J,0))</f>
        <v>#N/A</v>
      </c>
      <c r="W157" s="282"/>
      <c r="X157" s="282">
        <f t="shared" ca="1" si="7"/>
        <v>0</v>
      </c>
      <c r="Y157" s="282"/>
      <c r="Z157" s="282"/>
      <c r="AB157" s="284" t="str">
        <f t="shared" si="8"/>
        <v/>
      </c>
    </row>
    <row r="158" spans="1:28" s="283" customFormat="1" ht="20.25">
      <c r="A158" s="235"/>
      <c r="B158" s="236" t="str">
        <f>IF(LEN(A158)=0,"",INDEX('Smelter Look-up'!$A:$A,MATCH($A158,'Smelter Look-up'!$E:$E,0)))</f>
        <v/>
      </c>
      <c r="C158" s="242" t="str">
        <f>IF(LEN(A158)=0,"",INDEX('Smelter Look-up'!$C:$C,MATCH($A158,'Smelter Look-up'!$E:$E,0)))</f>
        <v/>
      </c>
      <c r="D158" s="236"/>
      <c r="E158" s="236" t="str">
        <f ca="1">IF(ISERROR($V158),"",OFFSET('Smelter Look-up'!$D$4,$V158-4,0)&amp;"")</f>
        <v/>
      </c>
      <c r="F158" s="236" t="str">
        <f ca="1">IF(ISERROR($V158),"",OFFSET('Smelter Look-up'!$E$4,$V158-4,0))</f>
        <v/>
      </c>
      <c r="G158" s="236" t="str">
        <f ca="1">IF(C158=$X$4,"Enter smelter details", IF(ISERROR($V158),"",OFFSET('Smelter Look-up'!$F$4,$V158-4,0)))</f>
        <v/>
      </c>
      <c r="H158" s="237" t="str">
        <f ca="1">IF(ISERROR($V158),"",OFFSET('Smelter Look-up'!$G$4,$V158-4,0))</f>
        <v/>
      </c>
      <c r="I158" s="238" t="str">
        <f ca="1">IF(ISERROR($V158),"",OFFSET('Smelter Look-up'!$H$4,$V158-4,0))</f>
        <v/>
      </c>
      <c r="J158" s="238" t="str">
        <f ca="1">IF(ISERROR($V158),"",OFFSET('Smelter Look-up'!$I$4,$V158-4,0))</f>
        <v/>
      </c>
      <c r="K158" s="240"/>
      <c r="L158" s="240"/>
      <c r="M158" s="240"/>
      <c r="N158" s="240"/>
      <c r="O158" s="240"/>
      <c r="P158" s="239"/>
      <c r="Q158" s="241"/>
      <c r="R158" s="236" t="str">
        <f ca="1">IF(ISERROR($V158),"",OFFSET('Smelter Look-up'!$C$4,$V158-4,0)&amp;"")</f>
        <v/>
      </c>
      <c r="S158" s="250" t="str">
        <f t="shared" ca="1" si="6"/>
        <v/>
      </c>
      <c r="T158" s="250" t="str">
        <f ca="1">IF(B158="","",IF(ISERROR(MATCH($J158,SorP!$B$1:$B$6230,0)),"",INDIRECT("'SorP'!$A$"&amp;MATCH($J158,SorP!$B$1:$B$6230,0))))</f>
        <v/>
      </c>
      <c r="U158" s="280"/>
      <c r="V158" s="281" t="e">
        <f>IF(C158="",NA(),MATCH($B158&amp;$C158,'Smelter Look-up'!$J:$J,0))</f>
        <v>#N/A</v>
      </c>
      <c r="W158" s="282"/>
      <c r="X158" s="282">
        <f t="shared" ca="1" si="7"/>
        <v>0</v>
      </c>
      <c r="Y158" s="282"/>
      <c r="Z158" s="282"/>
      <c r="AB158" s="284" t="str">
        <f t="shared" si="8"/>
        <v/>
      </c>
    </row>
    <row r="159" spans="1:28" s="283" customFormat="1" ht="20.25">
      <c r="A159" s="235"/>
      <c r="B159" s="236" t="str">
        <f>IF(LEN(A159)=0,"",INDEX('Smelter Look-up'!$A:$A,MATCH($A159,'Smelter Look-up'!$E:$E,0)))</f>
        <v/>
      </c>
      <c r="C159" s="242" t="str">
        <f>IF(LEN(A159)=0,"",INDEX('Smelter Look-up'!$C:$C,MATCH($A159,'Smelter Look-up'!$E:$E,0)))</f>
        <v/>
      </c>
      <c r="D159" s="236"/>
      <c r="E159" s="236" t="str">
        <f ca="1">IF(ISERROR($V159),"",OFFSET('Smelter Look-up'!$D$4,$V159-4,0)&amp;"")</f>
        <v/>
      </c>
      <c r="F159" s="236" t="str">
        <f ca="1">IF(ISERROR($V159),"",OFFSET('Smelter Look-up'!$E$4,$V159-4,0))</f>
        <v/>
      </c>
      <c r="G159" s="236" t="str">
        <f ca="1">IF(C159=$X$4,"Enter smelter details", IF(ISERROR($V159),"",OFFSET('Smelter Look-up'!$F$4,$V159-4,0)))</f>
        <v/>
      </c>
      <c r="H159" s="237" t="str">
        <f ca="1">IF(ISERROR($V159),"",OFFSET('Smelter Look-up'!$G$4,$V159-4,0))</f>
        <v/>
      </c>
      <c r="I159" s="238" t="str">
        <f ca="1">IF(ISERROR($V159),"",OFFSET('Smelter Look-up'!$H$4,$V159-4,0))</f>
        <v/>
      </c>
      <c r="J159" s="238" t="str">
        <f ca="1">IF(ISERROR($V159),"",OFFSET('Smelter Look-up'!$I$4,$V159-4,0))</f>
        <v/>
      </c>
      <c r="K159" s="240"/>
      <c r="L159" s="240"/>
      <c r="M159" s="240"/>
      <c r="N159" s="240"/>
      <c r="O159" s="240"/>
      <c r="P159" s="239"/>
      <c r="Q159" s="241"/>
      <c r="R159" s="236" t="str">
        <f ca="1">IF(ISERROR($V159),"",OFFSET('Smelter Look-up'!$C$4,$V159-4,0)&amp;"")</f>
        <v/>
      </c>
      <c r="S159" s="250" t="str">
        <f t="shared" ca="1" si="6"/>
        <v/>
      </c>
      <c r="T159" s="250" t="str">
        <f ca="1">IF(B159="","",IF(ISERROR(MATCH($J159,SorP!$B$1:$B$6230,0)),"",INDIRECT("'SorP'!$A$"&amp;MATCH($J159,SorP!$B$1:$B$6230,0))))</f>
        <v/>
      </c>
      <c r="U159" s="280"/>
      <c r="V159" s="281" t="e">
        <f>IF(C159="",NA(),MATCH($B159&amp;$C159,'Smelter Look-up'!$J:$J,0))</f>
        <v>#N/A</v>
      </c>
      <c r="W159" s="282"/>
      <c r="X159" s="282">
        <f t="shared" ca="1" si="7"/>
        <v>0</v>
      </c>
      <c r="Y159" s="282"/>
      <c r="Z159" s="282"/>
      <c r="AB159" s="284" t="str">
        <f t="shared" si="8"/>
        <v/>
      </c>
    </row>
    <row r="160" spans="1:28" s="283" customFormat="1" ht="20.25">
      <c r="A160" s="235"/>
      <c r="B160" s="236" t="str">
        <f>IF(LEN(A160)=0,"",INDEX('Smelter Look-up'!$A:$A,MATCH($A160,'Smelter Look-up'!$E:$E,0)))</f>
        <v/>
      </c>
      <c r="C160" s="242" t="str">
        <f>IF(LEN(A160)=0,"",INDEX('Smelter Look-up'!$C:$C,MATCH($A160,'Smelter Look-up'!$E:$E,0)))</f>
        <v/>
      </c>
      <c r="D160" s="236"/>
      <c r="E160" s="236" t="str">
        <f ca="1">IF(ISERROR($V160),"",OFFSET('Smelter Look-up'!$D$4,$V160-4,0)&amp;"")</f>
        <v/>
      </c>
      <c r="F160" s="236" t="str">
        <f ca="1">IF(ISERROR($V160),"",OFFSET('Smelter Look-up'!$E$4,$V160-4,0))</f>
        <v/>
      </c>
      <c r="G160" s="236" t="str">
        <f ca="1">IF(C160=$X$4,"Enter smelter details", IF(ISERROR($V160),"",OFFSET('Smelter Look-up'!$F$4,$V160-4,0)))</f>
        <v/>
      </c>
      <c r="H160" s="237" t="str">
        <f ca="1">IF(ISERROR($V160),"",OFFSET('Smelter Look-up'!$G$4,$V160-4,0))</f>
        <v/>
      </c>
      <c r="I160" s="238" t="str">
        <f ca="1">IF(ISERROR($V160),"",OFFSET('Smelter Look-up'!$H$4,$V160-4,0))</f>
        <v/>
      </c>
      <c r="J160" s="238" t="str">
        <f ca="1">IF(ISERROR($V160),"",OFFSET('Smelter Look-up'!$I$4,$V160-4,0))</f>
        <v/>
      </c>
      <c r="K160" s="240"/>
      <c r="L160" s="240"/>
      <c r="M160" s="240"/>
      <c r="N160" s="240"/>
      <c r="O160" s="240"/>
      <c r="P160" s="239"/>
      <c r="Q160" s="241"/>
      <c r="R160" s="236" t="str">
        <f ca="1">IF(ISERROR($V160),"",OFFSET('Smelter Look-up'!$C$4,$V160-4,0)&amp;"")</f>
        <v/>
      </c>
      <c r="S160" s="250" t="str">
        <f t="shared" ca="1" si="6"/>
        <v/>
      </c>
      <c r="T160" s="250" t="str">
        <f ca="1">IF(B160="","",IF(ISERROR(MATCH($J160,SorP!$B$1:$B$6230,0)),"",INDIRECT("'SorP'!$A$"&amp;MATCH($J160,SorP!$B$1:$B$6230,0))))</f>
        <v/>
      </c>
      <c r="U160" s="280"/>
      <c r="V160" s="281" t="e">
        <f>IF(C160="",NA(),MATCH($B160&amp;$C160,'Smelter Look-up'!$J:$J,0))</f>
        <v>#N/A</v>
      </c>
      <c r="W160" s="282"/>
      <c r="X160" s="282">
        <f t="shared" ca="1" si="7"/>
        <v>0</v>
      </c>
      <c r="Y160" s="282"/>
      <c r="Z160" s="282"/>
      <c r="AB160" s="284" t="str">
        <f t="shared" si="8"/>
        <v/>
      </c>
    </row>
    <row r="161" spans="1:28" s="283" customFormat="1" ht="20.25">
      <c r="A161" s="235"/>
      <c r="B161" s="236" t="str">
        <f>IF(LEN(A161)=0,"",INDEX('Smelter Look-up'!$A:$A,MATCH($A161,'Smelter Look-up'!$E:$E,0)))</f>
        <v/>
      </c>
      <c r="C161" s="242" t="str">
        <f>IF(LEN(A161)=0,"",INDEX('Smelter Look-up'!$C:$C,MATCH($A161,'Smelter Look-up'!$E:$E,0)))</f>
        <v/>
      </c>
      <c r="D161" s="236"/>
      <c r="E161" s="236" t="str">
        <f ca="1">IF(ISERROR($V161),"",OFFSET('Smelter Look-up'!$D$4,$V161-4,0)&amp;"")</f>
        <v/>
      </c>
      <c r="F161" s="236" t="str">
        <f ca="1">IF(ISERROR($V161),"",OFFSET('Smelter Look-up'!$E$4,$V161-4,0))</f>
        <v/>
      </c>
      <c r="G161" s="236" t="str">
        <f ca="1">IF(C161=$X$4,"Enter smelter details", IF(ISERROR($V161),"",OFFSET('Smelter Look-up'!$F$4,$V161-4,0)))</f>
        <v/>
      </c>
      <c r="H161" s="237" t="str">
        <f ca="1">IF(ISERROR($V161),"",OFFSET('Smelter Look-up'!$G$4,$V161-4,0))</f>
        <v/>
      </c>
      <c r="I161" s="238" t="str">
        <f ca="1">IF(ISERROR($V161),"",OFFSET('Smelter Look-up'!$H$4,$V161-4,0))</f>
        <v/>
      </c>
      <c r="J161" s="238" t="str">
        <f ca="1">IF(ISERROR($V161),"",OFFSET('Smelter Look-up'!$I$4,$V161-4,0))</f>
        <v/>
      </c>
      <c r="K161" s="240"/>
      <c r="L161" s="240"/>
      <c r="M161" s="240"/>
      <c r="N161" s="240"/>
      <c r="O161" s="240"/>
      <c r="P161" s="239"/>
      <c r="Q161" s="241"/>
      <c r="R161" s="236" t="str">
        <f ca="1">IF(ISERROR($V161),"",OFFSET('Smelter Look-up'!$C$4,$V161-4,0)&amp;"")</f>
        <v/>
      </c>
      <c r="S161" s="250" t="str">
        <f t="shared" ca="1" si="6"/>
        <v/>
      </c>
      <c r="T161" s="250" t="str">
        <f ca="1">IF(B161="","",IF(ISERROR(MATCH($J161,SorP!$B$1:$B$6230,0)),"",INDIRECT("'SorP'!$A$"&amp;MATCH($J161,SorP!$B$1:$B$6230,0))))</f>
        <v/>
      </c>
      <c r="U161" s="280"/>
      <c r="V161" s="281" t="e">
        <f>IF(C161="",NA(),MATCH($B161&amp;$C161,'Smelter Look-up'!$J:$J,0))</f>
        <v>#N/A</v>
      </c>
      <c r="W161" s="282"/>
      <c r="X161" s="282">
        <f t="shared" ca="1" si="7"/>
        <v>0</v>
      </c>
      <c r="Y161" s="282"/>
      <c r="Z161" s="282"/>
      <c r="AB161" s="284" t="str">
        <f t="shared" si="8"/>
        <v/>
      </c>
    </row>
    <row r="162" spans="1:28" s="283" customFormat="1" ht="20.25">
      <c r="A162" s="235"/>
      <c r="B162" s="236" t="str">
        <f>IF(LEN(A162)=0,"",INDEX('Smelter Look-up'!$A:$A,MATCH($A162,'Smelter Look-up'!$E:$E,0)))</f>
        <v/>
      </c>
      <c r="C162" s="242" t="str">
        <f>IF(LEN(A162)=0,"",INDEX('Smelter Look-up'!$C:$C,MATCH($A162,'Smelter Look-up'!$E:$E,0)))</f>
        <v/>
      </c>
      <c r="D162" s="236"/>
      <c r="E162" s="236" t="str">
        <f ca="1">IF(ISERROR($V162),"",OFFSET('Smelter Look-up'!$D$4,$V162-4,0)&amp;"")</f>
        <v/>
      </c>
      <c r="F162" s="236" t="str">
        <f ca="1">IF(ISERROR($V162),"",OFFSET('Smelter Look-up'!$E$4,$V162-4,0))</f>
        <v/>
      </c>
      <c r="G162" s="236" t="str">
        <f ca="1">IF(C162=$X$4,"Enter smelter details", IF(ISERROR($V162),"",OFFSET('Smelter Look-up'!$F$4,$V162-4,0)))</f>
        <v/>
      </c>
      <c r="H162" s="237" t="str">
        <f ca="1">IF(ISERROR($V162),"",OFFSET('Smelter Look-up'!$G$4,$V162-4,0))</f>
        <v/>
      </c>
      <c r="I162" s="238" t="str">
        <f ca="1">IF(ISERROR($V162),"",OFFSET('Smelter Look-up'!$H$4,$V162-4,0))</f>
        <v/>
      </c>
      <c r="J162" s="238" t="str">
        <f ca="1">IF(ISERROR($V162),"",OFFSET('Smelter Look-up'!$I$4,$V162-4,0))</f>
        <v/>
      </c>
      <c r="K162" s="240"/>
      <c r="L162" s="240"/>
      <c r="M162" s="240"/>
      <c r="N162" s="240"/>
      <c r="O162" s="240"/>
      <c r="P162" s="239"/>
      <c r="Q162" s="241"/>
      <c r="R162" s="236" t="str">
        <f ca="1">IF(ISERROR($V162),"",OFFSET('Smelter Look-up'!$C$4,$V162-4,0)&amp;"")</f>
        <v/>
      </c>
      <c r="S162" s="250" t="str">
        <f t="shared" ca="1" si="6"/>
        <v/>
      </c>
      <c r="T162" s="250" t="str">
        <f ca="1">IF(B162="","",IF(ISERROR(MATCH($J162,SorP!$B$1:$B$6230,0)),"",INDIRECT("'SorP'!$A$"&amp;MATCH($J162,SorP!$B$1:$B$6230,0))))</f>
        <v/>
      </c>
      <c r="U162" s="280"/>
      <c r="V162" s="281" t="e">
        <f>IF(C162="",NA(),MATCH($B162&amp;$C162,'Smelter Look-up'!$J:$J,0))</f>
        <v>#N/A</v>
      </c>
      <c r="W162" s="282"/>
      <c r="X162" s="282">
        <f t="shared" ca="1" si="7"/>
        <v>0</v>
      </c>
      <c r="Y162" s="282"/>
      <c r="Z162" s="282"/>
      <c r="AB162" s="284" t="str">
        <f t="shared" si="8"/>
        <v/>
      </c>
    </row>
    <row r="163" spans="1:28" s="283" customFormat="1" ht="20.25">
      <c r="A163" s="235"/>
      <c r="B163" s="236" t="str">
        <f>IF(LEN(A163)=0,"",INDEX('Smelter Look-up'!$A:$A,MATCH($A163,'Smelter Look-up'!$E:$E,0)))</f>
        <v/>
      </c>
      <c r="C163" s="242" t="str">
        <f>IF(LEN(A163)=0,"",INDEX('Smelter Look-up'!$C:$C,MATCH($A163,'Smelter Look-up'!$E:$E,0)))</f>
        <v/>
      </c>
      <c r="D163" s="236"/>
      <c r="E163" s="236" t="str">
        <f ca="1">IF(ISERROR($V163),"",OFFSET('Smelter Look-up'!$D$4,$V163-4,0)&amp;"")</f>
        <v/>
      </c>
      <c r="F163" s="236" t="str">
        <f ca="1">IF(ISERROR($V163),"",OFFSET('Smelter Look-up'!$E$4,$V163-4,0))</f>
        <v/>
      </c>
      <c r="G163" s="236" t="str">
        <f ca="1">IF(C163=$X$4,"Enter smelter details", IF(ISERROR($V163),"",OFFSET('Smelter Look-up'!$F$4,$V163-4,0)))</f>
        <v/>
      </c>
      <c r="H163" s="237" t="str">
        <f ca="1">IF(ISERROR($V163),"",OFFSET('Smelter Look-up'!$G$4,$V163-4,0))</f>
        <v/>
      </c>
      <c r="I163" s="238" t="str">
        <f ca="1">IF(ISERROR($V163),"",OFFSET('Smelter Look-up'!$H$4,$V163-4,0))</f>
        <v/>
      </c>
      <c r="J163" s="238" t="str">
        <f ca="1">IF(ISERROR($V163),"",OFFSET('Smelter Look-up'!$I$4,$V163-4,0))</f>
        <v/>
      </c>
      <c r="K163" s="240"/>
      <c r="L163" s="240"/>
      <c r="M163" s="240"/>
      <c r="N163" s="240"/>
      <c r="O163" s="240"/>
      <c r="P163" s="239"/>
      <c r="Q163" s="241"/>
      <c r="R163" s="236" t="str">
        <f ca="1">IF(ISERROR($V163),"",OFFSET('Smelter Look-up'!$C$4,$V163-4,0)&amp;"")</f>
        <v/>
      </c>
      <c r="S163" s="250" t="str">
        <f t="shared" ca="1" si="6"/>
        <v/>
      </c>
      <c r="T163" s="250" t="str">
        <f ca="1">IF(B163="","",IF(ISERROR(MATCH($J163,SorP!$B$1:$B$6230,0)),"",INDIRECT("'SorP'!$A$"&amp;MATCH($J163,SorP!$B$1:$B$6230,0))))</f>
        <v/>
      </c>
      <c r="U163" s="280"/>
      <c r="V163" s="281" t="e">
        <f>IF(C163="",NA(),MATCH($B163&amp;$C163,'Smelter Look-up'!$J:$J,0))</f>
        <v>#N/A</v>
      </c>
      <c r="W163" s="282"/>
      <c r="X163" s="282">
        <f t="shared" ca="1" si="7"/>
        <v>0</v>
      </c>
      <c r="Y163" s="282"/>
      <c r="Z163" s="282"/>
      <c r="AB163" s="284" t="str">
        <f t="shared" si="8"/>
        <v/>
      </c>
    </row>
    <row r="164" spans="1:28" s="283" customFormat="1" ht="20.25">
      <c r="A164" s="235"/>
      <c r="B164" s="236" t="str">
        <f>IF(LEN(A164)=0,"",INDEX('Smelter Look-up'!$A:$A,MATCH($A164,'Smelter Look-up'!$E:$E,0)))</f>
        <v/>
      </c>
      <c r="C164" s="242" t="str">
        <f>IF(LEN(A164)=0,"",INDEX('Smelter Look-up'!$C:$C,MATCH($A164,'Smelter Look-up'!$E:$E,0)))</f>
        <v/>
      </c>
      <c r="D164" s="236"/>
      <c r="E164" s="236" t="str">
        <f ca="1">IF(ISERROR($V164),"",OFFSET('Smelter Look-up'!$D$4,$V164-4,0)&amp;"")</f>
        <v/>
      </c>
      <c r="F164" s="236" t="str">
        <f ca="1">IF(ISERROR($V164),"",OFFSET('Smelter Look-up'!$E$4,$V164-4,0))</f>
        <v/>
      </c>
      <c r="G164" s="236" t="str">
        <f ca="1">IF(C164=$X$4,"Enter smelter details", IF(ISERROR($V164),"",OFFSET('Smelter Look-up'!$F$4,$V164-4,0)))</f>
        <v/>
      </c>
      <c r="H164" s="237" t="str">
        <f ca="1">IF(ISERROR($V164),"",OFFSET('Smelter Look-up'!$G$4,$V164-4,0))</f>
        <v/>
      </c>
      <c r="I164" s="238" t="str">
        <f ca="1">IF(ISERROR($V164),"",OFFSET('Smelter Look-up'!$H$4,$V164-4,0))</f>
        <v/>
      </c>
      <c r="J164" s="238" t="str">
        <f ca="1">IF(ISERROR($V164),"",OFFSET('Smelter Look-up'!$I$4,$V164-4,0))</f>
        <v/>
      </c>
      <c r="K164" s="240"/>
      <c r="L164" s="240"/>
      <c r="M164" s="240"/>
      <c r="N164" s="240"/>
      <c r="O164" s="240"/>
      <c r="P164" s="239"/>
      <c r="Q164" s="241"/>
      <c r="R164" s="236" t="str">
        <f ca="1">IF(ISERROR($V164),"",OFFSET('Smelter Look-up'!$C$4,$V164-4,0)&amp;"")</f>
        <v/>
      </c>
      <c r="S164" s="250" t="str">
        <f t="shared" ca="1" si="6"/>
        <v/>
      </c>
      <c r="T164" s="250" t="str">
        <f ca="1">IF(B164="","",IF(ISERROR(MATCH($J164,SorP!$B$1:$B$6230,0)),"",INDIRECT("'SorP'!$A$"&amp;MATCH($J164,SorP!$B$1:$B$6230,0))))</f>
        <v/>
      </c>
      <c r="U164" s="280"/>
      <c r="V164" s="281" t="e">
        <f>IF(C164="",NA(),MATCH($B164&amp;$C164,'Smelter Look-up'!$J:$J,0))</f>
        <v>#N/A</v>
      </c>
      <c r="W164" s="282"/>
      <c r="X164" s="282">
        <f t="shared" ca="1" si="7"/>
        <v>0</v>
      </c>
      <c r="Y164" s="282"/>
      <c r="Z164" s="282"/>
      <c r="AB164" s="284" t="str">
        <f t="shared" si="8"/>
        <v/>
      </c>
    </row>
    <row r="165" spans="1:28" s="283" customFormat="1" ht="20.25">
      <c r="A165" s="235"/>
      <c r="B165" s="236" t="str">
        <f>IF(LEN(A165)=0,"",INDEX('Smelter Look-up'!$A:$A,MATCH($A165,'Smelter Look-up'!$E:$E,0)))</f>
        <v/>
      </c>
      <c r="C165" s="242" t="str">
        <f>IF(LEN(A165)=0,"",INDEX('Smelter Look-up'!$C:$C,MATCH($A165,'Smelter Look-up'!$E:$E,0)))</f>
        <v/>
      </c>
      <c r="D165" s="236"/>
      <c r="E165" s="236" t="str">
        <f ca="1">IF(ISERROR($V165),"",OFFSET('Smelter Look-up'!$D$4,$V165-4,0)&amp;"")</f>
        <v/>
      </c>
      <c r="F165" s="236" t="str">
        <f ca="1">IF(ISERROR($V165),"",OFFSET('Smelter Look-up'!$E$4,$V165-4,0))</f>
        <v/>
      </c>
      <c r="G165" s="236" t="str">
        <f ca="1">IF(C165=$X$4,"Enter smelter details", IF(ISERROR($V165),"",OFFSET('Smelter Look-up'!$F$4,$V165-4,0)))</f>
        <v/>
      </c>
      <c r="H165" s="237" t="str">
        <f ca="1">IF(ISERROR($V165),"",OFFSET('Smelter Look-up'!$G$4,$V165-4,0))</f>
        <v/>
      </c>
      <c r="I165" s="238" t="str">
        <f ca="1">IF(ISERROR($V165),"",OFFSET('Smelter Look-up'!$H$4,$V165-4,0))</f>
        <v/>
      </c>
      <c r="J165" s="238" t="str">
        <f ca="1">IF(ISERROR($V165),"",OFFSET('Smelter Look-up'!$I$4,$V165-4,0))</f>
        <v/>
      </c>
      <c r="K165" s="240"/>
      <c r="L165" s="240"/>
      <c r="M165" s="240"/>
      <c r="N165" s="240"/>
      <c r="O165" s="240"/>
      <c r="P165" s="239"/>
      <c r="Q165" s="241"/>
      <c r="R165" s="236" t="str">
        <f ca="1">IF(ISERROR($V165),"",OFFSET('Smelter Look-up'!$C$4,$V165-4,0)&amp;"")</f>
        <v/>
      </c>
      <c r="S165" s="250" t="str">
        <f t="shared" ca="1" si="6"/>
        <v/>
      </c>
      <c r="T165" s="250" t="str">
        <f ca="1">IF(B165="","",IF(ISERROR(MATCH($J165,SorP!$B$1:$B$6230,0)),"",INDIRECT("'SorP'!$A$"&amp;MATCH($J165,SorP!$B$1:$B$6230,0))))</f>
        <v/>
      </c>
      <c r="U165" s="280"/>
      <c r="V165" s="281" t="e">
        <f>IF(C165="",NA(),MATCH($B165&amp;$C165,'Smelter Look-up'!$J:$J,0))</f>
        <v>#N/A</v>
      </c>
      <c r="W165" s="282"/>
      <c r="X165" s="282">
        <f t="shared" ca="1" si="7"/>
        <v>0</v>
      </c>
      <c r="Y165" s="282"/>
      <c r="Z165" s="282"/>
      <c r="AB165" s="284" t="str">
        <f t="shared" si="8"/>
        <v/>
      </c>
    </row>
    <row r="166" spans="1:28" s="283" customFormat="1" ht="20.25">
      <c r="A166" s="235"/>
      <c r="B166" s="236" t="str">
        <f>IF(LEN(A166)=0,"",INDEX('Smelter Look-up'!$A:$A,MATCH($A166,'Smelter Look-up'!$E:$E,0)))</f>
        <v/>
      </c>
      <c r="C166" s="242" t="str">
        <f>IF(LEN(A166)=0,"",INDEX('Smelter Look-up'!$C:$C,MATCH($A166,'Smelter Look-up'!$E:$E,0)))</f>
        <v/>
      </c>
      <c r="D166" s="236"/>
      <c r="E166" s="236" t="str">
        <f ca="1">IF(ISERROR($V166),"",OFFSET('Smelter Look-up'!$D$4,$V166-4,0)&amp;"")</f>
        <v/>
      </c>
      <c r="F166" s="236" t="str">
        <f ca="1">IF(ISERROR($V166),"",OFFSET('Smelter Look-up'!$E$4,$V166-4,0))</f>
        <v/>
      </c>
      <c r="G166" s="236" t="str">
        <f ca="1">IF(C166=$X$4,"Enter smelter details", IF(ISERROR($V166),"",OFFSET('Smelter Look-up'!$F$4,$V166-4,0)))</f>
        <v/>
      </c>
      <c r="H166" s="237" t="str">
        <f ca="1">IF(ISERROR($V166),"",OFFSET('Smelter Look-up'!$G$4,$V166-4,0))</f>
        <v/>
      </c>
      <c r="I166" s="238" t="str">
        <f ca="1">IF(ISERROR($V166),"",OFFSET('Smelter Look-up'!$H$4,$V166-4,0))</f>
        <v/>
      </c>
      <c r="J166" s="238" t="str">
        <f ca="1">IF(ISERROR($V166),"",OFFSET('Smelter Look-up'!$I$4,$V166-4,0))</f>
        <v/>
      </c>
      <c r="K166" s="240"/>
      <c r="L166" s="240"/>
      <c r="M166" s="240"/>
      <c r="N166" s="240"/>
      <c r="O166" s="240"/>
      <c r="P166" s="239"/>
      <c r="Q166" s="241"/>
      <c r="R166" s="236" t="str">
        <f ca="1">IF(ISERROR($V166),"",OFFSET('Smelter Look-up'!$C$4,$V166-4,0)&amp;"")</f>
        <v/>
      </c>
      <c r="S166" s="250" t="str">
        <f t="shared" ca="1" si="6"/>
        <v/>
      </c>
      <c r="T166" s="250" t="str">
        <f ca="1">IF(B166="","",IF(ISERROR(MATCH($J166,SorP!$B$1:$B$6230,0)),"",INDIRECT("'SorP'!$A$"&amp;MATCH($J166,SorP!$B$1:$B$6230,0))))</f>
        <v/>
      </c>
      <c r="U166" s="280"/>
      <c r="V166" s="281" t="e">
        <f>IF(C166="",NA(),MATCH($B166&amp;$C166,'Smelter Look-up'!$J:$J,0))</f>
        <v>#N/A</v>
      </c>
      <c r="W166" s="282"/>
      <c r="X166" s="282">
        <f t="shared" ca="1" si="7"/>
        <v>0</v>
      </c>
      <c r="Y166" s="282"/>
      <c r="Z166" s="282"/>
      <c r="AB166" s="284" t="str">
        <f t="shared" si="8"/>
        <v/>
      </c>
    </row>
    <row r="167" spans="1:28" s="283" customFormat="1" ht="20.25">
      <c r="A167" s="235"/>
      <c r="B167" s="236" t="str">
        <f>IF(LEN(A167)=0,"",INDEX('Smelter Look-up'!$A:$A,MATCH($A167,'Smelter Look-up'!$E:$E,0)))</f>
        <v/>
      </c>
      <c r="C167" s="242" t="str">
        <f>IF(LEN(A167)=0,"",INDEX('Smelter Look-up'!$C:$C,MATCH($A167,'Smelter Look-up'!$E:$E,0)))</f>
        <v/>
      </c>
      <c r="D167" s="236"/>
      <c r="E167" s="236" t="str">
        <f ca="1">IF(ISERROR($V167),"",OFFSET('Smelter Look-up'!$D$4,$V167-4,0)&amp;"")</f>
        <v/>
      </c>
      <c r="F167" s="236" t="str">
        <f ca="1">IF(ISERROR($V167),"",OFFSET('Smelter Look-up'!$E$4,$V167-4,0))</f>
        <v/>
      </c>
      <c r="G167" s="236" t="str">
        <f ca="1">IF(C167=$X$4,"Enter smelter details", IF(ISERROR($V167),"",OFFSET('Smelter Look-up'!$F$4,$V167-4,0)))</f>
        <v/>
      </c>
      <c r="H167" s="237" t="str">
        <f ca="1">IF(ISERROR($V167),"",OFFSET('Smelter Look-up'!$G$4,$V167-4,0))</f>
        <v/>
      </c>
      <c r="I167" s="238" t="str">
        <f ca="1">IF(ISERROR($V167),"",OFFSET('Smelter Look-up'!$H$4,$V167-4,0))</f>
        <v/>
      </c>
      <c r="J167" s="238" t="str">
        <f ca="1">IF(ISERROR($V167),"",OFFSET('Smelter Look-up'!$I$4,$V167-4,0))</f>
        <v/>
      </c>
      <c r="K167" s="240"/>
      <c r="L167" s="240"/>
      <c r="M167" s="240"/>
      <c r="N167" s="240"/>
      <c r="O167" s="240"/>
      <c r="P167" s="239"/>
      <c r="Q167" s="241"/>
      <c r="R167" s="236" t="str">
        <f ca="1">IF(ISERROR($V167),"",OFFSET('Smelter Look-up'!$C$4,$V167-4,0)&amp;"")</f>
        <v/>
      </c>
      <c r="S167" s="250" t="str">
        <f t="shared" ca="1" si="6"/>
        <v/>
      </c>
      <c r="T167" s="250" t="str">
        <f ca="1">IF(B167="","",IF(ISERROR(MATCH($J167,SorP!$B$1:$B$6230,0)),"",INDIRECT("'SorP'!$A$"&amp;MATCH($J167,SorP!$B$1:$B$6230,0))))</f>
        <v/>
      </c>
      <c r="U167" s="280"/>
      <c r="V167" s="281" t="e">
        <f>IF(C167="",NA(),MATCH($B167&amp;$C167,'Smelter Look-up'!$J:$J,0))</f>
        <v>#N/A</v>
      </c>
      <c r="W167" s="282"/>
      <c r="X167" s="282">
        <f t="shared" ca="1" si="7"/>
        <v>0</v>
      </c>
      <c r="Y167" s="282"/>
      <c r="Z167" s="282"/>
      <c r="AB167" s="284" t="str">
        <f t="shared" si="8"/>
        <v/>
      </c>
    </row>
    <row r="168" spans="1:28" s="283" customFormat="1" ht="20.25">
      <c r="A168" s="235"/>
      <c r="B168" s="236" t="str">
        <f>IF(LEN(A168)=0,"",INDEX('Smelter Look-up'!$A:$A,MATCH($A168,'Smelter Look-up'!$E:$E,0)))</f>
        <v/>
      </c>
      <c r="C168" s="242" t="str">
        <f>IF(LEN(A168)=0,"",INDEX('Smelter Look-up'!$C:$C,MATCH($A168,'Smelter Look-up'!$E:$E,0)))</f>
        <v/>
      </c>
      <c r="D168" s="236"/>
      <c r="E168" s="236" t="str">
        <f ca="1">IF(ISERROR($V168),"",OFFSET('Smelter Look-up'!$D$4,$V168-4,0)&amp;"")</f>
        <v/>
      </c>
      <c r="F168" s="236" t="str">
        <f ca="1">IF(ISERROR($V168),"",OFFSET('Smelter Look-up'!$E$4,$V168-4,0))</f>
        <v/>
      </c>
      <c r="G168" s="236" t="str">
        <f ca="1">IF(C168=$X$4,"Enter smelter details", IF(ISERROR($V168),"",OFFSET('Smelter Look-up'!$F$4,$V168-4,0)))</f>
        <v/>
      </c>
      <c r="H168" s="237" t="str">
        <f ca="1">IF(ISERROR($V168),"",OFFSET('Smelter Look-up'!$G$4,$V168-4,0))</f>
        <v/>
      </c>
      <c r="I168" s="238" t="str">
        <f ca="1">IF(ISERROR($V168),"",OFFSET('Smelter Look-up'!$H$4,$V168-4,0))</f>
        <v/>
      </c>
      <c r="J168" s="238" t="str">
        <f ca="1">IF(ISERROR($V168),"",OFFSET('Smelter Look-up'!$I$4,$V168-4,0))</f>
        <v/>
      </c>
      <c r="K168" s="240"/>
      <c r="L168" s="240"/>
      <c r="M168" s="240"/>
      <c r="N168" s="240"/>
      <c r="O168" s="240"/>
      <c r="P168" s="239"/>
      <c r="Q168" s="241"/>
      <c r="R168" s="236" t="str">
        <f ca="1">IF(ISERROR($V168),"",OFFSET('Smelter Look-up'!$C$4,$V168-4,0)&amp;"")</f>
        <v/>
      </c>
      <c r="S168" s="250" t="str">
        <f t="shared" ca="1" si="6"/>
        <v/>
      </c>
      <c r="T168" s="250" t="str">
        <f ca="1">IF(B168="","",IF(ISERROR(MATCH($J168,SorP!$B$1:$B$6230,0)),"",INDIRECT("'SorP'!$A$"&amp;MATCH($J168,SorP!$B$1:$B$6230,0))))</f>
        <v/>
      </c>
      <c r="U168" s="280"/>
      <c r="V168" s="281" t="e">
        <f>IF(C168="",NA(),MATCH($B168&amp;$C168,'Smelter Look-up'!$J:$J,0))</f>
        <v>#N/A</v>
      </c>
      <c r="W168" s="282"/>
      <c r="X168" s="282">
        <f t="shared" ca="1" si="7"/>
        <v>0</v>
      </c>
      <c r="Y168" s="282"/>
      <c r="Z168" s="282"/>
      <c r="AB168" s="284" t="str">
        <f t="shared" si="8"/>
        <v/>
      </c>
    </row>
    <row r="169" spans="1:28" s="283" customFormat="1" ht="20.25">
      <c r="A169" s="235"/>
      <c r="B169" s="236" t="str">
        <f>IF(LEN(A169)=0,"",INDEX('Smelter Look-up'!$A:$A,MATCH($A169,'Smelter Look-up'!$E:$E,0)))</f>
        <v/>
      </c>
      <c r="C169" s="242" t="str">
        <f>IF(LEN(A169)=0,"",INDEX('Smelter Look-up'!$C:$C,MATCH($A169,'Smelter Look-up'!$E:$E,0)))</f>
        <v/>
      </c>
      <c r="D169" s="236"/>
      <c r="E169" s="236" t="str">
        <f ca="1">IF(ISERROR($V169),"",OFFSET('Smelter Look-up'!$D$4,$V169-4,0)&amp;"")</f>
        <v/>
      </c>
      <c r="F169" s="236" t="str">
        <f ca="1">IF(ISERROR($V169),"",OFFSET('Smelter Look-up'!$E$4,$V169-4,0))</f>
        <v/>
      </c>
      <c r="G169" s="236" t="str">
        <f ca="1">IF(C169=$X$4,"Enter smelter details", IF(ISERROR($V169),"",OFFSET('Smelter Look-up'!$F$4,$V169-4,0)))</f>
        <v/>
      </c>
      <c r="H169" s="237" t="str">
        <f ca="1">IF(ISERROR($V169),"",OFFSET('Smelter Look-up'!$G$4,$V169-4,0))</f>
        <v/>
      </c>
      <c r="I169" s="238" t="str">
        <f ca="1">IF(ISERROR($V169),"",OFFSET('Smelter Look-up'!$H$4,$V169-4,0))</f>
        <v/>
      </c>
      <c r="J169" s="238" t="str">
        <f ca="1">IF(ISERROR($V169),"",OFFSET('Smelter Look-up'!$I$4,$V169-4,0))</f>
        <v/>
      </c>
      <c r="K169" s="240"/>
      <c r="L169" s="240"/>
      <c r="M169" s="240"/>
      <c r="N169" s="240"/>
      <c r="O169" s="240"/>
      <c r="P169" s="239"/>
      <c r="Q169" s="241"/>
      <c r="R169" s="236" t="str">
        <f ca="1">IF(ISERROR($V169),"",OFFSET('Smelter Look-up'!$C$4,$V169-4,0)&amp;"")</f>
        <v/>
      </c>
      <c r="S169" s="250" t="str">
        <f t="shared" ca="1" si="6"/>
        <v/>
      </c>
      <c r="T169" s="250" t="str">
        <f ca="1">IF(B169="","",IF(ISERROR(MATCH($J169,SorP!$B$1:$B$6230,0)),"",INDIRECT("'SorP'!$A$"&amp;MATCH($J169,SorP!$B$1:$B$6230,0))))</f>
        <v/>
      </c>
      <c r="U169" s="280"/>
      <c r="V169" s="281" t="e">
        <f>IF(C169="",NA(),MATCH($B169&amp;$C169,'Smelter Look-up'!$J:$J,0))</f>
        <v>#N/A</v>
      </c>
      <c r="W169" s="282"/>
      <c r="X169" s="282">
        <f t="shared" ca="1" si="7"/>
        <v>0</v>
      </c>
      <c r="Y169" s="282"/>
      <c r="Z169" s="282"/>
      <c r="AB169" s="284" t="str">
        <f t="shared" si="8"/>
        <v/>
      </c>
    </row>
    <row r="170" spans="1:28" s="283" customFormat="1" ht="20.25">
      <c r="A170" s="235"/>
      <c r="B170" s="236" t="str">
        <f>IF(LEN(A170)=0,"",INDEX('Smelter Look-up'!$A:$A,MATCH($A170,'Smelter Look-up'!$E:$E,0)))</f>
        <v/>
      </c>
      <c r="C170" s="242" t="str">
        <f>IF(LEN(A170)=0,"",INDEX('Smelter Look-up'!$C:$C,MATCH($A170,'Smelter Look-up'!$E:$E,0)))</f>
        <v/>
      </c>
      <c r="D170" s="236"/>
      <c r="E170" s="236" t="str">
        <f ca="1">IF(ISERROR($V170),"",OFFSET('Smelter Look-up'!$D$4,$V170-4,0)&amp;"")</f>
        <v/>
      </c>
      <c r="F170" s="236" t="str">
        <f ca="1">IF(ISERROR($V170),"",OFFSET('Smelter Look-up'!$E$4,$V170-4,0))</f>
        <v/>
      </c>
      <c r="G170" s="236" t="str">
        <f ca="1">IF(C170=$X$4,"Enter smelter details", IF(ISERROR($V170),"",OFFSET('Smelter Look-up'!$F$4,$V170-4,0)))</f>
        <v/>
      </c>
      <c r="H170" s="237" t="str">
        <f ca="1">IF(ISERROR($V170),"",OFFSET('Smelter Look-up'!$G$4,$V170-4,0))</f>
        <v/>
      </c>
      <c r="I170" s="238" t="str">
        <f ca="1">IF(ISERROR($V170),"",OFFSET('Smelter Look-up'!$H$4,$V170-4,0))</f>
        <v/>
      </c>
      <c r="J170" s="238" t="str">
        <f ca="1">IF(ISERROR($V170),"",OFFSET('Smelter Look-up'!$I$4,$V170-4,0))</f>
        <v/>
      </c>
      <c r="K170" s="240"/>
      <c r="L170" s="240"/>
      <c r="M170" s="240"/>
      <c r="N170" s="240"/>
      <c r="O170" s="240"/>
      <c r="P170" s="239"/>
      <c r="Q170" s="241"/>
      <c r="R170" s="236" t="str">
        <f ca="1">IF(ISERROR($V170),"",OFFSET('Smelter Look-up'!$C$4,$V170-4,0)&amp;"")</f>
        <v/>
      </c>
      <c r="S170" s="250" t="str">
        <f t="shared" ca="1" si="6"/>
        <v/>
      </c>
      <c r="T170" s="250" t="str">
        <f ca="1">IF(B170="","",IF(ISERROR(MATCH($J170,SorP!$B$1:$B$6230,0)),"",INDIRECT("'SorP'!$A$"&amp;MATCH($J170,SorP!$B$1:$B$6230,0))))</f>
        <v/>
      </c>
      <c r="U170" s="280"/>
      <c r="V170" s="281" t="e">
        <f>IF(C170="",NA(),MATCH($B170&amp;$C170,'Smelter Look-up'!$J:$J,0))</f>
        <v>#N/A</v>
      </c>
      <c r="W170" s="282"/>
      <c r="X170" s="282">
        <f t="shared" ca="1" si="7"/>
        <v>0</v>
      </c>
      <c r="Y170" s="282"/>
      <c r="Z170" s="282"/>
      <c r="AB170" s="284" t="str">
        <f t="shared" si="8"/>
        <v/>
      </c>
    </row>
    <row r="171" spans="1:28" s="283" customFormat="1" ht="20.25">
      <c r="A171" s="235"/>
      <c r="B171" s="236" t="str">
        <f>IF(LEN(A171)=0,"",INDEX('Smelter Look-up'!$A:$A,MATCH($A171,'Smelter Look-up'!$E:$E,0)))</f>
        <v/>
      </c>
      <c r="C171" s="242" t="str">
        <f>IF(LEN(A171)=0,"",INDEX('Smelter Look-up'!$C:$C,MATCH($A171,'Smelter Look-up'!$E:$E,0)))</f>
        <v/>
      </c>
      <c r="D171" s="236"/>
      <c r="E171" s="236" t="str">
        <f ca="1">IF(ISERROR($V171),"",OFFSET('Smelter Look-up'!$D$4,$V171-4,0)&amp;"")</f>
        <v/>
      </c>
      <c r="F171" s="236" t="str">
        <f ca="1">IF(ISERROR($V171),"",OFFSET('Smelter Look-up'!$E$4,$V171-4,0))</f>
        <v/>
      </c>
      <c r="G171" s="236" t="str">
        <f ca="1">IF(C171=$X$4,"Enter smelter details", IF(ISERROR($V171),"",OFFSET('Smelter Look-up'!$F$4,$V171-4,0)))</f>
        <v/>
      </c>
      <c r="H171" s="237" t="str">
        <f ca="1">IF(ISERROR($V171),"",OFFSET('Smelter Look-up'!$G$4,$V171-4,0))</f>
        <v/>
      </c>
      <c r="I171" s="238" t="str">
        <f ca="1">IF(ISERROR($V171),"",OFFSET('Smelter Look-up'!$H$4,$V171-4,0))</f>
        <v/>
      </c>
      <c r="J171" s="238" t="str">
        <f ca="1">IF(ISERROR($V171),"",OFFSET('Smelter Look-up'!$I$4,$V171-4,0))</f>
        <v/>
      </c>
      <c r="K171" s="240"/>
      <c r="L171" s="240"/>
      <c r="M171" s="240"/>
      <c r="N171" s="240"/>
      <c r="O171" s="240"/>
      <c r="P171" s="239"/>
      <c r="Q171" s="241"/>
      <c r="R171" s="236" t="str">
        <f ca="1">IF(ISERROR($V171),"",OFFSET('Smelter Look-up'!$C$4,$V171-4,0)&amp;"")</f>
        <v/>
      </c>
      <c r="S171" s="250" t="str">
        <f t="shared" ca="1" si="6"/>
        <v/>
      </c>
      <c r="T171" s="250" t="str">
        <f ca="1">IF(B171="","",IF(ISERROR(MATCH($J171,SorP!$B$1:$B$6230,0)),"",INDIRECT("'SorP'!$A$"&amp;MATCH($J171,SorP!$B$1:$B$6230,0))))</f>
        <v/>
      </c>
      <c r="U171" s="280"/>
      <c r="V171" s="281" t="e">
        <f>IF(C171="",NA(),MATCH($B171&amp;$C171,'Smelter Look-up'!$J:$J,0))</f>
        <v>#N/A</v>
      </c>
      <c r="W171" s="282"/>
      <c r="X171" s="282">
        <f t="shared" ca="1" si="7"/>
        <v>0</v>
      </c>
      <c r="Y171" s="282"/>
      <c r="Z171" s="282"/>
      <c r="AB171" s="284" t="str">
        <f t="shared" si="8"/>
        <v/>
      </c>
    </row>
    <row r="172" spans="1:28" s="283" customFormat="1" ht="20.25">
      <c r="A172" s="235"/>
      <c r="B172" s="236" t="str">
        <f>IF(LEN(A172)=0,"",INDEX('Smelter Look-up'!$A:$A,MATCH($A172,'Smelter Look-up'!$E:$E,0)))</f>
        <v/>
      </c>
      <c r="C172" s="242" t="str">
        <f>IF(LEN(A172)=0,"",INDEX('Smelter Look-up'!$C:$C,MATCH($A172,'Smelter Look-up'!$E:$E,0)))</f>
        <v/>
      </c>
      <c r="D172" s="236"/>
      <c r="E172" s="236" t="str">
        <f ca="1">IF(ISERROR($V172),"",OFFSET('Smelter Look-up'!$D$4,$V172-4,0)&amp;"")</f>
        <v/>
      </c>
      <c r="F172" s="236" t="str">
        <f ca="1">IF(ISERROR($V172),"",OFFSET('Smelter Look-up'!$E$4,$V172-4,0))</f>
        <v/>
      </c>
      <c r="G172" s="236" t="str">
        <f ca="1">IF(C172=$X$4,"Enter smelter details", IF(ISERROR($V172),"",OFFSET('Smelter Look-up'!$F$4,$V172-4,0)))</f>
        <v/>
      </c>
      <c r="H172" s="237" t="str">
        <f ca="1">IF(ISERROR($V172),"",OFFSET('Smelter Look-up'!$G$4,$V172-4,0))</f>
        <v/>
      </c>
      <c r="I172" s="238" t="str">
        <f ca="1">IF(ISERROR($V172),"",OFFSET('Smelter Look-up'!$H$4,$V172-4,0))</f>
        <v/>
      </c>
      <c r="J172" s="238" t="str">
        <f ca="1">IF(ISERROR($V172),"",OFFSET('Smelter Look-up'!$I$4,$V172-4,0))</f>
        <v/>
      </c>
      <c r="K172" s="240"/>
      <c r="L172" s="240"/>
      <c r="M172" s="240"/>
      <c r="N172" s="240"/>
      <c r="O172" s="240"/>
      <c r="P172" s="239"/>
      <c r="Q172" s="241"/>
      <c r="R172" s="236" t="str">
        <f ca="1">IF(ISERROR($V172),"",OFFSET('Smelter Look-up'!$C$4,$V172-4,0)&amp;"")</f>
        <v/>
      </c>
      <c r="S172" s="250" t="str">
        <f t="shared" ca="1" si="6"/>
        <v/>
      </c>
      <c r="T172" s="250" t="str">
        <f ca="1">IF(B172="","",IF(ISERROR(MATCH($J172,SorP!$B$1:$B$6230,0)),"",INDIRECT("'SorP'!$A$"&amp;MATCH($J172,SorP!$B$1:$B$6230,0))))</f>
        <v/>
      </c>
      <c r="U172" s="280"/>
      <c r="V172" s="281" t="e">
        <f>IF(C172="",NA(),MATCH($B172&amp;$C172,'Smelter Look-up'!$J:$J,0))</f>
        <v>#N/A</v>
      </c>
      <c r="W172" s="282"/>
      <c r="X172" s="282">
        <f t="shared" ca="1" si="7"/>
        <v>0</v>
      </c>
      <c r="Y172" s="282"/>
      <c r="Z172" s="282"/>
      <c r="AB172" s="284" t="str">
        <f t="shared" si="8"/>
        <v/>
      </c>
    </row>
    <row r="173" spans="1:28" s="283" customFormat="1" ht="20.25">
      <c r="A173" s="235"/>
      <c r="B173" s="236" t="str">
        <f>IF(LEN(A173)=0,"",INDEX('Smelter Look-up'!$A:$A,MATCH($A173,'Smelter Look-up'!$E:$E,0)))</f>
        <v/>
      </c>
      <c r="C173" s="242" t="str">
        <f>IF(LEN(A173)=0,"",INDEX('Smelter Look-up'!$C:$C,MATCH($A173,'Smelter Look-up'!$E:$E,0)))</f>
        <v/>
      </c>
      <c r="D173" s="236"/>
      <c r="E173" s="236" t="str">
        <f ca="1">IF(ISERROR($V173),"",OFFSET('Smelter Look-up'!$D$4,$V173-4,0)&amp;"")</f>
        <v/>
      </c>
      <c r="F173" s="236" t="str">
        <f ca="1">IF(ISERROR($V173),"",OFFSET('Smelter Look-up'!$E$4,$V173-4,0))</f>
        <v/>
      </c>
      <c r="G173" s="236" t="str">
        <f ca="1">IF(C173=$X$4,"Enter smelter details", IF(ISERROR($V173),"",OFFSET('Smelter Look-up'!$F$4,$V173-4,0)))</f>
        <v/>
      </c>
      <c r="H173" s="237" t="str">
        <f ca="1">IF(ISERROR($V173),"",OFFSET('Smelter Look-up'!$G$4,$V173-4,0))</f>
        <v/>
      </c>
      <c r="I173" s="238" t="str">
        <f ca="1">IF(ISERROR($V173),"",OFFSET('Smelter Look-up'!$H$4,$V173-4,0))</f>
        <v/>
      </c>
      <c r="J173" s="238" t="str">
        <f ca="1">IF(ISERROR($V173),"",OFFSET('Smelter Look-up'!$I$4,$V173-4,0))</f>
        <v/>
      </c>
      <c r="K173" s="240"/>
      <c r="L173" s="240"/>
      <c r="M173" s="240"/>
      <c r="N173" s="240"/>
      <c r="O173" s="240"/>
      <c r="P173" s="239"/>
      <c r="Q173" s="241"/>
      <c r="R173" s="236" t="str">
        <f ca="1">IF(ISERROR($V173),"",OFFSET('Smelter Look-up'!$C$4,$V173-4,0)&amp;"")</f>
        <v/>
      </c>
      <c r="S173" s="250" t="str">
        <f t="shared" ca="1" si="6"/>
        <v/>
      </c>
      <c r="T173" s="250" t="str">
        <f ca="1">IF(B173="","",IF(ISERROR(MATCH($J173,SorP!$B$1:$B$6230,0)),"",INDIRECT("'SorP'!$A$"&amp;MATCH($J173,SorP!$B$1:$B$6230,0))))</f>
        <v/>
      </c>
      <c r="U173" s="280"/>
      <c r="V173" s="281" t="e">
        <f>IF(C173="",NA(),MATCH($B173&amp;$C173,'Smelter Look-up'!$J:$J,0))</f>
        <v>#N/A</v>
      </c>
      <c r="W173" s="282"/>
      <c r="X173" s="282">
        <f t="shared" ca="1" si="7"/>
        <v>0</v>
      </c>
      <c r="Y173" s="282"/>
      <c r="Z173" s="282"/>
      <c r="AB173" s="284" t="str">
        <f t="shared" si="8"/>
        <v/>
      </c>
    </row>
    <row r="174" spans="1:28" s="283" customFormat="1" ht="20.25">
      <c r="A174" s="235"/>
      <c r="B174" s="236" t="str">
        <f>IF(LEN(A174)=0,"",INDEX('Smelter Look-up'!$A:$A,MATCH($A174,'Smelter Look-up'!$E:$E,0)))</f>
        <v/>
      </c>
      <c r="C174" s="242" t="str">
        <f>IF(LEN(A174)=0,"",INDEX('Smelter Look-up'!$C:$C,MATCH($A174,'Smelter Look-up'!$E:$E,0)))</f>
        <v/>
      </c>
      <c r="D174" s="236"/>
      <c r="E174" s="236" t="str">
        <f ca="1">IF(ISERROR($V174),"",OFFSET('Smelter Look-up'!$D$4,$V174-4,0)&amp;"")</f>
        <v/>
      </c>
      <c r="F174" s="236" t="str">
        <f ca="1">IF(ISERROR($V174),"",OFFSET('Smelter Look-up'!$E$4,$V174-4,0))</f>
        <v/>
      </c>
      <c r="G174" s="236" t="str">
        <f ca="1">IF(C174=$X$4,"Enter smelter details", IF(ISERROR($V174),"",OFFSET('Smelter Look-up'!$F$4,$V174-4,0)))</f>
        <v/>
      </c>
      <c r="H174" s="237" t="str">
        <f ca="1">IF(ISERROR($V174),"",OFFSET('Smelter Look-up'!$G$4,$V174-4,0))</f>
        <v/>
      </c>
      <c r="I174" s="238" t="str">
        <f ca="1">IF(ISERROR($V174),"",OFFSET('Smelter Look-up'!$H$4,$V174-4,0))</f>
        <v/>
      </c>
      <c r="J174" s="238" t="str">
        <f ca="1">IF(ISERROR($V174),"",OFFSET('Smelter Look-up'!$I$4,$V174-4,0))</f>
        <v/>
      </c>
      <c r="K174" s="240"/>
      <c r="L174" s="240"/>
      <c r="M174" s="240"/>
      <c r="N174" s="240"/>
      <c r="O174" s="240"/>
      <c r="P174" s="239"/>
      <c r="Q174" s="241"/>
      <c r="R174" s="236" t="str">
        <f ca="1">IF(ISERROR($V174),"",OFFSET('Smelter Look-up'!$C$4,$V174-4,0)&amp;"")</f>
        <v/>
      </c>
      <c r="S174" s="250" t="str">
        <f t="shared" ca="1" si="6"/>
        <v/>
      </c>
      <c r="T174" s="250" t="str">
        <f ca="1">IF(B174="","",IF(ISERROR(MATCH($J174,SorP!$B$1:$B$6230,0)),"",INDIRECT("'SorP'!$A$"&amp;MATCH($J174,SorP!$B$1:$B$6230,0))))</f>
        <v/>
      </c>
      <c r="U174" s="280"/>
      <c r="V174" s="281" t="e">
        <f>IF(C174="",NA(),MATCH($B174&amp;$C174,'Smelter Look-up'!$J:$J,0))</f>
        <v>#N/A</v>
      </c>
      <c r="W174" s="282"/>
      <c r="X174" s="282">
        <f t="shared" ca="1" si="7"/>
        <v>0</v>
      </c>
      <c r="Y174" s="282"/>
      <c r="Z174" s="282"/>
      <c r="AB174" s="284" t="str">
        <f t="shared" si="8"/>
        <v/>
      </c>
    </row>
    <row r="175" spans="1:28" s="283" customFormat="1" ht="20.25">
      <c r="A175" s="235"/>
      <c r="B175" s="236" t="str">
        <f>IF(LEN(A175)=0,"",INDEX('Smelter Look-up'!$A:$A,MATCH($A175,'Smelter Look-up'!$E:$E,0)))</f>
        <v/>
      </c>
      <c r="C175" s="242" t="str">
        <f>IF(LEN(A175)=0,"",INDEX('Smelter Look-up'!$C:$C,MATCH($A175,'Smelter Look-up'!$E:$E,0)))</f>
        <v/>
      </c>
      <c r="D175" s="236"/>
      <c r="E175" s="236" t="str">
        <f ca="1">IF(ISERROR($V175),"",OFFSET('Smelter Look-up'!$D$4,$V175-4,0)&amp;"")</f>
        <v/>
      </c>
      <c r="F175" s="236" t="str">
        <f ca="1">IF(ISERROR($V175),"",OFFSET('Smelter Look-up'!$E$4,$V175-4,0))</f>
        <v/>
      </c>
      <c r="G175" s="236" t="str">
        <f ca="1">IF(C175=$X$4,"Enter smelter details", IF(ISERROR($V175),"",OFFSET('Smelter Look-up'!$F$4,$V175-4,0)))</f>
        <v/>
      </c>
      <c r="H175" s="237" t="str">
        <f ca="1">IF(ISERROR($V175),"",OFFSET('Smelter Look-up'!$G$4,$V175-4,0))</f>
        <v/>
      </c>
      <c r="I175" s="238" t="str">
        <f ca="1">IF(ISERROR($V175),"",OFFSET('Smelter Look-up'!$H$4,$V175-4,0))</f>
        <v/>
      </c>
      <c r="J175" s="238" t="str">
        <f ca="1">IF(ISERROR($V175),"",OFFSET('Smelter Look-up'!$I$4,$V175-4,0))</f>
        <v/>
      </c>
      <c r="K175" s="240"/>
      <c r="L175" s="240"/>
      <c r="M175" s="240"/>
      <c r="N175" s="240"/>
      <c r="O175" s="240"/>
      <c r="P175" s="239"/>
      <c r="Q175" s="241"/>
      <c r="R175" s="236" t="str">
        <f ca="1">IF(ISERROR($V175),"",OFFSET('Smelter Look-up'!$C$4,$V175-4,0)&amp;"")</f>
        <v/>
      </c>
      <c r="S175" s="250" t="str">
        <f t="shared" ca="1" si="6"/>
        <v/>
      </c>
      <c r="T175" s="250" t="str">
        <f ca="1">IF(B175="","",IF(ISERROR(MATCH($J175,SorP!$B$1:$B$6230,0)),"",INDIRECT("'SorP'!$A$"&amp;MATCH($J175,SorP!$B$1:$B$6230,0))))</f>
        <v/>
      </c>
      <c r="U175" s="280"/>
      <c r="V175" s="281" t="e">
        <f>IF(C175="",NA(),MATCH($B175&amp;$C175,'Smelter Look-up'!$J:$J,0))</f>
        <v>#N/A</v>
      </c>
      <c r="W175" s="282"/>
      <c r="X175" s="282">
        <f t="shared" ca="1" si="7"/>
        <v>0</v>
      </c>
      <c r="Y175" s="282"/>
      <c r="Z175" s="282"/>
      <c r="AB175" s="284" t="str">
        <f t="shared" si="8"/>
        <v/>
      </c>
    </row>
    <row r="176" spans="1:28" s="283" customFormat="1" ht="20.25">
      <c r="A176" s="235"/>
      <c r="B176" s="236" t="str">
        <f>IF(LEN(A176)=0,"",INDEX('Smelter Look-up'!$A:$A,MATCH($A176,'Smelter Look-up'!$E:$E,0)))</f>
        <v/>
      </c>
      <c r="C176" s="242" t="str">
        <f>IF(LEN(A176)=0,"",INDEX('Smelter Look-up'!$C:$C,MATCH($A176,'Smelter Look-up'!$E:$E,0)))</f>
        <v/>
      </c>
      <c r="D176" s="236"/>
      <c r="E176" s="236" t="str">
        <f ca="1">IF(ISERROR($V176),"",OFFSET('Smelter Look-up'!$D$4,$V176-4,0)&amp;"")</f>
        <v/>
      </c>
      <c r="F176" s="236" t="str">
        <f ca="1">IF(ISERROR($V176),"",OFFSET('Smelter Look-up'!$E$4,$V176-4,0))</f>
        <v/>
      </c>
      <c r="G176" s="236" t="str">
        <f ca="1">IF(C176=$X$4,"Enter smelter details", IF(ISERROR($V176),"",OFFSET('Smelter Look-up'!$F$4,$V176-4,0)))</f>
        <v/>
      </c>
      <c r="H176" s="237" t="str">
        <f ca="1">IF(ISERROR($V176),"",OFFSET('Smelter Look-up'!$G$4,$V176-4,0))</f>
        <v/>
      </c>
      <c r="I176" s="238" t="str">
        <f ca="1">IF(ISERROR($V176),"",OFFSET('Smelter Look-up'!$H$4,$V176-4,0))</f>
        <v/>
      </c>
      <c r="J176" s="238" t="str">
        <f ca="1">IF(ISERROR($V176),"",OFFSET('Smelter Look-up'!$I$4,$V176-4,0))</f>
        <v/>
      </c>
      <c r="K176" s="240"/>
      <c r="L176" s="240"/>
      <c r="M176" s="240"/>
      <c r="N176" s="240"/>
      <c r="O176" s="240"/>
      <c r="P176" s="239"/>
      <c r="Q176" s="241"/>
      <c r="R176" s="236" t="str">
        <f ca="1">IF(ISERROR($V176),"",OFFSET('Smelter Look-up'!$C$4,$V176-4,0)&amp;"")</f>
        <v/>
      </c>
      <c r="S176" s="250" t="str">
        <f t="shared" ca="1" si="6"/>
        <v/>
      </c>
      <c r="T176" s="250" t="str">
        <f ca="1">IF(B176="","",IF(ISERROR(MATCH($J176,SorP!$B$1:$B$6230,0)),"",INDIRECT("'SorP'!$A$"&amp;MATCH($J176,SorP!$B$1:$B$6230,0))))</f>
        <v/>
      </c>
      <c r="U176" s="280"/>
      <c r="V176" s="281" t="e">
        <f>IF(C176="",NA(),MATCH($B176&amp;$C176,'Smelter Look-up'!$J:$J,0))</f>
        <v>#N/A</v>
      </c>
      <c r="W176" s="282"/>
      <c r="X176" s="282">
        <f t="shared" ca="1" si="7"/>
        <v>0</v>
      </c>
      <c r="Y176" s="282"/>
      <c r="Z176" s="282"/>
      <c r="AB176" s="284" t="str">
        <f t="shared" si="8"/>
        <v/>
      </c>
    </row>
    <row r="177" spans="1:28" s="283" customFormat="1" ht="20.25">
      <c r="A177" s="235"/>
      <c r="B177" s="236" t="str">
        <f>IF(LEN(A177)=0,"",INDEX('Smelter Look-up'!$A:$A,MATCH($A177,'Smelter Look-up'!$E:$E,0)))</f>
        <v/>
      </c>
      <c r="C177" s="242" t="str">
        <f>IF(LEN(A177)=0,"",INDEX('Smelter Look-up'!$C:$C,MATCH($A177,'Smelter Look-up'!$E:$E,0)))</f>
        <v/>
      </c>
      <c r="D177" s="236"/>
      <c r="E177" s="236" t="str">
        <f ca="1">IF(ISERROR($V177),"",OFFSET('Smelter Look-up'!$D$4,$V177-4,0)&amp;"")</f>
        <v/>
      </c>
      <c r="F177" s="236" t="str">
        <f ca="1">IF(ISERROR($V177),"",OFFSET('Smelter Look-up'!$E$4,$V177-4,0))</f>
        <v/>
      </c>
      <c r="G177" s="236" t="str">
        <f ca="1">IF(C177=$X$4,"Enter smelter details", IF(ISERROR($V177),"",OFFSET('Smelter Look-up'!$F$4,$V177-4,0)))</f>
        <v/>
      </c>
      <c r="H177" s="237" t="str">
        <f ca="1">IF(ISERROR($V177),"",OFFSET('Smelter Look-up'!$G$4,$V177-4,0))</f>
        <v/>
      </c>
      <c r="I177" s="238" t="str">
        <f ca="1">IF(ISERROR($V177),"",OFFSET('Smelter Look-up'!$H$4,$V177-4,0))</f>
        <v/>
      </c>
      <c r="J177" s="238" t="str">
        <f ca="1">IF(ISERROR($V177),"",OFFSET('Smelter Look-up'!$I$4,$V177-4,0))</f>
        <v/>
      </c>
      <c r="K177" s="240"/>
      <c r="L177" s="240"/>
      <c r="M177" s="240"/>
      <c r="N177" s="240"/>
      <c r="O177" s="240"/>
      <c r="P177" s="239"/>
      <c r="Q177" s="241"/>
      <c r="R177" s="236" t="str">
        <f ca="1">IF(ISERROR($V177),"",OFFSET('Smelter Look-up'!$C$4,$V177-4,0)&amp;"")</f>
        <v/>
      </c>
      <c r="S177" s="250" t="str">
        <f t="shared" ca="1" si="6"/>
        <v/>
      </c>
      <c r="T177" s="250" t="str">
        <f ca="1">IF(B177="","",IF(ISERROR(MATCH($J177,SorP!$B$1:$B$6230,0)),"",INDIRECT("'SorP'!$A$"&amp;MATCH($J177,SorP!$B$1:$B$6230,0))))</f>
        <v/>
      </c>
      <c r="U177" s="280"/>
      <c r="V177" s="281" t="e">
        <f>IF(C177="",NA(),MATCH($B177&amp;$C177,'Smelter Look-up'!$J:$J,0))</f>
        <v>#N/A</v>
      </c>
      <c r="W177" s="282"/>
      <c r="X177" s="282">
        <f t="shared" ca="1" si="7"/>
        <v>0</v>
      </c>
      <c r="Y177" s="282"/>
      <c r="Z177" s="282"/>
      <c r="AB177" s="284" t="str">
        <f t="shared" si="8"/>
        <v/>
      </c>
    </row>
    <row r="178" spans="1:28" s="283" customFormat="1" ht="20.25">
      <c r="A178" s="235"/>
      <c r="B178" s="236" t="str">
        <f>IF(LEN(A178)=0,"",INDEX('Smelter Look-up'!$A:$A,MATCH($A178,'Smelter Look-up'!$E:$E,0)))</f>
        <v/>
      </c>
      <c r="C178" s="242" t="str">
        <f>IF(LEN(A178)=0,"",INDEX('Smelter Look-up'!$C:$C,MATCH($A178,'Smelter Look-up'!$E:$E,0)))</f>
        <v/>
      </c>
      <c r="D178" s="236"/>
      <c r="E178" s="236" t="str">
        <f ca="1">IF(ISERROR($V178),"",OFFSET('Smelter Look-up'!$D$4,$V178-4,0)&amp;"")</f>
        <v/>
      </c>
      <c r="F178" s="236" t="str">
        <f ca="1">IF(ISERROR($V178),"",OFFSET('Smelter Look-up'!$E$4,$V178-4,0))</f>
        <v/>
      </c>
      <c r="G178" s="236" t="str">
        <f ca="1">IF(C178=$X$4,"Enter smelter details", IF(ISERROR($V178),"",OFFSET('Smelter Look-up'!$F$4,$V178-4,0)))</f>
        <v/>
      </c>
      <c r="H178" s="237" t="str">
        <f ca="1">IF(ISERROR($V178),"",OFFSET('Smelter Look-up'!$G$4,$V178-4,0))</f>
        <v/>
      </c>
      <c r="I178" s="238" t="str">
        <f ca="1">IF(ISERROR($V178),"",OFFSET('Smelter Look-up'!$H$4,$V178-4,0))</f>
        <v/>
      </c>
      <c r="J178" s="238" t="str">
        <f ca="1">IF(ISERROR($V178),"",OFFSET('Smelter Look-up'!$I$4,$V178-4,0))</f>
        <v/>
      </c>
      <c r="K178" s="240"/>
      <c r="L178" s="240"/>
      <c r="M178" s="240"/>
      <c r="N178" s="240"/>
      <c r="O178" s="240"/>
      <c r="P178" s="239"/>
      <c r="Q178" s="241"/>
      <c r="R178" s="236" t="str">
        <f ca="1">IF(ISERROR($V178),"",OFFSET('Smelter Look-up'!$C$4,$V178-4,0)&amp;"")</f>
        <v/>
      </c>
      <c r="S178" s="250" t="str">
        <f t="shared" ca="1" si="6"/>
        <v/>
      </c>
      <c r="T178" s="250" t="str">
        <f ca="1">IF(B178="","",IF(ISERROR(MATCH($J178,SorP!$B$1:$B$6230,0)),"",INDIRECT("'SorP'!$A$"&amp;MATCH($J178,SorP!$B$1:$B$6230,0))))</f>
        <v/>
      </c>
      <c r="U178" s="280"/>
      <c r="V178" s="281" t="e">
        <f>IF(C178="",NA(),MATCH($B178&amp;$C178,'Smelter Look-up'!$J:$J,0))</f>
        <v>#N/A</v>
      </c>
      <c r="W178" s="282"/>
      <c r="X178" s="282">
        <f t="shared" ca="1" si="7"/>
        <v>0</v>
      </c>
      <c r="Y178" s="282"/>
      <c r="Z178" s="282"/>
      <c r="AB178" s="284" t="str">
        <f t="shared" si="8"/>
        <v/>
      </c>
    </row>
    <row r="179" spans="1:28" s="283" customFormat="1" ht="20.25">
      <c r="A179" s="235"/>
      <c r="B179" s="236" t="str">
        <f>IF(LEN(A179)=0,"",INDEX('Smelter Look-up'!$A:$A,MATCH($A179,'Smelter Look-up'!$E:$E,0)))</f>
        <v/>
      </c>
      <c r="C179" s="242" t="str">
        <f>IF(LEN(A179)=0,"",INDEX('Smelter Look-up'!$C:$C,MATCH($A179,'Smelter Look-up'!$E:$E,0)))</f>
        <v/>
      </c>
      <c r="D179" s="236"/>
      <c r="E179" s="236" t="str">
        <f ca="1">IF(ISERROR($V179),"",OFFSET('Smelter Look-up'!$D$4,$V179-4,0)&amp;"")</f>
        <v/>
      </c>
      <c r="F179" s="236" t="str">
        <f ca="1">IF(ISERROR($V179),"",OFFSET('Smelter Look-up'!$E$4,$V179-4,0))</f>
        <v/>
      </c>
      <c r="G179" s="236" t="str">
        <f ca="1">IF(C179=$X$4,"Enter smelter details", IF(ISERROR($V179),"",OFFSET('Smelter Look-up'!$F$4,$V179-4,0)))</f>
        <v/>
      </c>
      <c r="H179" s="237" t="str">
        <f ca="1">IF(ISERROR($V179),"",OFFSET('Smelter Look-up'!$G$4,$V179-4,0))</f>
        <v/>
      </c>
      <c r="I179" s="238" t="str">
        <f ca="1">IF(ISERROR($V179),"",OFFSET('Smelter Look-up'!$H$4,$V179-4,0))</f>
        <v/>
      </c>
      <c r="J179" s="238" t="str">
        <f ca="1">IF(ISERROR($V179),"",OFFSET('Smelter Look-up'!$I$4,$V179-4,0))</f>
        <v/>
      </c>
      <c r="K179" s="240"/>
      <c r="L179" s="240"/>
      <c r="M179" s="240"/>
      <c r="N179" s="240"/>
      <c r="O179" s="240"/>
      <c r="P179" s="239"/>
      <c r="Q179" s="241"/>
      <c r="R179" s="236" t="str">
        <f ca="1">IF(ISERROR($V179),"",OFFSET('Smelter Look-up'!$C$4,$V179-4,0)&amp;"")</f>
        <v/>
      </c>
      <c r="S179" s="250" t="str">
        <f t="shared" ca="1" si="6"/>
        <v/>
      </c>
      <c r="T179" s="250" t="str">
        <f ca="1">IF(B179="","",IF(ISERROR(MATCH($J179,SorP!$B$1:$B$6230,0)),"",INDIRECT("'SorP'!$A$"&amp;MATCH($J179,SorP!$B$1:$B$6230,0))))</f>
        <v/>
      </c>
      <c r="U179" s="280"/>
      <c r="V179" s="281" t="e">
        <f>IF(C179="",NA(),MATCH($B179&amp;$C179,'Smelter Look-up'!$J:$J,0))</f>
        <v>#N/A</v>
      </c>
      <c r="W179" s="282"/>
      <c r="X179" s="282">
        <f t="shared" ca="1" si="7"/>
        <v>0</v>
      </c>
      <c r="Y179" s="282"/>
      <c r="Z179" s="282"/>
      <c r="AB179" s="284" t="str">
        <f t="shared" si="8"/>
        <v/>
      </c>
    </row>
    <row r="180" spans="1:28" s="283" customFormat="1" ht="20.25">
      <c r="A180" s="235"/>
      <c r="B180" s="236" t="str">
        <f>IF(LEN(A180)=0,"",INDEX('Smelter Look-up'!$A:$A,MATCH($A180,'Smelter Look-up'!$E:$E,0)))</f>
        <v/>
      </c>
      <c r="C180" s="242" t="str">
        <f>IF(LEN(A180)=0,"",INDEX('Smelter Look-up'!$C:$C,MATCH($A180,'Smelter Look-up'!$E:$E,0)))</f>
        <v/>
      </c>
      <c r="D180" s="236"/>
      <c r="E180" s="236" t="str">
        <f ca="1">IF(ISERROR($V180),"",OFFSET('Smelter Look-up'!$D$4,$V180-4,0)&amp;"")</f>
        <v/>
      </c>
      <c r="F180" s="236" t="str">
        <f ca="1">IF(ISERROR($V180),"",OFFSET('Smelter Look-up'!$E$4,$V180-4,0))</f>
        <v/>
      </c>
      <c r="G180" s="236" t="str">
        <f ca="1">IF(C180=$X$4,"Enter smelter details", IF(ISERROR($V180),"",OFFSET('Smelter Look-up'!$F$4,$V180-4,0)))</f>
        <v/>
      </c>
      <c r="H180" s="237" t="str">
        <f ca="1">IF(ISERROR($V180),"",OFFSET('Smelter Look-up'!$G$4,$V180-4,0))</f>
        <v/>
      </c>
      <c r="I180" s="238" t="str">
        <f ca="1">IF(ISERROR($V180),"",OFFSET('Smelter Look-up'!$H$4,$V180-4,0))</f>
        <v/>
      </c>
      <c r="J180" s="238" t="str">
        <f ca="1">IF(ISERROR($V180),"",OFFSET('Smelter Look-up'!$I$4,$V180-4,0))</f>
        <v/>
      </c>
      <c r="K180" s="240"/>
      <c r="L180" s="240"/>
      <c r="M180" s="240"/>
      <c r="N180" s="240"/>
      <c r="O180" s="240"/>
      <c r="P180" s="239"/>
      <c r="Q180" s="241"/>
      <c r="R180" s="236" t="str">
        <f ca="1">IF(ISERROR($V180),"",OFFSET('Smelter Look-up'!$C$4,$V180-4,0)&amp;"")</f>
        <v/>
      </c>
      <c r="S180" s="250" t="str">
        <f t="shared" ca="1" si="6"/>
        <v/>
      </c>
      <c r="T180" s="250" t="str">
        <f ca="1">IF(B180="","",IF(ISERROR(MATCH($J180,SorP!$B$1:$B$6230,0)),"",INDIRECT("'SorP'!$A$"&amp;MATCH($J180,SorP!$B$1:$B$6230,0))))</f>
        <v/>
      </c>
      <c r="U180" s="280"/>
      <c r="V180" s="281" t="e">
        <f>IF(C180="",NA(),MATCH($B180&amp;$C180,'Smelter Look-up'!$J:$J,0))</f>
        <v>#N/A</v>
      </c>
      <c r="W180" s="282"/>
      <c r="X180" s="282">
        <f t="shared" ca="1" si="7"/>
        <v>0</v>
      </c>
      <c r="Y180" s="282"/>
      <c r="Z180" s="282"/>
      <c r="AB180" s="284" t="str">
        <f t="shared" si="8"/>
        <v/>
      </c>
    </row>
    <row r="181" spans="1:28" s="283" customFormat="1" ht="20.25">
      <c r="A181" s="235"/>
      <c r="B181" s="236" t="str">
        <f>IF(LEN(A181)=0,"",INDEX('Smelter Look-up'!$A:$A,MATCH($A181,'Smelter Look-up'!$E:$E,0)))</f>
        <v/>
      </c>
      <c r="C181" s="242" t="str">
        <f>IF(LEN(A181)=0,"",INDEX('Smelter Look-up'!$C:$C,MATCH($A181,'Smelter Look-up'!$E:$E,0)))</f>
        <v/>
      </c>
      <c r="D181" s="236"/>
      <c r="E181" s="236" t="str">
        <f ca="1">IF(ISERROR($V181),"",OFFSET('Smelter Look-up'!$D$4,$V181-4,0)&amp;"")</f>
        <v/>
      </c>
      <c r="F181" s="236" t="str">
        <f ca="1">IF(ISERROR($V181),"",OFFSET('Smelter Look-up'!$E$4,$V181-4,0))</f>
        <v/>
      </c>
      <c r="G181" s="236" t="str">
        <f ca="1">IF(C181=$X$4,"Enter smelter details", IF(ISERROR($V181),"",OFFSET('Smelter Look-up'!$F$4,$V181-4,0)))</f>
        <v/>
      </c>
      <c r="H181" s="237" t="str">
        <f ca="1">IF(ISERROR($V181),"",OFFSET('Smelter Look-up'!$G$4,$V181-4,0))</f>
        <v/>
      </c>
      <c r="I181" s="238" t="str">
        <f ca="1">IF(ISERROR($V181),"",OFFSET('Smelter Look-up'!$H$4,$V181-4,0))</f>
        <v/>
      </c>
      <c r="J181" s="238" t="str">
        <f ca="1">IF(ISERROR($V181),"",OFFSET('Smelter Look-up'!$I$4,$V181-4,0))</f>
        <v/>
      </c>
      <c r="K181" s="240"/>
      <c r="L181" s="240"/>
      <c r="M181" s="240"/>
      <c r="N181" s="240"/>
      <c r="O181" s="240"/>
      <c r="P181" s="239"/>
      <c r="Q181" s="241"/>
      <c r="R181" s="236" t="str">
        <f ca="1">IF(ISERROR($V181),"",OFFSET('Smelter Look-up'!$C$4,$V181-4,0)&amp;"")</f>
        <v/>
      </c>
      <c r="S181" s="250" t="str">
        <f t="shared" ca="1" si="6"/>
        <v/>
      </c>
      <c r="T181" s="250" t="str">
        <f ca="1">IF(B181="","",IF(ISERROR(MATCH($J181,SorP!$B$1:$B$6230,0)),"",INDIRECT("'SorP'!$A$"&amp;MATCH($J181,SorP!$B$1:$B$6230,0))))</f>
        <v/>
      </c>
      <c r="U181" s="280"/>
      <c r="V181" s="281" t="e">
        <f>IF(C181="",NA(),MATCH($B181&amp;$C181,'Smelter Look-up'!$J:$J,0))</f>
        <v>#N/A</v>
      </c>
      <c r="W181" s="282"/>
      <c r="X181" s="282">
        <f t="shared" ca="1" si="7"/>
        <v>0</v>
      </c>
      <c r="Y181" s="282"/>
      <c r="Z181" s="282"/>
      <c r="AB181" s="284" t="str">
        <f t="shared" si="8"/>
        <v/>
      </c>
    </row>
    <row r="182" spans="1:28" s="283" customFormat="1" ht="20.25">
      <c r="A182" s="235"/>
      <c r="B182" s="236" t="str">
        <f>IF(LEN(A182)=0,"",INDEX('Smelter Look-up'!$A:$A,MATCH($A182,'Smelter Look-up'!$E:$E,0)))</f>
        <v/>
      </c>
      <c r="C182" s="242" t="str">
        <f>IF(LEN(A182)=0,"",INDEX('Smelter Look-up'!$C:$C,MATCH($A182,'Smelter Look-up'!$E:$E,0)))</f>
        <v/>
      </c>
      <c r="D182" s="236"/>
      <c r="E182" s="236" t="str">
        <f ca="1">IF(ISERROR($V182),"",OFFSET('Smelter Look-up'!$D$4,$V182-4,0)&amp;"")</f>
        <v/>
      </c>
      <c r="F182" s="236" t="str">
        <f ca="1">IF(ISERROR($V182),"",OFFSET('Smelter Look-up'!$E$4,$V182-4,0))</f>
        <v/>
      </c>
      <c r="G182" s="236" t="str">
        <f ca="1">IF(C182=$X$4,"Enter smelter details", IF(ISERROR($V182),"",OFFSET('Smelter Look-up'!$F$4,$V182-4,0)))</f>
        <v/>
      </c>
      <c r="H182" s="237" t="str">
        <f ca="1">IF(ISERROR($V182),"",OFFSET('Smelter Look-up'!$G$4,$V182-4,0))</f>
        <v/>
      </c>
      <c r="I182" s="238" t="str">
        <f ca="1">IF(ISERROR($V182),"",OFFSET('Smelter Look-up'!$H$4,$V182-4,0))</f>
        <v/>
      </c>
      <c r="J182" s="238" t="str">
        <f ca="1">IF(ISERROR($V182),"",OFFSET('Smelter Look-up'!$I$4,$V182-4,0))</f>
        <v/>
      </c>
      <c r="K182" s="240"/>
      <c r="L182" s="240"/>
      <c r="M182" s="240"/>
      <c r="N182" s="240"/>
      <c r="O182" s="240"/>
      <c r="P182" s="239"/>
      <c r="Q182" s="241"/>
      <c r="R182" s="236" t="str">
        <f ca="1">IF(ISERROR($V182),"",OFFSET('Smelter Look-up'!$C$4,$V182-4,0)&amp;"")</f>
        <v/>
      </c>
      <c r="S182" s="250" t="str">
        <f t="shared" ca="1" si="6"/>
        <v/>
      </c>
      <c r="T182" s="250" t="str">
        <f ca="1">IF(B182="","",IF(ISERROR(MATCH($J182,SorP!$B$1:$B$6230,0)),"",INDIRECT("'SorP'!$A$"&amp;MATCH($J182,SorP!$B$1:$B$6230,0))))</f>
        <v/>
      </c>
      <c r="U182" s="280"/>
      <c r="V182" s="281" t="e">
        <f>IF(C182="",NA(),MATCH($B182&amp;$C182,'Smelter Look-up'!$J:$J,0))</f>
        <v>#N/A</v>
      </c>
      <c r="W182" s="282"/>
      <c r="X182" s="282">
        <f t="shared" ca="1" si="7"/>
        <v>0</v>
      </c>
      <c r="Y182" s="282"/>
      <c r="Z182" s="282"/>
      <c r="AB182" s="284" t="str">
        <f t="shared" si="8"/>
        <v/>
      </c>
    </row>
    <row r="183" spans="1:28" s="283" customFormat="1" ht="20.25">
      <c r="A183" s="235"/>
      <c r="B183" s="236" t="str">
        <f>IF(LEN(A183)=0,"",INDEX('Smelter Look-up'!$A:$A,MATCH($A183,'Smelter Look-up'!$E:$E,0)))</f>
        <v/>
      </c>
      <c r="C183" s="242" t="str">
        <f>IF(LEN(A183)=0,"",INDEX('Smelter Look-up'!$C:$C,MATCH($A183,'Smelter Look-up'!$E:$E,0)))</f>
        <v/>
      </c>
      <c r="D183" s="236"/>
      <c r="E183" s="236" t="str">
        <f ca="1">IF(ISERROR($V183),"",OFFSET('Smelter Look-up'!$D$4,$V183-4,0)&amp;"")</f>
        <v/>
      </c>
      <c r="F183" s="236" t="str">
        <f ca="1">IF(ISERROR($V183),"",OFFSET('Smelter Look-up'!$E$4,$V183-4,0))</f>
        <v/>
      </c>
      <c r="G183" s="236" t="str">
        <f ca="1">IF(C183=$X$4,"Enter smelter details", IF(ISERROR($V183),"",OFFSET('Smelter Look-up'!$F$4,$V183-4,0)))</f>
        <v/>
      </c>
      <c r="H183" s="237" t="str">
        <f ca="1">IF(ISERROR($V183),"",OFFSET('Smelter Look-up'!$G$4,$V183-4,0))</f>
        <v/>
      </c>
      <c r="I183" s="238" t="str">
        <f ca="1">IF(ISERROR($V183),"",OFFSET('Smelter Look-up'!$H$4,$V183-4,0))</f>
        <v/>
      </c>
      <c r="J183" s="238" t="str">
        <f ca="1">IF(ISERROR($V183),"",OFFSET('Smelter Look-up'!$I$4,$V183-4,0))</f>
        <v/>
      </c>
      <c r="K183" s="240"/>
      <c r="L183" s="240"/>
      <c r="M183" s="240"/>
      <c r="N183" s="240"/>
      <c r="O183" s="240"/>
      <c r="P183" s="239"/>
      <c r="Q183" s="241"/>
      <c r="R183" s="236" t="str">
        <f ca="1">IF(ISERROR($V183),"",OFFSET('Smelter Look-up'!$C$4,$V183-4,0)&amp;"")</f>
        <v/>
      </c>
      <c r="S183" s="250" t="str">
        <f t="shared" ca="1" si="6"/>
        <v/>
      </c>
      <c r="T183" s="250" t="str">
        <f ca="1">IF(B183="","",IF(ISERROR(MATCH($J183,SorP!$B$1:$B$6230,0)),"",INDIRECT("'SorP'!$A$"&amp;MATCH($J183,SorP!$B$1:$B$6230,0))))</f>
        <v/>
      </c>
      <c r="U183" s="280"/>
      <c r="V183" s="281" t="e">
        <f>IF(C183="",NA(),MATCH($B183&amp;$C183,'Smelter Look-up'!$J:$J,0))</f>
        <v>#N/A</v>
      </c>
      <c r="W183" s="282"/>
      <c r="X183" s="282">
        <f t="shared" ca="1" si="7"/>
        <v>0</v>
      </c>
      <c r="Y183" s="282"/>
      <c r="Z183" s="282"/>
      <c r="AB183" s="284" t="str">
        <f t="shared" si="8"/>
        <v/>
      </c>
    </row>
    <row r="184" spans="1:28" s="283" customFormat="1" ht="20.25">
      <c r="A184" s="235"/>
      <c r="B184" s="236" t="str">
        <f>IF(LEN(A184)=0,"",INDEX('Smelter Look-up'!$A:$A,MATCH($A184,'Smelter Look-up'!$E:$E,0)))</f>
        <v/>
      </c>
      <c r="C184" s="242" t="str">
        <f>IF(LEN(A184)=0,"",INDEX('Smelter Look-up'!$C:$C,MATCH($A184,'Smelter Look-up'!$E:$E,0)))</f>
        <v/>
      </c>
      <c r="D184" s="236"/>
      <c r="E184" s="236" t="str">
        <f ca="1">IF(ISERROR($V184),"",OFFSET('Smelter Look-up'!$D$4,$V184-4,0)&amp;"")</f>
        <v/>
      </c>
      <c r="F184" s="236" t="str">
        <f ca="1">IF(ISERROR($V184),"",OFFSET('Smelter Look-up'!$E$4,$V184-4,0))</f>
        <v/>
      </c>
      <c r="G184" s="236" t="str">
        <f ca="1">IF(C184=$X$4,"Enter smelter details", IF(ISERROR($V184),"",OFFSET('Smelter Look-up'!$F$4,$V184-4,0)))</f>
        <v/>
      </c>
      <c r="H184" s="237" t="str">
        <f ca="1">IF(ISERROR($V184),"",OFFSET('Smelter Look-up'!$G$4,$V184-4,0))</f>
        <v/>
      </c>
      <c r="I184" s="238" t="str">
        <f ca="1">IF(ISERROR($V184),"",OFFSET('Smelter Look-up'!$H$4,$V184-4,0))</f>
        <v/>
      </c>
      <c r="J184" s="238" t="str">
        <f ca="1">IF(ISERROR($V184),"",OFFSET('Smelter Look-up'!$I$4,$V184-4,0))</f>
        <v/>
      </c>
      <c r="K184" s="240"/>
      <c r="L184" s="240"/>
      <c r="M184" s="240"/>
      <c r="N184" s="240"/>
      <c r="O184" s="240"/>
      <c r="P184" s="239"/>
      <c r="Q184" s="241"/>
      <c r="R184" s="236" t="str">
        <f ca="1">IF(ISERROR($V184),"",OFFSET('Smelter Look-up'!$C$4,$V184-4,0)&amp;"")</f>
        <v/>
      </c>
      <c r="S184" s="250" t="str">
        <f t="shared" ca="1" si="6"/>
        <v/>
      </c>
      <c r="T184" s="250" t="str">
        <f ca="1">IF(B184="","",IF(ISERROR(MATCH($J184,SorP!$B$1:$B$6230,0)),"",INDIRECT("'SorP'!$A$"&amp;MATCH($J184,SorP!$B$1:$B$6230,0))))</f>
        <v/>
      </c>
      <c r="U184" s="280"/>
      <c r="V184" s="281" t="e">
        <f>IF(C184="",NA(),MATCH($B184&amp;$C184,'Smelter Look-up'!$J:$J,0))</f>
        <v>#N/A</v>
      </c>
      <c r="W184" s="282"/>
      <c r="X184" s="282">
        <f t="shared" ca="1" si="7"/>
        <v>0</v>
      </c>
      <c r="Y184" s="282"/>
      <c r="Z184" s="282"/>
      <c r="AB184" s="284" t="str">
        <f t="shared" si="8"/>
        <v/>
      </c>
    </row>
    <row r="185" spans="1:28" s="283" customFormat="1" ht="20.25">
      <c r="A185" s="235"/>
      <c r="B185" s="236" t="str">
        <f>IF(LEN(A185)=0,"",INDEX('Smelter Look-up'!$A:$A,MATCH($A185,'Smelter Look-up'!$E:$E,0)))</f>
        <v/>
      </c>
      <c r="C185" s="242" t="str">
        <f>IF(LEN(A185)=0,"",INDEX('Smelter Look-up'!$C:$C,MATCH($A185,'Smelter Look-up'!$E:$E,0)))</f>
        <v/>
      </c>
      <c r="D185" s="236"/>
      <c r="E185" s="236" t="str">
        <f ca="1">IF(ISERROR($V185),"",OFFSET('Smelter Look-up'!$D$4,$V185-4,0)&amp;"")</f>
        <v/>
      </c>
      <c r="F185" s="236" t="str">
        <f ca="1">IF(ISERROR($V185),"",OFFSET('Smelter Look-up'!$E$4,$V185-4,0))</f>
        <v/>
      </c>
      <c r="G185" s="236" t="str">
        <f ca="1">IF(C185=$X$4,"Enter smelter details", IF(ISERROR($V185),"",OFFSET('Smelter Look-up'!$F$4,$V185-4,0)))</f>
        <v/>
      </c>
      <c r="H185" s="237" t="str">
        <f ca="1">IF(ISERROR($V185),"",OFFSET('Smelter Look-up'!$G$4,$V185-4,0))</f>
        <v/>
      </c>
      <c r="I185" s="238" t="str">
        <f ca="1">IF(ISERROR($V185),"",OFFSET('Smelter Look-up'!$H$4,$V185-4,0))</f>
        <v/>
      </c>
      <c r="J185" s="238" t="str">
        <f ca="1">IF(ISERROR($V185),"",OFFSET('Smelter Look-up'!$I$4,$V185-4,0))</f>
        <v/>
      </c>
      <c r="K185" s="240"/>
      <c r="L185" s="240"/>
      <c r="M185" s="240"/>
      <c r="N185" s="240"/>
      <c r="O185" s="240"/>
      <c r="P185" s="239"/>
      <c r="Q185" s="241"/>
      <c r="R185" s="236" t="str">
        <f ca="1">IF(ISERROR($V185),"",OFFSET('Smelter Look-up'!$C$4,$V185-4,0)&amp;"")</f>
        <v/>
      </c>
      <c r="S185" s="250" t="str">
        <f t="shared" ca="1" si="6"/>
        <v/>
      </c>
      <c r="T185" s="250" t="str">
        <f ca="1">IF(B185="","",IF(ISERROR(MATCH($J185,SorP!$B$1:$B$6230,0)),"",INDIRECT("'SorP'!$A$"&amp;MATCH($J185,SorP!$B$1:$B$6230,0))))</f>
        <v/>
      </c>
      <c r="U185" s="280"/>
      <c r="V185" s="281" t="e">
        <f>IF(C185="",NA(),MATCH($B185&amp;$C185,'Smelter Look-up'!$J:$J,0))</f>
        <v>#N/A</v>
      </c>
      <c r="W185" s="282"/>
      <c r="X185" s="282">
        <f t="shared" ca="1" si="7"/>
        <v>0</v>
      </c>
      <c r="Y185" s="282"/>
      <c r="Z185" s="282"/>
      <c r="AB185" s="284" t="str">
        <f t="shared" si="8"/>
        <v/>
      </c>
    </row>
    <row r="186" spans="1:28" s="283" customFormat="1" ht="20.25">
      <c r="A186" s="235"/>
      <c r="B186" s="236" t="str">
        <f>IF(LEN(A186)=0,"",INDEX('Smelter Look-up'!$A:$A,MATCH($A186,'Smelter Look-up'!$E:$E,0)))</f>
        <v/>
      </c>
      <c r="C186" s="242" t="str">
        <f>IF(LEN(A186)=0,"",INDEX('Smelter Look-up'!$C:$C,MATCH($A186,'Smelter Look-up'!$E:$E,0)))</f>
        <v/>
      </c>
      <c r="D186" s="236"/>
      <c r="E186" s="236" t="str">
        <f ca="1">IF(ISERROR($V186),"",OFFSET('Smelter Look-up'!$D$4,$V186-4,0)&amp;"")</f>
        <v/>
      </c>
      <c r="F186" s="236" t="str">
        <f ca="1">IF(ISERROR($V186),"",OFFSET('Smelter Look-up'!$E$4,$V186-4,0))</f>
        <v/>
      </c>
      <c r="G186" s="236" t="str">
        <f ca="1">IF(C186=$X$4,"Enter smelter details", IF(ISERROR($V186),"",OFFSET('Smelter Look-up'!$F$4,$V186-4,0)))</f>
        <v/>
      </c>
      <c r="H186" s="237" t="str">
        <f ca="1">IF(ISERROR($V186),"",OFFSET('Smelter Look-up'!$G$4,$V186-4,0))</f>
        <v/>
      </c>
      <c r="I186" s="238" t="str">
        <f ca="1">IF(ISERROR($V186),"",OFFSET('Smelter Look-up'!$H$4,$V186-4,0))</f>
        <v/>
      </c>
      <c r="J186" s="238" t="str">
        <f ca="1">IF(ISERROR($V186),"",OFFSET('Smelter Look-up'!$I$4,$V186-4,0))</f>
        <v/>
      </c>
      <c r="K186" s="240"/>
      <c r="L186" s="240"/>
      <c r="M186" s="240"/>
      <c r="N186" s="240"/>
      <c r="O186" s="240"/>
      <c r="P186" s="239"/>
      <c r="Q186" s="241"/>
      <c r="R186" s="236" t="str">
        <f ca="1">IF(ISERROR($V186),"",OFFSET('Smelter Look-up'!$C$4,$V186-4,0)&amp;"")</f>
        <v/>
      </c>
      <c r="S186" s="250" t="str">
        <f t="shared" ca="1" si="6"/>
        <v/>
      </c>
      <c r="T186" s="250" t="str">
        <f ca="1">IF(B186="","",IF(ISERROR(MATCH($J186,SorP!$B$1:$B$6230,0)),"",INDIRECT("'SorP'!$A$"&amp;MATCH($J186,SorP!$B$1:$B$6230,0))))</f>
        <v/>
      </c>
      <c r="U186" s="280"/>
      <c r="V186" s="281" t="e">
        <f>IF(C186="",NA(),MATCH($B186&amp;$C186,'Smelter Look-up'!$J:$J,0))</f>
        <v>#N/A</v>
      </c>
      <c r="W186" s="282"/>
      <c r="X186" s="282">
        <f t="shared" ca="1" si="7"/>
        <v>0</v>
      </c>
      <c r="Y186" s="282"/>
      <c r="Z186" s="282"/>
      <c r="AB186" s="284" t="str">
        <f t="shared" si="8"/>
        <v/>
      </c>
    </row>
    <row r="187" spans="1:28" s="283" customFormat="1" ht="20.25">
      <c r="A187" s="235"/>
      <c r="B187" s="236" t="str">
        <f>IF(LEN(A187)=0,"",INDEX('Smelter Look-up'!$A:$A,MATCH($A187,'Smelter Look-up'!$E:$E,0)))</f>
        <v/>
      </c>
      <c r="C187" s="242" t="str">
        <f>IF(LEN(A187)=0,"",INDEX('Smelter Look-up'!$C:$C,MATCH($A187,'Smelter Look-up'!$E:$E,0)))</f>
        <v/>
      </c>
      <c r="D187" s="236"/>
      <c r="E187" s="236" t="str">
        <f ca="1">IF(ISERROR($V187),"",OFFSET('Smelter Look-up'!$D$4,$V187-4,0)&amp;"")</f>
        <v/>
      </c>
      <c r="F187" s="236" t="str">
        <f ca="1">IF(ISERROR($V187),"",OFFSET('Smelter Look-up'!$E$4,$V187-4,0))</f>
        <v/>
      </c>
      <c r="G187" s="236" t="str">
        <f ca="1">IF(C187=$X$4,"Enter smelter details", IF(ISERROR($V187),"",OFFSET('Smelter Look-up'!$F$4,$V187-4,0)))</f>
        <v/>
      </c>
      <c r="H187" s="237" t="str">
        <f ca="1">IF(ISERROR($V187),"",OFFSET('Smelter Look-up'!$G$4,$V187-4,0))</f>
        <v/>
      </c>
      <c r="I187" s="238" t="str">
        <f ca="1">IF(ISERROR($V187),"",OFFSET('Smelter Look-up'!$H$4,$V187-4,0))</f>
        <v/>
      </c>
      <c r="J187" s="238" t="str">
        <f ca="1">IF(ISERROR($V187),"",OFFSET('Smelter Look-up'!$I$4,$V187-4,0))</f>
        <v/>
      </c>
      <c r="K187" s="240"/>
      <c r="L187" s="240"/>
      <c r="M187" s="240"/>
      <c r="N187" s="240"/>
      <c r="O187" s="240"/>
      <c r="P187" s="239"/>
      <c r="Q187" s="241"/>
      <c r="R187" s="236" t="str">
        <f ca="1">IF(ISERROR($V187),"",OFFSET('Smelter Look-up'!$C$4,$V187-4,0)&amp;"")</f>
        <v/>
      </c>
      <c r="S187" s="250" t="str">
        <f t="shared" ref="S187:S250" ca="1" si="9">IF(B187="","",IF(ISERROR(MATCH($E187,CL,0)),"Unknown",INDIRECT("'C'!$A$"&amp;MATCH($E187,CL,0)+1)))</f>
        <v/>
      </c>
      <c r="T187" s="250" t="str">
        <f ca="1">IF(B187="","",IF(ISERROR(MATCH($J187,SorP!$B$1:$B$6230,0)),"",INDIRECT("'SorP'!$A$"&amp;MATCH($J187,SorP!$B$1:$B$6230,0))))</f>
        <v/>
      </c>
      <c r="U187" s="280"/>
      <c r="V187" s="281" t="e">
        <f>IF(C187="",NA(),MATCH($B187&amp;$C187,'Smelter Look-up'!$J:$J,0))</f>
        <v>#N/A</v>
      </c>
      <c r="W187" s="282"/>
      <c r="X187" s="282">
        <f t="shared" ref="X187:X250" ca="1" si="10">IF(AND(C187="Smelter not listed",OR(LEN(D187)=0,LEN(E187)=0)),1,0)</f>
        <v>0</v>
      </c>
      <c r="Y187" s="282"/>
      <c r="Z187" s="282"/>
      <c r="AB187" s="284" t="str">
        <f t="shared" ref="AB187:AB250" si="11">B187&amp;C187</f>
        <v/>
      </c>
    </row>
    <row r="188" spans="1:28" s="283" customFormat="1" ht="20.25">
      <c r="A188" s="235"/>
      <c r="B188" s="236" t="str">
        <f>IF(LEN(A188)=0,"",INDEX('Smelter Look-up'!$A:$A,MATCH($A188,'Smelter Look-up'!$E:$E,0)))</f>
        <v/>
      </c>
      <c r="C188" s="242" t="str">
        <f>IF(LEN(A188)=0,"",INDEX('Smelter Look-up'!$C:$C,MATCH($A188,'Smelter Look-up'!$E:$E,0)))</f>
        <v/>
      </c>
      <c r="D188" s="236"/>
      <c r="E188" s="236" t="str">
        <f ca="1">IF(ISERROR($V188),"",OFFSET('Smelter Look-up'!$D$4,$V188-4,0)&amp;"")</f>
        <v/>
      </c>
      <c r="F188" s="236" t="str">
        <f ca="1">IF(ISERROR($V188),"",OFFSET('Smelter Look-up'!$E$4,$V188-4,0))</f>
        <v/>
      </c>
      <c r="G188" s="236" t="str">
        <f ca="1">IF(C188=$X$4,"Enter smelter details", IF(ISERROR($V188),"",OFFSET('Smelter Look-up'!$F$4,$V188-4,0)))</f>
        <v/>
      </c>
      <c r="H188" s="237" t="str">
        <f ca="1">IF(ISERROR($V188),"",OFFSET('Smelter Look-up'!$G$4,$V188-4,0))</f>
        <v/>
      </c>
      <c r="I188" s="238" t="str">
        <f ca="1">IF(ISERROR($V188),"",OFFSET('Smelter Look-up'!$H$4,$V188-4,0))</f>
        <v/>
      </c>
      <c r="J188" s="238" t="str">
        <f ca="1">IF(ISERROR($V188),"",OFFSET('Smelter Look-up'!$I$4,$V188-4,0))</f>
        <v/>
      </c>
      <c r="K188" s="240"/>
      <c r="L188" s="240"/>
      <c r="M188" s="240"/>
      <c r="N188" s="240"/>
      <c r="O188" s="240"/>
      <c r="P188" s="239"/>
      <c r="Q188" s="241"/>
      <c r="R188" s="236" t="str">
        <f ca="1">IF(ISERROR($V188),"",OFFSET('Smelter Look-up'!$C$4,$V188-4,0)&amp;"")</f>
        <v/>
      </c>
      <c r="S188" s="250" t="str">
        <f t="shared" ca="1" si="9"/>
        <v/>
      </c>
      <c r="T188" s="250" t="str">
        <f ca="1">IF(B188="","",IF(ISERROR(MATCH($J188,SorP!$B$1:$B$6230,0)),"",INDIRECT("'SorP'!$A$"&amp;MATCH($J188,SorP!$B$1:$B$6230,0))))</f>
        <v/>
      </c>
      <c r="U188" s="280"/>
      <c r="V188" s="281" t="e">
        <f>IF(C188="",NA(),MATCH($B188&amp;$C188,'Smelter Look-up'!$J:$J,0))</f>
        <v>#N/A</v>
      </c>
      <c r="W188" s="282"/>
      <c r="X188" s="282">
        <f t="shared" ca="1" si="10"/>
        <v>0</v>
      </c>
      <c r="Y188" s="282"/>
      <c r="Z188" s="282"/>
      <c r="AB188" s="284" t="str">
        <f t="shared" si="11"/>
        <v/>
      </c>
    </row>
    <row r="189" spans="1:28" s="283" customFormat="1" ht="20.25">
      <c r="A189" s="235"/>
      <c r="B189" s="236" t="str">
        <f>IF(LEN(A189)=0,"",INDEX('Smelter Look-up'!$A:$A,MATCH($A189,'Smelter Look-up'!$E:$E,0)))</f>
        <v/>
      </c>
      <c r="C189" s="242" t="str">
        <f>IF(LEN(A189)=0,"",INDEX('Smelter Look-up'!$C:$C,MATCH($A189,'Smelter Look-up'!$E:$E,0)))</f>
        <v/>
      </c>
      <c r="D189" s="236"/>
      <c r="E189" s="236" t="str">
        <f ca="1">IF(ISERROR($V189),"",OFFSET('Smelter Look-up'!$D$4,$V189-4,0)&amp;"")</f>
        <v/>
      </c>
      <c r="F189" s="236" t="str">
        <f ca="1">IF(ISERROR($V189),"",OFFSET('Smelter Look-up'!$E$4,$V189-4,0))</f>
        <v/>
      </c>
      <c r="G189" s="236" t="str">
        <f ca="1">IF(C189=$X$4,"Enter smelter details", IF(ISERROR($V189),"",OFFSET('Smelter Look-up'!$F$4,$V189-4,0)))</f>
        <v/>
      </c>
      <c r="H189" s="237" t="str">
        <f ca="1">IF(ISERROR($V189),"",OFFSET('Smelter Look-up'!$G$4,$V189-4,0))</f>
        <v/>
      </c>
      <c r="I189" s="238" t="str">
        <f ca="1">IF(ISERROR($V189),"",OFFSET('Smelter Look-up'!$H$4,$V189-4,0))</f>
        <v/>
      </c>
      <c r="J189" s="238" t="str">
        <f ca="1">IF(ISERROR($V189),"",OFFSET('Smelter Look-up'!$I$4,$V189-4,0))</f>
        <v/>
      </c>
      <c r="K189" s="240"/>
      <c r="L189" s="240"/>
      <c r="M189" s="240"/>
      <c r="N189" s="240"/>
      <c r="O189" s="240"/>
      <c r="P189" s="239"/>
      <c r="Q189" s="241"/>
      <c r="R189" s="236" t="str">
        <f ca="1">IF(ISERROR($V189),"",OFFSET('Smelter Look-up'!$C$4,$V189-4,0)&amp;"")</f>
        <v/>
      </c>
      <c r="S189" s="250" t="str">
        <f t="shared" ca="1" si="9"/>
        <v/>
      </c>
      <c r="T189" s="250" t="str">
        <f ca="1">IF(B189="","",IF(ISERROR(MATCH($J189,SorP!$B$1:$B$6230,0)),"",INDIRECT("'SorP'!$A$"&amp;MATCH($J189,SorP!$B$1:$B$6230,0))))</f>
        <v/>
      </c>
      <c r="U189" s="280"/>
      <c r="V189" s="281" t="e">
        <f>IF(C189="",NA(),MATCH($B189&amp;$C189,'Smelter Look-up'!$J:$J,0))</f>
        <v>#N/A</v>
      </c>
      <c r="W189" s="282"/>
      <c r="X189" s="282">
        <f t="shared" ca="1" si="10"/>
        <v>0</v>
      </c>
      <c r="Y189" s="282"/>
      <c r="Z189" s="282"/>
      <c r="AB189" s="284" t="str">
        <f t="shared" si="11"/>
        <v/>
      </c>
    </row>
    <row r="190" spans="1:28" s="283" customFormat="1" ht="20.25">
      <c r="A190" s="235"/>
      <c r="B190" s="236" t="str">
        <f>IF(LEN(A190)=0,"",INDEX('Smelter Look-up'!$A:$A,MATCH($A190,'Smelter Look-up'!$E:$E,0)))</f>
        <v/>
      </c>
      <c r="C190" s="242" t="str">
        <f>IF(LEN(A190)=0,"",INDEX('Smelter Look-up'!$C:$C,MATCH($A190,'Smelter Look-up'!$E:$E,0)))</f>
        <v/>
      </c>
      <c r="D190" s="236"/>
      <c r="E190" s="236" t="str">
        <f ca="1">IF(ISERROR($V190),"",OFFSET('Smelter Look-up'!$D$4,$V190-4,0)&amp;"")</f>
        <v/>
      </c>
      <c r="F190" s="236" t="str">
        <f ca="1">IF(ISERROR($V190),"",OFFSET('Smelter Look-up'!$E$4,$V190-4,0))</f>
        <v/>
      </c>
      <c r="G190" s="236" t="str">
        <f ca="1">IF(C190=$X$4,"Enter smelter details", IF(ISERROR($V190),"",OFFSET('Smelter Look-up'!$F$4,$V190-4,0)))</f>
        <v/>
      </c>
      <c r="H190" s="237" t="str">
        <f ca="1">IF(ISERROR($V190),"",OFFSET('Smelter Look-up'!$G$4,$V190-4,0))</f>
        <v/>
      </c>
      <c r="I190" s="238" t="str">
        <f ca="1">IF(ISERROR($V190),"",OFFSET('Smelter Look-up'!$H$4,$V190-4,0))</f>
        <v/>
      </c>
      <c r="J190" s="238" t="str">
        <f ca="1">IF(ISERROR($V190),"",OFFSET('Smelter Look-up'!$I$4,$V190-4,0))</f>
        <v/>
      </c>
      <c r="K190" s="240"/>
      <c r="L190" s="240"/>
      <c r="M190" s="240"/>
      <c r="N190" s="240"/>
      <c r="O190" s="240"/>
      <c r="P190" s="239"/>
      <c r="Q190" s="241"/>
      <c r="R190" s="236" t="str">
        <f ca="1">IF(ISERROR($V190),"",OFFSET('Smelter Look-up'!$C$4,$V190-4,0)&amp;"")</f>
        <v/>
      </c>
      <c r="S190" s="250" t="str">
        <f t="shared" ca="1" si="9"/>
        <v/>
      </c>
      <c r="T190" s="250" t="str">
        <f ca="1">IF(B190="","",IF(ISERROR(MATCH($J190,SorP!$B$1:$B$6230,0)),"",INDIRECT("'SorP'!$A$"&amp;MATCH($J190,SorP!$B$1:$B$6230,0))))</f>
        <v/>
      </c>
      <c r="U190" s="280"/>
      <c r="V190" s="281" t="e">
        <f>IF(C190="",NA(),MATCH($B190&amp;$C190,'Smelter Look-up'!$J:$J,0))</f>
        <v>#N/A</v>
      </c>
      <c r="W190" s="282"/>
      <c r="X190" s="282">
        <f t="shared" ca="1" si="10"/>
        <v>0</v>
      </c>
      <c r="Y190" s="282"/>
      <c r="Z190" s="282"/>
      <c r="AB190" s="284" t="str">
        <f t="shared" si="11"/>
        <v/>
      </c>
    </row>
    <row r="191" spans="1:28" s="283" customFormat="1" ht="20.25">
      <c r="A191" s="235"/>
      <c r="B191" s="236" t="str">
        <f>IF(LEN(A191)=0,"",INDEX('Smelter Look-up'!$A:$A,MATCH($A191,'Smelter Look-up'!$E:$E,0)))</f>
        <v/>
      </c>
      <c r="C191" s="242" t="str">
        <f>IF(LEN(A191)=0,"",INDEX('Smelter Look-up'!$C:$C,MATCH($A191,'Smelter Look-up'!$E:$E,0)))</f>
        <v/>
      </c>
      <c r="D191" s="236"/>
      <c r="E191" s="236" t="str">
        <f ca="1">IF(ISERROR($V191),"",OFFSET('Smelter Look-up'!$D$4,$V191-4,0)&amp;"")</f>
        <v/>
      </c>
      <c r="F191" s="236" t="str">
        <f ca="1">IF(ISERROR($V191),"",OFFSET('Smelter Look-up'!$E$4,$V191-4,0))</f>
        <v/>
      </c>
      <c r="G191" s="236" t="str">
        <f ca="1">IF(C191=$X$4,"Enter smelter details", IF(ISERROR($V191),"",OFFSET('Smelter Look-up'!$F$4,$V191-4,0)))</f>
        <v/>
      </c>
      <c r="H191" s="237" t="str">
        <f ca="1">IF(ISERROR($V191),"",OFFSET('Smelter Look-up'!$G$4,$V191-4,0))</f>
        <v/>
      </c>
      <c r="I191" s="238" t="str">
        <f ca="1">IF(ISERROR($V191),"",OFFSET('Smelter Look-up'!$H$4,$V191-4,0))</f>
        <v/>
      </c>
      <c r="J191" s="238" t="str">
        <f ca="1">IF(ISERROR($V191),"",OFFSET('Smelter Look-up'!$I$4,$V191-4,0))</f>
        <v/>
      </c>
      <c r="K191" s="240"/>
      <c r="L191" s="240"/>
      <c r="M191" s="240"/>
      <c r="N191" s="240"/>
      <c r="O191" s="240"/>
      <c r="P191" s="239"/>
      <c r="Q191" s="241"/>
      <c r="R191" s="236" t="str">
        <f ca="1">IF(ISERROR($V191),"",OFFSET('Smelter Look-up'!$C$4,$V191-4,0)&amp;"")</f>
        <v/>
      </c>
      <c r="S191" s="250" t="str">
        <f t="shared" ca="1" si="9"/>
        <v/>
      </c>
      <c r="T191" s="250" t="str">
        <f ca="1">IF(B191="","",IF(ISERROR(MATCH($J191,SorP!$B$1:$B$6230,0)),"",INDIRECT("'SorP'!$A$"&amp;MATCH($J191,SorP!$B$1:$B$6230,0))))</f>
        <v/>
      </c>
      <c r="U191" s="280"/>
      <c r="V191" s="281" t="e">
        <f>IF(C191="",NA(),MATCH($B191&amp;$C191,'Smelter Look-up'!$J:$J,0))</f>
        <v>#N/A</v>
      </c>
      <c r="W191" s="282"/>
      <c r="X191" s="282">
        <f t="shared" ca="1" si="10"/>
        <v>0</v>
      </c>
      <c r="Y191" s="282"/>
      <c r="Z191" s="282"/>
      <c r="AB191" s="284" t="str">
        <f t="shared" si="11"/>
        <v/>
      </c>
    </row>
    <row r="192" spans="1:28" s="283" customFormat="1" ht="20.25">
      <c r="A192" s="235"/>
      <c r="B192" s="236" t="str">
        <f>IF(LEN(A192)=0,"",INDEX('Smelter Look-up'!$A:$A,MATCH($A192,'Smelter Look-up'!$E:$E,0)))</f>
        <v/>
      </c>
      <c r="C192" s="242" t="str">
        <f>IF(LEN(A192)=0,"",INDEX('Smelter Look-up'!$C:$C,MATCH($A192,'Smelter Look-up'!$E:$E,0)))</f>
        <v/>
      </c>
      <c r="D192" s="236"/>
      <c r="E192" s="236" t="str">
        <f ca="1">IF(ISERROR($V192),"",OFFSET('Smelter Look-up'!$D$4,$V192-4,0)&amp;"")</f>
        <v/>
      </c>
      <c r="F192" s="236" t="str">
        <f ca="1">IF(ISERROR($V192),"",OFFSET('Smelter Look-up'!$E$4,$V192-4,0))</f>
        <v/>
      </c>
      <c r="G192" s="236" t="str">
        <f ca="1">IF(C192=$X$4,"Enter smelter details", IF(ISERROR($V192),"",OFFSET('Smelter Look-up'!$F$4,$V192-4,0)))</f>
        <v/>
      </c>
      <c r="H192" s="237" t="str">
        <f ca="1">IF(ISERROR($V192),"",OFFSET('Smelter Look-up'!$G$4,$V192-4,0))</f>
        <v/>
      </c>
      <c r="I192" s="238" t="str">
        <f ca="1">IF(ISERROR($V192),"",OFFSET('Smelter Look-up'!$H$4,$V192-4,0))</f>
        <v/>
      </c>
      <c r="J192" s="238" t="str">
        <f ca="1">IF(ISERROR($V192),"",OFFSET('Smelter Look-up'!$I$4,$V192-4,0))</f>
        <v/>
      </c>
      <c r="K192" s="240"/>
      <c r="L192" s="240"/>
      <c r="M192" s="240"/>
      <c r="N192" s="240"/>
      <c r="O192" s="240"/>
      <c r="P192" s="239"/>
      <c r="Q192" s="241"/>
      <c r="R192" s="236" t="str">
        <f ca="1">IF(ISERROR($V192),"",OFFSET('Smelter Look-up'!$C$4,$V192-4,0)&amp;"")</f>
        <v/>
      </c>
      <c r="S192" s="250" t="str">
        <f t="shared" ca="1" si="9"/>
        <v/>
      </c>
      <c r="T192" s="250" t="str">
        <f ca="1">IF(B192="","",IF(ISERROR(MATCH($J192,SorP!$B$1:$B$6230,0)),"",INDIRECT("'SorP'!$A$"&amp;MATCH($J192,SorP!$B$1:$B$6230,0))))</f>
        <v/>
      </c>
      <c r="U192" s="280"/>
      <c r="V192" s="281" t="e">
        <f>IF(C192="",NA(),MATCH($B192&amp;$C192,'Smelter Look-up'!$J:$J,0))</f>
        <v>#N/A</v>
      </c>
      <c r="W192" s="282"/>
      <c r="X192" s="282">
        <f t="shared" ca="1" si="10"/>
        <v>0</v>
      </c>
      <c r="Y192" s="282"/>
      <c r="Z192" s="282"/>
      <c r="AB192" s="284" t="str">
        <f t="shared" si="11"/>
        <v/>
      </c>
    </row>
    <row r="193" spans="1:28" s="283" customFormat="1" ht="20.25">
      <c r="A193" s="235"/>
      <c r="B193" s="236" t="str">
        <f>IF(LEN(A193)=0,"",INDEX('Smelter Look-up'!$A:$A,MATCH($A193,'Smelter Look-up'!$E:$E,0)))</f>
        <v/>
      </c>
      <c r="C193" s="242" t="str">
        <f>IF(LEN(A193)=0,"",INDEX('Smelter Look-up'!$C:$C,MATCH($A193,'Smelter Look-up'!$E:$E,0)))</f>
        <v/>
      </c>
      <c r="D193" s="236"/>
      <c r="E193" s="236" t="str">
        <f ca="1">IF(ISERROR($V193),"",OFFSET('Smelter Look-up'!$D$4,$V193-4,0)&amp;"")</f>
        <v/>
      </c>
      <c r="F193" s="236" t="str">
        <f ca="1">IF(ISERROR($V193),"",OFFSET('Smelter Look-up'!$E$4,$V193-4,0))</f>
        <v/>
      </c>
      <c r="G193" s="236" t="str">
        <f ca="1">IF(C193=$X$4,"Enter smelter details", IF(ISERROR($V193),"",OFFSET('Smelter Look-up'!$F$4,$V193-4,0)))</f>
        <v/>
      </c>
      <c r="H193" s="237" t="str">
        <f ca="1">IF(ISERROR($V193),"",OFFSET('Smelter Look-up'!$G$4,$V193-4,0))</f>
        <v/>
      </c>
      <c r="I193" s="238" t="str">
        <f ca="1">IF(ISERROR($V193),"",OFFSET('Smelter Look-up'!$H$4,$V193-4,0))</f>
        <v/>
      </c>
      <c r="J193" s="238" t="str">
        <f ca="1">IF(ISERROR($V193),"",OFFSET('Smelter Look-up'!$I$4,$V193-4,0))</f>
        <v/>
      </c>
      <c r="K193" s="240"/>
      <c r="L193" s="240"/>
      <c r="M193" s="240"/>
      <c r="N193" s="240"/>
      <c r="O193" s="240"/>
      <c r="P193" s="239"/>
      <c r="Q193" s="241"/>
      <c r="R193" s="236" t="str">
        <f ca="1">IF(ISERROR($V193),"",OFFSET('Smelter Look-up'!$C$4,$V193-4,0)&amp;"")</f>
        <v/>
      </c>
      <c r="S193" s="250" t="str">
        <f t="shared" ca="1" si="9"/>
        <v/>
      </c>
      <c r="T193" s="250" t="str">
        <f ca="1">IF(B193="","",IF(ISERROR(MATCH($J193,SorP!$B$1:$B$6230,0)),"",INDIRECT("'SorP'!$A$"&amp;MATCH($J193,SorP!$B$1:$B$6230,0))))</f>
        <v/>
      </c>
      <c r="U193" s="280"/>
      <c r="V193" s="281" t="e">
        <f>IF(C193="",NA(),MATCH($B193&amp;$C193,'Smelter Look-up'!$J:$J,0))</f>
        <v>#N/A</v>
      </c>
      <c r="W193" s="282"/>
      <c r="X193" s="282">
        <f t="shared" ca="1" si="10"/>
        <v>0</v>
      </c>
      <c r="Y193" s="282"/>
      <c r="Z193" s="282"/>
      <c r="AB193" s="284" t="str">
        <f t="shared" si="11"/>
        <v/>
      </c>
    </row>
    <row r="194" spans="1:28" s="283" customFormat="1" ht="20.25">
      <c r="A194" s="235"/>
      <c r="B194" s="236" t="str">
        <f>IF(LEN(A194)=0,"",INDEX('Smelter Look-up'!$A:$A,MATCH($A194,'Smelter Look-up'!$E:$E,0)))</f>
        <v/>
      </c>
      <c r="C194" s="242" t="str">
        <f>IF(LEN(A194)=0,"",INDEX('Smelter Look-up'!$C:$C,MATCH($A194,'Smelter Look-up'!$E:$E,0)))</f>
        <v/>
      </c>
      <c r="D194" s="236"/>
      <c r="E194" s="236" t="str">
        <f ca="1">IF(ISERROR($V194),"",OFFSET('Smelter Look-up'!$D$4,$V194-4,0)&amp;"")</f>
        <v/>
      </c>
      <c r="F194" s="236" t="str">
        <f ca="1">IF(ISERROR($V194),"",OFFSET('Smelter Look-up'!$E$4,$V194-4,0))</f>
        <v/>
      </c>
      <c r="G194" s="236" t="str">
        <f ca="1">IF(C194=$X$4,"Enter smelter details", IF(ISERROR($V194),"",OFFSET('Smelter Look-up'!$F$4,$V194-4,0)))</f>
        <v/>
      </c>
      <c r="H194" s="237" t="str">
        <f ca="1">IF(ISERROR($V194),"",OFFSET('Smelter Look-up'!$G$4,$V194-4,0))</f>
        <v/>
      </c>
      <c r="I194" s="238" t="str">
        <f ca="1">IF(ISERROR($V194),"",OFFSET('Smelter Look-up'!$H$4,$V194-4,0))</f>
        <v/>
      </c>
      <c r="J194" s="238" t="str">
        <f ca="1">IF(ISERROR($V194),"",OFFSET('Smelter Look-up'!$I$4,$V194-4,0))</f>
        <v/>
      </c>
      <c r="K194" s="240"/>
      <c r="L194" s="240"/>
      <c r="M194" s="240"/>
      <c r="N194" s="240"/>
      <c r="O194" s="240"/>
      <c r="P194" s="239"/>
      <c r="Q194" s="241"/>
      <c r="R194" s="236" t="str">
        <f ca="1">IF(ISERROR($V194),"",OFFSET('Smelter Look-up'!$C$4,$V194-4,0)&amp;"")</f>
        <v/>
      </c>
      <c r="S194" s="250" t="str">
        <f t="shared" ca="1" si="9"/>
        <v/>
      </c>
      <c r="T194" s="250" t="str">
        <f ca="1">IF(B194="","",IF(ISERROR(MATCH($J194,SorP!$B$1:$B$6230,0)),"",INDIRECT("'SorP'!$A$"&amp;MATCH($J194,SorP!$B$1:$B$6230,0))))</f>
        <v/>
      </c>
      <c r="U194" s="280"/>
      <c r="V194" s="281" t="e">
        <f>IF(C194="",NA(),MATCH($B194&amp;$C194,'Smelter Look-up'!$J:$J,0))</f>
        <v>#N/A</v>
      </c>
      <c r="W194" s="282"/>
      <c r="X194" s="282">
        <f t="shared" ca="1" si="10"/>
        <v>0</v>
      </c>
      <c r="Y194" s="282"/>
      <c r="Z194" s="282"/>
      <c r="AB194" s="284" t="str">
        <f t="shared" si="11"/>
        <v/>
      </c>
    </row>
    <row r="195" spans="1:28" s="283" customFormat="1" ht="20.25">
      <c r="A195" s="235"/>
      <c r="B195" s="236" t="str">
        <f>IF(LEN(A195)=0,"",INDEX('Smelter Look-up'!$A:$A,MATCH($A195,'Smelter Look-up'!$E:$E,0)))</f>
        <v/>
      </c>
      <c r="C195" s="242" t="str">
        <f>IF(LEN(A195)=0,"",INDEX('Smelter Look-up'!$C:$C,MATCH($A195,'Smelter Look-up'!$E:$E,0)))</f>
        <v/>
      </c>
      <c r="D195" s="236"/>
      <c r="E195" s="236" t="str">
        <f ca="1">IF(ISERROR($V195),"",OFFSET('Smelter Look-up'!$D$4,$V195-4,0)&amp;"")</f>
        <v/>
      </c>
      <c r="F195" s="236" t="str">
        <f ca="1">IF(ISERROR($V195),"",OFFSET('Smelter Look-up'!$E$4,$V195-4,0))</f>
        <v/>
      </c>
      <c r="G195" s="236" t="str">
        <f ca="1">IF(C195=$X$4,"Enter smelter details", IF(ISERROR($V195),"",OFFSET('Smelter Look-up'!$F$4,$V195-4,0)))</f>
        <v/>
      </c>
      <c r="H195" s="237" t="str">
        <f ca="1">IF(ISERROR($V195),"",OFFSET('Smelter Look-up'!$G$4,$V195-4,0))</f>
        <v/>
      </c>
      <c r="I195" s="238" t="str">
        <f ca="1">IF(ISERROR($V195),"",OFFSET('Smelter Look-up'!$H$4,$V195-4,0))</f>
        <v/>
      </c>
      <c r="J195" s="238" t="str">
        <f ca="1">IF(ISERROR($V195),"",OFFSET('Smelter Look-up'!$I$4,$V195-4,0))</f>
        <v/>
      </c>
      <c r="K195" s="240"/>
      <c r="L195" s="240"/>
      <c r="M195" s="240"/>
      <c r="N195" s="240"/>
      <c r="O195" s="240"/>
      <c r="P195" s="239"/>
      <c r="Q195" s="241"/>
      <c r="R195" s="236" t="str">
        <f ca="1">IF(ISERROR($V195),"",OFFSET('Smelter Look-up'!$C$4,$V195-4,0)&amp;"")</f>
        <v/>
      </c>
      <c r="S195" s="250" t="str">
        <f t="shared" ca="1" si="9"/>
        <v/>
      </c>
      <c r="T195" s="250" t="str">
        <f ca="1">IF(B195="","",IF(ISERROR(MATCH($J195,SorP!$B$1:$B$6230,0)),"",INDIRECT("'SorP'!$A$"&amp;MATCH($J195,SorP!$B$1:$B$6230,0))))</f>
        <v/>
      </c>
      <c r="U195" s="280"/>
      <c r="V195" s="281" t="e">
        <f>IF(C195="",NA(),MATCH($B195&amp;$C195,'Smelter Look-up'!$J:$J,0))</f>
        <v>#N/A</v>
      </c>
      <c r="W195" s="282"/>
      <c r="X195" s="282">
        <f t="shared" ca="1" si="10"/>
        <v>0</v>
      </c>
      <c r="Y195" s="282"/>
      <c r="Z195" s="282"/>
      <c r="AB195" s="284" t="str">
        <f t="shared" si="11"/>
        <v/>
      </c>
    </row>
    <row r="196" spans="1:28" s="283" customFormat="1" ht="20.25">
      <c r="A196" s="235"/>
      <c r="B196" s="236" t="str">
        <f>IF(LEN(A196)=0,"",INDEX('Smelter Look-up'!$A:$A,MATCH($A196,'Smelter Look-up'!$E:$E,0)))</f>
        <v/>
      </c>
      <c r="C196" s="242" t="str">
        <f>IF(LEN(A196)=0,"",INDEX('Smelter Look-up'!$C:$C,MATCH($A196,'Smelter Look-up'!$E:$E,0)))</f>
        <v/>
      </c>
      <c r="D196" s="236"/>
      <c r="E196" s="236" t="str">
        <f ca="1">IF(ISERROR($V196),"",OFFSET('Smelter Look-up'!$D$4,$V196-4,0)&amp;"")</f>
        <v/>
      </c>
      <c r="F196" s="236" t="str">
        <f ca="1">IF(ISERROR($V196),"",OFFSET('Smelter Look-up'!$E$4,$V196-4,0))</f>
        <v/>
      </c>
      <c r="G196" s="236" t="str">
        <f ca="1">IF(C196=$X$4,"Enter smelter details", IF(ISERROR($V196),"",OFFSET('Smelter Look-up'!$F$4,$V196-4,0)))</f>
        <v/>
      </c>
      <c r="H196" s="237" t="str">
        <f ca="1">IF(ISERROR($V196),"",OFFSET('Smelter Look-up'!$G$4,$V196-4,0))</f>
        <v/>
      </c>
      <c r="I196" s="238" t="str">
        <f ca="1">IF(ISERROR($V196),"",OFFSET('Smelter Look-up'!$H$4,$V196-4,0))</f>
        <v/>
      </c>
      <c r="J196" s="238" t="str">
        <f ca="1">IF(ISERROR($V196),"",OFFSET('Smelter Look-up'!$I$4,$V196-4,0))</f>
        <v/>
      </c>
      <c r="K196" s="240"/>
      <c r="L196" s="240"/>
      <c r="M196" s="240"/>
      <c r="N196" s="240"/>
      <c r="O196" s="240"/>
      <c r="P196" s="239"/>
      <c r="Q196" s="241"/>
      <c r="R196" s="236" t="str">
        <f ca="1">IF(ISERROR($V196),"",OFFSET('Smelter Look-up'!$C$4,$V196-4,0)&amp;"")</f>
        <v/>
      </c>
      <c r="S196" s="250" t="str">
        <f t="shared" ca="1" si="9"/>
        <v/>
      </c>
      <c r="T196" s="250" t="str">
        <f ca="1">IF(B196="","",IF(ISERROR(MATCH($J196,SorP!$B$1:$B$6230,0)),"",INDIRECT("'SorP'!$A$"&amp;MATCH($J196,SorP!$B$1:$B$6230,0))))</f>
        <v/>
      </c>
      <c r="U196" s="280"/>
      <c r="V196" s="281" t="e">
        <f>IF(C196="",NA(),MATCH($B196&amp;$C196,'Smelter Look-up'!$J:$J,0))</f>
        <v>#N/A</v>
      </c>
      <c r="W196" s="282"/>
      <c r="X196" s="282">
        <f t="shared" ca="1" si="10"/>
        <v>0</v>
      </c>
      <c r="Y196" s="282"/>
      <c r="Z196" s="282"/>
      <c r="AB196" s="284" t="str">
        <f t="shared" si="11"/>
        <v/>
      </c>
    </row>
    <row r="197" spans="1:28" s="283" customFormat="1" ht="20.25">
      <c r="A197" s="235"/>
      <c r="B197" s="236" t="str">
        <f>IF(LEN(A197)=0,"",INDEX('Smelter Look-up'!$A:$A,MATCH($A197,'Smelter Look-up'!$E:$E,0)))</f>
        <v/>
      </c>
      <c r="C197" s="242" t="str">
        <f>IF(LEN(A197)=0,"",INDEX('Smelter Look-up'!$C:$C,MATCH($A197,'Smelter Look-up'!$E:$E,0)))</f>
        <v/>
      </c>
      <c r="D197" s="236"/>
      <c r="E197" s="236" t="str">
        <f ca="1">IF(ISERROR($V197),"",OFFSET('Smelter Look-up'!$D$4,$V197-4,0)&amp;"")</f>
        <v/>
      </c>
      <c r="F197" s="236" t="str">
        <f ca="1">IF(ISERROR($V197),"",OFFSET('Smelter Look-up'!$E$4,$V197-4,0))</f>
        <v/>
      </c>
      <c r="G197" s="236" t="str">
        <f ca="1">IF(C197=$X$4,"Enter smelter details", IF(ISERROR($V197),"",OFFSET('Smelter Look-up'!$F$4,$V197-4,0)))</f>
        <v/>
      </c>
      <c r="H197" s="237" t="str">
        <f ca="1">IF(ISERROR($V197),"",OFFSET('Smelter Look-up'!$G$4,$V197-4,0))</f>
        <v/>
      </c>
      <c r="I197" s="238" t="str">
        <f ca="1">IF(ISERROR($V197),"",OFFSET('Smelter Look-up'!$H$4,$V197-4,0))</f>
        <v/>
      </c>
      <c r="J197" s="238" t="str">
        <f ca="1">IF(ISERROR($V197),"",OFFSET('Smelter Look-up'!$I$4,$V197-4,0))</f>
        <v/>
      </c>
      <c r="K197" s="240"/>
      <c r="L197" s="240"/>
      <c r="M197" s="240"/>
      <c r="N197" s="240"/>
      <c r="O197" s="240"/>
      <c r="P197" s="239"/>
      <c r="Q197" s="241"/>
      <c r="R197" s="236" t="str">
        <f ca="1">IF(ISERROR($V197),"",OFFSET('Smelter Look-up'!$C$4,$V197-4,0)&amp;"")</f>
        <v/>
      </c>
      <c r="S197" s="250" t="str">
        <f t="shared" ca="1" si="9"/>
        <v/>
      </c>
      <c r="T197" s="250" t="str">
        <f ca="1">IF(B197="","",IF(ISERROR(MATCH($J197,SorP!$B$1:$B$6230,0)),"",INDIRECT("'SorP'!$A$"&amp;MATCH($J197,SorP!$B$1:$B$6230,0))))</f>
        <v/>
      </c>
      <c r="U197" s="280"/>
      <c r="V197" s="281" t="e">
        <f>IF(C197="",NA(),MATCH($B197&amp;$C197,'Smelter Look-up'!$J:$J,0))</f>
        <v>#N/A</v>
      </c>
      <c r="W197" s="282"/>
      <c r="X197" s="282">
        <f t="shared" ca="1" si="10"/>
        <v>0</v>
      </c>
      <c r="Y197" s="282"/>
      <c r="Z197" s="282"/>
      <c r="AB197" s="284" t="str">
        <f t="shared" si="11"/>
        <v/>
      </c>
    </row>
    <row r="198" spans="1:28" s="283" customFormat="1" ht="20.25">
      <c r="A198" s="235"/>
      <c r="B198" s="236" t="str">
        <f>IF(LEN(A198)=0,"",INDEX('Smelter Look-up'!$A:$A,MATCH($A198,'Smelter Look-up'!$E:$E,0)))</f>
        <v/>
      </c>
      <c r="C198" s="242" t="str">
        <f>IF(LEN(A198)=0,"",INDEX('Smelter Look-up'!$C:$C,MATCH($A198,'Smelter Look-up'!$E:$E,0)))</f>
        <v/>
      </c>
      <c r="D198" s="236"/>
      <c r="E198" s="236" t="str">
        <f ca="1">IF(ISERROR($V198),"",OFFSET('Smelter Look-up'!$D$4,$V198-4,0)&amp;"")</f>
        <v/>
      </c>
      <c r="F198" s="236" t="str">
        <f ca="1">IF(ISERROR($V198),"",OFFSET('Smelter Look-up'!$E$4,$V198-4,0))</f>
        <v/>
      </c>
      <c r="G198" s="236" t="str">
        <f ca="1">IF(C198=$X$4,"Enter smelter details", IF(ISERROR($V198),"",OFFSET('Smelter Look-up'!$F$4,$V198-4,0)))</f>
        <v/>
      </c>
      <c r="H198" s="237" t="str">
        <f ca="1">IF(ISERROR($V198),"",OFFSET('Smelter Look-up'!$G$4,$V198-4,0))</f>
        <v/>
      </c>
      <c r="I198" s="238" t="str">
        <f ca="1">IF(ISERROR($V198),"",OFFSET('Smelter Look-up'!$H$4,$V198-4,0))</f>
        <v/>
      </c>
      <c r="J198" s="238" t="str">
        <f ca="1">IF(ISERROR($V198),"",OFFSET('Smelter Look-up'!$I$4,$V198-4,0))</f>
        <v/>
      </c>
      <c r="K198" s="240"/>
      <c r="L198" s="240"/>
      <c r="M198" s="240"/>
      <c r="N198" s="240"/>
      <c r="O198" s="240"/>
      <c r="P198" s="239"/>
      <c r="Q198" s="241"/>
      <c r="R198" s="236" t="str">
        <f ca="1">IF(ISERROR($V198),"",OFFSET('Smelter Look-up'!$C$4,$V198-4,0)&amp;"")</f>
        <v/>
      </c>
      <c r="S198" s="250" t="str">
        <f t="shared" ca="1" si="9"/>
        <v/>
      </c>
      <c r="T198" s="250" t="str">
        <f ca="1">IF(B198="","",IF(ISERROR(MATCH($J198,SorP!$B$1:$B$6230,0)),"",INDIRECT("'SorP'!$A$"&amp;MATCH($J198,SorP!$B$1:$B$6230,0))))</f>
        <v/>
      </c>
      <c r="U198" s="280"/>
      <c r="V198" s="281" t="e">
        <f>IF(C198="",NA(),MATCH($B198&amp;$C198,'Smelter Look-up'!$J:$J,0))</f>
        <v>#N/A</v>
      </c>
      <c r="W198" s="282"/>
      <c r="X198" s="282">
        <f t="shared" ca="1" si="10"/>
        <v>0</v>
      </c>
      <c r="Y198" s="282"/>
      <c r="Z198" s="282"/>
      <c r="AB198" s="284" t="str">
        <f t="shared" si="11"/>
        <v/>
      </c>
    </row>
    <row r="199" spans="1:28" s="283" customFormat="1" ht="20.25">
      <c r="A199" s="235"/>
      <c r="B199" s="236" t="str">
        <f>IF(LEN(A199)=0,"",INDEX('Smelter Look-up'!$A:$A,MATCH($A199,'Smelter Look-up'!$E:$E,0)))</f>
        <v/>
      </c>
      <c r="C199" s="242" t="str">
        <f>IF(LEN(A199)=0,"",INDEX('Smelter Look-up'!$C:$C,MATCH($A199,'Smelter Look-up'!$E:$E,0)))</f>
        <v/>
      </c>
      <c r="D199" s="236"/>
      <c r="E199" s="236" t="str">
        <f ca="1">IF(ISERROR($V199),"",OFFSET('Smelter Look-up'!$D$4,$V199-4,0)&amp;"")</f>
        <v/>
      </c>
      <c r="F199" s="236" t="str">
        <f ca="1">IF(ISERROR($V199),"",OFFSET('Smelter Look-up'!$E$4,$V199-4,0))</f>
        <v/>
      </c>
      <c r="G199" s="236" t="str">
        <f ca="1">IF(C199=$X$4,"Enter smelter details", IF(ISERROR($V199),"",OFFSET('Smelter Look-up'!$F$4,$V199-4,0)))</f>
        <v/>
      </c>
      <c r="H199" s="237" t="str">
        <f ca="1">IF(ISERROR($V199),"",OFFSET('Smelter Look-up'!$G$4,$V199-4,0))</f>
        <v/>
      </c>
      <c r="I199" s="238" t="str">
        <f ca="1">IF(ISERROR($V199),"",OFFSET('Smelter Look-up'!$H$4,$V199-4,0))</f>
        <v/>
      </c>
      <c r="J199" s="238" t="str">
        <f ca="1">IF(ISERROR($V199),"",OFFSET('Smelter Look-up'!$I$4,$V199-4,0))</f>
        <v/>
      </c>
      <c r="K199" s="240"/>
      <c r="L199" s="240"/>
      <c r="M199" s="240"/>
      <c r="N199" s="240"/>
      <c r="O199" s="240"/>
      <c r="P199" s="239"/>
      <c r="Q199" s="241"/>
      <c r="R199" s="236" t="str">
        <f ca="1">IF(ISERROR($V199),"",OFFSET('Smelter Look-up'!$C$4,$V199-4,0)&amp;"")</f>
        <v/>
      </c>
      <c r="S199" s="250" t="str">
        <f t="shared" ca="1" si="9"/>
        <v/>
      </c>
      <c r="T199" s="250" t="str">
        <f ca="1">IF(B199="","",IF(ISERROR(MATCH($J199,SorP!$B$1:$B$6230,0)),"",INDIRECT("'SorP'!$A$"&amp;MATCH($J199,SorP!$B$1:$B$6230,0))))</f>
        <v/>
      </c>
      <c r="U199" s="280"/>
      <c r="V199" s="281" t="e">
        <f>IF(C199="",NA(),MATCH($B199&amp;$C199,'Smelter Look-up'!$J:$J,0))</f>
        <v>#N/A</v>
      </c>
      <c r="W199" s="282"/>
      <c r="X199" s="282">
        <f t="shared" ca="1" si="10"/>
        <v>0</v>
      </c>
      <c r="Y199" s="282"/>
      <c r="Z199" s="282"/>
      <c r="AB199" s="284" t="str">
        <f t="shared" si="11"/>
        <v/>
      </c>
    </row>
    <row r="200" spans="1:28" s="283" customFormat="1" ht="20.25">
      <c r="A200" s="235"/>
      <c r="B200" s="236" t="str">
        <f>IF(LEN(A200)=0,"",INDEX('Smelter Look-up'!$A:$A,MATCH($A200,'Smelter Look-up'!$E:$E,0)))</f>
        <v/>
      </c>
      <c r="C200" s="242" t="str">
        <f>IF(LEN(A200)=0,"",INDEX('Smelter Look-up'!$C:$C,MATCH($A200,'Smelter Look-up'!$E:$E,0)))</f>
        <v/>
      </c>
      <c r="D200" s="236"/>
      <c r="E200" s="236" t="str">
        <f ca="1">IF(ISERROR($V200),"",OFFSET('Smelter Look-up'!$D$4,$V200-4,0)&amp;"")</f>
        <v/>
      </c>
      <c r="F200" s="236" t="str">
        <f ca="1">IF(ISERROR($V200),"",OFFSET('Smelter Look-up'!$E$4,$V200-4,0))</f>
        <v/>
      </c>
      <c r="G200" s="236" t="str">
        <f ca="1">IF(C200=$X$4,"Enter smelter details", IF(ISERROR($V200),"",OFFSET('Smelter Look-up'!$F$4,$V200-4,0)))</f>
        <v/>
      </c>
      <c r="H200" s="237" t="str">
        <f ca="1">IF(ISERROR($V200),"",OFFSET('Smelter Look-up'!$G$4,$V200-4,0))</f>
        <v/>
      </c>
      <c r="I200" s="238" t="str">
        <f ca="1">IF(ISERROR($V200),"",OFFSET('Smelter Look-up'!$H$4,$V200-4,0))</f>
        <v/>
      </c>
      <c r="J200" s="238" t="str">
        <f ca="1">IF(ISERROR($V200),"",OFFSET('Smelter Look-up'!$I$4,$V200-4,0))</f>
        <v/>
      </c>
      <c r="K200" s="240"/>
      <c r="L200" s="240"/>
      <c r="M200" s="240"/>
      <c r="N200" s="240"/>
      <c r="O200" s="240"/>
      <c r="P200" s="239"/>
      <c r="Q200" s="241"/>
      <c r="R200" s="236" t="str">
        <f ca="1">IF(ISERROR($V200),"",OFFSET('Smelter Look-up'!$C$4,$V200-4,0)&amp;"")</f>
        <v/>
      </c>
      <c r="S200" s="250" t="str">
        <f t="shared" ca="1" si="9"/>
        <v/>
      </c>
      <c r="T200" s="250" t="str">
        <f ca="1">IF(B200="","",IF(ISERROR(MATCH($J200,SorP!$B$1:$B$6230,0)),"",INDIRECT("'SorP'!$A$"&amp;MATCH($J200,SorP!$B$1:$B$6230,0))))</f>
        <v/>
      </c>
      <c r="U200" s="280"/>
      <c r="V200" s="281" t="e">
        <f>IF(C200="",NA(),MATCH($B200&amp;$C200,'Smelter Look-up'!$J:$J,0))</f>
        <v>#N/A</v>
      </c>
      <c r="W200" s="282"/>
      <c r="X200" s="282">
        <f t="shared" ca="1" si="10"/>
        <v>0</v>
      </c>
      <c r="Y200" s="282"/>
      <c r="Z200" s="282"/>
      <c r="AB200" s="284" t="str">
        <f t="shared" si="11"/>
        <v/>
      </c>
    </row>
    <row r="201" spans="1:28" s="283" customFormat="1" ht="20.25">
      <c r="A201" s="235"/>
      <c r="B201" s="236" t="str">
        <f>IF(LEN(A201)=0,"",INDEX('Smelter Look-up'!$A:$A,MATCH($A201,'Smelter Look-up'!$E:$E,0)))</f>
        <v/>
      </c>
      <c r="C201" s="242" t="str">
        <f>IF(LEN(A201)=0,"",INDEX('Smelter Look-up'!$C:$C,MATCH($A201,'Smelter Look-up'!$E:$E,0)))</f>
        <v/>
      </c>
      <c r="D201" s="236"/>
      <c r="E201" s="236" t="str">
        <f ca="1">IF(ISERROR($V201),"",OFFSET('Smelter Look-up'!$D$4,$V201-4,0)&amp;"")</f>
        <v/>
      </c>
      <c r="F201" s="236" t="str">
        <f ca="1">IF(ISERROR($V201),"",OFFSET('Smelter Look-up'!$E$4,$V201-4,0))</f>
        <v/>
      </c>
      <c r="G201" s="236" t="str">
        <f ca="1">IF(C201=$X$4,"Enter smelter details", IF(ISERROR($V201),"",OFFSET('Smelter Look-up'!$F$4,$V201-4,0)))</f>
        <v/>
      </c>
      <c r="H201" s="237" t="str">
        <f ca="1">IF(ISERROR($V201),"",OFFSET('Smelter Look-up'!$G$4,$V201-4,0))</f>
        <v/>
      </c>
      <c r="I201" s="238" t="str">
        <f ca="1">IF(ISERROR($V201),"",OFFSET('Smelter Look-up'!$H$4,$V201-4,0))</f>
        <v/>
      </c>
      <c r="J201" s="238" t="str">
        <f ca="1">IF(ISERROR($V201),"",OFFSET('Smelter Look-up'!$I$4,$V201-4,0))</f>
        <v/>
      </c>
      <c r="K201" s="240"/>
      <c r="L201" s="240"/>
      <c r="M201" s="240"/>
      <c r="N201" s="240"/>
      <c r="O201" s="240"/>
      <c r="P201" s="239"/>
      <c r="Q201" s="241"/>
      <c r="R201" s="236" t="str">
        <f ca="1">IF(ISERROR($V201),"",OFFSET('Smelter Look-up'!$C$4,$V201-4,0)&amp;"")</f>
        <v/>
      </c>
      <c r="S201" s="250" t="str">
        <f t="shared" ca="1" si="9"/>
        <v/>
      </c>
      <c r="T201" s="250" t="str">
        <f ca="1">IF(B201="","",IF(ISERROR(MATCH($J201,SorP!$B$1:$B$6230,0)),"",INDIRECT("'SorP'!$A$"&amp;MATCH($J201,SorP!$B$1:$B$6230,0))))</f>
        <v/>
      </c>
      <c r="U201" s="280"/>
      <c r="V201" s="281" t="e">
        <f>IF(C201="",NA(),MATCH($B201&amp;$C201,'Smelter Look-up'!$J:$J,0))</f>
        <v>#N/A</v>
      </c>
      <c r="W201" s="282"/>
      <c r="X201" s="282">
        <f t="shared" ca="1" si="10"/>
        <v>0</v>
      </c>
      <c r="Y201" s="282"/>
      <c r="Z201" s="282"/>
      <c r="AB201" s="284" t="str">
        <f t="shared" si="11"/>
        <v/>
      </c>
    </row>
    <row r="202" spans="1:28" s="283" customFormat="1" ht="20.25">
      <c r="A202" s="235"/>
      <c r="B202" s="236" t="str">
        <f>IF(LEN(A202)=0,"",INDEX('Smelter Look-up'!$A:$A,MATCH($A202,'Smelter Look-up'!$E:$E,0)))</f>
        <v/>
      </c>
      <c r="C202" s="242" t="str">
        <f>IF(LEN(A202)=0,"",INDEX('Smelter Look-up'!$C:$C,MATCH($A202,'Smelter Look-up'!$E:$E,0)))</f>
        <v/>
      </c>
      <c r="D202" s="236"/>
      <c r="E202" s="236" t="str">
        <f ca="1">IF(ISERROR($V202),"",OFFSET('Smelter Look-up'!$D$4,$V202-4,0)&amp;"")</f>
        <v/>
      </c>
      <c r="F202" s="236" t="str">
        <f ca="1">IF(ISERROR($V202),"",OFFSET('Smelter Look-up'!$E$4,$V202-4,0))</f>
        <v/>
      </c>
      <c r="G202" s="236" t="str">
        <f ca="1">IF(C202=$X$4,"Enter smelter details", IF(ISERROR($V202),"",OFFSET('Smelter Look-up'!$F$4,$V202-4,0)))</f>
        <v/>
      </c>
      <c r="H202" s="237" t="str">
        <f ca="1">IF(ISERROR($V202),"",OFFSET('Smelter Look-up'!$G$4,$V202-4,0))</f>
        <v/>
      </c>
      <c r="I202" s="238" t="str">
        <f ca="1">IF(ISERROR($V202),"",OFFSET('Smelter Look-up'!$H$4,$V202-4,0))</f>
        <v/>
      </c>
      <c r="J202" s="238" t="str">
        <f ca="1">IF(ISERROR($V202),"",OFFSET('Smelter Look-up'!$I$4,$V202-4,0))</f>
        <v/>
      </c>
      <c r="K202" s="240"/>
      <c r="L202" s="240"/>
      <c r="M202" s="240"/>
      <c r="N202" s="240"/>
      <c r="O202" s="240"/>
      <c r="P202" s="239"/>
      <c r="Q202" s="241"/>
      <c r="R202" s="236" t="str">
        <f ca="1">IF(ISERROR($V202),"",OFFSET('Smelter Look-up'!$C$4,$V202-4,0)&amp;"")</f>
        <v/>
      </c>
      <c r="S202" s="250" t="str">
        <f t="shared" ca="1" si="9"/>
        <v/>
      </c>
      <c r="T202" s="250" t="str">
        <f ca="1">IF(B202="","",IF(ISERROR(MATCH($J202,SorP!$B$1:$B$6230,0)),"",INDIRECT("'SorP'!$A$"&amp;MATCH($J202,SorP!$B$1:$B$6230,0))))</f>
        <v/>
      </c>
      <c r="U202" s="280"/>
      <c r="V202" s="281" t="e">
        <f>IF(C202="",NA(),MATCH($B202&amp;$C202,'Smelter Look-up'!$J:$J,0))</f>
        <v>#N/A</v>
      </c>
      <c r="W202" s="282"/>
      <c r="X202" s="282">
        <f t="shared" ca="1" si="10"/>
        <v>0</v>
      </c>
      <c r="Y202" s="282"/>
      <c r="Z202" s="282"/>
      <c r="AB202" s="284" t="str">
        <f t="shared" si="11"/>
        <v/>
      </c>
    </row>
    <row r="203" spans="1:28" s="283" customFormat="1" ht="20.25">
      <c r="A203" s="235"/>
      <c r="B203" s="236" t="str">
        <f>IF(LEN(A203)=0,"",INDEX('Smelter Look-up'!$A:$A,MATCH($A203,'Smelter Look-up'!$E:$E,0)))</f>
        <v/>
      </c>
      <c r="C203" s="242" t="str">
        <f>IF(LEN(A203)=0,"",INDEX('Smelter Look-up'!$C:$C,MATCH($A203,'Smelter Look-up'!$E:$E,0)))</f>
        <v/>
      </c>
      <c r="D203" s="236"/>
      <c r="E203" s="236" t="str">
        <f ca="1">IF(ISERROR($V203),"",OFFSET('Smelter Look-up'!$D$4,$V203-4,0)&amp;"")</f>
        <v/>
      </c>
      <c r="F203" s="236" t="str">
        <f ca="1">IF(ISERROR($V203),"",OFFSET('Smelter Look-up'!$E$4,$V203-4,0))</f>
        <v/>
      </c>
      <c r="G203" s="236" t="str">
        <f ca="1">IF(C203=$X$4,"Enter smelter details", IF(ISERROR($V203),"",OFFSET('Smelter Look-up'!$F$4,$V203-4,0)))</f>
        <v/>
      </c>
      <c r="H203" s="237" t="str">
        <f ca="1">IF(ISERROR($V203),"",OFFSET('Smelter Look-up'!$G$4,$V203-4,0))</f>
        <v/>
      </c>
      <c r="I203" s="238" t="str">
        <f ca="1">IF(ISERROR($V203),"",OFFSET('Smelter Look-up'!$H$4,$V203-4,0))</f>
        <v/>
      </c>
      <c r="J203" s="238" t="str">
        <f ca="1">IF(ISERROR($V203),"",OFFSET('Smelter Look-up'!$I$4,$V203-4,0))</f>
        <v/>
      </c>
      <c r="K203" s="240"/>
      <c r="L203" s="240"/>
      <c r="M203" s="240"/>
      <c r="N203" s="240"/>
      <c r="O203" s="240"/>
      <c r="P203" s="239"/>
      <c r="Q203" s="241"/>
      <c r="R203" s="236" t="str">
        <f ca="1">IF(ISERROR($V203),"",OFFSET('Smelter Look-up'!$C$4,$V203-4,0)&amp;"")</f>
        <v/>
      </c>
      <c r="S203" s="250" t="str">
        <f t="shared" ca="1" si="9"/>
        <v/>
      </c>
      <c r="T203" s="250" t="str">
        <f ca="1">IF(B203="","",IF(ISERROR(MATCH($J203,SorP!$B$1:$B$6230,0)),"",INDIRECT("'SorP'!$A$"&amp;MATCH($J203,SorP!$B$1:$B$6230,0))))</f>
        <v/>
      </c>
      <c r="U203" s="280"/>
      <c r="V203" s="281" t="e">
        <f>IF(C203="",NA(),MATCH($B203&amp;$C203,'Smelter Look-up'!$J:$J,0))</f>
        <v>#N/A</v>
      </c>
      <c r="W203" s="282"/>
      <c r="X203" s="282">
        <f t="shared" ca="1" si="10"/>
        <v>0</v>
      </c>
      <c r="Y203" s="282"/>
      <c r="Z203" s="282"/>
      <c r="AB203" s="284" t="str">
        <f t="shared" si="11"/>
        <v/>
      </c>
    </row>
    <row r="204" spans="1:28" s="283" customFormat="1" ht="20.25">
      <c r="A204" s="235"/>
      <c r="B204" s="236" t="str">
        <f>IF(LEN(A204)=0,"",INDEX('Smelter Look-up'!$A:$A,MATCH($A204,'Smelter Look-up'!$E:$E,0)))</f>
        <v/>
      </c>
      <c r="C204" s="242" t="str">
        <f>IF(LEN(A204)=0,"",INDEX('Smelter Look-up'!$C:$C,MATCH($A204,'Smelter Look-up'!$E:$E,0)))</f>
        <v/>
      </c>
      <c r="D204" s="236"/>
      <c r="E204" s="236" t="str">
        <f ca="1">IF(ISERROR($V204),"",OFFSET('Smelter Look-up'!$D$4,$V204-4,0)&amp;"")</f>
        <v/>
      </c>
      <c r="F204" s="236" t="str">
        <f ca="1">IF(ISERROR($V204),"",OFFSET('Smelter Look-up'!$E$4,$V204-4,0))</f>
        <v/>
      </c>
      <c r="G204" s="236" t="str">
        <f ca="1">IF(C204=$X$4,"Enter smelter details", IF(ISERROR($V204),"",OFFSET('Smelter Look-up'!$F$4,$V204-4,0)))</f>
        <v/>
      </c>
      <c r="H204" s="237" t="str">
        <f ca="1">IF(ISERROR($V204),"",OFFSET('Smelter Look-up'!$G$4,$V204-4,0))</f>
        <v/>
      </c>
      <c r="I204" s="238" t="str">
        <f ca="1">IF(ISERROR($V204),"",OFFSET('Smelter Look-up'!$H$4,$V204-4,0))</f>
        <v/>
      </c>
      <c r="J204" s="238" t="str">
        <f ca="1">IF(ISERROR($V204),"",OFFSET('Smelter Look-up'!$I$4,$V204-4,0))</f>
        <v/>
      </c>
      <c r="K204" s="240"/>
      <c r="L204" s="240"/>
      <c r="M204" s="240"/>
      <c r="N204" s="240"/>
      <c r="O204" s="240"/>
      <c r="P204" s="239"/>
      <c r="Q204" s="241"/>
      <c r="R204" s="236" t="str">
        <f ca="1">IF(ISERROR($V204),"",OFFSET('Smelter Look-up'!$C$4,$V204-4,0)&amp;"")</f>
        <v/>
      </c>
      <c r="S204" s="250" t="str">
        <f t="shared" ca="1" si="9"/>
        <v/>
      </c>
      <c r="T204" s="250" t="str">
        <f ca="1">IF(B204="","",IF(ISERROR(MATCH($J204,SorP!$B$1:$B$6230,0)),"",INDIRECT("'SorP'!$A$"&amp;MATCH($J204,SorP!$B$1:$B$6230,0))))</f>
        <v/>
      </c>
      <c r="U204" s="280"/>
      <c r="V204" s="281" t="e">
        <f>IF(C204="",NA(),MATCH($B204&amp;$C204,'Smelter Look-up'!$J:$J,0))</f>
        <v>#N/A</v>
      </c>
      <c r="W204" s="282"/>
      <c r="X204" s="282">
        <f t="shared" ca="1" si="10"/>
        <v>0</v>
      </c>
      <c r="Y204" s="282"/>
      <c r="Z204" s="282"/>
      <c r="AB204" s="284" t="str">
        <f t="shared" si="11"/>
        <v/>
      </c>
    </row>
    <row r="205" spans="1:28" s="283" customFormat="1" ht="20.25">
      <c r="A205" s="235"/>
      <c r="B205" s="236" t="str">
        <f>IF(LEN(A205)=0,"",INDEX('Smelter Look-up'!$A:$A,MATCH($A205,'Smelter Look-up'!$E:$E,0)))</f>
        <v/>
      </c>
      <c r="C205" s="242" t="str">
        <f>IF(LEN(A205)=0,"",INDEX('Smelter Look-up'!$C:$C,MATCH($A205,'Smelter Look-up'!$E:$E,0)))</f>
        <v/>
      </c>
      <c r="D205" s="236"/>
      <c r="E205" s="236" t="str">
        <f ca="1">IF(ISERROR($V205),"",OFFSET('Smelter Look-up'!$D$4,$V205-4,0)&amp;"")</f>
        <v/>
      </c>
      <c r="F205" s="236" t="str">
        <f ca="1">IF(ISERROR($V205),"",OFFSET('Smelter Look-up'!$E$4,$V205-4,0))</f>
        <v/>
      </c>
      <c r="G205" s="236" t="str">
        <f ca="1">IF(C205=$X$4,"Enter smelter details", IF(ISERROR($V205),"",OFFSET('Smelter Look-up'!$F$4,$V205-4,0)))</f>
        <v/>
      </c>
      <c r="H205" s="237" t="str">
        <f ca="1">IF(ISERROR($V205),"",OFFSET('Smelter Look-up'!$G$4,$V205-4,0))</f>
        <v/>
      </c>
      <c r="I205" s="238" t="str">
        <f ca="1">IF(ISERROR($V205),"",OFFSET('Smelter Look-up'!$H$4,$V205-4,0))</f>
        <v/>
      </c>
      <c r="J205" s="238" t="str">
        <f ca="1">IF(ISERROR($V205),"",OFFSET('Smelter Look-up'!$I$4,$V205-4,0))</f>
        <v/>
      </c>
      <c r="K205" s="240"/>
      <c r="L205" s="240"/>
      <c r="M205" s="240"/>
      <c r="N205" s="240"/>
      <c r="O205" s="240"/>
      <c r="P205" s="239"/>
      <c r="Q205" s="241"/>
      <c r="R205" s="236" t="str">
        <f ca="1">IF(ISERROR($V205),"",OFFSET('Smelter Look-up'!$C$4,$V205-4,0)&amp;"")</f>
        <v/>
      </c>
      <c r="S205" s="250" t="str">
        <f t="shared" ca="1" si="9"/>
        <v/>
      </c>
      <c r="T205" s="250" t="str">
        <f ca="1">IF(B205="","",IF(ISERROR(MATCH($J205,SorP!$B$1:$B$6230,0)),"",INDIRECT("'SorP'!$A$"&amp;MATCH($J205,SorP!$B$1:$B$6230,0))))</f>
        <v/>
      </c>
      <c r="U205" s="280"/>
      <c r="V205" s="281" t="e">
        <f>IF(C205="",NA(),MATCH($B205&amp;$C205,'Smelter Look-up'!$J:$J,0))</f>
        <v>#N/A</v>
      </c>
      <c r="W205" s="282"/>
      <c r="X205" s="282">
        <f t="shared" ca="1" si="10"/>
        <v>0</v>
      </c>
      <c r="Y205" s="282"/>
      <c r="Z205" s="282"/>
      <c r="AB205" s="284" t="str">
        <f t="shared" si="11"/>
        <v/>
      </c>
    </row>
    <row r="206" spans="1:28" s="283" customFormat="1" ht="20.25">
      <c r="A206" s="235"/>
      <c r="B206" s="236" t="str">
        <f>IF(LEN(A206)=0,"",INDEX('Smelter Look-up'!$A:$A,MATCH($A206,'Smelter Look-up'!$E:$E,0)))</f>
        <v/>
      </c>
      <c r="C206" s="242" t="str">
        <f>IF(LEN(A206)=0,"",INDEX('Smelter Look-up'!$C:$C,MATCH($A206,'Smelter Look-up'!$E:$E,0)))</f>
        <v/>
      </c>
      <c r="D206" s="236"/>
      <c r="E206" s="236" t="str">
        <f ca="1">IF(ISERROR($V206),"",OFFSET('Smelter Look-up'!$D$4,$V206-4,0)&amp;"")</f>
        <v/>
      </c>
      <c r="F206" s="236" t="str">
        <f ca="1">IF(ISERROR($V206),"",OFFSET('Smelter Look-up'!$E$4,$V206-4,0))</f>
        <v/>
      </c>
      <c r="G206" s="236" t="str">
        <f ca="1">IF(C206=$X$4,"Enter smelter details", IF(ISERROR($V206),"",OFFSET('Smelter Look-up'!$F$4,$V206-4,0)))</f>
        <v/>
      </c>
      <c r="H206" s="237" t="str">
        <f ca="1">IF(ISERROR($V206),"",OFFSET('Smelter Look-up'!$G$4,$V206-4,0))</f>
        <v/>
      </c>
      <c r="I206" s="238" t="str">
        <f ca="1">IF(ISERROR($V206),"",OFFSET('Smelter Look-up'!$H$4,$V206-4,0))</f>
        <v/>
      </c>
      <c r="J206" s="238" t="str">
        <f ca="1">IF(ISERROR($V206),"",OFFSET('Smelter Look-up'!$I$4,$V206-4,0))</f>
        <v/>
      </c>
      <c r="K206" s="240"/>
      <c r="L206" s="240"/>
      <c r="M206" s="240"/>
      <c r="N206" s="240"/>
      <c r="O206" s="240"/>
      <c r="P206" s="239"/>
      <c r="Q206" s="241"/>
      <c r="R206" s="236" t="str">
        <f ca="1">IF(ISERROR($V206),"",OFFSET('Smelter Look-up'!$C$4,$V206-4,0)&amp;"")</f>
        <v/>
      </c>
      <c r="S206" s="250" t="str">
        <f t="shared" ca="1" si="9"/>
        <v/>
      </c>
      <c r="T206" s="250" t="str">
        <f ca="1">IF(B206="","",IF(ISERROR(MATCH($J206,SorP!$B$1:$B$6230,0)),"",INDIRECT("'SorP'!$A$"&amp;MATCH($J206,SorP!$B$1:$B$6230,0))))</f>
        <v/>
      </c>
      <c r="U206" s="280"/>
      <c r="V206" s="281" t="e">
        <f>IF(C206="",NA(),MATCH($B206&amp;$C206,'Smelter Look-up'!$J:$J,0))</f>
        <v>#N/A</v>
      </c>
      <c r="W206" s="282"/>
      <c r="X206" s="282">
        <f t="shared" ca="1" si="10"/>
        <v>0</v>
      </c>
      <c r="Y206" s="282"/>
      <c r="Z206" s="282"/>
      <c r="AB206" s="284" t="str">
        <f t="shared" si="11"/>
        <v/>
      </c>
    </row>
    <row r="207" spans="1:28" s="283" customFormat="1" ht="20.25">
      <c r="A207" s="235"/>
      <c r="B207" s="236" t="str">
        <f>IF(LEN(A207)=0,"",INDEX('Smelter Look-up'!$A:$A,MATCH($A207,'Smelter Look-up'!$E:$E,0)))</f>
        <v/>
      </c>
      <c r="C207" s="242" t="str">
        <f>IF(LEN(A207)=0,"",INDEX('Smelter Look-up'!$C:$C,MATCH($A207,'Smelter Look-up'!$E:$E,0)))</f>
        <v/>
      </c>
      <c r="D207" s="236"/>
      <c r="E207" s="236" t="str">
        <f ca="1">IF(ISERROR($V207),"",OFFSET('Smelter Look-up'!$D$4,$V207-4,0)&amp;"")</f>
        <v/>
      </c>
      <c r="F207" s="236" t="str">
        <f ca="1">IF(ISERROR($V207),"",OFFSET('Smelter Look-up'!$E$4,$V207-4,0))</f>
        <v/>
      </c>
      <c r="G207" s="236" t="str">
        <f ca="1">IF(C207=$X$4,"Enter smelter details", IF(ISERROR($V207),"",OFFSET('Smelter Look-up'!$F$4,$V207-4,0)))</f>
        <v/>
      </c>
      <c r="H207" s="237" t="str">
        <f ca="1">IF(ISERROR($V207),"",OFFSET('Smelter Look-up'!$G$4,$V207-4,0))</f>
        <v/>
      </c>
      <c r="I207" s="238" t="str">
        <f ca="1">IF(ISERROR($V207),"",OFFSET('Smelter Look-up'!$H$4,$V207-4,0))</f>
        <v/>
      </c>
      <c r="J207" s="238" t="str">
        <f ca="1">IF(ISERROR($V207),"",OFFSET('Smelter Look-up'!$I$4,$V207-4,0))</f>
        <v/>
      </c>
      <c r="K207" s="240"/>
      <c r="L207" s="240"/>
      <c r="M207" s="240"/>
      <c r="N207" s="240"/>
      <c r="O207" s="240"/>
      <c r="P207" s="239"/>
      <c r="Q207" s="241"/>
      <c r="R207" s="236" t="str">
        <f ca="1">IF(ISERROR($V207),"",OFFSET('Smelter Look-up'!$C$4,$V207-4,0)&amp;"")</f>
        <v/>
      </c>
      <c r="S207" s="250" t="str">
        <f t="shared" ca="1" si="9"/>
        <v/>
      </c>
      <c r="T207" s="250" t="str">
        <f ca="1">IF(B207="","",IF(ISERROR(MATCH($J207,SorP!$B$1:$B$6230,0)),"",INDIRECT("'SorP'!$A$"&amp;MATCH($J207,SorP!$B$1:$B$6230,0))))</f>
        <v/>
      </c>
      <c r="U207" s="280"/>
      <c r="V207" s="281" t="e">
        <f>IF(C207="",NA(),MATCH($B207&amp;$C207,'Smelter Look-up'!$J:$J,0))</f>
        <v>#N/A</v>
      </c>
      <c r="W207" s="282"/>
      <c r="X207" s="282">
        <f t="shared" ca="1" si="10"/>
        <v>0</v>
      </c>
      <c r="Y207" s="282"/>
      <c r="Z207" s="282"/>
      <c r="AB207" s="284" t="str">
        <f t="shared" si="11"/>
        <v/>
      </c>
    </row>
    <row r="208" spans="1:28" s="283" customFormat="1" ht="20.25">
      <c r="A208" s="235"/>
      <c r="B208" s="236" t="str">
        <f>IF(LEN(A208)=0,"",INDEX('Smelter Look-up'!$A:$A,MATCH($A208,'Smelter Look-up'!$E:$E,0)))</f>
        <v/>
      </c>
      <c r="C208" s="242" t="str">
        <f>IF(LEN(A208)=0,"",INDEX('Smelter Look-up'!$C:$C,MATCH($A208,'Smelter Look-up'!$E:$E,0)))</f>
        <v/>
      </c>
      <c r="D208" s="236"/>
      <c r="E208" s="236" t="str">
        <f ca="1">IF(ISERROR($V208),"",OFFSET('Smelter Look-up'!$D$4,$V208-4,0)&amp;"")</f>
        <v/>
      </c>
      <c r="F208" s="236" t="str">
        <f ca="1">IF(ISERROR($V208),"",OFFSET('Smelter Look-up'!$E$4,$V208-4,0))</f>
        <v/>
      </c>
      <c r="G208" s="236" t="str">
        <f ca="1">IF(C208=$X$4,"Enter smelter details", IF(ISERROR($V208),"",OFFSET('Smelter Look-up'!$F$4,$V208-4,0)))</f>
        <v/>
      </c>
      <c r="H208" s="237" t="str">
        <f ca="1">IF(ISERROR($V208),"",OFFSET('Smelter Look-up'!$G$4,$V208-4,0))</f>
        <v/>
      </c>
      <c r="I208" s="238" t="str">
        <f ca="1">IF(ISERROR($V208),"",OFFSET('Smelter Look-up'!$H$4,$V208-4,0))</f>
        <v/>
      </c>
      <c r="J208" s="238" t="str">
        <f ca="1">IF(ISERROR($V208),"",OFFSET('Smelter Look-up'!$I$4,$V208-4,0))</f>
        <v/>
      </c>
      <c r="K208" s="240"/>
      <c r="L208" s="240"/>
      <c r="M208" s="240"/>
      <c r="N208" s="240"/>
      <c r="O208" s="240"/>
      <c r="P208" s="239"/>
      <c r="Q208" s="241"/>
      <c r="R208" s="236" t="str">
        <f ca="1">IF(ISERROR($V208),"",OFFSET('Smelter Look-up'!$C$4,$V208-4,0)&amp;"")</f>
        <v/>
      </c>
      <c r="S208" s="250" t="str">
        <f t="shared" ca="1" si="9"/>
        <v/>
      </c>
      <c r="T208" s="250" t="str">
        <f ca="1">IF(B208="","",IF(ISERROR(MATCH($J208,SorP!$B$1:$B$6230,0)),"",INDIRECT("'SorP'!$A$"&amp;MATCH($J208,SorP!$B$1:$B$6230,0))))</f>
        <v/>
      </c>
      <c r="U208" s="280"/>
      <c r="V208" s="281" t="e">
        <f>IF(C208="",NA(),MATCH($B208&amp;$C208,'Smelter Look-up'!$J:$J,0))</f>
        <v>#N/A</v>
      </c>
      <c r="W208" s="282"/>
      <c r="X208" s="282">
        <f t="shared" ca="1" si="10"/>
        <v>0</v>
      </c>
      <c r="Y208" s="282"/>
      <c r="Z208" s="282"/>
      <c r="AB208" s="284" t="str">
        <f t="shared" si="11"/>
        <v/>
      </c>
    </row>
    <row r="209" spans="1:28" s="283" customFormat="1" ht="20.25">
      <c r="A209" s="235"/>
      <c r="B209" s="236" t="str">
        <f>IF(LEN(A209)=0,"",INDEX('Smelter Look-up'!$A:$A,MATCH($A209,'Smelter Look-up'!$E:$E,0)))</f>
        <v/>
      </c>
      <c r="C209" s="242" t="str">
        <f>IF(LEN(A209)=0,"",INDEX('Smelter Look-up'!$C:$C,MATCH($A209,'Smelter Look-up'!$E:$E,0)))</f>
        <v/>
      </c>
      <c r="D209" s="236"/>
      <c r="E209" s="236" t="str">
        <f ca="1">IF(ISERROR($V209),"",OFFSET('Smelter Look-up'!$D$4,$V209-4,0)&amp;"")</f>
        <v/>
      </c>
      <c r="F209" s="236" t="str">
        <f ca="1">IF(ISERROR($V209),"",OFFSET('Smelter Look-up'!$E$4,$V209-4,0))</f>
        <v/>
      </c>
      <c r="G209" s="236" t="str">
        <f ca="1">IF(C209=$X$4,"Enter smelter details", IF(ISERROR($V209),"",OFFSET('Smelter Look-up'!$F$4,$V209-4,0)))</f>
        <v/>
      </c>
      <c r="H209" s="237" t="str">
        <f ca="1">IF(ISERROR($V209),"",OFFSET('Smelter Look-up'!$G$4,$V209-4,0))</f>
        <v/>
      </c>
      <c r="I209" s="238" t="str">
        <f ca="1">IF(ISERROR($V209),"",OFFSET('Smelter Look-up'!$H$4,$V209-4,0))</f>
        <v/>
      </c>
      <c r="J209" s="238" t="str">
        <f ca="1">IF(ISERROR($V209),"",OFFSET('Smelter Look-up'!$I$4,$V209-4,0))</f>
        <v/>
      </c>
      <c r="K209" s="240"/>
      <c r="L209" s="240"/>
      <c r="M209" s="240"/>
      <c r="N209" s="240"/>
      <c r="O209" s="240"/>
      <c r="P209" s="239"/>
      <c r="Q209" s="241"/>
      <c r="R209" s="236" t="str">
        <f ca="1">IF(ISERROR($V209),"",OFFSET('Smelter Look-up'!$C$4,$V209-4,0)&amp;"")</f>
        <v/>
      </c>
      <c r="S209" s="250" t="str">
        <f t="shared" ca="1" si="9"/>
        <v/>
      </c>
      <c r="T209" s="250" t="str">
        <f ca="1">IF(B209="","",IF(ISERROR(MATCH($J209,SorP!$B$1:$B$6230,0)),"",INDIRECT("'SorP'!$A$"&amp;MATCH($J209,SorP!$B$1:$B$6230,0))))</f>
        <v/>
      </c>
      <c r="U209" s="280"/>
      <c r="V209" s="281" t="e">
        <f>IF(C209="",NA(),MATCH($B209&amp;$C209,'Smelter Look-up'!$J:$J,0))</f>
        <v>#N/A</v>
      </c>
      <c r="W209" s="282"/>
      <c r="X209" s="282">
        <f t="shared" ca="1" si="10"/>
        <v>0</v>
      </c>
      <c r="Y209" s="282"/>
      <c r="Z209" s="282"/>
      <c r="AB209" s="284" t="str">
        <f t="shared" si="11"/>
        <v/>
      </c>
    </row>
    <row r="210" spans="1:28" s="283" customFormat="1" ht="20.25">
      <c r="A210" s="235"/>
      <c r="B210" s="236" t="str">
        <f>IF(LEN(A210)=0,"",INDEX('Smelter Look-up'!$A:$A,MATCH($A210,'Smelter Look-up'!$E:$E,0)))</f>
        <v/>
      </c>
      <c r="C210" s="242" t="str">
        <f>IF(LEN(A210)=0,"",INDEX('Smelter Look-up'!$C:$C,MATCH($A210,'Smelter Look-up'!$E:$E,0)))</f>
        <v/>
      </c>
      <c r="D210" s="236"/>
      <c r="E210" s="236" t="str">
        <f ca="1">IF(ISERROR($V210),"",OFFSET('Smelter Look-up'!$D$4,$V210-4,0)&amp;"")</f>
        <v/>
      </c>
      <c r="F210" s="236" t="str">
        <f ca="1">IF(ISERROR($V210),"",OFFSET('Smelter Look-up'!$E$4,$V210-4,0))</f>
        <v/>
      </c>
      <c r="G210" s="236" t="str">
        <f ca="1">IF(C210=$X$4,"Enter smelter details", IF(ISERROR($V210),"",OFFSET('Smelter Look-up'!$F$4,$V210-4,0)))</f>
        <v/>
      </c>
      <c r="H210" s="237" t="str">
        <f ca="1">IF(ISERROR($V210),"",OFFSET('Smelter Look-up'!$G$4,$V210-4,0))</f>
        <v/>
      </c>
      <c r="I210" s="238" t="str">
        <f ca="1">IF(ISERROR($V210),"",OFFSET('Smelter Look-up'!$H$4,$V210-4,0))</f>
        <v/>
      </c>
      <c r="J210" s="238" t="str">
        <f ca="1">IF(ISERROR($V210),"",OFFSET('Smelter Look-up'!$I$4,$V210-4,0))</f>
        <v/>
      </c>
      <c r="K210" s="240"/>
      <c r="L210" s="240"/>
      <c r="M210" s="240"/>
      <c r="N210" s="240"/>
      <c r="O210" s="240"/>
      <c r="P210" s="239"/>
      <c r="Q210" s="241"/>
      <c r="R210" s="236" t="str">
        <f ca="1">IF(ISERROR($V210),"",OFFSET('Smelter Look-up'!$C$4,$V210-4,0)&amp;"")</f>
        <v/>
      </c>
      <c r="S210" s="250" t="str">
        <f t="shared" ca="1" si="9"/>
        <v/>
      </c>
      <c r="T210" s="250" t="str">
        <f ca="1">IF(B210="","",IF(ISERROR(MATCH($J210,SorP!$B$1:$B$6230,0)),"",INDIRECT("'SorP'!$A$"&amp;MATCH($J210,SorP!$B$1:$B$6230,0))))</f>
        <v/>
      </c>
      <c r="U210" s="280"/>
      <c r="V210" s="281" t="e">
        <f>IF(C210="",NA(),MATCH($B210&amp;$C210,'Smelter Look-up'!$J:$J,0))</f>
        <v>#N/A</v>
      </c>
      <c r="W210" s="282"/>
      <c r="X210" s="282">
        <f t="shared" ca="1" si="10"/>
        <v>0</v>
      </c>
      <c r="Y210" s="282"/>
      <c r="Z210" s="282"/>
      <c r="AB210" s="284" t="str">
        <f t="shared" si="11"/>
        <v/>
      </c>
    </row>
    <row r="211" spans="1:28" s="283" customFormat="1" ht="20.25">
      <c r="A211" s="235"/>
      <c r="B211" s="236" t="str">
        <f>IF(LEN(A211)=0,"",INDEX('Smelter Look-up'!$A:$A,MATCH($A211,'Smelter Look-up'!$E:$E,0)))</f>
        <v/>
      </c>
      <c r="C211" s="242" t="str">
        <f>IF(LEN(A211)=0,"",INDEX('Smelter Look-up'!$C:$C,MATCH($A211,'Smelter Look-up'!$E:$E,0)))</f>
        <v/>
      </c>
      <c r="D211" s="236"/>
      <c r="E211" s="236" t="str">
        <f ca="1">IF(ISERROR($V211),"",OFFSET('Smelter Look-up'!$D$4,$V211-4,0)&amp;"")</f>
        <v/>
      </c>
      <c r="F211" s="236" t="str">
        <f ca="1">IF(ISERROR($V211),"",OFFSET('Smelter Look-up'!$E$4,$V211-4,0))</f>
        <v/>
      </c>
      <c r="G211" s="236" t="str">
        <f ca="1">IF(C211=$X$4,"Enter smelter details", IF(ISERROR($V211),"",OFFSET('Smelter Look-up'!$F$4,$V211-4,0)))</f>
        <v/>
      </c>
      <c r="H211" s="237" t="str">
        <f ca="1">IF(ISERROR($V211),"",OFFSET('Smelter Look-up'!$G$4,$V211-4,0))</f>
        <v/>
      </c>
      <c r="I211" s="238" t="str">
        <f ca="1">IF(ISERROR($V211),"",OFFSET('Smelter Look-up'!$H$4,$V211-4,0))</f>
        <v/>
      </c>
      <c r="J211" s="238" t="str">
        <f ca="1">IF(ISERROR($V211),"",OFFSET('Smelter Look-up'!$I$4,$V211-4,0))</f>
        <v/>
      </c>
      <c r="K211" s="240"/>
      <c r="L211" s="240"/>
      <c r="M211" s="240"/>
      <c r="N211" s="240"/>
      <c r="O211" s="240"/>
      <c r="P211" s="239"/>
      <c r="Q211" s="241"/>
      <c r="R211" s="236" t="str">
        <f ca="1">IF(ISERROR($V211),"",OFFSET('Smelter Look-up'!$C$4,$V211-4,0)&amp;"")</f>
        <v/>
      </c>
      <c r="S211" s="250" t="str">
        <f t="shared" ca="1" si="9"/>
        <v/>
      </c>
      <c r="T211" s="250" t="str">
        <f ca="1">IF(B211="","",IF(ISERROR(MATCH($J211,SorP!$B$1:$B$6230,0)),"",INDIRECT("'SorP'!$A$"&amp;MATCH($J211,SorP!$B$1:$B$6230,0))))</f>
        <v/>
      </c>
      <c r="U211" s="280"/>
      <c r="V211" s="281" t="e">
        <f>IF(C211="",NA(),MATCH($B211&amp;$C211,'Smelter Look-up'!$J:$J,0))</f>
        <v>#N/A</v>
      </c>
      <c r="W211" s="282"/>
      <c r="X211" s="282">
        <f t="shared" ca="1" si="10"/>
        <v>0</v>
      </c>
      <c r="Y211" s="282"/>
      <c r="Z211" s="282"/>
      <c r="AB211" s="284" t="str">
        <f t="shared" si="11"/>
        <v/>
      </c>
    </row>
    <row r="212" spans="1:28" s="283" customFormat="1" ht="20.25">
      <c r="A212" s="235"/>
      <c r="B212" s="236" t="str">
        <f>IF(LEN(A212)=0,"",INDEX('Smelter Look-up'!$A:$A,MATCH($A212,'Smelter Look-up'!$E:$E,0)))</f>
        <v/>
      </c>
      <c r="C212" s="242" t="str">
        <f>IF(LEN(A212)=0,"",INDEX('Smelter Look-up'!$C:$C,MATCH($A212,'Smelter Look-up'!$E:$E,0)))</f>
        <v/>
      </c>
      <c r="D212" s="236"/>
      <c r="E212" s="236" t="str">
        <f ca="1">IF(ISERROR($V212),"",OFFSET('Smelter Look-up'!$D$4,$V212-4,0)&amp;"")</f>
        <v/>
      </c>
      <c r="F212" s="236" t="str">
        <f ca="1">IF(ISERROR($V212),"",OFFSET('Smelter Look-up'!$E$4,$V212-4,0))</f>
        <v/>
      </c>
      <c r="G212" s="236" t="str">
        <f ca="1">IF(C212=$X$4,"Enter smelter details", IF(ISERROR($V212),"",OFFSET('Smelter Look-up'!$F$4,$V212-4,0)))</f>
        <v/>
      </c>
      <c r="H212" s="237" t="str">
        <f ca="1">IF(ISERROR($V212),"",OFFSET('Smelter Look-up'!$G$4,$V212-4,0))</f>
        <v/>
      </c>
      <c r="I212" s="238" t="str">
        <f ca="1">IF(ISERROR($V212),"",OFFSET('Smelter Look-up'!$H$4,$V212-4,0))</f>
        <v/>
      </c>
      <c r="J212" s="238" t="str">
        <f ca="1">IF(ISERROR($V212),"",OFFSET('Smelter Look-up'!$I$4,$V212-4,0))</f>
        <v/>
      </c>
      <c r="K212" s="240"/>
      <c r="L212" s="240"/>
      <c r="M212" s="240"/>
      <c r="N212" s="240"/>
      <c r="O212" s="240"/>
      <c r="P212" s="239"/>
      <c r="Q212" s="241"/>
      <c r="R212" s="236" t="str">
        <f ca="1">IF(ISERROR($V212),"",OFFSET('Smelter Look-up'!$C$4,$V212-4,0)&amp;"")</f>
        <v/>
      </c>
      <c r="S212" s="250" t="str">
        <f t="shared" ca="1" si="9"/>
        <v/>
      </c>
      <c r="T212" s="250" t="str">
        <f ca="1">IF(B212="","",IF(ISERROR(MATCH($J212,SorP!$B$1:$B$6230,0)),"",INDIRECT("'SorP'!$A$"&amp;MATCH($J212,SorP!$B$1:$B$6230,0))))</f>
        <v/>
      </c>
      <c r="U212" s="280"/>
      <c r="V212" s="281" t="e">
        <f>IF(C212="",NA(),MATCH($B212&amp;$C212,'Smelter Look-up'!$J:$J,0))</f>
        <v>#N/A</v>
      </c>
      <c r="W212" s="282"/>
      <c r="X212" s="282">
        <f t="shared" ca="1" si="10"/>
        <v>0</v>
      </c>
      <c r="Y212" s="282"/>
      <c r="Z212" s="282"/>
      <c r="AB212" s="284" t="str">
        <f t="shared" si="11"/>
        <v/>
      </c>
    </row>
    <row r="213" spans="1:28" s="283" customFormat="1" ht="20.25">
      <c r="A213" s="235"/>
      <c r="B213" s="236" t="str">
        <f>IF(LEN(A213)=0,"",INDEX('Smelter Look-up'!$A:$A,MATCH($A213,'Smelter Look-up'!$E:$E,0)))</f>
        <v/>
      </c>
      <c r="C213" s="242" t="str">
        <f>IF(LEN(A213)=0,"",INDEX('Smelter Look-up'!$C:$C,MATCH($A213,'Smelter Look-up'!$E:$E,0)))</f>
        <v/>
      </c>
      <c r="D213" s="236"/>
      <c r="E213" s="236" t="str">
        <f ca="1">IF(ISERROR($V213),"",OFFSET('Smelter Look-up'!$D$4,$V213-4,0)&amp;"")</f>
        <v/>
      </c>
      <c r="F213" s="236" t="str">
        <f ca="1">IF(ISERROR($V213),"",OFFSET('Smelter Look-up'!$E$4,$V213-4,0))</f>
        <v/>
      </c>
      <c r="G213" s="236" t="str">
        <f ca="1">IF(C213=$X$4,"Enter smelter details", IF(ISERROR($V213),"",OFFSET('Smelter Look-up'!$F$4,$V213-4,0)))</f>
        <v/>
      </c>
      <c r="H213" s="237" t="str">
        <f ca="1">IF(ISERROR($V213),"",OFFSET('Smelter Look-up'!$G$4,$V213-4,0))</f>
        <v/>
      </c>
      <c r="I213" s="238" t="str">
        <f ca="1">IF(ISERROR($V213),"",OFFSET('Smelter Look-up'!$H$4,$V213-4,0))</f>
        <v/>
      </c>
      <c r="J213" s="238" t="str">
        <f ca="1">IF(ISERROR($V213),"",OFFSET('Smelter Look-up'!$I$4,$V213-4,0))</f>
        <v/>
      </c>
      <c r="K213" s="240"/>
      <c r="L213" s="240"/>
      <c r="M213" s="240"/>
      <c r="N213" s="240"/>
      <c r="O213" s="240"/>
      <c r="P213" s="239"/>
      <c r="Q213" s="241"/>
      <c r="R213" s="236" t="str">
        <f ca="1">IF(ISERROR($V213),"",OFFSET('Smelter Look-up'!$C$4,$V213-4,0)&amp;"")</f>
        <v/>
      </c>
      <c r="S213" s="250" t="str">
        <f t="shared" ca="1" si="9"/>
        <v/>
      </c>
      <c r="T213" s="250" t="str">
        <f ca="1">IF(B213="","",IF(ISERROR(MATCH($J213,SorP!$B$1:$B$6230,0)),"",INDIRECT("'SorP'!$A$"&amp;MATCH($J213,SorP!$B$1:$B$6230,0))))</f>
        <v/>
      </c>
      <c r="U213" s="280"/>
      <c r="V213" s="281" t="e">
        <f>IF(C213="",NA(),MATCH($B213&amp;$C213,'Smelter Look-up'!$J:$J,0))</f>
        <v>#N/A</v>
      </c>
      <c r="W213" s="282"/>
      <c r="X213" s="282">
        <f t="shared" ca="1" si="10"/>
        <v>0</v>
      </c>
      <c r="Y213" s="282"/>
      <c r="Z213" s="282"/>
      <c r="AB213" s="284" t="str">
        <f t="shared" si="11"/>
        <v/>
      </c>
    </row>
    <row r="214" spans="1:28" s="283" customFormat="1" ht="20.25">
      <c r="A214" s="235"/>
      <c r="B214" s="236" t="str">
        <f>IF(LEN(A214)=0,"",INDEX('Smelter Look-up'!$A:$A,MATCH($A214,'Smelter Look-up'!$E:$E,0)))</f>
        <v/>
      </c>
      <c r="C214" s="242" t="str">
        <f>IF(LEN(A214)=0,"",INDEX('Smelter Look-up'!$C:$C,MATCH($A214,'Smelter Look-up'!$E:$E,0)))</f>
        <v/>
      </c>
      <c r="D214" s="236"/>
      <c r="E214" s="236" t="str">
        <f ca="1">IF(ISERROR($V214),"",OFFSET('Smelter Look-up'!$D$4,$V214-4,0)&amp;"")</f>
        <v/>
      </c>
      <c r="F214" s="236" t="str">
        <f ca="1">IF(ISERROR($V214),"",OFFSET('Smelter Look-up'!$E$4,$V214-4,0))</f>
        <v/>
      </c>
      <c r="G214" s="236" t="str">
        <f ca="1">IF(C214=$X$4,"Enter smelter details", IF(ISERROR($V214),"",OFFSET('Smelter Look-up'!$F$4,$V214-4,0)))</f>
        <v/>
      </c>
      <c r="H214" s="237" t="str">
        <f ca="1">IF(ISERROR($V214),"",OFFSET('Smelter Look-up'!$G$4,$V214-4,0))</f>
        <v/>
      </c>
      <c r="I214" s="238" t="str">
        <f ca="1">IF(ISERROR($V214),"",OFFSET('Smelter Look-up'!$H$4,$V214-4,0))</f>
        <v/>
      </c>
      <c r="J214" s="238" t="str">
        <f ca="1">IF(ISERROR($V214),"",OFFSET('Smelter Look-up'!$I$4,$V214-4,0))</f>
        <v/>
      </c>
      <c r="K214" s="240"/>
      <c r="L214" s="240"/>
      <c r="M214" s="240"/>
      <c r="N214" s="240"/>
      <c r="O214" s="240"/>
      <c r="P214" s="239"/>
      <c r="Q214" s="241"/>
      <c r="R214" s="236" t="str">
        <f ca="1">IF(ISERROR($V214),"",OFFSET('Smelter Look-up'!$C$4,$V214-4,0)&amp;"")</f>
        <v/>
      </c>
      <c r="S214" s="250" t="str">
        <f t="shared" ca="1" si="9"/>
        <v/>
      </c>
      <c r="T214" s="250" t="str">
        <f ca="1">IF(B214="","",IF(ISERROR(MATCH($J214,SorP!$B$1:$B$6230,0)),"",INDIRECT("'SorP'!$A$"&amp;MATCH($J214,SorP!$B$1:$B$6230,0))))</f>
        <v/>
      </c>
      <c r="U214" s="280"/>
      <c r="V214" s="281" t="e">
        <f>IF(C214="",NA(),MATCH($B214&amp;$C214,'Smelter Look-up'!$J:$J,0))</f>
        <v>#N/A</v>
      </c>
      <c r="W214" s="282"/>
      <c r="X214" s="282">
        <f t="shared" ca="1" si="10"/>
        <v>0</v>
      </c>
      <c r="Y214" s="282"/>
      <c r="Z214" s="282"/>
      <c r="AB214" s="284" t="str">
        <f t="shared" si="11"/>
        <v/>
      </c>
    </row>
    <row r="215" spans="1:28" s="283" customFormat="1" ht="20.25">
      <c r="A215" s="235"/>
      <c r="B215" s="236" t="str">
        <f>IF(LEN(A215)=0,"",INDEX('Smelter Look-up'!$A:$A,MATCH($A215,'Smelter Look-up'!$E:$E,0)))</f>
        <v/>
      </c>
      <c r="C215" s="242" t="str">
        <f>IF(LEN(A215)=0,"",INDEX('Smelter Look-up'!$C:$C,MATCH($A215,'Smelter Look-up'!$E:$E,0)))</f>
        <v/>
      </c>
      <c r="D215" s="236"/>
      <c r="E215" s="236" t="str">
        <f ca="1">IF(ISERROR($V215),"",OFFSET('Smelter Look-up'!$D$4,$V215-4,0)&amp;"")</f>
        <v/>
      </c>
      <c r="F215" s="236" t="str">
        <f ca="1">IF(ISERROR($V215),"",OFFSET('Smelter Look-up'!$E$4,$V215-4,0))</f>
        <v/>
      </c>
      <c r="G215" s="236" t="str">
        <f ca="1">IF(C215=$X$4,"Enter smelter details", IF(ISERROR($V215),"",OFFSET('Smelter Look-up'!$F$4,$V215-4,0)))</f>
        <v/>
      </c>
      <c r="H215" s="237" t="str">
        <f ca="1">IF(ISERROR($V215),"",OFFSET('Smelter Look-up'!$G$4,$V215-4,0))</f>
        <v/>
      </c>
      <c r="I215" s="238" t="str">
        <f ca="1">IF(ISERROR($V215),"",OFFSET('Smelter Look-up'!$H$4,$V215-4,0))</f>
        <v/>
      </c>
      <c r="J215" s="238" t="str">
        <f ca="1">IF(ISERROR($V215),"",OFFSET('Smelter Look-up'!$I$4,$V215-4,0))</f>
        <v/>
      </c>
      <c r="K215" s="240"/>
      <c r="L215" s="240"/>
      <c r="M215" s="240"/>
      <c r="N215" s="240"/>
      <c r="O215" s="240"/>
      <c r="P215" s="239"/>
      <c r="Q215" s="241"/>
      <c r="R215" s="236" t="str">
        <f ca="1">IF(ISERROR($V215),"",OFFSET('Smelter Look-up'!$C$4,$V215-4,0)&amp;"")</f>
        <v/>
      </c>
      <c r="S215" s="250" t="str">
        <f t="shared" ca="1" si="9"/>
        <v/>
      </c>
      <c r="T215" s="250" t="str">
        <f ca="1">IF(B215="","",IF(ISERROR(MATCH($J215,SorP!$B$1:$B$6230,0)),"",INDIRECT("'SorP'!$A$"&amp;MATCH($J215,SorP!$B$1:$B$6230,0))))</f>
        <v/>
      </c>
      <c r="U215" s="280"/>
      <c r="V215" s="281" t="e">
        <f>IF(C215="",NA(),MATCH($B215&amp;$C215,'Smelter Look-up'!$J:$J,0))</f>
        <v>#N/A</v>
      </c>
      <c r="W215" s="282"/>
      <c r="X215" s="282">
        <f t="shared" ca="1" si="10"/>
        <v>0</v>
      </c>
      <c r="Y215" s="282"/>
      <c r="Z215" s="282"/>
      <c r="AB215" s="284" t="str">
        <f t="shared" si="11"/>
        <v/>
      </c>
    </row>
    <row r="216" spans="1:28" s="283" customFormat="1" ht="20.25">
      <c r="A216" s="235"/>
      <c r="B216" s="236" t="str">
        <f>IF(LEN(A216)=0,"",INDEX('Smelter Look-up'!$A:$A,MATCH($A216,'Smelter Look-up'!$E:$E,0)))</f>
        <v/>
      </c>
      <c r="C216" s="242" t="str">
        <f>IF(LEN(A216)=0,"",INDEX('Smelter Look-up'!$C:$C,MATCH($A216,'Smelter Look-up'!$E:$E,0)))</f>
        <v/>
      </c>
      <c r="D216" s="236"/>
      <c r="E216" s="236" t="str">
        <f ca="1">IF(ISERROR($V216),"",OFFSET('Smelter Look-up'!$D$4,$V216-4,0)&amp;"")</f>
        <v/>
      </c>
      <c r="F216" s="236" t="str">
        <f ca="1">IF(ISERROR($V216),"",OFFSET('Smelter Look-up'!$E$4,$V216-4,0))</f>
        <v/>
      </c>
      <c r="G216" s="236" t="str">
        <f ca="1">IF(C216=$X$4,"Enter smelter details", IF(ISERROR($V216),"",OFFSET('Smelter Look-up'!$F$4,$V216-4,0)))</f>
        <v/>
      </c>
      <c r="H216" s="237" t="str">
        <f ca="1">IF(ISERROR($V216),"",OFFSET('Smelter Look-up'!$G$4,$V216-4,0))</f>
        <v/>
      </c>
      <c r="I216" s="238" t="str">
        <f ca="1">IF(ISERROR($V216),"",OFFSET('Smelter Look-up'!$H$4,$V216-4,0))</f>
        <v/>
      </c>
      <c r="J216" s="238" t="str">
        <f ca="1">IF(ISERROR($V216),"",OFFSET('Smelter Look-up'!$I$4,$V216-4,0))</f>
        <v/>
      </c>
      <c r="K216" s="240"/>
      <c r="L216" s="240"/>
      <c r="M216" s="240"/>
      <c r="N216" s="240"/>
      <c r="O216" s="240"/>
      <c r="P216" s="239"/>
      <c r="Q216" s="241"/>
      <c r="R216" s="236" t="str">
        <f ca="1">IF(ISERROR($V216),"",OFFSET('Smelter Look-up'!$C$4,$V216-4,0)&amp;"")</f>
        <v/>
      </c>
      <c r="S216" s="250" t="str">
        <f t="shared" ca="1" si="9"/>
        <v/>
      </c>
      <c r="T216" s="250" t="str">
        <f ca="1">IF(B216="","",IF(ISERROR(MATCH($J216,SorP!$B$1:$B$6230,0)),"",INDIRECT("'SorP'!$A$"&amp;MATCH($J216,SorP!$B$1:$B$6230,0))))</f>
        <v/>
      </c>
      <c r="U216" s="280"/>
      <c r="V216" s="281" t="e">
        <f>IF(C216="",NA(),MATCH($B216&amp;$C216,'Smelter Look-up'!$J:$J,0))</f>
        <v>#N/A</v>
      </c>
      <c r="W216" s="282"/>
      <c r="X216" s="282">
        <f t="shared" ca="1" si="10"/>
        <v>0</v>
      </c>
      <c r="Y216" s="282"/>
      <c r="Z216" s="282"/>
      <c r="AB216" s="284" t="str">
        <f t="shared" si="11"/>
        <v/>
      </c>
    </row>
    <row r="217" spans="1:28" s="283" customFormat="1" ht="20.25">
      <c r="A217" s="235"/>
      <c r="B217" s="236" t="str">
        <f>IF(LEN(A217)=0,"",INDEX('Smelter Look-up'!$A:$A,MATCH($A217,'Smelter Look-up'!$E:$E,0)))</f>
        <v/>
      </c>
      <c r="C217" s="242" t="str">
        <f>IF(LEN(A217)=0,"",INDEX('Smelter Look-up'!$C:$C,MATCH($A217,'Smelter Look-up'!$E:$E,0)))</f>
        <v/>
      </c>
      <c r="D217" s="236"/>
      <c r="E217" s="236" t="str">
        <f ca="1">IF(ISERROR($V217),"",OFFSET('Smelter Look-up'!$D$4,$V217-4,0)&amp;"")</f>
        <v/>
      </c>
      <c r="F217" s="236" t="str">
        <f ca="1">IF(ISERROR($V217),"",OFFSET('Smelter Look-up'!$E$4,$V217-4,0))</f>
        <v/>
      </c>
      <c r="G217" s="236" t="str">
        <f ca="1">IF(C217=$X$4,"Enter smelter details", IF(ISERROR($V217),"",OFFSET('Smelter Look-up'!$F$4,$V217-4,0)))</f>
        <v/>
      </c>
      <c r="H217" s="237" t="str">
        <f ca="1">IF(ISERROR($V217),"",OFFSET('Smelter Look-up'!$G$4,$V217-4,0))</f>
        <v/>
      </c>
      <c r="I217" s="238" t="str">
        <f ca="1">IF(ISERROR($V217),"",OFFSET('Smelter Look-up'!$H$4,$V217-4,0))</f>
        <v/>
      </c>
      <c r="J217" s="238" t="str">
        <f ca="1">IF(ISERROR($V217),"",OFFSET('Smelter Look-up'!$I$4,$V217-4,0))</f>
        <v/>
      </c>
      <c r="K217" s="240"/>
      <c r="L217" s="240"/>
      <c r="M217" s="240"/>
      <c r="N217" s="240"/>
      <c r="O217" s="240"/>
      <c r="P217" s="239"/>
      <c r="Q217" s="241"/>
      <c r="R217" s="236" t="str">
        <f ca="1">IF(ISERROR($V217),"",OFFSET('Smelter Look-up'!$C$4,$V217-4,0)&amp;"")</f>
        <v/>
      </c>
      <c r="S217" s="250" t="str">
        <f t="shared" ca="1" si="9"/>
        <v/>
      </c>
      <c r="T217" s="250" t="str">
        <f ca="1">IF(B217="","",IF(ISERROR(MATCH($J217,SorP!$B$1:$B$6230,0)),"",INDIRECT("'SorP'!$A$"&amp;MATCH($J217,SorP!$B$1:$B$6230,0))))</f>
        <v/>
      </c>
      <c r="U217" s="280"/>
      <c r="V217" s="281" t="e">
        <f>IF(C217="",NA(),MATCH($B217&amp;$C217,'Smelter Look-up'!$J:$J,0))</f>
        <v>#N/A</v>
      </c>
      <c r="W217" s="282"/>
      <c r="X217" s="282">
        <f t="shared" ca="1" si="10"/>
        <v>0</v>
      </c>
      <c r="Y217" s="282"/>
      <c r="Z217" s="282"/>
      <c r="AB217" s="284" t="str">
        <f t="shared" si="11"/>
        <v/>
      </c>
    </row>
    <row r="218" spans="1:28" s="283" customFormat="1" ht="20.25">
      <c r="A218" s="235"/>
      <c r="B218" s="236" t="str">
        <f>IF(LEN(A218)=0,"",INDEX('Smelter Look-up'!$A:$A,MATCH($A218,'Smelter Look-up'!$E:$E,0)))</f>
        <v/>
      </c>
      <c r="C218" s="242" t="str">
        <f>IF(LEN(A218)=0,"",INDEX('Smelter Look-up'!$C:$C,MATCH($A218,'Smelter Look-up'!$E:$E,0)))</f>
        <v/>
      </c>
      <c r="D218" s="236"/>
      <c r="E218" s="236" t="str">
        <f ca="1">IF(ISERROR($V218),"",OFFSET('Smelter Look-up'!$D$4,$V218-4,0)&amp;"")</f>
        <v/>
      </c>
      <c r="F218" s="236" t="str">
        <f ca="1">IF(ISERROR($V218),"",OFFSET('Smelter Look-up'!$E$4,$V218-4,0))</f>
        <v/>
      </c>
      <c r="G218" s="236" t="str">
        <f ca="1">IF(C218=$X$4,"Enter smelter details", IF(ISERROR($V218),"",OFFSET('Smelter Look-up'!$F$4,$V218-4,0)))</f>
        <v/>
      </c>
      <c r="H218" s="237" t="str">
        <f ca="1">IF(ISERROR($V218),"",OFFSET('Smelter Look-up'!$G$4,$V218-4,0))</f>
        <v/>
      </c>
      <c r="I218" s="238" t="str">
        <f ca="1">IF(ISERROR($V218),"",OFFSET('Smelter Look-up'!$H$4,$V218-4,0))</f>
        <v/>
      </c>
      <c r="J218" s="238" t="str">
        <f ca="1">IF(ISERROR($V218),"",OFFSET('Smelter Look-up'!$I$4,$V218-4,0))</f>
        <v/>
      </c>
      <c r="K218" s="240"/>
      <c r="L218" s="240"/>
      <c r="M218" s="240"/>
      <c r="N218" s="240"/>
      <c r="O218" s="240"/>
      <c r="P218" s="239"/>
      <c r="Q218" s="241"/>
      <c r="R218" s="236" t="str">
        <f ca="1">IF(ISERROR($V218),"",OFFSET('Smelter Look-up'!$C$4,$V218-4,0)&amp;"")</f>
        <v/>
      </c>
      <c r="S218" s="250" t="str">
        <f t="shared" ca="1" si="9"/>
        <v/>
      </c>
      <c r="T218" s="250" t="str">
        <f ca="1">IF(B218="","",IF(ISERROR(MATCH($J218,SorP!$B$1:$B$6230,0)),"",INDIRECT("'SorP'!$A$"&amp;MATCH($J218,SorP!$B$1:$B$6230,0))))</f>
        <v/>
      </c>
      <c r="U218" s="280"/>
      <c r="V218" s="281" t="e">
        <f>IF(C218="",NA(),MATCH($B218&amp;$C218,'Smelter Look-up'!$J:$J,0))</f>
        <v>#N/A</v>
      </c>
      <c r="W218" s="282"/>
      <c r="X218" s="282">
        <f t="shared" ca="1" si="10"/>
        <v>0</v>
      </c>
      <c r="Y218" s="282"/>
      <c r="Z218" s="282"/>
      <c r="AB218" s="284" t="str">
        <f t="shared" si="11"/>
        <v/>
      </c>
    </row>
    <row r="219" spans="1:28" s="283" customFormat="1" ht="20.25">
      <c r="A219" s="235"/>
      <c r="B219" s="236" t="str">
        <f>IF(LEN(A219)=0,"",INDEX('Smelter Look-up'!$A:$A,MATCH($A219,'Smelter Look-up'!$E:$E,0)))</f>
        <v/>
      </c>
      <c r="C219" s="242" t="str">
        <f>IF(LEN(A219)=0,"",INDEX('Smelter Look-up'!$C:$C,MATCH($A219,'Smelter Look-up'!$E:$E,0)))</f>
        <v/>
      </c>
      <c r="D219" s="236"/>
      <c r="E219" s="236" t="str">
        <f ca="1">IF(ISERROR($V219),"",OFFSET('Smelter Look-up'!$D$4,$V219-4,0)&amp;"")</f>
        <v/>
      </c>
      <c r="F219" s="236" t="str">
        <f ca="1">IF(ISERROR($V219),"",OFFSET('Smelter Look-up'!$E$4,$V219-4,0))</f>
        <v/>
      </c>
      <c r="G219" s="236" t="str">
        <f ca="1">IF(C219=$X$4,"Enter smelter details", IF(ISERROR($V219),"",OFFSET('Smelter Look-up'!$F$4,$V219-4,0)))</f>
        <v/>
      </c>
      <c r="H219" s="237" t="str">
        <f ca="1">IF(ISERROR($V219),"",OFFSET('Smelter Look-up'!$G$4,$V219-4,0))</f>
        <v/>
      </c>
      <c r="I219" s="238" t="str">
        <f ca="1">IF(ISERROR($V219),"",OFFSET('Smelter Look-up'!$H$4,$V219-4,0))</f>
        <v/>
      </c>
      <c r="J219" s="238" t="str">
        <f ca="1">IF(ISERROR($V219),"",OFFSET('Smelter Look-up'!$I$4,$V219-4,0))</f>
        <v/>
      </c>
      <c r="K219" s="240"/>
      <c r="L219" s="240"/>
      <c r="M219" s="240"/>
      <c r="N219" s="240"/>
      <c r="O219" s="240"/>
      <c r="P219" s="239"/>
      <c r="Q219" s="241"/>
      <c r="R219" s="236" t="str">
        <f ca="1">IF(ISERROR($V219),"",OFFSET('Smelter Look-up'!$C$4,$V219-4,0)&amp;"")</f>
        <v/>
      </c>
      <c r="S219" s="250" t="str">
        <f t="shared" ca="1" si="9"/>
        <v/>
      </c>
      <c r="T219" s="250" t="str">
        <f ca="1">IF(B219="","",IF(ISERROR(MATCH($J219,SorP!$B$1:$B$6230,0)),"",INDIRECT("'SorP'!$A$"&amp;MATCH($J219,SorP!$B$1:$B$6230,0))))</f>
        <v/>
      </c>
      <c r="U219" s="280"/>
      <c r="V219" s="281" t="e">
        <f>IF(C219="",NA(),MATCH($B219&amp;$C219,'Smelter Look-up'!$J:$J,0))</f>
        <v>#N/A</v>
      </c>
      <c r="W219" s="282"/>
      <c r="X219" s="282">
        <f t="shared" ca="1" si="10"/>
        <v>0</v>
      </c>
      <c r="Y219" s="282"/>
      <c r="Z219" s="282"/>
      <c r="AB219" s="284" t="str">
        <f t="shared" si="11"/>
        <v/>
      </c>
    </row>
    <row r="220" spans="1:28" s="283" customFormat="1" ht="20.25">
      <c r="A220" s="235"/>
      <c r="B220" s="236" t="str">
        <f>IF(LEN(A220)=0,"",INDEX('Smelter Look-up'!$A:$A,MATCH($A220,'Smelter Look-up'!$E:$E,0)))</f>
        <v/>
      </c>
      <c r="C220" s="242" t="str">
        <f>IF(LEN(A220)=0,"",INDEX('Smelter Look-up'!$C:$C,MATCH($A220,'Smelter Look-up'!$E:$E,0)))</f>
        <v/>
      </c>
      <c r="D220" s="236"/>
      <c r="E220" s="236" t="str">
        <f ca="1">IF(ISERROR($V220),"",OFFSET('Smelter Look-up'!$D$4,$V220-4,0)&amp;"")</f>
        <v/>
      </c>
      <c r="F220" s="236" t="str">
        <f ca="1">IF(ISERROR($V220),"",OFFSET('Smelter Look-up'!$E$4,$V220-4,0))</f>
        <v/>
      </c>
      <c r="G220" s="236" t="str">
        <f ca="1">IF(C220=$X$4,"Enter smelter details", IF(ISERROR($V220),"",OFFSET('Smelter Look-up'!$F$4,$V220-4,0)))</f>
        <v/>
      </c>
      <c r="H220" s="237" t="str">
        <f ca="1">IF(ISERROR($V220),"",OFFSET('Smelter Look-up'!$G$4,$V220-4,0))</f>
        <v/>
      </c>
      <c r="I220" s="238" t="str">
        <f ca="1">IF(ISERROR($V220),"",OFFSET('Smelter Look-up'!$H$4,$V220-4,0))</f>
        <v/>
      </c>
      <c r="J220" s="238" t="str">
        <f ca="1">IF(ISERROR($V220),"",OFFSET('Smelter Look-up'!$I$4,$V220-4,0))</f>
        <v/>
      </c>
      <c r="K220" s="240"/>
      <c r="L220" s="240"/>
      <c r="M220" s="240"/>
      <c r="N220" s="240"/>
      <c r="O220" s="240"/>
      <c r="P220" s="239"/>
      <c r="Q220" s="241"/>
      <c r="R220" s="236" t="str">
        <f ca="1">IF(ISERROR($V220),"",OFFSET('Smelter Look-up'!$C$4,$V220-4,0)&amp;"")</f>
        <v/>
      </c>
      <c r="S220" s="250" t="str">
        <f t="shared" ca="1" si="9"/>
        <v/>
      </c>
      <c r="T220" s="250" t="str">
        <f ca="1">IF(B220="","",IF(ISERROR(MATCH($J220,SorP!$B$1:$B$6230,0)),"",INDIRECT("'SorP'!$A$"&amp;MATCH($J220,SorP!$B$1:$B$6230,0))))</f>
        <v/>
      </c>
      <c r="U220" s="280"/>
      <c r="V220" s="281" t="e">
        <f>IF(C220="",NA(),MATCH($B220&amp;$C220,'Smelter Look-up'!$J:$J,0))</f>
        <v>#N/A</v>
      </c>
      <c r="W220" s="282"/>
      <c r="X220" s="282">
        <f t="shared" ca="1" si="10"/>
        <v>0</v>
      </c>
      <c r="Y220" s="282"/>
      <c r="Z220" s="282"/>
      <c r="AB220" s="284" t="str">
        <f t="shared" si="11"/>
        <v/>
      </c>
    </row>
    <row r="221" spans="1:28" s="283" customFormat="1" ht="20.25">
      <c r="A221" s="235"/>
      <c r="B221" s="236" t="str">
        <f>IF(LEN(A221)=0,"",INDEX('Smelter Look-up'!$A:$A,MATCH($A221,'Smelter Look-up'!$E:$E,0)))</f>
        <v/>
      </c>
      <c r="C221" s="242" t="str">
        <f>IF(LEN(A221)=0,"",INDEX('Smelter Look-up'!$C:$C,MATCH($A221,'Smelter Look-up'!$E:$E,0)))</f>
        <v/>
      </c>
      <c r="D221" s="236"/>
      <c r="E221" s="236" t="str">
        <f ca="1">IF(ISERROR($V221),"",OFFSET('Smelter Look-up'!$D$4,$V221-4,0)&amp;"")</f>
        <v/>
      </c>
      <c r="F221" s="236" t="str">
        <f ca="1">IF(ISERROR($V221),"",OFFSET('Smelter Look-up'!$E$4,$V221-4,0))</f>
        <v/>
      </c>
      <c r="G221" s="236" t="str">
        <f ca="1">IF(C221=$X$4,"Enter smelter details", IF(ISERROR($V221),"",OFFSET('Smelter Look-up'!$F$4,$V221-4,0)))</f>
        <v/>
      </c>
      <c r="H221" s="237" t="str">
        <f ca="1">IF(ISERROR($V221),"",OFFSET('Smelter Look-up'!$G$4,$V221-4,0))</f>
        <v/>
      </c>
      <c r="I221" s="238" t="str">
        <f ca="1">IF(ISERROR($V221),"",OFFSET('Smelter Look-up'!$H$4,$V221-4,0))</f>
        <v/>
      </c>
      <c r="J221" s="238" t="str">
        <f ca="1">IF(ISERROR($V221),"",OFFSET('Smelter Look-up'!$I$4,$V221-4,0))</f>
        <v/>
      </c>
      <c r="K221" s="240"/>
      <c r="L221" s="240"/>
      <c r="M221" s="240"/>
      <c r="N221" s="240"/>
      <c r="O221" s="240"/>
      <c r="P221" s="239"/>
      <c r="Q221" s="241"/>
      <c r="R221" s="236" t="str">
        <f ca="1">IF(ISERROR($V221),"",OFFSET('Smelter Look-up'!$C$4,$V221-4,0)&amp;"")</f>
        <v/>
      </c>
      <c r="S221" s="250" t="str">
        <f t="shared" ca="1" si="9"/>
        <v/>
      </c>
      <c r="T221" s="250" t="str">
        <f ca="1">IF(B221="","",IF(ISERROR(MATCH($J221,SorP!$B$1:$B$6230,0)),"",INDIRECT("'SorP'!$A$"&amp;MATCH($J221,SorP!$B$1:$B$6230,0))))</f>
        <v/>
      </c>
      <c r="U221" s="280"/>
      <c r="V221" s="281" t="e">
        <f>IF(C221="",NA(),MATCH($B221&amp;$C221,'Smelter Look-up'!$J:$J,0))</f>
        <v>#N/A</v>
      </c>
      <c r="W221" s="282"/>
      <c r="X221" s="282">
        <f t="shared" ca="1" si="10"/>
        <v>0</v>
      </c>
      <c r="Y221" s="282"/>
      <c r="Z221" s="282"/>
      <c r="AB221" s="284" t="str">
        <f t="shared" si="11"/>
        <v/>
      </c>
    </row>
    <row r="222" spans="1:28" s="283" customFormat="1" ht="20.25">
      <c r="A222" s="235"/>
      <c r="B222" s="236" t="str">
        <f>IF(LEN(A222)=0,"",INDEX('Smelter Look-up'!$A:$A,MATCH($A222,'Smelter Look-up'!$E:$E,0)))</f>
        <v/>
      </c>
      <c r="C222" s="242" t="str">
        <f>IF(LEN(A222)=0,"",INDEX('Smelter Look-up'!$C:$C,MATCH($A222,'Smelter Look-up'!$E:$E,0)))</f>
        <v/>
      </c>
      <c r="D222" s="236"/>
      <c r="E222" s="236" t="str">
        <f ca="1">IF(ISERROR($V222),"",OFFSET('Smelter Look-up'!$D$4,$V222-4,0)&amp;"")</f>
        <v/>
      </c>
      <c r="F222" s="236" t="str">
        <f ca="1">IF(ISERROR($V222),"",OFFSET('Smelter Look-up'!$E$4,$V222-4,0))</f>
        <v/>
      </c>
      <c r="G222" s="236" t="str">
        <f ca="1">IF(C222=$X$4,"Enter smelter details", IF(ISERROR($V222),"",OFFSET('Smelter Look-up'!$F$4,$V222-4,0)))</f>
        <v/>
      </c>
      <c r="H222" s="237" t="str">
        <f ca="1">IF(ISERROR($V222),"",OFFSET('Smelter Look-up'!$G$4,$V222-4,0))</f>
        <v/>
      </c>
      <c r="I222" s="238" t="str">
        <f ca="1">IF(ISERROR($V222),"",OFFSET('Smelter Look-up'!$H$4,$V222-4,0))</f>
        <v/>
      </c>
      <c r="J222" s="238" t="str">
        <f ca="1">IF(ISERROR($V222),"",OFFSET('Smelter Look-up'!$I$4,$V222-4,0))</f>
        <v/>
      </c>
      <c r="K222" s="240"/>
      <c r="L222" s="240"/>
      <c r="M222" s="240"/>
      <c r="N222" s="240"/>
      <c r="O222" s="240"/>
      <c r="P222" s="239"/>
      <c r="Q222" s="241"/>
      <c r="R222" s="236" t="str">
        <f ca="1">IF(ISERROR($V222),"",OFFSET('Smelter Look-up'!$C$4,$V222-4,0)&amp;"")</f>
        <v/>
      </c>
      <c r="S222" s="250" t="str">
        <f t="shared" ca="1" si="9"/>
        <v/>
      </c>
      <c r="T222" s="250" t="str">
        <f ca="1">IF(B222="","",IF(ISERROR(MATCH($J222,SorP!$B$1:$B$6230,0)),"",INDIRECT("'SorP'!$A$"&amp;MATCH($J222,SorP!$B$1:$B$6230,0))))</f>
        <v/>
      </c>
      <c r="U222" s="280"/>
      <c r="V222" s="281" t="e">
        <f>IF(C222="",NA(),MATCH($B222&amp;$C222,'Smelter Look-up'!$J:$J,0))</f>
        <v>#N/A</v>
      </c>
      <c r="W222" s="282"/>
      <c r="X222" s="282">
        <f t="shared" ca="1" si="10"/>
        <v>0</v>
      </c>
      <c r="Y222" s="282"/>
      <c r="Z222" s="282"/>
      <c r="AB222" s="284" t="str">
        <f t="shared" si="11"/>
        <v/>
      </c>
    </row>
    <row r="223" spans="1:28" s="283" customFormat="1" ht="20.25">
      <c r="A223" s="235"/>
      <c r="B223" s="236" t="str">
        <f>IF(LEN(A223)=0,"",INDEX('Smelter Look-up'!$A:$A,MATCH($A223,'Smelter Look-up'!$E:$E,0)))</f>
        <v/>
      </c>
      <c r="C223" s="242" t="str">
        <f>IF(LEN(A223)=0,"",INDEX('Smelter Look-up'!$C:$C,MATCH($A223,'Smelter Look-up'!$E:$E,0)))</f>
        <v/>
      </c>
      <c r="D223" s="236"/>
      <c r="E223" s="236" t="str">
        <f ca="1">IF(ISERROR($V223),"",OFFSET('Smelter Look-up'!$D$4,$V223-4,0)&amp;"")</f>
        <v/>
      </c>
      <c r="F223" s="236" t="str">
        <f ca="1">IF(ISERROR($V223),"",OFFSET('Smelter Look-up'!$E$4,$V223-4,0))</f>
        <v/>
      </c>
      <c r="G223" s="236" t="str">
        <f ca="1">IF(C223=$X$4,"Enter smelter details", IF(ISERROR($V223),"",OFFSET('Smelter Look-up'!$F$4,$V223-4,0)))</f>
        <v/>
      </c>
      <c r="H223" s="237" t="str">
        <f ca="1">IF(ISERROR($V223),"",OFFSET('Smelter Look-up'!$G$4,$V223-4,0))</f>
        <v/>
      </c>
      <c r="I223" s="238" t="str">
        <f ca="1">IF(ISERROR($V223),"",OFFSET('Smelter Look-up'!$H$4,$V223-4,0))</f>
        <v/>
      </c>
      <c r="J223" s="238" t="str">
        <f ca="1">IF(ISERROR($V223),"",OFFSET('Smelter Look-up'!$I$4,$V223-4,0))</f>
        <v/>
      </c>
      <c r="K223" s="240"/>
      <c r="L223" s="240"/>
      <c r="M223" s="240"/>
      <c r="N223" s="240"/>
      <c r="O223" s="240"/>
      <c r="P223" s="239"/>
      <c r="Q223" s="241"/>
      <c r="R223" s="236" t="str">
        <f ca="1">IF(ISERROR($V223),"",OFFSET('Smelter Look-up'!$C$4,$V223-4,0)&amp;"")</f>
        <v/>
      </c>
      <c r="S223" s="250" t="str">
        <f t="shared" ca="1" si="9"/>
        <v/>
      </c>
      <c r="T223" s="250" t="str">
        <f ca="1">IF(B223="","",IF(ISERROR(MATCH($J223,SorP!$B$1:$B$6230,0)),"",INDIRECT("'SorP'!$A$"&amp;MATCH($J223,SorP!$B$1:$B$6230,0))))</f>
        <v/>
      </c>
      <c r="U223" s="280"/>
      <c r="V223" s="281" t="e">
        <f>IF(C223="",NA(),MATCH($B223&amp;$C223,'Smelter Look-up'!$J:$J,0))</f>
        <v>#N/A</v>
      </c>
      <c r="W223" s="282"/>
      <c r="X223" s="282">
        <f t="shared" ca="1" si="10"/>
        <v>0</v>
      </c>
      <c r="Y223" s="282"/>
      <c r="Z223" s="282"/>
      <c r="AB223" s="284" t="str">
        <f t="shared" si="11"/>
        <v/>
      </c>
    </row>
    <row r="224" spans="1:28" s="283" customFormat="1" ht="20.25">
      <c r="A224" s="235"/>
      <c r="B224" s="236" t="str">
        <f>IF(LEN(A224)=0,"",INDEX('Smelter Look-up'!$A:$A,MATCH($A224,'Smelter Look-up'!$E:$E,0)))</f>
        <v/>
      </c>
      <c r="C224" s="242" t="str">
        <f>IF(LEN(A224)=0,"",INDEX('Smelter Look-up'!$C:$C,MATCH($A224,'Smelter Look-up'!$E:$E,0)))</f>
        <v/>
      </c>
      <c r="D224" s="236"/>
      <c r="E224" s="236" t="str">
        <f ca="1">IF(ISERROR($V224),"",OFFSET('Smelter Look-up'!$D$4,$V224-4,0)&amp;"")</f>
        <v/>
      </c>
      <c r="F224" s="236" t="str">
        <f ca="1">IF(ISERROR($V224),"",OFFSET('Smelter Look-up'!$E$4,$V224-4,0))</f>
        <v/>
      </c>
      <c r="G224" s="236" t="str">
        <f ca="1">IF(C224=$X$4,"Enter smelter details", IF(ISERROR($V224),"",OFFSET('Smelter Look-up'!$F$4,$V224-4,0)))</f>
        <v/>
      </c>
      <c r="H224" s="237" t="str">
        <f ca="1">IF(ISERROR($V224),"",OFFSET('Smelter Look-up'!$G$4,$V224-4,0))</f>
        <v/>
      </c>
      <c r="I224" s="238" t="str">
        <f ca="1">IF(ISERROR($V224),"",OFFSET('Smelter Look-up'!$H$4,$V224-4,0))</f>
        <v/>
      </c>
      <c r="J224" s="238" t="str">
        <f ca="1">IF(ISERROR($V224),"",OFFSET('Smelter Look-up'!$I$4,$V224-4,0))</f>
        <v/>
      </c>
      <c r="K224" s="240"/>
      <c r="L224" s="240"/>
      <c r="M224" s="240"/>
      <c r="N224" s="240"/>
      <c r="O224" s="240"/>
      <c r="P224" s="239"/>
      <c r="Q224" s="241"/>
      <c r="R224" s="236" t="str">
        <f ca="1">IF(ISERROR($V224),"",OFFSET('Smelter Look-up'!$C$4,$V224-4,0)&amp;"")</f>
        <v/>
      </c>
      <c r="S224" s="250" t="str">
        <f t="shared" ca="1" si="9"/>
        <v/>
      </c>
      <c r="T224" s="250" t="str">
        <f ca="1">IF(B224="","",IF(ISERROR(MATCH($J224,SorP!$B$1:$B$6230,0)),"",INDIRECT("'SorP'!$A$"&amp;MATCH($J224,SorP!$B$1:$B$6230,0))))</f>
        <v/>
      </c>
      <c r="U224" s="280"/>
      <c r="V224" s="281" t="e">
        <f>IF(C224="",NA(),MATCH($B224&amp;$C224,'Smelter Look-up'!$J:$J,0))</f>
        <v>#N/A</v>
      </c>
      <c r="W224" s="282"/>
      <c r="X224" s="282">
        <f t="shared" ca="1" si="10"/>
        <v>0</v>
      </c>
      <c r="Y224" s="282"/>
      <c r="Z224" s="282"/>
      <c r="AB224" s="284" t="str">
        <f t="shared" si="11"/>
        <v/>
      </c>
    </row>
    <row r="225" spans="1:28" s="283" customFormat="1" ht="20.25">
      <c r="A225" s="235"/>
      <c r="B225" s="236" t="str">
        <f>IF(LEN(A225)=0,"",INDEX('Smelter Look-up'!$A:$A,MATCH($A225,'Smelter Look-up'!$E:$E,0)))</f>
        <v/>
      </c>
      <c r="C225" s="242" t="str">
        <f>IF(LEN(A225)=0,"",INDEX('Smelter Look-up'!$C:$C,MATCH($A225,'Smelter Look-up'!$E:$E,0)))</f>
        <v/>
      </c>
      <c r="D225" s="236"/>
      <c r="E225" s="236" t="str">
        <f ca="1">IF(ISERROR($V225),"",OFFSET('Smelter Look-up'!$D$4,$V225-4,0)&amp;"")</f>
        <v/>
      </c>
      <c r="F225" s="236" t="str">
        <f ca="1">IF(ISERROR($V225),"",OFFSET('Smelter Look-up'!$E$4,$V225-4,0))</f>
        <v/>
      </c>
      <c r="G225" s="236" t="str">
        <f ca="1">IF(C225=$X$4,"Enter smelter details", IF(ISERROR($V225),"",OFFSET('Smelter Look-up'!$F$4,$V225-4,0)))</f>
        <v/>
      </c>
      <c r="H225" s="237" t="str">
        <f ca="1">IF(ISERROR($V225),"",OFFSET('Smelter Look-up'!$G$4,$V225-4,0))</f>
        <v/>
      </c>
      <c r="I225" s="238" t="str">
        <f ca="1">IF(ISERROR($V225),"",OFFSET('Smelter Look-up'!$H$4,$V225-4,0))</f>
        <v/>
      </c>
      <c r="J225" s="238" t="str">
        <f ca="1">IF(ISERROR($V225),"",OFFSET('Smelter Look-up'!$I$4,$V225-4,0))</f>
        <v/>
      </c>
      <c r="K225" s="240"/>
      <c r="L225" s="240"/>
      <c r="M225" s="240"/>
      <c r="N225" s="240"/>
      <c r="O225" s="240"/>
      <c r="P225" s="239"/>
      <c r="Q225" s="241"/>
      <c r="R225" s="236" t="str">
        <f ca="1">IF(ISERROR($V225),"",OFFSET('Smelter Look-up'!$C$4,$V225-4,0)&amp;"")</f>
        <v/>
      </c>
      <c r="S225" s="250" t="str">
        <f t="shared" ca="1" si="9"/>
        <v/>
      </c>
      <c r="T225" s="250" t="str">
        <f ca="1">IF(B225="","",IF(ISERROR(MATCH($J225,SorP!$B$1:$B$6230,0)),"",INDIRECT("'SorP'!$A$"&amp;MATCH($J225,SorP!$B$1:$B$6230,0))))</f>
        <v/>
      </c>
      <c r="U225" s="280"/>
      <c r="V225" s="281" t="e">
        <f>IF(C225="",NA(),MATCH($B225&amp;$C225,'Smelter Look-up'!$J:$J,0))</f>
        <v>#N/A</v>
      </c>
      <c r="W225" s="282"/>
      <c r="X225" s="282">
        <f t="shared" ca="1" si="10"/>
        <v>0</v>
      </c>
      <c r="Y225" s="282"/>
      <c r="Z225" s="282"/>
      <c r="AB225" s="284" t="str">
        <f t="shared" si="11"/>
        <v/>
      </c>
    </row>
    <row r="226" spans="1:28" s="283" customFormat="1" ht="20.25">
      <c r="A226" s="235"/>
      <c r="B226" s="236" t="str">
        <f>IF(LEN(A226)=0,"",INDEX('Smelter Look-up'!$A:$A,MATCH($A226,'Smelter Look-up'!$E:$E,0)))</f>
        <v/>
      </c>
      <c r="C226" s="242" t="str">
        <f>IF(LEN(A226)=0,"",INDEX('Smelter Look-up'!$C:$C,MATCH($A226,'Smelter Look-up'!$E:$E,0)))</f>
        <v/>
      </c>
      <c r="D226" s="236"/>
      <c r="E226" s="236" t="str">
        <f ca="1">IF(ISERROR($V226),"",OFFSET('Smelter Look-up'!$D$4,$V226-4,0)&amp;"")</f>
        <v/>
      </c>
      <c r="F226" s="236" t="str">
        <f ca="1">IF(ISERROR($V226),"",OFFSET('Smelter Look-up'!$E$4,$V226-4,0))</f>
        <v/>
      </c>
      <c r="G226" s="236" t="str">
        <f ca="1">IF(C226=$X$4,"Enter smelter details", IF(ISERROR($V226),"",OFFSET('Smelter Look-up'!$F$4,$V226-4,0)))</f>
        <v/>
      </c>
      <c r="H226" s="237" t="str">
        <f ca="1">IF(ISERROR($V226),"",OFFSET('Smelter Look-up'!$G$4,$V226-4,0))</f>
        <v/>
      </c>
      <c r="I226" s="238" t="str">
        <f ca="1">IF(ISERROR($V226),"",OFFSET('Smelter Look-up'!$H$4,$V226-4,0))</f>
        <v/>
      </c>
      <c r="J226" s="238" t="str">
        <f ca="1">IF(ISERROR($V226),"",OFFSET('Smelter Look-up'!$I$4,$V226-4,0))</f>
        <v/>
      </c>
      <c r="K226" s="240"/>
      <c r="L226" s="240"/>
      <c r="M226" s="240"/>
      <c r="N226" s="240"/>
      <c r="O226" s="240"/>
      <c r="P226" s="239"/>
      <c r="Q226" s="241"/>
      <c r="R226" s="236" t="str">
        <f ca="1">IF(ISERROR($V226),"",OFFSET('Smelter Look-up'!$C$4,$V226-4,0)&amp;"")</f>
        <v/>
      </c>
      <c r="S226" s="250" t="str">
        <f t="shared" ca="1" si="9"/>
        <v/>
      </c>
      <c r="T226" s="250" t="str">
        <f ca="1">IF(B226="","",IF(ISERROR(MATCH($J226,SorP!$B$1:$B$6230,0)),"",INDIRECT("'SorP'!$A$"&amp;MATCH($J226,SorP!$B$1:$B$6230,0))))</f>
        <v/>
      </c>
      <c r="U226" s="280"/>
      <c r="V226" s="281" t="e">
        <f>IF(C226="",NA(),MATCH($B226&amp;$C226,'Smelter Look-up'!$J:$J,0))</f>
        <v>#N/A</v>
      </c>
      <c r="W226" s="282"/>
      <c r="X226" s="282">
        <f t="shared" ca="1" si="10"/>
        <v>0</v>
      </c>
      <c r="Y226" s="282"/>
      <c r="Z226" s="282"/>
      <c r="AB226" s="284" t="str">
        <f t="shared" si="11"/>
        <v/>
      </c>
    </row>
    <row r="227" spans="1:28" s="283" customFormat="1" ht="20.25">
      <c r="A227" s="235"/>
      <c r="B227" s="236" t="str">
        <f>IF(LEN(A227)=0,"",INDEX('Smelter Look-up'!$A:$A,MATCH($A227,'Smelter Look-up'!$E:$E,0)))</f>
        <v/>
      </c>
      <c r="C227" s="242" t="str">
        <f>IF(LEN(A227)=0,"",INDEX('Smelter Look-up'!$C:$C,MATCH($A227,'Smelter Look-up'!$E:$E,0)))</f>
        <v/>
      </c>
      <c r="D227" s="236"/>
      <c r="E227" s="236" t="str">
        <f ca="1">IF(ISERROR($V227),"",OFFSET('Smelter Look-up'!$D$4,$V227-4,0)&amp;"")</f>
        <v/>
      </c>
      <c r="F227" s="236" t="str">
        <f ca="1">IF(ISERROR($V227),"",OFFSET('Smelter Look-up'!$E$4,$V227-4,0))</f>
        <v/>
      </c>
      <c r="G227" s="236" t="str">
        <f ca="1">IF(C227=$X$4,"Enter smelter details", IF(ISERROR($V227),"",OFFSET('Smelter Look-up'!$F$4,$V227-4,0)))</f>
        <v/>
      </c>
      <c r="H227" s="237" t="str">
        <f ca="1">IF(ISERROR($V227),"",OFFSET('Smelter Look-up'!$G$4,$V227-4,0))</f>
        <v/>
      </c>
      <c r="I227" s="238" t="str">
        <f ca="1">IF(ISERROR($V227),"",OFFSET('Smelter Look-up'!$H$4,$V227-4,0))</f>
        <v/>
      </c>
      <c r="J227" s="238" t="str">
        <f ca="1">IF(ISERROR($V227),"",OFFSET('Smelter Look-up'!$I$4,$V227-4,0))</f>
        <v/>
      </c>
      <c r="K227" s="240"/>
      <c r="L227" s="240"/>
      <c r="M227" s="240"/>
      <c r="N227" s="240"/>
      <c r="O227" s="240"/>
      <c r="P227" s="239"/>
      <c r="Q227" s="241"/>
      <c r="R227" s="236" t="str">
        <f ca="1">IF(ISERROR($V227),"",OFFSET('Smelter Look-up'!$C$4,$V227-4,0)&amp;"")</f>
        <v/>
      </c>
      <c r="S227" s="250" t="str">
        <f t="shared" ca="1" si="9"/>
        <v/>
      </c>
      <c r="T227" s="250" t="str">
        <f ca="1">IF(B227="","",IF(ISERROR(MATCH($J227,SorP!$B$1:$B$6230,0)),"",INDIRECT("'SorP'!$A$"&amp;MATCH($J227,SorP!$B$1:$B$6230,0))))</f>
        <v/>
      </c>
      <c r="U227" s="280"/>
      <c r="V227" s="281" t="e">
        <f>IF(C227="",NA(),MATCH($B227&amp;$C227,'Smelter Look-up'!$J:$J,0))</f>
        <v>#N/A</v>
      </c>
      <c r="W227" s="282"/>
      <c r="X227" s="282">
        <f t="shared" ca="1" si="10"/>
        <v>0</v>
      </c>
      <c r="Y227" s="282"/>
      <c r="Z227" s="282"/>
      <c r="AB227" s="284" t="str">
        <f t="shared" si="11"/>
        <v/>
      </c>
    </row>
    <row r="228" spans="1:28" s="283" customFormat="1" ht="20.25">
      <c r="A228" s="235"/>
      <c r="B228" s="236" t="str">
        <f>IF(LEN(A228)=0,"",INDEX('Smelter Look-up'!$A:$A,MATCH($A228,'Smelter Look-up'!$E:$E,0)))</f>
        <v/>
      </c>
      <c r="C228" s="242" t="str">
        <f>IF(LEN(A228)=0,"",INDEX('Smelter Look-up'!$C:$C,MATCH($A228,'Smelter Look-up'!$E:$E,0)))</f>
        <v/>
      </c>
      <c r="D228" s="236"/>
      <c r="E228" s="236" t="str">
        <f ca="1">IF(ISERROR($V228),"",OFFSET('Smelter Look-up'!$D$4,$V228-4,0)&amp;"")</f>
        <v/>
      </c>
      <c r="F228" s="236" t="str">
        <f ca="1">IF(ISERROR($V228),"",OFFSET('Smelter Look-up'!$E$4,$V228-4,0))</f>
        <v/>
      </c>
      <c r="G228" s="236" t="str">
        <f ca="1">IF(C228=$X$4,"Enter smelter details", IF(ISERROR($V228),"",OFFSET('Smelter Look-up'!$F$4,$V228-4,0)))</f>
        <v/>
      </c>
      <c r="H228" s="237" t="str">
        <f ca="1">IF(ISERROR($V228),"",OFFSET('Smelter Look-up'!$G$4,$V228-4,0))</f>
        <v/>
      </c>
      <c r="I228" s="238" t="str">
        <f ca="1">IF(ISERROR($V228),"",OFFSET('Smelter Look-up'!$H$4,$V228-4,0))</f>
        <v/>
      </c>
      <c r="J228" s="238" t="str">
        <f ca="1">IF(ISERROR($V228),"",OFFSET('Smelter Look-up'!$I$4,$V228-4,0))</f>
        <v/>
      </c>
      <c r="K228" s="240"/>
      <c r="L228" s="240"/>
      <c r="M228" s="240"/>
      <c r="N228" s="240"/>
      <c r="O228" s="240"/>
      <c r="P228" s="239"/>
      <c r="Q228" s="241"/>
      <c r="R228" s="236" t="str">
        <f ca="1">IF(ISERROR($V228),"",OFFSET('Smelter Look-up'!$C$4,$V228-4,0)&amp;"")</f>
        <v/>
      </c>
      <c r="S228" s="250" t="str">
        <f t="shared" ca="1" si="9"/>
        <v/>
      </c>
      <c r="T228" s="250" t="str">
        <f ca="1">IF(B228="","",IF(ISERROR(MATCH($J228,SorP!$B$1:$B$6230,0)),"",INDIRECT("'SorP'!$A$"&amp;MATCH($J228,SorP!$B$1:$B$6230,0))))</f>
        <v/>
      </c>
      <c r="U228" s="280"/>
      <c r="V228" s="281" t="e">
        <f>IF(C228="",NA(),MATCH($B228&amp;$C228,'Smelter Look-up'!$J:$J,0))</f>
        <v>#N/A</v>
      </c>
      <c r="W228" s="282"/>
      <c r="X228" s="282">
        <f t="shared" ca="1" si="10"/>
        <v>0</v>
      </c>
      <c r="Y228" s="282"/>
      <c r="Z228" s="282"/>
      <c r="AB228" s="284" t="str">
        <f t="shared" si="11"/>
        <v/>
      </c>
    </row>
    <row r="229" spans="1:28" s="283" customFormat="1" ht="20.25">
      <c r="A229" s="235"/>
      <c r="B229" s="236" t="str">
        <f>IF(LEN(A229)=0,"",INDEX('Smelter Look-up'!$A:$A,MATCH($A229,'Smelter Look-up'!$E:$E,0)))</f>
        <v/>
      </c>
      <c r="C229" s="242" t="str">
        <f>IF(LEN(A229)=0,"",INDEX('Smelter Look-up'!$C:$C,MATCH($A229,'Smelter Look-up'!$E:$E,0)))</f>
        <v/>
      </c>
      <c r="D229" s="236"/>
      <c r="E229" s="236" t="str">
        <f ca="1">IF(ISERROR($V229),"",OFFSET('Smelter Look-up'!$D$4,$V229-4,0)&amp;"")</f>
        <v/>
      </c>
      <c r="F229" s="236" t="str">
        <f ca="1">IF(ISERROR($V229),"",OFFSET('Smelter Look-up'!$E$4,$V229-4,0))</f>
        <v/>
      </c>
      <c r="G229" s="236" t="str">
        <f ca="1">IF(C229=$X$4,"Enter smelter details", IF(ISERROR($V229),"",OFFSET('Smelter Look-up'!$F$4,$V229-4,0)))</f>
        <v/>
      </c>
      <c r="H229" s="237" t="str">
        <f ca="1">IF(ISERROR($V229),"",OFFSET('Smelter Look-up'!$G$4,$V229-4,0))</f>
        <v/>
      </c>
      <c r="I229" s="238" t="str">
        <f ca="1">IF(ISERROR($V229),"",OFFSET('Smelter Look-up'!$H$4,$V229-4,0))</f>
        <v/>
      </c>
      <c r="J229" s="238" t="str">
        <f ca="1">IF(ISERROR($V229),"",OFFSET('Smelter Look-up'!$I$4,$V229-4,0))</f>
        <v/>
      </c>
      <c r="K229" s="240"/>
      <c r="L229" s="240"/>
      <c r="M229" s="240"/>
      <c r="N229" s="240"/>
      <c r="O229" s="240"/>
      <c r="P229" s="239"/>
      <c r="Q229" s="241"/>
      <c r="R229" s="236" t="str">
        <f ca="1">IF(ISERROR($V229),"",OFFSET('Smelter Look-up'!$C$4,$V229-4,0)&amp;"")</f>
        <v/>
      </c>
      <c r="S229" s="250" t="str">
        <f t="shared" ca="1" si="9"/>
        <v/>
      </c>
      <c r="T229" s="250" t="str">
        <f ca="1">IF(B229="","",IF(ISERROR(MATCH($J229,SorP!$B$1:$B$6230,0)),"",INDIRECT("'SorP'!$A$"&amp;MATCH($J229,SorP!$B$1:$B$6230,0))))</f>
        <v/>
      </c>
      <c r="U229" s="280"/>
      <c r="V229" s="281" t="e">
        <f>IF(C229="",NA(),MATCH($B229&amp;$C229,'Smelter Look-up'!$J:$J,0))</f>
        <v>#N/A</v>
      </c>
      <c r="W229" s="282"/>
      <c r="X229" s="282">
        <f t="shared" ca="1" si="10"/>
        <v>0</v>
      </c>
      <c r="Y229" s="282"/>
      <c r="Z229" s="282"/>
      <c r="AB229" s="284" t="str">
        <f t="shared" si="11"/>
        <v/>
      </c>
    </row>
    <row r="230" spans="1:28" s="283" customFormat="1" ht="20.25">
      <c r="A230" s="235"/>
      <c r="B230" s="236" t="str">
        <f>IF(LEN(A230)=0,"",INDEX('Smelter Look-up'!$A:$A,MATCH($A230,'Smelter Look-up'!$E:$E,0)))</f>
        <v/>
      </c>
      <c r="C230" s="242" t="str">
        <f>IF(LEN(A230)=0,"",INDEX('Smelter Look-up'!$C:$C,MATCH($A230,'Smelter Look-up'!$E:$E,0)))</f>
        <v/>
      </c>
      <c r="D230" s="236"/>
      <c r="E230" s="236" t="str">
        <f ca="1">IF(ISERROR($V230),"",OFFSET('Smelter Look-up'!$D$4,$V230-4,0)&amp;"")</f>
        <v/>
      </c>
      <c r="F230" s="236" t="str">
        <f ca="1">IF(ISERROR($V230),"",OFFSET('Smelter Look-up'!$E$4,$V230-4,0))</f>
        <v/>
      </c>
      <c r="G230" s="236" t="str">
        <f ca="1">IF(C230=$X$4,"Enter smelter details", IF(ISERROR($V230),"",OFFSET('Smelter Look-up'!$F$4,$V230-4,0)))</f>
        <v/>
      </c>
      <c r="H230" s="237" t="str">
        <f ca="1">IF(ISERROR($V230),"",OFFSET('Smelter Look-up'!$G$4,$V230-4,0))</f>
        <v/>
      </c>
      <c r="I230" s="238" t="str">
        <f ca="1">IF(ISERROR($V230),"",OFFSET('Smelter Look-up'!$H$4,$V230-4,0))</f>
        <v/>
      </c>
      <c r="J230" s="238" t="str">
        <f ca="1">IF(ISERROR($V230),"",OFFSET('Smelter Look-up'!$I$4,$V230-4,0))</f>
        <v/>
      </c>
      <c r="K230" s="240"/>
      <c r="L230" s="240"/>
      <c r="M230" s="240"/>
      <c r="N230" s="240"/>
      <c r="O230" s="240"/>
      <c r="P230" s="239"/>
      <c r="Q230" s="241"/>
      <c r="R230" s="236" t="str">
        <f ca="1">IF(ISERROR($V230),"",OFFSET('Smelter Look-up'!$C$4,$V230-4,0)&amp;"")</f>
        <v/>
      </c>
      <c r="S230" s="250" t="str">
        <f t="shared" ca="1" si="9"/>
        <v/>
      </c>
      <c r="T230" s="250" t="str">
        <f ca="1">IF(B230="","",IF(ISERROR(MATCH($J230,SorP!$B$1:$B$6230,0)),"",INDIRECT("'SorP'!$A$"&amp;MATCH($J230,SorP!$B$1:$B$6230,0))))</f>
        <v/>
      </c>
      <c r="U230" s="280"/>
      <c r="V230" s="281" t="e">
        <f>IF(C230="",NA(),MATCH($B230&amp;$C230,'Smelter Look-up'!$J:$J,0))</f>
        <v>#N/A</v>
      </c>
      <c r="W230" s="282"/>
      <c r="X230" s="282">
        <f t="shared" ca="1" si="10"/>
        <v>0</v>
      </c>
      <c r="Y230" s="282"/>
      <c r="Z230" s="282"/>
      <c r="AB230" s="284" t="str">
        <f t="shared" si="11"/>
        <v/>
      </c>
    </row>
    <row r="231" spans="1:28" s="283" customFormat="1" ht="20.25">
      <c r="A231" s="235"/>
      <c r="B231" s="236" t="str">
        <f>IF(LEN(A231)=0,"",INDEX('Smelter Look-up'!$A:$A,MATCH($A231,'Smelter Look-up'!$E:$E,0)))</f>
        <v/>
      </c>
      <c r="C231" s="242" t="str">
        <f>IF(LEN(A231)=0,"",INDEX('Smelter Look-up'!$C:$C,MATCH($A231,'Smelter Look-up'!$E:$E,0)))</f>
        <v/>
      </c>
      <c r="D231" s="236"/>
      <c r="E231" s="236" t="str">
        <f ca="1">IF(ISERROR($V231),"",OFFSET('Smelter Look-up'!$D$4,$V231-4,0)&amp;"")</f>
        <v/>
      </c>
      <c r="F231" s="236" t="str">
        <f ca="1">IF(ISERROR($V231),"",OFFSET('Smelter Look-up'!$E$4,$V231-4,0))</f>
        <v/>
      </c>
      <c r="G231" s="236" t="str">
        <f ca="1">IF(C231=$X$4,"Enter smelter details", IF(ISERROR($V231),"",OFFSET('Smelter Look-up'!$F$4,$V231-4,0)))</f>
        <v/>
      </c>
      <c r="H231" s="237" t="str">
        <f ca="1">IF(ISERROR($V231),"",OFFSET('Smelter Look-up'!$G$4,$V231-4,0))</f>
        <v/>
      </c>
      <c r="I231" s="238" t="str">
        <f ca="1">IF(ISERROR($V231),"",OFFSET('Smelter Look-up'!$H$4,$V231-4,0))</f>
        <v/>
      </c>
      <c r="J231" s="238" t="str">
        <f ca="1">IF(ISERROR($V231),"",OFFSET('Smelter Look-up'!$I$4,$V231-4,0))</f>
        <v/>
      </c>
      <c r="K231" s="240"/>
      <c r="L231" s="240"/>
      <c r="M231" s="240"/>
      <c r="N231" s="240"/>
      <c r="O231" s="240"/>
      <c r="P231" s="239"/>
      <c r="Q231" s="241"/>
      <c r="R231" s="236" t="str">
        <f ca="1">IF(ISERROR($V231),"",OFFSET('Smelter Look-up'!$C$4,$V231-4,0)&amp;"")</f>
        <v/>
      </c>
      <c r="S231" s="250" t="str">
        <f t="shared" ca="1" si="9"/>
        <v/>
      </c>
      <c r="T231" s="250" t="str">
        <f ca="1">IF(B231="","",IF(ISERROR(MATCH($J231,SorP!$B$1:$B$6230,0)),"",INDIRECT("'SorP'!$A$"&amp;MATCH($J231,SorP!$B$1:$B$6230,0))))</f>
        <v/>
      </c>
      <c r="U231" s="280"/>
      <c r="V231" s="281" t="e">
        <f>IF(C231="",NA(),MATCH($B231&amp;$C231,'Smelter Look-up'!$J:$J,0))</f>
        <v>#N/A</v>
      </c>
      <c r="W231" s="282"/>
      <c r="X231" s="282">
        <f t="shared" ca="1" si="10"/>
        <v>0</v>
      </c>
      <c r="Y231" s="282"/>
      <c r="Z231" s="282"/>
      <c r="AB231" s="284" t="str">
        <f t="shared" si="11"/>
        <v/>
      </c>
    </row>
    <row r="232" spans="1:28" s="283" customFormat="1" ht="20.25">
      <c r="A232" s="235"/>
      <c r="B232" s="236" t="str">
        <f>IF(LEN(A232)=0,"",INDEX('Smelter Look-up'!$A:$A,MATCH($A232,'Smelter Look-up'!$E:$E,0)))</f>
        <v/>
      </c>
      <c r="C232" s="242" t="str">
        <f>IF(LEN(A232)=0,"",INDEX('Smelter Look-up'!$C:$C,MATCH($A232,'Smelter Look-up'!$E:$E,0)))</f>
        <v/>
      </c>
      <c r="D232" s="236"/>
      <c r="E232" s="236" t="str">
        <f ca="1">IF(ISERROR($V232),"",OFFSET('Smelter Look-up'!$D$4,$V232-4,0)&amp;"")</f>
        <v/>
      </c>
      <c r="F232" s="236" t="str">
        <f ca="1">IF(ISERROR($V232),"",OFFSET('Smelter Look-up'!$E$4,$V232-4,0))</f>
        <v/>
      </c>
      <c r="G232" s="236" t="str">
        <f ca="1">IF(C232=$X$4,"Enter smelter details", IF(ISERROR($V232),"",OFFSET('Smelter Look-up'!$F$4,$V232-4,0)))</f>
        <v/>
      </c>
      <c r="H232" s="237" t="str">
        <f ca="1">IF(ISERROR($V232),"",OFFSET('Smelter Look-up'!$G$4,$V232-4,0))</f>
        <v/>
      </c>
      <c r="I232" s="238" t="str">
        <f ca="1">IF(ISERROR($V232),"",OFFSET('Smelter Look-up'!$H$4,$V232-4,0))</f>
        <v/>
      </c>
      <c r="J232" s="238" t="str">
        <f ca="1">IF(ISERROR($V232),"",OFFSET('Smelter Look-up'!$I$4,$V232-4,0))</f>
        <v/>
      </c>
      <c r="K232" s="240"/>
      <c r="L232" s="240"/>
      <c r="M232" s="240"/>
      <c r="N232" s="240"/>
      <c r="O232" s="240"/>
      <c r="P232" s="239"/>
      <c r="Q232" s="241"/>
      <c r="R232" s="236" t="str">
        <f ca="1">IF(ISERROR($V232),"",OFFSET('Smelter Look-up'!$C$4,$V232-4,0)&amp;"")</f>
        <v/>
      </c>
      <c r="S232" s="250" t="str">
        <f t="shared" ca="1" si="9"/>
        <v/>
      </c>
      <c r="T232" s="250" t="str">
        <f ca="1">IF(B232="","",IF(ISERROR(MATCH($J232,SorP!$B$1:$B$6230,0)),"",INDIRECT("'SorP'!$A$"&amp;MATCH($J232,SorP!$B$1:$B$6230,0))))</f>
        <v/>
      </c>
      <c r="U232" s="280"/>
      <c r="V232" s="281" t="e">
        <f>IF(C232="",NA(),MATCH($B232&amp;$C232,'Smelter Look-up'!$J:$J,0))</f>
        <v>#N/A</v>
      </c>
      <c r="W232" s="282"/>
      <c r="X232" s="282">
        <f t="shared" ca="1" si="10"/>
        <v>0</v>
      </c>
      <c r="Y232" s="282"/>
      <c r="Z232" s="282"/>
      <c r="AB232" s="284" t="str">
        <f t="shared" si="11"/>
        <v/>
      </c>
    </row>
    <row r="233" spans="1:28" s="283" customFormat="1" ht="20.25">
      <c r="A233" s="235"/>
      <c r="B233" s="236" t="str">
        <f>IF(LEN(A233)=0,"",INDEX('Smelter Look-up'!$A:$A,MATCH($A233,'Smelter Look-up'!$E:$E,0)))</f>
        <v/>
      </c>
      <c r="C233" s="242" t="str">
        <f>IF(LEN(A233)=0,"",INDEX('Smelter Look-up'!$C:$C,MATCH($A233,'Smelter Look-up'!$E:$E,0)))</f>
        <v/>
      </c>
      <c r="D233" s="236"/>
      <c r="E233" s="236" t="str">
        <f ca="1">IF(ISERROR($V233),"",OFFSET('Smelter Look-up'!$D$4,$V233-4,0)&amp;"")</f>
        <v/>
      </c>
      <c r="F233" s="236" t="str">
        <f ca="1">IF(ISERROR($V233),"",OFFSET('Smelter Look-up'!$E$4,$V233-4,0))</f>
        <v/>
      </c>
      <c r="G233" s="236" t="str">
        <f ca="1">IF(C233=$X$4,"Enter smelter details", IF(ISERROR($V233),"",OFFSET('Smelter Look-up'!$F$4,$V233-4,0)))</f>
        <v/>
      </c>
      <c r="H233" s="237" t="str">
        <f ca="1">IF(ISERROR($V233),"",OFFSET('Smelter Look-up'!$G$4,$V233-4,0))</f>
        <v/>
      </c>
      <c r="I233" s="238" t="str">
        <f ca="1">IF(ISERROR($V233),"",OFFSET('Smelter Look-up'!$H$4,$V233-4,0))</f>
        <v/>
      </c>
      <c r="J233" s="238" t="str">
        <f ca="1">IF(ISERROR($V233),"",OFFSET('Smelter Look-up'!$I$4,$V233-4,0))</f>
        <v/>
      </c>
      <c r="K233" s="240"/>
      <c r="L233" s="240"/>
      <c r="M233" s="240"/>
      <c r="N233" s="240"/>
      <c r="O233" s="240"/>
      <c r="P233" s="239"/>
      <c r="Q233" s="241"/>
      <c r="R233" s="236" t="str">
        <f ca="1">IF(ISERROR($V233),"",OFFSET('Smelter Look-up'!$C$4,$V233-4,0)&amp;"")</f>
        <v/>
      </c>
      <c r="S233" s="250" t="str">
        <f t="shared" ca="1" si="9"/>
        <v/>
      </c>
      <c r="T233" s="250" t="str">
        <f ca="1">IF(B233="","",IF(ISERROR(MATCH($J233,SorP!$B$1:$B$6230,0)),"",INDIRECT("'SorP'!$A$"&amp;MATCH($J233,SorP!$B$1:$B$6230,0))))</f>
        <v/>
      </c>
      <c r="U233" s="280"/>
      <c r="V233" s="281" t="e">
        <f>IF(C233="",NA(),MATCH($B233&amp;$C233,'Smelter Look-up'!$J:$J,0))</f>
        <v>#N/A</v>
      </c>
      <c r="W233" s="282"/>
      <c r="X233" s="282">
        <f t="shared" ca="1" si="10"/>
        <v>0</v>
      </c>
      <c r="Y233" s="282"/>
      <c r="Z233" s="282"/>
      <c r="AB233" s="284" t="str">
        <f t="shared" si="11"/>
        <v/>
      </c>
    </row>
    <row r="234" spans="1:28" s="283" customFormat="1" ht="20.25">
      <c r="A234" s="235"/>
      <c r="B234" s="236" t="str">
        <f>IF(LEN(A234)=0,"",INDEX('Smelter Look-up'!$A:$A,MATCH($A234,'Smelter Look-up'!$E:$E,0)))</f>
        <v/>
      </c>
      <c r="C234" s="242" t="str">
        <f>IF(LEN(A234)=0,"",INDEX('Smelter Look-up'!$C:$C,MATCH($A234,'Smelter Look-up'!$E:$E,0)))</f>
        <v/>
      </c>
      <c r="D234" s="236"/>
      <c r="E234" s="236" t="str">
        <f ca="1">IF(ISERROR($V234),"",OFFSET('Smelter Look-up'!$D$4,$V234-4,0)&amp;"")</f>
        <v/>
      </c>
      <c r="F234" s="236" t="str">
        <f ca="1">IF(ISERROR($V234),"",OFFSET('Smelter Look-up'!$E$4,$V234-4,0))</f>
        <v/>
      </c>
      <c r="G234" s="236" t="str">
        <f ca="1">IF(C234=$X$4,"Enter smelter details", IF(ISERROR($V234),"",OFFSET('Smelter Look-up'!$F$4,$V234-4,0)))</f>
        <v/>
      </c>
      <c r="H234" s="237" t="str">
        <f ca="1">IF(ISERROR($V234),"",OFFSET('Smelter Look-up'!$G$4,$V234-4,0))</f>
        <v/>
      </c>
      <c r="I234" s="238" t="str">
        <f ca="1">IF(ISERROR($V234),"",OFFSET('Smelter Look-up'!$H$4,$V234-4,0))</f>
        <v/>
      </c>
      <c r="J234" s="238" t="str">
        <f ca="1">IF(ISERROR($V234),"",OFFSET('Smelter Look-up'!$I$4,$V234-4,0))</f>
        <v/>
      </c>
      <c r="K234" s="240"/>
      <c r="L234" s="240"/>
      <c r="M234" s="240"/>
      <c r="N234" s="240"/>
      <c r="O234" s="240"/>
      <c r="P234" s="239"/>
      <c r="Q234" s="241"/>
      <c r="R234" s="236" t="str">
        <f ca="1">IF(ISERROR($V234),"",OFFSET('Smelter Look-up'!$C$4,$V234-4,0)&amp;"")</f>
        <v/>
      </c>
      <c r="S234" s="250" t="str">
        <f t="shared" ca="1" si="9"/>
        <v/>
      </c>
      <c r="T234" s="250" t="str">
        <f ca="1">IF(B234="","",IF(ISERROR(MATCH($J234,SorP!$B$1:$B$6230,0)),"",INDIRECT("'SorP'!$A$"&amp;MATCH($J234,SorP!$B$1:$B$6230,0))))</f>
        <v/>
      </c>
      <c r="U234" s="280"/>
      <c r="V234" s="281" t="e">
        <f>IF(C234="",NA(),MATCH($B234&amp;$C234,'Smelter Look-up'!$J:$J,0))</f>
        <v>#N/A</v>
      </c>
      <c r="W234" s="282"/>
      <c r="X234" s="282">
        <f t="shared" ca="1" si="10"/>
        <v>0</v>
      </c>
      <c r="Y234" s="282"/>
      <c r="Z234" s="282"/>
      <c r="AB234" s="284" t="str">
        <f t="shared" si="11"/>
        <v/>
      </c>
    </row>
    <row r="235" spans="1:28" s="283" customFormat="1" ht="20.25">
      <c r="A235" s="235"/>
      <c r="B235" s="236" t="str">
        <f>IF(LEN(A235)=0,"",INDEX('Smelter Look-up'!$A:$A,MATCH($A235,'Smelter Look-up'!$E:$E,0)))</f>
        <v/>
      </c>
      <c r="C235" s="242" t="str">
        <f>IF(LEN(A235)=0,"",INDEX('Smelter Look-up'!$C:$C,MATCH($A235,'Smelter Look-up'!$E:$E,0)))</f>
        <v/>
      </c>
      <c r="D235" s="236"/>
      <c r="E235" s="236" t="str">
        <f ca="1">IF(ISERROR($V235),"",OFFSET('Smelter Look-up'!$D$4,$V235-4,0)&amp;"")</f>
        <v/>
      </c>
      <c r="F235" s="236" t="str">
        <f ca="1">IF(ISERROR($V235),"",OFFSET('Smelter Look-up'!$E$4,$V235-4,0))</f>
        <v/>
      </c>
      <c r="G235" s="236" t="str">
        <f ca="1">IF(C235=$X$4,"Enter smelter details", IF(ISERROR($V235),"",OFFSET('Smelter Look-up'!$F$4,$V235-4,0)))</f>
        <v/>
      </c>
      <c r="H235" s="237" t="str">
        <f ca="1">IF(ISERROR($V235),"",OFFSET('Smelter Look-up'!$G$4,$V235-4,0))</f>
        <v/>
      </c>
      <c r="I235" s="238" t="str">
        <f ca="1">IF(ISERROR($V235),"",OFFSET('Smelter Look-up'!$H$4,$V235-4,0))</f>
        <v/>
      </c>
      <c r="J235" s="238" t="str">
        <f ca="1">IF(ISERROR($V235),"",OFFSET('Smelter Look-up'!$I$4,$V235-4,0))</f>
        <v/>
      </c>
      <c r="K235" s="240"/>
      <c r="L235" s="240"/>
      <c r="M235" s="240"/>
      <c r="N235" s="240"/>
      <c r="O235" s="240"/>
      <c r="P235" s="239"/>
      <c r="Q235" s="241"/>
      <c r="R235" s="236" t="str">
        <f ca="1">IF(ISERROR($V235),"",OFFSET('Smelter Look-up'!$C$4,$V235-4,0)&amp;"")</f>
        <v/>
      </c>
      <c r="S235" s="250" t="str">
        <f t="shared" ca="1" si="9"/>
        <v/>
      </c>
      <c r="T235" s="250" t="str">
        <f ca="1">IF(B235="","",IF(ISERROR(MATCH($J235,SorP!$B$1:$B$6230,0)),"",INDIRECT("'SorP'!$A$"&amp;MATCH($J235,SorP!$B$1:$B$6230,0))))</f>
        <v/>
      </c>
      <c r="U235" s="280"/>
      <c r="V235" s="281" t="e">
        <f>IF(C235="",NA(),MATCH($B235&amp;$C235,'Smelter Look-up'!$J:$J,0))</f>
        <v>#N/A</v>
      </c>
      <c r="W235" s="282"/>
      <c r="X235" s="282">
        <f t="shared" ca="1" si="10"/>
        <v>0</v>
      </c>
      <c r="Y235" s="282"/>
      <c r="Z235" s="282"/>
      <c r="AB235" s="284" t="str">
        <f t="shared" si="11"/>
        <v/>
      </c>
    </row>
    <row r="236" spans="1:28" s="283" customFormat="1" ht="20.25">
      <c r="A236" s="235"/>
      <c r="B236" s="236" t="str">
        <f>IF(LEN(A236)=0,"",INDEX('Smelter Look-up'!$A:$A,MATCH($A236,'Smelter Look-up'!$E:$E,0)))</f>
        <v/>
      </c>
      <c r="C236" s="242" t="str">
        <f>IF(LEN(A236)=0,"",INDEX('Smelter Look-up'!$C:$C,MATCH($A236,'Smelter Look-up'!$E:$E,0)))</f>
        <v/>
      </c>
      <c r="D236" s="236"/>
      <c r="E236" s="236" t="str">
        <f ca="1">IF(ISERROR($V236),"",OFFSET('Smelter Look-up'!$D$4,$V236-4,0)&amp;"")</f>
        <v/>
      </c>
      <c r="F236" s="236" t="str">
        <f ca="1">IF(ISERROR($V236),"",OFFSET('Smelter Look-up'!$E$4,$V236-4,0))</f>
        <v/>
      </c>
      <c r="G236" s="236" t="str">
        <f ca="1">IF(C236=$X$4,"Enter smelter details", IF(ISERROR($V236),"",OFFSET('Smelter Look-up'!$F$4,$V236-4,0)))</f>
        <v/>
      </c>
      <c r="H236" s="237" t="str">
        <f ca="1">IF(ISERROR($V236),"",OFFSET('Smelter Look-up'!$G$4,$V236-4,0))</f>
        <v/>
      </c>
      <c r="I236" s="238" t="str">
        <f ca="1">IF(ISERROR($V236),"",OFFSET('Smelter Look-up'!$H$4,$V236-4,0))</f>
        <v/>
      </c>
      <c r="J236" s="238" t="str">
        <f ca="1">IF(ISERROR($V236),"",OFFSET('Smelter Look-up'!$I$4,$V236-4,0))</f>
        <v/>
      </c>
      <c r="K236" s="240"/>
      <c r="L236" s="240"/>
      <c r="M236" s="240"/>
      <c r="N236" s="240"/>
      <c r="O236" s="240"/>
      <c r="P236" s="239"/>
      <c r="Q236" s="241"/>
      <c r="R236" s="236" t="str">
        <f ca="1">IF(ISERROR($V236),"",OFFSET('Smelter Look-up'!$C$4,$V236-4,0)&amp;"")</f>
        <v/>
      </c>
      <c r="S236" s="250" t="str">
        <f t="shared" ca="1" si="9"/>
        <v/>
      </c>
      <c r="T236" s="250" t="str">
        <f ca="1">IF(B236="","",IF(ISERROR(MATCH($J236,SorP!$B$1:$B$6230,0)),"",INDIRECT("'SorP'!$A$"&amp;MATCH($J236,SorP!$B$1:$B$6230,0))))</f>
        <v/>
      </c>
      <c r="U236" s="280"/>
      <c r="V236" s="281" t="e">
        <f>IF(C236="",NA(),MATCH($B236&amp;$C236,'Smelter Look-up'!$J:$J,0))</f>
        <v>#N/A</v>
      </c>
      <c r="W236" s="282"/>
      <c r="X236" s="282">
        <f t="shared" ca="1" si="10"/>
        <v>0</v>
      </c>
      <c r="Y236" s="282"/>
      <c r="Z236" s="282"/>
      <c r="AB236" s="284" t="str">
        <f t="shared" si="11"/>
        <v/>
      </c>
    </row>
    <row r="237" spans="1:28" s="283" customFormat="1" ht="20.25">
      <c r="A237" s="235"/>
      <c r="B237" s="236" t="str">
        <f>IF(LEN(A237)=0,"",INDEX('Smelter Look-up'!$A:$A,MATCH($A237,'Smelter Look-up'!$E:$E,0)))</f>
        <v/>
      </c>
      <c r="C237" s="242" t="str">
        <f>IF(LEN(A237)=0,"",INDEX('Smelter Look-up'!$C:$C,MATCH($A237,'Smelter Look-up'!$E:$E,0)))</f>
        <v/>
      </c>
      <c r="D237" s="236"/>
      <c r="E237" s="236" t="str">
        <f ca="1">IF(ISERROR($V237),"",OFFSET('Smelter Look-up'!$D$4,$V237-4,0)&amp;"")</f>
        <v/>
      </c>
      <c r="F237" s="236" t="str">
        <f ca="1">IF(ISERROR($V237),"",OFFSET('Smelter Look-up'!$E$4,$V237-4,0))</f>
        <v/>
      </c>
      <c r="G237" s="236" t="str">
        <f ca="1">IF(C237=$X$4,"Enter smelter details", IF(ISERROR($V237),"",OFFSET('Smelter Look-up'!$F$4,$V237-4,0)))</f>
        <v/>
      </c>
      <c r="H237" s="237" t="str">
        <f ca="1">IF(ISERROR($V237),"",OFFSET('Smelter Look-up'!$G$4,$V237-4,0))</f>
        <v/>
      </c>
      <c r="I237" s="238" t="str">
        <f ca="1">IF(ISERROR($V237),"",OFFSET('Smelter Look-up'!$H$4,$V237-4,0))</f>
        <v/>
      </c>
      <c r="J237" s="238" t="str">
        <f ca="1">IF(ISERROR($V237),"",OFFSET('Smelter Look-up'!$I$4,$V237-4,0))</f>
        <v/>
      </c>
      <c r="K237" s="240"/>
      <c r="L237" s="240"/>
      <c r="M237" s="240"/>
      <c r="N237" s="240"/>
      <c r="O237" s="240"/>
      <c r="P237" s="239"/>
      <c r="Q237" s="241"/>
      <c r="R237" s="236" t="str">
        <f ca="1">IF(ISERROR($V237),"",OFFSET('Smelter Look-up'!$C$4,$V237-4,0)&amp;"")</f>
        <v/>
      </c>
      <c r="S237" s="250" t="str">
        <f t="shared" ca="1" si="9"/>
        <v/>
      </c>
      <c r="T237" s="250" t="str">
        <f ca="1">IF(B237="","",IF(ISERROR(MATCH($J237,SorP!$B$1:$B$6230,0)),"",INDIRECT("'SorP'!$A$"&amp;MATCH($J237,SorP!$B$1:$B$6230,0))))</f>
        <v/>
      </c>
      <c r="U237" s="280"/>
      <c r="V237" s="281" t="e">
        <f>IF(C237="",NA(),MATCH($B237&amp;$C237,'Smelter Look-up'!$J:$J,0))</f>
        <v>#N/A</v>
      </c>
      <c r="W237" s="282"/>
      <c r="X237" s="282">
        <f t="shared" ca="1" si="10"/>
        <v>0</v>
      </c>
      <c r="Y237" s="282"/>
      <c r="Z237" s="282"/>
      <c r="AB237" s="284" t="str">
        <f t="shared" si="11"/>
        <v/>
      </c>
    </row>
    <row r="238" spans="1:28" s="283" customFormat="1" ht="20.25">
      <c r="A238" s="235"/>
      <c r="B238" s="236" t="str">
        <f>IF(LEN(A238)=0,"",INDEX('Smelter Look-up'!$A:$A,MATCH($A238,'Smelter Look-up'!$E:$E,0)))</f>
        <v/>
      </c>
      <c r="C238" s="242" t="str">
        <f>IF(LEN(A238)=0,"",INDEX('Smelter Look-up'!$C:$C,MATCH($A238,'Smelter Look-up'!$E:$E,0)))</f>
        <v/>
      </c>
      <c r="D238" s="236"/>
      <c r="E238" s="236" t="str">
        <f ca="1">IF(ISERROR($V238),"",OFFSET('Smelter Look-up'!$D$4,$V238-4,0)&amp;"")</f>
        <v/>
      </c>
      <c r="F238" s="236" t="str">
        <f ca="1">IF(ISERROR($V238),"",OFFSET('Smelter Look-up'!$E$4,$V238-4,0))</f>
        <v/>
      </c>
      <c r="G238" s="236" t="str">
        <f ca="1">IF(C238=$X$4,"Enter smelter details", IF(ISERROR($V238),"",OFFSET('Smelter Look-up'!$F$4,$V238-4,0)))</f>
        <v/>
      </c>
      <c r="H238" s="237" t="str">
        <f ca="1">IF(ISERROR($V238),"",OFFSET('Smelter Look-up'!$G$4,$V238-4,0))</f>
        <v/>
      </c>
      <c r="I238" s="238" t="str">
        <f ca="1">IF(ISERROR($V238),"",OFFSET('Smelter Look-up'!$H$4,$V238-4,0))</f>
        <v/>
      </c>
      <c r="J238" s="238" t="str">
        <f ca="1">IF(ISERROR($V238),"",OFFSET('Smelter Look-up'!$I$4,$V238-4,0))</f>
        <v/>
      </c>
      <c r="K238" s="240"/>
      <c r="L238" s="240"/>
      <c r="M238" s="240"/>
      <c r="N238" s="240"/>
      <c r="O238" s="240"/>
      <c r="P238" s="239"/>
      <c r="Q238" s="241"/>
      <c r="R238" s="236" t="str">
        <f ca="1">IF(ISERROR($V238),"",OFFSET('Smelter Look-up'!$C$4,$V238-4,0)&amp;"")</f>
        <v/>
      </c>
      <c r="S238" s="250" t="str">
        <f t="shared" ca="1" si="9"/>
        <v/>
      </c>
      <c r="T238" s="250" t="str">
        <f ca="1">IF(B238="","",IF(ISERROR(MATCH($J238,SorP!$B$1:$B$6230,0)),"",INDIRECT("'SorP'!$A$"&amp;MATCH($J238,SorP!$B$1:$B$6230,0))))</f>
        <v/>
      </c>
      <c r="U238" s="280"/>
      <c r="V238" s="281" t="e">
        <f>IF(C238="",NA(),MATCH($B238&amp;$C238,'Smelter Look-up'!$J:$J,0))</f>
        <v>#N/A</v>
      </c>
      <c r="W238" s="282"/>
      <c r="X238" s="282">
        <f t="shared" ca="1" si="10"/>
        <v>0</v>
      </c>
      <c r="Y238" s="282"/>
      <c r="Z238" s="282"/>
      <c r="AB238" s="284" t="str">
        <f t="shared" si="11"/>
        <v/>
      </c>
    </row>
    <row r="239" spans="1:28" s="283" customFormat="1" ht="20.25">
      <c r="A239" s="235"/>
      <c r="B239" s="236" t="str">
        <f>IF(LEN(A239)=0,"",INDEX('Smelter Look-up'!$A:$A,MATCH($A239,'Smelter Look-up'!$E:$E,0)))</f>
        <v/>
      </c>
      <c r="C239" s="242" t="str">
        <f>IF(LEN(A239)=0,"",INDEX('Smelter Look-up'!$C:$C,MATCH($A239,'Smelter Look-up'!$E:$E,0)))</f>
        <v/>
      </c>
      <c r="D239" s="236"/>
      <c r="E239" s="236" t="str">
        <f ca="1">IF(ISERROR($V239),"",OFFSET('Smelter Look-up'!$D$4,$V239-4,0)&amp;"")</f>
        <v/>
      </c>
      <c r="F239" s="236" t="str">
        <f ca="1">IF(ISERROR($V239),"",OFFSET('Smelter Look-up'!$E$4,$V239-4,0))</f>
        <v/>
      </c>
      <c r="G239" s="236" t="str">
        <f ca="1">IF(C239=$X$4,"Enter smelter details", IF(ISERROR($V239),"",OFFSET('Smelter Look-up'!$F$4,$V239-4,0)))</f>
        <v/>
      </c>
      <c r="H239" s="237" t="str">
        <f ca="1">IF(ISERROR($V239),"",OFFSET('Smelter Look-up'!$G$4,$V239-4,0))</f>
        <v/>
      </c>
      <c r="I239" s="238" t="str">
        <f ca="1">IF(ISERROR($V239),"",OFFSET('Smelter Look-up'!$H$4,$V239-4,0))</f>
        <v/>
      </c>
      <c r="J239" s="238" t="str">
        <f ca="1">IF(ISERROR($V239),"",OFFSET('Smelter Look-up'!$I$4,$V239-4,0))</f>
        <v/>
      </c>
      <c r="K239" s="240"/>
      <c r="L239" s="240"/>
      <c r="M239" s="240"/>
      <c r="N239" s="240"/>
      <c r="O239" s="240"/>
      <c r="P239" s="239"/>
      <c r="Q239" s="241"/>
      <c r="R239" s="236" t="str">
        <f ca="1">IF(ISERROR($V239),"",OFFSET('Smelter Look-up'!$C$4,$V239-4,0)&amp;"")</f>
        <v/>
      </c>
      <c r="S239" s="250" t="str">
        <f t="shared" ca="1" si="9"/>
        <v/>
      </c>
      <c r="T239" s="250" t="str">
        <f ca="1">IF(B239="","",IF(ISERROR(MATCH($J239,SorP!$B$1:$B$6230,0)),"",INDIRECT("'SorP'!$A$"&amp;MATCH($J239,SorP!$B$1:$B$6230,0))))</f>
        <v/>
      </c>
      <c r="U239" s="280"/>
      <c r="V239" s="281" t="e">
        <f>IF(C239="",NA(),MATCH($B239&amp;$C239,'Smelter Look-up'!$J:$J,0))</f>
        <v>#N/A</v>
      </c>
      <c r="W239" s="282"/>
      <c r="X239" s="282">
        <f t="shared" ca="1" si="10"/>
        <v>0</v>
      </c>
      <c r="Y239" s="282"/>
      <c r="Z239" s="282"/>
      <c r="AB239" s="284" t="str">
        <f t="shared" si="11"/>
        <v/>
      </c>
    </row>
    <row r="240" spans="1:28" s="283" customFormat="1" ht="20.25">
      <c r="A240" s="235"/>
      <c r="B240" s="236" t="str">
        <f>IF(LEN(A240)=0,"",INDEX('Smelter Look-up'!$A:$A,MATCH($A240,'Smelter Look-up'!$E:$E,0)))</f>
        <v/>
      </c>
      <c r="C240" s="242" t="str">
        <f>IF(LEN(A240)=0,"",INDEX('Smelter Look-up'!$C:$C,MATCH($A240,'Smelter Look-up'!$E:$E,0)))</f>
        <v/>
      </c>
      <c r="D240" s="236"/>
      <c r="E240" s="236" t="str">
        <f ca="1">IF(ISERROR($V240),"",OFFSET('Smelter Look-up'!$D$4,$V240-4,0)&amp;"")</f>
        <v/>
      </c>
      <c r="F240" s="236" t="str">
        <f ca="1">IF(ISERROR($V240),"",OFFSET('Smelter Look-up'!$E$4,$V240-4,0))</f>
        <v/>
      </c>
      <c r="G240" s="236" t="str">
        <f ca="1">IF(C240=$X$4,"Enter smelter details", IF(ISERROR($V240),"",OFFSET('Smelter Look-up'!$F$4,$V240-4,0)))</f>
        <v/>
      </c>
      <c r="H240" s="237" t="str">
        <f ca="1">IF(ISERROR($V240),"",OFFSET('Smelter Look-up'!$G$4,$V240-4,0))</f>
        <v/>
      </c>
      <c r="I240" s="238" t="str">
        <f ca="1">IF(ISERROR($V240),"",OFFSET('Smelter Look-up'!$H$4,$V240-4,0))</f>
        <v/>
      </c>
      <c r="J240" s="238" t="str">
        <f ca="1">IF(ISERROR($V240),"",OFFSET('Smelter Look-up'!$I$4,$V240-4,0))</f>
        <v/>
      </c>
      <c r="K240" s="240"/>
      <c r="L240" s="240"/>
      <c r="M240" s="240"/>
      <c r="N240" s="240"/>
      <c r="O240" s="240"/>
      <c r="P240" s="239"/>
      <c r="Q240" s="241"/>
      <c r="R240" s="236" t="str">
        <f ca="1">IF(ISERROR($V240),"",OFFSET('Smelter Look-up'!$C$4,$V240-4,0)&amp;"")</f>
        <v/>
      </c>
      <c r="S240" s="250" t="str">
        <f t="shared" ca="1" si="9"/>
        <v/>
      </c>
      <c r="T240" s="250" t="str">
        <f ca="1">IF(B240="","",IF(ISERROR(MATCH($J240,SorP!$B$1:$B$6230,0)),"",INDIRECT("'SorP'!$A$"&amp;MATCH($J240,SorP!$B$1:$B$6230,0))))</f>
        <v/>
      </c>
      <c r="U240" s="280"/>
      <c r="V240" s="281" t="e">
        <f>IF(C240="",NA(),MATCH($B240&amp;$C240,'Smelter Look-up'!$J:$J,0))</f>
        <v>#N/A</v>
      </c>
      <c r="W240" s="282"/>
      <c r="X240" s="282">
        <f t="shared" ca="1" si="10"/>
        <v>0</v>
      </c>
      <c r="Y240" s="282"/>
      <c r="Z240" s="282"/>
      <c r="AB240" s="284" t="str">
        <f t="shared" si="11"/>
        <v/>
      </c>
    </row>
    <row r="241" spans="1:28" s="283" customFormat="1" ht="20.25">
      <c r="A241" s="235"/>
      <c r="B241" s="236" t="str">
        <f>IF(LEN(A241)=0,"",INDEX('Smelter Look-up'!$A:$A,MATCH($A241,'Smelter Look-up'!$E:$E,0)))</f>
        <v/>
      </c>
      <c r="C241" s="242" t="str">
        <f>IF(LEN(A241)=0,"",INDEX('Smelter Look-up'!$C:$C,MATCH($A241,'Smelter Look-up'!$E:$E,0)))</f>
        <v/>
      </c>
      <c r="D241" s="236"/>
      <c r="E241" s="236" t="str">
        <f ca="1">IF(ISERROR($V241),"",OFFSET('Smelter Look-up'!$D$4,$V241-4,0)&amp;"")</f>
        <v/>
      </c>
      <c r="F241" s="236" t="str">
        <f ca="1">IF(ISERROR($V241),"",OFFSET('Smelter Look-up'!$E$4,$V241-4,0))</f>
        <v/>
      </c>
      <c r="G241" s="236" t="str">
        <f ca="1">IF(C241=$X$4,"Enter smelter details", IF(ISERROR($V241),"",OFFSET('Smelter Look-up'!$F$4,$V241-4,0)))</f>
        <v/>
      </c>
      <c r="H241" s="237" t="str">
        <f ca="1">IF(ISERROR($V241),"",OFFSET('Smelter Look-up'!$G$4,$V241-4,0))</f>
        <v/>
      </c>
      <c r="I241" s="238" t="str">
        <f ca="1">IF(ISERROR($V241),"",OFFSET('Smelter Look-up'!$H$4,$V241-4,0))</f>
        <v/>
      </c>
      <c r="J241" s="238" t="str">
        <f ca="1">IF(ISERROR($V241),"",OFFSET('Smelter Look-up'!$I$4,$V241-4,0))</f>
        <v/>
      </c>
      <c r="K241" s="240"/>
      <c r="L241" s="240"/>
      <c r="M241" s="240"/>
      <c r="N241" s="240"/>
      <c r="O241" s="240"/>
      <c r="P241" s="239"/>
      <c r="Q241" s="241"/>
      <c r="R241" s="236" t="str">
        <f ca="1">IF(ISERROR($V241),"",OFFSET('Smelter Look-up'!$C$4,$V241-4,0)&amp;"")</f>
        <v/>
      </c>
      <c r="S241" s="250" t="str">
        <f t="shared" ca="1" si="9"/>
        <v/>
      </c>
      <c r="T241" s="250" t="str">
        <f ca="1">IF(B241="","",IF(ISERROR(MATCH($J241,SorP!$B$1:$B$6230,0)),"",INDIRECT("'SorP'!$A$"&amp;MATCH($J241,SorP!$B$1:$B$6230,0))))</f>
        <v/>
      </c>
      <c r="U241" s="280"/>
      <c r="V241" s="281" t="e">
        <f>IF(C241="",NA(),MATCH($B241&amp;$C241,'Smelter Look-up'!$J:$J,0))</f>
        <v>#N/A</v>
      </c>
      <c r="W241" s="282"/>
      <c r="X241" s="282">
        <f t="shared" ca="1" si="10"/>
        <v>0</v>
      </c>
      <c r="Y241" s="282"/>
      <c r="Z241" s="282"/>
      <c r="AB241" s="284" t="str">
        <f t="shared" si="11"/>
        <v/>
      </c>
    </row>
    <row r="242" spans="1:28" s="283" customFormat="1" ht="20.25">
      <c r="A242" s="235"/>
      <c r="B242" s="236" t="str">
        <f>IF(LEN(A242)=0,"",INDEX('Smelter Look-up'!$A:$A,MATCH($A242,'Smelter Look-up'!$E:$E,0)))</f>
        <v/>
      </c>
      <c r="C242" s="242" t="str">
        <f>IF(LEN(A242)=0,"",INDEX('Smelter Look-up'!$C:$C,MATCH($A242,'Smelter Look-up'!$E:$E,0)))</f>
        <v/>
      </c>
      <c r="D242" s="236"/>
      <c r="E242" s="236" t="str">
        <f ca="1">IF(ISERROR($V242),"",OFFSET('Smelter Look-up'!$D$4,$V242-4,0)&amp;"")</f>
        <v/>
      </c>
      <c r="F242" s="236" t="str">
        <f ca="1">IF(ISERROR($V242),"",OFFSET('Smelter Look-up'!$E$4,$V242-4,0))</f>
        <v/>
      </c>
      <c r="G242" s="236" t="str">
        <f ca="1">IF(C242=$X$4,"Enter smelter details", IF(ISERROR($V242),"",OFFSET('Smelter Look-up'!$F$4,$V242-4,0)))</f>
        <v/>
      </c>
      <c r="H242" s="237" t="str">
        <f ca="1">IF(ISERROR($V242),"",OFFSET('Smelter Look-up'!$G$4,$V242-4,0))</f>
        <v/>
      </c>
      <c r="I242" s="238" t="str">
        <f ca="1">IF(ISERROR($V242),"",OFFSET('Smelter Look-up'!$H$4,$V242-4,0))</f>
        <v/>
      </c>
      <c r="J242" s="238" t="str">
        <f ca="1">IF(ISERROR($V242),"",OFFSET('Smelter Look-up'!$I$4,$V242-4,0))</f>
        <v/>
      </c>
      <c r="K242" s="240"/>
      <c r="L242" s="240"/>
      <c r="M242" s="240"/>
      <c r="N242" s="240"/>
      <c r="O242" s="240"/>
      <c r="P242" s="239"/>
      <c r="Q242" s="241"/>
      <c r="R242" s="236" t="str">
        <f ca="1">IF(ISERROR($V242),"",OFFSET('Smelter Look-up'!$C$4,$V242-4,0)&amp;"")</f>
        <v/>
      </c>
      <c r="S242" s="250" t="str">
        <f t="shared" ca="1" si="9"/>
        <v/>
      </c>
      <c r="T242" s="250" t="str">
        <f ca="1">IF(B242="","",IF(ISERROR(MATCH($J242,SorP!$B$1:$B$6230,0)),"",INDIRECT("'SorP'!$A$"&amp;MATCH($J242,SorP!$B$1:$B$6230,0))))</f>
        <v/>
      </c>
      <c r="U242" s="280"/>
      <c r="V242" s="281" t="e">
        <f>IF(C242="",NA(),MATCH($B242&amp;$C242,'Smelter Look-up'!$J:$J,0))</f>
        <v>#N/A</v>
      </c>
      <c r="W242" s="282"/>
      <c r="X242" s="282">
        <f t="shared" ca="1" si="10"/>
        <v>0</v>
      </c>
      <c r="Y242" s="282"/>
      <c r="Z242" s="282"/>
      <c r="AB242" s="284" t="str">
        <f t="shared" si="11"/>
        <v/>
      </c>
    </row>
    <row r="243" spans="1:28" s="283" customFormat="1" ht="20.25">
      <c r="A243" s="235"/>
      <c r="B243" s="236" t="str">
        <f>IF(LEN(A243)=0,"",INDEX('Smelter Look-up'!$A:$A,MATCH($A243,'Smelter Look-up'!$E:$E,0)))</f>
        <v/>
      </c>
      <c r="C243" s="242" t="str">
        <f>IF(LEN(A243)=0,"",INDEX('Smelter Look-up'!$C:$C,MATCH($A243,'Smelter Look-up'!$E:$E,0)))</f>
        <v/>
      </c>
      <c r="D243" s="236"/>
      <c r="E243" s="236" t="str">
        <f ca="1">IF(ISERROR($V243),"",OFFSET('Smelter Look-up'!$D$4,$V243-4,0)&amp;"")</f>
        <v/>
      </c>
      <c r="F243" s="236" t="str">
        <f ca="1">IF(ISERROR($V243),"",OFFSET('Smelter Look-up'!$E$4,$V243-4,0))</f>
        <v/>
      </c>
      <c r="G243" s="236" t="str">
        <f ca="1">IF(C243=$X$4,"Enter smelter details", IF(ISERROR($V243),"",OFFSET('Smelter Look-up'!$F$4,$V243-4,0)))</f>
        <v/>
      </c>
      <c r="H243" s="237" t="str">
        <f ca="1">IF(ISERROR($V243),"",OFFSET('Smelter Look-up'!$G$4,$V243-4,0))</f>
        <v/>
      </c>
      <c r="I243" s="238" t="str">
        <f ca="1">IF(ISERROR($V243),"",OFFSET('Smelter Look-up'!$H$4,$V243-4,0))</f>
        <v/>
      </c>
      <c r="J243" s="238" t="str">
        <f ca="1">IF(ISERROR($V243),"",OFFSET('Smelter Look-up'!$I$4,$V243-4,0))</f>
        <v/>
      </c>
      <c r="K243" s="240"/>
      <c r="L243" s="240"/>
      <c r="M243" s="240"/>
      <c r="N243" s="240"/>
      <c r="O243" s="240"/>
      <c r="P243" s="239"/>
      <c r="Q243" s="241"/>
      <c r="R243" s="236" t="str">
        <f ca="1">IF(ISERROR($V243),"",OFFSET('Smelter Look-up'!$C$4,$V243-4,0)&amp;"")</f>
        <v/>
      </c>
      <c r="S243" s="250" t="str">
        <f t="shared" ca="1" si="9"/>
        <v/>
      </c>
      <c r="T243" s="250" t="str">
        <f ca="1">IF(B243="","",IF(ISERROR(MATCH($J243,SorP!$B$1:$B$6230,0)),"",INDIRECT("'SorP'!$A$"&amp;MATCH($J243,SorP!$B$1:$B$6230,0))))</f>
        <v/>
      </c>
      <c r="U243" s="280"/>
      <c r="V243" s="281" t="e">
        <f>IF(C243="",NA(),MATCH($B243&amp;$C243,'Smelter Look-up'!$J:$J,0))</f>
        <v>#N/A</v>
      </c>
      <c r="W243" s="282"/>
      <c r="X243" s="282">
        <f t="shared" ca="1" si="10"/>
        <v>0</v>
      </c>
      <c r="Y243" s="282"/>
      <c r="Z243" s="282"/>
      <c r="AB243" s="284" t="str">
        <f t="shared" si="11"/>
        <v/>
      </c>
    </row>
    <row r="244" spans="1:28" s="283" customFormat="1" ht="20.25">
      <c r="A244" s="235"/>
      <c r="B244" s="236" t="str">
        <f>IF(LEN(A244)=0,"",INDEX('Smelter Look-up'!$A:$A,MATCH($A244,'Smelter Look-up'!$E:$E,0)))</f>
        <v/>
      </c>
      <c r="C244" s="242" t="str">
        <f>IF(LEN(A244)=0,"",INDEX('Smelter Look-up'!$C:$C,MATCH($A244,'Smelter Look-up'!$E:$E,0)))</f>
        <v/>
      </c>
      <c r="D244" s="236"/>
      <c r="E244" s="236" t="str">
        <f ca="1">IF(ISERROR($V244),"",OFFSET('Smelter Look-up'!$D$4,$V244-4,0)&amp;"")</f>
        <v/>
      </c>
      <c r="F244" s="236" t="str">
        <f ca="1">IF(ISERROR($V244),"",OFFSET('Smelter Look-up'!$E$4,$V244-4,0))</f>
        <v/>
      </c>
      <c r="G244" s="236" t="str">
        <f ca="1">IF(C244=$X$4,"Enter smelter details", IF(ISERROR($V244),"",OFFSET('Smelter Look-up'!$F$4,$V244-4,0)))</f>
        <v/>
      </c>
      <c r="H244" s="237" t="str">
        <f ca="1">IF(ISERROR($V244),"",OFFSET('Smelter Look-up'!$G$4,$V244-4,0))</f>
        <v/>
      </c>
      <c r="I244" s="238" t="str">
        <f ca="1">IF(ISERROR($V244),"",OFFSET('Smelter Look-up'!$H$4,$V244-4,0))</f>
        <v/>
      </c>
      <c r="J244" s="238" t="str">
        <f ca="1">IF(ISERROR($V244),"",OFFSET('Smelter Look-up'!$I$4,$V244-4,0))</f>
        <v/>
      </c>
      <c r="K244" s="240"/>
      <c r="L244" s="240"/>
      <c r="M244" s="240"/>
      <c r="N244" s="240"/>
      <c r="O244" s="240"/>
      <c r="P244" s="239"/>
      <c r="Q244" s="241"/>
      <c r="R244" s="236" t="str">
        <f ca="1">IF(ISERROR($V244),"",OFFSET('Smelter Look-up'!$C$4,$V244-4,0)&amp;"")</f>
        <v/>
      </c>
      <c r="S244" s="250" t="str">
        <f t="shared" ca="1" si="9"/>
        <v/>
      </c>
      <c r="T244" s="250" t="str">
        <f ca="1">IF(B244="","",IF(ISERROR(MATCH($J244,SorP!$B$1:$B$6230,0)),"",INDIRECT("'SorP'!$A$"&amp;MATCH($J244,SorP!$B$1:$B$6230,0))))</f>
        <v/>
      </c>
      <c r="U244" s="280"/>
      <c r="V244" s="281" t="e">
        <f>IF(C244="",NA(),MATCH($B244&amp;$C244,'Smelter Look-up'!$J:$J,0))</f>
        <v>#N/A</v>
      </c>
      <c r="W244" s="282"/>
      <c r="X244" s="282">
        <f t="shared" ca="1" si="10"/>
        <v>0</v>
      </c>
      <c r="Y244" s="282"/>
      <c r="Z244" s="282"/>
      <c r="AB244" s="284" t="str">
        <f t="shared" si="11"/>
        <v/>
      </c>
    </row>
    <row r="245" spans="1:28" s="283" customFormat="1" ht="20.25">
      <c r="A245" s="235"/>
      <c r="B245" s="236" t="str">
        <f>IF(LEN(A245)=0,"",INDEX('Smelter Look-up'!$A:$A,MATCH($A245,'Smelter Look-up'!$E:$E,0)))</f>
        <v/>
      </c>
      <c r="C245" s="242" t="str">
        <f>IF(LEN(A245)=0,"",INDEX('Smelter Look-up'!$C:$C,MATCH($A245,'Smelter Look-up'!$E:$E,0)))</f>
        <v/>
      </c>
      <c r="D245" s="236"/>
      <c r="E245" s="236" t="str">
        <f ca="1">IF(ISERROR($V245),"",OFFSET('Smelter Look-up'!$D$4,$V245-4,0)&amp;"")</f>
        <v/>
      </c>
      <c r="F245" s="236" t="str">
        <f ca="1">IF(ISERROR($V245),"",OFFSET('Smelter Look-up'!$E$4,$V245-4,0))</f>
        <v/>
      </c>
      <c r="G245" s="236" t="str">
        <f ca="1">IF(C245=$X$4,"Enter smelter details", IF(ISERROR($V245),"",OFFSET('Smelter Look-up'!$F$4,$V245-4,0)))</f>
        <v/>
      </c>
      <c r="H245" s="237" t="str">
        <f ca="1">IF(ISERROR($V245),"",OFFSET('Smelter Look-up'!$G$4,$V245-4,0))</f>
        <v/>
      </c>
      <c r="I245" s="238" t="str">
        <f ca="1">IF(ISERROR($V245),"",OFFSET('Smelter Look-up'!$H$4,$V245-4,0))</f>
        <v/>
      </c>
      <c r="J245" s="238" t="str">
        <f ca="1">IF(ISERROR($V245),"",OFFSET('Smelter Look-up'!$I$4,$V245-4,0))</f>
        <v/>
      </c>
      <c r="K245" s="240"/>
      <c r="L245" s="240"/>
      <c r="M245" s="240"/>
      <c r="N245" s="240"/>
      <c r="O245" s="240"/>
      <c r="P245" s="239"/>
      <c r="Q245" s="241"/>
      <c r="R245" s="236" t="str">
        <f ca="1">IF(ISERROR($V245),"",OFFSET('Smelter Look-up'!$C$4,$V245-4,0)&amp;"")</f>
        <v/>
      </c>
      <c r="S245" s="250" t="str">
        <f t="shared" ca="1" si="9"/>
        <v/>
      </c>
      <c r="T245" s="250" t="str">
        <f ca="1">IF(B245="","",IF(ISERROR(MATCH($J245,SorP!$B$1:$B$6230,0)),"",INDIRECT("'SorP'!$A$"&amp;MATCH($J245,SorP!$B$1:$B$6230,0))))</f>
        <v/>
      </c>
      <c r="U245" s="280"/>
      <c r="V245" s="281" t="e">
        <f>IF(C245="",NA(),MATCH($B245&amp;$C245,'Smelter Look-up'!$J:$J,0))</f>
        <v>#N/A</v>
      </c>
      <c r="W245" s="282"/>
      <c r="X245" s="282">
        <f t="shared" ca="1" si="10"/>
        <v>0</v>
      </c>
      <c r="Y245" s="282"/>
      <c r="Z245" s="282"/>
      <c r="AB245" s="284" t="str">
        <f t="shared" si="11"/>
        <v/>
      </c>
    </row>
    <row r="246" spans="1:28" s="283" customFormat="1" ht="20.25">
      <c r="A246" s="235"/>
      <c r="B246" s="236" t="str">
        <f>IF(LEN(A246)=0,"",INDEX('Smelter Look-up'!$A:$A,MATCH($A246,'Smelter Look-up'!$E:$E,0)))</f>
        <v/>
      </c>
      <c r="C246" s="242" t="str">
        <f>IF(LEN(A246)=0,"",INDEX('Smelter Look-up'!$C:$C,MATCH($A246,'Smelter Look-up'!$E:$E,0)))</f>
        <v/>
      </c>
      <c r="D246" s="236"/>
      <c r="E246" s="236" t="str">
        <f ca="1">IF(ISERROR($V246),"",OFFSET('Smelter Look-up'!$D$4,$V246-4,0)&amp;"")</f>
        <v/>
      </c>
      <c r="F246" s="236" t="str">
        <f ca="1">IF(ISERROR($V246),"",OFFSET('Smelter Look-up'!$E$4,$V246-4,0))</f>
        <v/>
      </c>
      <c r="G246" s="236" t="str">
        <f ca="1">IF(C246=$X$4,"Enter smelter details", IF(ISERROR($V246),"",OFFSET('Smelter Look-up'!$F$4,$V246-4,0)))</f>
        <v/>
      </c>
      <c r="H246" s="237" t="str">
        <f ca="1">IF(ISERROR($V246),"",OFFSET('Smelter Look-up'!$G$4,$V246-4,0))</f>
        <v/>
      </c>
      <c r="I246" s="238" t="str">
        <f ca="1">IF(ISERROR($V246),"",OFFSET('Smelter Look-up'!$H$4,$V246-4,0))</f>
        <v/>
      </c>
      <c r="J246" s="238" t="str">
        <f ca="1">IF(ISERROR($V246),"",OFFSET('Smelter Look-up'!$I$4,$V246-4,0))</f>
        <v/>
      </c>
      <c r="K246" s="240"/>
      <c r="L246" s="240"/>
      <c r="M246" s="240"/>
      <c r="N246" s="240"/>
      <c r="O246" s="240"/>
      <c r="P246" s="239"/>
      <c r="Q246" s="241"/>
      <c r="R246" s="236" t="str">
        <f ca="1">IF(ISERROR($V246),"",OFFSET('Smelter Look-up'!$C$4,$V246-4,0)&amp;"")</f>
        <v/>
      </c>
      <c r="S246" s="250" t="str">
        <f t="shared" ca="1" si="9"/>
        <v/>
      </c>
      <c r="T246" s="250" t="str">
        <f ca="1">IF(B246="","",IF(ISERROR(MATCH($J246,SorP!$B$1:$B$6230,0)),"",INDIRECT("'SorP'!$A$"&amp;MATCH($J246,SorP!$B$1:$B$6230,0))))</f>
        <v/>
      </c>
      <c r="U246" s="280"/>
      <c r="V246" s="281" t="e">
        <f>IF(C246="",NA(),MATCH($B246&amp;$C246,'Smelter Look-up'!$J:$J,0))</f>
        <v>#N/A</v>
      </c>
      <c r="W246" s="282"/>
      <c r="X246" s="282">
        <f t="shared" ca="1" si="10"/>
        <v>0</v>
      </c>
      <c r="Y246" s="282"/>
      <c r="Z246" s="282"/>
      <c r="AB246" s="284" t="str">
        <f t="shared" si="11"/>
        <v/>
      </c>
    </row>
    <row r="247" spans="1:28" s="283" customFormat="1" ht="20.25">
      <c r="A247" s="235"/>
      <c r="B247" s="236" t="str">
        <f>IF(LEN(A247)=0,"",INDEX('Smelter Look-up'!$A:$A,MATCH($A247,'Smelter Look-up'!$E:$E,0)))</f>
        <v/>
      </c>
      <c r="C247" s="242" t="str">
        <f>IF(LEN(A247)=0,"",INDEX('Smelter Look-up'!$C:$C,MATCH($A247,'Smelter Look-up'!$E:$E,0)))</f>
        <v/>
      </c>
      <c r="D247" s="236"/>
      <c r="E247" s="236" t="str">
        <f ca="1">IF(ISERROR($V247),"",OFFSET('Smelter Look-up'!$D$4,$V247-4,0)&amp;"")</f>
        <v/>
      </c>
      <c r="F247" s="236" t="str">
        <f ca="1">IF(ISERROR($V247),"",OFFSET('Smelter Look-up'!$E$4,$V247-4,0))</f>
        <v/>
      </c>
      <c r="G247" s="236" t="str">
        <f ca="1">IF(C247=$X$4,"Enter smelter details", IF(ISERROR($V247),"",OFFSET('Smelter Look-up'!$F$4,$V247-4,0)))</f>
        <v/>
      </c>
      <c r="H247" s="237" t="str">
        <f ca="1">IF(ISERROR($V247),"",OFFSET('Smelter Look-up'!$G$4,$V247-4,0))</f>
        <v/>
      </c>
      <c r="I247" s="238" t="str">
        <f ca="1">IF(ISERROR($V247),"",OFFSET('Smelter Look-up'!$H$4,$V247-4,0))</f>
        <v/>
      </c>
      <c r="J247" s="238" t="str">
        <f ca="1">IF(ISERROR($V247),"",OFFSET('Smelter Look-up'!$I$4,$V247-4,0))</f>
        <v/>
      </c>
      <c r="K247" s="240"/>
      <c r="L247" s="240"/>
      <c r="M247" s="240"/>
      <c r="N247" s="240"/>
      <c r="O247" s="240"/>
      <c r="P247" s="239"/>
      <c r="Q247" s="241"/>
      <c r="R247" s="236" t="str">
        <f ca="1">IF(ISERROR($V247),"",OFFSET('Smelter Look-up'!$C$4,$V247-4,0)&amp;"")</f>
        <v/>
      </c>
      <c r="S247" s="250" t="str">
        <f t="shared" ca="1" si="9"/>
        <v/>
      </c>
      <c r="T247" s="250" t="str">
        <f ca="1">IF(B247="","",IF(ISERROR(MATCH($J247,SorP!$B$1:$B$6230,0)),"",INDIRECT("'SorP'!$A$"&amp;MATCH($J247,SorP!$B$1:$B$6230,0))))</f>
        <v/>
      </c>
      <c r="U247" s="280"/>
      <c r="V247" s="281" t="e">
        <f>IF(C247="",NA(),MATCH($B247&amp;$C247,'Smelter Look-up'!$J:$J,0))</f>
        <v>#N/A</v>
      </c>
      <c r="W247" s="282"/>
      <c r="X247" s="282">
        <f t="shared" ca="1" si="10"/>
        <v>0</v>
      </c>
      <c r="Y247" s="282"/>
      <c r="Z247" s="282"/>
      <c r="AB247" s="284" t="str">
        <f t="shared" si="11"/>
        <v/>
      </c>
    </row>
    <row r="248" spans="1:28" s="283" customFormat="1" ht="20.25">
      <c r="A248" s="235"/>
      <c r="B248" s="236" t="str">
        <f>IF(LEN(A248)=0,"",INDEX('Smelter Look-up'!$A:$A,MATCH($A248,'Smelter Look-up'!$E:$E,0)))</f>
        <v/>
      </c>
      <c r="C248" s="242" t="str">
        <f>IF(LEN(A248)=0,"",INDEX('Smelter Look-up'!$C:$C,MATCH($A248,'Smelter Look-up'!$E:$E,0)))</f>
        <v/>
      </c>
      <c r="D248" s="236"/>
      <c r="E248" s="236" t="str">
        <f ca="1">IF(ISERROR($V248),"",OFFSET('Smelter Look-up'!$D$4,$V248-4,0)&amp;"")</f>
        <v/>
      </c>
      <c r="F248" s="236" t="str">
        <f ca="1">IF(ISERROR($V248),"",OFFSET('Smelter Look-up'!$E$4,$V248-4,0))</f>
        <v/>
      </c>
      <c r="G248" s="236" t="str">
        <f ca="1">IF(C248=$X$4,"Enter smelter details", IF(ISERROR($V248),"",OFFSET('Smelter Look-up'!$F$4,$V248-4,0)))</f>
        <v/>
      </c>
      <c r="H248" s="237" t="str">
        <f ca="1">IF(ISERROR($V248),"",OFFSET('Smelter Look-up'!$G$4,$V248-4,0))</f>
        <v/>
      </c>
      <c r="I248" s="238" t="str">
        <f ca="1">IF(ISERROR($V248),"",OFFSET('Smelter Look-up'!$H$4,$V248-4,0))</f>
        <v/>
      </c>
      <c r="J248" s="238" t="str">
        <f ca="1">IF(ISERROR($V248),"",OFFSET('Smelter Look-up'!$I$4,$V248-4,0))</f>
        <v/>
      </c>
      <c r="K248" s="240"/>
      <c r="L248" s="240"/>
      <c r="M248" s="240"/>
      <c r="N248" s="240"/>
      <c r="O248" s="240"/>
      <c r="P248" s="239"/>
      <c r="Q248" s="241"/>
      <c r="R248" s="236" t="str">
        <f ca="1">IF(ISERROR($V248),"",OFFSET('Smelter Look-up'!$C$4,$V248-4,0)&amp;"")</f>
        <v/>
      </c>
      <c r="S248" s="250" t="str">
        <f t="shared" ca="1" si="9"/>
        <v/>
      </c>
      <c r="T248" s="250" t="str">
        <f ca="1">IF(B248="","",IF(ISERROR(MATCH($J248,SorP!$B$1:$B$6230,0)),"",INDIRECT("'SorP'!$A$"&amp;MATCH($J248,SorP!$B$1:$B$6230,0))))</f>
        <v/>
      </c>
      <c r="U248" s="280"/>
      <c r="V248" s="281" t="e">
        <f>IF(C248="",NA(),MATCH($B248&amp;$C248,'Smelter Look-up'!$J:$J,0))</f>
        <v>#N/A</v>
      </c>
      <c r="W248" s="282"/>
      <c r="X248" s="282">
        <f t="shared" ca="1" si="10"/>
        <v>0</v>
      </c>
      <c r="Y248" s="282"/>
      <c r="Z248" s="282"/>
      <c r="AB248" s="284" t="str">
        <f t="shared" si="11"/>
        <v/>
      </c>
    </row>
    <row r="249" spans="1:28" s="283" customFormat="1" ht="20.25">
      <c r="A249" s="235"/>
      <c r="B249" s="236" t="str">
        <f>IF(LEN(A249)=0,"",INDEX('Smelter Look-up'!$A:$A,MATCH($A249,'Smelter Look-up'!$E:$E,0)))</f>
        <v/>
      </c>
      <c r="C249" s="242" t="str">
        <f>IF(LEN(A249)=0,"",INDEX('Smelter Look-up'!$C:$C,MATCH($A249,'Smelter Look-up'!$E:$E,0)))</f>
        <v/>
      </c>
      <c r="D249" s="236"/>
      <c r="E249" s="236" t="str">
        <f ca="1">IF(ISERROR($V249),"",OFFSET('Smelter Look-up'!$D$4,$V249-4,0)&amp;"")</f>
        <v/>
      </c>
      <c r="F249" s="236" t="str">
        <f ca="1">IF(ISERROR($V249),"",OFFSET('Smelter Look-up'!$E$4,$V249-4,0))</f>
        <v/>
      </c>
      <c r="G249" s="236" t="str">
        <f ca="1">IF(C249=$X$4,"Enter smelter details", IF(ISERROR($V249),"",OFFSET('Smelter Look-up'!$F$4,$V249-4,0)))</f>
        <v/>
      </c>
      <c r="H249" s="237" t="str">
        <f ca="1">IF(ISERROR($V249),"",OFFSET('Smelter Look-up'!$G$4,$V249-4,0))</f>
        <v/>
      </c>
      <c r="I249" s="238" t="str">
        <f ca="1">IF(ISERROR($V249),"",OFFSET('Smelter Look-up'!$H$4,$V249-4,0))</f>
        <v/>
      </c>
      <c r="J249" s="238" t="str">
        <f ca="1">IF(ISERROR($V249),"",OFFSET('Smelter Look-up'!$I$4,$V249-4,0))</f>
        <v/>
      </c>
      <c r="K249" s="240"/>
      <c r="L249" s="240"/>
      <c r="M249" s="240"/>
      <c r="N249" s="240"/>
      <c r="O249" s="240"/>
      <c r="P249" s="239"/>
      <c r="Q249" s="241"/>
      <c r="R249" s="236" t="str">
        <f ca="1">IF(ISERROR($V249),"",OFFSET('Smelter Look-up'!$C$4,$V249-4,0)&amp;"")</f>
        <v/>
      </c>
      <c r="S249" s="250" t="str">
        <f t="shared" ca="1" si="9"/>
        <v/>
      </c>
      <c r="T249" s="250" t="str">
        <f ca="1">IF(B249="","",IF(ISERROR(MATCH($J249,SorP!$B$1:$B$6230,0)),"",INDIRECT("'SorP'!$A$"&amp;MATCH($J249,SorP!$B$1:$B$6230,0))))</f>
        <v/>
      </c>
      <c r="U249" s="280"/>
      <c r="V249" s="281" t="e">
        <f>IF(C249="",NA(),MATCH($B249&amp;$C249,'Smelter Look-up'!$J:$J,0))</f>
        <v>#N/A</v>
      </c>
      <c r="W249" s="282"/>
      <c r="X249" s="282">
        <f t="shared" ca="1" si="10"/>
        <v>0</v>
      </c>
      <c r="Y249" s="282"/>
      <c r="Z249" s="282"/>
      <c r="AB249" s="284" t="str">
        <f t="shared" si="11"/>
        <v/>
      </c>
    </row>
    <row r="250" spans="1:28" s="283" customFormat="1" ht="20.25">
      <c r="A250" s="235"/>
      <c r="B250" s="236" t="str">
        <f>IF(LEN(A250)=0,"",INDEX('Smelter Look-up'!$A:$A,MATCH($A250,'Smelter Look-up'!$E:$E,0)))</f>
        <v/>
      </c>
      <c r="C250" s="242" t="str">
        <f>IF(LEN(A250)=0,"",INDEX('Smelter Look-up'!$C:$C,MATCH($A250,'Smelter Look-up'!$E:$E,0)))</f>
        <v/>
      </c>
      <c r="D250" s="236"/>
      <c r="E250" s="236" t="str">
        <f ca="1">IF(ISERROR($V250),"",OFFSET('Smelter Look-up'!$D$4,$V250-4,0)&amp;"")</f>
        <v/>
      </c>
      <c r="F250" s="236" t="str">
        <f ca="1">IF(ISERROR($V250),"",OFFSET('Smelter Look-up'!$E$4,$V250-4,0))</f>
        <v/>
      </c>
      <c r="G250" s="236" t="str">
        <f ca="1">IF(C250=$X$4,"Enter smelter details", IF(ISERROR($V250),"",OFFSET('Smelter Look-up'!$F$4,$V250-4,0)))</f>
        <v/>
      </c>
      <c r="H250" s="237" t="str">
        <f ca="1">IF(ISERROR($V250),"",OFFSET('Smelter Look-up'!$G$4,$V250-4,0))</f>
        <v/>
      </c>
      <c r="I250" s="238" t="str">
        <f ca="1">IF(ISERROR($V250),"",OFFSET('Smelter Look-up'!$H$4,$V250-4,0))</f>
        <v/>
      </c>
      <c r="J250" s="238" t="str">
        <f ca="1">IF(ISERROR($V250),"",OFFSET('Smelter Look-up'!$I$4,$V250-4,0))</f>
        <v/>
      </c>
      <c r="K250" s="240"/>
      <c r="L250" s="240"/>
      <c r="M250" s="240"/>
      <c r="N250" s="240"/>
      <c r="O250" s="240"/>
      <c r="P250" s="239"/>
      <c r="Q250" s="241"/>
      <c r="R250" s="236" t="str">
        <f ca="1">IF(ISERROR($V250),"",OFFSET('Smelter Look-up'!$C$4,$V250-4,0)&amp;"")</f>
        <v/>
      </c>
      <c r="S250" s="250" t="str">
        <f t="shared" ca="1" si="9"/>
        <v/>
      </c>
      <c r="T250" s="250" t="str">
        <f ca="1">IF(B250="","",IF(ISERROR(MATCH($J250,SorP!$B$1:$B$6230,0)),"",INDIRECT("'SorP'!$A$"&amp;MATCH($J250,SorP!$B$1:$B$6230,0))))</f>
        <v/>
      </c>
      <c r="U250" s="280"/>
      <c r="V250" s="281" t="e">
        <f>IF(C250="",NA(),MATCH($B250&amp;$C250,'Smelter Look-up'!$J:$J,0))</f>
        <v>#N/A</v>
      </c>
      <c r="W250" s="282"/>
      <c r="X250" s="282">
        <f t="shared" ca="1" si="10"/>
        <v>0</v>
      </c>
      <c r="Y250" s="282"/>
      <c r="Z250" s="282"/>
      <c r="AB250" s="284" t="str">
        <f t="shared" si="11"/>
        <v/>
      </c>
    </row>
    <row r="251" spans="1:28" s="283" customFormat="1" ht="20.25">
      <c r="A251" s="235"/>
      <c r="B251" s="236" t="str">
        <f>IF(LEN(A251)=0,"",INDEX('Smelter Look-up'!$A:$A,MATCH($A251,'Smelter Look-up'!$E:$E,0)))</f>
        <v/>
      </c>
      <c r="C251" s="242" t="str">
        <f>IF(LEN(A251)=0,"",INDEX('Smelter Look-up'!$C:$C,MATCH($A251,'Smelter Look-up'!$E:$E,0)))</f>
        <v/>
      </c>
      <c r="D251" s="236"/>
      <c r="E251" s="236" t="str">
        <f ca="1">IF(ISERROR($V251),"",OFFSET('Smelter Look-up'!$D$4,$V251-4,0)&amp;"")</f>
        <v/>
      </c>
      <c r="F251" s="236" t="str">
        <f ca="1">IF(ISERROR($V251),"",OFFSET('Smelter Look-up'!$E$4,$V251-4,0))</f>
        <v/>
      </c>
      <c r="G251" s="236" t="str">
        <f ca="1">IF(C251=$X$4,"Enter smelter details", IF(ISERROR($V251),"",OFFSET('Smelter Look-up'!$F$4,$V251-4,0)))</f>
        <v/>
      </c>
      <c r="H251" s="237" t="str">
        <f ca="1">IF(ISERROR($V251),"",OFFSET('Smelter Look-up'!$G$4,$V251-4,0))</f>
        <v/>
      </c>
      <c r="I251" s="238" t="str">
        <f ca="1">IF(ISERROR($V251),"",OFFSET('Smelter Look-up'!$H$4,$V251-4,0))</f>
        <v/>
      </c>
      <c r="J251" s="238" t="str">
        <f ca="1">IF(ISERROR($V251),"",OFFSET('Smelter Look-up'!$I$4,$V251-4,0))</f>
        <v/>
      </c>
      <c r="K251" s="240"/>
      <c r="L251" s="240"/>
      <c r="M251" s="240"/>
      <c r="N251" s="240"/>
      <c r="O251" s="240"/>
      <c r="P251" s="239"/>
      <c r="Q251" s="241"/>
      <c r="R251" s="236" t="str">
        <f ca="1">IF(ISERROR($V251),"",OFFSET('Smelter Look-up'!$C$4,$V251-4,0)&amp;"")</f>
        <v/>
      </c>
      <c r="S251" s="250" t="str">
        <f t="shared" ref="S251:S314" ca="1" si="12">IF(B251="","",IF(ISERROR(MATCH($E251,CL,0)),"Unknown",INDIRECT("'C'!$A$"&amp;MATCH($E251,CL,0)+1)))</f>
        <v/>
      </c>
      <c r="T251" s="250" t="str">
        <f ca="1">IF(B251="","",IF(ISERROR(MATCH($J251,SorP!$B$1:$B$6230,0)),"",INDIRECT("'SorP'!$A$"&amp;MATCH($J251,SorP!$B$1:$B$6230,0))))</f>
        <v/>
      </c>
      <c r="U251" s="280"/>
      <c r="V251" s="281" t="e">
        <f>IF(C251="",NA(),MATCH($B251&amp;$C251,'Smelter Look-up'!$J:$J,0))</f>
        <v>#N/A</v>
      </c>
      <c r="W251" s="282"/>
      <c r="X251" s="282">
        <f t="shared" ref="X251:X314" ca="1" si="13">IF(AND(C251="Smelter not listed",OR(LEN(D251)=0,LEN(E251)=0)),1,0)</f>
        <v>0</v>
      </c>
      <c r="Y251" s="282"/>
      <c r="Z251" s="282"/>
      <c r="AB251" s="284" t="str">
        <f t="shared" ref="AB251:AB314" si="14">B251&amp;C251</f>
        <v/>
      </c>
    </row>
    <row r="252" spans="1:28" s="283" customFormat="1" ht="20.25">
      <c r="A252" s="235"/>
      <c r="B252" s="236" t="str">
        <f>IF(LEN(A252)=0,"",INDEX('Smelter Look-up'!$A:$A,MATCH($A252,'Smelter Look-up'!$E:$E,0)))</f>
        <v/>
      </c>
      <c r="C252" s="242" t="str">
        <f>IF(LEN(A252)=0,"",INDEX('Smelter Look-up'!$C:$C,MATCH($A252,'Smelter Look-up'!$E:$E,0)))</f>
        <v/>
      </c>
      <c r="D252" s="236"/>
      <c r="E252" s="236" t="str">
        <f ca="1">IF(ISERROR($V252),"",OFFSET('Smelter Look-up'!$D$4,$V252-4,0)&amp;"")</f>
        <v/>
      </c>
      <c r="F252" s="236" t="str">
        <f ca="1">IF(ISERROR($V252),"",OFFSET('Smelter Look-up'!$E$4,$V252-4,0))</f>
        <v/>
      </c>
      <c r="G252" s="236" t="str">
        <f ca="1">IF(C252=$X$4,"Enter smelter details", IF(ISERROR($V252),"",OFFSET('Smelter Look-up'!$F$4,$V252-4,0)))</f>
        <v/>
      </c>
      <c r="H252" s="237" t="str">
        <f ca="1">IF(ISERROR($V252),"",OFFSET('Smelter Look-up'!$G$4,$V252-4,0))</f>
        <v/>
      </c>
      <c r="I252" s="238" t="str">
        <f ca="1">IF(ISERROR($V252),"",OFFSET('Smelter Look-up'!$H$4,$V252-4,0))</f>
        <v/>
      </c>
      <c r="J252" s="238" t="str">
        <f ca="1">IF(ISERROR($V252),"",OFFSET('Smelter Look-up'!$I$4,$V252-4,0))</f>
        <v/>
      </c>
      <c r="K252" s="240"/>
      <c r="L252" s="240"/>
      <c r="M252" s="240"/>
      <c r="N252" s="240"/>
      <c r="O252" s="240"/>
      <c r="P252" s="239"/>
      <c r="Q252" s="241"/>
      <c r="R252" s="236" t="str">
        <f ca="1">IF(ISERROR($V252),"",OFFSET('Smelter Look-up'!$C$4,$V252-4,0)&amp;"")</f>
        <v/>
      </c>
      <c r="S252" s="250" t="str">
        <f t="shared" ca="1" si="12"/>
        <v/>
      </c>
      <c r="T252" s="250" t="str">
        <f ca="1">IF(B252="","",IF(ISERROR(MATCH($J252,SorP!$B$1:$B$6230,0)),"",INDIRECT("'SorP'!$A$"&amp;MATCH($J252,SorP!$B$1:$B$6230,0))))</f>
        <v/>
      </c>
      <c r="U252" s="280"/>
      <c r="V252" s="281" t="e">
        <f>IF(C252="",NA(),MATCH($B252&amp;$C252,'Smelter Look-up'!$J:$J,0))</f>
        <v>#N/A</v>
      </c>
      <c r="W252" s="282"/>
      <c r="X252" s="282">
        <f t="shared" ca="1" si="13"/>
        <v>0</v>
      </c>
      <c r="Y252" s="282"/>
      <c r="Z252" s="282"/>
      <c r="AB252" s="284" t="str">
        <f t="shared" si="14"/>
        <v/>
      </c>
    </row>
    <row r="253" spans="1:28" s="283" customFormat="1" ht="20.25">
      <c r="A253" s="235"/>
      <c r="B253" s="236" t="str">
        <f>IF(LEN(A253)=0,"",INDEX('Smelter Look-up'!$A:$A,MATCH($A253,'Smelter Look-up'!$E:$E,0)))</f>
        <v/>
      </c>
      <c r="C253" s="242" t="str">
        <f>IF(LEN(A253)=0,"",INDEX('Smelter Look-up'!$C:$C,MATCH($A253,'Smelter Look-up'!$E:$E,0)))</f>
        <v/>
      </c>
      <c r="D253" s="236"/>
      <c r="E253" s="236" t="str">
        <f ca="1">IF(ISERROR($V253),"",OFFSET('Smelter Look-up'!$D$4,$V253-4,0)&amp;"")</f>
        <v/>
      </c>
      <c r="F253" s="236" t="str">
        <f ca="1">IF(ISERROR($V253),"",OFFSET('Smelter Look-up'!$E$4,$V253-4,0))</f>
        <v/>
      </c>
      <c r="G253" s="236" t="str">
        <f ca="1">IF(C253=$X$4,"Enter smelter details", IF(ISERROR($V253),"",OFFSET('Smelter Look-up'!$F$4,$V253-4,0)))</f>
        <v/>
      </c>
      <c r="H253" s="237" t="str">
        <f ca="1">IF(ISERROR($V253),"",OFFSET('Smelter Look-up'!$G$4,$V253-4,0))</f>
        <v/>
      </c>
      <c r="I253" s="238" t="str">
        <f ca="1">IF(ISERROR($V253),"",OFFSET('Smelter Look-up'!$H$4,$V253-4,0))</f>
        <v/>
      </c>
      <c r="J253" s="238" t="str">
        <f ca="1">IF(ISERROR($V253),"",OFFSET('Smelter Look-up'!$I$4,$V253-4,0))</f>
        <v/>
      </c>
      <c r="K253" s="240"/>
      <c r="L253" s="240"/>
      <c r="M253" s="240"/>
      <c r="N253" s="240"/>
      <c r="O253" s="240"/>
      <c r="P253" s="239"/>
      <c r="Q253" s="241"/>
      <c r="R253" s="236" t="str">
        <f ca="1">IF(ISERROR($V253),"",OFFSET('Smelter Look-up'!$C$4,$V253-4,0)&amp;"")</f>
        <v/>
      </c>
      <c r="S253" s="250" t="str">
        <f t="shared" ca="1" si="12"/>
        <v/>
      </c>
      <c r="T253" s="250" t="str">
        <f ca="1">IF(B253="","",IF(ISERROR(MATCH($J253,SorP!$B$1:$B$6230,0)),"",INDIRECT("'SorP'!$A$"&amp;MATCH($J253,SorP!$B$1:$B$6230,0))))</f>
        <v/>
      </c>
      <c r="U253" s="280"/>
      <c r="V253" s="281" t="e">
        <f>IF(C253="",NA(),MATCH($B253&amp;$C253,'Smelter Look-up'!$J:$J,0))</f>
        <v>#N/A</v>
      </c>
      <c r="W253" s="282"/>
      <c r="X253" s="282">
        <f t="shared" ca="1" si="13"/>
        <v>0</v>
      </c>
      <c r="Y253" s="282"/>
      <c r="Z253" s="282"/>
      <c r="AB253" s="284" t="str">
        <f t="shared" si="14"/>
        <v/>
      </c>
    </row>
    <row r="254" spans="1:28" s="283" customFormat="1" ht="20.25">
      <c r="A254" s="235"/>
      <c r="B254" s="236" t="str">
        <f>IF(LEN(A254)=0,"",INDEX('Smelter Look-up'!$A:$A,MATCH($A254,'Smelter Look-up'!$E:$E,0)))</f>
        <v/>
      </c>
      <c r="C254" s="242" t="str">
        <f>IF(LEN(A254)=0,"",INDEX('Smelter Look-up'!$C:$C,MATCH($A254,'Smelter Look-up'!$E:$E,0)))</f>
        <v/>
      </c>
      <c r="D254" s="236"/>
      <c r="E254" s="236" t="str">
        <f ca="1">IF(ISERROR($V254),"",OFFSET('Smelter Look-up'!$D$4,$V254-4,0)&amp;"")</f>
        <v/>
      </c>
      <c r="F254" s="236" t="str">
        <f ca="1">IF(ISERROR($V254),"",OFFSET('Smelter Look-up'!$E$4,$V254-4,0))</f>
        <v/>
      </c>
      <c r="G254" s="236" t="str">
        <f ca="1">IF(C254=$X$4,"Enter smelter details", IF(ISERROR($V254),"",OFFSET('Smelter Look-up'!$F$4,$V254-4,0)))</f>
        <v/>
      </c>
      <c r="H254" s="237" t="str">
        <f ca="1">IF(ISERROR($V254),"",OFFSET('Smelter Look-up'!$G$4,$V254-4,0))</f>
        <v/>
      </c>
      <c r="I254" s="238" t="str">
        <f ca="1">IF(ISERROR($V254),"",OFFSET('Smelter Look-up'!$H$4,$V254-4,0))</f>
        <v/>
      </c>
      <c r="J254" s="238" t="str">
        <f ca="1">IF(ISERROR($V254),"",OFFSET('Smelter Look-up'!$I$4,$V254-4,0))</f>
        <v/>
      </c>
      <c r="K254" s="240"/>
      <c r="L254" s="240"/>
      <c r="M254" s="240"/>
      <c r="N254" s="240"/>
      <c r="O254" s="240"/>
      <c r="P254" s="239"/>
      <c r="Q254" s="241"/>
      <c r="R254" s="236" t="str">
        <f ca="1">IF(ISERROR($V254),"",OFFSET('Smelter Look-up'!$C$4,$V254-4,0)&amp;"")</f>
        <v/>
      </c>
      <c r="S254" s="250" t="str">
        <f t="shared" ca="1" si="12"/>
        <v/>
      </c>
      <c r="T254" s="250" t="str">
        <f ca="1">IF(B254="","",IF(ISERROR(MATCH($J254,SorP!$B$1:$B$6230,0)),"",INDIRECT("'SorP'!$A$"&amp;MATCH($J254,SorP!$B$1:$B$6230,0))))</f>
        <v/>
      </c>
      <c r="U254" s="280"/>
      <c r="V254" s="281" t="e">
        <f>IF(C254="",NA(),MATCH($B254&amp;$C254,'Smelter Look-up'!$J:$J,0))</f>
        <v>#N/A</v>
      </c>
      <c r="W254" s="282"/>
      <c r="X254" s="282">
        <f t="shared" ca="1" si="13"/>
        <v>0</v>
      </c>
      <c r="Y254" s="282"/>
      <c r="Z254" s="282"/>
      <c r="AB254" s="284" t="str">
        <f t="shared" si="14"/>
        <v/>
      </c>
    </row>
    <row r="255" spans="1:28" s="283" customFormat="1" ht="20.25">
      <c r="A255" s="235"/>
      <c r="B255" s="236" t="str">
        <f>IF(LEN(A255)=0,"",INDEX('Smelter Look-up'!$A:$A,MATCH($A255,'Smelter Look-up'!$E:$E,0)))</f>
        <v/>
      </c>
      <c r="C255" s="242" t="str">
        <f>IF(LEN(A255)=0,"",INDEX('Smelter Look-up'!$C:$C,MATCH($A255,'Smelter Look-up'!$E:$E,0)))</f>
        <v/>
      </c>
      <c r="D255" s="236"/>
      <c r="E255" s="236" t="str">
        <f ca="1">IF(ISERROR($V255),"",OFFSET('Smelter Look-up'!$D$4,$V255-4,0)&amp;"")</f>
        <v/>
      </c>
      <c r="F255" s="236" t="str">
        <f ca="1">IF(ISERROR($V255),"",OFFSET('Smelter Look-up'!$E$4,$V255-4,0))</f>
        <v/>
      </c>
      <c r="G255" s="236" t="str">
        <f ca="1">IF(C255=$X$4,"Enter smelter details", IF(ISERROR($V255),"",OFFSET('Smelter Look-up'!$F$4,$V255-4,0)))</f>
        <v/>
      </c>
      <c r="H255" s="237" t="str">
        <f ca="1">IF(ISERROR($V255),"",OFFSET('Smelter Look-up'!$G$4,$V255-4,0))</f>
        <v/>
      </c>
      <c r="I255" s="238" t="str">
        <f ca="1">IF(ISERROR($V255),"",OFFSET('Smelter Look-up'!$H$4,$V255-4,0))</f>
        <v/>
      </c>
      <c r="J255" s="238" t="str">
        <f ca="1">IF(ISERROR($V255),"",OFFSET('Smelter Look-up'!$I$4,$V255-4,0))</f>
        <v/>
      </c>
      <c r="K255" s="240"/>
      <c r="L255" s="240"/>
      <c r="M255" s="240"/>
      <c r="N255" s="240"/>
      <c r="O255" s="240"/>
      <c r="P255" s="239"/>
      <c r="Q255" s="241"/>
      <c r="R255" s="236" t="str">
        <f ca="1">IF(ISERROR($V255),"",OFFSET('Smelter Look-up'!$C$4,$V255-4,0)&amp;"")</f>
        <v/>
      </c>
      <c r="S255" s="250" t="str">
        <f t="shared" ca="1" si="12"/>
        <v/>
      </c>
      <c r="T255" s="250" t="str">
        <f ca="1">IF(B255="","",IF(ISERROR(MATCH($J255,SorP!$B$1:$B$6230,0)),"",INDIRECT("'SorP'!$A$"&amp;MATCH($J255,SorP!$B$1:$B$6230,0))))</f>
        <v/>
      </c>
      <c r="U255" s="280"/>
      <c r="V255" s="281" t="e">
        <f>IF(C255="",NA(),MATCH($B255&amp;$C255,'Smelter Look-up'!$J:$J,0))</f>
        <v>#N/A</v>
      </c>
      <c r="W255" s="282"/>
      <c r="X255" s="282">
        <f t="shared" ca="1" si="13"/>
        <v>0</v>
      </c>
      <c r="Y255" s="282"/>
      <c r="Z255" s="282"/>
      <c r="AB255" s="284" t="str">
        <f t="shared" si="14"/>
        <v/>
      </c>
    </row>
    <row r="256" spans="1:28" s="283" customFormat="1" ht="20.25">
      <c r="A256" s="235"/>
      <c r="B256" s="236" t="str">
        <f>IF(LEN(A256)=0,"",INDEX('Smelter Look-up'!$A:$A,MATCH($A256,'Smelter Look-up'!$E:$E,0)))</f>
        <v/>
      </c>
      <c r="C256" s="242" t="str">
        <f>IF(LEN(A256)=0,"",INDEX('Smelter Look-up'!$C:$C,MATCH($A256,'Smelter Look-up'!$E:$E,0)))</f>
        <v/>
      </c>
      <c r="D256" s="236"/>
      <c r="E256" s="236" t="str">
        <f ca="1">IF(ISERROR($V256),"",OFFSET('Smelter Look-up'!$D$4,$V256-4,0)&amp;"")</f>
        <v/>
      </c>
      <c r="F256" s="236" t="str">
        <f ca="1">IF(ISERROR($V256),"",OFFSET('Smelter Look-up'!$E$4,$V256-4,0))</f>
        <v/>
      </c>
      <c r="G256" s="236" t="str">
        <f ca="1">IF(C256=$X$4,"Enter smelter details", IF(ISERROR($V256),"",OFFSET('Smelter Look-up'!$F$4,$V256-4,0)))</f>
        <v/>
      </c>
      <c r="H256" s="237" t="str">
        <f ca="1">IF(ISERROR($V256),"",OFFSET('Smelter Look-up'!$G$4,$V256-4,0))</f>
        <v/>
      </c>
      <c r="I256" s="238" t="str">
        <f ca="1">IF(ISERROR($V256),"",OFFSET('Smelter Look-up'!$H$4,$V256-4,0))</f>
        <v/>
      </c>
      <c r="J256" s="238" t="str">
        <f ca="1">IF(ISERROR($V256),"",OFFSET('Smelter Look-up'!$I$4,$V256-4,0))</f>
        <v/>
      </c>
      <c r="K256" s="240"/>
      <c r="L256" s="240"/>
      <c r="M256" s="240"/>
      <c r="N256" s="240"/>
      <c r="O256" s="240"/>
      <c r="P256" s="239"/>
      <c r="Q256" s="241"/>
      <c r="R256" s="236" t="str">
        <f ca="1">IF(ISERROR($V256),"",OFFSET('Smelter Look-up'!$C$4,$V256-4,0)&amp;"")</f>
        <v/>
      </c>
      <c r="S256" s="250" t="str">
        <f t="shared" ca="1" si="12"/>
        <v/>
      </c>
      <c r="T256" s="250" t="str">
        <f ca="1">IF(B256="","",IF(ISERROR(MATCH($J256,SorP!$B$1:$B$6230,0)),"",INDIRECT("'SorP'!$A$"&amp;MATCH($J256,SorP!$B$1:$B$6230,0))))</f>
        <v/>
      </c>
      <c r="U256" s="280"/>
      <c r="V256" s="281" t="e">
        <f>IF(C256="",NA(),MATCH($B256&amp;$C256,'Smelter Look-up'!$J:$J,0))</f>
        <v>#N/A</v>
      </c>
      <c r="W256" s="282"/>
      <c r="X256" s="282">
        <f t="shared" ca="1" si="13"/>
        <v>0</v>
      </c>
      <c r="Y256" s="282"/>
      <c r="Z256" s="282"/>
      <c r="AB256" s="284" t="str">
        <f t="shared" si="14"/>
        <v/>
      </c>
    </row>
    <row r="257" spans="1:28" s="283" customFormat="1" ht="20.25">
      <c r="A257" s="235"/>
      <c r="B257" s="236" t="str">
        <f>IF(LEN(A257)=0,"",INDEX('Smelter Look-up'!$A:$A,MATCH($A257,'Smelter Look-up'!$E:$E,0)))</f>
        <v/>
      </c>
      <c r="C257" s="242" t="str">
        <f>IF(LEN(A257)=0,"",INDEX('Smelter Look-up'!$C:$C,MATCH($A257,'Smelter Look-up'!$E:$E,0)))</f>
        <v/>
      </c>
      <c r="D257" s="236"/>
      <c r="E257" s="236" t="str">
        <f ca="1">IF(ISERROR($V257),"",OFFSET('Smelter Look-up'!$D$4,$V257-4,0)&amp;"")</f>
        <v/>
      </c>
      <c r="F257" s="236" t="str">
        <f ca="1">IF(ISERROR($V257),"",OFFSET('Smelter Look-up'!$E$4,$V257-4,0))</f>
        <v/>
      </c>
      <c r="G257" s="236" t="str">
        <f ca="1">IF(C257=$X$4,"Enter smelter details", IF(ISERROR($V257),"",OFFSET('Smelter Look-up'!$F$4,$V257-4,0)))</f>
        <v/>
      </c>
      <c r="H257" s="237" t="str">
        <f ca="1">IF(ISERROR($V257),"",OFFSET('Smelter Look-up'!$G$4,$V257-4,0))</f>
        <v/>
      </c>
      <c r="I257" s="238" t="str">
        <f ca="1">IF(ISERROR($V257),"",OFFSET('Smelter Look-up'!$H$4,$V257-4,0))</f>
        <v/>
      </c>
      <c r="J257" s="238" t="str">
        <f ca="1">IF(ISERROR($V257),"",OFFSET('Smelter Look-up'!$I$4,$V257-4,0))</f>
        <v/>
      </c>
      <c r="K257" s="240"/>
      <c r="L257" s="240"/>
      <c r="M257" s="240"/>
      <c r="N257" s="240"/>
      <c r="O257" s="240"/>
      <c r="P257" s="239"/>
      <c r="Q257" s="241"/>
      <c r="R257" s="236" t="str">
        <f ca="1">IF(ISERROR($V257),"",OFFSET('Smelter Look-up'!$C$4,$V257-4,0)&amp;"")</f>
        <v/>
      </c>
      <c r="S257" s="250" t="str">
        <f t="shared" ca="1" si="12"/>
        <v/>
      </c>
      <c r="T257" s="250" t="str">
        <f ca="1">IF(B257="","",IF(ISERROR(MATCH($J257,SorP!$B$1:$B$6230,0)),"",INDIRECT("'SorP'!$A$"&amp;MATCH($J257,SorP!$B$1:$B$6230,0))))</f>
        <v/>
      </c>
      <c r="U257" s="280"/>
      <c r="V257" s="281" t="e">
        <f>IF(C257="",NA(),MATCH($B257&amp;$C257,'Smelter Look-up'!$J:$J,0))</f>
        <v>#N/A</v>
      </c>
      <c r="W257" s="282"/>
      <c r="X257" s="282">
        <f t="shared" ca="1" si="13"/>
        <v>0</v>
      </c>
      <c r="Y257" s="282"/>
      <c r="Z257" s="282"/>
      <c r="AB257" s="284" t="str">
        <f t="shared" si="14"/>
        <v/>
      </c>
    </row>
    <row r="258" spans="1:28" s="283" customFormat="1" ht="20.25">
      <c r="A258" s="235"/>
      <c r="B258" s="236" t="str">
        <f>IF(LEN(A258)=0,"",INDEX('Smelter Look-up'!$A:$A,MATCH($A258,'Smelter Look-up'!$E:$E,0)))</f>
        <v/>
      </c>
      <c r="C258" s="242" t="str">
        <f>IF(LEN(A258)=0,"",INDEX('Smelter Look-up'!$C:$C,MATCH($A258,'Smelter Look-up'!$E:$E,0)))</f>
        <v/>
      </c>
      <c r="D258" s="236"/>
      <c r="E258" s="236" t="str">
        <f ca="1">IF(ISERROR($V258),"",OFFSET('Smelter Look-up'!$D$4,$V258-4,0)&amp;"")</f>
        <v/>
      </c>
      <c r="F258" s="236" t="str">
        <f ca="1">IF(ISERROR($V258),"",OFFSET('Smelter Look-up'!$E$4,$V258-4,0))</f>
        <v/>
      </c>
      <c r="G258" s="236" t="str">
        <f ca="1">IF(C258=$X$4,"Enter smelter details", IF(ISERROR($V258),"",OFFSET('Smelter Look-up'!$F$4,$V258-4,0)))</f>
        <v/>
      </c>
      <c r="H258" s="237" t="str">
        <f ca="1">IF(ISERROR($V258),"",OFFSET('Smelter Look-up'!$G$4,$V258-4,0))</f>
        <v/>
      </c>
      <c r="I258" s="238" t="str">
        <f ca="1">IF(ISERROR($V258),"",OFFSET('Smelter Look-up'!$H$4,$V258-4,0))</f>
        <v/>
      </c>
      <c r="J258" s="238" t="str">
        <f ca="1">IF(ISERROR($V258),"",OFFSET('Smelter Look-up'!$I$4,$V258-4,0))</f>
        <v/>
      </c>
      <c r="K258" s="240"/>
      <c r="L258" s="240"/>
      <c r="M258" s="240"/>
      <c r="N258" s="240"/>
      <c r="O258" s="240"/>
      <c r="P258" s="239"/>
      <c r="Q258" s="241"/>
      <c r="R258" s="236" t="str">
        <f ca="1">IF(ISERROR($V258),"",OFFSET('Smelter Look-up'!$C$4,$V258-4,0)&amp;"")</f>
        <v/>
      </c>
      <c r="S258" s="250" t="str">
        <f t="shared" ca="1" si="12"/>
        <v/>
      </c>
      <c r="T258" s="250" t="str">
        <f ca="1">IF(B258="","",IF(ISERROR(MATCH($J258,SorP!$B$1:$B$6230,0)),"",INDIRECT("'SorP'!$A$"&amp;MATCH($J258,SorP!$B$1:$B$6230,0))))</f>
        <v/>
      </c>
      <c r="U258" s="280"/>
      <c r="V258" s="281" t="e">
        <f>IF(C258="",NA(),MATCH($B258&amp;$C258,'Smelter Look-up'!$J:$J,0))</f>
        <v>#N/A</v>
      </c>
      <c r="W258" s="282"/>
      <c r="X258" s="282">
        <f t="shared" ca="1" si="13"/>
        <v>0</v>
      </c>
      <c r="Y258" s="282"/>
      <c r="Z258" s="282"/>
      <c r="AB258" s="284" t="str">
        <f t="shared" si="14"/>
        <v/>
      </c>
    </row>
    <row r="259" spans="1:28" s="283" customFormat="1" ht="20.25">
      <c r="A259" s="235"/>
      <c r="B259" s="236" t="str">
        <f>IF(LEN(A259)=0,"",INDEX('Smelter Look-up'!$A:$A,MATCH($A259,'Smelter Look-up'!$E:$E,0)))</f>
        <v/>
      </c>
      <c r="C259" s="242" t="str">
        <f>IF(LEN(A259)=0,"",INDEX('Smelter Look-up'!$C:$C,MATCH($A259,'Smelter Look-up'!$E:$E,0)))</f>
        <v/>
      </c>
      <c r="D259" s="236"/>
      <c r="E259" s="236" t="str">
        <f ca="1">IF(ISERROR($V259),"",OFFSET('Smelter Look-up'!$D$4,$V259-4,0)&amp;"")</f>
        <v/>
      </c>
      <c r="F259" s="236" t="str">
        <f ca="1">IF(ISERROR($V259),"",OFFSET('Smelter Look-up'!$E$4,$V259-4,0))</f>
        <v/>
      </c>
      <c r="G259" s="236" t="str">
        <f ca="1">IF(C259=$X$4,"Enter smelter details", IF(ISERROR($V259),"",OFFSET('Smelter Look-up'!$F$4,$V259-4,0)))</f>
        <v/>
      </c>
      <c r="H259" s="237" t="str">
        <f ca="1">IF(ISERROR($V259),"",OFFSET('Smelter Look-up'!$G$4,$V259-4,0))</f>
        <v/>
      </c>
      <c r="I259" s="238" t="str">
        <f ca="1">IF(ISERROR($V259),"",OFFSET('Smelter Look-up'!$H$4,$V259-4,0))</f>
        <v/>
      </c>
      <c r="J259" s="238" t="str">
        <f ca="1">IF(ISERROR($V259),"",OFFSET('Smelter Look-up'!$I$4,$V259-4,0))</f>
        <v/>
      </c>
      <c r="K259" s="240"/>
      <c r="L259" s="240"/>
      <c r="M259" s="240"/>
      <c r="N259" s="240"/>
      <c r="O259" s="240"/>
      <c r="P259" s="239"/>
      <c r="Q259" s="241"/>
      <c r="R259" s="236" t="str">
        <f ca="1">IF(ISERROR($V259),"",OFFSET('Smelter Look-up'!$C$4,$V259-4,0)&amp;"")</f>
        <v/>
      </c>
      <c r="S259" s="250" t="str">
        <f t="shared" ca="1" si="12"/>
        <v/>
      </c>
      <c r="T259" s="250" t="str">
        <f ca="1">IF(B259="","",IF(ISERROR(MATCH($J259,SorP!$B$1:$B$6230,0)),"",INDIRECT("'SorP'!$A$"&amp;MATCH($J259,SorP!$B$1:$B$6230,0))))</f>
        <v/>
      </c>
      <c r="U259" s="280"/>
      <c r="V259" s="281" t="e">
        <f>IF(C259="",NA(),MATCH($B259&amp;$C259,'Smelter Look-up'!$J:$J,0))</f>
        <v>#N/A</v>
      </c>
      <c r="W259" s="282"/>
      <c r="X259" s="282">
        <f t="shared" ca="1" si="13"/>
        <v>0</v>
      </c>
      <c r="Y259" s="282"/>
      <c r="Z259" s="282"/>
      <c r="AB259" s="284" t="str">
        <f t="shared" si="14"/>
        <v/>
      </c>
    </row>
    <row r="260" spans="1:28" s="283" customFormat="1" ht="20.25">
      <c r="A260" s="235"/>
      <c r="B260" s="236" t="str">
        <f>IF(LEN(A260)=0,"",INDEX('Smelter Look-up'!$A:$A,MATCH($A260,'Smelter Look-up'!$E:$E,0)))</f>
        <v/>
      </c>
      <c r="C260" s="242" t="str">
        <f>IF(LEN(A260)=0,"",INDEX('Smelter Look-up'!$C:$C,MATCH($A260,'Smelter Look-up'!$E:$E,0)))</f>
        <v/>
      </c>
      <c r="D260" s="236"/>
      <c r="E260" s="236" t="str">
        <f ca="1">IF(ISERROR($V260),"",OFFSET('Smelter Look-up'!$D$4,$V260-4,0)&amp;"")</f>
        <v/>
      </c>
      <c r="F260" s="236" t="str">
        <f ca="1">IF(ISERROR($V260),"",OFFSET('Smelter Look-up'!$E$4,$V260-4,0))</f>
        <v/>
      </c>
      <c r="G260" s="236" t="str">
        <f ca="1">IF(C260=$X$4,"Enter smelter details", IF(ISERROR($V260),"",OFFSET('Smelter Look-up'!$F$4,$V260-4,0)))</f>
        <v/>
      </c>
      <c r="H260" s="237" t="str">
        <f ca="1">IF(ISERROR($V260),"",OFFSET('Smelter Look-up'!$G$4,$V260-4,0))</f>
        <v/>
      </c>
      <c r="I260" s="238" t="str">
        <f ca="1">IF(ISERROR($V260),"",OFFSET('Smelter Look-up'!$H$4,$V260-4,0))</f>
        <v/>
      </c>
      <c r="J260" s="238" t="str">
        <f ca="1">IF(ISERROR($V260),"",OFFSET('Smelter Look-up'!$I$4,$V260-4,0))</f>
        <v/>
      </c>
      <c r="K260" s="240"/>
      <c r="L260" s="240"/>
      <c r="M260" s="240"/>
      <c r="N260" s="240"/>
      <c r="O260" s="240"/>
      <c r="P260" s="239"/>
      <c r="Q260" s="241"/>
      <c r="R260" s="236" t="str">
        <f ca="1">IF(ISERROR($V260),"",OFFSET('Smelter Look-up'!$C$4,$V260-4,0)&amp;"")</f>
        <v/>
      </c>
      <c r="S260" s="250" t="str">
        <f t="shared" ca="1" si="12"/>
        <v/>
      </c>
      <c r="T260" s="250" t="str">
        <f ca="1">IF(B260="","",IF(ISERROR(MATCH($J260,SorP!$B$1:$B$6230,0)),"",INDIRECT("'SorP'!$A$"&amp;MATCH($J260,SorP!$B$1:$B$6230,0))))</f>
        <v/>
      </c>
      <c r="U260" s="280"/>
      <c r="V260" s="281" t="e">
        <f>IF(C260="",NA(),MATCH($B260&amp;$C260,'Smelter Look-up'!$J:$J,0))</f>
        <v>#N/A</v>
      </c>
      <c r="W260" s="282"/>
      <c r="X260" s="282">
        <f t="shared" ca="1" si="13"/>
        <v>0</v>
      </c>
      <c r="Y260" s="282"/>
      <c r="Z260" s="282"/>
      <c r="AB260" s="284" t="str">
        <f t="shared" si="14"/>
        <v/>
      </c>
    </row>
    <row r="261" spans="1:28" s="283" customFormat="1" ht="20.25">
      <c r="A261" s="235"/>
      <c r="B261" s="236" t="str">
        <f>IF(LEN(A261)=0,"",INDEX('Smelter Look-up'!$A:$A,MATCH($A261,'Smelter Look-up'!$E:$E,0)))</f>
        <v/>
      </c>
      <c r="C261" s="242" t="str">
        <f>IF(LEN(A261)=0,"",INDEX('Smelter Look-up'!$C:$C,MATCH($A261,'Smelter Look-up'!$E:$E,0)))</f>
        <v/>
      </c>
      <c r="D261" s="236"/>
      <c r="E261" s="236" t="str">
        <f ca="1">IF(ISERROR($V261),"",OFFSET('Smelter Look-up'!$D$4,$V261-4,0)&amp;"")</f>
        <v/>
      </c>
      <c r="F261" s="236" t="str">
        <f ca="1">IF(ISERROR($V261),"",OFFSET('Smelter Look-up'!$E$4,$V261-4,0))</f>
        <v/>
      </c>
      <c r="G261" s="236" t="str">
        <f ca="1">IF(C261=$X$4,"Enter smelter details", IF(ISERROR($V261),"",OFFSET('Smelter Look-up'!$F$4,$V261-4,0)))</f>
        <v/>
      </c>
      <c r="H261" s="237" t="str">
        <f ca="1">IF(ISERROR($V261),"",OFFSET('Smelter Look-up'!$G$4,$V261-4,0))</f>
        <v/>
      </c>
      <c r="I261" s="238" t="str">
        <f ca="1">IF(ISERROR($V261),"",OFFSET('Smelter Look-up'!$H$4,$V261-4,0))</f>
        <v/>
      </c>
      <c r="J261" s="238" t="str">
        <f ca="1">IF(ISERROR($V261),"",OFFSET('Smelter Look-up'!$I$4,$V261-4,0))</f>
        <v/>
      </c>
      <c r="K261" s="240"/>
      <c r="L261" s="240"/>
      <c r="M261" s="240"/>
      <c r="N261" s="240"/>
      <c r="O261" s="240"/>
      <c r="P261" s="239"/>
      <c r="Q261" s="241"/>
      <c r="R261" s="236" t="str">
        <f ca="1">IF(ISERROR($V261),"",OFFSET('Smelter Look-up'!$C$4,$V261-4,0)&amp;"")</f>
        <v/>
      </c>
      <c r="S261" s="250" t="str">
        <f t="shared" ca="1" si="12"/>
        <v/>
      </c>
      <c r="T261" s="250" t="str">
        <f ca="1">IF(B261="","",IF(ISERROR(MATCH($J261,SorP!$B$1:$B$6230,0)),"",INDIRECT("'SorP'!$A$"&amp;MATCH($J261,SorP!$B$1:$B$6230,0))))</f>
        <v/>
      </c>
      <c r="U261" s="280"/>
      <c r="V261" s="281" t="e">
        <f>IF(C261="",NA(),MATCH($B261&amp;$C261,'Smelter Look-up'!$J:$J,0))</f>
        <v>#N/A</v>
      </c>
      <c r="W261" s="282"/>
      <c r="X261" s="282">
        <f t="shared" ca="1" si="13"/>
        <v>0</v>
      </c>
      <c r="Y261" s="282"/>
      <c r="Z261" s="282"/>
      <c r="AB261" s="284" t="str">
        <f t="shared" si="14"/>
        <v/>
      </c>
    </row>
    <row r="262" spans="1:28" s="283" customFormat="1" ht="20.25">
      <c r="A262" s="235"/>
      <c r="B262" s="236" t="str">
        <f>IF(LEN(A262)=0,"",INDEX('Smelter Look-up'!$A:$A,MATCH($A262,'Smelter Look-up'!$E:$E,0)))</f>
        <v/>
      </c>
      <c r="C262" s="242" t="str">
        <f>IF(LEN(A262)=0,"",INDEX('Smelter Look-up'!$C:$C,MATCH($A262,'Smelter Look-up'!$E:$E,0)))</f>
        <v/>
      </c>
      <c r="D262" s="236"/>
      <c r="E262" s="236" t="str">
        <f ca="1">IF(ISERROR($V262),"",OFFSET('Smelter Look-up'!$D$4,$V262-4,0)&amp;"")</f>
        <v/>
      </c>
      <c r="F262" s="236" t="str">
        <f ca="1">IF(ISERROR($V262),"",OFFSET('Smelter Look-up'!$E$4,$V262-4,0))</f>
        <v/>
      </c>
      <c r="G262" s="236" t="str">
        <f ca="1">IF(C262=$X$4,"Enter smelter details", IF(ISERROR($V262),"",OFFSET('Smelter Look-up'!$F$4,$V262-4,0)))</f>
        <v/>
      </c>
      <c r="H262" s="237" t="str">
        <f ca="1">IF(ISERROR($V262),"",OFFSET('Smelter Look-up'!$G$4,$V262-4,0))</f>
        <v/>
      </c>
      <c r="I262" s="238" t="str">
        <f ca="1">IF(ISERROR($V262),"",OFFSET('Smelter Look-up'!$H$4,$V262-4,0))</f>
        <v/>
      </c>
      <c r="J262" s="238" t="str">
        <f ca="1">IF(ISERROR($V262),"",OFFSET('Smelter Look-up'!$I$4,$V262-4,0))</f>
        <v/>
      </c>
      <c r="K262" s="240"/>
      <c r="L262" s="240"/>
      <c r="M262" s="240"/>
      <c r="N262" s="240"/>
      <c r="O262" s="240"/>
      <c r="P262" s="239"/>
      <c r="Q262" s="241"/>
      <c r="R262" s="236" t="str">
        <f ca="1">IF(ISERROR($V262),"",OFFSET('Smelter Look-up'!$C$4,$V262-4,0)&amp;"")</f>
        <v/>
      </c>
      <c r="S262" s="250" t="str">
        <f t="shared" ca="1" si="12"/>
        <v/>
      </c>
      <c r="T262" s="250" t="str">
        <f ca="1">IF(B262="","",IF(ISERROR(MATCH($J262,SorP!$B$1:$B$6230,0)),"",INDIRECT("'SorP'!$A$"&amp;MATCH($J262,SorP!$B$1:$B$6230,0))))</f>
        <v/>
      </c>
      <c r="U262" s="280"/>
      <c r="V262" s="281" t="e">
        <f>IF(C262="",NA(),MATCH($B262&amp;$C262,'Smelter Look-up'!$J:$J,0))</f>
        <v>#N/A</v>
      </c>
      <c r="W262" s="282"/>
      <c r="X262" s="282">
        <f t="shared" ca="1" si="13"/>
        <v>0</v>
      </c>
      <c r="Y262" s="282"/>
      <c r="Z262" s="282"/>
      <c r="AB262" s="284" t="str">
        <f t="shared" si="14"/>
        <v/>
      </c>
    </row>
    <row r="263" spans="1:28" s="283" customFormat="1" ht="20.25">
      <c r="A263" s="235"/>
      <c r="B263" s="236" t="str">
        <f>IF(LEN(A263)=0,"",INDEX('Smelter Look-up'!$A:$A,MATCH($A263,'Smelter Look-up'!$E:$E,0)))</f>
        <v/>
      </c>
      <c r="C263" s="242" t="str">
        <f>IF(LEN(A263)=0,"",INDEX('Smelter Look-up'!$C:$C,MATCH($A263,'Smelter Look-up'!$E:$E,0)))</f>
        <v/>
      </c>
      <c r="D263" s="236"/>
      <c r="E263" s="236" t="str">
        <f ca="1">IF(ISERROR($V263),"",OFFSET('Smelter Look-up'!$D$4,$V263-4,0)&amp;"")</f>
        <v/>
      </c>
      <c r="F263" s="236" t="str">
        <f ca="1">IF(ISERROR($V263),"",OFFSET('Smelter Look-up'!$E$4,$V263-4,0))</f>
        <v/>
      </c>
      <c r="G263" s="236" t="str">
        <f ca="1">IF(C263=$X$4,"Enter smelter details", IF(ISERROR($V263),"",OFFSET('Smelter Look-up'!$F$4,$V263-4,0)))</f>
        <v/>
      </c>
      <c r="H263" s="237" t="str">
        <f ca="1">IF(ISERROR($V263),"",OFFSET('Smelter Look-up'!$G$4,$V263-4,0))</f>
        <v/>
      </c>
      <c r="I263" s="238" t="str">
        <f ca="1">IF(ISERROR($V263),"",OFFSET('Smelter Look-up'!$H$4,$V263-4,0))</f>
        <v/>
      </c>
      <c r="J263" s="238" t="str">
        <f ca="1">IF(ISERROR($V263),"",OFFSET('Smelter Look-up'!$I$4,$V263-4,0))</f>
        <v/>
      </c>
      <c r="K263" s="240"/>
      <c r="L263" s="240"/>
      <c r="M263" s="240"/>
      <c r="N263" s="240"/>
      <c r="O263" s="240"/>
      <c r="P263" s="239"/>
      <c r="Q263" s="241"/>
      <c r="R263" s="236" t="str">
        <f ca="1">IF(ISERROR($V263),"",OFFSET('Smelter Look-up'!$C$4,$V263-4,0)&amp;"")</f>
        <v/>
      </c>
      <c r="S263" s="250" t="str">
        <f t="shared" ca="1" si="12"/>
        <v/>
      </c>
      <c r="T263" s="250" t="str">
        <f ca="1">IF(B263="","",IF(ISERROR(MATCH($J263,SorP!$B$1:$B$6230,0)),"",INDIRECT("'SorP'!$A$"&amp;MATCH($J263,SorP!$B$1:$B$6230,0))))</f>
        <v/>
      </c>
      <c r="U263" s="280"/>
      <c r="V263" s="281" t="e">
        <f>IF(C263="",NA(),MATCH($B263&amp;$C263,'Smelter Look-up'!$J:$J,0))</f>
        <v>#N/A</v>
      </c>
      <c r="W263" s="282"/>
      <c r="X263" s="282">
        <f t="shared" ca="1" si="13"/>
        <v>0</v>
      </c>
      <c r="Y263" s="282"/>
      <c r="Z263" s="282"/>
      <c r="AB263" s="284" t="str">
        <f t="shared" si="14"/>
        <v/>
      </c>
    </row>
    <row r="264" spans="1:28" s="283" customFormat="1" ht="20.25">
      <c r="A264" s="235"/>
      <c r="B264" s="236" t="str">
        <f>IF(LEN(A264)=0,"",INDEX('Smelter Look-up'!$A:$A,MATCH($A264,'Smelter Look-up'!$E:$E,0)))</f>
        <v/>
      </c>
      <c r="C264" s="242" t="str">
        <f>IF(LEN(A264)=0,"",INDEX('Smelter Look-up'!$C:$C,MATCH($A264,'Smelter Look-up'!$E:$E,0)))</f>
        <v/>
      </c>
      <c r="D264" s="236"/>
      <c r="E264" s="236" t="str">
        <f ca="1">IF(ISERROR($V264),"",OFFSET('Smelter Look-up'!$D$4,$V264-4,0)&amp;"")</f>
        <v/>
      </c>
      <c r="F264" s="236" t="str">
        <f ca="1">IF(ISERROR($V264),"",OFFSET('Smelter Look-up'!$E$4,$V264-4,0))</f>
        <v/>
      </c>
      <c r="G264" s="236" t="str">
        <f ca="1">IF(C264=$X$4,"Enter smelter details", IF(ISERROR($V264),"",OFFSET('Smelter Look-up'!$F$4,$V264-4,0)))</f>
        <v/>
      </c>
      <c r="H264" s="237" t="str">
        <f ca="1">IF(ISERROR($V264),"",OFFSET('Smelter Look-up'!$G$4,$V264-4,0))</f>
        <v/>
      </c>
      <c r="I264" s="238" t="str">
        <f ca="1">IF(ISERROR($V264),"",OFFSET('Smelter Look-up'!$H$4,$V264-4,0))</f>
        <v/>
      </c>
      <c r="J264" s="238" t="str">
        <f ca="1">IF(ISERROR($V264),"",OFFSET('Smelter Look-up'!$I$4,$V264-4,0))</f>
        <v/>
      </c>
      <c r="K264" s="240"/>
      <c r="L264" s="240"/>
      <c r="M264" s="240"/>
      <c r="N264" s="240"/>
      <c r="O264" s="240"/>
      <c r="P264" s="239"/>
      <c r="Q264" s="241"/>
      <c r="R264" s="236" t="str">
        <f ca="1">IF(ISERROR($V264),"",OFFSET('Smelter Look-up'!$C$4,$V264-4,0)&amp;"")</f>
        <v/>
      </c>
      <c r="S264" s="250" t="str">
        <f t="shared" ca="1" si="12"/>
        <v/>
      </c>
      <c r="T264" s="250" t="str">
        <f ca="1">IF(B264="","",IF(ISERROR(MATCH($J264,SorP!$B$1:$B$6230,0)),"",INDIRECT("'SorP'!$A$"&amp;MATCH($J264,SorP!$B$1:$B$6230,0))))</f>
        <v/>
      </c>
      <c r="U264" s="280"/>
      <c r="V264" s="281" t="e">
        <f>IF(C264="",NA(),MATCH($B264&amp;$C264,'Smelter Look-up'!$J:$J,0))</f>
        <v>#N/A</v>
      </c>
      <c r="W264" s="282"/>
      <c r="X264" s="282">
        <f t="shared" ca="1" si="13"/>
        <v>0</v>
      </c>
      <c r="Y264" s="282"/>
      <c r="Z264" s="282"/>
      <c r="AB264" s="284" t="str">
        <f t="shared" si="14"/>
        <v/>
      </c>
    </row>
    <row r="265" spans="1:28" s="283" customFormat="1" ht="20.25">
      <c r="A265" s="235"/>
      <c r="B265" s="236" t="str">
        <f>IF(LEN(A265)=0,"",INDEX('Smelter Look-up'!$A:$A,MATCH($A265,'Smelter Look-up'!$E:$E,0)))</f>
        <v/>
      </c>
      <c r="C265" s="242" t="str">
        <f>IF(LEN(A265)=0,"",INDEX('Smelter Look-up'!$C:$C,MATCH($A265,'Smelter Look-up'!$E:$E,0)))</f>
        <v/>
      </c>
      <c r="D265" s="236"/>
      <c r="E265" s="236" t="str">
        <f ca="1">IF(ISERROR($V265),"",OFFSET('Smelter Look-up'!$D$4,$V265-4,0)&amp;"")</f>
        <v/>
      </c>
      <c r="F265" s="236" t="str">
        <f ca="1">IF(ISERROR($V265),"",OFFSET('Smelter Look-up'!$E$4,$V265-4,0))</f>
        <v/>
      </c>
      <c r="G265" s="236" t="str">
        <f ca="1">IF(C265=$X$4,"Enter smelter details", IF(ISERROR($V265),"",OFFSET('Smelter Look-up'!$F$4,$V265-4,0)))</f>
        <v/>
      </c>
      <c r="H265" s="237" t="str">
        <f ca="1">IF(ISERROR($V265),"",OFFSET('Smelter Look-up'!$G$4,$V265-4,0))</f>
        <v/>
      </c>
      <c r="I265" s="238" t="str">
        <f ca="1">IF(ISERROR($V265),"",OFFSET('Smelter Look-up'!$H$4,$V265-4,0))</f>
        <v/>
      </c>
      <c r="J265" s="238" t="str">
        <f ca="1">IF(ISERROR($V265),"",OFFSET('Smelter Look-up'!$I$4,$V265-4,0))</f>
        <v/>
      </c>
      <c r="K265" s="240"/>
      <c r="L265" s="240"/>
      <c r="M265" s="240"/>
      <c r="N265" s="240"/>
      <c r="O265" s="240"/>
      <c r="P265" s="239"/>
      <c r="Q265" s="241"/>
      <c r="R265" s="236" t="str">
        <f ca="1">IF(ISERROR($V265),"",OFFSET('Smelter Look-up'!$C$4,$V265-4,0)&amp;"")</f>
        <v/>
      </c>
      <c r="S265" s="250" t="str">
        <f t="shared" ca="1" si="12"/>
        <v/>
      </c>
      <c r="T265" s="250" t="str">
        <f ca="1">IF(B265="","",IF(ISERROR(MATCH($J265,SorP!$B$1:$B$6230,0)),"",INDIRECT("'SorP'!$A$"&amp;MATCH($J265,SorP!$B$1:$B$6230,0))))</f>
        <v/>
      </c>
      <c r="U265" s="280"/>
      <c r="V265" s="281" t="e">
        <f>IF(C265="",NA(),MATCH($B265&amp;$C265,'Smelter Look-up'!$J:$J,0))</f>
        <v>#N/A</v>
      </c>
      <c r="W265" s="282"/>
      <c r="X265" s="282">
        <f t="shared" ca="1" si="13"/>
        <v>0</v>
      </c>
      <c r="Y265" s="282"/>
      <c r="Z265" s="282"/>
      <c r="AB265" s="284" t="str">
        <f t="shared" si="14"/>
        <v/>
      </c>
    </row>
    <row r="266" spans="1:28" s="283" customFormat="1" ht="20.25">
      <c r="A266" s="235"/>
      <c r="B266" s="236" t="str">
        <f>IF(LEN(A266)=0,"",INDEX('Smelter Look-up'!$A:$A,MATCH($A266,'Smelter Look-up'!$E:$E,0)))</f>
        <v/>
      </c>
      <c r="C266" s="242" t="str">
        <f>IF(LEN(A266)=0,"",INDEX('Smelter Look-up'!$C:$C,MATCH($A266,'Smelter Look-up'!$E:$E,0)))</f>
        <v/>
      </c>
      <c r="D266" s="236"/>
      <c r="E266" s="236" t="str">
        <f ca="1">IF(ISERROR($V266),"",OFFSET('Smelter Look-up'!$D$4,$V266-4,0)&amp;"")</f>
        <v/>
      </c>
      <c r="F266" s="236" t="str">
        <f ca="1">IF(ISERROR($V266),"",OFFSET('Smelter Look-up'!$E$4,$V266-4,0))</f>
        <v/>
      </c>
      <c r="G266" s="236" t="str">
        <f ca="1">IF(C266=$X$4,"Enter smelter details", IF(ISERROR($V266),"",OFFSET('Smelter Look-up'!$F$4,$V266-4,0)))</f>
        <v/>
      </c>
      <c r="H266" s="237" t="str">
        <f ca="1">IF(ISERROR($V266),"",OFFSET('Smelter Look-up'!$G$4,$V266-4,0))</f>
        <v/>
      </c>
      <c r="I266" s="238" t="str">
        <f ca="1">IF(ISERROR($V266),"",OFFSET('Smelter Look-up'!$H$4,$V266-4,0))</f>
        <v/>
      </c>
      <c r="J266" s="238" t="str">
        <f ca="1">IF(ISERROR($V266),"",OFFSET('Smelter Look-up'!$I$4,$V266-4,0))</f>
        <v/>
      </c>
      <c r="K266" s="240"/>
      <c r="L266" s="240"/>
      <c r="M266" s="240"/>
      <c r="N266" s="240"/>
      <c r="O266" s="240"/>
      <c r="P266" s="239"/>
      <c r="Q266" s="241"/>
      <c r="R266" s="236" t="str">
        <f ca="1">IF(ISERROR($V266),"",OFFSET('Smelter Look-up'!$C$4,$V266-4,0)&amp;"")</f>
        <v/>
      </c>
      <c r="S266" s="250" t="str">
        <f t="shared" ca="1" si="12"/>
        <v/>
      </c>
      <c r="T266" s="250" t="str">
        <f ca="1">IF(B266="","",IF(ISERROR(MATCH($J266,SorP!$B$1:$B$6230,0)),"",INDIRECT("'SorP'!$A$"&amp;MATCH($J266,SorP!$B$1:$B$6230,0))))</f>
        <v/>
      </c>
      <c r="U266" s="280"/>
      <c r="V266" s="281" t="e">
        <f>IF(C266="",NA(),MATCH($B266&amp;$C266,'Smelter Look-up'!$J:$J,0))</f>
        <v>#N/A</v>
      </c>
      <c r="W266" s="282"/>
      <c r="X266" s="282">
        <f t="shared" ca="1" si="13"/>
        <v>0</v>
      </c>
      <c r="Y266" s="282"/>
      <c r="Z266" s="282"/>
      <c r="AB266" s="284" t="str">
        <f t="shared" si="14"/>
        <v/>
      </c>
    </row>
    <row r="267" spans="1:28" s="283" customFormat="1" ht="20.25">
      <c r="A267" s="235"/>
      <c r="B267" s="236" t="str">
        <f>IF(LEN(A267)=0,"",INDEX('Smelter Look-up'!$A:$A,MATCH($A267,'Smelter Look-up'!$E:$E,0)))</f>
        <v/>
      </c>
      <c r="C267" s="242" t="str">
        <f>IF(LEN(A267)=0,"",INDEX('Smelter Look-up'!$C:$C,MATCH($A267,'Smelter Look-up'!$E:$E,0)))</f>
        <v/>
      </c>
      <c r="D267" s="236"/>
      <c r="E267" s="236" t="str">
        <f ca="1">IF(ISERROR($V267),"",OFFSET('Smelter Look-up'!$D$4,$V267-4,0)&amp;"")</f>
        <v/>
      </c>
      <c r="F267" s="236" t="str">
        <f ca="1">IF(ISERROR($V267),"",OFFSET('Smelter Look-up'!$E$4,$V267-4,0))</f>
        <v/>
      </c>
      <c r="G267" s="236" t="str">
        <f ca="1">IF(C267=$X$4,"Enter smelter details", IF(ISERROR($V267),"",OFFSET('Smelter Look-up'!$F$4,$V267-4,0)))</f>
        <v/>
      </c>
      <c r="H267" s="237" t="str">
        <f ca="1">IF(ISERROR($V267),"",OFFSET('Smelter Look-up'!$G$4,$V267-4,0))</f>
        <v/>
      </c>
      <c r="I267" s="238" t="str">
        <f ca="1">IF(ISERROR($V267),"",OFFSET('Smelter Look-up'!$H$4,$V267-4,0))</f>
        <v/>
      </c>
      <c r="J267" s="238" t="str">
        <f ca="1">IF(ISERROR($V267),"",OFFSET('Smelter Look-up'!$I$4,$V267-4,0))</f>
        <v/>
      </c>
      <c r="K267" s="240"/>
      <c r="L267" s="240"/>
      <c r="M267" s="240"/>
      <c r="N267" s="240"/>
      <c r="O267" s="240"/>
      <c r="P267" s="239"/>
      <c r="Q267" s="241"/>
      <c r="R267" s="236" t="str">
        <f ca="1">IF(ISERROR($V267),"",OFFSET('Smelter Look-up'!$C$4,$V267-4,0)&amp;"")</f>
        <v/>
      </c>
      <c r="S267" s="250" t="str">
        <f t="shared" ca="1" si="12"/>
        <v/>
      </c>
      <c r="T267" s="250" t="str">
        <f ca="1">IF(B267="","",IF(ISERROR(MATCH($J267,SorP!$B$1:$B$6230,0)),"",INDIRECT("'SorP'!$A$"&amp;MATCH($J267,SorP!$B$1:$B$6230,0))))</f>
        <v/>
      </c>
      <c r="U267" s="280"/>
      <c r="V267" s="281" t="e">
        <f>IF(C267="",NA(),MATCH($B267&amp;$C267,'Smelter Look-up'!$J:$J,0))</f>
        <v>#N/A</v>
      </c>
      <c r="W267" s="282"/>
      <c r="X267" s="282">
        <f t="shared" ca="1" si="13"/>
        <v>0</v>
      </c>
      <c r="Y267" s="282"/>
      <c r="Z267" s="282"/>
      <c r="AB267" s="284" t="str">
        <f t="shared" si="14"/>
        <v/>
      </c>
    </row>
    <row r="268" spans="1:28" s="283" customFormat="1" ht="20.25">
      <c r="A268" s="235"/>
      <c r="B268" s="236" t="str">
        <f>IF(LEN(A268)=0,"",INDEX('Smelter Look-up'!$A:$A,MATCH($A268,'Smelter Look-up'!$E:$E,0)))</f>
        <v/>
      </c>
      <c r="C268" s="242" t="str">
        <f>IF(LEN(A268)=0,"",INDEX('Smelter Look-up'!$C:$C,MATCH($A268,'Smelter Look-up'!$E:$E,0)))</f>
        <v/>
      </c>
      <c r="D268" s="236"/>
      <c r="E268" s="236" t="str">
        <f ca="1">IF(ISERROR($V268),"",OFFSET('Smelter Look-up'!$D$4,$V268-4,0)&amp;"")</f>
        <v/>
      </c>
      <c r="F268" s="236" t="str">
        <f ca="1">IF(ISERROR($V268),"",OFFSET('Smelter Look-up'!$E$4,$V268-4,0))</f>
        <v/>
      </c>
      <c r="G268" s="236" t="str">
        <f ca="1">IF(C268=$X$4,"Enter smelter details", IF(ISERROR($V268),"",OFFSET('Smelter Look-up'!$F$4,$V268-4,0)))</f>
        <v/>
      </c>
      <c r="H268" s="237" t="str">
        <f ca="1">IF(ISERROR($V268),"",OFFSET('Smelter Look-up'!$G$4,$V268-4,0))</f>
        <v/>
      </c>
      <c r="I268" s="238" t="str">
        <f ca="1">IF(ISERROR($V268),"",OFFSET('Smelter Look-up'!$H$4,$V268-4,0))</f>
        <v/>
      </c>
      <c r="J268" s="238" t="str">
        <f ca="1">IF(ISERROR($V268),"",OFFSET('Smelter Look-up'!$I$4,$V268-4,0))</f>
        <v/>
      </c>
      <c r="K268" s="240"/>
      <c r="L268" s="240"/>
      <c r="M268" s="240"/>
      <c r="N268" s="240"/>
      <c r="O268" s="240"/>
      <c r="P268" s="239"/>
      <c r="Q268" s="241"/>
      <c r="R268" s="236" t="str">
        <f ca="1">IF(ISERROR($V268),"",OFFSET('Smelter Look-up'!$C$4,$V268-4,0)&amp;"")</f>
        <v/>
      </c>
      <c r="S268" s="250" t="str">
        <f t="shared" ca="1" si="12"/>
        <v/>
      </c>
      <c r="T268" s="250" t="str">
        <f ca="1">IF(B268="","",IF(ISERROR(MATCH($J268,SorP!$B$1:$B$6230,0)),"",INDIRECT("'SorP'!$A$"&amp;MATCH($J268,SorP!$B$1:$B$6230,0))))</f>
        <v/>
      </c>
      <c r="U268" s="280"/>
      <c r="V268" s="281" t="e">
        <f>IF(C268="",NA(),MATCH($B268&amp;$C268,'Smelter Look-up'!$J:$J,0))</f>
        <v>#N/A</v>
      </c>
      <c r="W268" s="282"/>
      <c r="X268" s="282">
        <f t="shared" ca="1" si="13"/>
        <v>0</v>
      </c>
      <c r="Y268" s="282"/>
      <c r="Z268" s="282"/>
      <c r="AB268" s="284" t="str">
        <f t="shared" si="14"/>
        <v/>
      </c>
    </row>
    <row r="269" spans="1:28" s="283" customFormat="1" ht="20.25">
      <c r="A269" s="235"/>
      <c r="B269" s="236" t="str">
        <f>IF(LEN(A269)=0,"",INDEX('Smelter Look-up'!$A:$A,MATCH($A269,'Smelter Look-up'!$E:$E,0)))</f>
        <v/>
      </c>
      <c r="C269" s="242" t="str">
        <f>IF(LEN(A269)=0,"",INDEX('Smelter Look-up'!$C:$C,MATCH($A269,'Smelter Look-up'!$E:$E,0)))</f>
        <v/>
      </c>
      <c r="D269" s="236"/>
      <c r="E269" s="236" t="str">
        <f ca="1">IF(ISERROR($V269),"",OFFSET('Smelter Look-up'!$D$4,$V269-4,0)&amp;"")</f>
        <v/>
      </c>
      <c r="F269" s="236" t="str">
        <f ca="1">IF(ISERROR($V269),"",OFFSET('Smelter Look-up'!$E$4,$V269-4,0))</f>
        <v/>
      </c>
      <c r="G269" s="236" t="str">
        <f ca="1">IF(C269=$X$4,"Enter smelter details", IF(ISERROR($V269),"",OFFSET('Smelter Look-up'!$F$4,$V269-4,0)))</f>
        <v/>
      </c>
      <c r="H269" s="237" t="str">
        <f ca="1">IF(ISERROR($V269),"",OFFSET('Smelter Look-up'!$G$4,$V269-4,0))</f>
        <v/>
      </c>
      <c r="I269" s="238" t="str">
        <f ca="1">IF(ISERROR($V269),"",OFFSET('Smelter Look-up'!$H$4,$V269-4,0))</f>
        <v/>
      </c>
      <c r="J269" s="238" t="str">
        <f ca="1">IF(ISERROR($V269),"",OFFSET('Smelter Look-up'!$I$4,$V269-4,0))</f>
        <v/>
      </c>
      <c r="K269" s="240"/>
      <c r="L269" s="240"/>
      <c r="M269" s="240"/>
      <c r="N269" s="240"/>
      <c r="O269" s="240"/>
      <c r="P269" s="239"/>
      <c r="Q269" s="241"/>
      <c r="R269" s="236" t="str">
        <f ca="1">IF(ISERROR($V269),"",OFFSET('Smelter Look-up'!$C$4,$V269-4,0)&amp;"")</f>
        <v/>
      </c>
      <c r="S269" s="250" t="str">
        <f t="shared" ca="1" si="12"/>
        <v/>
      </c>
      <c r="T269" s="250" t="str">
        <f ca="1">IF(B269="","",IF(ISERROR(MATCH($J269,SorP!$B$1:$B$6230,0)),"",INDIRECT("'SorP'!$A$"&amp;MATCH($J269,SorP!$B$1:$B$6230,0))))</f>
        <v/>
      </c>
      <c r="U269" s="280"/>
      <c r="V269" s="281" t="e">
        <f>IF(C269="",NA(),MATCH($B269&amp;$C269,'Smelter Look-up'!$J:$J,0))</f>
        <v>#N/A</v>
      </c>
      <c r="W269" s="282"/>
      <c r="X269" s="282">
        <f t="shared" ca="1" si="13"/>
        <v>0</v>
      </c>
      <c r="Y269" s="282"/>
      <c r="Z269" s="282"/>
      <c r="AB269" s="284" t="str">
        <f t="shared" si="14"/>
        <v/>
      </c>
    </row>
    <row r="270" spans="1:28" s="283" customFormat="1" ht="20.25">
      <c r="A270" s="235"/>
      <c r="B270" s="236" t="str">
        <f>IF(LEN(A270)=0,"",INDEX('Smelter Look-up'!$A:$A,MATCH($A270,'Smelter Look-up'!$E:$E,0)))</f>
        <v/>
      </c>
      <c r="C270" s="242" t="str">
        <f>IF(LEN(A270)=0,"",INDEX('Smelter Look-up'!$C:$C,MATCH($A270,'Smelter Look-up'!$E:$E,0)))</f>
        <v/>
      </c>
      <c r="D270" s="236"/>
      <c r="E270" s="236" t="str">
        <f ca="1">IF(ISERROR($V270),"",OFFSET('Smelter Look-up'!$D$4,$V270-4,0)&amp;"")</f>
        <v/>
      </c>
      <c r="F270" s="236" t="str">
        <f ca="1">IF(ISERROR($V270),"",OFFSET('Smelter Look-up'!$E$4,$V270-4,0))</f>
        <v/>
      </c>
      <c r="G270" s="236" t="str">
        <f ca="1">IF(C270=$X$4,"Enter smelter details", IF(ISERROR($V270),"",OFFSET('Smelter Look-up'!$F$4,$V270-4,0)))</f>
        <v/>
      </c>
      <c r="H270" s="237" t="str">
        <f ca="1">IF(ISERROR($V270),"",OFFSET('Smelter Look-up'!$G$4,$V270-4,0))</f>
        <v/>
      </c>
      <c r="I270" s="238" t="str">
        <f ca="1">IF(ISERROR($V270),"",OFFSET('Smelter Look-up'!$H$4,$V270-4,0))</f>
        <v/>
      </c>
      <c r="J270" s="238" t="str">
        <f ca="1">IF(ISERROR($V270),"",OFFSET('Smelter Look-up'!$I$4,$V270-4,0))</f>
        <v/>
      </c>
      <c r="K270" s="240"/>
      <c r="L270" s="240"/>
      <c r="M270" s="240"/>
      <c r="N270" s="240"/>
      <c r="O270" s="240"/>
      <c r="P270" s="239"/>
      <c r="Q270" s="241"/>
      <c r="R270" s="236" t="str">
        <f ca="1">IF(ISERROR($V270),"",OFFSET('Smelter Look-up'!$C$4,$V270-4,0)&amp;"")</f>
        <v/>
      </c>
      <c r="S270" s="250" t="str">
        <f t="shared" ca="1" si="12"/>
        <v/>
      </c>
      <c r="T270" s="250" t="str">
        <f ca="1">IF(B270="","",IF(ISERROR(MATCH($J270,SorP!$B$1:$B$6230,0)),"",INDIRECT("'SorP'!$A$"&amp;MATCH($J270,SorP!$B$1:$B$6230,0))))</f>
        <v/>
      </c>
      <c r="U270" s="280"/>
      <c r="V270" s="281" t="e">
        <f>IF(C270="",NA(),MATCH($B270&amp;$C270,'Smelter Look-up'!$J:$J,0))</f>
        <v>#N/A</v>
      </c>
      <c r="W270" s="282"/>
      <c r="X270" s="282">
        <f t="shared" ca="1" si="13"/>
        <v>0</v>
      </c>
      <c r="Y270" s="282"/>
      <c r="Z270" s="282"/>
      <c r="AB270" s="284" t="str">
        <f t="shared" si="14"/>
        <v/>
      </c>
    </row>
    <row r="271" spans="1:28" s="283" customFormat="1" ht="20.25">
      <c r="A271" s="235"/>
      <c r="B271" s="236" t="str">
        <f>IF(LEN(A271)=0,"",INDEX('Smelter Look-up'!$A:$A,MATCH($A271,'Smelter Look-up'!$E:$E,0)))</f>
        <v/>
      </c>
      <c r="C271" s="242" t="str">
        <f>IF(LEN(A271)=0,"",INDEX('Smelter Look-up'!$C:$C,MATCH($A271,'Smelter Look-up'!$E:$E,0)))</f>
        <v/>
      </c>
      <c r="D271" s="236"/>
      <c r="E271" s="236" t="str">
        <f ca="1">IF(ISERROR($V271),"",OFFSET('Smelter Look-up'!$D$4,$V271-4,0)&amp;"")</f>
        <v/>
      </c>
      <c r="F271" s="236" t="str">
        <f ca="1">IF(ISERROR($V271),"",OFFSET('Smelter Look-up'!$E$4,$V271-4,0))</f>
        <v/>
      </c>
      <c r="G271" s="236" t="str">
        <f ca="1">IF(C271=$X$4,"Enter smelter details", IF(ISERROR($V271),"",OFFSET('Smelter Look-up'!$F$4,$V271-4,0)))</f>
        <v/>
      </c>
      <c r="H271" s="237" t="str">
        <f ca="1">IF(ISERROR($V271),"",OFFSET('Smelter Look-up'!$G$4,$V271-4,0))</f>
        <v/>
      </c>
      <c r="I271" s="238" t="str">
        <f ca="1">IF(ISERROR($V271),"",OFFSET('Smelter Look-up'!$H$4,$V271-4,0))</f>
        <v/>
      </c>
      <c r="J271" s="238" t="str">
        <f ca="1">IF(ISERROR($V271),"",OFFSET('Smelter Look-up'!$I$4,$V271-4,0))</f>
        <v/>
      </c>
      <c r="K271" s="240"/>
      <c r="L271" s="240"/>
      <c r="M271" s="240"/>
      <c r="N271" s="240"/>
      <c r="O271" s="240"/>
      <c r="P271" s="239"/>
      <c r="Q271" s="241"/>
      <c r="R271" s="236" t="str">
        <f ca="1">IF(ISERROR($V271),"",OFFSET('Smelter Look-up'!$C$4,$V271-4,0)&amp;"")</f>
        <v/>
      </c>
      <c r="S271" s="250" t="str">
        <f t="shared" ca="1" si="12"/>
        <v/>
      </c>
      <c r="T271" s="250" t="str">
        <f ca="1">IF(B271="","",IF(ISERROR(MATCH($J271,SorP!$B$1:$B$6230,0)),"",INDIRECT("'SorP'!$A$"&amp;MATCH($J271,SorP!$B$1:$B$6230,0))))</f>
        <v/>
      </c>
      <c r="U271" s="280"/>
      <c r="V271" s="281" t="e">
        <f>IF(C271="",NA(),MATCH($B271&amp;$C271,'Smelter Look-up'!$J:$J,0))</f>
        <v>#N/A</v>
      </c>
      <c r="W271" s="282"/>
      <c r="X271" s="282">
        <f t="shared" ca="1" si="13"/>
        <v>0</v>
      </c>
      <c r="Y271" s="282"/>
      <c r="Z271" s="282"/>
      <c r="AB271" s="284" t="str">
        <f t="shared" si="14"/>
        <v/>
      </c>
    </row>
    <row r="272" spans="1:28" s="283" customFormat="1" ht="20.25">
      <c r="A272" s="235"/>
      <c r="B272" s="236" t="str">
        <f>IF(LEN(A272)=0,"",INDEX('Smelter Look-up'!$A:$A,MATCH($A272,'Smelter Look-up'!$E:$E,0)))</f>
        <v/>
      </c>
      <c r="C272" s="242" t="str">
        <f>IF(LEN(A272)=0,"",INDEX('Smelter Look-up'!$C:$C,MATCH($A272,'Smelter Look-up'!$E:$E,0)))</f>
        <v/>
      </c>
      <c r="D272" s="236"/>
      <c r="E272" s="236" t="str">
        <f ca="1">IF(ISERROR($V272),"",OFFSET('Smelter Look-up'!$D$4,$V272-4,0)&amp;"")</f>
        <v/>
      </c>
      <c r="F272" s="236" t="str">
        <f ca="1">IF(ISERROR($V272),"",OFFSET('Smelter Look-up'!$E$4,$V272-4,0))</f>
        <v/>
      </c>
      <c r="G272" s="236" t="str">
        <f ca="1">IF(C272=$X$4,"Enter smelter details", IF(ISERROR($V272),"",OFFSET('Smelter Look-up'!$F$4,$V272-4,0)))</f>
        <v/>
      </c>
      <c r="H272" s="237" t="str">
        <f ca="1">IF(ISERROR($V272),"",OFFSET('Smelter Look-up'!$G$4,$V272-4,0))</f>
        <v/>
      </c>
      <c r="I272" s="238" t="str">
        <f ca="1">IF(ISERROR($V272),"",OFFSET('Smelter Look-up'!$H$4,$V272-4,0))</f>
        <v/>
      </c>
      <c r="J272" s="238" t="str">
        <f ca="1">IF(ISERROR($V272),"",OFFSET('Smelter Look-up'!$I$4,$V272-4,0))</f>
        <v/>
      </c>
      <c r="K272" s="240"/>
      <c r="L272" s="240"/>
      <c r="M272" s="240"/>
      <c r="N272" s="240"/>
      <c r="O272" s="240"/>
      <c r="P272" s="239"/>
      <c r="Q272" s="241"/>
      <c r="R272" s="236" t="str">
        <f ca="1">IF(ISERROR($V272),"",OFFSET('Smelter Look-up'!$C$4,$V272-4,0)&amp;"")</f>
        <v/>
      </c>
      <c r="S272" s="250" t="str">
        <f t="shared" ca="1" si="12"/>
        <v/>
      </c>
      <c r="T272" s="250" t="str">
        <f ca="1">IF(B272="","",IF(ISERROR(MATCH($J272,SorP!$B$1:$B$6230,0)),"",INDIRECT("'SorP'!$A$"&amp;MATCH($J272,SorP!$B$1:$B$6230,0))))</f>
        <v/>
      </c>
      <c r="U272" s="280"/>
      <c r="V272" s="281" t="e">
        <f>IF(C272="",NA(),MATCH($B272&amp;$C272,'Smelter Look-up'!$J:$J,0))</f>
        <v>#N/A</v>
      </c>
      <c r="W272" s="282"/>
      <c r="X272" s="282">
        <f t="shared" ca="1" si="13"/>
        <v>0</v>
      </c>
      <c r="Y272" s="282"/>
      <c r="Z272" s="282"/>
      <c r="AB272" s="284" t="str">
        <f t="shared" si="14"/>
        <v/>
      </c>
    </row>
    <row r="273" spans="1:28" s="283" customFormat="1" ht="20.25">
      <c r="A273" s="235"/>
      <c r="B273" s="236" t="str">
        <f>IF(LEN(A273)=0,"",INDEX('Smelter Look-up'!$A:$A,MATCH($A273,'Smelter Look-up'!$E:$E,0)))</f>
        <v/>
      </c>
      <c r="C273" s="242" t="str">
        <f>IF(LEN(A273)=0,"",INDEX('Smelter Look-up'!$C:$C,MATCH($A273,'Smelter Look-up'!$E:$E,0)))</f>
        <v/>
      </c>
      <c r="D273" s="236"/>
      <c r="E273" s="236" t="str">
        <f ca="1">IF(ISERROR($V273),"",OFFSET('Smelter Look-up'!$D$4,$V273-4,0)&amp;"")</f>
        <v/>
      </c>
      <c r="F273" s="236" t="str">
        <f ca="1">IF(ISERROR($V273),"",OFFSET('Smelter Look-up'!$E$4,$V273-4,0))</f>
        <v/>
      </c>
      <c r="G273" s="236" t="str">
        <f ca="1">IF(C273=$X$4,"Enter smelter details", IF(ISERROR($V273),"",OFFSET('Smelter Look-up'!$F$4,$V273-4,0)))</f>
        <v/>
      </c>
      <c r="H273" s="237" t="str">
        <f ca="1">IF(ISERROR($V273),"",OFFSET('Smelter Look-up'!$G$4,$V273-4,0))</f>
        <v/>
      </c>
      <c r="I273" s="238" t="str">
        <f ca="1">IF(ISERROR($V273),"",OFFSET('Smelter Look-up'!$H$4,$V273-4,0))</f>
        <v/>
      </c>
      <c r="J273" s="238" t="str">
        <f ca="1">IF(ISERROR($V273),"",OFFSET('Smelter Look-up'!$I$4,$V273-4,0))</f>
        <v/>
      </c>
      <c r="K273" s="240"/>
      <c r="L273" s="240"/>
      <c r="M273" s="240"/>
      <c r="N273" s="240"/>
      <c r="O273" s="240"/>
      <c r="P273" s="239"/>
      <c r="Q273" s="241"/>
      <c r="R273" s="236" t="str">
        <f ca="1">IF(ISERROR($V273),"",OFFSET('Smelter Look-up'!$C$4,$V273-4,0)&amp;"")</f>
        <v/>
      </c>
      <c r="S273" s="250" t="str">
        <f t="shared" ca="1" si="12"/>
        <v/>
      </c>
      <c r="T273" s="250" t="str">
        <f ca="1">IF(B273="","",IF(ISERROR(MATCH($J273,SorP!$B$1:$B$6230,0)),"",INDIRECT("'SorP'!$A$"&amp;MATCH($J273,SorP!$B$1:$B$6230,0))))</f>
        <v/>
      </c>
      <c r="U273" s="280"/>
      <c r="V273" s="281" t="e">
        <f>IF(C273="",NA(),MATCH($B273&amp;$C273,'Smelter Look-up'!$J:$J,0))</f>
        <v>#N/A</v>
      </c>
      <c r="W273" s="282"/>
      <c r="X273" s="282">
        <f t="shared" ca="1" si="13"/>
        <v>0</v>
      </c>
      <c r="Y273" s="282"/>
      <c r="Z273" s="282"/>
      <c r="AB273" s="284" t="str">
        <f t="shared" si="14"/>
        <v/>
      </c>
    </row>
    <row r="274" spans="1:28" s="283" customFormat="1" ht="20.25">
      <c r="A274" s="235"/>
      <c r="B274" s="236" t="str">
        <f>IF(LEN(A274)=0,"",INDEX('Smelter Look-up'!$A:$A,MATCH($A274,'Smelter Look-up'!$E:$E,0)))</f>
        <v/>
      </c>
      <c r="C274" s="242" t="str">
        <f>IF(LEN(A274)=0,"",INDEX('Smelter Look-up'!$C:$C,MATCH($A274,'Smelter Look-up'!$E:$E,0)))</f>
        <v/>
      </c>
      <c r="D274" s="236"/>
      <c r="E274" s="236" t="str">
        <f ca="1">IF(ISERROR($V274),"",OFFSET('Smelter Look-up'!$D$4,$V274-4,0)&amp;"")</f>
        <v/>
      </c>
      <c r="F274" s="236" t="str">
        <f ca="1">IF(ISERROR($V274),"",OFFSET('Smelter Look-up'!$E$4,$V274-4,0))</f>
        <v/>
      </c>
      <c r="G274" s="236" t="str">
        <f ca="1">IF(C274=$X$4,"Enter smelter details", IF(ISERROR($V274),"",OFFSET('Smelter Look-up'!$F$4,$V274-4,0)))</f>
        <v/>
      </c>
      <c r="H274" s="237" t="str">
        <f ca="1">IF(ISERROR($V274),"",OFFSET('Smelter Look-up'!$G$4,$V274-4,0))</f>
        <v/>
      </c>
      <c r="I274" s="238" t="str">
        <f ca="1">IF(ISERROR($V274),"",OFFSET('Smelter Look-up'!$H$4,$V274-4,0))</f>
        <v/>
      </c>
      <c r="J274" s="238" t="str">
        <f ca="1">IF(ISERROR($V274),"",OFFSET('Smelter Look-up'!$I$4,$V274-4,0))</f>
        <v/>
      </c>
      <c r="K274" s="240"/>
      <c r="L274" s="240"/>
      <c r="M274" s="240"/>
      <c r="N274" s="240"/>
      <c r="O274" s="240"/>
      <c r="P274" s="239"/>
      <c r="Q274" s="241"/>
      <c r="R274" s="236" t="str">
        <f ca="1">IF(ISERROR($V274),"",OFFSET('Smelter Look-up'!$C$4,$V274-4,0)&amp;"")</f>
        <v/>
      </c>
      <c r="S274" s="250" t="str">
        <f t="shared" ca="1" si="12"/>
        <v/>
      </c>
      <c r="T274" s="250" t="str">
        <f ca="1">IF(B274="","",IF(ISERROR(MATCH($J274,SorP!$B$1:$B$6230,0)),"",INDIRECT("'SorP'!$A$"&amp;MATCH($J274,SorP!$B$1:$B$6230,0))))</f>
        <v/>
      </c>
      <c r="U274" s="280"/>
      <c r="V274" s="281" t="e">
        <f>IF(C274="",NA(),MATCH($B274&amp;$C274,'Smelter Look-up'!$J:$J,0))</f>
        <v>#N/A</v>
      </c>
      <c r="W274" s="282"/>
      <c r="X274" s="282">
        <f t="shared" ca="1" si="13"/>
        <v>0</v>
      </c>
      <c r="Y274" s="282"/>
      <c r="Z274" s="282"/>
      <c r="AB274" s="284" t="str">
        <f t="shared" si="14"/>
        <v/>
      </c>
    </row>
    <row r="275" spans="1:28" s="283" customFormat="1" ht="20.25">
      <c r="A275" s="235"/>
      <c r="B275" s="236" t="str">
        <f>IF(LEN(A275)=0,"",INDEX('Smelter Look-up'!$A:$A,MATCH($A275,'Smelter Look-up'!$E:$E,0)))</f>
        <v/>
      </c>
      <c r="C275" s="242" t="str">
        <f>IF(LEN(A275)=0,"",INDEX('Smelter Look-up'!$C:$C,MATCH($A275,'Smelter Look-up'!$E:$E,0)))</f>
        <v/>
      </c>
      <c r="D275" s="236"/>
      <c r="E275" s="236" t="str">
        <f ca="1">IF(ISERROR($V275),"",OFFSET('Smelter Look-up'!$D$4,$V275-4,0)&amp;"")</f>
        <v/>
      </c>
      <c r="F275" s="236" t="str">
        <f ca="1">IF(ISERROR($V275),"",OFFSET('Smelter Look-up'!$E$4,$V275-4,0))</f>
        <v/>
      </c>
      <c r="G275" s="236" t="str">
        <f ca="1">IF(C275=$X$4,"Enter smelter details", IF(ISERROR($V275),"",OFFSET('Smelter Look-up'!$F$4,$V275-4,0)))</f>
        <v/>
      </c>
      <c r="H275" s="237" t="str">
        <f ca="1">IF(ISERROR($V275),"",OFFSET('Smelter Look-up'!$G$4,$V275-4,0))</f>
        <v/>
      </c>
      <c r="I275" s="238" t="str">
        <f ca="1">IF(ISERROR($V275),"",OFFSET('Smelter Look-up'!$H$4,$V275-4,0))</f>
        <v/>
      </c>
      <c r="J275" s="238" t="str">
        <f ca="1">IF(ISERROR($V275),"",OFFSET('Smelter Look-up'!$I$4,$V275-4,0))</f>
        <v/>
      </c>
      <c r="K275" s="240"/>
      <c r="L275" s="240"/>
      <c r="M275" s="240"/>
      <c r="N275" s="240"/>
      <c r="O275" s="240"/>
      <c r="P275" s="239"/>
      <c r="Q275" s="241"/>
      <c r="R275" s="236" t="str">
        <f ca="1">IF(ISERROR($V275),"",OFFSET('Smelter Look-up'!$C$4,$V275-4,0)&amp;"")</f>
        <v/>
      </c>
      <c r="S275" s="250" t="str">
        <f t="shared" ca="1" si="12"/>
        <v/>
      </c>
      <c r="T275" s="250" t="str">
        <f ca="1">IF(B275="","",IF(ISERROR(MATCH($J275,SorP!$B$1:$B$6230,0)),"",INDIRECT("'SorP'!$A$"&amp;MATCH($J275,SorP!$B$1:$B$6230,0))))</f>
        <v/>
      </c>
      <c r="U275" s="280"/>
      <c r="V275" s="281" t="e">
        <f>IF(C275="",NA(),MATCH($B275&amp;$C275,'Smelter Look-up'!$J:$J,0))</f>
        <v>#N/A</v>
      </c>
      <c r="W275" s="282"/>
      <c r="X275" s="282">
        <f t="shared" ca="1" si="13"/>
        <v>0</v>
      </c>
      <c r="Y275" s="282"/>
      <c r="Z275" s="282"/>
      <c r="AB275" s="284" t="str">
        <f t="shared" si="14"/>
        <v/>
      </c>
    </row>
    <row r="276" spans="1:28" s="283" customFormat="1" ht="20.25">
      <c r="A276" s="235"/>
      <c r="B276" s="236" t="str">
        <f>IF(LEN(A276)=0,"",INDEX('Smelter Look-up'!$A:$A,MATCH($A276,'Smelter Look-up'!$E:$E,0)))</f>
        <v/>
      </c>
      <c r="C276" s="242" t="str">
        <f>IF(LEN(A276)=0,"",INDEX('Smelter Look-up'!$C:$C,MATCH($A276,'Smelter Look-up'!$E:$E,0)))</f>
        <v/>
      </c>
      <c r="D276" s="236"/>
      <c r="E276" s="236" t="str">
        <f ca="1">IF(ISERROR($V276),"",OFFSET('Smelter Look-up'!$D$4,$V276-4,0)&amp;"")</f>
        <v/>
      </c>
      <c r="F276" s="236" t="str">
        <f ca="1">IF(ISERROR($V276),"",OFFSET('Smelter Look-up'!$E$4,$V276-4,0))</f>
        <v/>
      </c>
      <c r="G276" s="236" t="str">
        <f ca="1">IF(C276=$X$4,"Enter smelter details", IF(ISERROR($V276),"",OFFSET('Smelter Look-up'!$F$4,$V276-4,0)))</f>
        <v/>
      </c>
      <c r="H276" s="237" t="str">
        <f ca="1">IF(ISERROR($V276),"",OFFSET('Smelter Look-up'!$G$4,$V276-4,0))</f>
        <v/>
      </c>
      <c r="I276" s="238" t="str">
        <f ca="1">IF(ISERROR($V276),"",OFFSET('Smelter Look-up'!$H$4,$V276-4,0))</f>
        <v/>
      </c>
      <c r="J276" s="238" t="str">
        <f ca="1">IF(ISERROR($V276),"",OFFSET('Smelter Look-up'!$I$4,$V276-4,0))</f>
        <v/>
      </c>
      <c r="K276" s="240"/>
      <c r="L276" s="240"/>
      <c r="M276" s="240"/>
      <c r="N276" s="240"/>
      <c r="O276" s="240"/>
      <c r="P276" s="239"/>
      <c r="Q276" s="241"/>
      <c r="R276" s="236" t="str">
        <f ca="1">IF(ISERROR($V276),"",OFFSET('Smelter Look-up'!$C$4,$V276-4,0)&amp;"")</f>
        <v/>
      </c>
      <c r="S276" s="250" t="str">
        <f t="shared" ca="1" si="12"/>
        <v/>
      </c>
      <c r="T276" s="250" t="str">
        <f ca="1">IF(B276="","",IF(ISERROR(MATCH($J276,SorP!$B$1:$B$6230,0)),"",INDIRECT("'SorP'!$A$"&amp;MATCH($J276,SorP!$B$1:$B$6230,0))))</f>
        <v/>
      </c>
      <c r="U276" s="280"/>
      <c r="V276" s="281" t="e">
        <f>IF(C276="",NA(),MATCH($B276&amp;$C276,'Smelter Look-up'!$J:$J,0))</f>
        <v>#N/A</v>
      </c>
      <c r="W276" s="282"/>
      <c r="X276" s="282">
        <f t="shared" ca="1" si="13"/>
        <v>0</v>
      </c>
      <c r="Y276" s="282"/>
      <c r="Z276" s="282"/>
      <c r="AB276" s="284" t="str">
        <f t="shared" si="14"/>
        <v/>
      </c>
    </row>
    <row r="277" spans="1:28" s="283" customFormat="1" ht="20.25">
      <c r="A277" s="235"/>
      <c r="B277" s="236" t="str">
        <f>IF(LEN(A277)=0,"",INDEX('Smelter Look-up'!$A:$A,MATCH($A277,'Smelter Look-up'!$E:$E,0)))</f>
        <v/>
      </c>
      <c r="C277" s="242" t="str">
        <f>IF(LEN(A277)=0,"",INDEX('Smelter Look-up'!$C:$C,MATCH($A277,'Smelter Look-up'!$E:$E,0)))</f>
        <v/>
      </c>
      <c r="D277" s="236"/>
      <c r="E277" s="236" t="str">
        <f ca="1">IF(ISERROR($V277),"",OFFSET('Smelter Look-up'!$D$4,$V277-4,0)&amp;"")</f>
        <v/>
      </c>
      <c r="F277" s="236" t="str">
        <f ca="1">IF(ISERROR($V277),"",OFFSET('Smelter Look-up'!$E$4,$V277-4,0))</f>
        <v/>
      </c>
      <c r="G277" s="236" t="str">
        <f ca="1">IF(C277=$X$4,"Enter smelter details", IF(ISERROR($V277),"",OFFSET('Smelter Look-up'!$F$4,$V277-4,0)))</f>
        <v/>
      </c>
      <c r="H277" s="237" t="str">
        <f ca="1">IF(ISERROR($V277),"",OFFSET('Smelter Look-up'!$G$4,$V277-4,0))</f>
        <v/>
      </c>
      <c r="I277" s="238" t="str">
        <f ca="1">IF(ISERROR($V277),"",OFFSET('Smelter Look-up'!$H$4,$V277-4,0))</f>
        <v/>
      </c>
      <c r="J277" s="238" t="str">
        <f ca="1">IF(ISERROR($V277),"",OFFSET('Smelter Look-up'!$I$4,$V277-4,0))</f>
        <v/>
      </c>
      <c r="K277" s="240"/>
      <c r="L277" s="240"/>
      <c r="M277" s="240"/>
      <c r="N277" s="240"/>
      <c r="O277" s="240"/>
      <c r="P277" s="239"/>
      <c r="Q277" s="241"/>
      <c r="R277" s="236" t="str">
        <f ca="1">IF(ISERROR($V277),"",OFFSET('Smelter Look-up'!$C$4,$V277-4,0)&amp;"")</f>
        <v/>
      </c>
      <c r="S277" s="250" t="str">
        <f t="shared" ca="1" si="12"/>
        <v/>
      </c>
      <c r="T277" s="250" t="str">
        <f ca="1">IF(B277="","",IF(ISERROR(MATCH($J277,SorP!$B$1:$B$6230,0)),"",INDIRECT("'SorP'!$A$"&amp;MATCH($J277,SorP!$B$1:$B$6230,0))))</f>
        <v/>
      </c>
      <c r="U277" s="280"/>
      <c r="V277" s="281" t="e">
        <f>IF(C277="",NA(),MATCH($B277&amp;$C277,'Smelter Look-up'!$J:$J,0))</f>
        <v>#N/A</v>
      </c>
      <c r="W277" s="282"/>
      <c r="X277" s="282">
        <f t="shared" ca="1" si="13"/>
        <v>0</v>
      </c>
      <c r="Y277" s="282"/>
      <c r="Z277" s="282"/>
      <c r="AB277" s="284" t="str">
        <f t="shared" si="14"/>
        <v/>
      </c>
    </row>
    <row r="278" spans="1:28" s="283" customFormat="1" ht="20.25">
      <c r="A278" s="235"/>
      <c r="B278" s="236" t="str">
        <f>IF(LEN(A278)=0,"",INDEX('Smelter Look-up'!$A:$A,MATCH($A278,'Smelter Look-up'!$E:$E,0)))</f>
        <v/>
      </c>
      <c r="C278" s="242" t="str">
        <f>IF(LEN(A278)=0,"",INDEX('Smelter Look-up'!$C:$C,MATCH($A278,'Smelter Look-up'!$E:$E,0)))</f>
        <v/>
      </c>
      <c r="D278" s="236"/>
      <c r="E278" s="236" t="str">
        <f ca="1">IF(ISERROR($V278),"",OFFSET('Smelter Look-up'!$D$4,$V278-4,0)&amp;"")</f>
        <v/>
      </c>
      <c r="F278" s="236" t="str">
        <f ca="1">IF(ISERROR($V278),"",OFFSET('Smelter Look-up'!$E$4,$V278-4,0))</f>
        <v/>
      </c>
      <c r="G278" s="236" t="str">
        <f ca="1">IF(C278=$X$4,"Enter smelter details", IF(ISERROR($V278),"",OFFSET('Smelter Look-up'!$F$4,$V278-4,0)))</f>
        <v/>
      </c>
      <c r="H278" s="237" t="str">
        <f ca="1">IF(ISERROR($V278),"",OFFSET('Smelter Look-up'!$G$4,$V278-4,0))</f>
        <v/>
      </c>
      <c r="I278" s="238" t="str">
        <f ca="1">IF(ISERROR($V278),"",OFFSET('Smelter Look-up'!$H$4,$V278-4,0))</f>
        <v/>
      </c>
      <c r="J278" s="238" t="str">
        <f ca="1">IF(ISERROR($V278),"",OFFSET('Smelter Look-up'!$I$4,$V278-4,0))</f>
        <v/>
      </c>
      <c r="K278" s="240"/>
      <c r="L278" s="240"/>
      <c r="M278" s="240"/>
      <c r="N278" s="240"/>
      <c r="O278" s="240"/>
      <c r="P278" s="239"/>
      <c r="Q278" s="241"/>
      <c r="R278" s="236" t="str">
        <f ca="1">IF(ISERROR($V278),"",OFFSET('Smelter Look-up'!$C$4,$V278-4,0)&amp;"")</f>
        <v/>
      </c>
      <c r="S278" s="250" t="str">
        <f t="shared" ca="1" si="12"/>
        <v/>
      </c>
      <c r="T278" s="250" t="str">
        <f ca="1">IF(B278="","",IF(ISERROR(MATCH($J278,SorP!$B$1:$B$6230,0)),"",INDIRECT("'SorP'!$A$"&amp;MATCH($J278,SorP!$B$1:$B$6230,0))))</f>
        <v/>
      </c>
      <c r="U278" s="280"/>
      <c r="V278" s="281" t="e">
        <f>IF(C278="",NA(),MATCH($B278&amp;$C278,'Smelter Look-up'!$J:$J,0))</f>
        <v>#N/A</v>
      </c>
      <c r="W278" s="282"/>
      <c r="X278" s="282">
        <f t="shared" ca="1" si="13"/>
        <v>0</v>
      </c>
      <c r="Y278" s="282"/>
      <c r="Z278" s="282"/>
      <c r="AB278" s="284" t="str">
        <f t="shared" si="14"/>
        <v/>
      </c>
    </row>
    <row r="279" spans="1:28" s="283" customFormat="1" ht="20.25">
      <c r="A279" s="235"/>
      <c r="B279" s="236" t="str">
        <f>IF(LEN(A279)=0,"",INDEX('Smelter Look-up'!$A:$A,MATCH($A279,'Smelter Look-up'!$E:$E,0)))</f>
        <v/>
      </c>
      <c r="C279" s="242" t="str">
        <f>IF(LEN(A279)=0,"",INDEX('Smelter Look-up'!$C:$C,MATCH($A279,'Smelter Look-up'!$E:$E,0)))</f>
        <v/>
      </c>
      <c r="D279" s="236"/>
      <c r="E279" s="236" t="str">
        <f ca="1">IF(ISERROR($V279),"",OFFSET('Smelter Look-up'!$D$4,$V279-4,0)&amp;"")</f>
        <v/>
      </c>
      <c r="F279" s="236" t="str">
        <f ca="1">IF(ISERROR($V279),"",OFFSET('Smelter Look-up'!$E$4,$V279-4,0))</f>
        <v/>
      </c>
      <c r="G279" s="236" t="str">
        <f ca="1">IF(C279=$X$4,"Enter smelter details", IF(ISERROR($V279),"",OFFSET('Smelter Look-up'!$F$4,$V279-4,0)))</f>
        <v/>
      </c>
      <c r="H279" s="237" t="str">
        <f ca="1">IF(ISERROR($V279),"",OFFSET('Smelter Look-up'!$G$4,$V279-4,0))</f>
        <v/>
      </c>
      <c r="I279" s="238" t="str">
        <f ca="1">IF(ISERROR($V279),"",OFFSET('Smelter Look-up'!$H$4,$V279-4,0))</f>
        <v/>
      </c>
      <c r="J279" s="238" t="str">
        <f ca="1">IF(ISERROR($V279),"",OFFSET('Smelter Look-up'!$I$4,$V279-4,0))</f>
        <v/>
      </c>
      <c r="K279" s="240"/>
      <c r="L279" s="240"/>
      <c r="M279" s="240"/>
      <c r="N279" s="240"/>
      <c r="O279" s="240"/>
      <c r="P279" s="239"/>
      <c r="Q279" s="241"/>
      <c r="R279" s="236" t="str">
        <f ca="1">IF(ISERROR($V279),"",OFFSET('Smelter Look-up'!$C$4,$V279-4,0)&amp;"")</f>
        <v/>
      </c>
      <c r="S279" s="250" t="str">
        <f t="shared" ca="1" si="12"/>
        <v/>
      </c>
      <c r="T279" s="250" t="str">
        <f ca="1">IF(B279="","",IF(ISERROR(MATCH($J279,SorP!$B$1:$B$6230,0)),"",INDIRECT("'SorP'!$A$"&amp;MATCH($J279,SorP!$B$1:$B$6230,0))))</f>
        <v/>
      </c>
      <c r="U279" s="280"/>
      <c r="V279" s="281" t="e">
        <f>IF(C279="",NA(),MATCH($B279&amp;$C279,'Smelter Look-up'!$J:$J,0))</f>
        <v>#N/A</v>
      </c>
      <c r="W279" s="282"/>
      <c r="X279" s="282">
        <f t="shared" ca="1" si="13"/>
        <v>0</v>
      </c>
      <c r="Y279" s="282"/>
      <c r="Z279" s="282"/>
      <c r="AB279" s="284" t="str">
        <f t="shared" si="14"/>
        <v/>
      </c>
    </row>
    <row r="280" spans="1:28" s="283" customFormat="1" ht="20.25">
      <c r="A280" s="235"/>
      <c r="B280" s="236" t="str">
        <f>IF(LEN(A280)=0,"",INDEX('Smelter Look-up'!$A:$A,MATCH($A280,'Smelter Look-up'!$E:$E,0)))</f>
        <v/>
      </c>
      <c r="C280" s="242" t="str">
        <f>IF(LEN(A280)=0,"",INDEX('Smelter Look-up'!$C:$C,MATCH($A280,'Smelter Look-up'!$E:$E,0)))</f>
        <v/>
      </c>
      <c r="D280" s="236"/>
      <c r="E280" s="236" t="str">
        <f ca="1">IF(ISERROR($V280),"",OFFSET('Smelter Look-up'!$D$4,$V280-4,0)&amp;"")</f>
        <v/>
      </c>
      <c r="F280" s="236" t="str">
        <f ca="1">IF(ISERROR($V280),"",OFFSET('Smelter Look-up'!$E$4,$V280-4,0))</f>
        <v/>
      </c>
      <c r="G280" s="236" t="str">
        <f ca="1">IF(C280=$X$4,"Enter smelter details", IF(ISERROR($V280),"",OFFSET('Smelter Look-up'!$F$4,$V280-4,0)))</f>
        <v/>
      </c>
      <c r="H280" s="237" t="str">
        <f ca="1">IF(ISERROR($V280),"",OFFSET('Smelter Look-up'!$G$4,$V280-4,0))</f>
        <v/>
      </c>
      <c r="I280" s="238" t="str">
        <f ca="1">IF(ISERROR($V280),"",OFFSET('Smelter Look-up'!$H$4,$V280-4,0))</f>
        <v/>
      </c>
      <c r="J280" s="238" t="str">
        <f ca="1">IF(ISERROR($V280),"",OFFSET('Smelter Look-up'!$I$4,$V280-4,0))</f>
        <v/>
      </c>
      <c r="K280" s="240"/>
      <c r="L280" s="240"/>
      <c r="M280" s="240"/>
      <c r="N280" s="240"/>
      <c r="O280" s="240"/>
      <c r="P280" s="239"/>
      <c r="Q280" s="241"/>
      <c r="R280" s="236" t="str">
        <f ca="1">IF(ISERROR($V280),"",OFFSET('Smelter Look-up'!$C$4,$V280-4,0)&amp;"")</f>
        <v/>
      </c>
      <c r="S280" s="250" t="str">
        <f t="shared" ca="1" si="12"/>
        <v/>
      </c>
      <c r="T280" s="250" t="str">
        <f ca="1">IF(B280="","",IF(ISERROR(MATCH($J280,SorP!$B$1:$B$6230,0)),"",INDIRECT("'SorP'!$A$"&amp;MATCH($J280,SorP!$B$1:$B$6230,0))))</f>
        <v/>
      </c>
      <c r="U280" s="280"/>
      <c r="V280" s="281" t="e">
        <f>IF(C280="",NA(),MATCH($B280&amp;$C280,'Smelter Look-up'!$J:$J,0))</f>
        <v>#N/A</v>
      </c>
      <c r="W280" s="282"/>
      <c r="X280" s="282">
        <f t="shared" ca="1" si="13"/>
        <v>0</v>
      </c>
      <c r="Y280" s="282"/>
      <c r="Z280" s="282"/>
      <c r="AB280" s="284" t="str">
        <f t="shared" si="14"/>
        <v/>
      </c>
    </row>
    <row r="281" spans="1:28" s="283" customFormat="1" ht="20.25">
      <c r="A281" s="235"/>
      <c r="B281" s="236" t="str">
        <f>IF(LEN(A281)=0,"",INDEX('Smelter Look-up'!$A:$A,MATCH($A281,'Smelter Look-up'!$E:$E,0)))</f>
        <v/>
      </c>
      <c r="C281" s="242" t="str">
        <f>IF(LEN(A281)=0,"",INDEX('Smelter Look-up'!$C:$C,MATCH($A281,'Smelter Look-up'!$E:$E,0)))</f>
        <v/>
      </c>
      <c r="D281" s="236"/>
      <c r="E281" s="236" t="str">
        <f ca="1">IF(ISERROR($V281),"",OFFSET('Smelter Look-up'!$D$4,$V281-4,0)&amp;"")</f>
        <v/>
      </c>
      <c r="F281" s="236" t="str">
        <f ca="1">IF(ISERROR($V281),"",OFFSET('Smelter Look-up'!$E$4,$V281-4,0))</f>
        <v/>
      </c>
      <c r="G281" s="236" t="str">
        <f ca="1">IF(C281=$X$4,"Enter smelter details", IF(ISERROR($V281),"",OFFSET('Smelter Look-up'!$F$4,$V281-4,0)))</f>
        <v/>
      </c>
      <c r="H281" s="237" t="str">
        <f ca="1">IF(ISERROR($V281),"",OFFSET('Smelter Look-up'!$G$4,$V281-4,0))</f>
        <v/>
      </c>
      <c r="I281" s="238" t="str">
        <f ca="1">IF(ISERROR($V281),"",OFFSET('Smelter Look-up'!$H$4,$V281-4,0))</f>
        <v/>
      </c>
      <c r="J281" s="238" t="str">
        <f ca="1">IF(ISERROR($V281),"",OFFSET('Smelter Look-up'!$I$4,$V281-4,0))</f>
        <v/>
      </c>
      <c r="K281" s="240"/>
      <c r="L281" s="240"/>
      <c r="M281" s="240"/>
      <c r="N281" s="240"/>
      <c r="O281" s="240"/>
      <c r="P281" s="239"/>
      <c r="Q281" s="241"/>
      <c r="R281" s="236" t="str">
        <f ca="1">IF(ISERROR($V281),"",OFFSET('Smelter Look-up'!$C$4,$V281-4,0)&amp;"")</f>
        <v/>
      </c>
      <c r="S281" s="250" t="str">
        <f t="shared" ca="1" si="12"/>
        <v/>
      </c>
      <c r="T281" s="250" t="str">
        <f ca="1">IF(B281="","",IF(ISERROR(MATCH($J281,SorP!$B$1:$B$6230,0)),"",INDIRECT("'SorP'!$A$"&amp;MATCH($J281,SorP!$B$1:$B$6230,0))))</f>
        <v/>
      </c>
      <c r="U281" s="280"/>
      <c r="V281" s="281" t="e">
        <f>IF(C281="",NA(),MATCH($B281&amp;$C281,'Smelter Look-up'!$J:$J,0))</f>
        <v>#N/A</v>
      </c>
      <c r="W281" s="282"/>
      <c r="X281" s="282">
        <f t="shared" ca="1" si="13"/>
        <v>0</v>
      </c>
      <c r="Y281" s="282"/>
      <c r="Z281" s="282"/>
      <c r="AB281" s="284" t="str">
        <f t="shared" si="14"/>
        <v/>
      </c>
    </row>
    <row r="282" spans="1:28" s="283" customFormat="1" ht="20.25">
      <c r="A282" s="235"/>
      <c r="B282" s="236" t="str">
        <f>IF(LEN(A282)=0,"",INDEX('Smelter Look-up'!$A:$A,MATCH($A282,'Smelter Look-up'!$E:$E,0)))</f>
        <v/>
      </c>
      <c r="C282" s="242" t="str">
        <f>IF(LEN(A282)=0,"",INDEX('Smelter Look-up'!$C:$C,MATCH($A282,'Smelter Look-up'!$E:$E,0)))</f>
        <v/>
      </c>
      <c r="D282" s="236"/>
      <c r="E282" s="236" t="str">
        <f ca="1">IF(ISERROR($V282),"",OFFSET('Smelter Look-up'!$D$4,$V282-4,0)&amp;"")</f>
        <v/>
      </c>
      <c r="F282" s="236" t="str">
        <f ca="1">IF(ISERROR($V282),"",OFFSET('Smelter Look-up'!$E$4,$V282-4,0))</f>
        <v/>
      </c>
      <c r="G282" s="236" t="str">
        <f ca="1">IF(C282=$X$4,"Enter smelter details", IF(ISERROR($V282),"",OFFSET('Smelter Look-up'!$F$4,$V282-4,0)))</f>
        <v/>
      </c>
      <c r="H282" s="237" t="str">
        <f ca="1">IF(ISERROR($V282),"",OFFSET('Smelter Look-up'!$G$4,$V282-4,0))</f>
        <v/>
      </c>
      <c r="I282" s="238" t="str">
        <f ca="1">IF(ISERROR($V282),"",OFFSET('Smelter Look-up'!$H$4,$V282-4,0))</f>
        <v/>
      </c>
      <c r="J282" s="238" t="str">
        <f ca="1">IF(ISERROR($V282),"",OFFSET('Smelter Look-up'!$I$4,$V282-4,0))</f>
        <v/>
      </c>
      <c r="K282" s="240"/>
      <c r="L282" s="240"/>
      <c r="M282" s="240"/>
      <c r="N282" s="240"/>
      <c r="O282" s="240"/>
      <c r="P282" s="239"/>
      <c r="Q282" s="241"/>
      <c r="R282" s="236" t="str">
        <f ca="1">IF(ISERROR($V282),"",OFFSET('Smelter Look-up'!$C$4,$V282-4,0)&amp;"")</f>
        <v/>
      </c>
      <c r="S282" s="250" t="str">
        <f t="shared" ca="1" si="12"/>
        <v/>
      </c>
      <c r="T282" s="250" t="str">
        <f ca="1">IF(B282="","",IF(ISERROR(MATCH($J282,SorP!$B$1:$B$6230,0)),"",INDIRECT("'SorP'!$A$"&amp;MATCH($J282,SorP!$B$1:$B$6230,0))))</f>
        <v/>
      </c>
      <c r="U282" s="280"/>
      <c r="V282" s="281" t="e">
        <f>IF(C282="",NA(),MATCH($B282&amp;$C282,'Smelter Look-up'!$J:$J,0))</f>
        <v>#N/A</v>
      </c>
      <c r="W282" s="282"/>
      <c r="X282" s="282">
        <f t="shared" ca="1" si="13"/>
        <v>0</v>
      </c>
      <c r="Y282" s="282"/>
      <c r="Z282" s="282"/>
      <c r="AB282" s="284" t="str">
        <f t="shared" si="14"/>
        <v/>
      </c>
    </row>
    <row r="283" spans="1:28" s="283" customFormat="1" ht="20.25">
      <c r="A283" s="235"/>
      <c r="B283" s="236" t="str">
        <f>IF(LEN(A283)=0,"",INDEX('Smelter Look-up'!$A:$A,MATCH($A283,'Smelter Look-up'!$E:$E,0)))</f>
        <v/>
      </c>
      <c r="C283" s="242" t="str">
        <f>IF(LEN(A283)=0,"",INDEX('Smelter Look-up'!$C:$C,MATCH($A283,'Smelter Look-up'!$E:$E,0)))</f>
        <v/>
      </c>
      <c r="D283" s="236"/>
      <c r="E283" s="236" t="str">
        <f ca="1">IF(ISERROR($V283),"",OFFSET('Smelter Look-up'!$D$4,$V283-4,0)&amp;"")</f>
        <v/>
      </c>
      <c r="F283" s="236" t="str">
        <f ca="1">IF(ISERROR($V283),"",OFFSET('Smelter Look-up'!$E$4,$V283-4,0))</f>
        <v/>
      </c>
      <c r="G283" s="236" t="str">
        <f ca="1">IF(C283=$X$4,"Enter smelter details", IF(ISERROR($V283),"",OFFSET('Smelter Look-up'!$F$4,$V283-4,0)))</f>
        <v/>
      </c>
      <c r="H283" s="237" t="str">
        <f ca="1">IF(ISERROR($V283),"",OFFSET('Smelter Look-up'!$G$4,$V283-4,0))</f>
        <v/>
      </c>
      <c r="I283" s="238" t="str">
        <f ca="1">IF(ISERROR($V283),"",OFFSET('Smelter Look-up'!$H$4,$V283-4,0))</f>
        <v/>
      </c>
      <c r="J283" s="238" t="str">
        <f ca="1">IF(ISERROR($V283),"",OFFSET('Smelter Look-up'!$I$4,$V283-4,0))</f>
        <v/>
      </c>
      <c r="K283" s="240"/>
      <c r="L283" s="240"/>
      <c r="M283" s="240"/>
      <c r="N283" s="240"/>
      <c r="O283" s="240"/>
      <c r="P283" s="239"/>
      <c r="Q283" s="241"/>
      <c r="R283" s="236" t="str">
        <f ca="1">IF(ISERROR($V283),"",OFFSET('Smelter Look-up'!$C$4,$V283-4,0)&amp;"")</f>
        <v/>
      </c>
      <c r="S283" s="250" t="str">
        <f t="shared" ca="1" si="12"/>
        <v/>
      </c>
      <c r="T283" s="250" t="str">
        <f ca="1">IF(B283="","",IF(ISERROR(MATCH($J283,SorP!$B$1:$B$6230,0)),"",INDIRECT("'SorP'!$A$"&amp;MATCH($J283,SorP!$B$1:$B$6230,0))))</f>
        <v/>
      </c>
      <c r="U283" s="280"/>
      <c r="V283" s="281" t="e">
        <f>IF(C283="",NA(),MATCH($B283&amp;$C283,'Smelter Look-up'!$J:$J,0))</f>
        <v>#N/A</v>
      </c>
      <c r="W283" s="282"/>
      <c r="X283" s="282">
        <f t="shared" ca="1" si="13"/>
        <v>0</v>
      </c>
      <c r="Y283" s="282"/>
      <c r="Z283" s="282"/>
      <c r="AB283" s="284" t="str">
        <f t="shared" si="14"/>
        <v/>
      </c>
    </row>
    <row r="284" spans="1:28" s="283" customFormat="1" ht="20.25">
      <c r="A284" s="235"/>
      <c r="B284" s="236" t="str">
        <f>IF(LEN(A284)=0,"",INDEX('Smelter Look-up'!$A:$A,MATCH($A284,'Smelter Look-up'!$E:$E,0)))</f>
        <v/>
      </c>
      <c r="C284" s="242" t="str">
        <f>IF(LEN(A284)=0,"",INDEX('Smelter Look-up'!$C:$C,MATCH($A284,'Smelter Look-up'!$E:$E,0)))</f>
        <v/>
      </c>
      <c r="D284" s="236"/>
      <c r="E284" s="236" t="str">
        <f ca="1">IF(ISERROR($V284),"",OFFSET('Smelter Look-up'!$D$4,$V284-4,0)&amp;"")</f>
        <v/>
      </c>
      <c r="F284" s="236" t="str">
        <f ca="1">IF(ISERROR($V284),"",OFFSET('Smelter Look-up'!$E$4,$V284-4,0))</f>
        <v/>
      </c>
      <c r="G284" s="236" t="str">
        <f ca="1">IF(C284=$X$4,"Enter smelter details", IF(ISERROR($V284),"",OFFSET('Smelter Look-up'!$F$4,$V284-4,0)))</f>
        <v/>
      </c>
      <c r="H284" s="237" t="str">
        <f ca="1">IF(ISERROR($V284),"",OFFSET('Smelter Look-up'!$G$4,$V284-4,0))</f>
        <v/>
      </c>
      <c r="I284" s="238" t="str">
        <f ca="1">IF(ISERROR($V284),"",OFFSET('Smelter Look-up'!$H$4,$V284-4,0))</f>
        <v/>
      </c>
      <c r="J284" s="238" t="str">
        <f ca="1">IF(ISERROR($V284),"",OFFSET('Smelter Look-up'!$I$4,$V284-4,0))</f>
        <v/>
      </c>
      <c r="K284" s="240"/>
      <c r="L284" s="240"/>
      <c r="M284" s="240"/>
      <c r="N284" s="240"/>
      <c r="O284" s="240"/>
      <c r="P284" s="239"/>
      <c r="Q284" s="241"/>
      <c r="R284" s="236" t="str">
        <f ca="1">IF(ISERROR($V284),"",OFFSET('Smelter Look-up'!$C$4,$V284-4,0)&amp;"")</f>
        <v/>
      </c>
      <c r="S284" s="250" t="str">
        <f t="shared" ca="1" si="12"/>
        <v/>
      </c>
      <c r="T284" s="250" t="str">
        <f ca="1">IF(B284="","",IF(ISERROR(MATCH($J284,SorP!$B$1:$B$6230,0)),"",INDIRECT("'SorP'!$A$"&amp;MATCH($J284,SorP!$B$1:$B$6230,0))))</f>
        <v/>
      </c>
      <c r="U284" s="280"/>
      <c r="V284" s="281" t="e">
        <f>IF(C284="",NA(),MATCH($B284&amp;$C284,'Smelter Look-up'!$J:$J,0))</f>
        <v>#N/A</v>
      </c>
      <c r="W284" s="282"/>
      <c r="X284" s="282">
        <f t="shared" ca="1" si="13"/>
        <v>0</v>
      </c>
      <c r="Y284" s="282"/>
      <c r="Z284" s="282"/>
      <c r="AB284" s="284" t="str">
        <f t="shared" si="14"/>
        <v/>
      </c>
    </row>
    <row r="285" spans="1:28" s="283" customFormat="1" ht="20.25">
      <c r="A285" s="235"/>
      <c r="B285" s="236" t="str">
        <f>IF(LEN(A285)=0,"",INDEX('Smelter Look-up'!$A:$A,MATCH($A285,'Smelter Look-up'!$E:$E,0)))</f>
        <v/>
      </c>
      <c r="C285" s="242" t="str">
        <f>IF(LEN(A285)=0,"",INDEX('Smelter Look-up'!$C:$C,MATCH($A285,'Smelter Look-up'!$E:$E,0)))</f>
        <v/>
      </c>
      <c r="D285" s="236"/>
      <c r="E285" s="236" t="str">
        <f ca="1">IF(ISERROR($V285),"",OFFSET('Smelter Look-up'!$D$4,$V285-4,0)&amp;"")</f>
        <v/>
      </c>
      <c r="F285" s="236" t="str">
        <f ca="1">IF(ISERROR($V285),"",OFFSET('Smelter Look-up'!$E$4,$V285-4,0))</f>
        <v/>
      </c>
      <c r="G285" s="236" t="str">
        <f ca="1">IF(C285=$X$4,"Enter smelter details", IF(ISERROR($V285),"",OFFSET('Smelter Look-up'!$F$4,$V285-4,0)))</f>
        <v/>
      </c>
      <c r="H285" s="237" t="str">
        <f ca="1">IF(ISERROR($V285),"",OFFSET('Smelter Look-up'!$G$4,$V285-4,0))</f>
        <v/>
      </c>
      <c r="I285" s="238" t="str">
        <f ca="1">IF(ISERROR($V285),"",OFFSET('Smelter Look-up'!$H$4,$V285-4,0))</f>
        <v/>
      </c>
      <c r="J285" s="238" t="str">
        <f ca="1">IF(ISERROR($V285),"",OFFSET('Smelter Look-up'!$I$4,$V285-4,0))</f>
        <v/>
      </c>
      <c r="K285" s="240"/>
      <c r="L285" s="240"/>
      <c r="M285" s="240"/>
      <c r="N285" s="240"/>
      <c r="O285" s="240"/>
      <c r="P285" s="239"/>
      <c r="Q285" s="241"/>
      <c r="R285" s="236" t="str">
        <f ca="1">IF(ISERROR($V285),"",OFFSET('Smelter Look-up'!$C$4,$V285-4,0)&amp;"")</f>
        <v/>
      </c>
      <c r="S285" s="250" t="str">
        <f t="shared" ca="1" si="12"/>
        <v/>
      </c>
      <c r="T285" s="250" t="str">
        <f ca="1">IF(B285="","",IF(ISERROR(MATCH($J285,SorP!$B$1:$B$6230,0)),"",INDIRECT("'SorP'!$A$"&amp;MATCH($J285,SorP!$B$1:$B$6230,0))))</f>
        <v/>
      </c>
      <c r="U285" s="280"/>
      <c r="V285" s="281" t="e">
        <f>IF(C285="",NA(),MATCH($B285&amp;$C285,'Smelter Look-up'!$J:$J,0))</f>
        <v>#N/A</v>
      </c>
      <c r="W285" s="282"/>
      <c r="X285" s="282">
        <f t="shared" ca="1" si="13"/>
        <v>0</v>
      </c>
      <c r="Y285" s="282"/>
      <c r="Z285" s="282"/>
      <c r="AB285" s="284" t="str">
        <f t="shared" si="14"/>
        <v/>
      </c>
    </row>
    <row r="286" spans="1:28" s="283" customFormat="1" ht="20.25">
      <c r="A286" s="235"/>
      <c r="B286" s="236" t="str">
        <f>IF(LEN(A286)=0,"",INDEX('Smelter Look-up'!$A:$A,MATCH($A286,'Smelter Look-up'!$E:$E,0)))</f>
        <v/>
      </c>
      <c r="C286" s="242" t="str">
        <f>IF(LEN(A286)=0,"",INDEX('Smelter Look-up'!$C:$C,MATCH($A286,'Smelter Look-up'!$E:$E,0)))</f>
        <v/>
      </c>
      <c r="D286" s="236"/>
      <c r="E286" s="236" t="str">
        <f ca="1">IF(ISERROR($V286),"",OFFSET('Smelter Look-up'!$D$4,$V286-4,0)&amp;"")</f>
        <v/>
      </c>
      <c r="F286" s="236" t="str">
        <f ca="1">IF(ISERROR($V286),"",OFFSET('Smelter Look-up'!$E$4,$V286-4,0))</f>
        <v/>
      </c>
      <c r="G286" s="236" t="str">
        <f ca="1">IF(C286=$X$4,"Enter smelter details", IF(ISERROR($V286),"",OFFSET('Smelter Look-up'!$F$4,$V286-4,0)))</f>
        <v/>
      </c>
      <c r="H286" s="237" t="str">
        <f ca="1">IF(ISERROR($V286),"",OFFSET('Smelter Look-up'!$G$4,$V286-4,0))</f>
        <v/>
      </c>
      <c r="I286" s="238" t="str">
        <f ca="1">IF(ISERROR($V286),"",OFFSET('Smelter Look-up'!$H$4,$V286-4,0))</f>
        <v/>
      </c>
      <c r="J286" s="238" t="str">
        <f ca="1">IF(ISERROR($V286),"",OFFSET('Smelter Look-up'!$I$4,$V286-4,0))</f>
        <v/>
      </c>
      <c r="K286" s="240"/>
      <c r="L286" s="240"/>
      <c r="M286" s="240"/>
      <c r="N286" s="240"/>
      <c r="O286" s="240"/>
      <c r="P286" s="239"/>
      <c r="Q286" s="241"/>
      <c r="R286" s="236" t="str">
        <f ca="1">IF(ISERROR($V286),"",OFFSET('Smelter Look-up'!$C$4,$V286-4,0)&amp;"")</f>
        <v/>
      </c>
      <c r="S286" s="250" t="str">
        <f t="shared" ca="1" si="12"/>
        <v/>
      </c>
      <c r="T286" s="250" t="str">
        <f ca="1">IF(B286="","",IF(ISERROR(MATCH($J286,SorP!$B$1:$B$6230,0)),"",INDIRECT("'SorP'!$A$"&amp;MATCH($J286,SorP!$B$1:$B$6230,0))))</f>
        <v/>
      </c>
      <c r="U286" s="280"/>
      <c r="V286" s="281" t="e">
        <f>IF(C286="",NA(),MATCH($B286&amp;$C286,'Smelter Look-up'!$J:$J,0))</f>
        <v>#N/A</v>
      </c>
      <c r="W286" s="282"/>
      <c r="X286" s="282">
        <f t="shared" ca="1" si="13"/>
        <v>0</v>
      </c>
      <c r="Y286" s="282"/>
      <c r="Z286" s="282"/>
      <c r="AB286" s="284" t="str">
        <f t="shared" si="14"/>
        <v/>
      </c>
    </row>
    <row r="287" spans="1:28" s="283" customFormat="1" ht="20.25">
      <c r="A287" s="235"/>
      <c r="B287" s="236" t="str">
        <f>IF(LEN(A287)=0,"",INDEX('Smelter Look-up'!$A:$A,MATCH($A287,'Smelter Look-up'!$E:$E,0)))</f>
        <v/>
      </c>
      <c r="C287" s="242" t="str">
        <f>IF(LEN(A287)=0,"",INDEX('Smelter Look-up'!$C:$C,MATCH($A287,'Smelter Look-up'!$E:$E,0)))</f>
        <v/>
      </c>
      <c r="D287" s="236"/>
      <c r="E287" s="236" t="str">
        <f ca="1">IF(ISERROR($V287),"",OFFSET('Smelter Look-up'!$D$4,$V287-4,0)&amp;"")</f>
        <v/>
      </c>
      <c r="F287" s="236" t="str">
        <f ca="1">IF(ISERROR($V287),"",OFFSET('Smelter Look-up'!$E$4,$V287-4,0))</f>
        <v/>
      </c>
      <c r="G287" s="236" t="str">
        <f ca="1">IF(C287=$X$4,"Enter smelter details", IF(ISERROR($V287),"",OFFSET('Smelter Look-up'!$F$4,$V287-4,0)))</f>
        <v/>
      </c>
      <c r="H287" s="237" t="str">
        <f ca="1">IF(ISERROR($V287),"",OFFSET('Smelter Look-up'!$G$4,$V287-4,0))</f>
        <v/>
      </c>
      <c r="I287" s="238" t="str">
        <f ca="1">IF(ISERROR($V287),"",OFFSET('Smelter Look-up'!$H$4,$V287-4,0))</f>
        <v/>
      </c>
      <c r="J287" s="238" t="str">
        <f ca="1">IF(ISERROR($V287),"",OFFSET('Smelter Look-up'!$I$4,$V287-4,0))</f>
        <v/>
      </c>
      <c r="K287" s="240"/>
      <c r="L287" s="240"/>
      <c r="M287" s="240"/>
      <c r="N287" s="240"/>
      <c r="O287" s="240"/>
      <c r="P287" s="239"/>
      <c r="Q287" s="241"/>
      <c r="R287" s="236" t="str">
        <f ca="1">IF(ISERROR($V287),"",OFFSET('Smelter Look-up'!$C$4,$V287-4,0)&amp;"")</f>
        <v/>
      </c>
      <c r="S287" s="250" t="str">
        <f t="shared" ca="1" si="12"/>
        <v/>
      </c>
      <c r="T287" s="250" t="str">
        <f ca="1">IF(B287="","",IF(ISERROR(MATCH($J287,SorP!$B$1:$B$6230,0)),"",INDIRECT("'SorP'!$A$"&amp;MATCH($J287,SorP!$B$1:$B$6230,0))))</f>
        <v/>
      </c>
      <c r="U287" s="280"/>
      <c r="V287" s="281" t="e">
        <f>IF(C287="",NA(),MATCH($B287&amp;$C287,'Smelter Look-up'!$J:$J,0))</f>
        <v>#N/A</v>
      </c>
      <c r="W287" s="282"/>
      <c r="X287" s="282">
        <f t="shared" ca="1" si="13"/>
        <v>0</v>
      </c>
      <c r="Y287" s="282"/>
      <c r="Z287" s="282"/>
      <c r="AB287" s="284" t="str">
        <f t="shared" si="14"/>
        <v/>
      </c>
    </row>
    <row r="288" spans="1:28" s="283" customFormat="1" ht="20.25">
      <c r="A288" s="235"/>
      <c r="B288" s="236" t="str">
        <f>IF(LEN(A288)=0,"",INDEX('Smelter Look-up'!$A:$A,MATCH($A288,'Smelter Look-up'!$E:$E,0)))</f>
        <v/>
      </c>
      <c r="C288" s="242" t="str">
        <f>IF(LEN(A288)=0,"",INDEX('Smelter Look-up'!$C:$C,MATCH($A288,'Smelter Look-up'!$E:$E,0)))</f>
        <v/>
      </c>
      <c r="D288" s="236"/>
      <c r="E288" s="236" t="str">
        <f ca="1">IF(ISERROR($V288),"",OFFSET('Smelter Look-up'!$D$4,$V288-4,0)&amp;"")</f>
        <v/>
      </c>
      <c r="F288" s="236" t="str">
        <f ca="1">IF(ISERROR($V288),"",OFFSET('Smelter Look-up'!$E$4,$V288-4,0))</f>
        <v/>
      </c>
      <c r="G288" s="236" t="str">
        <f ca="1">IF(C288=$X$4,"Enter smelter details", IF(ISERROR($V288),"",OFFSET('Smelter Look-up'!$F$4,$V288-4,0)))</f>
        <v/>
      </c>
      <c r="H288" s="237" t="str">
        <f ca="1">IF(ISERROR($V288),"",OFFSET('Smelter Look-up'!$G$4,$V288-4,0))</f>
        <v/>
      </c>
      <c r="I288" s="238" t="str">
        <f ca="1">IF(ISERROR($V288),"",OFFSET('Smelter Look-up'!$H$4,$V288-4,0))</f>
        <v/>
      </c>
      <c r="J288" s="238" t="str">
        <f ca="1">IF(ISERROR($V288),"",OFFSET('Smelter Look-up'!$I$4,$V288-4,0))</f>
        <v/>
      </c>
      <c r="K288" s="240"/>
      <c r="L288" s="240"/>
      <c r="M288" s="240"/>
      <c r="N288" s="240"/>
      <c r="O288" s="240"/>
      <c r="P288" s="239"/>
      <c r="Q288" s="241"/>
      <c r="R288" s="236" t="str">
        <f ca="1">IF(ISERROR($V288),"",OFFSET('Smelter Look-up'!$C$4,$V288-4,0)&amp;"")</f>
        <v/>
      </c>
      <c r="S288" s="250" t="str">
        <f t="shared" ca="1" si="12"/>
        <v/>
      </c>
      <c r="T288" s="250" t="str">
        <f ca="1">IF(B288="","",IF(ISERROR(MATCH($J288,SorP!$B$1:$B$6230,0)),"",INDIRECT("'SorP'!$A$"&amp;MATCH($J288,SorP!$B$1:$B$6230,0))))</f>
        <v/>
      </c>
      <c r="U288" s="280"/>
      <c r="V288" s="281" t="e">
        <f>IF(C288="",NA(),MATCH($B288&amp;$C288,'Smelter Look-up'!$J:$J,0))</f>
        <v>#N/A</v>
      </c>
      <c r="W288" s="282"/>
      <c r="X288" s="282">
        <f t="shared" ca="1" si="13"/>
        <v>0</v>
      </c>
      <c r="Y288" s="282"/>
      <c r="Z288" s="282"/>
      <c r="AB288" s="284" t="str">
        <f t="shared" si="14"/>
        <v/>
      </c>
    </row>
    <row r="289" spans="1:28" s="283" customFormat="1" ht="20.25">
      <c r="A289" s="235"/>
      <c r="B289" s="236" t="str">
        <f>IF(LEN(A289)=0,"",INDEX('Smelter Look-up'!$A:$A,MATCH($A289,'Smelter Look-up'!$E:$E,0)))</f>
        <v/>
      </c>
      <c r="C289" s="242" t="str">
        <f>IF(LEN(A289)=0,"",INDEX('Smelter Look-up'!$C:$C,MATCH($A289,'Smelter Look-up'!$E:$E,0)))</f>
        <v/>
      </c>
      <c r="D289" s="236"/>
      <c r="E289" s="236" t="str">
        <f ca="1">IF(ISERROR($V289),"",OFFSET('Smelter Look-up'!$D$4,$V289-4,0)&amp;"")</f>
        <v/>
      </c>
      <c r="F289" s="236" t="str">
        <f ca="1">IF(ISERROR($V289),"",OFFSET('Smelter Look-up'!$E$4,$V289-4,0))</f>
        <v/>
      </c>
      <c r="G289" s="236" t="str">
        <f ca="1">IF(C289=$X$4,"Enter smelter details", IF(ISERROR($V289),"",OFFSET('Smelter Look-up'!$F$4,$V289-4,0)))</f>
        <v/>
      </c>
      <c r="H289" s="237" t="str">
        <f ca="1">IF(ISERROR($V289),"",OFFSET('Smelter Look-up'!$G$4,$V289-4,0))</f>
        <v/>
      </c>
      <c r="I289" s="238" t="str">
        <f ca="1">IF(ISERROR($V289),"",OFFSET('Smelter Look-up'!$H$4,$V289-4,0))</f>
        <v/>
      </c>
      <c r="J289" s="238" t="str">
        <f ca="1">IF(ISERROR($V289),"",OFFSET('Smelter Look-up'!$I$4,$V289-4,0))</f>
        <v/>
      </c>
      <c r="K289" s="240"/>
      <c r="L289" s="240"/>
      <c r="M289" s="240"/>
      <c r="N289" s="240"/>
      <c r="O289" s="240"/>
      <c r="P289" s="239"/>
      <c r="Q289" s="241"/>
      <c r="R289" s="236" t="str">
        <f ca="1">IF(ISERROR($V289),"",OFFSET('Smelter Look-up'!$C$4,$V289-4,0)&amp;"")</f>
        <v/>
      </c>
      <c r="S289" s="250" t="str">
        <f t="shared" ca="1" si="12"/>
        <v/>
      </c>
      <c r="T289" s="250" t="str">
        <f ca="1">IF(B289="","",IF(ISERROR(MATCH($J289,SorP!$B$1:$B$6230,0)),"",INDIRECT("'SorP'!$A$"&amp;MATCH($J289,SorP!$B$1:$B$6230,0))))</f>
        <v/>
      </c>
      <c r="U289" s="280"/>
      <c r="V289" s="281" t="e">
        <f>IF(C289="",NA(),MATCH($B289&amp;$C289,'Smelter Look-up'!$J:$J,0))</f>
        <v>#N/A</v>
      </c>
      <c r="W289" s="282"/>
      <c r="X289" s="282">
        <f t="shared" ca="1" si="13"/>
        <v>0</v>
      </c>
      <c r="Y289" s="282"/>
      <c r="Z289" s="282"/>
      <c r="AB289" s="284" t="str">
        <f t="shared" si="14"/>
        <v/>
      </c>
    </row>
    <row r="290" spans="1:28" s="283" customFormat="1" ht="20.25">
      <c r="A290" s="235"/>
      <c r="B290" s="236" t="str">
        <f>IF(LEN(A290)=0,"",INDEX('Smelter Look-up'!$A:$A,MATCH($A290,'Smelter Look-up'!$E:$E,0)))</f>
        <v/>
      </c>
      <c r="C290" s="242" t="str">
        <f>IF(LEN(A290)=0,"",INDEX('Smelter Look-up'!$C:$C,MATCH($A290,'Smelter Look-up'!$E:$E,0)))</f>
        <v/>
      </c>
      <c r="D290" s="236"/>
      <c r="E290" s="236" t="str">
        <f ca="1">IF(ISERROR($V290),"",OFFSET('Smelter Look-up'!$D$4,$V290-4,0)&amp;"")</f>
        <v/>
      </c>
      <c r="F290" s="236" t="str">
        <f ca="1">IF(ISERROR($V290),"",OFFSET('Smelter Look-up'!$E$4,$V290-4,0))</f>
        <v/>
      </c>
      <c r="G290" s="236" t="str">
        <f ca="1">IF(C290=$X$4,"Enter smelter details", IF(ISERROR($V290),"",OFFSET('Smelter Look-up'!$F$4,$V290-4,0)))</f>
        <v/>
      </c>
      <c r="H290" s="237" t="str">
        <f ca="1">IF(ISERROR($V290),"",OFFSET('Smelter Look-up'!$G$4,$V290-4,0))</f>
        <v/>
      </c>
      <c r="I290" s="238" t="str">
        <f ca="1">IF(ISERROR($V290),"",OFFSET('Smelter Look-up'!$H$4,$V290-4,0))</f>
        <v/>
      </c>
      <c r="J290" s="238" t="str">
        <f ca="1">IF(ISERROR($V290),"",OFFSET('Smelter Look-up'!$I$4,$V290-4,0))</f>
        <v/>
      </c>
      <c r="K290" s="240"/>
      <c r="L290" s="240"/>
      <c r="M290" s="240"/>
      <c r="N290" s="240"/>
      <c r="O290" s="240"/>
      <c r="P290" s="239"/>
      <c r="Q290" s="241"/>
      <c r="R290" s="236" t="str">
        <f ca="1">IF(ISERROR($V290),"",OFFSET('Smelter Look-up'!$C$4,$V290-4,0)&amp;"")</f>
        <v/>
      </c>
      <c r="S290" s="250" t="str">
        <f t="shared" ca="1" si="12"/>
        <v/>
      </c>
      <c r="T290" s="250" t="str">
        <f ca="1">IF(B290="","",IF(ISERROR(MATCH($J290,SorP!$B$1:$B$6230,0)),"",INDIRECT("'SorP'!$A$"&amp;MATCH($J290,SorP!$B$1:$B$6230,0))))</f>
        <v/>
      </c>
      <c r="U290" s="280"/>
      <c r="V290" s="281" t="e">
        <f>IF(C290="",NA(),MATCH($B290&amp;$C290,'Smelter Look-up'!$J:$J,0))</f>
        <v>#N/A</v>
      </c>
      <c r="W290" s="282"/>
      <c r="X290" s="282">
        <f t="shared" ca="1" si="13"/>
        <v>0</v>
      </c>
      <c r="Y290" s="282"/>
      <c r="Z290" s="282"/>
      <c r="AB290" s="284" t="str">
        <f t="shared" si="14"/>
        <v/>
      </c>
    </row>
    <row r="291" spans="1:28" s="283" customFormat="1" ht="20.25">
      <c r="A291" s="235"/>
      <c r="B291" s="236" t="str">
        <f>IF(LEN(A291)=0,"",INDEX('Smelter Look-up'!$A:$A,MATCH($A291,'Smelter Look-up'!$E:$E,0)))</f>
        <v/>
      </c>
      <c r="C291" s="242" t="str">
        <f>IF(LEN(A291)=0,"",INDEX('Smelter Look-up'!$C:$C,MATCH($A291,'Smelter Look-up'!$E:$E,0)))</f>
        <v/>
      </c>
      <c r="D291" s="236"/>
      <c r="E291" s="236" t="str">
        <f ca="1">IF(ISERROR($V291),"",OFFSET('Smelter Look-up'!$D$4,$V291-4,0)&amp;"")</f>
        <v/>
      </c>
      <c r="F291" s="236" t="str">
        <f ca="1">IF(ISERROR($V291),"",OFFSET('Smelter Look-up'!$E$4,$V291-4,0))</f>
        <v/>
      </c>
      <c r="G291" s="236" t="str">
        <f ca="1">IF(C291=$X$4,"Enter smelter details", IF(ISERROR($V291),"",OFFSET('Smelter Look-up'!$F$4,$V291-4,0)))</f>
        <v/>
      </c>
      <c r="H291" s="237" t="str">
        <f ca="1">IF(ISERROR($V291),"",OFFSET('Smelter Look-up'!$G$4,$V291-4,0))</f>
        <v/>
      </c>
      <c r="I291" s="238" t="str">
        <f ca="1">IF(ISERROR($V291),"",OFFSET('Smelter Look-up'!$H$4,$V291-4,0))</f>
        <v/>
      </c>
      <c r="J291" s="238" t="str">
        <f ca="1">IF(ISERROR($V291),"",OFFSET('Smelter Look-up'!$I$4,$V291-4,0))</f>
        <v/>
      </c>
      <c r="K291" s="240"/>
      <c r="L291" s="240"/>
      <c r="M291" s="240"/>
      <c r="N291" s="240"/>
      <c r="O291" s="240"/>
      <c r="P291" s="239"/>
      <c r="Q291" s="241"/>
      <c r="R291" s="236" t="str">
        <f ca="1">IF(ISERROR($V291),"",OFFSET('Smelter Look-up'!$C$4,$V291-4,0)&amp;"")</f>
        <v/>
      </c>
      <c r="S291" s="250" t="str">
        <f t="shared" ca="1" si="12"/>
        <v/>
      </c>
      <c r="T291" s="250" t="str">
        <f ca="1">IF(B291="","",IF(ISERROR(MATCH($J291,SorP!$B$1:$B$6230,0)),"",INDIRECT("'SorP'!$A$"&amp;MATCH($J291,SorP!$B$1:$B$6230,0))))</f>
        <v/>
      </c>
      <c r="U291" s="280"/>
      <c r="V291" s="281" t="e">
        <f>IF(C291="",NA(),MATCH($B291&amp;$C291,'Smelter Look-up'!$J:$J,0))</f>
        <v>#N/A</v>
      </c>
      <c r="W291" s="282"/>
      <c r="X291" s="282">
        <f t="shared" ca="1" si="13"/>
        <v>0</v>
      </c>
      <c r="Y291" s="282"/>
      <c r="Z291" s="282"/>
      <c r="AB291" s="284" t="str">
        <f t="shared" si="14"/>
        <v/>
      </c>
    </row>
    <row r="292" spans="1:28" s="283" customFormat="1" ht="20.25">
      <c r="A292" s="235"/>
      <c r="B292" s="236" t="str">
        <f>IF(LEN(A292)=0,"",INDEX('Smelter Look-up'!$A:$A,MATCH($A292,'Smelter Look-up'!$E:$E,0)))</f>
        <v/>
      </c>
      <c r="C292" s="242" t="str">
        <f>IF(LEN(A292)=0,"",INDEX('Smelter Look-up'!$C:$C,MATCH($A292,'Smelter Look-up'!$E:$E,0)))</f>
        <v/>
      </c>
      <c r="D292" s="236"/>
      <c r="E292" s="236" t="str">
        <f ca="1">IF(ISERROR($V292),"",OFFSET('Smelter Look-up'!$D$4,$V292-4,0)&amp;"")</f>
        <v/>
      </c>
      <c r="F292" s="236" t="str">
        <f ca="1">IF(ISERROR($V292),"",OFFSET('Smelter Look-up'!$E$4,$V292-4,0))</f>
        <v/>
      </c>
      <c r="G292" s="236" t="str">
        <f ca="1">IF(C292=$X$4,"Enter smelter details", IF(ISERROR($V292),"",OFFSET('Smelter Look-up'!$F$4,$V292-4,0)))</f>
        <v/>
      </c>
      <c r="H292" s="237" t="str">
        <f ca="1">IF(ISERROR($V292),"",OFFSET('Smelter Look-up'!$G$4,$V292-4,0))</f>
        <v/>
      </c>
      <c r="I292" s="238" t="str">
        <f ca="1">IF(ISERROR($V292),"",OFFSET('Smelter Look-up'!$H$4,$V292-4,0))</f>
        <v/>
      </c>
      <c r="J292" s="238" t="str">
        <f ca="1">IF(ISERROR($V292),"",OFFSET('Smelter Look-up'!$I$4,$V292-4,0))</f>
        <v/>
      </c>
      <c r="K292" s="240"/>
      <c r="L292" s="240"/>
      <c r="M292" s="240"/>
      <c r="N292" s="240"/>
      <c r="O292" s="240"/>
      <c r="P292" s="239"/>
      <c r="Q292" s="241"/>
      <c r="R292" s="236" t="str">
        <f ca="1">IF(ISERROR($V292),"",OFFSET('Smelter Look-up'!$C$4,$V292-4,0)&amp;"")</f>
        <v/>
      </c>
      <c r="S292" s="250" t="str">
        <f t="shared" ca="1" si="12"/>
        <v/>
      </c>
      <c r="T292" s="250" t="str">
        <f ca="1">IF(B292="","",IF(ISERROR(MATCH($J292,SorP!$B$1:$B$6230,0)),"",INDIRECT("'SorP'!$A$"&amp;MATCH($J292,SorP!$B$1:$B$6230,0))))</f>
        <v/>
      </c>
      <c r="U292" s="280"/>
      <c r="V292" s="281" t="e">
        <f>IF(C292="",NA(),MATCH($B292&amp;$C292,'Smelter Look-up'!$J:$J,0))</f>
        <v>#N/A</v>
      </c>
      <c r="W292" s="282"/>
      <c r="X292" s="282">
        <f t="shared" ca="1" si="13"/>
        <v>0</v>
      </c>
      <c r="Y292" s="282"/>
      <c r="Z292" s="282"/>
      <c r="AB292" s="284" t="str">
        <f t="shared" si="14"/>
        <v/>
      </c>
    </row>
    <row r="293" spans="1:28" s="283" customFormat="1" ht="20.25">
      <c r="A293" s="235"/>
      <c r="B293" s="236" t="str">
        <f>IF(LEN(A293)=0,"",INDEX('Smelter Look-up'!$A:$A,MATCH($A293,'Smelter Look-up'!$E:$E,0)))</f>
        <v/>
      </c>
      <c r="C293" s="242" t="str">
        <f>IF(LEN(A293)=0,"",INDEX('Smelter Look-up'!$C:$C,MATCH($A293,'Smelter Look-up'!$E:$E,0)))</f>
        <v/>
      </c>
      <c r="D293" s="236"/>
      <c r="E293" s="236" t="str">
        <f ca="1">IF(ISERROR($V293),"",OFFSET('Smelter Look-up'!$D$4,$V293-4,0)&amp;"")</f>
        <v/>
      </c>
      <c r="F293" s="236" t="str">
        <f ca="1">IF(ISERROR($V293),"",OFFSET('Smelter Look-up'!$E$4,$V293-4,0))</f>
        <v/>
      </c>
      <c r="G293" s="236" t="str">
        <f ca="1">IF(C293=$X$4,"Enter smelter details", IF(ISERROR($V293),"",OFFSET('Smelter Look-up'!$F$4,$V293-4,0)))</f>
        <v/>
      </c>
      <c r="H293" s="237" t="str">
        <f ca="1">IF(ISERROR($V293),"",OFFSET('Smelter Look-up'!$G$4,$V293-4,0))</f>
        <v/>
      </c>
      <c r="I293" s="238" t="str">
        <f ca="1">IF(ISERROR($V293),"",OFFSET('Smelter Look-up'!$H$4,$V293-4,0))</f>
        <v/>
      </c>
      <c r="J293" s="238" t="str">
        <f ca="1">IF(ISERROR($V293),"",OFFSET('Smelter Look-up'!$I$4,$V293-4,0))</f>
        <v/>
      </c>
      <c r="K293" s="240"/>
      <c r="L293" s="240"/>
      <c r="M293" s="240"/>
      <c r="N293" s="240"/>
      <c r="O293" s="240"/>
      <c r="P293" s="239"/>
      <c r="Q293" s="241"/>
      <c r="R293" s="236" t="str">
        <f ca="1">IF(ISERROR($V293),"",OFFSET('Smelter Look-up'!$C$4,$V293-4,0)&amp;"")</f>
        <v/>
      </c>
      <c r="S293" s="250" t="str">
        <f t="shared" ca="1" si="12"/>
        <v/>
      </c>
      <c r="T293" s="250" t="str">
        <f ca="1">IF(B293="","",IF(ISERROR(MATCH($J293,SorP!$B$1:$B$6230,0)),"",INDIRECT("'SorP'!$A$"&amp;MATCH($J293,SorP!$B$1:$B$6230,0))))</f>
        <v/>
      </c>
      <c r="U293" s="280"/>
      <c r="V293" s="281" t="e">
        <f>IF(C293="",NA(),MATCH($B293&amp;$C293,'Smelter Look-up'!$J:$J,0))</f>
        <v>#N/A</v>
      </c>
      <c r="W293" s="282"/>
      <c r="X293" s="282">
        <f t="shared" ca="1" si="13"/>
        <v>0</v>
      </c>
      <c r="Y293" s="282"/>
      <c r="Z293" s="282"/>
      <c r="AB293" s="284" t="str">
        <f t="shared" si="14"/>
        <v/>
      </c>
    </row>
    <row r="294" spans="1:28" s="283" customFormat="1" ht="20.25">
      <c r="A294" s="235"/>
      <c r="B294" s="236" t="str">
        <f>IF(LEN(A294)=0,"",INDEX('Smelter Look-up'!$A:$A,MATCH($A294,'Smelter Look-up'!$E:$E,0)))</f>
        <v/>
      </c>
      <c r="C294" s="242" t="str">
        <f>IF(LEN(A294)=0,"",INDEX('Smelter Look-up'!$C:$C,MATCH($A294,'Smelter Look-up'!$E:$E,0)))</f>
        <v/>
      </c>
      <c r="D294" s="236"/>
      <c r="E294" s="236" t="str">
        <f ca="1">IF(ISERROR($V294),"",OFFSET('Smelter Look-up'!$D$4,$V294-4,0)&amp;"")</f>
        <v/>
      </c>
      <c r="F294" s="236" t="str">
        <f ca="1">IF(ISERROR($V294),"",OFFSET('Smelter Look-up'!$E$4,$V294-4,0))</f>
        <v/>
      </c>
      <c r="G294" s="236" t="str">
        <f ca="1">IF(C294=$X$4,"Enter smelter details", IF(ISERROR($V294),"",OFFSET('Smelter Look-up'!$F$4,$V294-4,0)))</f>
        <v/>
      </c>
      <c r="H294" s="237" t="str">
        <f ca="1">IF(ISERROR($V294),"",OFFSET('Smelter Look-up'!$G$4,$V294-4,0))</f>
        <v/>
      </c>
      <c r="I294" s="238" t="str">
        <f ca="1">IF(ISERROR($V294),"",OFFSET('Smelter Look-up'!$H$4,$V294-4,0))</f>
        <v/>
      </c>
      <c r="J294" s="238" t="str">
        <f ca="1">IF(ISERROR($V294),"",OFFSET('Smelter Look-up'!$I$4,$V294-4,0))</f>
        <v/>
      </c>
      <c r="K294" s="240"/>
      <c r="L294" s="240"/>
      <c r="M294" s="240"/>
      <c r="N294" s="240"/>
      <c r="O294" s="240"/>
      <c r="P294" s="239"/>
      <c r="Q294" s="241"/>
      <c r="R294" s="236" t="str">
        <f ca="1">IF(ISERROR($V294),"",OFFSET('Smelter Look-up'!$C$4,$V294-4,0)&amp;"")</f>
        <v/>
      </c>
      <c r="S294" s="250" t="str">
        <f t="shared" ca="1" si="12"/>
        <v/>
      </c>
      <c r="T294" s="250" t="str">
        <f ca="1">IF(B294="","",IF(ISERROR(MATCH($J294,SorP!$B$1:$B$6230,0)),"",INDIRECT("'SorP'!$A$"&amp;MATCH($J294,SorP!$B$1:$B$6230,0))))</f>
        <v/>
      </c>
      <c r="U294" s="280"/>
      <c r="V294" s="281" t="e">
        <f>IF(C294="",NA(),MATCH($B294&amp;$C294,'Smelter Look-up'!$J:$J,0))</f>
        <v>#N/A</v>
      </c>
      <c r="W294" s="282"/>
      <c r="X294" s="282">
        <f t="shared" ca="1" si="13"/>
        <v>0</v>
      </c>
      <c r="Y294" s="282"/>
      <c r="Z294" s="282"/>
      <c r="AB294" s="284" t="str">
        <f t="shared" si="14"/>
        <v/>
      </c>
    </row>
    <row r="295" spans="1:28" s="283" customFormat="1" ht="20.25">
      <c r="A295" s="235"/>
      <c r="B295" s="236" t="str">
        <f>IF(LEN(A295)=0,"",INDEX('Smelter Look-up'!$A:$A,MATCH($A295,'Smelter Look-up'!$E:$E,0)))</f>
        <v/>
      </c>
      <c r="C295" s="242" t="str">
        <f>IF(LEN(A295)=0,"",INDEX('Smelter Look-up'!$C:$C,MATCH($A295,'Smelter Look-up'!$E:$E,0)))</f>
        <v/>
      </c>
      <c r="D295" s="236"/>
      <c r="E295" s="236" t="str">
        <f ca="1">IF(ISERROR($V295),"",OFFSET('Smelter Look-up'!$D$4,$V295-4,0)&amp;"")</f>
        <v/>
      </c>
      <c r="F295" s="236" t="str">
        <f ca="1">IF(ISERROR($V295),"",OFFSET('Smelter Look-up'!$E$4,$V295-4,0))</f>
        <v/>
      </c>
      <c r="G295" s="236" t="str">
        <f ca="1">IF(C295=$X$4,"Enter smelter details", IF(ISERROR($V295),"",OFFSET('Smelter Look-up'!$F$4,$V295-4,0)))</f>
        <v/>
      </c>
      <c r="H295" s="237" t="str">
        <f ca="1">IF(ISERROR($V295),"",OFFSET('Smelter Look-up'!$G$4,$V295-4,0))</f>
        <v/>
      </c>
      <c r="I295" s="238" t="str">
        <f ca="1">IF(ISERROR($V295),"",OFFSET('Smelter Look-up'!$H$4,$V295-4,0))</f>
        <v/>
      </c>
      <c r="J295" s="238" t="str">
        <f ca="1">IF(ISERROR($V295),"",OFFSET('Smelter Look-up'!$I$4,$V295-4,0))</f>
        <v/>
      </c>
      <c r="K295" s="240"/>
      <c r="L295" s="240"/>
      <c r="M295" s="240"/>
      <c r="N295" s="240"/>
      <c r="O295" s="240"/>
      <c r="P295" s="239"/>
      <c r="Q295" s="241"/>
      <c r="R295" s="236" t="str">
        <f ca="1">IF(ISERROR($V295),"",OFFSET('Smelter Look-up'!$C$4,$V295-4,0)&amp;"")</f>
        <v/>
      </c>
      <c r="S295" s="250" t="str">
        <f t="shared" ca="1" si="12"/>
        <v/>
      </c>
      <c r="T295" s="250" t="str">
        <f ca="1">IF(B295="","",IF(ISERROR(MATCH($J295,SorP!$B$1:$B$6230,0)),"",INDIRECT("'SorP'!$A$"&amp;MATCH($J295,SorP!$B$1:$B$6230,0))))</f>
        <v/>
      </c>
      <c r="U295" s="280"/>
      <c r="V295" s="281" t="e">
        <f>IF(C295="",NA(),MATCH($B295&amp;$C295,'Smelter Look-up'!$J:$J,0))</f>
        <v>#N/A</v>
      </c>
      <c r="W295" s="282"/>
      <c r="X295" s="282">
        <f t="shared" ca="1" si="13"/>
        <v>0</v>
      </c>
      <c r="Y295" s="282"/>
      <c r="Z295" s="282"/>
      <c r="AB295" s="284" t="str">
        <f t="shared" si="14"/>
        <v/>
      </c>
    </row>
    <row r="296" spans="1:28" s="283" customFormat="1" ht="20.25">
      <c r="A296" s="235"/>
      <c r="B296" s="236" t="str">
        <f>IF(LEN(A296)=0,"",INDEX('Smelter Look-up'!$A:$A,MATCH($A296,'Smelter Look-up'!$E:$E,0)))</f>
        <v/>
      </c>
      <c r="C296" s="242" t="str">
        <f>IF(LEN(A296)=0,"",INDEX('Smelter Look-up'!$C:$C,MATCH($A296,'Smelter Look-up'!$E:$E,0)))</f>
        <v/>
      </c>
      <c r="D296" s="236"/>
      <c r="E296" s="236" t="str">
        <f ca="1">IF(ISERROR($V296),"",OFFSET('Smelter Look-up'!$D$4,$V296-4,0)&amp;"")</f>
        <v/>
      </c>
      <c r="F296" s="236" t="str">
        <f ca="1">IF(ISERROR($V296),"",OFFSET('Smelter Look-up'!$E$4,$V296-4,0))</f>
        <v/>
      </c>
      <c r="G296" s="236" t="str">
        <f ca="1">IF(C296=$X$4,"Enter smelter details", IF(ISERROR($V296),"",OFFSET('Smelter Look-up'!$F$4,$V296-4,0)))</f>
        <v/>
      </c>
      <c r="H296" s="237" t="str">
        <f ca="1">IF(ISERROR($V296),"",OFFSET('Smelter Look-up'!$G$4,$V296-4,0))</f>
        <v/>
      </c>
      <c r="I296" s="238" t="str">
        <f ca="1">IF(ISERROR($V296),"",OFFSET('Smelter Look-up'!$H$4,$V296-4,0))</f>
        <v/>
      </c>
      <c r="J296" s="238" t="str">
        <f ca="1">IF(ISERROR($V296),"",OFFSET('Smelter Look-up'!$I$4,$V296-4,0))</f>
        <v/>
      </c>
      <c r="K296" s="240"/>
      <c r="L296" s="240"/>
      <c r="M296" s="240"/>
      <c r="N296" s="240"/>
      <c r="O296" s="240"/>
      <c r="P296" s="239"/>
      <c r="Q296" s="241"/>
      <c r="R296" s="236" t="str">
        <f ca="1">IF(ISERROR($V296),"",OFFSET('Smelter Look-up'!$C$4,$V296-4,0)&amp;"")</f>
        <v/>
      </c>
      <c r="S296" s="250" t="str">
        <f t="shared" ca="1" si="12"/>
        <v/>
      </c>
      <c r="T296" s="250" t="str">
        <f ca="1">IF(B296="","",IF(ISERROR(MATCH($J296,SorP!$B$1:$B$6230,0)),"",INDIRECT("'SorP'!$A$"&amp;MATCH($J296,SorP!$B$1:$B$6230,0))))</f>
        <v/>
      </c>
      <c r="U296" s="280"/>
      <c r="V296" s="281" t="e">
        <f>IF(C296="",NA(),MATCH($B296&amp;$C296,'Smelter Look-up'!$J:$J,0))</f>
        <v>#N/A</v>
      </c>
      <c r="W296" s="282"/>
      <c r="X296" s="282">
        <f t="shared" ca="1" si="13"/>
        <v>0</v>
      </c>
      <c r="Y296" s="282"/>
      <c r="Z296" s="282"/>
      <c r="AB296" s="284" t="str">
        <f t="shared" si="14"/>
        <v/>
      </c>
    </row>
    <row r="297" spans="1:28" s="283" customFormat="1" ht="20.25">
      <c r="A297" s="235"/>
      <c r="B297" s="236" t="str">
        <f>IF(LEN(A297)=0,"",INDEX('Smelter Look-up'!$A:$A,MATCH($A297,'Smelter Look-up'!$E:$E,0)))</f>
        <v/>
      </c>
      <c r="C297" s="242" t="str">
        <f>IF(LEN(A297)=0,"",INDEX('Smelter Look-up'!$C:$C,MATCH($A297,'Smelter Look-up'!$E:$E,0)))</f>
        <v/>
      </c>
      <c r="D297" s="236"/>
      <c r="E297" s="236" t="str">
        <f ca="1">IF(ISERROR($V297),"",OFFSET('Smelter Look-up'!$D$4,$V297-4,0)&amp;"")</f>
        <v/>
      </c>
      <c r="F297" s="236" t="str">
        <f ca="1">IF(ISERROR($V297),"",OFFSET('Smelter Look-up'!$E$4,$V297-4,0))</f>
        <v/>
      </c>
      <c r="G297" s="236" t="str">
        <f ca="1">IF(C297=$X$4,"Enter smelter details", IF(ISERROR($V297),"",OFFSET('Smelter Look-up'!$F$4,$V297-4,0)))</f>
        <v/>
      </c>
      <c r="H297" s="237" t="str">
        <f ca="1">IF(ISERROR($V297),"",OFFSET('Smelter Look-up'!$G$4,$V297-4,0))</f>
        <v/>
      </c>
      <c r="I297" s="238" t="str">
        <f ca="1">IF(ISERROR($V297),"",OFFSET('Smelter Look-up'!$H$4,$V297-4,0))</f>
        <v/>
      </c>
      <c r="J297" s="238" t="str">
        <f ca="1">IF(ISERROR($V297),"",OFFSET('Smelter Look-up'!$I$4,$V297-4,0))</f>
        <v/>
      </c>
      <c r="K297" s="240"/>
      <c r="L297" s="240"/>
      <c r="M297" s="240"/>
      <c r="N297" s="240"/>
      <c r="O297" s="240"/>
      <c r="P297" s="239"/>
      <c r="Q297" s="241"/>
      <c r="R297" s="236" t="str">
        <f ca="1">IF(ISERROR($V297),"",OFFSET('Smelter Look-up'!$C$4,$V297-4,0)&amp;"")</f>
        <v/>
      </c>
      <c r="S297" s="250" t="str">
        <f t="shared" ca="1" si="12"/>
        <v/>
      </c>
      <c r="T297" s="250" t="str">
        <f ca="1">IF(B297="","",IF(ISERROR(MATCH($J297,SorP!$B$1:$B$6230,0)),"",INDIRECT("'SorP'!$A$"&amp;MATCH($J297,SorP!$B$1:$B$6230,0))))</f>
        <v/>
      </c>
      <c r="U297" s="280"/>
      <c r="V297" s="281" t="e">
        <f>IF(C297="",NA(),MATCH($B297&amp;$C297,'Smelter Look-up'!$J:$J,0))</f>
        <v>#N/A</v>
      </c>
      <c r="W297" s="282"/>
      <c r="X297" s="282">
        <f t="shared" ca="1" si="13"/>
        <v>0</v>
      </c>
      <c r="Y297" s="282"/>
      <c r="Z297" s="282"/>
      <c r="AB297" s="284" t="str">
        <f t="shared" si="14"/>
        <v/>
      </c>
    </row>
    <row r="298" spans="1:28" s="283" customFormat="1" ht="20.25">
      <c r="A298" s="235"/>
      <c r="B298" s="236" t="str">
        <f>IF(LEN(A298)=0,"",INDEX('Smelter Look-up'!$A:$A,MATCH($A298,'Smelter Look-up'!$E:$E,0)))</f>
        <v/>
      </c>
      <c r="C298" s="242" t="str">
        <f>IF(LEN(A298)=0,"",INDEX('Smelter Look-up'!$C:$C,MATCH($A298,'Smelter Look-up'!$E:$E,0)))</f>
        <v/>
      </c>
      <c r="D298" s="236"/>
      <c r="E298" s="236" t="str">
        <f ca="1">IF(ISERROR($V298),"",OFFSET('Smelter Look-up'!$D$4,$V298-4,0)&amp;"")</f>
        <v/>
      </c>
      <c r="F298" s="236" t="str">
        <f ca="1">IF(ISERROR($V298),"",OFFSET('Smelter Look-up'!$E$4,$V298-4,0))</f>
        <v/>
      </c>
      <c r="G298" s="236" t="str">
        <f ca="1">IF(C298=$X$4,"Enter smelter details", IF(ISERROR($V298),"",OFFSET('Smelter Look-up'!$F$4,$V298-4,0)))</f>
        <v/>
      </c>
      <c r="H298" s="237" t="str">
        <f ca="1">IF(ISERROR($V298),"",OFFSET('Smelter Look-up'!$G$4,$V298-4,0))</f>
        <v/>
      </c>
      <c r="I298" s="238" t="str">
        <f ca="1">IF(ISERROR($V298),"",OFFSET('Smelter Look-up'!$H$4,$V298-4,0))</f>
        <v/>
      </c>
      <c r="J298" s="238" t="str">
        <f ca="1">IF(ISERROR($V298),"",OFFSET('Smelter Look-up'!$I$4,$V298-4,0))</f>
        <v/>
      </c>
      <c r="K298" s="240"/>
      <c r="L298" s="240"/>
      <c r="M298" s="240"/>
      <c r="N298" s="240"/>
      <c r="O298" s="240"/>
      <c r="P298" s="239"/>
      <c r="Q298" s="241"/>
      <c r="R298" s="236" t="str">
        <f ca="1">IF(ISERROR($V298),"",OFFSET('Smelter Look-up'!$C$4,$V298-4,0)&amp;"")</f>
        <v/>
      </c>
      <c r="S298" s="250" t="str">
        <f t="shared" ca="1" si="12"/>
        <v/>
      </c>
      <c r="T298" s="250" t="str">
        <f ca="1">IF(B298="","",IF(ISERROR(MATCH($J298,SorP!$B$1:$B$6230,0)),"",INDIRECT("'SorP'!$A$"&amp;MATCH($J298,SorP!$B$1:$B$6230,0))))</f>
        <v/>
      </c>
      <c r="U298" s="280"/>
      <c r="V298" s="281" t="e">
        <f>IF(C298="",NA(),MATCH($B298&amp;$C298,'Smelter Look-up'!$J:$J,0))</f>
        <v>#N/A</v>
      </c>
      <c r="W298" s="282"/>
      <c r="X298" s="282">
        <f t="shared" ca="1" si="13"/>
        <v>0</v>
      </c>
      <c r="Y298" s="282"/>
      <c r="Z298" s="282"/>
      <c r="AB298" s="284" t="str">
        <f t="shared" si="14"/>
        <v/>
      </c>
    </row>
    <row r="299" spans="1:28" s="283" customFormat="1" ht="20.25">
      <c r="A299" s="235"/>
      <c r="B299" s="236" t="str">
        <f>IF(LEN(A299)=0,"",INDEX('Smelter Look-up'!$A:$A,MATCH($A299,'Smelter Look-up'!$E:$E,0)))</f>
        <v/>
      </c>
      <c r="C299" s="242" t="str">
        <f>IF(LEN(A299)=0,"",INDEX('Smelter Look-up'!$C:$C,MATCH($A299,'Smelter Look-up'!$E:$E,0)))</f>
        <v/>
      </c>
      <c r="D299" s="236"/>
      <c r="E299" s="236" t="str">
        <f ca="1">IF(ISERROR($V299),"",OFFSET('Smelter Look-up'!$D$4,$V299-4,0)&amp;"")</f>
        <v/>
      </c>
      <c r="F299" s="236" t="str">
        <f ca="1">IF(ISERROR($V299),"",OFFSET('Smelter Look-up'!$E$4,$V299-4,0))</f>
        <v/>
      </c>
      <c r="G299" s="236" t="str">
        <f ca="1">IF(C299=$X$4,"Enter smelter details", IF(ISERROR($V299),"",OFFSET('Smelter Look-up'!$F$4,$V299-4,0)))</f>
        <v/>
      </c>
      <c r="H299" s="237" t="str">
        <f ca="1">IF(ISERROR($V299),"",OFFSET('Smelter Look-up'!$G$4,$V299-4,0))</f>
        <v/>
      </c>
      <c r="I299" s="238" t="str">
        <f ca="1">IF(ISERROR($V299),"",OFFSET('Smelter Look-up'!$H$4,$V299-4,0))</f>
        <v/>
      </c>
      <c r="J299" s="238" t="str">
        <f ca="1">IF(ISERROR($V299),"",OFFSET('Smelter Look-up'!$I$4,$V299-4,0))</f>
        <v/>
      </c>
      <c r="K299" s="240"/>
      <c r="L299" s="240"/>
      <c r="M299" s="240"/>
      <c r="N299" s="240"/>
      <c r="O299" s="240"/>
      <c r="P299" s="239"/>
      <c r="Q299" s="241"/>
      <c r="R299" s="236" t="str">
        <f ca="1">IF(ISERROR($V299),"",OFFSET('Smelter Look-up'!$C$4,$V299-4,0)&amp;"")</f>
        <v/>
      </c>
      <c r="S299" s="250" t="str">
        <f t="shared" ca="1" si="12"/>
        <v/>
      </c>
      <c r="T299" s="250" t="str">
        <f ca="1">IF(B299="","",IF(ISERROR(MATCH($J299,SorP!$B$1:$B$6230,0)),"",INDIRECT("'SorP'!$A$"&amp;MATCH($J299,SorP!$B$1:$B$6230,0))))</f>
        <v/>
      </c>
      <c r="U299" s="280"/>
      <c r="V299" s="281" t="e">
        <f>IF(C299="",NA(),MATCH($B299&amp;$C299,'Smelter Look-up'!$J:$J,0))</f>
        <v>#N/A</v>
      </c>
      <c r="W299" s="282"/>
      <c r="X299" s="282">
        <f t="shared" ca="1" si="13"/>
        <v>0</v>
      </c>
      <c r="Y299" s="282"/>
      <c r="Z299" s="282"/>
      <c r="AB299" s="284" t="str">
        <f t="shared" si="14"/>
        <v/>
      </c>
    </row>
    <row r="300" spans="1:28" s="283" customFormat="1" ht="20.25">
      <c r="A300" s="235"/>
      <c r="B300" s="236" t="str">
        <f>IF(LEN(A300)=0,"",INDEX('Smelter Look-up'!$A:$A,MATCH($A300,'Smelter Look-up'!$E:$E,0)))</f>
        <v/>
      </c>
      <c r="C300" s="242" t="str">
        <f>IF(LEN(A300)=0,"",INDEX('Smelter Look-up'!$C:$C,MATCH($A300,'Smelter Look-up'!$E:$E,0)))</f>
        <v/>
      </c>
      <c r="D300" s="236"/>
      <c r="E300" s="236" t="str">
        <f ca="1">IF(ISERROR($V300),"",OFFSET('Smelter Look-up'!$D$4,$V300-4,0)&amp;"")</f>
        <v/>
      </c>
      <c r="F300" s="236" t="str">
        <f ca="1">IF(ISERROR($V300),"",OFFSET('Smelter Look-up'!$E$4,$V300-4,0))</f>
        <v/>
      </c>
      <c r="G300" s="236" t="str">
        <f ca="1">IF(C300=$X$4,"Enter smelter details", IF(ISERROR($V300),"",OFFSET('Smelter Look-up'!$F$4,$V300-4,0)))</f>
        <v/>
      </c>
      <c r="H300" s="237" t="str">
        <f ca="1">IF(ISERROR($V300),"",OFFSET('Smelter Look-up'!$G$4,$V300-4,0))</f>
        <v/>
      </c>
      <c r="I300" s="238" t="str">
        <f ca="1">IF(ISERROR($V300),"",OFFSET('Smelter Look-up'!$H$4,$V300-4,0))</f>
        <v/>
      </c>
      <c r="J300" s="238" t="str">
        <f ca="1">IF(ISERROR($V300),"",OFFSET('Smelter Look-up'!$I$4,$V300-4,0))</f>
        <v/>
      </c>
      <c r="K300" s="240"/>
      <c r="L300" s="240"/>
      <c r="M300" s="240"/>
      <c r="N300" s="240"/>
      <c r="O300" s="240"/>
      <c r="P300" s="239"/>
      <c r="Q300" s="241"/>
      <c r="R300" s="236" t="str">
        <f ca="1">IF(ISERROR($V300),"",OFFSET('Smelter Look-up'!$C$4,$V300-4,0)&amp;"")</f>
        <v/>
      </c>
      <c r="S300" s="250" t="str">
        <f t="shared" ca="1" si="12"/>
        <v/>
      </c>
      <c r="T300" s="250" t="str">
        <f ca="1">IF(B300="","",IF(ISERROR(MATCH($J300,SorP!$B$1:$B$6230,0)),"",INDIRECT("'SorP'!$A$"&amp;MATCH($J300,SorP!$B$1:$B$6230,0))))</f>
        <v/>
      </c>
      <c r="U300" s="280"/>
      <c r="V300" s="281" t="e">
        <f>IF(C300="",NA(),MATCH($B300&amp;$C300,'Smelter Look-up'!$J:$J,0))</f>
        <v>#N/A</v>
      </c>
      <c r="W300" s="282"/>
      <c r="X300" s="282">
        <f t="shared" ca="1" si="13"/>
        <v>0</v>
      </c>
      <c r="Y300" s="282"/>
      <c r="Z300" s="282"/>
      <c r="AB300" s="284" t="str">
        <f t="shared" si="14"/>
        <v/>
      </c>
    </row>
    <row r="301" spans="1:28" s="283" customFormat="1" ht="20.25">
      <c r="A301" s="235"/>
      <c r="B301" s="236" t="str">
        <f>IF(LEN(A301)=0,"",INDEX('Smelter Look-up'!$A:$A,MATCH($A301,'Smelter Look-up'!$E:$E,0)))</f>
        <v/>
      </c>
      <c r="C301" s="242" t="str">
        <f>IF(LEN(A301)=0,"",INDEX('Smelter Look-up'!$C:$C,MATCH($A301,'Smelter Look-up'!$E:$E,0)))</f>
        <v/>
      </c>
      <c r="D301" s="236"/>
      <c r="E301" s="236" t="str">
        <f ca="1">IF(ISERROR($V301),"",OFFSET('Smelter Look-up'!$D$4,$V301-4,0)&amp;"")</f>
        <v/>
      </c>
      <c r="F301" s="236" t="str">
        <f ca="1">IF(ISERROR($V301),"",OFFSET('Smelter Look-up'!$E$4,$V301-4,0))</f>
        <v/>
      </c>
      <c r="G301" s="236" t="str">
        <f ca="1">IF(C301=$X$4,"Enter smelter details", IF(ISERROR($V301),"",OFFSET('Smelter Look-up'!$F$4,$V301-4,0)))</f>
        <v/>
      </c>
      <c r="H301" s="237" t="str">
        <f ca="1">IF(ISERROR($V301),"",OFFSET('Smelter Look-up'!$G$4,$V301-4,0))</f>
        <v/>
      </c>
      <c r="I301" s="238" t="str">
        <f ca="1">IF(ISERROR($V301),"",OFFSET('Smelter Look-up'!$H$4,$V301-4,0))</f>
        <v/>
      </c>
      <c r="J301" s="238" t="str">
        <f ca="1">IF(ISERROR($V301),"",OFFSET('Smelter Look-up'!$I$4,$V301-4,0))</f>
        <v/>
      </c>
      <c r="K301" s="240"/>
      <c r="L301" s="240"/>
      <c r="M301" s="240"/>
      <c r="N301" s="240"/>
      <c r="O301" s="240"/>
      <c r="P301" s="239"/>
      <c r="Q301" s="241"/>
      <c r="R301" s="236" t="str">
        <f ca="1">IF(ISERROR($V301),"",OFFSET('Smelter Look-up'!$C$4,$V301-4,0)&amp;"")</f>
        <v/>
      </c>
      <c r="S301" s="250" t="str">
        <f t="shared" ca="1" si="12"/>
        <v/>
      </c>
      <c r="T301" s="250" t="str">
        <f ca="1">IF(B301="","",IF(ISERROR(MATCH($J301,SorP!$B$1:$B$6230,0)),"",INDIRECT("'SorP'!$A$"&amp;MATCH($J301,SorP!$B$1:$B$6230,0))))</f>
        <v/>
      </c>
      <c r="U301" s="280"/>
      <c r="V301" s="281" t="e">
        <f>IF(C301="",NA(),MATCH($B301&amp;$C301,'Smelter Look-up'!$J:$J,0))</f>
        <v>#N/A</v>
      </c>
      <c r="W301" s="282"/>
      <c r="X301" s="282">
        <f t="shared" ca="1" si="13"/>
        <v>0</v>
      </c>
      <c r="Y301" s="282"/>
      <c r="Z301" s="282"/>
      <c r="AB301" s="284" t="str">
        <f t="shared" si="14"/>
        <v/>
      </c>
    </row>
    <row r="302" spans="1:28" s="283" customFormat="1" ht="20.25">
      <c r="A302" s="235"/>
      <c r="B302" s="236" t="str">
        <f>IF(LEN(A302)=0,"",INDEX('Smelter Look-up'!$A:$A,MATCH($A302,'Smelter Look-up'!$E:$E,0)))</f>
        <v/>
      </c>
      <c r="C302" s="242" t="str">
        <f>IF(LEN(A302)=0,"",INDEX('Smelter Look-up'!$C:$C,MATCH($A302,'Smelter Look-up'!$E:$E,0)))</f>
        <v/>
      </c>
      <c r="D302" s="236"/>
      <c r="E302" s="236" t="str">
        <f ca="1">IF(ISERROR($V302),"",OFFSET('Smelter Look-up'!$D$4,$V302-4,0)&amp;"")</f>
        <v/>
      </c>
      <c r="F302" s="236" t="str">
        <f ca="1">IF(ISERROR($V302),"",OFFSET('Smelter Look-up'!$E$4,$V302-4,0))</f>
        <v/>
      </c>
      <c r="G302" s="236" t="str">
        <f ca="1">IF(C302=$X$4,"Enter smelter details", IF(ISERROR($V302),"",OFFSET('Smelter Look-up'!$F$4,$V302-4,0)))</f>
        <v/>
      </c>
      <c r="H302" s="237" t="str">
        <f ca="1">IF(ISERROR($V302),"",OFFSET('Smelter Look-up'!$G$4,$V302-4,0))</f>
        <v/>
      </c>
      <c r="I302" s="238" t="str">
        <f ca="1">IF(ISERROR($V302),"",OFFSET('Smelter Look-up'!$H$4,$V302-4,0))</f>
        <v/>
      </c>
      <c r="J302" s="238" t="str">
        <f ca="1">IF(ISERROR($V302),"",OFFSET('Smelter Look-up'!$I$4,$V302-4,0))</f>
        <v/>
      </c>
      <c r="K302" s="240"/>
      <c r="L302" s="240"/>
      <c r="M302" s="240"/>
      <c r="N302" s="240"/>
      <c r="O302" s="240"/>
      <c r="P302" s="239"/>
      <c r="Q302" s="241"/>
      <c r="R302" s="236" t="str">
        <f ca="1">IF(ISERROR($V302),"",OFFSET('Smelter Look-up'!$C$4,$V302-4,0)&amp;"")</f>
        <v/>
      </c>
      <c r="S302" s="250" t="str">
        <f t="shared" ca="1" si="12"/>
        <v/>
      </c>
      <c r="T302" s="250" t="str">
        <f ca="1">IF(B302="","",IF(ISERROR(MATCH($J302,SorP!$B$1:$B$6230,0)),"",INDIRECT("'SorP'!$A$"&amp;MATCH($J302,SorP!$B$1:$B$6230,0))))</f>
        <v/>
      </c>
      <c r="U302" s="280"/>
      <c r="V302" s="281" t="e">
        <f>IF(C302="",NA(),MATCH($B302&amp;$C302,'Smelter Look-up'!$J:$J,0))</f>
        <v>#N/A</v>
      </c>
      <c r="W302" s="282"/>
      <c r="X302" s="282">
        <f t="shared" ca="1" si="13"/>
        <v>0</v>
      </c>
      <c r="Y302" s="282"/>
      <c r="Z302" s="282"/>
      <c r="AB302" s="284" t="str">
        <f t="shared" si="14"/>
        <v/>
      </c>
    </row>
    <row r="303" spans="1:28" s="283" customFormat="1" ht="20.25">
      <c r="A303" s="235"/>
      <c r="B303" s="236" t="str">
        <f>IF(LEN(A303)=0,"",INDEX('Smelter Look-up'!$A:$A,MATCH($A303,'Smelter Look-up'!$E:$E,0)))</f>
        <v/>
      </c>
      <c r="C303" s="242" t="str">
        <f>IF(LEN(A303)=0,"",INDEX('Smelter Look-up'!$C:$C,MATCH($A303,'Smelter Look-up'!$E:$E,0)))</f>
        <v/>
      </c>
      <c r="D303" s="236"/>
      <c r="E303" s="236" t="str">
        <f ca="1">IF(ISERROR($V303),"",OFFSET('Smelter Look-up'!$D$4,$V303-4,0)&amp;"")</f>
        <v/>
      </c>
      <c r="F303" s="236" t="str">
        <f ca="1">IF(ISERROR($V303),"",OFFSET('Smelter Look-up'!$E$4,$V303-4,0))</f>
        <v/>
      </c>
      <c r="G303" s="236" t="str">
        <f ca="1">IF(C303=$X$4,"Enter smelter details", IF(ISERROR($V303),"",OFFSET('Smelter Look-up'!$F$4,$V303-4,0)))</f>
        <v/>
      </c>
      <c r="H303" s="237" t="str">
        <f ca="1">IF(ISERROR($V303),"",OFFSET('Smelter Look-up'!$G$4,$V303-4,0))</f>
        <v/>
      </c>
      <c r="I303" s="238" t="str">
        <f ca="1">IF(ISERROR($V303),"",OFFSET('Smelter Look-up'!$H$4,$V303-4,0))</f>
        <v/>
      </c>
      <c r="J303" s="238" t="str">
        <f ca="1">IF(ISERROR($V303),"",OFFSET('Smelter Look-up'!$I$4,$V303-4,0))</f>
        <v/>
      </c>
      <c r="K303" s="240"/>
      <c r="L303" s="240"/>
      <c r="M303" s="240"/>
      <c r="N303" s="240"/>
      <c r="O303" s="240"/>
      <c r="P303" s="239"/>
      <c r="Q303" s="241"/>
      <c r="R303" s="236" t="str">
        <f ca="1">IF(ISERROR($V303),"",OFFSET('Smelter Look-up'!$C$4,$V303-4,0)&amp;"")</f>
        <v/>
      </c>
      <c r="S303" s="250" t="str">
        <f t="shared" ca="1" si="12"/>
        <v/>
      </c>
      <c r="T303" s="250" t="str">
        <f ca="1">IF(B303="","",IF(ISERROR(MATCH($J303,SorP!$B$1:$B$6230,0)),"",INDIRECT("'SorP'!$A$"&amp;MATCH($J303,SorP!$B$1:$B$6230,0))))</f>
        <v/>
      </c>
      <c r="U303" s="280"/>
      <c r="V303" s="281" t="e">
        <f>IF(C303="",NA(),MATCH($B303&amp;$C303,'Smelter Look-up'!$J:$J,0))</f>
        <v>#N/A</v>
      </c>
      <c r="W303" s="282"/>
      <c r="X303" s="282">
        <f t="shared" ca="1" si="13"/>
        <v>0</v>
      </c>
      <c r="Y303" s="282"/>
      <c r="Z303" s="282"/>
      <c r="AB303" s="284" t="str">
        <f t="shared" si="14"/>
        <v/>
      </c>
    </row>
    <row r="304" spans="1:28" s="283" customFormat="1" ht="20.25">
      <c r="A304" s="235"/>
      <c r="B304" s="236" t="str">
        <f>IF(LEN(A304)=0,"",INDEX('Smelter Look-up'!$A:$A,MATCH($A304,'Smelter Look-up'!$E:$E,0)))</f>
        <v/>
      </c>
      <c r="C304" s="242" t="str">
        <f>IF(LEN(A304)=0,"",INDEX('Smelter Look-up'!$C:$C,MATCH($A304,'Smelter Look-up'!$E:$E,0)))</f>
        <v/>
      </c>
      <c r="D304" s="236"/>
      <c r="E304" s="236" t="str">
        <f ca="1">IF(ISERROR($V304),"",OFFSET('Smelter Look-up'!$D$4,$V304-4,0)&amp;"")</f>
        <v/>
      </c>
      <c r="F304" s="236" t="str">
        <f ca="1">IF(ISERROR($V304),"",OFFSET('Smelter Look-up'!$E$4,$V304-4,0))</f>
        <v/>
      </c>
      <c r="G304" s="236" t="str">
        <f ca="1">IF(C304=$X$4,"Enter smelter details", IF(ISERROR($V304),"",OFFSET('Smelter Look-up'!$F$4,$V304-4,0)))</f>
        <v/>
      </c>
      <c r="H304" s="237" t="str">
        <f ca="1">IF(ISERROR($V304),"",OFFSET('Smelter Look-up'!$G$4,$V304-4,0))</f>
        <v/>
      </c>
      <c r="I304" s="238" t="str">
        <f ca="1">IF(ISERROR($V304),"",OFFSET('Smelter Look-up'!$H$4,$V304-4,0))</f>
        <v/>
      </c>
      <c r="J304" s="238" t="str">
        <f ca="1">IF(ISERROR($V304),"",OFFSET('Smelter Look-up'!$I$4,$V304-4,0))</f>
        <v/>
      </c>
      <c r="K304" s="240"/>
      <c r="L304" s="240"/>
      <c r="M304" s="240"/>
      <c r="N304" s="240"/>
      <c r="O304" s="240"/>
      <c r="P304" s="239"/>
      <c r="Q304" s="241"/>
      <c r="R304" s="236" t="str">
        <f ca="1">IF(ISERROR($V304),"",OFFSET('Smelter Look-up'!$C$4,$V304-4,0)&amp;"")</f>
        <v/>
      </c>
      <c r="S304" s="250" t="str">
        <f t="shared" ca="1" si="12"/>
        <v/>
      </c>
      <c r="T304" s="250" t="str">
        <f ca="1">IF(B304="","",IF(ISERROR(MATCH($J304,SorP!$B$1:$B$6230,0)),"",INDIRECT("'SorP'!$A$"&amp;MATCH($J304,SorP!$B$1:$B$6230,0))))</f>
        <v/>
      </c>
      <c r="U304" s="280"/>
      <c r="V304" s="281" t="e">
        <f>IF(C304="",NA(),MATCH($B304&amp;$C304,'Smelter Look-up'!$J:$J,0))</f>
        <v>#N/A</v>
      </c>
      <c r="W304" s="282"/>
      <c r="X304" s="282">
        <f t="shared" ca="1" si="13"/>
        <v>0</v>
      </c>
      <c r="Y304" s="282"/>
      <c r="Z304" s="282"/>
      <c r="AB304" s="284" t="str">
        <f t="shared" si="14"/>
        <v/>
      </c>
    </row>
    <row r="305" spans="1:28" s="283" customFormat="1" ht="20.25">
      <c r="A305" s="235"/>
      <c r="B305" s="236" t="str">
        <f>IF(LEN(A305)=0,"",INDEX('Smelter Look-up'!$A:$A,MATCH($A305,'Smelter Look-up'!$E:$E,0)))</f>
        <v/>
      </c>
      <c r="C305" s="242" t="str">
        <f>IF(LEN(A305)=0,"",INDEX('Smelter Look-up'!$C:$C,MATCH($A305,'Smelter Look-up'!$E:$E,0)))</f>
        <v/>
      </c>
      <c r="D305" s="236"/>
      <c r="E305" s="236" t="str">
        <f ca="1">IF(ISERROR($V305),"",OFFSET('Smelter Look-up'!$D$4,$V305-4,0)&amp;"")</f>
        <v/>
      </c>
      <c r="F305" s="236" t="str">
        <f ca="1">IF(ISERROR($V305),"",OFFSET('Smelter Look-up'!$E$4,$V305-4,0))</f>
        <v/>
      </c>
      <c r="G305" s="236" t="str">
        <f ca="1">IF(C305=$X$4,"Enter smelter details", IF(ISERROR($V305),"",OFFSET('Smelter Look-up'!$F$4,$V305-4,0)))</f>
        <v/>
      </c>
      <c r="H305" s="237" t="str">
        <f ca="1">IF(ISERROR($V305),"",OFFSET('Smelter Look-up'!$G$4,$V305-4,0))</f>
        <v/>
      </c>
      <c r="I305" s="238" t="str">
        <f ca="1">IF(ISERROR($V305),"",OFFSET('Smelter Look-up'!$H$4,$V305-4,0))</f>
        <v/>
      </c>
      <c r="J305" s="238" t="str">
        <f ca="1">IF(ISERROR($V305),"",OFFSET('Smelter Look-up'!$I$4,$V305-4,0))</f>
        <v/>
      </c>
      <c r="K305" s="240"/>
      <c r="L305" s="240"/>
      <c r="M305" s="240"/>
      <c r="N305" s="240"/>
      <c r="O305" s="240"/>
      <c r="P305" s="239"/>
      <c r="Q305" s="241"/>
      <c r="R305" s="236" t="str">
        <f ca="1">IF(ISERROR($V305),"",OFFSET('Smelter Look-up'!$C$4,$V305-4,0)&amp;"")</f>
        <v/>
      </c>
      <c r="S305" s="250" t="str">
        <f t="shared" ca="1" si="12"/>
        <v/>
      </c>
      <c r="T305" s="250" t="str">
        <f ca="1">IF(B305="","",IF(ISERROR(MATCH($J305,SorP!$B$1:$B$6230,0)),"",INDIRECT("'SorP'!$A$"&amp;MATCH($J305,SorP!$B$1:$B$6230,0))))</f>
        <v/>
      </c>
      <c r="U305" s="280"/>
      <c r="V305" s="281" t="e">
        <f>IF(C305="",NA(),MATCH($B305&amp;$C305,'Smelter Look-up'!$J:$J,0))</f>
        <v>#N/A</v>
      </c>
      <c r="W305" s="282"/>
      <c r="X305" s="282">
        <f t="shared" ca="1" si="13"/>
        <v>0</v>
      </c>
      <c r="Y305" s="282"/>
      <c r="Z305" s="282"/>
      <c r="AB305" s="284" t="str">
        <f t="shared" si="14"/>
        <v/>
      </c>
    </row>
    <row r="306" spans="1:28" s="283" customFormat="1" ht="20.25">
      <c r="A306" s="235"/>
      <c r="B306" s="236" t="str">
        <f>IF(LEN(A306)=0,"",INDEX('Smelter Look-up'!$A:$A,MATCH($A306,'Smelter Look-up'!$E:$E,0)))</f>
        <v/>
      </c>
      <c r="C306" s="242" t="str">
        <f>IF(LEN(A306)=0,"",INDEX('Smelter Look-up'!$C:$C,MATCH($A306,'Smelter Look-up'!$E:$E,0)))</f>
        <v/>
      </c>
      <c r="D306" s="236"/>
      <c r="E306" s="236" t="str">
        <f ca="1">IF(ISERROR($V306),"",OFFSET('Smelter Look-up'!$D$4,$V306-4,0)&amp;"")</f>
        <v/>
      </c>
      <c r="F306" s="236" t="str">
        <f ca="1">IF(ISERROR($V306),"",OFFSET('Smelter Look-up'!$E$4,$V306-4,0))</f>
        <v/>
      </c>
      <c r="G306" s="236" t="str">
        <f ca="1">IF(C306=$X$4,"Enter smelter details", IF(ISERROR($V306),"",OFFSET('Smelter Look-up'!$F$4,$V306-4,0)))</f>
        <v/>
      </c>
      <c r="H306" s="237" t="str">
        <f ca="1">IF(ISERROR($V306),"",OFFSET('Smelter Look-up'!$G$4,$V306-4,0))</f>
        <v/>
      </c>
      <c r="I306" s="238" t="str">
        <f ca="1">IF(ISERROR($V306),"",OFFSET('Smelter Look-up'!$H$4,$V306-4,0))</f>
        <v/>
      </c>
      <c r="J306" s="238" t="str">
        <f ca="1">IF(ISERROR($V306),"",OFFSET('Smelter Look-up'!$I$4,$V306-4,0))</f>
        <v/>
      </c>
      <c r="K306" s="240"/>
      <c r="L306" s="240"/>
      <c r="M306" s="240"/>
      <c r="N306" s="240"/>
      <c r="O306" s="240"/>
      <c r="P306" s="239"/>
      <c r="Q306" s="241"/>
      <c r="R306" s="236" t="str">
        <f ca="1">IF(ISERROR($V306),"",OFFSET('Smelter Look-up'!$C$4,$V306-4,0)&amp;"")</f>
        <v/>
      </c>
      <c r="S306" s="250" t="str">
        <f t="shared" ca="1" si="12"/>
        <v/>
      </c>
      <c r="T306" s="250" t="str">
        <f ca="1">IF(B306="","",IF(ISERROR(MATCH($J306,SorP!$B$1:$B$6230,0)),"",INDIRECT("'SorP'!$A$"&amp;MATCH($J306,SorP!$B$1:$B$6230,0))))</f>
        <v/>
      </c>
      <c r="U306" s="280"/>
      <c r="V306" s="281" t="e">
        <f>IF(C306="",NA(),MATCH($B306&amp;$C306,'Smelter Look-up'!$J:$J,0))</f>
        <v>#N/A</v>
      </c>
      <c r="W306" s="282"/>
      <c r="X306" s="282">
        <f t="shared" ca="1" si="13"/>
        <v>0</v>
      </c>
      <c r="Y306" s="282"/>
      <c r="Z306" s="282"/>
      <c r="AB306" s="284" t="str">
        <f t="shared" si="14"/>
        <v/>
      </c>
    </row>
    <row r="307" spans="1:28" s="283" customFormat="1" ht="20.25">
      <c r="A307" s="235"/>
      <c r="B307" s="236" t="str">
        <f>IF(LEN(A307)=0,"",INDEX('Smelter Look-up'!$A:$A,MATCH($A307,'Smelter Look-up'!$E:$E,0)))</f>
        <v/>
      </c>
      <c r="C307" s="242" t="str">
        <f>IF(LEN(A307)=0,"",INDEX('Smelter Look-up'!$C:$C,MATCH($A307,'Smelter Look-up'!$E:$E,0)))</f>
        <v/>
      </c>
      <c r="D307" s="236"/>
      <c r="E307" s="236" t="str">
        <f ca="1">IF(ISERROR($V307),"",OFFSET('Smelter Look-up'!$D$4,$V307-4,0)&amp;"")</f>
        <v/>
      </c>
      <c r="F307" s="236" t="str">
        <f ca="1">IF(ISERROR($V307),"",OFFSET('Smelter Look-up'!$E$4,$V307-4,0))</f>
        <v/>
      </c>
      <c r="G307" s="236" t="str">
        <f ca="1">IF(C307=$X$4,"Enter smelter details", IF(ISERROR($V307),"",OFFSET('Smelter Look-up'!$F$4,$V307-4,0)))</f>
        <v/>
      </c>
      <c r="H307" s="237" t="str">
        <f ca="1">IF(ISERROR($V307),"",OFFSET('Smelter Look-up'!$G$4,$V307-4,0))</f>
        <v/>
      </c>
      <c r="I307" s="238" t="str">
        <f ca="1">IF(ISERROR($V307),"",OFFSET('Smelter Look-up'!$H$4,$V307-4,0))</f>
        <v/>
      </c>
      <c r="J307" s="238" t="str">
        <f ca="1">IF(ISERROR($V307),"",OFFSET('Smelter Look-up'!$I$4,$V307-4,0))</f>
        <v/>
      </c>
      <c r="K307" s="240"/>
      <c r="L307" s="240"/>
      <c r="M307" s="240"/>
      <c r="N307" s="240"/>
      <c r="O307" s="240"/>
      <c r="P307" s="239"/>
      <c r="Q307" s="241"/>
      <c r="R307" s="236" t="str">
        <f ca="1">IF(ISERROR($V307),"",OFFSET('Smelter Look-up'!$C$4,$V307-4,0)&amp;"")</f>
        <v/>
      </c>
      <c r="S307" s="250" t="str">
        <f t="shared" ca="1" si="12"/>
        <v/>
      </c>
      <c r="T307" s="250" t="str">
        <f ca="1">IF(B307="","",IF(ISERROR(MATCH($J307,SorP!$B$1:$B$6230,0)),"",INDIRECT("'SorP'!$A$"&amp;MATCH($J307,SorP!$B$1:$B$6230,0))))</f>
        <v/>
      </c>
      <c r="U307" s="280"/>
      <c r="V307" s="281" t="e">
        <f>IF(C307="",NA(),MATCH($B307&amp;$C307,'Smelter Look-up'!$J:$J,0))</f>
        <v>#N/A</v>
      </c>
      <c r="W307" s="282"/>
      <c r="X307" s="282">
        <f t="shared" ca="1" si="13"/>
        <v>0</v>
      </c>
      <c r="Y307" s="282"/>
      <c r="Z307" s="282"/>
      <c r="AB307" s="284" t="str">
        <f t="shared" si="14"/>
        <v/>
      </c>
    </row>
    <row r="308" spans="1:28" s="283" customFormat="1" ht="20.25">
      <c r="A308" s="235"/>
      <c r="B308" s="236" t="str">
        <f>IF(LEN(A308)=0,"",INDEX('Smelter Look-up'!$A:$A,MATCH($A308,'Smelter Look-up'!$E:$E,0)))</f>
        <v/>
      </c>
      <c r="C308" s="242" t="str">
        <f>IF(LEN(A308)=0,"",INDEX('Smelter Look-up'!$C:$C,MATCH($A308,'Smelter Look-up'!$E:$E,0)))</f>
        <v/>
      </c>
      <c r="D308" s="236"/>
      <c r="E308" s="236" t="str">
        <f ca="1">IF(ISERROR($V308),"",OFFSET('Smelter Look-up'!$D$4,$V308-4,0)&amp;"")</f>
        <v/>
      </c>
      <c r="F308" s="236" t="str">
        <f ca="1">IF(ISERROR($V308),"",OFFSET('Smelter Look-up'!$E$4,$V308-4,0))</f>
        <v/>
      </c>
      <c r="G308" s="236" t="str">
        <f ca="1">IF(C308=$X$4,"Enter smelter details", IF(ISERROR($V308),"",OFFSET('Smelter Look-up'!$F$4,$V308-4,0)))</f>
        <v/>
      </c>
      <c r="H308" s="237" t="str">
        <f ca="1">IF(ISERROR($V308),"",OFFSET('Smelter Look-up'!$G$4,$V308-4,0))</f>
        <v/>
      </c>
      <c r="I308" s="238" t="str">
        <f ca="1">IF(ISERROR($V308),"",OFFSET('Smelter Look-up'!$H$4,$V308-4,0))</f>
        <v/>
      </c>
      <c r="J308" s="238" t="str">
        <f ca="1">IF(ISERROR($V308),"",OFFSET('Smelter Look-up'!$I$4,$V308-4,0))</f>
        <v/>
      </c>
      <c r="K308" s="240"/>
      <c r="L308" s="240"/>
      <c r="M308" s="240"/>
      <c r="N308" s="240"/>
      <c r="O308" s="240"/>
      <c r="P308" s="239"/>
      <c r="Q308" s="241"/>
      <c r="R308" s="236" t="str">
        <f ca="1">IF(ISERROR($V308),"",OFFSET('Smelter Look-up'!$C$4,$V308-4,0)&amp;"")</f>
        <v/>
      </c>
      <c r="S308" s="250" t="str">
        <f t="shared" ca="1" si="12"/>
        <v/>
      </c>
      <c r="T308" s="250" t="str">
        <f ca="1">IF(B308="","",IF(ISERROR(MATCH($J308,SorP!$B$1:$B$6230,0)),"",INDIRECT("'SorP'!$A$"&amp;MATCH($J308,SorP!$B$1:$B$6230,0))))</f>
        <v/>
      </c>
      <c r="U308" s="280"/>
      <c r="V308" s="281" t="e">
        <f>IF(C308="",NA(),MATCH($B308&amp;$C308,'Smelter Look-up'!$J:$J,0))</f>
        <v>#N/A</v>
      </c>
      <c r="W308" s="282"/>
      <c r="X308" s="282">
        <f t="shared" ca="1" si="13"/>
        <v>0</v>
      </c>
      <c r="Y308" s="282"/>
      <c r="Z308" s="282"/>
      <c r="AB308" s="284" t="str">
        <f t="shared" si="14"/>
        <v/>
      </c>
    </row>
    <row r="309" spans="1:28" s="283" customFormat="1" ht="20.25">
      <c r="A309" s="235"/>
      <c r="B309" s="236" t="str">
        <f>IF(LEN(A309)=0,"",INDEX('Smelter Look-up'!$A:$A,MATCH($A309,'Smelter Look-up'!$E:$E,0)))</f>
        <v/>
      </c>
      <c r="C309" s="242" t="str">
        <f>IF(LEN(A309)=0,"",INDEX('Smelter Look-up'!$C:$C,MATCH($A309,'Smelter Look-up'!$E:$E,0)))</f>
        <v/>
      </c>
      <c r="D309" s="236"/>
      <c r="E309" s="236" t="str">
        <f ca="1">IF(ISERROR($V309),"",OFFSET('Smelter Look-up'!$D$4,$V309-4,0)&amp;"")</f>
        <v/>
      </c>
      <c r="F309" s="236" t="str">
        <f ca="1">IF(ISERROR($V309),"",OFFSET('Smelter Look-up'!$E$4,$V309-4,0))</f>
        <v/>
      </c>
      <c r="G309" s="236" t="str">
        <f ca="1">IF(C309=$X$4,"Enter smelter details", IF(ISERROR($V309),"",OFFSET('Smelter Look-up'!$F$4,$V309-4,0)))</f>
        <v/>
      </c>
      <c r="H309" s="237" t="str">
        <f ca="1">IF(ISERROR($V309),"",OFFSET('Smelter Look-up'!$G$4,$V309-4,0))</f>
        <v/>
      </c>
      <c r="I309" s="238" t="str">
        <f ca="1">IF(ISERROR($V309),"",OFFSET('Smelter Look-up'!$H$4,$V309-4,0))</f>
        <v/>
      </c>
      <c r="J309" s="238" t="str">
        <f ca="1">IF(ISERROR($V309),"",OFFSET('Smelter Look-up'!$I$4,$V309-4,0))</f>
        <v/>
      </c>
      <c r="K309" s="240"/>
      <c r="L309" s="240"/>
      <c r="M309" s="240"/>
      <c r="N309" s="240"/>
      <c r="O309" s="240"/>
      <c r="P309" s="239"/>
      <c r="Q309" s="241"/>
      <c r="R309" s="236" t="str">
        <f ca="1">IF(ISERROR($V309),"",OFFSET('Smelter Look-up'!$C$4,$V309-4,0)&amp;"")</f>
        <v/>
      </c>
      <c r="S309" s="250" t="str">
        <f t="shared" ca="1" si="12"/>
        <v/>
      </c>
      <c r="T309" s="250" t="str">
        <f ca="1">IF(B309="","",IF(ISERROR(MATCH($J309,SorP!$B$1:$B$6230,0)),"",INDIRECT("'SorP'!$A$"&amp;MATCH($J309,SorP!$B$1:$B$6230,0))))</f>
        <v/>
      </c>
      <c r="U309" s="280"/>
      <c r="V309" s="281" t="e">
        <f>IF(C309="",NA(),MATCH($B309&amp;$C309,'Smelter Look-up'!$J:$J,0))</f>
        <v>#N/A</v>
      </c>
      <c r="W309" s="282"/>
      <c r="X309" s="282">
        <f t="shared" ca="1" si="13"/>
        <v>0</v>
      </c>
      <c r="Y309" s="282"/>
      <c r="Z309" s="282"/>
      <c r="AB309" s="284" t="str">
        <f t="shared" si="14"/>
        <v/>
      </c>
    </row>
    <row r="310" spans="1:28" s="283" customFormat="1" ht="20.25">
      <c r="A310" s="235"/>
      <c r="B310" s="236" t="str">
        <f>IF(LEN(A310)=0,"",INDEX('Smelter Look-up'!$A:$A,MATCH($A310,'Smelter Look-up'!$E:$E,0)))</f>
        <v/>
      </c>
      <c r="C310" s="242" t="str">
        <f>IF(LEN(A310)=0,"",INDEX('Smelter Look-up'!$C:$C,MATCH($A310,'Smelter Look-up'!$E:$E,0)))</f>
        <v/>
      </c>
      <c r="D310" s="236"/>
      <c r="E310" s="236" t="str">
        <f ca="1">IF(ISERROR($V310),"",OFFSET('Smelter Look-up'!$D$4,$V310-4,0)&amp;"")</f>
        <v/>
      </c>
      <c r="F310" s="236" t="str">
        <f ca="1">IF(ISERROR($V310),"",OFFSET('Smelter Look-up'!$E$4,$V310-4,0))</f>
        <v/>
      </c>
      <c r="G310" s="236" t="str">
        <f ca="1">IF(C310=$X$4,"Enter smelter details", IF(ISERROR($V310),"",OFFSET('Smelter Look-up'!$F$4,$V310-4,0)))</f>
        <v/>
      </c>
      <c r="H310" s="237" t="str">
        <f ca="1">IF(ISERROR($V310),"",OFFSET('Smelter Look-up'!$G$4,$V310-4,0))</f>
        <v/>
      </c>
      <c r="I310" s="238" t="str">
        <f ca="1">IF(ISERROR($V310),"",OFFSET('Smelter Look-up'!$H$4,$V310-4,0))</f>
        <v/>
      </c>
      <c r="J310" s="238" t="str">
        <f ca="1">IF(ISERROR($V310),"",OFFSET('Smelter Look-up'!$I$4,$V310-4,0))</f>
        <v/>
      </c>
      <c r="K310" s="240"/>
      <c r="L310" s="240"/>
      <c r="M310" s="240"/>
      <c r="N310" s="240"/>
      <c r="O310" s="240"/>
      <c r="P310" s="239"/>
      <c r="Q310" s="241"/>
      <c r="R310" s="236" t="str">
        <f ca="1">IF(ISERROR($V310),"",OFFSET('Smelter Look-up'!$C$4,$V310-4,0)&amp;"")</f>
        <v/>
      </c>
      <c r="S310" s="250" t="str">
        <f t="shared" ca="1" si="12"/>
        <v/>
      </c>
      <c r="T310" s="250" t="str">
        <f ca="1">IF(B310="","",IF(ISERROR(MATCH($J310,SorP!$B$1:$B$6230,0)),"",INDIRECT("'SorP'!$A$"&amp;MATCH($J310,SorP!$B$1:$B$6230,0))))</f>
        <v/>
      </c>
      <c r="U310" s="280"/>
      <c r="V310" s="281" t="e">
        <f>IF(C310="",NA(),MATCH($B310&amp;$C310,'Smelter Look-up'!$J:$J,0))</f>
        <v>#N/A</v>
      </c>
      <c r="W310" s="282"/>
      <c r="X310" s="282">
        <f t="shared" ca="1" si="13"/>
        <v>0</v>
      </c>
      <c r="Y310" s="282"/>
      <c r="Z310" s="282"/>
      <c r="AB310" s="284" t="str">
        <f t="shared" si="14"/>
        <v/>
      </c>
    </row>
    <row r="311" spans="1:28" s="283" customFormat="1" ht="20.25">
      <c r="A311" s="235"/>
      <c r="B311" s="236" t="str">
        <f>IF(LEN(A311)=0,"",INDEX('Smelter Look-up'!$A:$A,MATCH($A311,'Smelter Look-up'!$E:$E,0)))</f>
        <v/>
      </c>
      <c r="C311" s="242" t="str">
        <f>IF(LEN(A311)=0,"",INDEX('Smelter Look-up'!$C:$C,MATCH($A311,'Smelter Look-up'!$E:$E,0)))</f>
        <v/>
      </c>
      <c r="D311" s="236"/>
      <c r="E311" s="236" t="str">
        <f ca="1">IF(ISERROR($V311),"",OFFSET('Smelter Look-up'!$D$4,$V311-4,0)&amp;"")</f>
        <v/>
      </c>
      <c r="F311" s="236" t="str">
        <f ca="1">IF(ISERROR($V311),"",OFFSET('Smelter Look-up'!$E$4,$V311-4,0))</f>
        <v/>
      </c>
      <c r="G311" s="236" t="str">
        <f ca="1">IF(C311=$X$4,"Enter smelter details", IF(ISERROR($V311),"",OFFSET('Smelter Look-up'!$F$4,$V311-4,0)))</f>
        <v/>
      </c>
      <c r="H311" s="237" t="str">
        <f ca="1">IF(ISERROR($V311),"",OFFSET('Smelter Look-up'!$G$4,$V311-4,0))</f>
        <v/>
      </c>
      <c r="I311" s="238" t="str">
        <f ca="1">IF(ISERROR($V311),"",OFFSET('Smelter Look-up'!$H$4,$V311-4,0))</f>
        <v/>
      </c>
      <c r="J311" s="238" t="str">
        <f ca="1">IF(ISERROR($V311),"",OFFSET('Smelter Look-up'!$I$4,$V311-4,0))</f>
        <v/>
      </c>
      <c r="K311" s="240"/>
      <c r="L311" s="240"/>
      <c r="M311" s="240"/>
      <c r="N311" s="240"/>
      <c r="O311" s="240"/>
      <c r="P311" s="239"/>
      <c r="Q311" s="241"/>
      <c r="R311" s="236" t="str">
        <f ca="1">IF(ISERROR($V311),"",OFFSET('Smelter Look-up'!$C$4,$V311-4,0)&amp;"")</f>
        <v/>
      </c>
      <c r="S311" s="250" t="str">
        <f t="shared" ca="1" si="12"/>
        <v/>
      </c>
      <c r="T311" s="250" t="str">
        <f ca="1">IF(B311="","",IF(ISERROR(MATCH($J311,SorP!$B$1:$B$6230,0)),"",INDIRECT("'SorP'!$A$"&amp;MATCH($J311,SorP!$B$1:$B$6230,0))))</f>
        <v/>
      </c>
      <c r="U311" s="280"/>
      <c r="V311" s="281" t="e">
        <f>IF(C311="",NA(),MATCH($B311&amp;$C311,'Smelter Look-up'!$J:$J,0))</f>
        <v>#N/A</v>
      </c>
      <c r="W311" s="282"/>
      <c r="X311" s="282">
        <f t="shared" ca="1" si="13"/>
        <v>0</v>
      </c>
      <c r="Y311" s="282"/>
      <c r="Z311" s="282"/>
      <c r="AB311" s="284" t="str">
        <f t="shared" si="14"/>
        <v/>
      </c>
    </row>
    <row r="312" spans="1:28" s="283" customFormat="1" ht="20.25">
      <c r="A312" s="235"/>
      <c r="B312" s="236" t="str">
        <f>IF(LEN(A312)=0,"",INDEX('Smelter Look-up'!$A:$A,MATCH($A312,'Smelter Look-up'!$E:$E,0)))</f>
        <v/>
      </c>
      <c r="C312" s="242" t="str">
        <f>IF(LEN(A312)=0,"",INDEX('Smelter Look-up'!$C:$C,MATCH($A312,'Smelter Look-up'!$E:$E,0)))</f>
        <v/>
      </c>
      <c r="D312" s="236"/>
      <c r="E312" s="236" t="str">
        <f ca="1">IF(ISERROR($V312),"",OFFSET('Smelter Look-up'!$D$4,$V312-4,0)&amp;"")</f>
        <v/>
      </c>
      <c r="F312" s="236" t="str">
        <f ca="1">IF(ISERROR($V312),"",OFFSET('Smelter Look-up'!$E$4,$V312-4,0))</f>
        <v/>
      </c>
      <c r="G312" s="236" t="str">
        <f ca="1">IF(C312=$X$4,"Enter smelter details", IF(ISERROR($V312),"",OFFSET('Smelter Look-up'!$F$4,$V312-4,0)))</f>
        <v/>
      </c>
      <c r="H312" s="237" t="str">
        <f ca="1">IF(ISERROR($V312),"",OFFSET('Smelter Look-up'!$G$4,$V312-4,0))</f>
        <v/>
      </c>
      <c r="I312" s="238" t="str">
        <f ca="1">IF(ISERROR($V312),"",OFFSET('Smelter Look-up'!$H$4,$V312-4,0))</f>
        <v/>
      </c>
      <c r="J312" s="238" t="str">
        <f ca="1">IF(ISERROR($V312),"",OFFSET('Smelter Look-up'!$I$4,$V312-4,0))</f>
        <v/>
      </c>
      <c r="K312" s="240"/>
      <c r="L312" s="240"/>
      <c r="M312" s="240"/>
      <c r="N312" s="240"/>
      <c r="O312" s="240"/>
      <c r="P312" s="239"/>
      <c r="Q312" s="241"/>
      <c r="R312" s="236" t="str">
        <f ca="1">IF(ISERROR($V312),"",OFFSET('Smelter Look-up'!$C$4,$V312-4,0)&amp;"")</f>
        <v/>
      </c>
      <c r="S312" s="250" t="str">
        <f t="shared" ca="1" si="12"/>
        <v/>
      </c>
      <c r="T312" s="250" t="str">
        <f ca="1">IF(B312="","",IF(ISERROR(MATCH($J312,SorP!$B$1:$B$6230,0)),"",INDIRECT("'SorP'!$A$"&amp;MATCH($J312,SorP!$B$1:$B$6230,0))))</f>
        <v/>
      </c>
      <c r="U312" s="280"/>
      <c r="V312" s="281" t="e">
        <f>IF(C312="",NA(),MATCH($B312&amp;$C312,'Smelter Look-up'!$J:$J,0))</f>
        <v>#N/A</v>
      </c>
      <c r="W312" s="282"/>
      <c r="X312" s="282">
        <f t="shared" ca="1" si="13"/>
        <v>0</v>
      </c>
      <c r="Y312" s="282"/>
      <c r="Z312" s="282"/>
      <c r="AB312" s="284" t="str">
        <f t="shared" si="14"/>
        <v/>
      </c>
    </row>
    <row r="313" spans="1:28" s="283" customFormat="1" ht="20.25">
      <c r="A313" s="235"/>
      <c r="B313" s="236" t="str">
        <f>IF(LEN(A313)=0,"",INDEX('Smelter Look-up'!$A:$A,MATCH($A313,'Smelter Look-up'!$E:$E,0)))</f>
        <v/>
      </c>
      <c r="C313" s="242" t="str">
        <f>IF(LEN(A313)=0,"",INDEX('Smelter Look-up'!$C:$C,MATCH($A313,'Smelter Look-up'!$E:$E,0)))</f>
        <v/>
      </c>
      <c r="D313" s="236"/>
      <c r="E313" s="236" t="str">
        <f ca="1">IF(ISERROR($V313),"",OFFSET('Smelter Look-up'!$D$4,$V313-4,0)&amp;"")</f>
        <v/>
      </c>
      <c r="F313" s="236" t="str">
        <f ca="1">IF(ISERROR($V313),"",OFFSET('Smelter Look-up'!$E$4,$V313-4,0))</f>
        <v/>
      </c>
      <c r="G313" s="236" t="str">
        <f ca="1">IF(C313=$X$4,"Enter smelter details", IF(ISERROR($V313),"",OFFSET('Smelter Look-up'!$F$4,$V313-4,0)))</f>
        <v/>
      </c>
      <c r="H313" s="237" t="str">
        <f ca="1">IF(ISERROR($V313),"",OFFSET('Smelter Look-up'!$G$4,$V313-4,0))</f>
        <v/>
      </c>
      <c r="I313" s="238" t="str">
        <f ca="1">IF(ISERROR($V313),"",OFFSET('Smelter Look-up'!$H$4,$V313-4,0))</f>
        <v/>
      </c>
      <c r="J313" s="238" t="str">
        <f ca="1">IF(ISERROR($V313),"",OFFSET('Smelter Look-up'!$I$4,$V313-4,0))</f>
        <v/>
      </c>
      <c r="K313" s="240"/>
      <c r="L313" s="240"/>
      <c r="M313" s="240"/>
      <c r="N313" s="240"/>
      <c r="O313" s="240"/>
      <c r="P313" s="239"/>
      <c r="Q313" s="241"/>
      <c r="R313" s="236" t="str">
        <f ca="1">IF(ISERROR($V313),"",OFFSET('Smelter Look-up'!$C$4,$V313-4,0)&amp;"")</f>
        <v/>
      </c>
      <c r="S313" s="250" t="str">
        <f t="shared" ca="1" si="12"/>
        <v/>
      </c>
      <c r="T313" s="250" t="str">
        <f ca="1">IF(B313="","",IF(ISERROR(MATCH($J313,SorP!$B$1:$B$6230,0)),"",INDIRECT("'SorP'!$A$"&amp;MATCH($J313,SorP!$B$1:$B$6230,0))))</f>
        <v/>
      </c>
      <c r="U313" s="280"/>
      <c r="V313" s="281" t="e">
        <f>IF(C313="",NA(),MATCH($B313&amp;$C313,'Smelter Look-up'!$J:$J,0))</f>
        <v>#N/A</v>
      </c>
      <c r="W313" s="282"/>
      <c r="X313" s="282">
        <f t="shared" ca="1" si="13"/>
        <v>0</v>
      </c>
      <c r="Y313" s="282"/>
      <c r="Z313" s="282"/>
      <c r="AB313" s="284" t="str">
        <f t="shared" si="14"/>
        <v/>
      </c>
    </row>
    <row r="314" spans="1:28" s="283" customFormat="1" ht="20.25">
      <c r="A314" s="235"/>
      <c r="B314" s="236" t="str">
        <f>IF(LEN(A314)=0,"",INDEX('Smelter Look-up'!$A:$A,MATCH($A314,'Smelter Look-up'!$E:$E,0)))</f>
        <v/>
      </c>
      <c r="C314" s="242" t="str">
        <f>IF(LEN(A314)=0,"",INDEX('Smelter Look-up'!$C:$C,MATCH($A314,'Smelter Look-up'!$E:$E,0)))</f>
        <v/>
      </c>
      <c r="D314" s="236"/>
      <c r="E314" s="236" t="str">
        <f ca="1">IF(ISERROR($V314),"",OFFSET('Smelter Look-up'!$D$4,$V314-4,0)&amp;"")</f>
        <v/>
      </c>
      <c r="F314" s="236" t="str">
        <f ca="1">IF(ISERROR($V314),"",OFFSET('Smelter Look-up'!$E$4,$V314-4,0))</f>
        <v/>
      </c>
      <c r="G314" s="236" t="str">
        <f ca="1">IF(C314=$X$4,"Enter smelter details", IF(ISERROR($V314),"",OFFSET('Smelter Look-up'!$F$4,$V314-4,0)))</f>
        <v/>
      </c>
      <c r="H314" s="237" t="str">
        <f ca="1">IF(ISERROR($V314),"",OFFSET('Smelter Look-up'!$G$4,$V314-4,0))</f>
        <v/>
      </c>
      <c r="I314" s="238" t="str">
        <f ca="1">IF(ISERROR($V314),"",OFFSET('Smelter Look-up'!$H$4,$V314-4,0))</f>
        <v/>
      </c>
      <c r="J314" s="238" t="str">
        <f ca="1">IF(ISERROR($V314),"",OFFSET('Smelter Look-up'!$I$4,$V314-4,0))</f>
        <v/>
      </c>
      <c r="K314" s="240"/>
      <c r="L314" s="240"/>
      <c r="M314" s="240"/>
      <c r="N314" s="240"/>
      <c r="O314" s="240"/>
      <c r="P314" s="239"/>
      <c r="Q314" s="241"/>
      <c r="R314" s="236" t="str">
        <f ca="1">IF(ISERROR($V314),"",OFFSET('Smelter Look-up'!$C$4,$V314-4,0)&amp;"")</f>
        <v/>
      </c>
      <c r="S314" s="250" t="str">
        <f t="shared" ca="1" si="12"/>
        <v/>
      </c>
      <c r="T314" s="250" t="str">
        <f ca="1">IF(B314="","",IF(ISERROR(MATCH($J314,SorP!$B$1:$B$6230,0)),"",INDIRECT("'SorP'!$A$"&amp;MATCH($J314,SorP!$B$1:$B$6230,0))))</f>
        <v/>
      </c>
      <c r="U314" s="280"/>
      <c r="V314" s="281" t="e">
        <f>IF(C314="",NA(),MATCH($B314&amp;$C314,'Smelter Look-up'!$J:$J,0))</f>
        <v>#N/A</v>
      </c>
      <c r="W314" s="282"/>
      <c r="X314" s="282">
        <f t="shared" ca="1" si="13"/>
        <v>0</v>
      </c>
      <c r="Y314" s="282"/>
      <c r="Z314" s="282"/>
      <c r="AB314" s="284" t="str">
        <f t="shared" si="14"/>
        <v/>
      </c>
    </row>
    <row r="315" spans="1:28" s="283" customFormat="1" ht="20.25">
      <c r="A315" s="235"/>
      <c r="B315" s="236" t="str">
        <f>IF(LEN(A315)=0,"",INDEX('Smelter Look-up'!$A:$A,MATCH($A315,'Smelter Look-up'!$E:$E,0)))</f>
        <v/>
      </c>
      <c r="C315" s="242" t="str">
        <f>IF(LEN(A315)=0,"",INDEX('Smelter Look-up'!$C:$C,MATCH($A315,'Smelter Look-up'!$E:$E,0)))</f>
        <v/>
      </c>
      <c r="D315" s="236"/>
      <c r="E315" s="236" t="str">
        <f ca="1">IF(ISERROR($V315),"",OFFSET('Smelter Look-up'!$D$4,$V315-4,0)&amp;"")</f>
        <v/>
      </c>
      <c r="F315" s="236" t="str">
        <f ca="1">IF(ISERROR($V315),"",OFFSET('Smelter Look-up'!$E$4,$V315-4,0))</f>
        <v/>
      </c>
      <c r="G315" s="236" t="str">
        <f ca="1">IF(C315=$X$4,"Enter smelter details", IF(ISERROR($V315),"",OFFSET('Smelter Look-up'!$F$4,$V315-4,0)))</f>
        <v/>
      </c>
      <c r="H315" s="237" t="str">
        <f ca="1">IF(ISERROR($V315),"",OFFSET('Smelter Look-up'!$G$4,$V315-4,0))</f>
        <v/>
      </c>
      <c r="I315" s="238" t="str">
        <f ca="1">IF(ISERROR($V315),"",OFFSET('Smelter Look-up'!$H$4,$V315-4,0))</f>
        <v/>
      </c>
      <c r="J315" s="238" t="str">
        <f ca="1">IF(ISERROR($V315),"",OFFSET('Smelter Look-up'!$I$4,$V315-4,0))</f>
        <v/>
      </c>
      <c r="K315" s="240"/>
      <c r="L315" s="240"/>
      <c r="M315" s="240"/>
      <c r="N315" s="240"/>
      <c r="O315" s="240"/>
      <c r="P315" s="239"/>
      <c r="Q315" s="241"/>
      <c r="R315" s="236" t="str">
        <f ca="1">IF(ISERROR($V315),"",OFFSET('Smelter Look-up'!$C$4,$V315-4,0)&amp;"")</f>
        <v/>
      </c>
      <c r="S315" s="250" t="str">
        <f t="shared" ref="S315:S378" ca="1" si="15">IF(B315="","",IF(ISERROR(MATCH($E315,CL,0)),"Unknown",INDIRECT("'C'!$A$"&amp;MATCH($E315,CL,0)+1)))</f>
        <v/>
      </c>
      <c r="T315" s="250" t="str">
        <f ca="1">IF(B315="","",IF(ISERROR(MATCH($J315,SorP!$B$1:$B$6230,0)),"",INDIRECT("'SorP'!$A$"&amp;MATCH($J315,SorP!$B$1:$B$6230,0))))</f>
        <v/>
      </c>
      <c r="U315" s="280"/>
      <c r="V315" s="281" t="e">
        <f>IF(C315="",NA(),MATCH($B315&amp;$C315,'Smelter Look-up'!$J:$J,0))</f>
        <v>#N/A</v>
      </c>
      <c r="W315" s="282"/>
      <c r="X315" s="282">
        <f t="shared" ref="X315:X378" ca="1" si="16">IF(AND(C315="Smelter not listed",OR(LEN(D315)=0,LEN(E315)=0)),1,0)</f>
        <v>0</v>
      </c>
      <c r="Y315" s="282"/>
      <c r="Z315" s="282"/>
      <c r="AB315" s="284" t="str">
        <f t="shared" ref="AB315:AB378" si="17">B315&amp;C315</f>
        <v/>
      </c>
    </row>
    <row r="316" spans="1:28" s="283" customFormat="1" ht="20.25">
      <c r="A316" s="235"/>
      <c r="B316" s="236" t="str">
        <f>IF(LEN(A316)=0,"",INDEX('Smelter Look-up'!$A:$A,MATCH($A316,'Smelter Look-up'!$E:$E,0)))</f>
        <v/>
      </c>
      <c r="C316" s="242" t="str">
        <f>IF(LEN(A316)=0,"",INDEX('Smelter Look-up'!$C:$C,MATCH($A316,'Smelter Look-up'!$E:$E,0)))</f>
        <v/>
      </c>
      <c r="D316" s="236"/>
      <c r="E316" s="236" t="str">
        <f ca="1">IF(ISERROR($V316),"",OFFSET('Smelter Look-up'!$D$4,$V316-4,0)&amp;"")</f>
        <v/>
      </c>
      <c r="F316" s="236" t="str">
        <f ca="1">IF(ISERROR($V316),"",OFFSET('Smelter Look-up'!$E$4,$V316-4,0))</f>
        <v/>
      </c>
      <c r="G316" s="236" t="str">
        <f ca="1">IF(C316=$X$4,"Enter smelter details", IF(ISERROR($V316),"",OFFSET('Smelter Look-up'!$F$4,$V316-4,0)))</f>
        <v/>
      </c>
      <c r="H316" s="237" t="str">
        <f ca="1">IF(ISERROR($V316),"",OFFSET('Smelter Look-up'!$G$4,$V316-4,0))</f>
        <v/>
      </c>
      <c r="I316" s="238" t="str">
        <f ca="1">IF(ISERROR($V316),"",OFFSET('Smelter Look-up'!$H$4,$V316-4,0))</f>
        <v/>
      </c>
      <c r="J316" s="238" t="str">
        <f ca="1">IF(ISERROR($V316),"",OFFSET('Smelter Look-up'!$I$4,$V316-4,0))</f>
        <v/>
      </c>
      <c r="K316" s="240"/>
      <c r="L316" s="240"/>
      <c r="M316" s="240"/>
      <c r="N316" s="240"/>
      <c r="O316" s="240"/>
      <c r="P316" s="239"/>
      <c r="Q316" s="241"/>
      <c r="R316" s="236" t="str">
        <f ca="1">IF(ISERROR($V316),"",OFFSET('Smelter Look-up'!$C$4,$V316-4,0)&amp;"")</f>
        <v/>
      </c>
      <c r="S316" s="250" t="str">
        <f t="shared" ca="1" si="15"/>
        <v/>
      </c>
      <c r="T316" s="250" t="str">
        <f ca="1">IF(B316="","",IF(ISERROR(MATCH($J316,SorP!$B$1:$B$6230,0)),"",INDIRECT("'SorP'!$A$"&amp;MATCH($J316,SorP!$B$1:$B$6230,0))))</f>
        <v/>
      </c>
      <c r="U316" s="280"/>
      <c r="V316" s="281" t="e">
        <f>IF(C316="",NA(),MATCH($B316&amp;$C316,'Smelter Look-up'!$J:$J,0))</f>
        <v>#N/A</v>
      </c>
      <c r="W316" s="282"/>
      <c r="X316" s="282">
        <f t="shared" ca="1" si="16"/>
        <v>0</v>
      </c>
      <c r="Y316" s="282"/>
      <c r="Z316" s="282"/>
      <c r="AB316" s="284" t="str">
        <f t="shared" si="17"/>
        <v/>
      </c>
    </row>
    <row r="317" spans="1:28" s="283" customFormat="1" ht="20.25">
      <c r="A317" s="235"/>
      <c r="B317" s="236" t="str">
        <f>IF(LEN(A317)=0,"",INDEX('Smelter Look-up'!$A:$A,MATCH($A317,'Smelter Look-up'!$E:$E,0)))</f>
        <v/>
      </c>
      <c r="C317" s="242" t="str">
        <f>IF(LEN(A317)=0,"",INDEX('Smelter Look-up'!$C:$C,MATCH($A317,'Smelter Look-up'!$E:$E,0)))</f>
        <v/>
      </c>
      <c r="D317" s="236"/>
      <c r="E317" s="236" t="str">
        <f ca="1">IF(ISERROR($V317),"",OFFSET('Smelter Look-up'!$D$4,$V317-4,0)&amp;"")</f>
        <v/>
      </c>
      <c r="F317" s="236" t="str">
        <f ca="1">IF(ISERROR($V317),"",OFFSET('Smelter Look-up'!$E$4,$V317-4,0))</f>
        <v/>
      </c>
      <c r="G317" s="236" t="str">
        <f ca="1">IF(C317=$X$4,"Enter smelter details", IF(ISERROR($V317),"",OFFSET('Smelter Look-up'!$F$4,$V317-4,0)))</f>
        <v/>
      </c>
      <c r="H317" s="237" t="str">
        <f ca="1">IF(ISERROR($V317),"",OFFSET('Smelter Look-up'!$G$4,$V317-4,0))</f>
        <v/>
      </c>
      <c r="I317" s="238" t="str">
        <f ca="1">IF(ISERROR($V317),"",OFFSET('Smelter Look-up'!$H$4,$V317-4,0))</f>
        <v/>
      </c>
      <c r="J317" s="238" t="str">
        <f ca="1">IF(ISERROR($V317),"",OFFSET('Smelter Look-up'!$I$4,$V317-4,0))</f>
        <v/>
      </c>
      <c r="K317" s="240"/>
      <c r="L317" s="240"/>
      <c r="M317" s="240"/>
      <c r="N317" s="240"/>
      <c r="O317" s="240"/>
      <c r="P317" s="239"/>
      <c r="Q317" s="241"/>
      <c r="R317" s="236" t="str">
        <f ca="1">IF(ISERROR($V317),"",OFFSET('Smelter Look-up'!$C$4,$V317-4,0)&amp;"")</f>
        <v/>
      </c>
      <c r="S317" s="250" t="str">
        <f t="shared" ca="1" si="15"/>
        <v/>
      </c>
      <c r="T317" s="250" t="str">
        <f ca="1">IF(B317="","",IF(ISERROR(MATCH($J317,SorP!$B$1:$B$6230,0)),"",INDIRECT("'SorP'!$A$"&amp;MATCH($J317,SorP!$B$1:$B$6230,0))))</f>
        <v/>
      </c>
      <c r="U317" s="280"/>
      <c r="V317" s="281" t="e">
        <f>IF(C317="",NA(),MATCH($B317&amp;$C317,'Smelter Look-up'!$J:$J,0))</f>
        <v>#N/A</v>
      </c>
      <c r="W317" s="282"/>
      <c r="X317" s="282">
        <f t="shared" ca="1" si="16"/>
        <v>0</v>
      </c>
      <c r="Y317" s="282"/>
      <c r="Z317" s="282"/>
      <c r="AB317" s="284" t="str">
        <f t="shared" si="17"/>
        <v/>
      </c>
    </row>
    <row r="318" spans="1:28" s="283" customFormat="1" ht="20.25">
      <c r="A318" s="235"/>
      <c r="B318" s="236" t="str">
        <f>IF(LEN(A318)=0,"",INDEX('Smelter Look-up'!$A:$A,MATCH($A318,'Smelter Look-up'!$E:$E,0)))</f>
        <v/>
      </c>
      <c r="C318" s="242" t="str">
        <f>IF(LEN(A318)=0,"",INDEX('Smelter Look-up'!$C:$C,MATCH($A318,'Smelter Look-up'!$E:$E,0)))</f>
        <v/>
      </c>
      <c r="D318" s="236"/>
      <c r="E318" s="236" t="str">
        <f ca="1">IF(ISERROR($V318),"",OFFSET('Smelter Look-up'!$D$4,$V318-4,0)&amp;"")</f>
        <v/>
      </c>
      <c r="F318" s="236" t="str">
        <f ca="1">IF(ISERROR($V318),"",OFFSET('Smelter Look-up'!$E$4,$V318-4,0))</f>
        <v/>
      </c>
      <c r="G318" s="236" t="str">
        <f ca="1">IF(C318=$X$4,"Enter smelter details", IF(ISERROR($V318),"",OFFSET('Smelter Look-up'!$F$4,$V318-4,0)))</f>
        <v/>
      </c>
      <c r="H318" s="237" t="str">
        <f ca="1">IF(ISERROR($V318),"",OFFSET('Smelter Look-up'!$G$4,$V318-4,0))</f>
        <v/>
      </c>
      <c r="I318" s="238" t="str">
        <f ca="1">IF(ISERROR($V318),"",OFFSET('Smelter Look-up'!$H$4,$V318-4,0))</f>
        <v/>
      </c>
      <c r="J318" s="238" t="str">
        <f ca="1">IF(ISERROR($V318),"",OFFSET('Smelter Look-up'!$I$4,$V318-4,0))</f>
        <v/>
      </c>
      <c r="K318" s="240"/>
      <c r="L318" s="240"/>
      <c r="M318" s="240"/>
      <c r="N318" s="240"/>
      <c r="O318" s="240"/>
      <c r="P318" s="239"/>
      <c r="Q318" s="241"/>
      <c r="R318" s="236" t="str">
        <f ca="1">IF(ISERROR($V318),"",OFFSET('Smelter Look-up'!$C$4,$V318-4,0)&amp;"")</f>
        <v/>
      </c>
      <c r="S318" s="250" t="str">
        <f t="shared" ca="1" si="15"/>
        <v/>
      </c>
      <c r="T318" s="250" t="str">
        <f ca="1">IF(B318="","",IF(ISERROR(MATCH($J318,SorP!$B$1:$B$6230,0)),"",INDIRECT("'SorP'!$A$"&amp;MATCH($J318,SorP!$B$1:$B$6230,0))))</f>
        <v/>
      </c>
      <c r="U318" s="280"/>
      <c r="V318" s="281" t="e">
        <f>IF(C318="",NA(),MATCH($B318&amp;$C318,'Smelter Look-up'!$J:$J,0))</f>
        <v>#N/A</v>
      </c>
      <c r="W318" s="282"/>
      <c r="X318" s="282">
        <f t="shared" ca="1" si="16"/>
        <v>0</v>
      </c>
      <c r="Y318" s="282"/>
      <c r="Z318" s="282"/>
      <c r="AB318" s="284" t="str">
        <f t="shared" si="17"/>
        <v/>
      </c>
    </row>
    <row r="319" spans="1:28" s="283" customFormat="1" ht="20.25">
      <c r="A319" s="235"/>
      <c r="B319" s="236" t="str">
        <f>IF(LEN(A319)=0,"",INDEX('Smelter Look-up'!$A:$A,MATCH($A319,'Smelter Look-up'!$E:$E,0)))</f>
        <v/>
      </c>
      <c r="C319" s="242" t="str">
        <f>IF(LEN(A319)=0,"",INDEX('Smelter Look-up'!$C:$C,MATCH($A319,'Smelter Look-up'!$E:$E,0)))</f>
        <v/>
      </c>
      <c r="D319" s="236"/>
      <c r="E319" s="236" t="str">
        <f ca="1">IF(ISERROR($V319),"",OFFSET('Smelter Look-up'!$D$4,$V319-4,0)&amp;"")</f>
        <v/>
      </c>
      <c r="F319" s="236" t="str">
        <f ca="1">IF(ISERROR($V319),"",OFFSET('Smelter Look-up'!$E$4,$V319-4,0))</f>
        <v/>
      </c>
      <c r="G319" s="236" t="str">
        <f ca="1">IF(C319=$X$4,"Enter smelter details", IF(ISERROR($V319),"",OFFSET('Smelter Look-up'!$F$4,$V319-4,0)))</f>
        <v/>
      </c>
      <c r="H319" s="237" t="str">
        <f ca="1">IF(ISERROR($V319),"",OFFSET('Smelter Look-up'!$G$4,$V319-4,0))</f>
        <v/>
      </c>
      <c r="I319" s="238" t="str">
        <f ca="1">IF(ISERROR($V319),"",OFFSET('Smelter Look-up'!$H$4,$V319-4,0))</f>
        <v/>
      </c>
      <c r="J319" s="238" t="str">
        <f ca="1">IF(ISERROR($V319),"",OFFSET('Smelter Look-up'!$I$4,$V319-4,0))</f>
        <v/>
      </c>
      <c r="K319" s="240"/>
      <c r="L319" s="240"/>
      <c r="M319" s="240"/>
      <c r="N319" s="240"/>
      <c r="O319" s="240"/>
      <c r="P319" s="239"/>
      <c r="Q319" s="241"/>
      <c r="R319" s="236" t="str">
        <f ca="1">IF(ISERROR($V319),"",OFFSET('Smelter Look-up'!$C$4,$V319-4,0)&amp;"")</f>
        <v/>
      </c>
      <c r="S319" s="250" t="str">
        <f t="shared" ca="1" si="15"/>
        <v/>
      </c>
      <c r="T319" s="250" t="str">
        <f ca="1">IF(B319="","",IF(ISERROR(MATCH($J319,SorP!$B$1:$B$6230,0)),"",INDIRECT("'SorP'!$A$"&amp;MATCH($J319,SorP!$B$1:$B$6230,0))))</f>
        <v/>
      </c>
      <c r="U319" s="280"/>
      <c r="V319" s="281" t="e">
        <f>IF(C319="",NA(),MATCH($B319&amp;$C319,'Smelter Look-up'!$J:$J,0))</f>
        <v>#N/A</v>
      </c>
      <c r="W319" s="282"/>
      <c r="X319" s="282">
        <f t="shared" ca="1" si="16"/>
        <v>0</v>
      </c>
      <c r="Y319" s="282"/>
      <c r="Z319" s="282"/>
      <c r="AB319" s="284" t="str">
        <f t="shared" si="17"/>
        <v/>
      </c>
    </row>
    <row r="320" spans="1:28" s="283" customFormat="1" ht="20.25">
      <c r="A320" s="235"/>
      <c r="B320" s="236" t="str">
        <f>IF(LEN(A320)=0,"",INDEX('Smelter Look-up'!$A:$A,MATCH($A320,'Smelter Look-up'!$E:$E,0)))</f>
        <v/>
      </c>
      <c r="C320" s="242" t="str">
        <f>IF(LEN(A320)=0,"",INDEX('Smelter Look-up'!$C:$C,MATCH($A320,'Smelter Look-up'!$E:$E,0)))</f>
        <v/>
      </c>
      <c r="D320" s="236"/>
      <c r="E320" s="236" t="str">
        <f ca="1">IF(ISERROR($V320),"",OFFSET('Smelter Look-up'!$D$4,$V320-4,0)&amp;"")</f>
        <v/>
      </c>
      <c r="F320" s="236" t="str">
        <f ca="1">IF(ISERROR($V320),"",OFFSET('Smelter Look-up'!$E$4,$V320-4,0))</f>
        <v/>
      </c>
      <c r="G320" s="236" t="str">
        <f ca="1">IF(C320=$X$4,"Enter smelter details", IF(ISERROR($V320),"",OFFSET('Smelter Look-up'!$F$4,$V320-4,0)))</f>
        <v/>
      </c>
      <c r="H320" s="237" t="str">
        <f ca="1">IF(ISERROR($V320),"",OFFSET('Smelter Look-up'!$G$4,$V320-4,0))</f>
        <v/>
      </c>
      <c r="I320" s="238" t="str">
        <f ca="1">IF(ISERROR($V320),"",OFFSET('Smelter Look-up'!$H$4,$V320-4,0))</f>
        <v/>
      </c>
      <c r="J320" s="238" t="str">
        <f ca="1">IF(ISERROR($V320),"",OFFSET('Smelter Look-up'!$I$4,$V320-4,0))</f>
        <v/>
      </c>
      <c r="K320" s="240"/>
      <c r="L320" s="240"/>
      <c r="M320" s="240"/>
      <c r="N320" s="240"/>
      <c r="O320" s="240"/>
      <c r="P320" s="239"/>
      <c r="Q320" s="241"/>
      <c r="R320" s="236" t="str">
        <f ca="1">IF(ISERROR($V320),"",OFFSET('Smelter Look-up'!$C$4,$V320-4,0)&amp;"")</f>
        <v/>
      </c>
      <c r="S320" s="250" t="str">
        <f t="shared" ca="1" si="15"/>
        <v/>
      </c>
      <c r="T320" s="250" t="str">
        <f ca="1">IF(B320="","",IF(ISERROR(MATCH($J320,SorP!$B$1:$B$6230,0)),"",INDIRECT("'SorP'!$A$"&amp;MATCH($J320,SorP!$B$1:$B$6230,0))))</f>
        <v/>
      </c>
      <c r="U320" s="280"/>
      <c r="V320" s="281" t="e">
        <f>IF(C320="",NA(),MATCH($B320&amp;$C320,'Smelter Look-up'!$J:$J,0))</f>
        <v>#N/A</v>
      </c>
      <c r="W320" s="282"/>
      <c r="X320" s="282">
        <f t="shared" ca="1" si="16"/>
        <v>0</v>
      </c>
      <c r="Y320" s="282"/>
      <c r="Z320" s="282"/>
      <c r="AB320" s="284" t="str">
        <f t="shared" si="17"/>
        <v/>
      </c>
    </row>
    <row r="321" spans="1:28" s="283" customFormat="1" ht="20.25">
      <c r="A321" s="235"/>
      <c r="B321" s="236" t="str">
        <f>IF(LEN(A321)=0,"",INDEX('Smelter Look-up'!$A:$A,MATCH($A321,'Smelter Look-up'!$E:$E,0)))</f>
        <v/>
      </c>
      <c r="C321" s="242" t="str">
        <f>IF(LEN(A321)=0,"",INDEX('Smelter Look-up'!$C:$C,MATCH($A321,'Smelter Look-up'!$E:$E,0)))</f>
        <v/>
      </c>
      <c r="D321" s="236"/>
      <c r="E321" s="236" t="str">
        <f ca="1">IF(ISERROR($V321),"",OFFSET('Smelter Look-up'!$D$4,$V321-4,0)&amp;"")</f>
        <v/>
      </c>
      <c r="F321" s="236" t="str">
        <f ca="1">IF(ISERROR($V321),"",OFFSET('Smelter Look-up'!$E$4,$V321-4,0))</f>
        <v/>
      </c>
      <c r="G321" s="236" t="str">
        <f ca="1">IF(C321=$X$4,"Enter smelter details", IF(ISERROR($V321),"",OFFSET('Smelter Look-up'!$F$4,$V321-4,0)))</f>
        <v/>
      </c>
      <c r="H321" s="237" t="str">
        <f ca="1">IF(ISERROR($V321),"",OFFSET('Smelter Look-up'!$G$4,$V321-4,0))</f>
        <v/>
      </c>
      <c r="I321" s="238" t="str">
        <f ca="1">IF(ISERROR($V321),"",OFFSET('Smelter Look-up'!$H$4,$V321-4,0))</f>
        <v/>
      </c>
      <c r="J321" s="238" t="str">
        <f ca="1">IF(ISERROR($V321),"",OFFSET('Smelter Look-up'!$I$4,$V321-4,0))</f>
        <v/>
      </c>
      <c r="K321" s="240"/>
      <c r="L321" s="240"/>
      <c r="M321" s="240"/>
      <c r="N321" s="240"/>
      <c r="O321" s="240"/>
      <c r="P321" s="239"/>
      <c r="Q321" s="241"/>
      <c r="R321" s="236" t="str">
        <f ca="1">IF(ISERROR($V321),"",OFFSET('Smelter Look-up'!$C$4,$V321-4,0)&amp;"")</f>
        <v/>
      </c>
      <c r="S321" s="250" t="str">
        <f t="shared" ca="1" si="15"/>
        <v/>
      </c>
      <c r="T321" s="250" t="str">
        <f ca="1">IF(B321="","",IF(ISERROR(MATCH($J321,SorP!$B$1:$B$6230,0)),"",INDIRECT("'SorP'!$A$"&amp;MATCH($J321,SorP!$B$1:$B$6230,0))))</f>
        <v/>
      </c>
      <c r="U321" s="280"/>
      <c r="V321" s="281" t="e">
        <f>IF(C321="",NA(),MATCH($B321&amp;$C321,'Smelter Look-up'!$J:$J,0))</f>
        <v>#N/A</v>
      </c>
      <c r="W321" s="282"/>
      <c r="X321" s="282">
        <f t="shared" ca="1" si="16"/>
        <v>0</v>
      </c>
      <c r="Y321" s="282"/>
      <c r="Z321" s="282"/>
      <c r="AB321" s="284" t="str">
        <f t="shared" si="17"/>
        <v/>
      </c>
    </row>
    <row r="322" spans="1:28" s="283" customFormat="1" ht="20.25">
      <c r="A322" s="235"/>
      <c r="B322" s="236" t="str">
        <f>IF(LEN(A322)=0,"",INDEX('Smelter Look-up'!$A:$A,MATCH($A322,'Smelter Look-up'!$E:$E,0)))</f>
        <v/>
      </c>
      <c r="C322" s="242" t="str">
        <f>IF(LEN(A322)=0,"",INDEX('Smelter Look-up'!$C:$C,MATCH($A322,'Smelter Look-up'!$E:$E,0)))</f>
        <v/>
      </c>
      <c r="D322" s="236"/>
      <c r="E322" s="236" t="str">
        <f ca="1">IF(ISERROR($V322),"",OFFSET('Smelter Look-up'!$D$4,$V322-4,0)&amp;"")</f>
        <v/>
      </c>
      <c r="F322" s="236" t="str">
        <f ca="1">IF(ISERROR($V322),"",OFFSET('Smelter Look-up'!$E$4,$V322-4,0))</f>
        <v/>
      </c>
      <c r="G322" s="236" t="str">
        <f ca="1">IF(C322=$X$4,"Enter smelter details", IF(ISERROR($V322),"",OFFSET('Smelter Look-up'!$F$4,$V322-4,0)))</f>
        <v/>
      </c>
      <c r="H322" s="237" t="str">
        <f ca="1">IF(ISERROR($V322),"",OFFSET('Smelter Look-up'!$G$4,$V322-4,0))</f>
        <v/>
      </c>
      <c r="I322" s="238" t="str">
        <f ca="1">IF(ISERROR($V322),"",OFFSET('Smelter Look-up'!$H$4,$V322-4,0))</f>
        <v/>
      </c>
      <c r="J322" s="238" t="str">
        <f ca="1">IF(ISERROR($V322),"",OFFSET('Smelter Look-up'!$I$4,$V322-4,0))</f>
        <v/>
      </c>
      <c r="K322" s="240"/>
      <c r="L322" s="240"/>
      <c r="M322" s="240"/>
      <c r="N322" s="240"/>
      <c r="O322" s="240"/>
      <c r="P322" s="239"/>
      <c r="Q322" s="241"/>
      <c r="R322" s="236" t="str">
        <f ca="1">IF(ISERROR($V322),"",OFFSET('Smelter Look-up'!$C$4,$V322-4,0)&amp;"")</f>
        <v/>
      </c>
      <c r="S322" s="250" t="str">
        <f t="shared" ca="1" si="15"/>
        <v/>
      </c>
      <c r="T322" s="250" t="str">
        <f ca="1">IF(B322="","",IF(ISERROR(MATCH($J322,SorP!$B$1:$B$6230,0)),"",INDIRECT("'SorP'!$A$"&amp;MATCH($J322,SorP!$B$1:$B$6230,0))))</f>
        <v/>
      </c>
      <c r="U322" s="280"/>
      <c r="V322" s="281" t="e">
        <f>IF(C322="",NA(),MATCH($B322&amp;$C322,'Smelter Look-up'!$J:$J,0))</f>
        <v>#N/A</v>
      </c>
      <c r="W322" s="282"/>
      <c r="X322" s="282">
        <f t="shared" ca="1" si="16"/>
        <v>0</v>
      </c>
      <c r="Y322" s="282"/>
      <c r="Z322" s="282"/>
      <c r="AB322" s="284" t="str">
        <f t="shared" si="17"/>
        <v/>
      </c>
    </row>
    <row r="323" spans="1:28" s="283" customFormat="1" ht="20.25">
      <c r="A323" s="235"/>
      <c r="B323" s="236" t="str">
        <f>IF(LEN(A323)=0,"",INDEX('Smelter Look-up'!$A:$A,MATCH($A323,'Smelter Look-up'!$E:$E,0)))</f>
        <v/>
      </c>
      <c r="C323" s="242" t="str">
        <f>IF(LEN(A323)=0,"",INDEX('Smelter Look-up'!$C:$C,MATCH($A323,'Smelter Look-up'!$E:$E,0)))</f>
        <v/>
      </c>
      <c r="D323" s="236"/>
      <c r="E323" s="236" t="str">
        <f ca="1">IF(ISERROR($V323),"",OFFSET('Smelter Look-up'!$D$4,$V323-4,0)&amp;"")</f>
        <v/>
      </c>
      <c r="F323" s="236" t="str">
        <f ca="1">IF(ISERROR($V323),"",OFFSET('Smelter Look-up'!$E$4,$V323-4,0))</f>
        <v/>
      </c>
      <c r="G323" s="236" t="str">
        <f ca="1">IF(C323=$X$4,"Enter smelter details", IF(ISERROR($V323),"",OFFSET('Smelter Look-up'!$F$4,$V323-4,0)))</f>
        <v/>
      </c>
      <c r="H323" s="237" t="str">
        <f ca="1">IF(ISERROR($V323),"",OFFSET('Smelter Look-up'!$G$4,$V323-4,0))</f>
        <v/>
      </c>
      <c r="I323" s="238" t="str">
        <f ca="1">IF(ISERROR($V323),"",OFFSET('Smelter Look-up'!$H$4,$V323-4,0))</f>
        <v/>
      </c>
      <c r="J323" s="238" t="str">
        <f ca="1">IF(ISERROR($V323),"",OFFSET('Smelter Look-up'!$I$4,$V323-4,0))</f>
        <v/>
      </c>
      <c r="K323" s="240"/>
      <c r="L323" s="240"/>
      <c r="M323" s="240"/>
      <c r="N323" s="240"/>
      <c r="O323" s="240"/>
      <c r="P323" s="239"/>
      <c r="Q323" s="241"/>
      <c r="R323" s="236" t="str">
        <f ca="1">IF(ISERROR($V323),"",OFFSET('Smelter Look-up'!$C$4,$V323-4,0)&amp;"")</f>
        <v/>
      </c>
      <c r="S323" s="250" t="str">
        <f t="shared" ca="1" si="15"/>
        <v/>
      </c>
      <c r="T323" s="250" t="str">
        <f ca="1">IF(B323="","",IF(ISERROR(MATCH($J323,SorP!$B$1:$B$6230,0)),"",INDIRECT("'SorP'!$A$"&amp;MATCH($J323,SorP!$B$1:$B$6230,0))))</f>
        <v/>
      </c>
      <c r="U323" s="280"/>
      <c r="V323" s="281" t="e">
        <f>IF(C323="",NA(),MATCH($B323&amp;$C323,'Smelter Look-up'!$J:$J,0))</f>
        <v>#N/A</v>
      </c>
      <c r="W323" s="282"/>
      <c r="X323" s="282">
        <f t="shared" ca="1" si="16"/>
        <v>0</v>
      </c>
      <c r="Y323" s="282"/>
      <c r="Z323" s="282"/>
      <c r="AB323" s="284" t="str">
        <f t="shared" si="17"/>
        <v/>
      </c>
    </row>
    <row r="324" spans="1:28" s="283" customFormat="1" ht="20.25">
      <c r="A324" s="235"/>
      <c r="B324" s="236" t="str">
        <f>IF(LEN(A324)=0,"",INDEX('Smelter Look-up'!$A:$A,MATCH($A324,'Smelter Look-up'!$E:$E,0)))</f>
        <v/>
      </c>
      <c r="C324" s="242" t="str">
        <f>IF(LEN(A324)=0,"",INDEX('Smelter Look-up'!$C:$C,MATCH($A324,'Smelter Look-up'!$E:$E,0)))</f>
        <v/>
      </c>
      <c r="D324" s="236"/>
      <c r="E324" s="236" t="str">
        <f ca="1">IF(ISERROR($V324),"",OFFSET('Smelter Look-up'!$D$4,$V324-4,0)&amp;"")</f>
        <v/>
      </c>
      <c r="F324" s="236" t="str">
        <f ca="1">IF(ISERROR($V324),"",OFFSET('Smelter Look-up'!$E$4,$V324-4,0))</f>
        <v/>
      </c>
      <c r="G324" s="236" t="str">
        <f ca="1">IF(C324=$X$4,"Enter smelter details", IF(ISERROR($V324),"",OFFSET('Smelter Look-up'!$F$4,$V324-4,0)))</f>
        <v/>
      </c>
      <c r="H324" s="237" t="str">
        <f ca="1">IF(ISERROR($V324),"",OFFSET('Smelter Look-up'!$G$4,$V324-4,0))</f>
        <v/>
      </c>
      <c r="I324" s="238" t="str">
        <f ca="1">IF(ISERROR($V324),"",OFFSET('Smelter Look-up'!$H$4,$V324-4,0))</f>
        <v/>
      </c>
      <c r="J324" s="238" t="str">
        <f ca="1">IF(ISERROR($V324),"",OFFSET('Smelter Look-up'!$I$4,$V324-4,0))</f>
        <v/>
      </c>
      <c r="K324" s="240"/>
      <c r="L324" s="240"/>
      <c r="M324" s="240"/>
      <c r="N324" s="240"/>
      <c r="O324" s="240"/>
      <c r="P324" s="239"/>
      <c r="Q324" s="241"/>
      <c r="R324" s="236" t="str">
        <f ca="1">IF(ISERROR($V324),"",OFFSET('Smelter Look-up'!$C$4,$V324-4,0)&amp;"")</f>
        <v/>
      </c>
      <c r="S324" s="250" t="str">
        <f t="shared" ca="1" si="15"/>
        <v/>
      </c>
      <c r="T324" s="250" t="str">
        <f ca="1">IF(B324="","",IF(ISERROR(MATCH($J324,SorP!$B$1:$B$6230,0)),"",INDIRECT("'SorP'!$A$"&amp;MATCH($J324,SorP!$B$1:$B$6230,0))))</f>
        <v/>
      </c>
      <c r="U324" s="280"/>
      <c r="V324" s="281" t="e">
        <f>IF(C324="",NA(),MATCH($B324&amp;$C324,'Smelter Look-up'!$J:$J,0))</f>
        <v>#N/A</v>
      </c>
      <c r="W324" s="282"/>
      <c r="X324" s="282">
        <f t="shared" ca="1" si="16"/>
        <v>0</v>
      </c>
      <c r="Y324" s="282"/>
      <c r="Z324" s="282"/>
      <c r="AB324" s="284" t="str">
        <f t="shared" si="17"/>
        <v/>
      </c>
    </row>
    <row r="325" spans="1:28" s="283" customFormat="1" ht="20.25">
      <c r="A325" s="235"/>
      <c r="B325" s="236" t="str">
        <f>IF(LEN(A325)=0,"",INDEX('Smelter Look-up'!$A:$A,MATCH($A325,'Smelter Look-up'!$E:$E,0)))</f>
        <v/>
      </c>
      <c r="C325" s="242" t="str">
        <f>IF(LEN(A325)=0,"",INDEX('Smelter Look-up'!$C:$C,MATCH($A325,'Smelter Look-up'!$E:$E,0)))</f>
        <v/>
      </c>
      <c r="D325" s="236"/>
      <c r="E325" s="236" t="str">
        <f ca="1">IF(ISERROR($V325),"",OFFSET('Smelter Look-up'!$D$4,$V325-4,0)&amp;"")</f>
        <v/>
      </c>
      <c r="F325" s="236" t="str">
        <f ca="1">IF(ISERROR($V325),"",OFFSET('Smelter Look-up'!$E$4,$V325-4,0))</f>
        <v/>
      </c>
      <c r="G325" s="236" t="str">
        <f ca="1">IF(C325=$X$4,"Enter smelter details", IF(ISERROR($V325),"",OFFSET('Smelter Look-up'!$F$4,$V325-4,0)))</f>
        <v/>
      </c>
      <c r="H325" s="237" t="str">
        <f ca="1">IF(ISERROR($V325),"",OFFSET('Smelter Look-up'!$G$4,$V325-4,0))</f>
        <v/>
      </c>
      <c r="I325" s="238" t="str">
        <f ca="1">IF(ISERROR($V325),"",OFFSET('Smelter Look-up'!$H$4,$V325-4,0))</f>
        <v/>
      </c>
      <c r="J325" s="238" t="str">
        <f ca="1">IF(ISERROR($V325),"",OFFSET('Smelter Look-up'!$I$4,$V325-4,0))</f>
        <v/>
      </c>
      <c r="K325" s="240"/>
      <c r="L325" s="240"/>
      <c r="M325" s="240"/>
      <c r="N325" s="240"/>
      <c r="O325" s="240"/>
      <c r="P325" s="239"/>
      <c r="Q325" s="241"/>
      <c r="R325" s="236" t="str">
        <f ca="1">IF(ISERROR($V325),"",OFFSET('Smelter Look-up'!$C$4,$V325-4,0)&amp;"")</f>
        <v/>
      </c>
      <c r="S325" s="250" t="str">
        <f t="shared" ca="1" si="15"/>
        <v/>
      </c>
      <c r="T325" s="250" t="str">
        <f ca="1">IF(B325="","",IF(ISERROR(MATCH($J325,SorP!$B$1:$B$6230,0)),"",INDIRECT("'SorP'!$A$"&amp;MATCH($J325,SorP!$B$1:$B$6230,0))))</f>
        <v/>
      </c>
      <c r="U325" s="280"/>
      <c r="V325" s="281" t="e">
        <f>IF(C325="",NA(),MATCH($B325&amp;$C325,'Smelter Look-up'!$J:$J,0))</f>
        <v>#N/A</v>
      </c>
      <c r="W325" s="282"/>
      <c r="X325" s="282">
        <f t="shared" ca="1" si="16"/>
        <v>0</v>
      </c>
      <c r="Y325" s="282"/>
      <c r="Z325" s="282"/>
      <c r="AB325" s="284" t="str">
        <f t="shared" si="17"/>
        <v/>
      </c>
    </row>
    <row r="326" spans="1:28" s="283" customFormat="1" ht="20.25">
      <c r="A326" s="235"/>
      <c r="B326" s="236" t="str">
        <f>IF(LEN(A326)=0,"",INDEX('Smelter Look-up'!$A:$A,MATCH($A326,'Smelter Look-up'!$E:$E,0)))</f>
        <v/>
      </c>
      <c r="C326" s="242" t="str">
        <f>IF(LEN(A326)=0,"",INDEX('Smelter Look-up'!$C:$C,MATCH($A326,'Smelter Look-up'!$E:$E,0)))</f>
        <v/>
      </c>
      <c r="D326" s="236"/>
      <c r="E326" s="236" t="str">
        <f ca="1">IF(ISERROR($V326),"",OFFSET('Smelter Look-up'!$D$4,$V326-4,0)&amp;"")</f>
        <v/>
      </c>
      <c r="F326" s="236" t="str">
        <f ca="1">IF(ISERROR($V326),"",OFFSET('Smelter Look-up'!$E$4,$V326-4,0))</f>
        <v/>
      </c>
      <c r="G326" s="236" t="str">
        <f ca="1">IF(C326=$X$4,"Enter smelter details", IF(ISERROR($V326),"",OFFSET('Smelter Look-up'!$F$4,$V326-4,0)))</f>
        <v/>
      </c>
      <c r="H326" s="237" t="str">
        <f ca="1">IF(ISERROR($V326),"",OFFSET('Smelter Look-up'!$G$4,$V326-4,0))</f>
        <v/>
      </c>
      <c r="I326" s="238" t="str">
        <f ca="1">IF(ISERROR($V326),"",OFFSET('Smelter Look-up'!$H$4,$V326-4,0))</f>
        <v/>
      </c>
      <c r="J326" s="238" t="str">
        <f ca="1">IF(ISERROR($V326),"",OFFSET('Smelter Look-up'!$I$4,$V326-4,0))</f>
        <v/>
      </c>
      <c r="K326" s="240"/>
      <c r="L326" s="240"/>
      <c r="M326" s="240"/>
      <c r="N326" s="240"/>
      <c r="O326" s="240"/>
      <c r="P326" s="239"/>
      <c r="Q326" s="241"/>
      <c r="R326" s="236" t="str">
        <f ca="1">IF(ISERROR($V326),"",OFFSET('Smelter Look-up'!$C$4,$V326-4,0)&amp;"")</f>
        <v/>
      </c>
      <c r="S326" s="250" t="str">
        <f t="shared" ca="1" si="15"/>
        <v/>
      </c>
      <c r="T326" s="250" t="str">
        <f ca="1">IF(B326="","",IF(ISERROR(MATCH($J326,SorP!$B$1:$B$6230,0)),"",INDIRECT("'SorP'!$A$"&amp;MATCH($J326,SorP!$B$1:$B$6230,0))))</f>
        <v/>
      </c>
      <c r="U326" s="280"/>
      <c r="V326" s="281" t="e">
        <f>IF(C326="",NA(),MATCH($B326&amp;$C326,'Smelter Look-up'!$J:$J,0))</f>
        <v>#N/A</v>
      </c>
      <c r="W326" s="282"/>
      <c r="X326" s="282">
        <f t="shared" ca="1" si="16"/>
        <v>0</v>
      </c>
      <c r="Y326" s="282"/>
      <c r="Z326" s="282"/>
      <c r="AB326" s="284" t="str">
        <f t="shared" si="17"/>
        <v/>
      </c>
    </row>
    <row r="327" spans="1:28" s="283" customFormat="1" ht="20.25">
      <c r="A327" s="235"/>
      <c r="B327" s="236" t="str">
        <f>IF(LEN(A327)=0,"",INDEX('Smelter Look-up'!$A:$A,MATCH($A327,'Smelter Look-up'!$E:$E,0)))</f>
        <v/>
      </c>
      <c r="C327" s="242" t="str">
        <f>IF(LEN(A327)=0,"",INDEX('Smelter Look-up'!$C:$C,MATCH($A327,'Smelter Look-up'!$E:$E,0)))</f>
        <v/>
      </c>
      <c r="D327" s="236"/>
      <c r="E327" s="236" t="str">
        <f ca="1">IF(ISERROR($V327),"",OFFSET('Smelter Look-up'!$D$4,$V327-4,0)&amp;"")</f>
        <v/>
      </c>
      <c r="F327" s="236" t="str">
        <f ca="1">IF(ISERROR($V327),"",OFFSET('Smelter Look-up'!$E$4,$V327-4,0))</f>
        <v/>
      </c>
      <c r="G327" s="236" t="str">
        <f ca="1">IF(C327=$X$4,"Enter smelter details", IF(ISERROR($V327),"",OFFSET('Smelter Look-up'!$F$4,$V327-4,0)))</f>
        <v/>
      </c>
      <c r="H327" s="237" t="str">
        <f ca="1">IF(ISERROR($V327),"",OFFSET('Smelter Look-up'!$G$4,$V327-4,0))</f>
        <v/>
      </c>
      <c r="I327" s="238" t="str">
        <f ca="1">IF(ISERROR($V327),"",OFFSET('Smelter Look-up'!$H$4,$V327-4,0))</f>
        <v/>
      </c>
      <c r="J327" s="238" t="str">
        <f ca="1">IF(ISERROR($V327),"",OFFSET('Smelter Look-up'!$I$4,$V327-4,0))</f>
        <v/>
      </c>
      <c r="K327" s="240"/>
      <c r="L327" s="240"/>
      <c r="M327" s="240"/>
      <c r="N327" s="240"/>
      <c r="O327" s="240"/>
      <c r="P327" s="239"/>
      <c r="Q327" s="241"/>
      <c r="R327" s="236" t="str">
        <f ca="1">IF(ISERROR($V327),"",OFFSET('Smelter Look-up'!$C$4,$V327-4,0)&amp;"")</f>
        <v/>
      </c>
      <c r="S327" s="250" t="str">
        <f t="shared" ca="1" si="15"/>
        <v/>
      </c>
      <c r="T327" s="250" t="str">
        <f ca="1">IF(B327="","",IF(ISERROR(MATCH($J327,SorP!$B$1:$B$6230,0)),"",INDIRECT("'SorP'!$A$"&amp;MATCH($J327,SorP!$B$1:$B$6230,0))))</f>
        <v/>
      </c>
      <c r="U327" s="280"/>
      <c r="V327" s="281" t="e">
        <f>IF(C327="",NA(),MATCH($B327&amp;$C327,'Smelter Look-up'!$J:$J,0))</f>
        <v>#N/A</v>
      </c>
      <c r="W327" s="282"/>
      <c r="X327" s="282">
        <f t="shared" ca="1" si="16"/>
        <v>0</v>
      </c>
      <c r="Y327" s="282"/>
      <c r="Z327" s="282"/>
      <c r="AB327" s="284" t="str">
        <f t="shared" si="17"/>
        <v/>
      </c>
    </row>
    <row r="328" spans="1:28" s="283" customFormat="1" ht="20.25">
      <c r="A328" s="235"/>
      <c r="B328" s="236" t="str">
        <f>IF(LEN(A328)=0,"",INDEX('Smelter Look-up'!$A:$A,MATCH($A328,'Smelter Look-up'!$E:$E,0)))</f>
        <v/>
      </c>
      <c r="C328" s="242" t="str">
        <f>IF(LEN(A328)=0,"",INDEX('Smelter Look-up'!$C:$C,MATCH($A328,'Smelter Look-up'!$E:$E,0)))</f>
        <v/>
      </c>
      <c r="D328" s="236"/>
      <c r="E328" s="236" t="str">
        <f ca="1">IF(ISERROR($V328),"",OFFSET('Smelter Look-up'!$D$4,$V328-4,0)&amp;"")</f>
        <v/>
      </c>
      <c r="F328" s="236" t="str">
        <f ca="1">IF(ISERROR($V328),"",OFFSET('Smelter Look-up'!$E$4,$V328-4,0))</f>
        <v/>
      </c>
      <c r="G328" s="236" t="str">
        <f ca="1">IF(C328=$X$4,"Enter smelter details", IF(ISERROR($V328),"",OFFSET('Smelter Look-up'!$F$4,$V328-4,0)))</f>
        <v/>
      </c>
      <c r="H328" s="237" t="str">
        <f ca="1">IF(ISERROR($V328),"",OFFSET('Smelter Look-up'!$G$4,$V328-4,0))</f>
        <v/>
      </c>
      <c r="I328" s="238" t="str">
        <f ca="1">IF(ISERROR($V328),"",OFFSET('Smelter Look-up'!$H$4,$V328-4,0))</f>
        <v/>
      </c>
      <c r="J328" s="238" t="str">
        <f ca="1">IF(ISERROR($V328),"",OFFSET('Smelter Look-up'!$I$4,$V328-4,0))</f>
        <v/>
      </c>
      <c r="K328" s="240"/>
      <c r="L328" s="240"/>
      <c r="M328" s="240"/>
      <c r="N328" s="240"/>
      <c r="O328" s="240"/>
      <c r="P328" s="239"/>
      <c r="Q328" s="241"/>
      <c r="R328" s="236" t="str">
        <f ca="1">IF(ISERROR($V328),"",OFFSET('Smelter Look-up'!$C$4,$V328-4,0)&amp;"")</f>
        <v/>
      </c>
      <c r="S328" s="250" t="str">
        <f t="shared" ca="1" si="15"/>
        <v/>
      </c>
      <c r="T328" s="250" t="str">
        <f ca="1">IF(B328="","",IF(ISERROR(MATCH($J328,SorP!$B$1:$B$6230,0)),"",INDIRECT("'SorP'!$A$"&amp;MATCH($J328,SorP!$B$1:$B$6230,0))))</f>
        <v/>
      </c>
      <c r="U328" s="280"/>
      <c r="V328" s="281" t="e">
        <f>IF(C328="",NA(),MATCH($B328&amp;$C328,'Smelter Look-up'!$J:$J,0))</f>
        <v>#N/A</v>
      </c>
      <c r="W328" s="282"/>
      <c r="X328" s="282">
        <f t="shared" ca="1" si="16"/>
        <v>0</v>
      </c>
      <c r="Y328" s="282"/>
      <c r="Z328" s="282"/>
      <c r="AB328" s="284" t="str">
        <f t="shared" si="17"/>
        <v/>
      </c>
    </row>
    <row r="329" spans="1:28" s="283" customFormat="1" ht="20.25">
      <c r="A329" s="235"/>
      <c r="B329" s="236" t="str">
        <f>IF(LEN(A329)=0,"",INDEX('Smelter Look-up'!$A:$A,MATCH($A329,'Smelter Look-up'!$E:$E,0)))</f>
        <v/>
      </c>
      <c r="C329" s="242" t="str">
        <f>IF(LEN(A329)=0,"",INDEX('Smelter Look-up'!$C:$C,MATCH($A329,'Smelter Look-up'!$E:$E,0)))</f>
        <v/>
      </c>
      <c r="D329" s="236"/>
      <c r="E329" s="236" t="str">
        <f ca="1">IF(ISERROR($V329),"",OFFSET('Smelter Look-up'!$D$4,$V329-4,0)&amp;"")</f>
        <v/>
      </c>
      <c r="F329" s="236" t="str">
        <f ca="1">IF(ISERROR($V329),"",OFFSET('Smelter Look-up'!$E$4,$V329-4,0))</f>
        <v/>
      </c>
      <c r="G329" s="236" t="str">
        <f ca="1">IF(C329=$X$4,"Enter smelter details", IF(ISERROR($V329),"",OFFSET('Smelter Look-up'!$F$4,$V329-4,0)))</f>
        <v/>
      </c>
      <c r="H329" s="237" t="str">
        <f ca="1">IF(ISERROR($V329),"",OFFSET('Smelter Look-up'!$G$4,$V329-4,0))</f>
        <v/>
      </c>
      <c r="I329" s="238" t="str">
        <f ca="1">IF(ISERROR($V329),"",OFFSET('Smelter Look-up'!$H$4,$V329-4,0))</f>
        <v/>
      </c>
      <c r="J329" s="238" t="str">
        <f ca="1">IF(ISERROR($V329),"",OFFSET('Smelter Look-up'!$I$4,$V329-4,0))</f>
        <v/>
      </c>
      <c r="K329" s="240"/>
      <c r="L329" s="240"/>
      <c r="M329" s="240"/>
      <c r="N329" s="240"/>
      <c r="O329" s="240"/>
      <c r="P329" s="239"/>
      <c r="Q329" s="241"/>
      <c r="R329" s="236" t="str">
        <f ca="1">IF(ISERROR($V329),"",OFFSET('Smelter Look-up'!$C$4,$V329-4,0)&amp;"")</f>
        <v/>
      </c>
      <c r="S329" s="250" t="str">
        <f t="shared" ca="1" si="15"/>
        <v/>
      </c>
      <c r="T329" s="250" t="str">
        <f ca="1">IF(B329="","",IF(ISERROR(MATCH($J329,SorP!$B$1:$B$6230,0)),"",INDIRECT("'SorP'!$A$"&amp;MATCH($J329,SorP!$B$1:$B$6230,0))))</f>
        <v/>
      </c>
      <c r="U329" s="280"/>
      <c r="V329" s="281" t="e">
        <f>IF(C329="",NA(),MATCH($B329&amp;$C329,'Smelter Look-up'!$J:$J,0))</f>
        <v>#N/A</v>
      </c>
      <c r="W329" s="282"/>
      <c r="X329" s="282">
        <f t="shared" ca="1" si="16"/>
        <v>0</v>
      </c>
      <c r="Y329" s="282"/>
      <c r="Z329" s="282"/>
      <c r="AB329" s="284" t="str">
        <f t="shared" si="17"/>
        <v/>
      </c>
    </row>
    <row r="330" spans="1:28" s="283" customFormat="1" ht="20.25">
      <c r="A330" s="235"/>
      <c r="B330" s="236" t="str">
        <f>IF(LEN(A330)=0,"",INDEX('Smelter Look-up'!$A:$A,MATCH($A330,'Smelter Look-up'!$E:$E,0)))</f>
        <v/>
      </c>
      <c r="C330" s="242" t="str">
        <f>IF(LEN(A330)=0,"",INDEX('Smelter Look-up'!$C:$C,MATCH($A330,'Smelter Look-up'!$E:$E,0)))</f>
        <v/>
      </c>
      <c r="D330" s="236"/>
      <c r="E330" s="236" t="str">
        <f ca="1">IF(ISERROR($V330),"",OFFSET('Smelter Look-up'!$D$4,$V330-4,0)&amp;"")</f>
        <v/>
      </c>
      <c r="F330" s="236" t="str">
        <f ca="1">IF(ISERROR($V330),"",OFFSET('Smelter Look-up'!$E$4,$V330-4,0))</f>
        <v/>
      </c>
      <c r="G330" s="236" t="str">
        <f ca="1">IF(C330=$X$4,"Enter smelter details", IF(ISERROR($V330),"",OFFSET('Smelter Look-up'!$F$4,$V330-4,0)))</f>
        <v/>
      </c>
      <c r="H330" s="237" t="str">
        <f ca="1">IF(ISERROR($V330),"",OFFSET('Smelter Look-up'!$G$4,$V330-4,0))</f>
        <v/>
      </c>
      <c r="I330" s="238" t="str">
        <f ca="1">IF(ISERROR($V330),"",OFFSET('Smelter Look-up'!$H$4,$V330-4,0))</f>
        <v/>
      </c>
      <c r="J330" s="238" t="str">
        <f ca="1">IF(ISERROR($V330),"",OFFSET('Smelter Look-up'!$I$4,$V330-4,0))</f>
        <v/>
      </c>
      <c r="K330" s="240"/>
      <c r="L330" s="240"/>
      <c r="M330" s="240"/>
      <c r="N330" s="240"/>
      <c r="O330" s="240"/>
      <c r="P330" s="239"/>
      <c r="Q330" s="241"/>
      <c r="R330" s="236" t="str">
        <f ca="1">IF(ISERROR($V330),"",OFFSET('Smelter Look-up'!$C$4,$V330-4,0)&amp;"")</f>
        <v/>
      </c>
      <c r="S330" s="250" t="str">
        <f t="shared" ca="1" si="15"/>
        <v/>
      </c>
      <c r="T330" s="250" t="str">
        <f ca="1">IF(B330="","",IF(ISERROR(MATCH($J330,SorP!$B$1:$B$6230,0)),"",INDIRECT("'SorP'!$A$"&amp;MATCH($J330,SorP!$B$1:$B$6230,0))))</f>
        <v/>
      </c>
      <c r="U330" s="280"/>
      <c r="V330" s="281" t="e">
        <f>IF(C330="",NA(),MATCH($B330&amp;$C330,'Smelter Look-up'!$J:$J,0))</f>
        <v>#N/A</v>
      </c>
      <c r="W330" s="282"/>
      <c r="X330" s="282">
        <f t="shared" ca="1" si="16"/>
        <v>0</v>
      </c>
      <c r="Y330" s="282"/>
      <c r="Z330" s="282"/>
      <c r="AB330" s="284" t="str">
        <f t="shared" si="17"/>
        <v/>
      </c>
    </row>
    <row r="331" spans="1:28" s="283" customFormat="1" ht="20.25">
      <c r="A331" s="235"/>
      <c r="B331" s="236" t="str">
        <f>IF(LEN(A331)=0,"",INDEX('Smelter Look-up'!$A:$A,MATCH($A331,'Smelter Look-up'!$E:$E,0)))</f>
        <v/>
      </c>
      <c r="C331" s="242" t="str">
        <f>IF(LEN(A331)=0,"",INDEX('Smelter Look-up'!$C:$C,MATCH($A331,'Smelter Look-up'!$E:$E,0)))</f>
        <v/>
      </c>
      <c r="D331" s="236"/>
      <c r="E331" s="236" t="str">
        <f ca="1">IF(ISERROR($V331),"",OFFSET('Smelter Look-up'!$D$4,$V331-4,0)&amp;"")</f>
        <v/>
      </c>
      <c r="F331" s="236" t="str">
        <f ca="1">IF(ISERROR($V331),"",OFFSET('Smelter Look-up'!$E$4,$V331-4,0))</f>
        <v/>
      </c>
      <c r="G331" s="236" t="str">
        <f ca="1">IF(C331=$X$4,"Enter smelter details", IF(ISERROR($V331),"",OFFSET('Smelter Look-up'!$F$4,$V331-4,0)))</f>
        <v/>
      </c>
      <c r="H331" s="237" t="str">
        <f ca="1">IF(ISERROR($V331),"",OFFSET('Smelter Look-up'!$G$4,$V331-4,0))</f>
        <v/>
      </c>
      <c r="I331" s="238" t="str">
        <f ca="1">IF(ISERROR($V331),"",OFFSET('Smelter Look-up'!$H$4,$V331-4,0))</f>
        <v/>
      </c>
      <c r="J331" s="238" t="str">
        <f ca="1">IF(ISERROR($V331),"",OFFSET('Smelter Look-up'!$I$4,$V331-4,0))</f>
        <v/>
      </c>
      <c r="K331" s="240"/>
      <c r="L331" s="240"/>
      <c r="M331" s="240"/>
      <c r="N331" s="240"/>
      <c r="O331" s="240"/>
      <c r="P331" s="239"/>
      <c r="Q331" s="241"/>
      <c r="R331" s="236" t="str">
        <f ca="1">IF(ISERROR($V331),"",OFFSET('Smelter Look-up'!$C$4,$V331-4,0)&amp;"")</f>
        <v/>
      </c>
      <c r="S331" s="250" t="str">
        <f t="shared" ca="1" si="15"/>
        <v/>
      </c>
      <c r="T331" s="250" t="str">
        <f ca="1">IF(B331="","",IF(ISERROR(MATCH($J331,SorP!$B$1:$B$6230,0)),"",INDIRECT("'SorP'!$A$"&amp;MATCH($J331,SorP!$B$1:$B$6230,0))))</f>
        <v/>
      </c>
      <c r="U331" s="280"/>
      <c r="V331" s="281" t="e">
        <f>IF(C331="",NA(),MATCH($B331&amp;$C331,'Smelter Look-up'!$J:$J,0))</f>
        <v>#N/A</v>
      </c>
      <c r="W331" s="282"/>
      <c r="X331" s="282">
        <f t="shared" ca="1" si="16"/>
        <v>0</v>
      </c>
      <c r="Y331" s="282"/>
      <c r="Z331" s="282"/>
      <c r="AB331" s="284" t="str">
        <f t="shared" si="17"/>
        <v/>
      </c>
    </row>
    <row r="332" spans="1:28" s="283" customFormat="1" ht="20.25">
      <c r="A332" s="235"/>
      <c r="B332" s="236" t="str">
        <f>IF(LEN(A332)=0,"",INDEX('Smelter Look-up'!$A:$A,MATCH($A332,'Smelter Look-up'!$E:$E,0)))</f>
        <v/>
      </c>
      <c r="C332" s="242" t="str">
        <f>IF(LEN(A332)=0,"",INDEX('Smelter Look-up'!$C:$C,MATCH($A332,'Smelter Look-up'!$E:$E,0)))</f>
        <v/>
      </c>
      <c r="D332" s="236"/>
      <c r="E332" s="236" t="str">
        <f ca="1">IF(ISERROR($V332),"",OFFSET('Smelter Look-up'!$D$4,$V332-4,0)&amp;"")</f>
        <v/>
      </c>
      <c r="F332" s="236" t="str">
        <f ca="1">IF(ISERROR($V332),"",OFFSET('Smelter Look-up'!$E$4,$V332-4,0))</f>
        <v/>
      </c>
      <c r="G332" s="236" t="str">
        <f ca="1">IF(C332=$X$4,"Enter smelter details", IF(ISERROR($V332),"",OFFSET('Smelter Look-up'!$F$4,$V332-4,0)))</f>
        <v/>
      </c>
      <c r="H332" s="237" t="str">
        <f ca="1">IF(ISERROR($V332),"",OFFSET('Smelter Look-up'!$G$4,$V332-4,0))</f>
        <v/>
      </c>
      <c r="I332" s="238" t="str">
        <f ca="1">IF(ISERROR($V332),"",OFFSET('Smelter Look-up'!$H$4,$V332-4,0))</f>
        <v/>
      </c>
      <c r="J332" s="238" t="str">
        <f ca="1">IF(ISERROR($V332),"",OFFSET('Smelter Look-up'!$I$4,$V332-4,0))</f>
        <v/>
      </c>
      <c r="K332" s="240"/>
      <c r="L332" s="240"/>
      <c r="M332" s="240"/>
      <c r="N332" s="240"/>
      <c r="O332" s="240"/>
      <c r="P332" s="239"/>
      <c r="Q332" s="241"/>
      <c r="R332" s="236" t="str">
        <f ca="1">IF(ISERROR($V332),"",OFFSET('Smelter Look-up'!$C$4,$V332-4,0)&amp;"")</f>
        <v/>
      </c>
      <c r="S332" s="250" t="str">
        <f t="shared" ca="1" si="15"/>
        <v/>
      </c>
      <c r="T332" s="250" t="str">
        <f ca="1">IF(B332="","",IF(ISERROR(MATCH($J332,SorP!$B$1:$B$6230,0)),"",INDIRECT("'SorP'!$A$"&amp;MATCH($J332,SorP!$B$1:$B$6230,0))))</f>
        <v/>
      </c>
      <c r="U332" s="280"/>
      <c r="V332" s="281" t="e">
        <f>IF(C332="",NA(),MATCH($B332&amp;$C332,'Smelter Look-up'!$J:$J,0))</f>
        <v>#N/A</v>
      </c>
      <c r="W332" s="282"/>
      <c r="X332" s="282">
        <f t="shared" ca="1" si="16"/>
        <v>0</v>
      </c>
      <c r="Y332" s="282"/>
      <c r="Z332" s="282"/>
      <c r="AB332" s="284" t="str">
        <f t="shared" si="17"/>
        <v/>
      </c>
    </row>
    <row r="333" spans="1:28" s="283" customFormat="1" ht="20.25">
      <c r="A333" s="235"/>
      <c r="B333" s="236" t="str">
        <f>IF(LEN(A333)=0,"",INDEX('Smelter Look-up'!$A:$A,MATCH($A333,'Smelter Look-up'!$E:$E,0)))</f>
        <v/>
      </c>
      <c r="C333" s="242" t="str">
        <f>IF(LEN(A333)=0,"",INDEX('Smelter Look-up'!$C:$C,MATCH($A333,'Smelter Look-up'!$E:$E,0)))</f>
        <v/>
      </c>
      <c r="D333" s="236"/>
      <c r="E333" s="236" t="str">
        <f ca="1">IF(ISERROR($V333),"",OFFSET('Smelter Look-up'!$D$4,$V333-4,0)&amp;"")</f>
        <v/>
      </c>
      <c r="F333" s="236" t="str">
        <f ca="1">IF(ISERROR($V333),"",OFFSET('Smelter Look-up'!$E$4,$V333-4,0))</f>
        <v/>
      </c>
      <c r="G333" s="236" t="str">
        <f ca="1">IF(C333=$X$4,"Enter smelter details", IF(ISERROR($V333),"",OFFSET('Smelter Look-up'!$F$4,$V333-4,0)))</f>
        <v/>
      </c>
      <c r="H333" s="237" t="str">
        <f ca="1">IF(ISERROR($V333),"",OFFSET('Smelter Look-up'!$G$4,$V333-4,0))</f>
        <v/>
      </c>
      <c r="I333" s="238" t="str">
        <f ca="1">IF(ISERROR($V333),"",OFFSET('Smelter Look-up'!$H$4,$V333-4,0))</f>
        <v/>
      </c>
      <c r="J333" s="238" t="str">
        <f ca="1">IF(ISERROR($V333),"",OFFSET('Smelter Look-up'!$I$4,$V333-4,0))</f>
        <v/>
      </c>
      <c r="K333" s="240"/>
      <c r="L333" s="240"/>
      <c r="M333" s="240"/>
      <c r="N333" s="240"/>
      <c r="O333" s="240"/>
      <c r="P333" s="239"/>
      <c r="Q333" s="241"/>
      <c r="R333" s="236" t="str">
        <f ca="1">IF(ISERROR($V333),"",OFFSET('Smelter Look-up'!$C$4,$V333-4,0)&amp;"")</f>
        <v/>
      </c>
      <c r="S333" s="250" t="str">
        <f t="shared" ca="1" si="15"/>
        <v/>
      </c>
      <c r="T333" s="250" t="str">
        <f ca="1">IF(B333="","",IF(ISERROR(MATCH($J333,SorP!$B$1:$B$6230,0)),"",INDIRECT("'SorP'!$A$"&amp;MATCH($J333,SorP!$B$1:$B$6230,0))))</f>
        <v/>
      </c>
      <c r="U333" s="280"/>
      <c r="V333" s="281" t="e">
        <f>IF(C333="",NA(),MATCH($B333&amp;$C333,'Smelter Look-up'!$J:$J,0))</f>
        <v>#N/A</v>
      </c>
      <c r="W333" s="282"/>
      <c r="X333" s="282">
        <f t="shared" ca="1" si="16"/>
        <v>0</v>
      </c>
      <c r="Y333" s="282"/>
      <c r="Z333" s="282"/>
      <c r="AB333" s="284" t="str">
        <f t="shared" si="17"/>
        <v/>
      </c>
    </row>
    <row r="334" spans="1:28" s="283" customFormat="1" ht="20.25">
      <c r="A334" s="235"/>
      <c r="B334" s="236" t="str">
        <f>IF(LEN(A334)=0,"",INDEX('Smelter Look-up'!$A:$A,MATCH($A334,'Smelter Look-up'!$E:$E,0)))</f>
        <v/>
      </c>
      <c r="C334" s="242" t="str">
        <f>IF(LEN(A334)=0,"",INDEX('Smelter Look-up'!$C:$C,MATCH($A334,'Smelter Look-up'!$E:$E,0)))</f>
        <v/>
      </c>
      <c r="D334" s="236"/>
      <c r="E334" s="236" t="str">
        <f ca="1">IF(ISERROR($V334),"",OFFSET('Smelter Look-up'!$D$4,$V334-4,0)&amp;"")</f>
        <v/>
      </c>
      <c r="F334" s="236" t="str">
        <f ca="1">IF(ISERROR($V334),"",OFFSET('Smelter Look-up'!$E$4,$V334-4,0))</f>
        <v/>
      </c>
      <c r="G334" s="236" t="str">
        <f ca="1">IF(C334=$X$4,"Enter smelter details", IF(ISERROR($V334),"",OFFSET('Smelter Look-up'!$F$4,$V334-4,0)))</f>
        <v/>
      </c>
      <c r="H334" s="237" t="str">
        <f ca="1">IF(ISERROR($V334),"",OFFSET('Smelter Look-up'!$G$4,$V334-4,0))</f>
        <v/>
      </c>
      <c r="I334" s="238" t="str">
        <f ca="1">IF(ISERROR($V334),"",OFFSET('Smelter Look-up'!$H$4,$V334-4,0))</f>
        <v/>
      </c>
      <c r="J334" s="238" t="str">
        <f ca="1">IF(ISERROR($V334),"",OFFSET('Smelter Look-up'!$I$4,$V334-4,0))</f>
        <v/>
      </c>
      <c r="K334" s="240"/>
      <c r="L334" s="240"/>
      <c r="M334" s="240"/>
      <c r="N334" s="240"/>
      <c r="O334" s="240"/>
      <c r="P334" s="239"/>
      <c r="Q334" s="241"/>
      <c r="R334" s="236" t="str">
        <f ca="1">IF(ISERROR($V334),"",OFFSET('Smelter Look-up'!$C$4,$V334-4,0)&amp;"")</f>
        <v/>
      </c>
      <c r="S334" s="250" t="str">
        <f t="shared" ca="1" si="15"/>
        <v/>
      </c>
      <c r="T334" s="250" t="str">
        <f ca="1">IF(B334="","",IF(ISERROR(MATCH($J334,SorP!$B$1:$B$6230,0)),"",INDIRECT("'SorP'!$A$"&amp;MATCH($J334,SorP!$B$1:$B$6230,0))))</f>
        <v/>
      </c>
      <c r="U334" s="280"/>
      <c r="V334" s="281" t="e">
        <f>IF(C334="",NA(),MATCH($B334&amp;$C334,'Smelter Look-up'!$J:$J,0))</f>
        <v>#N/A</v>
      </c>
      <c r="W334" s="282"/>
      <c r="X334" s="282">
        <f t="shared" ca="1" si="16"/>
        <v>0</v>
      </c>
      <c r="Y334" s="282"/>
      <c r="Z334" s="282"/>
      <c r="AB334" s="284" t="str">
        <f t="shared" si="17"/>
        <v/>
      </c>
    </row>
    <row r="335" spans="1:28" s="283" customFormat="1" ht="20.25">
      <c r="A335" s="235"/>
      <c r="B335" s="236" t="str">
        <f>IF(LEN(A335)=0,"",INDEX('Smelter Look-up'!$A:$A,MATCH($A335,'Smelter Look-up'!$E:$E,0)))</f>
        <v/>
      </c>
      <c r="C335" s="242" t="str">
        <f>IF(LEN(A335)=0,"",INDEX('Smelter Look-up'!$C:$C,MATCH($A335,'Smelter Look-up'!$E:$E,0)))</f>
        <v/>
      </c>
      <c r="D335" s="236"/>
      <c r="E335" s="236" t="str">
        <f ca="1">IF(ISERROR($V335),"",OFFSET('Smelter Look-up'!$D$4,$V335-4,0)&amp;"")</f>
        <v/>
      </c>
      <c r="F335" s="236" t="str">
        <f ca="1">IF(ISERROR($V335),"",OFFSET('Smelter Look-up'!$E$4,$V335-4,0))</f>
        <v/>
      </c>
      <c r="G335" s="236" t="str">
        <f ca="1">IF(C335=$X$4,"Enter smelter details", IF(ISERROR($V335),"",OFFSET('Smelter Look-up'!$F$4,$V335-4,0)))</f>
        <v/>
      </c>
      <c r="H335" s="237" t="str">
        <f ca="1">IF(ISERROR($V335),"",OFFSET('Smelter Look-up'!$G$4,$V335-4,0))</f>
        <v/>
      </c>
      <c r="I335" s="238" t="str">
        <f ca="1">IF(ISERROR($V335),"",OFFSET('Smelter Look-up'!$H$4,$V335-4,0))</f>
        <v/>
      </c>
      <c r="J335" s="238" t="str">
        <f ca="1">IF(ISERROR($V335),"",OFFSET('Smelter Look-up'!$I$4,$V335-4,0))</f>
        <v/>
      </c>
      <c r="K335" s="240"/>
      <c r="L335" s="240"/>
      <c r="M335" s="240"/>
      <c r="N335" s="240"/>
      <c r="O335" s="240"/>
      <c r="P335" s="239"/>
      <c r="Q335" s="241"/>
      <c r="R335" s="236" t="str">
        <f ca="1">IF(ISERROR($V335),"",OFFSET('Smelter Look-up'!$C$4,$V335-4,0)&amp;"")</f>
        <v/>
      </c>
      <c r="S335" s="250" t="str">
        <f t="shared" ca="1" si="15"/>
        <v/>
      </c>
      <c r="T335" s="250" t="str">
        <f ca="1">IF(B335="","",IF(ISERROR(MATCH($J335,SorP!$B$1:$B$6230,0)),"",INDIRECT("'SorP'!$A$"&amp;MATCH($J335,SorP!$B$1:$B$6230,0))))</f>
        <v/>
      </c>
      <c r="U335" s="280"/>
      <c r="V335" s="281" t="e">
        <f>IF(C335="",NA(),MATCH($B335&amp;$C335,'Smelter Look-up'!$J:$J,0))</f>
        <v>#N/A</v>
      </c>
      <c r="W335" s="282"/>
      <c r="X335" s="282">
        <f t="shared" ca="1" si="16"/>
        <v>0</v>
      </c>
      <c r="Y335" s="282"/>
      <c r="Z335" s="282"/>
      <c r="AB335" s="284" t="str">
        <f t="shared" si="17"/>
        <v/>
      </c>
    </row>
    <row r="336" spans="1:28" s="283" customFormat="1" ht="20.25">
      <c r="A336" s="235"/>
      <c r="B336" s="236" t="str">
        <f>IF(LEN(A336)=0,"",INDEX('Smelter Look-up'!$A:$A,MATCH($A336,'Smelter Look-up'!$E:$E,0)))</f>
        <v/>
      </c>
      <c r="C336" s="242" t="str">
        <f>IF(LEN(A336)=0,"",INDEX('Smelter Look-up'!$C:$C,MATCH($A336,'Smelter Look-up'!$E:$E,0)))</f>
        <v/>
      </c>
      <c r="D336" s="236"/>
      <c r="E336" s="236" t="str">
        <f ca="1">IF(ISERROR($V336),"",OFFSET('Smelter Look-up'!$D$4,$V336-4,0)&amp;"")</f>
        <v/>
      </c>
      <c r="F336" s="236" t="str">
        <f ca="1">IF(ISERROR($V336),"",OFFSET('Smelter Look-up'!$E$4,$V336-4,0))</f>
        <v/>
      </c>
      <c r="G336" s="236" t="str">
        <f ca="1">IF(C336=$X$4,"Enter smelter details", IF(ISERROR($V336),"",OFFSET('Smelter Look-up'!$F$4,$V336-4,0)))</f>
        <v/>
      </c>
      <c r="H336" s="237" t="str">
        <f ca="1">IF(ISERROR($V336),"",OFFSET('Smelter Look-up'!$G$4,$V336-4,0))</f>
        <v/>
      </c>
      <c r="I336" s="238" t="str">
        <f ca="1">IF(ISERROR($V336),"",OFFSET('Smelter Look-up'!$H$4,$V336-4,0))</f>
        <v/>
      </c>
      <c r="J336" s="238" t="str">
        <f ca="1">IF(ISERROR($V336),"",OFFSET('Smelter Look-up'!$I$4,$V336-4,0))</f>
        <v/>
      </c>
      <c r="K336" s="240"/>
      <c r="L336" s="240"/>
      <c r="M336" s="240"/>
      <c r="N336" s="240"/>
      <c r="O336" s="240"/>
      <c r="P336" s="239"/>
      <c r="Q336" s="241"/>
      <c r="R336" s="236" t="str">
        <f ca="1">IF(ISERROR($V336),"",OFFSET('Smelter Look-up'!$C$4,$V336-4,0)&amp;"")</f>
        <v/>
      </c>
      <c r="S336" s="250" t="str">
        <f t="shared" ca="1" si="15"/>
        <v/>
      </c>
      <c r="T336" s="250" t="str">
        <f ca="1">IF(B336="","",IF(ISERROR(MATCH($J336,SorP!$B$1:$B$6230,0)),"",INDIRECT("'SorP'!$A$"&amp;MATCH($J336,SorP!$B$1:$B$6230,0))))</f>
        <v/>
      </c>
      <c r="U336" s="280"/>
      <c r="V336" s="281" t="e">
        <f>IF(C336="",NA(),MATCH($B336&amp;$C336,'Smelter Look-up'!$J:$J,0))</f>
        <v>#N/A</v>
      </c>
      <c r="W336" s="282"/>
      <c r="X336" s="282">
        <f t="shared" ca="1" si="16"/>
        <v>0</v>
      </c>
      <c r="Y336" s="282"/>
      <c r="Z336" s="282"/>
      <c r="AB336" s="284" t="str">
        <f t="shared" si="17"/>
        <v/>
      </c>
    </row>
    <row r="337" spans="1:28" s="283" customFormat="1" ht="20.25">
      <c r="A337" s="235"/>
      <c r="B337" s="236" t="str">
        <f>IF(LEN(A337)=0,"",INDEX('Smelter Look-up'!$A:$A,MATCH($A337,'Smelter Look-up'!$E:$E,0)))</f>
        <v/>
      </c>
      <c r="C337" s="242" t="str">
        <f>IF(LEN(A337)=0,"",INDEX('Smelter Look-up'!$C:$C,MATCH($A337,'Smelter Look-up'!$E:$E,0)))</f>
        <v/>
      </c>
      <c r="D337" s="236"/>
      <c r="E337" s="236" t="str">
        <f ca="1">IF(ISERROR($V337),"",OFFSET('Smelter Look-up'!$D$4,$V337-4,0)&amp;"")</f>
        <v/>
      </c>
      <c r="F337" s="236" t="str">
        <f ca="1">IF(ISERROR($V337),"",OFFSET('Smelter Look-up'!$E$4,$V337-4,0))</f>
        <v/>
      </c>
      <c r="G337" s="236" t="str">
        <f ca="1">IF(C337=$X$4,"Enter smelter details", IF(ISERROR($V337),"",OFFSET('Smelter Look-up'!$F$4,$V337-4,0)))</f>
        <v/>
      </c>
      <c r="H337" s="237" t="str">
        <f ca="1">IF(ISERROR($V337),"",OFFSET('Smelter Look-up'!$G$4,$V337-4,0))</f>
        <v/>
      </c>
      <c r="I337" s="238" t="str">
        <f ca="1">IF(ISERROR($V337),"",OFFSET('Smelter Look-up'!$H$4,$V337-4,0))</f>
        <v/>
      </c>
      <c r="J337" s="238" t="str">
        <f ca="1">IF(ISERROR($V337),"",OFFSET('Smelter Look-up'!$I$4,$V337-4,0))</f>
        <v/>
      </c>
      <c r="K337" s="240"/>
      <c r="L337" s="240"/>
      <c r="M337" s="240"/>
      <c r="N337" s="240"/>
      <c r="O337" s="240"/>
      <c r="P337" s="239"/>
      <c r="Q337" s="241"/>
      <c r="R337" s="236" t="str">
        <f ca="1">IF(ISERROR($V337),"",OFFSET('Smelter Look-up'!$C$4,$V337-4,0)&amp;"")</f>
        <v/>
      </c>
      <c r="S337" s="250" t="str">
        <f t="shared" ca="1" si="15"/>
        <v/>
      </c>
      <c r="T337" s="250" t="str">
        <f ca="1">IF(B337="","",IF(ISERROR(MATCH($J337,SorP!$B$1:$B$6230,0)),"",INDIRECT("'SorP'!$A$"&amp;MATCH($J337,SorP!$B$1:$B$6230,0))))</f>
        <v/>
      </c>
      <c r="U337" s="280"/>
      <c r="V337" s="281" t="e">
        <f>IF(C337="",NA(),MATCH($B337&amp;$C337,'Smelter Look-up'!$J:$J,0))</f>
        <v>#N/A</v>
      </c>
      <c r="W337" s="282"/>
      <c r="X337" s="282">
        <f t="shared" ca="1" si="16"/>
        <v>0</v>
      </c>
      <c r="Y337" s="282"/>
      <c r="Z337" s="282"/>
      <c r="AB337" s="284" t="str">
        <f t="shared" si="17"/>
        <v/>
      </c>
    </row>
    <row r="338" spans="1:28" s="283" customFormat="1" ht="20.25">
      <c r="A338" s="235"/>
      <c r="B338" s="236" t="str">
        <f>IF(LEN(A338)=0,"",INDEX('Smelter Look-up'!$A:$A,MATCH($A338,'Smelter Look-up'!$E:$E,0)))</f>
        <v/>
      </c>
      <c r="C338" s="242" t="str">
        <f>IF(LEN(A338)=0,"",INDEX('Smelter Look-up'!$C:$C,MATCH($A338,'Smelter Look-up'!$E:$E,0)))</f>
        <v/>
      </c>
      <c r="D338" s="236"/>
      <c r="E338" s="236" t="str">
        <f ca="1">IF(ISERROR($V338),"",OFFSET('Smelter Look-up'!$D$4,$V338-4,0)&amp;"")</f>
        <v/>
      </c>
      <c r="F338" s="236" t="str">
        <f ca="1">IF(ISERROR($V338),"",OFFSET('Smelter Look-up'!$E$4,$V338-4,0))</f>
        <v/>
      </c>
      <c r="G338" s="236" t="str">
        <f ca="1">IF(C338=$X$4,"Enter smelter details", IF(ISERROR($V338),"",OFFSET('Smelter Look-up'!$F$4,$V338-4,0)))</f>
        <v/>
      </c>
      <c r="H338" s="237" t="str">
        <f ca="1">IF(ISERROR($V338),"",OFFSET('Smelter Look-up'!$G$4,$V338-4,0))</f>
        <v/>
      </c>
      <c r="I338" s="238" t="str">
        <f ca="1">IF(ISERROR($V338),"",OFFSET('Smelter Look-up'!$H$4,$V338-4,0))</f>
        <v/>
      </c>
      <c r="J338" s="238" t="str">
        <f ca="1">IF(ISERROR($V338),"",OFFSET('Smelter Look-up'!$I$4,$V338-4,0))</f>
        <v/>
      </c>
      <c r="K338" s="240"/>
      <c r="L338" s="240"/>
      <c r="M338" s="240"/>
      <c r="N338" s="240"/>
      <c r="O338" s="240"/>
      <c r="P338" s="239"/>
      <c r="Q338" s="241"/>
      <c r="R338" s="236" t="str">
        <f ca="1">IF(ISERROR($V338),"",OFFSET('Smelter Look-up'!$C$4,$V338-4,0)&amp;"")</f>
        <v/>
      </c>
      <c r="S338" s="250" t="str">
        <f t="shared" ca="1" si="15"/>
        <v/>
      </c>
      <c r="T338" s="250" t="str">
        <f ca="1">IF(B338="","",IF(ISERROR(MATCH($J338,SorP!$B$1:$B$6230,0)),"",INDIRECT("'SorP'!$A$"&amp;MATCH($J338,SorP!$B$1:$B$6230,0))))</f>
        <v/>
      </c>
      <c r="U338" s="280"/>
      <c r="V338" s="281" t="e">
        <f>IF(C338="",NA(),MATCH($B338&amp;$C338,'Smelter Look-up'!$J:$J,0))</f>
        <v>#N/A</v>
      </c>
      <c r="W338" s="282"/>
      <c r="X338" s="282">
        <f t="shared" ca="1" si="16"/>
        <v>0</v>
      </c>
      <c r="Y338" s="282"/>
      <c r="Z338" s="282"/>
      <c r="AB338" s="284" t="str">
        <f t="shared" si="17"/>
        <v/>
      </c>
    </row>
    <row r="339" spans="1:28" s="283" customFormat="1" ht="20.25">
      <c r="A339" s="235"/>
      <c r="B339" s="236" t="str">
        <f>IF(LEN(A339)=0,"",INDEX('Smelter Look-up'!$A:$A,MATCH($A339,'Smelter Look-up'!$E:$E,0)))</f>
        <v/>
      </c>
      <c r="C339" s="242" t="str">
        <f>IF(LEN(A339)=0,"",INDEX('Smelter Look-up'!$C:$C,MATCH($A339,'Smelter Look-up'!$E:$E,0)))</f>
        <v/>
      </c>
      <c r="D339" s="236"/>
      <c r="E339" s="236" t="str">
        <f ca="1">IF(ISERROR($V339),"",OFFSET('Smelter Look-up'!$D$4,$V339-4,0)&amp;"")</f>
        <v/>
      </c>
      <c r="F339" s="236" t="str">
        <f ca="1">IF(ISERROR($V339),"",OFFSET('Smelter Look-up'!$E$4,$V339-4,0))</f>
        <v/>
      </c>
      <c r="G339" s="236" t="str">
        <f ca="1">IF(C339=$X$4,"Enter smelter details", IF(ISERROR($V339),"",OFFSET('Smelter Look-up'!$F$4,$V339-4,0)))</f>
        <v/>
      </c>
      <c r="H339" s="237" t="str">
        <f ca="1">IF(ISERROR($V339),"",OFFSET('Smelter Look-up'!$G$4,$V339-4,0))</f>
        <v/>
      </c>
      <c r="I339" s="238" t="str">
        <f ca="1">IF(ISERROR($V339),"",OFFSET('Smelter Look-up'!$H$4,$V339-4,0))</f>
        <v/>
      </c>
      <c r="J339" s="238" t="str">
        <f ca="1">IF(ISERROR($V339),"",OFFSET('Smelter Look-up'!$I$4,$V339-4,0))</f>
        <v/>
      </c>
      <c r="K339" s="240"/>
      <c r="L339" s="240"/>
      <c r="M339" s="240"/>
      <c r="N339" s="240"/>
      <c r="O339" s="240"/>
      <c r="P339" s="239"/>
      <c r="Q339" s="241"/>
      <c r="R339" s="236" t="str">
        <f ca="1">IF(ISERROR($V339),"",OFFSET('Smelter Look-up'!$C$4,$V339-4,0)&amp;"")</f>
        <v/>
      </c>
      <c r="S339" s="250" t="str">
        <f t="shared" ca="1" si="15"/>
        <v/>
      </c>
      <c r="T339" s="250" t="str">
        <f ca="1">IF(B339="","",IF(ISERROR(MATCH($J339,SorP!$B$1:$B$6230,0)),"",INDIRECT("'SorP'!$A$"&amp;MATCH($J339,SorP!$B$1:$B$6230,0))))</f>
        <v/>
      </c>
      <c r="U339" s="280"/>
      <c r="V339" s="281" t="e">
        <f>IF(C339="",NA(),MATCH($B339&amp;$C339,'Smelter Look-up'!$J:$J,0))</f>
        <v>#N/A</v>
      </c>
      <c r="W339" s="282"/>
      <c r="X339" s="282">
        <f t="shared" ca="1" si="16"/>
        <v>0</v>
      </c>
      <c r="Y339" s="282"/>
      <c r="Z339" s="282"/>
      <c r="AB339" s="284" t="str">
        <f t="shared" si="17"/>
        <v/>
      </c>
    </row>
    <row r="340" spans="1:28" s="283" customFormat="1" ht="20.25">
      <c r="A340" s="235"/>
      <c r="B340" s="236" t="str">
        <f>IF(LEN(A340)=0,"",INDEX('Smelter Look-up'!$A:$A,MATCH($A340,'Smelter Look-up'!$E:$E,0)))</f>
        <v/>
      </c>
      <c r="C340" s="242" t="str">
        <f>IF(LEN(A340)=0,"",INDEX('Smelter Look-up'!$C:$C,MATCH($A340,'Smelter Look-up'!$E:$E,0)))</f>
        <v/>
      </c>
      <c r="D340" s="236"/>
      <c r="E340" s="236" t="str">
        <f ca="1">IF(ISERROR($V340),"",OFFSET('Smelter Look-up'!$D$4,$V340-4,0)&amp;"")</f>
        <v/>
      </c>
      <c r="F340" s="236" t="str">
        <f ca="1">IF(ISERROR($V340),"",OFFSET('Smelter Look-up'!$E$4,$V340-4,0))</f>
        <v/>
      </c>
      <c r="G340" s="236" t="str">
        <f ca="1">IF(C340=$X$4,"Enter smelter details", IF(ISERROR($V340),"",OFFSET('Smelter Look-up'!$F$4,$V340-4,0)))</f>
        <v/>
      </c>
      <c r="H340" s="237" t="str">
        <f ca="1">IF(ISERROR($V340),"",OFFSET('Smelter Look-up'!$G$4,$V340-4,0))</f>
        <v/>
      </c>
      <c r="I340" s="238" t="str">
        <f ca="1">IF(ISERROR($V340),"",OFFSET('Smelter Look-up'!$H$4,$V340-4,0))</f>
        <v/>
      </c>
      <c r="J340" s="238" t="str">
        <f ca="1">IF(ISERROR($V340),"",OFFSET('Smelter Look-up'!$I$4,$V340-4,0))</f>
        <v/>
      </c>
      <c r="K340" s="240"/>
      <c r="L340" s="240"/>
      <c r="M340" s="240"/>
      <c r="N340" s="240"/>
      <c r="O340" s="240"/>
      <c r="P340" s="239"/>
      <c r="Q340" s="241"/>
      <c r="R340" s="236" t="str">
        <f ca="1">IF(ISERROR($V340),"",OFFSET('Smelter Look-up'!$C$4,$V340-4,0)&amp;"")</f>
        <v/>
      </c>
      <c r="S340" s="250" t="str">
        <f t="shared" ca="1" si="15"/>
        <v/>
      </c>
      <c r="T340" s="250" t="str">
        <f ca="1">IF(B340="","",IF(ISERROR(MATCH($J340,SorP!$B$1:$B$6230,0)),"",INDIRECT("'SorP'!$A$"&amp;MATCH($J340,SorP!$B$1:$B$6230,0))))</f>
        <v/>
      </c>
      <c r="U340" s="280"/>
      <c r="V340" s="281" t="e">
        <f>IF(C340="",NA(),MATCH($B340&amp;$C340,'Smelter Look-up'!$J:$J,0))</f>
        <v>#N/A</v>
      </c>
      <c r="W340" s="282"/>
      <c r="X340" s="282">
        <f t="shared" ca="1" si="16"/>
        <v>0</v>
      </c>
      <c r="Y340" s="282"/>
      <c r="Z340" s="282"/>
      <c r="AB340" s="284" t="str">
        <f t="shared" si="17"/>
        <v/>
      </c>
    </row>
    <row r="341" spans="1:28" s="283" customFormat="1" ht="20.25">
      <c r="A341" s="235"/>
      <c r="B341" s="236" t="str">
        <f>IF(LEN(A341)=0,"",INDEX('Smelter Look-up'!$A:$A,MATCH($A341,'Smelter Look-up'!$E:$E,0)))</f>
        <v/>
      </c>
      <c r="C341" s="242" t="str">
        <f>IF(LEN(A341)=0,"",INDEX('Smelter Look-up'!$C:$C,MATCH($A341,'Smelter Look-up'!$E:$E,0)))</f>
        <v/>
      </c>
      <c r="D341" s="236"/>
      <c r="E341" s="236" t="str">
        <f ca="1">IF(ISERROR($V341),"",OFFSET('Smelter Look-up'!$D$4,$V341-4,0)&amp;"")</f>
        <v/>
      </c>
      <c r="F341" s="236" t="str">
        <f ca="1">IF(ISERROR($V341),"",OFFSET('Smelter Look-up'!$E$4,$V341-4,0))</f>
        <v/>
      </c>
      <c r="G341" s="236" t="str">
        <f ca="1">IF(C341=$X$4,"Enter smelter details", IF(ISERROR($V341),"",OFFSET('Smelter Look-up'!$F$4,$V341-4,0)))</f>
        <v/>
      </c>
      <c r="H341" s="237" t="str">
        <f ca="1">IF(ISERROR($V341),"",OFFSET('Smelter Look-up'!$G$4,$V341-4,0))</f>
        <v/>
      </c>
      <c r="I341" s="238" t="str">
        <f ca="1">IF(ISERROR($V341),"",OFFSET('Smelter Look-up'!$H$4,$V341-4,0))</f>
        <v/>
      </c>
      <c r="J341" s="238" t="str">
        <f ca="1">IF(ISERROR($V341),"",OFFSET('Smelter Look-up'!$I$4,$V341-4,0))</f>
        <v/>
      </c>
      <c r="K341" s="240"/>
      <c r="L341" s="240"/>
      <c r="M341" s="240"/>
      <c r="N341" s="240"/>
      <c r="O341" s="240"/>
      <c r="P341" s="239"/>
      <c r="Q341" s="241"/>
      <c r="R341" s="236" t="str">
        <f ca="1">IF(ISERROR($V341),"",OFFSET('Smelter Look-up'!$C$4,$V341-4,0)&amp;"")</f>
        <v/>
      </c>
      <c r="S341" s="250" t="str">
        <f t="shared" ca="1" si="15"/>
        <v/>
      </c>
      <c r="T341" s="250" t="str">
        <f ca="1">IF(B341="","",IF(ISERROR(MATCH($J341,SorP!$B$1:$B$6230,0)),"",INDIRECT("'SorP'!$A$"&amp;MATCH($J341,SorP!$B$1:$B$6230,0))))</f>
        <v/>
      </c>
      <c r="U341" s="280"/>
      <c r="V341" s="281" t="e">
        <f>IF(C341="",NA(),MATCH($B341&amp;$C341,'Smelter Look-up'!$J:$J,0))</f>
        <v>#N/A</v>
      </c>
      <c r="W341" s="282"/>
      <c r="X341" s="282">
        <f t="shared" ca="1" si="16"/>
        <v>0</v>
      </c>
      <c r="Y341" s="282"/>
      <c r="Z341" s="282"/>
      <c r="AB341" s="284" t="str">
        <f t="shared" si="17"/>
        <v/>
      </c>
    </row>
    <row r="342" spans="1:28" s="283" customFormat="1" ht="20.25">
      <c r="A342" s="235"/>
      <c r="B342" s="236" t="str">
        <f>IF(LEN(A342)=0,"",INDEX('Smelter Look-up'!$A:$A,MATCH($A342,'Smelter Look-up'!$E:$E,0)))</f>
        <v/>
      </c>
      <c r="C342" s="242" t="str">
        <f>IF(LEN(A342)=0,"",INDEX('Smelter Look-up'!$C:$C,MATCH($A342,'Smelter Look-up'!$E:$E,0)))</f>
        <v/>
      </c>
      <c r="D342" s="236"/>
      <c r="E342" s="236" t="str">
        <f ca="1">IF(ISERROR($V342),"",OFFSET('Smelter Look-up'!$D$4,$V342-4,0)&amp;"")</f>
        <v/>
      </c>
      <c r="F342" s="236" t="str">
        <f ca="1">IF(ISERROR($V342),"",OFFSET('Smelter Look-up'!$E$4,$V342-4,0))</f>
        <v/>
      </c>
      <c r="G342" s="236" t="str">
        <f ca="1">IF(C342=$X$4,"Enter smelter details", IF(ISERROR($V342),"",OFFSET('Smelter Look-up'!$F$4,$V342-4,0)))</f>
        <v/>
      </c>
      <c r="H342" s="237" t="str">
        <f ca="1">IF(ISERROR($V342),"",OFFSET('Smelter Look-up'!$G$4,$V342-4,0))</f>
        <v/>
      </c>
      <c r="I342" s="238" t="str">
        <f ca="1">IF(ISERROR($V342),"",OFFSET('Smelter Look-up'!$H$4,$V342-4,0))</f>
        <v/>
      </c>
      <c r="J342" s="238" t="str">
        <f ca="1">IF(ISERROR($V342),"",OFFSET('Smelter Look-up'!$I$4,$V342-4,0))</f>
        <v/>
      </c>
      <c r="K342" s="240"/>
      <c r="L342" s="240"/>
      <c r="M342" s="240"/>
      <c r="N342" s="240"/>
      <c r="O342" s="240"/>
      <c r="P342" s="239"/>
      <c r="Q342" s="241"/>
      <c r="R342" s="236" t="str">
        <f ca="1">IF(ISERROR($V342),"",OFFSET('Smelter Look-up'!$C$4,$V342-4,0)&amp;"")</f>
        <v/>
      </c>
      <c r="S342" s="250" t="str">
        <f t="shared" ca="1" si="15"/>
        <v/>
      </c>
      <c r="T342" s="250" t="str">
        <f ca="1">IF(B342="","",IF(ISERROR(MATCH($J342,SorP!$B$1:$B$6230,0)),"",INDIRECT("'SorP'!$A$"&amp;MATCH($J342,SorP!$B$1:$B$6230,0))))</f>
        <v/>
      </c>
      <c r="U342" s="280"/>
      <c r="V342" s="281" t="e">
        <f>IF(C342="",NA(),MATCH($B342&amp;$C342,'Smelter Look-up'!$J:$J,0))</f>
        <v>#N/A</v>
      </c>
      <c r="W342" s="282"/>
      <c r="X342" s="282">
        <f t="shared" ca="1" si="16"/>
        <v>0</v>
      </c>
      <c r="Y342" s="282"/>
      <c r="Z342" s="282"/>
      <c r="AB342" s="284" t="str">
        <f t="shared" si="17"/>
        <v/>
      </c>
    </row>
    <row r="343" spans="1:28" s="283" customFormat="1" ht="20.25">
      <c r="A343" s="235"/>
      <c r="B343" s="236" t="str">
        <f>IF(LEN(A343)=0,"",INDEX('Smelter Look-up'!$A:$A,MATCH($A343,'Smelter Look-up'!$E:$E,0)))</f>
        <v/>
      </c>
      <c r="C343" s="242" t="str">
        <f>IF(LEN(A343)=0,"",INDEX('Smelter Look-up'!$C:$C,MATCH($A343,'Smelter Look-up'!$E:$E,0)))</f>
        <v/>
      </c>
      <c r="D343" s="236"/>
      <c r="E343" s="236" t="str">
        <f ca="1">IF(ISERROR($V343),"",OFFSET('Smelter Look-up'!$D$4,$V343-4,0)&amp;"")</f>
        <v/>
      </c>
      <c r="F343" s="236" t="str">
        <f ca="1">IF(ISERROR($V343),"",OFFSET('Smelter Look-up'!$E$4,$V343-4,0))</f>
        <v/>
      </c>
      <c r="G343" s="236" t="str">
        <f ca="1">IF(C343=$X$4,"Enter smelter details", IF(ISERROR($V343),"",OFFSET('Smelter Look-up'!$F$4,$V343-4,0)))</f>
        <v/>
      </c>
      <c r="H343" s="237" t="str">
        <f ca="1">IF(ISERROR($V343),"",OFFSET('Smelter Look-up'!$G$4,$V343-4,0))</f>
        <v/>
      </c>
      <c r="I343" s="238" t="str">
        <f ca="1">IF(ISERROR($V343),"",OFFSET('Smelter Look-up'!$H$4,$V343-4,0))</f>
        <v/>
      </c>
      <c r="J343" s="238" t="str">
        <f ca="1">IF(ISERROR($V343),"",OFFSET('Smelter Look-up'!$I$4,$V343-4,0))</f>
        <v/>
      </c>
      <c r="K343" s="240"/>
      <c r="L343" s="240"/>
      <c r="M343" s="240"/>
      <c r="N343" s="240"/>
      <c r="O343" s="240"/>
      <c r="P343" s="239"/>
      <c r="Q343" s="241"/>
      <c r="R343" s="236" t="str">
        <f ca="1">IF(ISERROR($V343),"",OFFSET('Smelter Look-up'!$C$4,$V343-4,0)&amp;"")</f>
        <v/>
      </c>
      <c r="S343" s="250" t="str">
        <f t="shared" ca="1" si="15"/>
        <v/>
      </c>
      <c r="T343" s="250" t="str">
        <f ca="1">IF(B343="","",IF(ISERROR(MATCH($J343,SorP!$B$1:$B$6230,0)),"",INDIRECT("'SorP'!$A$"&amp;MATCH($J343,SorP!$B$1:$B$6230,0))))</f>
        <v/>
      </c>
      <c r="U343" s="280"/>
      <c r="V343" s="281" t="e">
        <f>IF(C343="",NA(),MATCH($B343&amp;$C343,'Smelter Look-up'!$J:$J,0))</f>
        <v>#N/A</v>
      </c>
      <c r="W343" s="282"/>
      <c r="X343" s="282">
        <f t="shared" ca="1" si="16"/>
        <v>0</v>
      </c>
      <c r="Y343" s="282"/>
      <c r="Z343" s="282"/>
      <c r="AB343" s="284" t="str">
        <f t="shared" si="17"/>
        <v/>
      </c>
    </row>
    <row r="344" spans="1:28" s="283" customFormat="1" ht="20.25">
      <c r="A344" s="235"/>
      <c r="B344" s="236" t="str">
        <f>IF(LEN(A344)=0,"",INDEX('Smelter Look-up'!$A:$A,MATCH($A344,'Smelter Look-up'!$E:$E,0)))</f>
        <v/>
      </c>
      <c r="C344" s="242" t="str">
        <f>IF(LEN(A344)=0,"",INDEX('Smelter Look-up'!$C:$C,MATCH($A344,'Smelter Look-up'!$E:$E,0)))</f>
        <v/>
      </c>
      <c r="D344" s="236"/>
      <c r="E344" s="236" t="str">
        <f ca="1">IF(ISERROR($V344),"",OFFSET('Smelter Look-up'!$D$4,$V344-4,0)&amp;"")</f>
        <v/>
      </c>
      <c r="F344" s="236" t="str">
        <f ca="1">IF(ISERROR($V344),"",OFFSET('Smelter Look-up'!$E$4,$V344-4,0))</f>
        <v/>
      </c>
      <c r="G344" s="236" t="str">
        <f ca="1">IF(C344=$X$4,"Enter smelter details", IF(ISERROR($V344),"",OFFSET('Smelter Look-up'!$F$4,$V344-4,0)))</f>
        <v/>
      </c>
      <c r="H344" s="237" t="str">
        <f ca="1">IF(ISERROR($V344),"",OFFSET('Smelter Look-up'!$G$4,$V344-4,0))</f>
        <v/>
      </c>
      <c r="I344" s="238" t="str">
        <f ca="1">IF(ISERROR($V344),"",OFFSET('Smelter Look-up'!$H$4,$V344-4,0))</f>
        <v/>
      </c>
      <c r="J344" s="238" t="str">
        <f ca="1">IF(ISERROR($V344),"",OFFSET('Smelter Look-up'!$I$4,$V344-4,0))</f>
        <v/>
      </c>
      <c r="K344" s="240"/>
      <c r="L344" s="240"/>
      <c r="M344" s="240"/>
      <c r="N344" s="240"/>
      <c r="O344" s="240"/>
      <c r="P344" s="239"/>
      <c r="Q344" s="241"/>
      <c r="R344" s="236" t="str">
        <f ca="1">IF(ISERROR($V344),"",OFFSET('Smelter Look-up'!$C$4,$V344-4,0)&amp;"")</f>
        <v/>
      </c>
      <c r="S344" s="250" t="str">
        <f t="shared" ca="1" si="15"/>
        <v/>
      </c>
      <c r="T344" s="250" t="str">
        <f ca="1">IF(B344="","",IF(ISERROR(MATCH($J344,SorP!$B$1:$B$6230,0)),"",INDIRECT("'SorP'!$A$"&amp;MATCH($J344,SorP!$B$1:$B$6230,0))))</f>
        <v/>
      </c>
      <c r="U344" s="280"/>
      <c r="V344" s="281" t="e">
        <f>IF(C344="",NA(),MATCH($B344&amp;$C344,'Smelter Look-up'!$J:$J,0))</f>
        <v>#N/A</v>
      </c>
      <c r="W344" s="282"/>
      <c r="X344" s="282">
        <f t="shared" ca="1" si="16"/>
        <v>0</v>
      </c>
      <c r="Y344" s="282"/>
      <c r="Z344" s="282"/>
      <c r="AB344" s="284" t="str">
        <f t="shared" si="17"/>
        <v/>
      </c>
    </row>
    <row r="345" spans="1:28" s="283" customFormat="1" ht="20.25">
      <c r="A345" s="235"/>
      <c r="B345" s="236" t="str">
        <f>IF(LEN(A345)=0,"",INDEX('Smelter Look-up'!$A:$A,MATCH($A345,'Smelter Look-up'!$E:$E,0)))</f>
        <v/>
      </c>
      <c r="C345" s="242" t="str">
        <f>IF(LEN(A345)=0,"",INDEX('Smelter Look-up'!$C:$C,MATCH($A345,'Smelter Look-up'!$E:$E,0)))</f>
        <v/>
      </c>
      <c r="D345" s="236"/>
      <c r="E345" s="236" t="str">
        <f ca="1">IF(ISERROR($V345),"",OFFSET('Smelter Look-up'!$D$4,$V345-4,0)&amp;"")</f>
        <v/>
      </c>
      <c r="F345" s="236" t="str">
        <f ca="1">IF(ISERROR($V345),"",OFFSET('Smelter Look-up'!$E$4,$V345-4,0))</f>
        <v/>
      </c>
      <c r="G345" s="236" t="str">
        <f ca="1">IF(C345=$X$4,"Enter smelter details", IF(ISERROR($V345),"",OFFSET('Smelter Look-up'!$F$4,$V345-4,0)))</f>
        <v/>
      </c>
      <c r="H345" s="237" t="str">
        <f ca="1">IF(ISERROR($V345),"",OFFSET('Smelter Look-up'!$G$4,$V345-4,0))</f>
        <v/>
      </c>
      <c r="I345" s="238" t="str">
        <f ca="1">IF(ISERROR($V345),"",OFFSET('Smelter Look-up'!$H$4,$V345-4,0))</f>
        <v/>
      </c>
      <c r="J345" s="238" t="str">
        <f ca="1">IF(ISERROR($V345),"",OFFSET('Smelter Look-up'!$I$4,$V345-4,0))</f>
        <v/>
      </c>
      <c r="K345" s="240"/>
      <c r="L345" s="240"/>
      <c r="M345" s="240"/>
      <c r="N345" s="240"/>
      <c r="O345" s="240"/>
      <c r="P345" s="239"/>
      <c r="Q345" s="241"/>
      <c r="R345" s="236" t="str">
        <f ca="1">IF(ISERROR($V345),"",OFFSET('Smelter Look-up'!$C$4,$V345-4,0)&amp;"")</f>
        <v/>
      </c>
      <c r="S345" s="250" t="str">
        <f t="shared" ca="1" si="15"/>
        <v/>
      </c>
      <c r="T345" s="250" t="str">
        <f ca="1">IF(B345="","",IF(ISERROR(MATCH($J345,SorP!$B$1:$B$6230,0)),"",INDIRECT("'SorP'!$A$"&amp;MATCH($J345,SorP!$B$1:$B$6230,0))))</f>
        <v/>
      </c>
      <c r="U345" s="280"/>
      <c r="V345" s="281" t="e">
        <f>IF(C345="",NA(),MATCH($B345&amp;$C345,'Smelter Look-up'!$J:$J,0))</f>
        <v>#N/A</v>
      </c>
      <c r="W345" s="282"/>
      <c r="X345" s="282">
        <f t="shared" ca="1" si="16"/>
        <v>0</v>
      </c>
      <c r="Y345" s="282"/>
      <c r="Z345" s="282"/>
      <c r="AB345" s="284" t="str">
        <f t="shared" si="17"/>
        <v/>
      </c>
    </row>
    <row r="346" spans="1:28" s="283" customFormat="1" ht="20.25">
      <c r="A346" s="235"/>
      <c r="B346" s="236" t="str">
        <f>IF(LEN(A346)=0,"",INDEX('Smelter Look-up'!$A:$A,MATCH($A346,'Smelter Look-up'!$E:$E,0)))</f>
        <v/>
      </c>
      <c r="C346" s="242" t="str">
        <f>IF(LEN(A346)=0,"",INDEX('Smelter Look-up'!$C:$C,MATCH($A346,'Smelter Look-up'!$E:$E,0)))</f>
        <v/>
      </c>
      <c r="D346" s="236"/>
      <c r="E346" s="236" t="str">
        <f ca="1">IF(ISERROR($V346),"",OFFSET('Smelter Look-up'!$D$4,$V346-4,0)&amp;"")</f>
        <v/>
      </c>
      <c r="F346" s="236" t="str">
        <f ca="1">IF(ISERROR($V346),"",OFFSET('Smelter Look-up'!$E$4,$V346-4,0))</f>
        <v/>
      </c>
      <c r="G346" s="236" t="str">
        <f ca="1">IF(C346=$X$4,"Enter smelter details", IF(ISERROR($V346),"",OFFSET('Smelter Look-up'!$F$4,$V346-4,0)))</f>
        <v/>
      </c>
      <c r="H346" s="237" t="str">
        <f ca="1">IF(ISERROR($V346),"",OFFSET('Smelter Look-up'!$G$4,$V346-4,0))</f>
        <v/>
      </c>
      <c r="I346" s="238" t="str">
        <f ca="1">IF(ISERROR($V346),"",OFFSET('Smelter Look-up'!$H$4,$V346-4,0))</f>
        <v/>
      </c>
      <c r="J346" s="238" t="str">
        <f ca="1">IF(ISERROR($V346),"",OFFSET('Smelter Look-up'!$I$4,$V346-4,0))</f>
        <v/>
      </c>
      <c r="K346" s="240"/>
      <c r="L346" s="240"/>
      <c r="M346" s="240"/>
      <c r="N346" s="240"/>
      <c r="O346" s="240"/>
      <c r="P346" s="239"/>
      <c r="Q346" s="241"/>
      <c r="R346" s="236" t="str">
        <f ca="1">IF(ISERROR($V346),"",OFFSET('Smelter Look-up'!$C$4,$V346-4,0)&amp;"")</f>
        <v/>
      </c>
      <c r="S346" s="250" t="str">
        <f t="shared" ca="1" si="15"/>
        <v/>
      </c>
      <c r="T346" s="250" t="str">
        <f ca="1">IF(B346="","",IF(ISERROR(MATCH($J346,SorP!$B$1:$B$6230,0)),"",INDIRECT("'SorP'!$A$"&amp;MATCH($J346,SorP!$B$1:$B$6230,0))))</f>
        <v/>
      </c>
      <c r="U346" s="280"/>
      <c r="V346" s="281" t="e">
        <f>IF(C346="",NA(),MATCH($B346&amp;$C346,'Smelter Look-up'!$J:$J,0))</f>
        <v>#N/A</v>
      </c>
      <c r="W346" s="282"/>
      <c r="X346" s="282">
        <f t="shared" ca="1" si="16"/>
        <v>0</v>
      </c>
      <c r="Y346" s="282"/>
      <c r="Z346" s="282"/>
      <c r="AB346" s="284" t="str">
        <f t="shared" si="17"/>
        <v/>
      </c>
    </row>
    <row r="347" spans="1:28" s="283" customFormat="1" ht="20.25">
      <c r="A347" s="235"/>
      <c r="B347" s="236" t="str">
        <f>IF(LEN(A347)=0,"",INDEX('Smelter Look-up'!$A:$A,MATCH($A347,'Smelter Look-up'!$E:$E,0)))</f>
        <v/>
      </c>
      <c r="C347" s="242" t="str">
        <f>IF(LEN(A347)=0,"",INDEX('Smelter Look-up'!$C:$C,MATCH($A347,'Smelter Look-up'!$E:$E,0)))</f>
        <v/>
      </c>
      <c r="D347" s="236"/>
      <c r="E347" s="236" t="str">
        <f ca="1">IF(ISERROR($V347),"",OFFSET('Smelter Look-up'!$D$4,$V347-4,0)&amp;"")</f>
        <v/>
      </c>
      <c r="F347" s="236" t="str">
        <f ca="1">IF(ISERROR($V347),"",OFFSET('Smelter Look-up'!$E$4,$V347-4,0))</f>
        <v/>
      </c>
      <c r="G347" s="236" t="str">
        <f ca="1">IF(C347=$X$4,"Enter smelter details", IF(ISERROR($V347),"",OFFSET('Smelter Look-up'!$F$4,$V347-4,0)))</f>
        <v/>
      </c>
      <c r="H347" s="237" t="str">
        <f ca="1">IF(ISERROR($V347),"",OFFSET('Smelter Look-up'!$G$4,$V347-4,0))</f>
        <v/>
      </c>
      <c r="I347" s="238" t="str">
        <f ca="1">IF(ISERROR($V347),"",OFFSET('Smelter Look-up'!$H$4,$V347-4,0))</f>
        <v/>
      </c>
      <c r="J347" s="238" t="str">
        <f ca="1">IF(ISERROR($V347),"",OFFSET('Smelter Look-up'!$I$4,$V347-4,0))</f>
        <v/>
      </c>
      <c r="K347" s="240"/>
      <c r="L347" s="240"/>
      <c r="M347" s="240"/>
      <c r="N347" s="240"/>
      <c r="O347" s="240"/>
      <c r="P347" s="239"/>
      <c r="Q347" s="241"/>
      <c r="R347" s="236" t="str">
        <f ca="1">IF(ISERROR($V347),"",OFFSET('Smelter Look-up'!$C$4,$V347-4,0)&amp;"")</f>
        <v/>
      </c>
      <c r="S347" s="250" t="str">
        <f t="shared" ca="1" si="15"/>
        <v/>
      </c>
      <c r="T347" s="250" t="str">
        <f ca="1">IF(B347="","",IF(ISERROR(MATCH($J347,SorP!$B$1:$B$6230,0)),"",INDIRECT("'SorP'!$A$"&amp;MATCH($J347,SorP!$B$1:$B$6230,0))))</f>
        <v/>
      </c>
      <c r="U347" s="280"/>
      <c r="V347" s="281" t="e">
        <f>IF(C347="",NA(),MATCH($B347&amp;$C347,'Smelter Look-up'!$J:$J,0))</f>
        <v>#N/A</v>
      </c>
      <c r="W347" s="282"/>
      <c r="X347" s="282">
        <f t="shared" ca="1" si="16"/>
        <v>0</v>
      </c>
      <c r="Y347" s="282"/>
      <c r="Z347" s="282"/>
      <c r="AB347" s="284" t="str">
        <f t="shared" si="17"/>
        <v/>
      </c>
    </row>
    <row r="348" spans="1:28" s="283" customFormat="1" ht="20.25">
      <c r="A348" s="235"/>
      <c r="B348" s="236" t="str">
        <f>IF(LEN(A348)=0,"",INDEX('Smelter Look-up'!$A:$A,MATCH($A348,'Smelter Look-up'!$E:$E,0)))</f>
        <v/>
      </c>
      <c r="C348" s="242" t="str">
        <f>IF(LEN(A348)=0,"",INDEX('Smelter Look-up'!$C:$C,MATCH($A348,'Smelter Look-up'!$E:$E,0)))</f>
        <v/>
      </c>
      <c r="D348" s="236"/>
      <c r="E348" s="236" t="str">
        <f ca="1">IF(ISERROR($V348),"",OFFSET('Smelter Look-up'!$D$4,$V348-4,0)&amp;"")</f>
        <v/>
      </c>
      <c r="F348" s="236" t="str">
        <f ca="1">IF(ISERROR($V348),"",OFFSET('Smelter Look-up'!$E$4,$V348-4,0))</f>
        <v/>
      </c>
      <c r="G348" s="236" t="str">
        <f ca="1">IF(C348=$X$4,"Enter smelter details", IF(ISERROR($V348),"",OFFSET('Smelter Look-up'!$F$4,$V348-4,0)))</f>
        <v/>
      </c>
      <c r="H348" s="237" t="str">
        <f ca="1">IF(ISERROR($V348),"",OFFSET('Smelter Look-up'!$G$4,$V348-4,0))</f>
        <v/>
      </c>
      <c r="I348" s="238" t="str">
        <f ca="1">IF(ISERROR($V348),"",OFFSET('Smelter Look-up'!$H$4,$V348-4,0))</f>
        <v/>
      </c>
      <c r="J348" s="238" t="str">
        <f ca="1">IF(ISERROR($V348),"",OFFSET('Smelter Look-up'!$I$4,$V348-4,0))</f>
        <v/>
      </c>
      <c r="K348" s="240"/>
      <c r="L348" s="240"/>
      <c r="M348" s="240"/>
      <c r="N348" s="240"/>
      <c r="O348" s="240"/>
      <c r="P348" s="239"/>
      <c r="Q348" s="241"/>
      <c r="R348" s="236" t="str">
        <f ca="1">IF(ISERROR($V348),"",OFFSET('Smelter Look-up'!$C$4,$V348-4,0)&amp;"")</f>
        <v/>
      </c>
      <c r="S348" s="250" t="str">
        <f t="shared" ca="1" si="15"/>
        <v/>
      </c>
      <c r="T348" s="250" t="str">
        <f ca="1">IF(B348="","",IF(ISERROR(MATCH($J348,SorP!$B$1:$B$6230,0)),"",INDIRECT("'SorP'!$A$"&amp;MATCH($J348,SorP!$B$1:$B$6230,0))))</f>
        <v/>
      </c>
      <c r="U348" s="280"/>
      <c r="V348" s="281" t="e">
        <f>IF(C348="",NA(),MATCH($B348&amp;$C348,'Smelter Look-up'!$J:$J,0))</f>
        <v>#N/A</v>
      </c>
      <c r="W348" s="282"/>
      <c r="X348" s="282">
        <f t="shared" ca="1" si="16"/>
        <v>0</v>
      </c>
      <c r="Y348" s="282"/>
      <c r="Z348" s="282"/>
      <c r="AB348" s="284" t="str">
        <f t="shared" si="17"/>
        <v/>
      </c>
    </row>
    <row r="349" spans="1:28" s="283" customFormat="1" ht="20.25">
      <c r="A349" s="235"/>
      <c r="B349" s="236" t="str">
        <f>IF(LEN(A349)=0,"",INDEX('Smelter Look-up'!$A:$A,MATCH($A349,'Smelter Look-up'!$E:$E,0)))</f>
        <v/>
      </c>
      <c r="C349" s="242" t="str">
        <f>IF(LEN(A349)=0,"",INDEX('Smelter Look-up'!$C:$C,MATCH($A349,'Smelter Look-up'!$E:$E,0)))</f>
        <v/>
      </c>
      <c r="D349" s="236"/>
      <c r="E349" s="236" t="str">
        <f ca="1">IF(ISERROR($V349),"",OFFSET('Smelter Look-up'!$D$4,$V349-4,0)&amp;"")</f>
        <v/>
      </c>
      <c r="F349" s="236" t="str">
        <f ca="1">IF(ISERROR($V349),"",OFFSET('Smelter Look-up'!$E$4,$V349-4,0))</f>
        <v/>
      </c>
      <c r="G349" s="236" t="str">
        <f ca="1">IF(C349=$X$4,"Enter smelter details", IF(ISERROR($V349),"",OFFSET('Smelter Look-up'!$F$4,$V349-4,0)))</f>
        <v/>
      </c>
      <c r="H349" s="237" t="str">
        <f ca="1">IF(ISERROR($V349),"",OFFSET('Smelter Look-up'!$G$4,$V349-4,0))</f>
        <v/>
      </c>
      <c r="I349" s="238" t="str">
        <f ca="1">IF(ISERROR($V349),"",OFFSET('Smelter Look-up'!$H$4,$V349-4,0))</f>
        <v/>
      </c>
      <c r="J349" s="238" t="str">
        <f ca="1">IF(ISERROR($V349),"",OFFSET('Smelter Look-up'!$I$4,$V349-4,0))</f>
        <v/>
      </c>
      <c r="K349" s="240"/>
      <c r="L349" s="240"/>
      <c r="M349" s="240"/>
      <c r="N349" s="240"/>
      <c r="O349" s="240"/>
      <c r="P349" s="239"/>
      <c r="Q349" s="241"/>
      <c r="R349" s="236" t="str">
        <f ca="1">IF(ISERROR($V349),"",OFFSET('Smelter Look-up'!$C$4,$V349-4,0)&amp;"")</f>
        <v/>
      </c>
      <c r="S349" s="250" t="str">
        <f t="shared" ca="1" si="15"/>
        <v/>
      </c>
      <c r="T349" s="250" t="str">
        <f ca="1">IF(B349="","",IF(ISERROR(MATCH($J349,SorP!$B$1:$B$6230,0)),"",INDIRECT("'SorP'!$A$"&amp;MATCH($J349,SorP!$B$1:$B$6230,0))))</f>
        <v/>
      </c>
      <c r="U349" s="280"/>
      <c r="V349" s="281" t="e">
        <f>IF(C349="",NA(),MATCH($B349&amp;$C349,'Smelter Look-up'!$J:$J,0))</f>
        <v>#N/A</v>
      </c>
      <c r="W349" s="282"/>
      <c r="X349" s="282">
        <f t="shared" ca="1" si="16"/>
        <v>0</v>
      </c>
      <c r="Y349" s="282"/>
      <c r="Z349" s="282"/>
      <c r="AB349" s="284" t="str">
        <f t="shared" si="17"/>
        <v/>
      </c>
    </row>
    <row r="350" spans="1:28" s="283" customFormat="1" ht="20.25">
      <c r="A350" s="235"/>
      <c r="B350" s="236" t="str">
        <f>IF(LEN(A350)=0,"",INDEX('Smelter Look-up'!$A:$A,MATCH($A350,'Smelter Look-up'!$E:$E,0)))</f>
        <v/>
      </c>
      <c r="C350" s="242" t="str">
        <f>IF(LEN(A350)=0,"",INDEX('Smelter Look-up'!$C:$C,MATCH($A350,'Smelter Look-up'!$E:$E,0)))</f>
        <v/>
      </c>
      <c r="D350" s="236"/>
      <c r="E350" s="236" t="str">
        <f ca="1">IF(ISERROR($V350),"",OFFSET('Smelter Look-up'!$D$4,$V350-4,0)&amp;"")</f>
        <v/>
      </c>
      <c r="F350" s="236" t="str">
        <f ca="1">IF(ISERROR($V350),"",OFFSET('Smelter Look-up'!$E$4,$V350-4,0))</f>
        <v/>
      </c>
      <c r="G350" s="236" t="str">
        <f ca="1">IF(C350=$X$4,"Enter smelter details", IF(ISERROR($V350),"",OFFSET('Smelter Look-up'!$F$4,$V350-4,0)))</f>
        <v/>
      </c>
      <c r="H350" s="237" t="str">
        <f ca="1">IF(ISERROR($V350),"",OFFSET('Smelter Look-up'!$G$4,$V350-4,0))</f>
        <v/>
      </c>
      <c r="I350" s="238" t="str">
        <f ca="1">IF(ISERROR($V350),"",OFFSET('Smelter Look-up'!$H$4,$V350-4,0))</f>
        <v/>
      </c>
      <c r="J350" s="238" t="str">
        <f ca="1">IF(ISERROR($V350),"",OFFSET('Smelter Look-up'!$I$4,$V350-4,0))</f>
        <v/>
      </c>
      <c r="K350" s="240"/>
      <c r="L350" s="240"/>
      <c r="M350" s="240"/>
      <c r="N350" s="240"/>
      <c r="O350" s="240"/>
      <c r="P350" s="239"/>
      <c r="Q350" s="241"/>
      <c r="R350" s="236" t="str">
        <f ca="1">IF(ISERROR($V350),"",OFFSET('Smelter Look-up'!$C$4,$V350-4,0)&amp;"")</f>
        <v/>
      </c>
      <c r="S350" s="250" t="str">
        <f t="shared" ca="1" si="15"/>
        <v/>
      </c>
      <c r="T350" s="250" t="str">
        <f ca="1">IF(B350="","",IF(ISERROR(MATCH($J350,SorP!$B$1:$B$6230,0)),"",INDIRECT("'SorP'!$A$"&amp;MATCH($J350,SorP!$B$1:$B$6230,0))))</f>
        <v/>
      </c>
      <c r="U350" s="280"/>
      <c r="V350" s="281" t="e">
        <f>IF(C350="",NA(),MATCH($B350&amp;$C350,'Smelter Look-up'!$J:$J,0))</f>
        <v>#N/A</v>
      </c>
      <c r="W350" s="282"/>
      <c r="X350" s="282">
        <f t="shared" ca="1" si="16"/>
        <v>0</v>
      </c>
      <c r="Y350" s="282"/>
      <c r="Z350" s="282"/>
      <c r="AB350" s="284" t="str">
        <f t="shared" si="17"/>
        <v/>
      </c>
    </row>
    <row r="351" spans="1:28" s="283" customFormat="1" ht="20.25">
      <c r="A351" s="235"/>
      <c r="B351" s="236" t="str">
        <f>IF(LEN(A351)=0,"",INDEX('Smelter Look-up'!$A:$A,MATCH($A351,'Smelter Look-up'!$E:$E,0)))</f>
        <v/>
      </c>
      <c r="C351" s="242" t="str">
        <f>IF(LEN(A351)=0,"",INDEX('Smelter Look-up'!$C:$C,MATCH($A351,'Smelter Look-up'!$E:$E,0)))</f>
        <v/>
      </c>
      <c r="D351" s="236"/>
      <c r="E351" s="236" t="str">
        <f ca="1">IF(ISERROR($V351),"",OFFSET('Smelter Look-up'!$D$4,$V351-4,0)&amp;"")</f>
        <v/>
      </c>
      <c r="F351" s="236" t="str">
        <f ca="1">IF(ISERROR($V351),"",OFFSET('Smelter Look-up'!$E$4,$V351-4,0))</f>
        <v/>
      </c>
      <c r="G351" s="236" t="str">
        <f ca="1">IF(C351=$X$4,"Enter smelter details", IF(ISERROR($V351),"",OFFSET('Smelter Look-up'!$F$4,$V351-4,0)))</f>
        <v/>
      </c>
      <c r="H351" s="237" t="str">
        <f ca="1">IF(ISERROR($V351),"",OFFSET('Smelter Look-up'!$G$4,$V351-4,0))</f>
        <v/>
      </c>
      <c r="I351" s="238" t="str">
        <f ca="1">IF(ISERROR($V351),"",OFFSET('Smelter Look-up'!$H$4,$V351-4,0))</f>
        <v/>
      </c>
      <c r="J351" s="238" t="str">
        <f ca="1">IF(ISERROR($V351),"",OFFSET('Smelter Look-up'!$I$4,$V351-4,0))</f>
        <v/>
      </c>
      <c r="K351" s="240"/>
      <c r="L351" s="240"/>
      <c r="M351" s="240"/>
      <c r="N351" s="240"/>
      <c r="O351" s="240"/>
      <c r="P351" s="239"/>
      <c r="Q351" s="241"/>
      <c r="R351" s="236" t="str">
        <f ca="1">IF(ISERROR($V351),"",OFFSET('Smelter Look-up'!$C$4,$V351-4,0)&amp;"")</f>
        <v/>
      </c>
      <c r="S351" s="250" t="str">
        <f t="shared" ca="1" si="15"/>
        <v/>
      </c>
      <c r="T351" s="250" t="str">
        <f ca="1">IF(B351="","",IF(ISERROR(MATCH($J351,SorP!$B$1:$B$6230,0)),"",INDIRECT("'SorP'!$A$"&amp;MATCH($J351,SorP!$B$1:$B$6230,0))))</f>
        <v/>
      </c>
      <c r="U351" s="280"/>
      <c r="V351" s="281" t="e">
        <f>IF(C351="",NA(),MATCH($B351&amp;$C351,'Smelter Look-up'!$J:$J,0))</f>
        <v>#N/A</v>
      </c>
      <c r="W351" s="282"/>
      <c r="X351" s="282">
        <f t="shared" ca="1" si="16"/>
        <v>0</v>
      </c>
      <c r="Y351" s="282"/>
      <c r="Z351" s="282"/>
      <c r="AB351" s="284" t="str">
        <f t="shared" si="17"/>
        <v/>
      </c>
    </row>
    <row r="352" spans="1:28" s="283" customFormat="1" ht="20.25">
      <c r="A352" s="235"/>
      <c r="B352" s="236" t="str">
        <f>IF(LEN(A352)=0,"",INDEX('Smelter Look-up'!$A:$A,MATCH($A352,'Smelter Look-up'!$E:$E,0)))</f>
        <v/>
      </c>
      <c r="C352" s="242" t="str">
        <f>IF(LEN(A352)=0,"",INDEX('Smelter Look-up'!$C:$C,MATCH($A352,'Smelter Look-up'!$E:$E,0)))</f>
        <v/>
      </c>
      <c r="D352" s="236"/>
      <c r="E352" s="236" t="str">
        <f ca="1">IF(ISERROR($V352),"",OFFSET('Smelter Look-up'!$D$4,$V352-4,0)&amp;"")</f>
        <v/>
      </c>
      <c r="F352" s="236" t="str">
        <f ca="1">IF(ISERROR($V352),"",OFFSET('Smelter Look-up'!$E$4,$V352-4,0))</f>
        <v/>
      </c>
      <c r="G352" s="236" t="str">
        <f ca="1">IF(C352=$X$4,"Enter smelter details", IF(ISERROR($V352),"",OFFSET('Smelter Look-up'!$F$4,$V352-4,0)))</f>
        <v/>
      </c>
      <c r="H352" s="237" t="str">
        <f ca="1">IF(ISERROR($V352),"",OFFSET('Smelter Look-up'!$G$4,$V352-4,0))</f>
        <v/>
      </c>
      <c r="I352" s="238" t="str">
        <f ca="1">IF(ISERROR($V352),"",OFFSET('Smelter Look-up'!$H$4,$V352-4,0))</f>
        <v/>
      </c>
      <c r="J352" s="238" t="str">
        <f ca="1">IF(ISERROR($V352),"",OFFSET('Smelter Look-up'!$I$4,$V352-4,0))</f>
        <v/>
      </c>
      <c r="K352" s="240"/>
      <c r="L352" s="240"/>
      <c r="M352" s="240"/>
      <c r="N352" s="240"/>
      <c r="O352" s="240"/>
      <c r="P352" s="239"/>
      <c r="Q352" s="241"/>
      <c r="R352" s="236" t="str">
        <f ca="1">IF(ISERROR($V352),"",OFFSET('Smelter Look-up'!$C$4,$V352-4,0)&amp;"")</f>
        <v/>
      </c>
      <c r="S352" s="250" t="str">
        <f t="shared" ca="1" si="15"/>
        <v/>
      </c>
      <c r="T352" s="250" t="str">
        <f ca="1">IF(B352="","",IF(ISERROR(MATCH($J352,SorP!$B$1:$B$6230,0)),"",INDIRECT("'SorP'!$A$"&amp;MATCH($J352,SorP!$B$1:$B$6230,0))))</f>
        <v/>
      </c>
      <c r="U352" s="280"/>
      <c r="V352" s="281" t="e">
        <f>IF(C352="",NA(),MATCH($B352&amp;$C352,'Smelter Look-up'!$J:$J,0))</f>
        <v>#N/A</v>
      </c>
      <c r="W352" s="282"/>
      <c r="X352" s="282">
        <f t="shared" ca="1" si="16"/>
        <v>0</v>
      </c>
      <c r="Y352" s="282"/>
      <c r="Z352" s="282"/>
      <c r="AB352" s="284" t="str">
        <f t="shared" si="17"/>
        <v/>
      </c>
    </row>
    <row r="353" spans="1:28" s="283" customFormat="1" ht="20.25">
      <c r="A353" s="235"/>
      <c r="B353" s="236" t="str">
        <f>IF(LEN(A353)=0,"",INDEX('Smelter Look-up'!$A:$A,MATCH($A353,'Smelter Look-up'!$E:$E,0)))</f>
        <v/>
      </c>
      <c r="C353" s="242" t="str">
        <f>IF(LEN(A353)=0,"",INDEX('Smelter Look-up'!$C:$C,MATCH($A353,'Smelter Look-up'!$E:$E,0)))</f>
        <v/>
      </c>
      <c r="D353" s="236"/>
      <c r="E353" s="236" t="str">
        <f ca="1">IF(ISERROR($V353),"",OFFSET('Smelter Look-up'!$D$4,$V353-4,0)&amp;"")</f>
        <v/>
      </c>
      <c r="F353" s="236" t="str">
        <f ca="1">IF(ISERROR($V353),"",OFFSET('Smelter Look-up'!$E$4,$V353-4,0))</f>
        <v/>
      </c>
      <c r="G353" s="236" t="str">
        <f ca="1">IF(C353=$X$4,"Enter smelter details", IF(ISERROR($V353),"",OFFSET('Smelter Look-up'!$F$4,$V353-4,0)))</f>
        <v/>
      </c>
      <c r="H353" s="237" t="str">
        <f ca="1">IF(ISERROR($V353),"",OFFSET('Smelter Look-up'!$G$4,$V353-4,0))</f>
        <v/>
      </c>
      <c r="I353" s="238" t="str">
        <f ca="1">IF(ISERROR($V353),"",OFFSET('Smelter Look-up'!$H$4,$V353-4,0))</f>
        <v/>
      </c>
      <c r="J353" s="238" t="str">
        <f ca="1">IF(ISERROR($V353),"",OFFSET('Smelter Look-up'!$I$4,$V353-4,0))</f>
        <v/>
      </c>
      <c r="K353" s="240"/>
      <c r="L353" s="240"/>
      <c r="M353" s="240"/>
      <c r="N353" s="240"/>
      <c r="O353" s="240"/>
      <c r="P353" s="239"/>
      <c r="Q353" s="241"/>
      <c r="R353" s="236" t="str">
        <f ca="1">IF(ISERROR($V353),"",OFFSET('Smelter Look-up'!$C$4,$V353-4,0)&amp;"")</f>
        <v/>
      </c>
      <c r="S353" s="250" t="str">
        <f t="shared" ca="1" si="15"/>
        <v/>
      </c>
      <c r="T353" s="250" t="str">
        <f ca="1">IF(B353="","",IF(ISERROR(MATCH($J353,SorP!$B$1:$B$6230,0)),"",INDIRECT("'SorP'!$A$"&amp;MATCH($J353,SorP!$B$1:$B$6230,0))))</f>
        <v/>
      </c>
      <c r="U353" s="280"/>
      <c r="V353" s="281" t="e">
        <f>IF(C353="",NA(),MATCH($B353&amp;$C353,'Smelter Look-up'!$J:$J,0))</f>
        <v>#N/A</v>
      </c>
      <c r="W353" s="282"/>
      <c r="X353" s="282">
        <f t="shared" ca="1" si="16"/>
        <v>0</v>
      </c>
      <c r="Y353" s="282"/>
      <c r="Z353" s="282"/>
      <c r="AB353" s="284" t="str">
        <f t="shared" si="17"/>
        <v/>
      </c>
    </row>
    <row r="354" spans="1:28" s="283" customFormat="1" ht="20.25">
      <c r="A354" s="235"/>
      <c r="B354" s="236" t="str">
        <f>IF(LEN(A354)=0,"",INDEX('Smelter Look-up'!$A:$A,MATCH($A354,'Smelter Look-up'!$E:$E,0)))</f>
        <v/>
      </c>
      <c r="C354" s="242" t="str">
        <f>IF(LEN(A354)=0,"",INDEX('Smelter Look-up'!$C:$C,MATCH($A354,'Smelter Look-up'!$E:$E,0)))</f>
        <v/>
      </c>
      <c r="D354" s="236"/>
      <c r="E354" s="236" t="str">
        <f ca="1">IF(ISERROR($V354),"",OFFSET('Smelter Look-up'!$D$4,$V354-4,0)&amp;"")</f>
        <v/>
      </c>
      <c r="F354" s="236" t="str">
        <f ca="1">IF(ISERROR($V354),"",OFFSET('Smelter Look-up'!$E$4,$V354-4,0))</f>
        <v/>
      </c>
      <c r="G354" s="236" t="str">
        <f ca="1">IF(C354=$X$4,"Enter smelter details", IF(ISERROR($V354),"",OFFSET('Smelter Look-up'!$F$4,$V354-4,0)))</f>
        <v/>
      </c>
      <c r="H354" s="237" t="str">
        <f ca="1">IF(ISERROR($V354),"",OFFSET('Smelter Look-up'!$G$4,$V354-4,0))</f>
        <v/>
      </c>
      <c r="I354" s="238" t="str">
        <f ca="1">IF(ISERROR($V354),"",OFFSET('Smelter Look-up'!$H$4,$V354-4,0))</f>
        <v/>
      </c>
      <c r="J354" s="238" t="str">
        <f ca="1">IF(ISERROR($V354),"",OFFSET('Smelter Look-up'!$I$4,$V354-4,0))</f>
        <v/>
      </c>
      <c r="K354" s="240"/>
      <c r="L354" s="240"/>
      <c r="M354" s="240"/>
      <c r="N354" s="240"/>
      <c r="O354" s="240"/>
      <c r="P354" s="239"/>
      <c r="Q354" s="241"/>
      <c r="R354" s="236" t="str">
        <f ca="1">IF(ISERROR($V354),"",OFFSET('Smelter Look-up'!$C$4,$V354-4,0)&amp;"")</f>
        <v/>
      </c>
      <c r="S354" s="250" t="str">
        <f t="shared" ca="1" si="15"/>
        <v/>
      </c>
      <c r="T354" s="250" t="str">
        <f ca="1">IF(B354="","",IF(ISERROR(MATCH($J354,SorP!$B$1:$B$6230,0)),"",INDIRECT("'SorP'!$A$"&amp;MATCH($J354,SorP!$B$1:$B$6230,0))))</f>
        <v/>
      </c>
      <c r="U354" s="280"/>
      <c r="V354" s="281" t="e">
        <f>IF(C354="",NA(),MATCH($B354&amp;$C354,'Smelter Look-up'!$J:$J,0))</f>
        <v>#N/A</v>
      </c>
      <c r="W354" s="282"/>
      <c r="X354" s="282">
        <f t="shared" ca="1" si="16"/>
        <v>0</v>
      </c>
      <c r="Y354" s="282"/>
      <c r="Z354" s="282"/>
      <c r="AB354" s="284" t="str">
        <f t="shared" si="17"/>
        <v/>
      </c>
    </row>
    <row r="355" spans="1:28" s="283" customFormat="1" ht="20.25">
      <c r="A355" s="235"/>
      <c r="B355" s="236" t="str">
        <f>IF(LEN(A355)=0,"",INDEX('Smelter Look-up'!$A:$A,MATCH($A355,'Smelter Look-up'!$E:$E,0)))</f>
        <v/>
      </c>
      <c r="C355" s="242" t="str">
        <f>IF(LEN(A355)=0,"",INDEX('Smelter Look-up'!$C:$C,MATCH($A355,'Smelter Look-up'!$E:$E,0)))</f>
        <v/>
      </c>
      <c r="D355" s="236"/>
      <c r="E355" s="236" t="str">
        <f ca="1">IF(ISERROR($V355),"",OFFSET('Smelter Look-up'!$D$4,$V355-4,0)&amp;"")</f>
        <v/>
      </c>
      <c r="F355" s="236" t="str">
        <f ca="1">IF(ISERROR($V355),"",OFFSET('Smelter Look-up'!$E$4,$V355-4,0))</f>
        <v/>
      </c>
      <c r="G355" s="236" t="str">
        <f ca="1">IF(C355=$X$4,"Enter smelter details", IF(ISERROR($V355),"",OFFSET('Smelter Look-up'!$F$4,$V355-4,0)))</f>
        <v/>
      </c>
      <c r="H355" s="237" t="str">
        <f ca="1">IF(ISERROR($V355),"",OFFSET('Smelter Look-up'!$G$4,$V355-4,0))</f>
        <v/>
      </c>
      <c r="I355" s="238" t="str">
        <f ca="1">IF(ISERROR($V355),"",OFFSET('Smelter Look-up'!$H$4,$V355-4,0))</f>
        <v/>
      </c>
      <c r="J355" s="238" t="str">
        <f ca="1">IF(ISERROR($V355),"",OFFSET('Smelter Look-up'!$I$4,$V355-4,0))</f>
        <v/>
      </c>
      <c r="K355" s="240"/>
      <c r="L355" s="240"/>
      <c r="M355" s="240"/>
      <c r="N355" s="240"/>
      <c r="O355" s="240"/>
      <c r="P355" s="239"/>
      <c r="Q355" s="241"/>
      <c r="R355" s="236" t="str">
        <f ca="1">IF(ISERROR($V355),"",OFFSET('Smelter Look-up'!$C$4,$V355-4,0)&amp;"")</f>
        <v/>
      </c>
      <c r="S355" s="250" t="str">
        <f t="shared" ca="1" si="15"/>
        <v/>
      </c>
      <c r="T355" s="250" t="str">
        <f ca="1">IF(B355="","",IF(ISERROR(MATCH($J355,SorP!$B$1:$B$6230,0)),"",INDIRECT("'SorP'!$A$"&amp;MATCH($J355,SorP!$B$1:$B$6230,0))))</f>
        <v/>
      </c>
      <c r="U355" s="280"/>
      <c r="V355" s="281" t="e">
        <f>IF(C355="",NA(),MATCH($B355&amp;$C355,'Smelter Look-up'!$J:$J,0))</f>
        <v>#N/A</v>
      </c>
      <c r="W355" s="282"/>
      <c r="X355" s="282">
        <f t="shared" ca="1" si="16"/>
        <v>0</v>
      </c>
      <c r="Y355" s="282"/>
      <c r="Z355" s="282"/>
      <c r="AB355" s="284" t="str">
        <f t="shared" si="17"/>
        <v/>
      </c>
    </row>
    <row r="356" spans="1:28" s="283" customFormat="1" ht="20.25">
      <c r="A356" s="235"/>
      <c r="B356" s="236" t="str">
        <f>IF(LEN(A356)=0,"",INDEX('Smelter Look-up'!$A:$A,MATCH($A356,'Smelter Look-up'!$E:$E,0)))</f>
        <v/>
      </c>
      <c r="C356" s="242" t="str">
        <f>IF(LEN(A356)=0,"",INDEX('Smelter Look-up'!$C:$C,MATCH($A356,'Smelter Look-up'!$E:$E,0)))</f>
        <v/>
      </c>
      <c r="D356" s="236"/>
      <c r="E356" s="236" t="str">
        <f ca="1">IF(ISERROR($V356),"",OFFSET('Smelter Look-up'!$D$4,$V356-4,0)&amp;"")</f>
        <v/>
      </c>
      <c r="F356" s="236" t="str">
        <f ca="1">IF(ISERROR($V356),"",OFFSET('Smelter Look-up'!$E$4,$V356-4,0))</f>
        <v/>
      </c>
      <c r="G356" s="236" t="str">
        <f ca="1">IF(C356=$X$4,"Enter smelter details", IF(ISERROR($V356),"",OFFSET('Smelter Look-up'!$F$4,$V356-4,0)))</f>
        <v/>
      </c>
      <c r="H356" s="237" t="str">
        <f ca="1">IF(ISERROR($V356),"",OFFSET('Smelter Look-up'!$G$4,$V356-4,0))</f>
        <v/>
      </c>
      <c r="I356" s="238" t="str">
        <f ca="1">IF(ISERROR($V356),"",OFFSET('Smelter Look-up'!$H$4,$V356-4,0))</f>
        <v/>
      </c>
      <c r="J356" s="238" t="str">
        <f ca="1">IF(ISERROR($V356),"",OFFSET('Smelter Look-up'!$I$4,$V356-4,0))</f>
        <v/>
      </c>
      <c r="K356" s="240"/>
      <c r="L356" s="240"/>
      <c r="M356" s="240"/>
      <c r="N356" s="240"/>
      <c r="O356" s="240"/>
      <c r="P356" s="239"/>
      <c r="Q356" s="241"/>
      <c r="R356" s="236" t="str">
        <f ca="1">IF(ISERROR($V356),"",OFFSET('Smelter Look-up'!$C$4,$V356-4,0)&amp;"")</f>
        <v/>
      </c>
      <c r="S356" s="250" t="str">
        <f t="shared" ca="1" si="15"/>
        <v/>
      </c>
      <c r="T356" s="250" t="str">
        <f ca="1">IF(B356="","",IF(ISERROR(MATCH($J356,SorP!$B$1:$B$6230,0)),"",INDIRECT("'SorP'!$A$"&amp;MATCH($J356,SorP!$B$1:$B$6230,0))))</f>
        <v/>
      </c>
      <c r="U356" s="280"/>
      <c r="V356" s="281" t="e">
        <f>IF(C356="",NA(),MATCH($B356&amp;$C356,'Smelter Look-up'!$J:$J,0))</f>
        <v>#N/A</v>
      </c>
      <c r="W356" s="282"/>
      <c r="X356" s="282">
        <f t="shared" ca="1" si="16"/>
        <v>0</v>
      </c>
      <c r="Y356" s="282"/>
      <c r="Z356" s="282"/>
      <c r="AB356" s="284" t="str">
        <f t="shared" si="17"/>
        <v/>
      </c>
    </row>
    <row r="357" spans="1:28" s="283" customFormat="1" ht="20.25">
      <c r="A357" s="235"/>
      <c r="B357" s="236" t="str">
        <f>IF(LEN(A357)=0,"",INDEX('Smelter Look-up'!$A:$A,MATCH($A357,'Smelter Look-up'!$E:$E,0)))</f>
        <v/>
      </c>
      <c r="C357" s="242" t="str">
        <f>IF(LEN(A357)=0,"",INDEX('Smelter Look-up'!$C:$C,MATCH($A357,'Smelter Look-up'!$E:$E,0)))</f>
        <v/>
      </c>
      <c r="D357" s="236"/>
      <c r="E357" s="236" t="str">
        <f ca="1">IF(ISERROR($V357),"",OFFSET('Smelter Look-up'!$D$4,$V357-4,0)&amp;"")</f>
        <v/>
      </c>
      <c r="F357" s="236" t="str">
        <f ca="1">IF(ISERROR($V357),"",OFFSET('Smelter Look-up'!$E$4,$V357-4,0))</f>
        <v/>
      </c>
      <c r="G357" s="236" t="str">
        <f ca="1">IF(C357=$X$4,"Enter smelter details", IF(ISERROR($V357),"",OFFSET('Smelter Look-up'!$F$4,$V357-4,0)))</f>
        <v/>
      </c>
      <c r="H357" s="237" t="str">
        <f ca="1">IF(ISERROR($V357),"",OFFSET('Smelter Look-up'!$G$4,$V357-4,0))</f>
        <v/>
      </c>
      <c r="I357" s="238" t="str">
        <f ca="1">IF(ISERROR($V357),"",OFFSET('Smelter Look-up'!$H$4,$V357-4,0))</f>
        <v/>
      </c>
      <c r="J357" s="238" t="str">
        <f ca="1">IF(ISERROR($V357),"",OFFSET('Smelter Look-up'!$I$4,$V357-4,0))</f>
        <v/>
      </c>
      <c r="K357" s="240"/>
      <c r="L357" s="240"/>
      <c r="M357" s="240"/>
      <c r="N357" s="240"/>
      <c r="O357" s="240"/>
      <c r="P357" s="239"/>
      <c r="Q357" s="241"/>
      <c r="R357" s="236" t="str">
        <f ca="1">IF(ISERROR($V357),"",OFFSET('Smelter Look-up'!$C$4,$V357-4,0)&amp;"")</f>
        <v/>
      </c>
      <c r="S357" s="250" t="str">
        <f t="shared" ca="1" si="15"/>
        <v/>
      </c>
      <c r="T357" s="250" t="str">
        <f ca="1">IF(B357="","",IF(ISERROR(MATCH($J357,SorP!$B$1:$B$6230,0)),"",INDIRECT("'SorP'!$A$"&amp;MATCH($J357,SorP!$B$1:$B$6230,0))))</f>
        <v/>
      </c>
      <c r="U357" s="280"/>
      <c r="V357" s="281" t="e">
        <f>IF(C357="",NA(),MATCH($B357&amp;$C357,'Smelter Look-up'!$J:$J,0))</f>
        <v>#N/A</v>
      </c>
      <c r="W357" s="282"/>
      <c r="X357" s="282">
        <f t="shared" ca="1" si="16"/>
        <v>0</v>
      </c>
      <c r="Y357" s="282"/>
      <c r="Z357" s="282"/>
      <c r="AB357" s="284" t="str">
        <f t="shared" si="17"/>
        <v/>
      </c>
    </row>
    <row r="358" spans="1:28" s="283" customFormat="1" ht="20.25">
      <c r="A358" s="235"/>
      <c r="B358" s="236" t="str">
        <f>IF(LEN(A358)=0,"",INDEX('Smelter Look-up'!$A:$A,MATCH($A358,'Smelter Look-up'!$E:$E,0)))</f>
        <v/>
      </c>
      <c r="C358" s="242" t="str">
        <f>IF(LEN(A358)=0,"",INDEX('Smelter Look-up'!$C:$C,MATCH($A358,'Smelter Look-up'!$E:$E,0)))</f>
        <v/>
      </c>
      <c r="D358" s="236"/>
      <c r="E358" s="236" t="str">
        <f ca="1">IF(ISERROR($V358),"",OFFSET('Smelter Look-up'!$D$4,$V358-4,0)&amp;"")</f>
        <v/>
      </c>
      <c r="F358" s="236" t="str">
        <f ca="1">IF(ISERROR($V358),"",OFFSET('Smelter Look-up'!$E$4,$V358-4,0))</f>
        <v/>
      </c>
      <c r="G358" s="236" t="str">
        <f ca="1">IF(C358=$X$4,"Enter smelter details", IF(ISERROR($V358),"",OFFSET('Smelter Look-up'!$F$4,$V358-4,0)))</f>
        <v/>
      </c>
      <c r="H358" s="237" t="str">
        <f ca="1">IF(ISERROR($V358),"",OFFSET('Smelter Look-up'!$G$4,$V358-4,0))</f>
        <v/>
      </c>
      <c r="I358" s="238" t="str">
        <f ca="1">IF(ISERROR($V358),"",OFFSET('Smelter Look-up'!$H$4,$V358-4,0))</f>
        <v/>
      </c>
      <c r="J358" s="238" t="str">
        <f ca="1">IF(ISERROR($V358),"",OFFSET('Smelter Look-up'!$I$4,$V358-4,0))</f>
        <v/>
      </c>
      <c r="K358" s="240"/>
      <c r="L358" s="240"/>
      <c r="M358" s="240"/>
      <c r="N358" s="240"/>
      <c r="O358" s="240"/>
      <c r="P358" s="239"/>
      <c r="Q358" s="241"/>
      <c r="R358" s="236" t="str">
        <f ca="1">IF(ISERROR($V358),"",OFFSET('Smelter Look-up'!$C$4,$V358-4,0)&amp;"")</f>
        <v/>
      </c>
      <c r="S358" s="250" t="str">
        <f t="shared" ca="1" si="15"/>
        <v/>
      </c>
      <c r="T358" s="250" t="str">
        <f ca="1">IF(B358="","",IF(ISERROR(MATCH($J358,SorP!$B$1:$B$6230,0)),"",INDIRECT("'SorP'!$A$"&amp;MATCH($J358,SorP!$B$1:$B$6230,0))))</f>
        <v/>
      </c>
      <c r="U358" s="280"/>
      <c r="V358" s="281" t="e">
        <f>IF(C358="",NA(),MATCH($B358&amp;$C358,'Smelter Look-up'!$J:$J,0))</f>
        <v>#N/A</v>
      </c>
      <c r="W358" s="282"/>
      <c r="X358" s="282">
        <f t="shared" ca="1" si="16"/>
        <v>0</v>
      </c>
      <c r="Y358" s="282"/>
      <c r="Z358" s="282"/>
      <c r="AB358" s="284" t="str">
        <f t="shared" si="17"/>
        <v/>
      </c>
    </row>
    <row r="359" spans="1:28" s="283" customFormat="1" ht="20.25">
      <c r="A359" s="235"/>
      <c r="B359" s="236" t="str">
        <f>IF(LEN(A359)=0,"",INDEX('Smelter Look-up'!$A:$A,MATCH($A359,'Smelter Look-up'!$E:$E,0)))</f>
        <v/>
      </c>
      <c r="C359" s="242" t="str">
        <f>IF(LEN(A359)=0,"",INDEX('Smelter Look-up'!$C:$C,MATCH($A359,'Smelter Look-up'!$E:$E,0)))</f>
        <v/>
      </c>
      <c r="D359" s="236"/>
      <c r="E359" s="236" t="str">
        <f ca="1">IF(ISERROR($V359),"",OFFSET('Smelter Look-up'!$D$4,$V359-4,0)&amp;"")</f>
        <v/>
      </c>
      <c r="F359" s="236" t="str">
        <f ca="1">IF(ISERROR($V359),"",OFFSET('Smelter Look-up'!$E$4,$V359-4,0))</f>
        <v/>
      </c>
      <c r="G359" s="236" t="str">
        <f ca="1">IF(C359=$X$4,"Enter smelter details", IF(ISERROR($V359),"",OFFSET('Smelter Look-up'!$F$4,$V359-4,0)))</f>
        <v/>
      </c>
      <c r="H359" s="237" t="str">
        <f ca="1">IF(ISERROR($V359),"",OFFSET('Smelter Look-up'!$G$4,$V359-4,0))</f>
        <v/>
      </c>
      <c r="I359" s="238" t="str">
        <f ca="1">IF(ISERROR($V359),"",OFFSET('Smelter Look-up'!$H$4,$V359-4,0))</f>
        <v/>
      </c>
      <c r="J359" s="238" t="str">
        <f ca="1">IF(ISERROR($V359),"",OFFSET('Smelter Look-up'!$I$4,$V359-4,0))</f>
        <v/>
      </c>
      <c r="K359" s="240"/>
      <c r="L359" s="240"/>
      <c r="M359" s="240"/>
      <c r="N359" s="240"/>
      <c r="O359" s="240"/>
      <c r="P359" s="239"/>
      <c r="Q359" s="241"/>
      <c r="R359" s="236" t="str">
        <f ca="1">IF(ISERROR($V359),"",OFFSET('Smelter Look-up'!$C$4,$V359-4,0)&amp;"")</f>
        <v/>
      </c>
      <c r="S359" s="250" t="str">
        <f t="shared" ca="1" si="15"/>
        <v/>
      </c>
      <c r="T359" s="250" t="str">
        <f ca="1">IF(B359="","",IF(ISERROR(MATCH($J359,SorP!$B$1:$B$6230,0)),"",INDIRECT("'SorP'!$A$"&amp;MATCH($J359,SorP!$B$1:$B$6230,0))))</f>
        <v/>
      </c>
      <c r="U359" s="280"/>
      <c r="V359" s="281" t="e">
        <f>IF(C359="",NA(),MATCH($B359&amp;$C359,'Smelter Look-up'!$J:$J,0))</f>
        <v>#N/A</v>
      </c>
      <c r="W359" s="282"/>
      <c r="X359" s="282">
        <f t="shared" ca="1" si="16"/>
        <v>0</v>
      </c>
      <c r="Y359" s="282"/>
      <c r="Z359" s="282"/>
      <c r="AB359" s="284" t="str">
        <f t="shared" si="17"/>
        <v/>
      </c>
    </row>
    <row r="360" spans="1:28" s="283" customFormat="1" ht="20.25">
      <c r="A360" s="235"/>
      <c r="B360" s="236" t="str">
        <f>IF(LEN(A360)=0,"",INDEX('Smelter Look-up'!$A:$A,MATCH($A360,'Smelter Look-up'!$E:$E,0)))</f>
        <v/>
      </c>
      <c r="C360" s="242" t="str">
        <f>IF(LEN(A360)=0,"",INDEX('Smelter Look-up'!$C:$C,MATCH($A360,'Smelter Look-up'!$E:$E,0)))</f>
        <v/>
      </c>
      <c r="D360" s="236"/>
      <c r="E360" s="236" t="str">
        <f ca="1">IF(ISERROR($V360),"",OFFSET('Smelter Look-up'!$D$4,$V360-4,0)&amp;"")</f>
        <v/>
      </c>
      <c r="F360" s="236" t="str">
        <f ca="1">IF(ISERROR($V360),"",OFFSET('Smelter Look-up'!$E$4,$V360-4,0))</f>
        <v/>
      </c>
      <c r="G360" s="236" t="str">
        <f ca="1">IF(C360=$X$4,"Enter smelter details", IF(ISERROR($V360),"",OFFSET('Smelter Look-up'!$F$4,$V360-4,0)))</f>
        <v/>
      </c>
      <c r="H360" s="237" t="str">
        <f ca="1">IF(ISERROR($V360),"",OFFSET('Smelter Look-up'!$G$4,$V360-4,0))</f>
        <v/>
      </c>
      <c r="I360" s="238" t="str">
        <f ca="1">IF(ISERROR($V360),"",OFFSET('Smelter Look-up'!$H$4,$V360-4,0))</f>
        <v/>
      </c>
      <c r="J360" s="238" t="str">
        <f ca="1">IF(ISERROR($V360),"",OFFSET('Smelter Look-up'!$I$4,$V360-4,0))</f>
        <v/>
      </c>
      <c r="K360" s="240"/>
      <c r="L360" s="240"/>
      <c r="M360" s="240"/>
      <c r="N360" s="240"/>
      <c r="O360" s="240"/>
      <c r="P360" s="239"/>
      <c r="Q360" s="241"/>
      <c r="R360" s="236" t="str">
        <f ca="1">IF(ISERROR($V360),"",OFFSET('Smelter Look-up'!$C$4,$V360-4,0)&amp;"")</f>
        <v/>
      </c>
      <c r="S360" s="250" t="str">
        <f t="shared" ca="1" si="15"/>
        <v/>
      </c>
      <c r="T360" s="250" t="str">
        <f ca="1">IF(B360="","",IF(ISERROR(MATCH($J360,SorP!$B$1:$B$6230,0)),"",INDIRECT("'SorP'!$A$"&amp;MATCH($J360,SorP!$B$1:$B$6230,0))))</f>
        <v/>
      </c>
      <c r="U360" s="280"/>
      <c r="V360" s="281" t="e">
        <f>IF(C360="",NA(),MATCH($B360&amp;$C360,'Smelter Look-up'!$J:$J,0))</f>
        <v>#N/A</v>
      </c>
      <c r="W360" s="282"/>
      <c r="X360" s="282">
        <f t="shared" ca="1" si="16"/>
        <v>0</v>
      </c>
      <c r="Y360" s="282"/>
      <c r="Z360" s="282"/>
      <c r="AB360" s="284" t="str">
        <f t="shared" si="17"/>
        <v/>
      </c>
    </row>
    <row r="361" spans="1:28" s="283" customFormat="1" ht="20.25">
      <c r="A361" s="235"/>
      <c r="B361" s="236" t="str">
        <f>IF(LEN(A361)=0,"",INDEX('Smelter Look-up'!$A:$A,MATCH($A361,'Smelter Look-up'!$E:$E,0)))</f>
        <v/>
      </c>
      <c r="C361" s="242" t="str">
        <f>IF(LEN(A361)=0,"",INDEX('Smelter Look-up'!$C:$C,MATCH($A361,'Smelter Look-up'!$E:$E,0)))</f>
        <v/>
      </c>
      <c r="D361" s="236"/>
      <c r="E361" s="236" t="str">
        <f ca="1">IF(ISERROR($V361),"",OFFSET('Smelter Look-up'!$D$4,$V361-4,0)&amp;"")</f>
        <v/>
      </c>
      <c r="F361" s="236" t="str">
        <f ca="1">IF(ISERROR($V361),"",OFFSET('Smelter Look-up'!$E$4,$V361-4,0))</f>
        <v/>
      </c>
      <c r="G361" s="236" t="str">
        <f ca="1">IF(C361=$X$4,"Enter smelter details", IF(ISERROR($V361),"",OFFSET('Smelter Look-up'!$F$4,$V361-4,0)))</f>
        <v/>
      </c>
      <c r="H361" s="237" t="str">
        <f ca="1">IF(ISERROR($V361),"",OFFSET('Smelter Look-up'!$G$4,$V361-4,0))</f>
        <v/>
      </c>
      <c r="I361" s="238" t="str">
        <f ca="1">IF(ISERROR($V361),"",OFFSET('Smelter Look-up'!$H$4,$V361-4,0))</f>
        <v/>
      </c>
      <c r="J361" s="238" t="str">
        <f ca="1">IF(ISERROR($V361),"",OFFSET('Smelter Look-up'!$I$4,$V361-4,0))</f>
        <v/>
      </c>
      <c r="K361" s="240"/>
      <c r="L361" s="240"/>
      <c r="M361" s="240"/>
      <c r="N361" s="240"/>
      <c r="O361" s="240"/>
      <c r="P361" s="239"/>
      <c r="Q361" s="241"/>
      <c r="R361" s="236" t="str">
        <f ca="1">IF(ISERROR($V361),"",OFFSET('Smelter Look-up'!$C$4,$V361-4,0)&amp;"")</f>
        <v/>
      </c>
      <c r="S361" s="250" t="str">
        <f t="shared" ca="1" si="15"/>
        <v/>
      </c>
      <c r="T361" s="250" t="str">
        <f ca="1">IF(B361="","",IF(ISERROR(MATCH($J361,SorP!$B$1:$B$6230,0)),"",INDIRECT("'SorP'!$A$"&amp;MATCH($J361,SorP!$B$1:$B$6230,0))))</f>
        <v/>
      </c>
      <c r="U361" s="280"/>
      <c r="V361" s="281" t="e">
        <f>IF(C361="",NA(),MATCH($B361&amp;$C361,'Smelter Look-up'!$J:$J,0))</f>
        <v>#N/A</v>
      </c>
      <c r="W361" s="282"/>
      <c r="X361" s="282">
        <f t="shared" ca="1" si="16"/>
        <v>0</v>
      </c>
      <c r="Y361" s="282"/>
      <c r="Z361" s="282"/>
      <c r="AB361" s="284" t="str">
        <f t="shared" si="17"/>
        <v/>
      </c>
    </row>
    <row r="362" spans="1:28" s="283" customFormat="1" ht="20.25">
      <c r="A362" s="235"/>
      <c r="B362" s="236" t="str">
        <f>IF(LEN(A362)=0,"",INDEX('Smelter Look-up'!$A:$A,MATCH($A362,'Smelter Look-up'!$E:$E,0)))</f>
        <v/>
      </c>
      <c r="C362" s="242" t="str">
        <f>IF(LEN(A362)=0,"",INDEX('Smelter Look-up'!$C:$C,MATCH($A362,'Smelter Look-up'!$E:$E,0)))</f>
        <v/>
      </c>
      <c r="D362" s="236"/>
      <c r="E362" s="236" t="str">
        <f ca="1">IF(ISERROR($V362),"",OFFSET('Smelter Look-up'!$D$4,$V362-4,0)&amp;"")</f>
        <v/>
      </c>
      <c r="F362" s="236" t="str">
        <f ca="1">IF(ISERROR($V362),"",OFFSET('Smelter Look-up'!$E$4,$V362-4,0))</f>
        <v/>
      </c>
      <c r="G362" s="236" t="str">
        <f ca="1">IF(C362=$X$4,"Enter smelter details", IF(ISERROR($V362),"",OFFSET('Smelter Look-up'!$F$4,$V362-4,0)))</f>
        <v/>
      </c>
      <c r="H362" s="237" t="str">
        <f ca="1">IF(ISERROR($V362),"",OFFSET('Smelter Look-up'!$G$4,$V362-4,0))</f>
        <v/>
      </c>
      <c r="I362" s="238" t="str">
        <f ca="1">IF(ISERROR($V362),"",OFFSET('Smelter Look-up'!$H$4,$V362-4,0))</f>
        <v/>
      </c>
      <c r="J362" s="238" t="str">
        <f ca="1">IF(ISERROR($V362),"",OFFSET('Smelter Look-up'!$I$4,$V362-4,0))</f>
        <v/>
      </c>
      <c r="K362" s="240"/>
      <c r="L362" s="240"/>
      <c r="M362" s="240"/>
      <c r="N362" s="240"/>
      <c r="O362" s="240"/>
      <c r="P362" s="239"/>
      <c r="Q362" s="241"/>
      <c r="R362" s="236" t="str">
        <f ca="1">IF(ISERROR($V362),"",OFFSET('Smelter Look-up'!$C$4,$V362-4,0)&amp;"")</f>
        <v/>
      </c>
      <c r="S362" s="250" t="str">
        <f t="shared" ca="1" si="15"/>
        <v/>
      </c>
      <c r="T362" s="250" t="str">
        <f ca="1">IF(B362="","",IF(ISERROR(MATCH($J362,SorP!$B$1:$B$6230,0)),"",INDIRECT("'SorP'!$A$"&amp;MATCH($J362,SorP!$B$1:$B$6230,0))))</f>
        <v/>
      </c>
      <c r="U362" s="280"/>
      <c r="V362" s="281" t="e">
        <f>IF(C362="",NA(),MATCH($B362&amp;$C362,'Smelter Look-up'!$J:$J,0))</f>
        <v>#N/A</v>
      </c>
      <c r="W362" s="282"/>
      <c r="X362" s="282">
        <f t="shared" ca="1" si="16"/>
        <v>0</v>
      </c>
      <c r="Y362" s="282"/>
      <c r="Z362" s="282"/>
      <c r="AB362" s="284" t="str">
        <f t="shared" si="17"/>
        <v/>
      </c>
    </row>
    <row r="363" spans="1:28" s="283" customFormat="1" ht="20.25">
      <c r="A363" s="235"/>
      <c r="B363" s="236" t="str">
        <f>IF(LEN(A363)=0,"",INDEX('Smelter Look-up'!$A:$A,MATCH($A363,'Smelter Look-up'!$E:$E,0)))</f>
        <v/>
      </c>
      <c r="C363" s="242" t="str">
        <f>IF(LEN(A363)=0,"",INDEX('Smelter Look-up'!$C:$C,MATCH($A363,'Smelter Look-up'!$E:$E,0)))</f>
        <v/>
      </c>
      <c r="D363" s="236"/>
      <c r="E363" s="236" t="str">
        <f ca="1">IF(ISERROR($V363),"",OFFSET('Smelter Look-up'!$D$4,$V363-4,0)&amp;"")</f>
        <v/>
      </c>
      <c r="F363" s="236" t="str">
        <f ca="1">IF(ISERROR($V363),"",OFFSET('Smelter Look-up'!$E$4,$V363-4,0))</f>
        <v/>
      </c>
      <c r="G363" s="236" t="str">
        <f ca="1">IF(C363=$X$4,"Enter smelter details", IF(ISERROR($V363),"",OFFSET('Smelter Look-up'!$F$4,$V363-4,0)))</f>
        <v/>
      </c>
      <c r="H363" s="237" t="str">
        <f ca="1">IF(ISERROR($V363),"",OFFSET('Smelter Look-up'!$G$4,$V363-4,0))</f>
        <v/>
      </c>
      <c r="I363" s="238" t="str">
        <f ca="1">IF(ISERROR($V363),"",OFFSET('Smelter Look-up'!$H$4,$V363-4,0))</f>
        <v/>
      </c>
      <c r="J363" s="238" t="str">
        <f ca="1">IF(ISERROR($V363),"",OFFSET('Smelter Look-up'!$I$4,$V363-4,0))</f>
        <v/>
      </c>
      <c r="K363" s="240"/>
      <c r="L363" s="240"/>
      <c r="M363" s="240"/>
      <c r="N363" s="240"/>
      <c r="O363" s="240"/>
      <c r="P363" s="239"/>
      <c r="Q363" s="241"/>
      <c r="R363" s="236" t="str">
        <f ca="1">IF(ISERROR($V363),"",OFFSET('Smelter Look-up'!$C$4,$V363-4,0)&amp;"")</f>
        <v/>
      </c>
      <c r="S363" s="250" t="str">
        <f t="shared" ca="1" si="15"/>
        <v/>
      </c>
      <c r="T363" s="250" t="str">
        <f ca="1">IF(B363="","",IF(ISERROR(MATCH($J363,SorP!$B$1:$B$6230,0)),"",INDIRECT("'SorP'!$A$"&amp;MATCH($J363,SorP!$B$1:$B$6230,0))))</f>
        <v/>
      </c>
      <c r="U363" s="280"/>
      <c r="V363" s="281" t="e">
        <f>IF(C363="",NA(),MATCH($B363&amp;$C363,'Smelter Look-up'!$J:$J,0))</f>
        <v>#N/A</v>
      </c>
      <c r="W363" s="282"/>
      <c r="X363" s="282">
        <f t="shared" ca="1" si="16"/>
        <v>0</v>
      </c>
      <c r="Y363" s="282"/>
      <c r="Z363" s="282"/>
      <c r="AB363" s="284" t="str">
        <f t="shared" si="17"/>
        <v/>
      </c>
    </row>
    <row r="364" spans="1:28" s="283" customFormat="1" ht="20.25">
      <c r="A364" s="235"/>
      <c r="B364" s="236" t="str">
        <f>IF(LEN(A364)=0,"",INDEX('Smelter Look-up'!$A:$A,MATCH($A364,'Smelter Look-up'!$E:$E,0)))</f>
        <v/>
      </c>
      <c r="C364" s="242" t="str">
        <f>IF(LEN(A364)=0,"",INDEX('Smelter Look-up'!$C:$C,MATCH($A364,'Smelter Look-up'!$E:$E,0)))</f>
        <v/>
      </c>
      <c r="D364" s="236"/>
      <c r="E364" s="236" t="str">
        <f ca="1">IF(ISERROR($V364),"",OFFSET('Smelter Look-up'!$D$4,$V364-4,0)&amp;"")</f>
        <v/>
      </c>
      <c r="F364" s="236" t="str">
        <f ca="1">IF(ISERROR($V364),"",OFFSET('Smelter Look-up'!$E$4,$V364-4,0))</f>
        <v/>
      </c>
      <c r="G364" s="236" t="str">
        <f ca="1">IF(C364=$X$4,"Enter smelter details", IF(ISERROR($V364),"",OFFSET('Smelter Look-up'!$F$4,$V364-4,0)))</f>
        <v/>
      </c>
      <c r="H364" s="237" t="str">
        <f ca="1">IF(ISERROR($V364),"",OFFSET('Smelter Look-up'!$G$4,$V364-4,0))</f>
        <v/>
      </c>
      <c r="I364" s="238" t="str">
        <f ca="1">IF(ISERROR($V364),"",OFFSET('Smelter Look-up'!$H$4,$V364-4,0))</f>
        <v/>
      </c>
      <c r="J364" s="238" t="str">
        <f ca="1">IF(ISERROR($V364),"",OFFSET('Smelter Look-up'!$I$4,$V364-4,0))</f>
        <v/>
      </c>
      <c r="K364" s="240"/>
      <c r="L364" s="240"/>
      <c r="M364" s="240"/>
      <c r="N364" s="240"/>
      <c r="O364" s="240"/>
      <c r="P364" s="239"/>
      <c r="Q364" s="241"/>
      <c r="R364" s="236" t="str">
        <f ca="1">IF(ISERROR($V364),"",OFFSET('Smelter Look-up'!$C$4,$V364-4,0)&amp;"")</f>
        <v/>
      </c>
      <c r="S364" s="250" t="str">
        <f t="shared" ca="1" si="15"/>
        <v/>
      </c>
      <c r="T364" s="250" t="str">
        <f ca="1">IF(B364="","",IF(ISERROR(MATCH($J364,SorP!$B$1:$B$6230,0)),"",INDIRECT("'SorP'!$A$"&amp;MATCH($J364,SorP!$B$1:$B$6230,0))))</f>
        <v/>
      </c>
      <c r="U364" s="280"/>
      <c r="V364" s="281" t="e">
        <f>IF(C364="",NA(),MATCH($B364&amp;$C364,'Smelter Look-up'!$J:$J,0))</f>
        <v>#N/A</v>
      </c>
      <c r="W364" s="282"/>
      <c r="X364" s="282">
        <f t="shared" ca="1" si="16"/>
        <v>0</v>
      </c>
      <c r="Y364" s="282"/>
      <c r="Z364" s="282"/>
      <c r="AB364" s="284" t="str">
        <f t="shared" si="17"/>
        <v/>
      </c>
    </row>
    <row r="365" spans="1:28" s="283" customFormat="1" ht="20.25">
      <c r="A365" s="235"/>
      <c r="B365" s="236" t="str">
        <f>IF(LEN(A365)=0,"",INDEX('Smelter Look-up'!$A:$A,MATCH($A365,'Smelter Look-up'!$E:$E,0)))</f>
        <v/>
      </c>
      <c r="C365" s="242" t="str">
        <f>IF(LEN(A365)=0,"",INDEX('Smelter Look-up'!$C:$C,MATCH($A365,'Smelter Look-up'!$E:$E,0)))</f>
        <v/>
      </c>
      <c r="D365" s="236"/>
      <c r="E365" s="236" t="str">
        <f ca="1">IF(ISERROR($V365),"",OFFSET('Smelter Look-up'!$D$4,$V365-4,0)&amp;"")</f>
        <v/>
      </c>
      <c r="F365" s="236" t="str">
        <f ca="1">IF(ISERROR($V365),"",OFFSET('Smelter Look-up'!$E$4,$V365-4,0))</f>
        <v/>
      </c>
      <c r="G365" s="236" t="str">
        <f ca="1">IF(C365=$X$4,"Enter smelter details", IF(ISERROR($V365),"",OFFSET('Smelter Look-up'!$F$4,$V365-4,0)))</f>
        <v/>
      </c>
      <c r="H365" s="237" t="str">
        <f ca="1">IF(ISERROR($V365),"",OFFSET('Smelter Look-up'!$G$4,$V365-4,0))</f>
        <v/>
      </c>
      <c r="I365" s="238" t="str">
        <f ca="1">IF(ISERROR($V365),"",OFFSET('Smelter Look-up'!$H$4,$V365-4,0))</f>
        <v/>
      </c>
      <c r="J365" s="238" t="str">
        <f ca="1">IF(ISERROR($V365),"",OFFSET('Smelter Look-up'!$I$4,$V365-4,0))</f>
        <v/>
      </c>
      <c r="K365" s="240"/>
      <c r="L365" s="240"/>
      <c r="M365" s="240"/>
      <c r="N365" s="240"/>
      <c r="O365" s="240"/>
      <c r="P365" s="239"/>
      <c r="Q365" s="241"/>
      <c r="R365" s="236" t="str">
        <f ca="1">IF(ISERROR($V365),"",OFFSET('Smelter Look-up'!$C$4,$V365-4,0)&amp;"")</f>
        <v/>
      </c>
      <c r="S365" s="250" t="str">
        <f t="shared" ca="1" si="15"/>
        <v/>
      </c>
      <c r="T365" s="250" t="str">
        <f ca="1">IF(B365="","",IF(ISERROR(MATCH($J365,SorP!$B$1:$B$6230,0)),"",INDIRECT("'SorP'!$A$"&amp;MATCH($J365,SorP!$B$1:$B$6230,0))))</f>
        <v/>
      </c>
      <c r="U365" s="280"/>
      <c r="V365" s="281" t="e">
        <f>IF(C365="",NA(),MATCH($B365&amp;$C365,'Smelter Look-up'!$J:$J,0))</f>
        <v>#N/A</v>
      </c>
      <c r="W365" s="282"/>
      <c r="X365" s="282">
        <f t="shared" ca="1" si="16"/>
        <v>0</v>
      </c>
      <c r="Y365" s="282"/>
      <c r="Z365" s="282"/>
      <c r="AB365" s="284" t="str">
        <f t="shared" si="17"/>
        <v/>
      </c>
    </row>
    <row r="366" spans="1:28" s="283" customFormat="1" ht="20.25">
      <c r="A366" s="235"/>
      <c r="B366" s="236" t="str">
        <f>IF(LEN(A366)=0,"",INDEX('Smelter Look-up'!$A:$A,MATCH($A366,'Smelter Look-up'!$E:$E,0)))</f>
        <v/>
      </c>
      <c r="C366" s="242" t="str">
        <f>IF(LEN(A366)=0,"",INDEX('Smelter Look-up'!$C:$C,MATCH($A366,'Smelter Look-up'!$E:$E,0)))</f>
        <v/>
      </c>
      <c r="D366" s="236"/>
      <c r="E366" s="236" t="str">
        <f ca="1">IF(ISERROR($V366),"",OFFSET('Smelter Look-up'!$D$4,$V366-4,0)&amp;"")</f>
        <v/>
      </c>
      <c r="F366" s="236" t="str">
        <f ca="1">IF(ISERROR($V366),"",OFFSET('Smelter Look-up'!$E$4,$V366-4,0))</f>
        <v/>
      </c>
      <c r="G366" s="236" t="str">
        <f ca="1">IF(C366=$X$4,"Enter smelter details", IF(ISERROR($V366),"",OFFSET('Smelter Look-up'!$F$4,$V366-4,0)))</f>
        <v/>
      </c>
      <c r="H366" s="237" t="str">
        <f ca="1">IF(ISERROR($V366),"",OFFSET('Smelter Look-up'!$G$4,$V366-4,0))</f>
        <v/>
      </c>
      <c r="I366" s="238" t="str">
        <f ca="1">IF(ISERROR($V366),"",OFFSET('Smelter Look-up'!$H$4,$V366-4,0))</f>
        <v/>
      </c>
      <c r="J366" s="238" t="str">
        <f ca="1">IF(ISERROR($V366),"",OFFSET('Smelter Look-up'!$I$4,$V366-4,0))</f>
        <v/>
      </c>
      <c r="K366" s="240"/>
      <c r="L366" s="240"/>
      <c r="M366" s="240"/>
      <c r="N366" s="240"/>
      <c r="O366" s="240"/>
      <c r="P366" s="239"/>
      <c r="Q366" s="241"/>
      <c r="R366" s="236" t="str">
        <f ca="1">IF(ISERROR($V366),"",OFFSET('Smelter Look-up'!$C$4,$V366-4,0)&amp;"")</f>
        <v/>
      </c>
      <c r="S366" s="250" t="str">
        <f t="shared" ca="1" si="15"/>
        <v/>
      </c>
      <c r="T366" s="250" t="str">
        <f ca="1">IF(B366="","",IF(ISERROR(MATCH($J366,SorP!$B$1:$B$6230,0)),"",INDIRECT("'SorP'!$A$"&amp;MATCH($J366,SorP!$B$1:$B$6230,0))))</f>
        <v/>
      </c>
      <c r="U366" s="280"/>
      <c r="V366" s="281" t="e">
        <f>IF(C366="",NA(),MATCH($B366&amp;$C366,'Smelter Look-up'!$J:$J,0))</f>
        <v>#N/A</v>
      </c>
      <c r="W366" s="282"/>
      <c r="X366" s="282">
        <f t="shared" ca="1" si="16"/>
        <v>0</v>
      </c>
      <c r="Y366" s="282"/>
      <c r="Z366" s="282"/>
      <c r="AB366" s="284" t="str">
        <f t="shared" si="17"/>
        <v/>
      </c>
    </row>
    <row r="367" spans="1:28" s="283" customFormat="1" ht="20.25">
      <c r="A367" s="235"/>
      <c r="B367" s="236" t="str">
        <f>IF(LEN(A367)=0,"",INDEX('Smelter Look-up'!$A:$A,MATCH($A367,'Smelter Look-up'!$E:$E,0)))</f>
        <v/>
      </c>
      <c r="C367" s="242" t="str">
        <f>IF(LEN(A367)=0,"",INDEX('Smelter Look-up'!$C:$C,MATCH($A367,'Smelter Look-up'!$E:$E,0)))</f>
        <v/>
      </c>
      <c r="D367" s="236"/>
      <c r="E367" s="236" t="str">
        <f ca="1">IF(ISERROR($V367),"",OFFSET('Smelter Look-up'!$D$4,$V367-4,0)&amp;"")</f>
        <v/>
      </c>
      <c r="F367" s="236" t="str">
        <f ca="1">IF(ISERROR($V367),"",OFFSET('Smelter Look-up'!$E$4,$V367-4,0))</f>
        <v/>
      </c>
      <c r="G367" s="236" t="str">
        <f ca="1">IF(C367=$X$4,"Enter smelter details", IF(ISERROR($V367),"",OFFSET('Smelter Look-up'!$F$4,$V367-4,0)))</f>
        <v/>
      </c>
      <c r="H367" s="237" t="str">
        <f ca="1">IF(ISERROR($V367),"",OFFSET('Smelter Look-up'!$G$4,$V367-4,0))</f>
        <v/>
      </c>
      <c r="I367" s="238" t="str">
        <f ca="1">IF(ISERROR($V367),"",OFFSET('Smelter Look-up'!$H$4,$V367-4,0))</f>
        <v/>
      </c>
      <c r="J367" s="238" t="str">
        <f ca="1">IF(ISERROR($V367),"",OFFSET('Smelter Look-up'!$I$4,$V367-4,0))</f>
        <v/>
      </c>
      <c r="K367" s="240"/>
      <c r="L367" s="240"/>
      <c r="M367" s="240"/>
      <c r="N367" s="240"/>
      <c r="O367" s="240"/>
      <c r="P367" s="239"/>
      <c r="Q367" s="241"/>
      <c r="R367" s="236" t="str">
        <f ca="1">IF(ISERROR($V367),"",OFFSET('Smelter Look-up'!$C$4,$V367-4,0)&amp;"")</f>
        <v/>
      </c>
      <c r="S367" s="250" t="str">
        <f t="shared" ca="1" si="15"/>
        <v/>
      </c>
      <c r="T367" s="250" t="str">
        <f ca="1">IF(B367="","",IF(ISERROR(MATCH($J367,SorP!$B$1:$B$6230,0)),"",INDIRECT("'SorP'!$A$"&amp;MATCH($J367,SorP!$B$1:$B$6230,0))))</f>
        <v/>
      </c>
      <c r="U367" s="280"/>
      <c r="V367" s="281" t="e">
        <f>IF(C367="",NA(),MATCH($B367&amp;$C367,'Smelter Look-up'!$J:$J,0))</f>
        <v>#N/A</v>
      </c>
      <c r="W367" s="282"/>
      <c r="X367" s="282">
        <f t="shared" ca="1" si="16"/>
        <v>0</v>
      </c>
      <c r="Y367" s="282"/>
      <c r="Z367" s="282"/>
      <c r="AB367" s="284" t="str">
        <f t="shared" si="17"/>
        <v/>
      </c>
    </row>
    <row r="368" spans="1:28" s="283" customFormat="1" ht="20.25">
      <c r="A368" s="235"/>
      <c r="B368" s="236" t="str">
        <f>IF(LEN(A368)=0,"",INDEX('Smelter Look-up'!$A:$A,MATCH($A368,'Smelter Look-up'!$E:$E,0)))</f>
        <v/>
      </c>
      <c r="C368" s="242" t="str">
        <f>IF(LEN(A368)=0,"",INDEX('Smelter Look-up'!$C:$C,MATCH($A368,'Smelter Look-up'!$E:$E,0)))</f>
        <v/>
      </c>
      <c r="D368" s="236"/>
      <c r="E368" s="236" t="str">
        <f ca="1">IF(ISERROR($V368),"",OFFSET('Smelter Look-up'!$D$4,$V368-4,0)&amp;"")</f>
        <v/>
      </c>
      <c r="F368" s="236" t="str">
        <f ca="1">IF(ISERROR($V368),"",OFFSET('Smelter Look-up'!$E$4,$V368-4,0))</f>
        <v/>
      </c>
      <c r="G368" s="236" t="str">
        <f ca="1">IF(C368=$X$4,"Enter smelter details", IF(ISERROR($V368),"",OFFSET('Smelter Look-up'!$F$4,$V368-4,0)))</f>
        <v/>
      </c>
      <c r="H368" s="237" t="str">
        <f ca="1">IF(ISERROR($V368),"",OFFSET('Smelter Look-up'!$G$4,$V368-4,0))</f>
        <v/>
      </c>
      <c r="I368" s="238" t="str">
        <f ca="1">IF(ISERROR($V368),"",OFFSET('Smelter Look-up'!$H$4,$V368-4,0))</f>
        <v/>
      </c>
      <c r="J368" s="238" t="str">
        <f ca="1">IF(ISERROR($V368),"",OFFSET('Smelter Look-up'!$I$4,$V368-4,0))</f>
        <v/>
      </c>
      <c r="K368" s="240"/>
      <c r="L368" s="240"/>
      <c r="M368" s="240"/>
      <c r="N368" s="240"/>
      <c r="O368" s="240"/>
      <c r="P368" s="239"/>
      <c r="Q368" s="241"/>
      <c r="R368" s="236" t="str">
        <f ca="1">IF(ISERROR($V368),"",OFFSET('Smelter Look-up'!$C$4,$V368-4,0)&amp;"")</f>
        <v/>
      </c>
      <c r="S368" s="250" t="str">
        <f t="shared" ca="1" si="15"/>
        <v/>
      </c>
      <c r="T368" s="250" t="str">
        <f ca="1">IF(B368="","",IF(ISERROR(MATCH($J368,SorP!$B$1:$B$6230,0)),"",INDIRECT("'SorP'!$A$"&amp;MATCH($J368,SorP!$B$1:$B$6230,0))))</f>
        <v/>
      </c>
      <c r="U368" s="280"/>
      <c r="V368" s="281" t="e">
        <f>IF(C368="",NA(),MATCH($B368&amp;$C368,'Smelter Look-up'!$J:$J,0))</f>
        <v>#N/A</v>
      </c>
      <c r="W368" s="282"/>
      <c r="X368" s="282">
        <f t="shared" ca="1" si="16"/>
        <v>0</v>
      </c>
      <c r="Y368" s="282"/>
      <c r="Z368" s="282"/>
      <c r="AB368" s="284" t="str">
        <f t="shared" si="17"/>
        <v/>
      </c>
    </row>
    <row r="369" spans="1:28" s="283" customFormat="1" ht="20.25">
      <c r="A369" s="235"/>
      <c r="B369" s="236" t="str">
        <f>IF(LEN(A369)=0,"",INDEX('Smelter Look-up'!$A:$A,MATCH($A369,'Smelter Look-up'!$E:$E,0)))</f>
        <v/>
      </c>
      <c r="C369" s="242" t="str">
        <f>IF(LEN(A369)=0,"",INDEX('Smelter Look-up'!$C:$C,MATCH($A369,'Smelter Look-up'!$E:$E,0)))</f>
        <v/>
      </c>
      <c r="D369" s="236"/>
      <c r="E369" s="236" t="str">
        <f ca="1">IF(ISERROR($V369),"",OFFSET('Smelter Look-up'!$D$4,$V369-4,0)&amp;"")</f>
        <v/>
      </c>
      <c r="F369" s="236" t="str">
        <f ca="1">IF(ISERROR($V369),"",OFFSET('Smelter Look-up'!$E$4,$V369-4,0))</f>
        <v/>
      </c>
      <c r="G369" s="236" t="str">
        <f ca="1">IF(C369=$X$4,"Enter smelter details", IF(ISERROR($V369),"",OFFSET('Smelter Look-up'!$F$4,$V369-4,0)))</f>
        <v/>
      </c>
      <c r="H369" s="237" t="str">
        <f ca="1">IF(ISERROR($V369),"",OFFSET('Smelter Look-up'!$G$4,$V369-4,0))</f>
        <v/>
      </c>
      <c r="I369" s="238" t="str">
        <f ca="1">IF(ISERROR($V369),"",OFFSET('Smelter Look-up'!$H$4,$V369-4,0))</f>
        <v/>
      </c>
      <c r="J369" s="238" t="str">
        <f ca="1">IF(ISERROR($V369),"",OFFSET('Smelter Look-up'!$I$4,$V369-4,0))</f>
        <v/>
      </c>
      <c r="K369" s="240"/>
      <c r="L369" s="240"/>
      <c r="M369" s="240"/>
      <c r="N369" s="240"/>
      <c r="O369" s="240"/>
      <c r="P369" s="239"/>
      <c r="Q369" s="241"/>
      <c r="R369" s="236" t="str">
        <f ca="1">IF(ISERROR($V369),"",OFFSET('Smelter Look-up'!$C$4,$V369-4,0)&amp;"")</f>
        <v/>
      </c>
      <c r="S369" s="250" t="str">
        <f t="shared" ca="1" si="15"/>
        <v/>
      </c>
      <c r="T369" s="250" t="str">
        <f ca="1">IF(B369="","",IF(ISERROR(MATCH($J369,SorP!$B$1:$B$6230,0)),"",INDIRECT("'SorP'!$A$"&amp;MATCH($J369,SorP!$B$1:$B$6230,0))))</f>
        <v/>
      </c>
      <c r="U369" s="280"/>
      <c r="V369" s="281" t="e">
        <f>IF(C369="",NA(),MATCH($B369&amp;$C369,'Smelter Look-up'!$J:$J,0))</f>
        <v>#N/A</v>
      </c>
      <c r="W369" s="282"/>
      <c r="X369" s="282">
        <f t="shared" ca="1" si="16"/>
        <v>0</v>
      </c>
      <c r="Y369" s="282"/>
      <c r="Z369" s="282"/>
      <c r="AB369" s="284" t="str">
        <f t="shared" si="17"/>
        <v/>
      </c>
    </row>
    <row r="370" spans="1:28" s="283" customFormat="1" ht="20.25">
      <c r="A370" s="235"/>
      <c r="B370" s="236" t="str">
        <f>IF(LEN(A370)=0,"",INDEX('Smelter Look-up'!$A:$A,MATCH($A370,'Smelter Look-up'!$E:$E,0)))</f>
        <v/>
      </c>
      <c r="C370" s="242" t="str">
        <f>IF(LEN(A370)=0,"",INDEX('Smelter Look-up'!$C:$C,MATCH($A370,'Smelter Look-up'!$E:$E,0)))</f>
        <v/>
      </c>
      <c r="D370" s="236"/>
      <c r="E370" s="236" t="str">
        <f ca="1">IF(ISERROR($V370),"",OFFSET('Smelter Look-up'!$D$4,$V370-4,0)&amp;"")</f>
        <v/>
      </c>
      <c r="F370" s="236" t="str">
        <f ca="1">IF(ISERROR($V370),"",OFFSET('Smelter Look-up'!$E$4,$V370-4,0))</f>
        <v/>
      </c>
      <c r="G370" s="236" t="str">
        <f ca="1">IF(C370=$X$4,"Enter smelter details", IF(ISERROR($V370),"",OFFSET('Smelter Look-up'!$F$4,$V370-4,0)))</f>
        <v/>
      </c>
      <c r="H370" s="237" t="str">
        <f ca="1">IF(ISERROR($V370),"",OFFSET('Smelter Look-up'!$G$4,$V370-4,0))</f>
        <v/>
      </c>
      <c r="I370" s="238" t="str">
        <f ca="1">IF(ISERROR($V370),"",OFFSET('Smelter Look-up'!$H$4,$V370-4,0))</f>
        <v/>
      </c>
      <c r="J370" s="238" t="str">
        <f ca="1">IF(ISERROR($V370),"",OFFSET('Smelter Look-up'!$I$4,$V370-4,0))</f>
        <v/>
      </c>
      <c r="K370" s="240"/>
      <c r="L370" s="240"/>
      <c r="M370" s="240"/>
      <c r="N370" s="240"/>
      <c r="O370" s="240"/>
      <c r="P370" s="239"/>
      <c r="Q370" s="241"/>
      <c r="R370" s="236" t="str">
        <f ca="1">IF(ISERROR($V370),"",OFFSET('Smelter Look-up'!$C$4,$V370-4,0)&amp;"")</f>
        <v/>
      </c>
      <c r="S370" s="250" t="str">
        <f t="shared" ca="1" si="15"/>
        <v/>
      </c>
      <c r="T370" s="250" t="str">
        <f ca="1">IF(B370="","",IF(ISERROR(MATCH($J370,SorP!$B$1:$B$6230,0)),"",INDIRECT("'SorP'!$A$"&amp;MATCH($J370,SorP!$B$1:$B$6230,0))))</f>
        <v/>
      </c>
      <c r="U370" s="280"/>
      <c r="V370" s="281" t="e">
        <f>IF(C370="",NA(),MATCH($B370&amp;$C370,'Smelter Look-up'!$J:$J,0))</f>
        <v>#N/A</v>
      </c>
      <c r="W370" s="282"/>
      <c r="X370" s="282">
        <f t="shared" ca="1" si="16"/>
        <v>0</v>
      </c>
      <c r="Y370" s="282"/>
      <c r="Z370" s="282"/>
      <c r="AB370" s="284" t="str">
        <f t="shared" si="17"/>
        <v/>
      </c>
    </row>
    <row r="371" spans="1:28" s="283" customFormat="1" ht="20.25">
      <c r="A371" s="235"/>
      <c r="B371" s="236" t="str">
        <f>IF(LEN(A371)=0,"",INDEX('Smelter Look-up'!$A:$A,MATCH($A371,'Smelter Look-up'!$E:$E,0)))</f>
        <v/>
      </c>
      <c r="C371" s="242" t="str">
        <f>IF(LEN(A371)=0,"",INDEX('Smelter Look-up'!$C:$C,MATCH($A371,'Smelter Look-up'!$E:$E,0)))</f>
        <v/>
      </c>
      <c r="D371" s="236"/>
      <c r="E371" s="236" t="str">
        <f ca="1">IF(ISERROR($V371),"",OFFSET('Smelter Look-up'!$D$4,$V371-4,0)&amp;"")</f>
        <v/>
      </c>
      <c r="F371" s="236" t="str">
        <f ca="1">IF(ISERROR($V371),"",OFFSET('Smelter Look-up'!$E$4,$V371-4,0))</f>
        <v/>
      </c>
      <c r="G371" s="236" t="str">
        <f ca="1">IF(C371=$X$4,"Enter smelter details", IF(ISERROR($V371),"",OFFSET('Smelter Look-up'!$F$4,$V371-4,0)))</f>
        <v/>
      </c>
      <c r="H371" s="237" t="str">
        <f ca="1">IF(ISERROR($V371),"",OFFSET('Smelter Look-up'!$G$4,$V371-4,0))</f>
        <v/>
      </c>
      <c r="I371" s="238" t="str">
        <f ca="1">IF(ISERROR($V371),"",OFFSET('Smelter Look-up'!$H$4,$V371-4,0))</f>
        <v/>
      </c>
      <c r="J371" s="238" t="str">
        <f ca="1">IF(ISERROR($V371),"",OFFSET('Smelter Look-up'!$I$4,$V371-4,0))</f>
        <v/>
      </c>
      <c r="K371" s="240"/>
      <c r="L371" s="240"/>
      <c r="M371" s="240"/>
      <c r="N371" s="240"/>
      <c r="O371" s="240"/>
      <c r="P371" s="239"/>
      <c r="Q371" s="241"/>
      <c r="R371" s="236" t="str">
        <f ca="1">IF(ISERROR($V371),"",OFFSET('Smelter Look-up'!$C$4,$V371-4,0)&amp;"")</f>
        <v/>
      </c>
      <c r="S371" s="250" t="str">
        <f t="shared" ca="1" si="15"/>
        <v/>
      </c>
      <c r="T371" s="250" t="str">
        <f ca="1">IF(B371="","",IF(ISERROR(MATCH($J371,SorP!$B$1:$B$6230,0)),"",INDIRECT("'SorP'!$A$"&amp;MATCH($J371,SorP!$B$1:$B$6230,0))))</f>
        <v/>
      </c>
      <c r="U371" s="280"/>
      <c r="V371" s="281" t="e">
        <f>IF(C371="",NA(),MATCH($B371&amp;$C371,'Smelter Look-up'!$J:$J,0))</f>
        <v>#N/A</v>
      </c>
      <c r="W371" s="282"/>
      <c r="X371" s="282">
        <f t="shared" ca="1" si="16"/>
        <v>0</v>
      </c>
      <c r="Y371" s="282"/>
      <c r="Z371" s="282"/>
      <c r="AB371" s="284" t="str">
        <f t="shared" si="17"/>
        <v/>
      </c>
    </row>
    <row r="372" spans="1:28" s="283" customFormat="1" ht="20.25">
      <c r="A372" s="235"/>
      <c r="B372" s="236" t="str">
        <f>IF(LEN(A372)=0,"",INDEX('Smelter Look-up'!$A:$A,MATCH($A372,'Smelter Look-up'!$E:$E,0)))</f>
        <v/>
      </c>
      <c r="C372" s="242" t="str">
        <f>IF(LEN(A372)=0,"",INDEX('Smelter Look-up'!$C:$C,MATCH($A372,'Smelter Look-up'!$E:$E,0)))</f>
        <v/>
      </c>
      <c r="D372" s="236"/>
      <c r="E372" s="236" t="str">
        <f ca="1">IF(ISERROR($V372),"",OFFSET('Smelter Look-up'!$D$4,$V372-4,0)&amp;"")</f>
        <v/>
      </c>
      <c r="F372" s="236" t="str">
        <f ca="1">IF(ISERROR($V372),"",OFFSET('Smelter Look-up'!$E$4,$V372-4,0))</f>
        <v/>
      </c>
      <c r="G372" s="236" t="str">
        <f ca="1">IF(C372=$X$4,"Enter smelter details", IF(ISERROR($V372),"",OFFSET('Smelter Look-up'!$F$4,$V372-4,0)))</f>
        <v/>
      </c>
      <c r="H372" s="237" t="str">
        <f ca="1">IF(ISERROR($V372),"",OFFSET('Smelter Look-up'!$G$4,$V372-4,0))</f>
        <v/>
      </c>
      <c r="I372" s="238" t="str">
        <f ca="1">IF(ISERROR($V372),"",OFFSET('Smelter Look-up'!$H$4,$V372-4,0))</f>
        <v/>
      </c>
      <c r="J372" s="238" t="str">
        <f ca="1">IF(ISERROR($V372),"",OFFSET('Smelter Look-up'!$I$4,$V372-4,0))</f>
        <v/>
      </c>
      <c r="K372" s="240"/>
      <c r="L372" s="240"/>
      <c r="M372" s="240"/>
      <c r="N372" s="240"/>
      <c r="O372" s="240"/>
      <c r="P372" s="239"/>
      <c r="Q372" s="241"/>
      <c r="R372" s="236" t="str">
        <f ca="1">IF(ISERROR($V372),"",OFFSET('Smelter Look-up'!$C$4,$V372-4,0)&amp;"")</f>
        <v/>
      </c>
      <c r="S372" s="250" t="str">
        <f t="shared" ca="1" si="15"/>
        <v/>
      </c>
      <c r="T372" s="250" t="str">
        <f ca="1">IF(B372="","",IF(ISERROR(MATCH($J372,SorP!$B$1:$B$6230,0)),"",INDIRECT("'SorP'!$A$"&amp;MATCH($J372,SorP!$B$1:$B$6230,0))))</f>
        <v/>
      </c>
      <c r="U372" s="280"/>
      <c r="V372" s="281" t="e">
        <f>IF(C372="",NA(),MATCH($B372&amp;$C372,'Smelter Look-up'!$J:$J,0))</f>
        <v>#N/A</v>
      </c>
      <c r="W372" s="282"/>
      <c r="X372" s="282">
        <f t="shared" ca="1" si="16"/>
        <v>0</v>
      </c>
      <c r="Y372" s="282"/>
      <c r="Z372" s="282"/>
      <c r="AB372" s="284" t="str">
        <f t="shared" si="17"/>
        <v/>
      </c>
    </row>
    <row r="373" spans="1:28" s="283" customFormat="1" ht="20.25">
      <c r="A373" s="235"/>
      <c r="B373" s="236" t="str">
        <f>IF(LEN(A373)=0,"",INDEX('Smelter Look-up'!$A:$A,MATCH($A373,'Smelter Look-up'!$E:$E,0)))</f>
        <v/>
      </c>
      <c r="C373" s="242" t="str">
        <f>IF(LEN(A373)=0,"",INDEX('Smelter Look-up'!$C:$C,MATCH($A373,'Smelter Look-up'!$E:$E,0)))</f>
        <v/>
      </c>
      <c r="D373" s="236"/>
      <c r="E373" s="236" t="str">
        <f ca="1">IF(ISERROR($V373),"",OFFSET('Smelter Look-up'!$D$4,$V373-4,0)&amp;"")</f>
        <v/>
      </c>
      <c r="F373" s="236" t="str">
        <f ca="1">IF(ISERROR($V373),"",OFFSET('Smelter Look-up'!$E$4,$V373-4,0))</f>
        <v/>
      </c>
      <c r="G373" s="236" t="str">
        <f ca="1">IF(C373=$X$4,"Enter smelter details", IF(ISERROR($V373),"",OFFSET('Smelter Look-up'!$F$4,$V373-4,0)))</f>
        <v/>
      </c>
      <c r="H373" s="237" t="str">
        <f ca="1">IF(ISERROR($V373),"",OFFSET('Smelter Look-up'!$G$4,$V373-4,0))</f>
        <v/>
      </c>
      <c r="I373" s="238" t="str">
        <f ca="1">IF(ISERROR($V373),"",OFFSET('Smelter Look-up'!$H$4,$V373-4,0))</f>
        <v/>
      </c>
      <c r="J373" s="238" t="str">
        <f ca="1">IF(ISERROR($V373),"",OFFSET('Smelter Look-up'!$I$4,$V373-4,0))</f>
        <v/>
      </c>
      <c r="K373" s="240"/>
      <c r="L373" s="240"/>
      <c r="M373" s="240"/>
      <c r="N373" s="240"/>
      <c r="O373" s="240"/>
      <c r="P373" s="239"/>
      <c r="Q373" s="241"/>
      <c r="R373" s="236" t="str">
        <f ca="1">IF(ISERROR($V373),"",OFFSET('Smelter Look-up'!$C$4,$V373-4,0)&amp;"")</f>
        <v/>
      </c>
      <c r="S373" s="250" t="str">
        <f t="shared" ca="1" si="15"/>
        <v/>
      </c>
      <c r="T373" s="250" t="str">
        <f ca="1">IF(B373="","",IF(ISERROR(MATCH($J373,SorP!$B$1:$B$6230,0)),"",INDIRECT("'SorP'!$A$"&amp;MATCH($J373,SorP!$B$1:$B$6230,0))))</f>
        <v/>
      </c>
      <c r="U373" s="280"/>
      <c r="V373" s="281" t="e">
        <f>IF(C373="",NA(),MATCH($B373&amp;$C373,'Smelter Look-up'!$J:$J,0))</f>
        <v>#N/A</v>
      </c>
      <c r="W373" s="282"/>
      <c r="X373" s="282">
        <f t="shared" ca="1" si="16"/>
        <v>0</v>
      </c>
      <c r="Y373" s="282"/>
      <c r="Z373" s="282"/>
      <c r="AB373" s="284" t="str">
        <f t="shared" si="17"/>
        <v/>
      </c>
    </row>
    <row r="374" spans="1:28" s="283" customFormat="1" ht="20.25">
      <c r="A374" s="235"/>
      <c r="B374" s="236" t="str">
        <f>IF(LEN(A374)=0,"",INDEX('Smelter Look-up'!$A:$A,MATCH($A374,'Smelter Look-up'!$E:$E,0)))</f>
        <v/>
      </c>
      <c r="C374" s="242" t="str">
        <f>IF(LEN(A374)=0,"",INDEX('Smelter Look-up'!$C:$C,MATCH($A374,'Smelter Look-up'!$E:$E,0)))</f>
        <v/>
      </c>
      <c r="D374" s="236"/>
      <c r="E374" s="236" t="str">
        <f ca="1">IF(ISERROR($V374),"",OFFSET('Smelter Look-up'!$D$4,$V374-4,0)&amp;"")</f>
        <v/>
      </c>
      <c r="F374" s="236" t="str">
        <f ca="1">IF(ISERROR($V374),"",OFFSET('Smelter Look-up'!$E$4,$V374-4,0))</f>
        <v/>
      </c>
      <c r="G374" s="236" t="str">
        <f ca="1">IF(C374=$X$4,"Enter smelter details", IF(ISERROR($V374),"",OFFSET('Smelter Look-up'!$F$4,$V374-4,0)))</f>
        <v/>
      </c>
      <c r="H374" s="237" t="str">
        <f ca="1">IF(ISERROR($V374),"",OFFSET('Smelter Look-up'!$G$4,$V374-4,0))</f>
        <v/>
      </c>
      <c r="I374" s="238" t="str">
        <f ca="1">IF(ISERROR($V374),"",OFFSET('Smelter Look-up'!$H$4,$V374-4,0))</f>
        <v/>
      </c>
      <c r="J374" s="238" t="str">
        <f ca="1">IF(ISERROR($V374),"",OFFSET('Smelter Look-up'!$I$4,$V374-4,0))</f>
        <v/>
      </c>
      <c r="K374" s="240"/>
      <c r="L374" s="240"/>
      <c r="M374" s="240"/>
      <c r="N374" s="240"/>
      <c r="O374" s="240"/>
      <c r="P374" s="239"/>
      <c r="Q374" s="241"/>
      <c r="R374" s="236" t="str">
        <f ca="1">IF(ISERROR($V374),"",OFFSET('Smelter Look-up'!$C$4,$V374-4,0)&amp;"")</f>
        <v/>
      </c>
      <c r="S374" s="250" t="str">
        <f t="shared" ca="1" si="15"/>
        <v/>
      </c>
      <c r="T374" s="250" t="str">
        <f ca="1">IF(B374="","",IF(ISERROR(MATCH($J374,SorP!$B$1:$B$6230,0)),"",INDIRECT("'SorP'!$A$"&amp;MATCH($J374,SorP!$B$1:$B$6230,0))))</f>
        <v/>
      </c>
      <c r="U374" s="280"/>
      <c r="V374" s="281" t="e">
        <f>IF(C374="",NA(),MATCH($B374&amp;$C374,'Smelter Look-up'!$J:$J,0))</f>
        <v>#N/A</v>
      </c>
      <c r="W374" s="282"/>
      <c r="X374" s="282">
        <f t="shared" ca="1" si="16"/>
        <v>0</v>
      </c>
      <c r="Y374" s="282"/>
      <c r="Z374" s="282"/>
      <c r="AB374" s="284" t="str">
        <f t="shared" si="17"/>
        <v/>
      </c>
    </row>
    <row r="375" spans="1:28" s="283" customFormat="1" ht="20.25">
      <c r="A375" s="235"/>
      <c r="B375" s="236" t="str">
        <f>IF(LEN(A375)=0,"",INDEX('Smelter Look-up'!$A:$A,MATCH($A375,'Smelter Look-up'!$E:$E,0)))</f>
        <v/>
      </c>
      <c r="C375" s="242" t="str">
        <f>IF(LEN(A375)=0,"",INDEX('Smelter Look-up'!$C:$C,MATCH($A375,'Smelter Look-up'!$E:$E,0)))</f>
        <v/>
      </c>
      <c r="D375" s="236"/>
      <c r="E375" s="236" t="str">
        <f ca="1">IF(ISERROR($V375),"",OFFSET('Smelter Look-up'!$D$4,$V375-4,0)&amp;"")</f>
        <v/>
      </c>
      <c r="F375" s="236" t="str">
        <f ca="1">IF(ISERROR($V375),"",OFFSET('Smelter Look-up'!$E$4,$V375-4,0))</f>
        <v/>
      </c>
      <c r="G375" s="236" t="str">
        <f ca="1">IF(C375=$X$4,"Enter smelter details", IF(ISERROR($V375),"",OFFSET('Smelter Look-up'!$F$4,$V375-4,0)))</f>
        <v/>
      </c>
      <c r="H375" s="237" t="str">
        <f ca="1">IF(ISERROR($V375),"",OFFSET('Smelter Look-up'!$G$4,$V375-4,0))</f>
        <v/>
      </c>
      <c r="I375" s="238" t="str">
        <f ca="1">IF(ISERROR($V375),"",OFFSET('Smelter Look-up'!$H$4,$V375-4,0))</f>
        <v/>
      </c>
      <c r="J375" s="238" t="str">
        <f ca="1">IF(ISERROR($V375),"",OFFSET('Smelter Look-up'!$I$4,$V375-4,0))</f>
        <v/>
      </c>
      <c r="K375" s="240"/>
      <c r="L375" s="240"/>
      <c r="M375" s="240"/>
      <c r="N375" s="240"/>
      <c r="O375" s="240"/>
      <c r="P375" s="239"/>
      <c r="Q375" s="241"/>
      <c r="R375" s="236" t="str">
        <f ca="1">IF(ISERROR($V375),"",OFFSET('Smelter Look-up'!$C$4,$V375-4,0)&amp;"")</f>
        <v/>
      </c>
      <c r="S375" s="250" t="str">
        <f t="shared" ca="1" si="15"/>
        <v/>
      </c>
      <c r="T375" s="250" t="str">
        <f ca="1">IF(B375="","",IF(ISERROR(MATCH($J375,SorP!$B$1:$B$6230,0)),"",INDIRECT("'SorP'!$A$"&amp;MATCH($J375,SorP!$B$1:$B$6230,0))))</f>
        <v/>
      </c>
      <c r="U375" s="280"/>
      <c r="V375" s="281" t="e">
        <f>IF(C375="",NA(),MATCH($B375&amp;$C375,'Smelter Look-up'!$J:$J,0))</f>
        <v>#N/A</v>
      </c>
      <c r="W375" s="282"/>
      <c r="X375" s="282">
        <f t="shared" ca="1" si="16"/>
        <v>0</v>
      </c>
      <c r="Y375" s="282"/>
      <c r="Z375" s="282"/>
      <c r="AB375" s="284" t="str">
        <f t="shared" si="17"/>
        <v/>
      </c>
    </row>
    <row r="376" spans="1:28" s="283" customFormat="1" ht="20.25">
      <c r="A376" s="235"/>
      <c r="B376" s="236" t="str">
        <f>IF(LEN(A376)=0,"",INDEX('Smelter Look-up'!$A:$A,MATCH($A376,'Smelter Look-up'!$E:$E,0)))</f>
        <v/>
      </c>
      <c r="C376" s="242" t="str">
        <f>IF(LEN(A376)=0,"",INDEX('Smelter Look-up'!$C:$C,MATCH($A376,'Smelter Look-up'!$E:$E,0)))</f>
        <v/>
      </c>
      <c r="D376" s="236"/>
      <c r="E376" s="236" t="str">
        <f ca="1">IF(ISERROR($V376),"",OFFSET('Smelter Look-up'!$D$4,$V376-4,0)&amp;"")</f>
        <v/>
      </c>
      <c r="F376" s="236" t="str">
        <f ca="1">IF(ISERROR($V376),"",OFFSET('Smelter Look-up'!$E$4,$V376-4,0))</f>
        <v/>
      </c>
      <c r="G376" s="236" t="str">
        <f ca="1">IF(C376=$X$4,"Enter smelter details", IF(ISERROR($V376),"",OFFSET('Smelter Look-up'!$F$4,$V376-4,0)))</f>
        <v/>
      </c>
      <c r="H376" s="237" t="str">
        <f ca="1">IF(ISERROR($V376),"",OFFSET('Smelter Look-up'!$G$4,$V376-4,0))</f>
        <v/>
      </c>
      <c r="I376" s="238" t="str">
        <f ca="1">IF(ISERROR($V376),"",OFFSET('Smelter Look-up'!$H$4,$V376-4,0))</f>
        <v/>
      </c>
      <c r="J376" s="238" t="str">
        <f ca="1">IF(ISERROR($V376),"",OFFSET('Smelter Look-up'!$I$4,$V376-4,0))</f>
        <v/>
      </c>
      <c r="K376" s="240"/>
      <c r="L376" s="240"/>
      <c r="M376" s="240"/>
      <c r="N376" s="240"/>
      <c r="O376" s="240"/>
      <c r="P376" s="239"/>
      <c r="Q376" s="241"/>
      <c r="R376" s="236" t="str">
        <f ca="1">IF(ISERROR($V376),"",OFFSET('Smelter Look-up'!$C$4,$V376-4,0)&amp;"")</f>
        <v/>
      </c>
      <c r="S376" s="250" t="str">
        <f t="shared" ca="1" si="15"/>
        <v/>
      </c>
      <c r="T376" s="250" t="str">
        <f ca="1">IF(B376="","",IF(ISERROR(MATCH($J376,SorP!$B$1:$B$6230,0)),"",INDIRECT("'SorP'!$A$"&amp;MATCH($J376,SorP!$B$1:$B$6230,0))))</f>
        <v/>
      </c>
      <c r="U376" s="280"/>
      <c r="V376" s="281" t="e">
        <f>IF(C376="",NA(),MATCH($B376&amp;$C376,'Smelter Look-up'!$J:$J,0))</f>
        <v>#N/A</v>
      </c>
      <c r="W376" s="282"/>
      <c r="X376" s="282">
        <f t="shared" ca="1" si="16"/>
        <v>0</v>
      </c>
      <c r="Y376" s="282"/>
      <c r="Z376" s="282"/>
      <c r="AB376" s="284" t="str">
        <f t="shared" si="17"/>
        <v/>
      </c>
    </row>
    <row r="377" spans="1:28" s="283" customFormat="1" ht="20.25">
      <c r="A377" s="235"/>
      <c r="B377" s="236" t="str">
        <f>IF(LEN(A377)=0,"",INDEX('Smelter Look-up'!$A:$A,MATCH($A377,'Smelter Look-up'!$E:$E,0)))</f>
        <v/>
      </c>
      <c r="C377" s="242" t="str">
        <f>IF(LEN(A377)=0,"",INDEX('Smelter Look-up'!$C:$C,MATCH($A377,'Smelter Look-up'!$E:$E,0)))</f>
        <v/>
      </c>
      <c r="D377" s="236"/>
      <c r="E377" s="236" t="str">
        <f ca="1">IF(ISERROR($V377),"",OFFSET('Smelter Look-up'!$D$4,$V377-4,0)&amp;"")</f>
        <v/>
      </c>
      <c r="F377" s="236" t="str">
        <f ca="1">IF(ISERROR($V377),"",OFFSET('Smelter Look-up'!$E$4,$V377-4,0))</f>
        <v/>
      </c>
      <c r="G377" s="236" t="str">
        <f ca="1">IF(C377=$X$4,"Enter smelter details", IF(ISERROR($V377),"",OFFSET('Smelter Look-up'!$F$4,$V377-4,0)))</f>
        <v/>
      </c>
      <c r="H377" s="237" t="str">
        <f ca="1">IF(ISERROR($V377),"",OFFSET('Smelter Look-up'!$G$4,$V377-4,0))</f>
        <v/>
      </c>
      <c r="I377" s="238" t="str">
        <f ca="1">IF(ISERROR($V377),"",OFFSET('Smelter Look-up'!$H$4,$V377-4,0))</f>
        <v/>
      </c>
      <c r="J377" s="238" t="str">
        <f ca="1">IF(ISERROR($V377),"",OFFSET('Smelter Look-up'!$I$4,$V377-4,0))</f>
        <v/>
      </c>
      <c r="K377" s="240"/>
      <c r="L377" s="240"/>
      <c r="M377" s="240"/>
      <c r="N377" s="240"/>
      <c r="O377" s="240"/>
      <c r="P377" s="239"/>
      <c r="Q377" s="241"/>
      <c r="R377" s="236" t="str">
        <f ca="1">IF(ISERROR($V377),"",OFFSET('Smelter Look-up'!$C$4,$V377-4,0)&amp;"")</f>
        <v/>
      </c>
      <c r="S377" s="250" t="str">
        <f t="shared" ca="1" si="15"/>
        <v/>
      </c>
      <c r="T377" s="250" t="str">
        <f ca="1">IF(B377="","",IF(ISERROR(MATCH($J377,SorP!$B$1:$B$6230,0)),"",INDIRECT("'SorP'!$A$"&amp;MATCH($J377,SorP!$B$1:$B$6230,0))))</f>
        <v/>
      </c>
      <c r="U377" s="280"/>
      <c r="V377" s="281" t="e">
        <f>IF(C377="",NA(),MATCH($B377&amp;$C377,'Smelter Look-up'!$J:$J,0))</f>
        <v>#N/A</v>
      </c>
      <c r="W377" s="282"/>
      <c r="X377" s="282">
        <f t="shared" ca="1" si="16"/>
        <v>0</v>
      </c>
      <c r="Y377" s="282"/>
      <c r="Z377" s="282"/>
      <c r="AB377" s="284" t="str">
        <f t="shared" si="17"/>
        <v/>
      </c>
    </row>
    <row r="378" spans="1:28" s="283" customFormat="1" ht="20.25">
      <c r="A378" s="235"/>
      <c r="B378" s="236" t="str">
        <f>IF(LEN(A378)=0,"",INDEX('Smelter Look-up'!$A:$A,MATCH($A378,'Smelter Look-up'!$E:$E,0)))</f>
        <v/>
      </c>
      <c r="C378" s="242" t="str">
        <f>IF(LEN(A378)=0,"",INDEX('Smelter Look-up'!$C:$C,MATCH($A378,'Smelter Look-up'!$E:$E,0)))</f>
        <v/>
      </c>
      <c r="D378" s="236"/>
      <c r="E378" s="236" t="str">
        <f ca="1">IF(ISERROR($V378),"",OFFSET('Smelter Look-up'!$D$4,$V378-4,0)&amp;"")</f>
        <v/>
      </c>
      <c r="F378" s="236" t="str">
        <f ca="1">IF(ISERROR($V378),"",OFFSET('Smelter Look-up'!$E$4,$V378-4,0))</f>
        <v/>
      </c>
      <c r="G378" s="236" t="str">
        <f ca="1">IF(C378=$X$4,"Enter smelter details", IF(ISERROR($V378),"",OFFSET('Smelter Look-up'!$F$4,$V378-4,0)))</f>
        <v/>
      </c>
      <c r="H378" s="237" t="str">
        <f ca="1">IF(ISERROR($V378),"",OFFSET('Smelter Look-up'!$G$4,$V378-4,0))</f>
        <v/>
      </c>
      <c r="I378" s="238" t="str">
        <f ca="1">IF(ISERROR($V378),"",OFFSET('Smelter Look-up'!$H$4,$V378-4,0))</f>
        <v/>
      </c>
      <c r="J378" s="238" t="str">
        <f ca="1">IF(ISERROR($V378),"",OFFSET('Smelter Look-up'!$I$4,$V378-4,0))</f>
        <v/>
      </c>
      <c r="K378" s="240"/>
      <c r="L378" s="240"/>
      <c r="M378" s="240"/>
      <c r="N378" s="240"/>
      <c r="O378" s="240"/>
      <c r="P378" s="239"/>
      <c r="Q378" s="241"/>
      <c r="R378" s="236" t="str">
        <f ca="1">IF(ISERROR($V378),"",OFFSET('Smelter Look-up'!$C$4,$V378-4,0)&amp;"")</f>
        <v/>
      </c>
      <c r="S378" s="250" t="str">
        <f t="shared" ca="1" si="15"/>
        <v/>
      </c>
      <c r="T378" s="250" t="str">
        <f ca="1">IF(B378="","",IF(ISERROR(MATCH($J378,SorP!$B$1:$B$6230,0)),"",INDIRECT("'SorP'!$A$"&amp;MATCH($J378,SorP!$B$1:$B$6230,0))))</f>
        <v/>
      </c>
      <c r="U378" s="280"/>
      <c r="V378" s="281" t="e">
        <f>IF(C378="",NA(),MATCH($B378&amp;$C378,'Smelter Look-up'!$J:$J,0))</f>
        <v>#N/A</v>
      </c>
      <c r="W378" s="282"/>
      <c r="X378" s="282">
        <f t="shared" ca="1" si="16"/>
        <v>0</v>
      </c>
      <c r="Y378" s="282"/>
      <c r="Z378" s="282"/>
      <c r="AB378" s="284" t="str">
        <f t="shared" si="17"/>
        <v/>
      </c>
    </row>
    <row r="379" spans="1:28" s="283" customFormat="1" ht="20.25">
      <c r="A379" s="235"/>
      <c r="B379" s="236" t="str">
        <f>IF(LEN(A379)=0,"",INDEX('Smelter Look-up'!$A:$A,MATCH($A379,'Smelter Look-up'!$E:$E,0)))</f>
        <v/>
      </c>
      <c r="C379" s="242" t="str">
        <f>IF(LEN(A379)=0,"",INDEX('Smelter Look-up'!$C:$C,MATCH($A379,'Smelter Look-up'!$E:$E,0)))</f>
        <v/>
      </c>
      <c r="D379" s="236"/>
      <c r="E379" s="236" t="str">
        <f ca="1">IF(ISERROR($V379),"",OFFSET('Smelter Look-up'!$D$4,$V379-4,0)&amp;"")</f>
        <v/>
      </c>
      <c r="F379" s="236" t="str">
        <f ca="1">IF(ISERROR($V379),"",OFFSET('Smelter Look-up'!$E$4,$V379-4,0))</f>
        <v/>
      </c>
      <c r="G379" s="236" t="str">
        <f ca="1">IF(C379=$X$4,"Enter smelter details", IF(ISERROR($V379),"",OFFSET('Smelter Look-up'!$F$4,$V379-4,0)))</f>
        <v/>
      </c>
      <c r="H379" s="237" t="str">
        <f ca="1">IF(ISERROR($V379),"",OFFSET('Smelter Look-up'!$G$4,$V379-4,0))</f>
        <v/>
      </c>
      <c r="I379" s="238" t="str">
        <f ca="1">IF(ISERROR($V379),"",OFFSET('Smelter Look-up'!$H$4,$V379-4,0))</f>
        <v/>
      </c>
      <c r="J379" s="238" t="str">
        <f ca="1">IF(ISERROR($V379),"",OFFSET('Smelter Look-up'!$I$4,$V379-4,0))</f>
        <v/>
      </c>
      <c r="K379" s="240"/>
      <c r="L379" s="240"/>
      <c r="M379" s="240"/>
      <c r="N379" s="240"/>
      <c r="O379" s="240"/>
      <c r="P379" s="239"/>
      <c r="Q379" s="241"/>
      <c r="R379" s="236" t="str">
        <f ca="1">IF(ISERROR($V379),"",OFFSET('Smelter Look-up'!$C$4,$V379-4,0)&amp;"")</f>
        <v/>
      </c>
      <c r="S379" s="250" t="str">
        <f t="shared" ref="S379:S442" ca="1" si="18">IF(B379="","",IF(ISERROR(MATCH($E379,CL,0)),"Unknown",INDIRECT("'C'!$A$"&amp;MATCH($E379,CL,0)+1)))</f>
        <v/>
      </c>
      <c r="T379" s="250" t="str">
        <f ca="1">IF(B379="","",IF(ISERROR(MATCH($J379,SorP!$B$1:$B$6230,0)),"",INDIRECT("'SorP'!$A$"&amp;MATCH($J379,SorP!$B$1:$B$6230,0))))</f>
        <v/>
      </c>
      <c r="U379" s="280"/>
      <c r="V379" s="281" t="e">
        <f>IF(C379="",NA(),MATCH($B379&amp;$C379,'Smelter Look-up'!$J:$J,0))</f>
        <v>#N/A</v>
      </c>
      <c r="W379" s="282"/>
      <c r="X379" s="282">
        <f t="shared" ref="X379:X442" ca="1" si="19">IF(AND(C379="Smelter not listed",OR(LEN(D379)=0,LEN(E379)=0)),1,0)</f>
        <v>0</v>
      </c>
      <c r="Y379" s="282"/>
      <c r="Z379" s="282"/>
      <c r="AB379" s="284" t="str">
        <f t="shared" ref="AB379:AB442" si="20">B379&amp;C379</f>
        <v/>
      </c>
    </row>
    <row r="380" spans="1:28" s="283" customFormat="1" ht="20.25">
      <c r="A380" s="235"/>
      <c r="B380" s="236" t="str">
        <f>IF(LEN(A380)=0,"",INDEX('Smelter Look-up'!$A:$A,MATCH($A380,'Smelter Look-up'!$E:$E,0)))</f>
        <v/>
      </c>
      <c r="C380" s="242" t="str">
        <f>IF(LEN(A380)=0,"",INDEX('Smelter Look-up'!$C:$C,MATCH($A380,'Smelter Look-up'!$E:$E,0)))</f>
        <v/>
      </c>
      <c r="D380" s="236"/>
      <c r="E380" s="236" t="str">
        <f ca="1">IF(ISERROR($V380),"",OFFSET('Smelter Look-up'!$D$4,$V380-4,0)&amp;"")</f>
        <v/>
      </c>
      <c r="F380" s="236" t="str">
        <f ca="1">IF(ISERROR($V380),"",OFFSET('Smelter Look-up'!$E$4,$V380-4,0))</f>
        <v/>
      </c>
      <c r="G380" s="236" t="str">
        <f ca="1">IF(C380=$X$4,"Enter smelter details", IF(ISERROR($V380),"",OFFSET('Smelter Look-up'!$F$4,$V380-4,0)))</f>
        <v/>
      </c>
      <c r="H380" s="237" t="str">
        <f ca="1">IF(ISERROR($V380),"",OFFSET('Smelter Look-up'!$G$4,$V380-4,0))</f>
        <v/>
      </c>
      <c r="I380" s="238" t="str">
        <f ca="1">IF(ISERROR($V380),"",OFFSET('Smelter Look-up'!$H$4,$V380-4,0))</f>
        <v/>
      </c>
      <c r="J380" s="238" t="str">
        <f ca="1">IF(ISERROR($V380),"",OFFSET('Smelter Look-up'!$I$4,$V380-4,0))</f>
        <v/>
      </c>
      <c r="K380" s="240"/>
      <c r="L380" s="240"/>
      <c r="M380" s="240"/>
      <c r="N380" s="240"/>
      <c r="O380" s="240"/>
      <c r="P380" s="239"/>
      <c r="Q380" s="241"/>
      <c r="R380" s="236" t="str">
        <f ca="1">IF(ISERROR($V380),"",OFFSET('Smelter Look-up'!$C$4,$V380-4,0)&amp;"")</f>
        <v/>
      </c>
      <c r="S380" s="250" t="str">
        <f t="shared" ca="1" si="18"/>
        <v/>
      </c>
      <c r="T380" s="250" t="str">
        <f ca="1">IF(B380="","",IF(ISERROR(MATCH($J380,SorP!$B$1:$B$6230,0)),"",INDIRECT("'SorP'!$A$"&amp;MATCH($J380,SorP!$B$1:$B$6230,0))))</f>
        <v/>
      </c>
      <c r="U380" s="280"/>
      <c r="V380" s="281" t="e">
        <f>IF(C380="",NA(),MATCH($B380&amp;$C380,'Smelter Look-up'!$J:$J,0))</f>
        <v>#N/A</v>
      </c>
      <c r="W380" s="282"/>
      <c r="X380" s="282">
        <f t="shared" ca="1" si="19"/>
        <v>0</v>
      </c>
      <c r="Y380" s="282"/>
      <c r="Z380" s="282"/>
      <c r="AB380" s="284" t="str">
        <f t="shared" si="20"/>
        <v/>
      </c>
    </row>
    <row r="381" spans="1:28" s="283" customFormat="1" ht="20.25">
      <c r="A381" s="235"/>
      <c r="B381" s="236" t="str">
        <f>IF(LEN(A381)=0,"",INDEX('Smelter Look-up'!$A:$A,MATCH($A381,'Smelter Look-up'!$E:$E,0)))</f>
        <v/>
      </c>
      <c r="C381" s="242" t="str">
        <f>IF(LEN(A381)=0,"",INDEX('Smelter Look-up'!$C:$C,MATCH($A381,'Smelter Look-up'!$E:$E,0)))</f>
        <v/>
      </c>
      <c r="D381" s="236"/>
      <c r="E381" s="236" t="str">
        <f ca="1">IF(ISERROR($V381),"",OFFSET('Smelter Look-up'!$D$4,$V381-4,0)&amp;"")</f>
        <v/>
      </c>
      <c r="F381" s="236" t="str">
        <f ca="1">IF(ISERROR($V381),"",OFFSET('Smelter Look-up'!$E$4,$V381-4,0))</f>
        <v/>
      </c>
      <c r="G381" s="236" t="str">
        <f ca="1">IF(C381=$X$4,"Enter smelter details", IF(ISERROR($V381),"",OFFSET('Smelter Look-up'!$F$4,$V381-4,0)))</f>
        <v/>
      </c>
      <c r="H381" s="237" t="str">
        <f ca="1">IF(ISERROR($V381),"",OFFSET('Smelter Look-up'!$G$4,$V381-4,0))</f>
        <v/>
      </c>
      <c r="I381" s="238" t="str">
        <f ca="1">IF(ISERROR($V381),"",OFFSET('Smelter Look-up'!$H$4,$V381-4,0))</f>
        <v/>
      </c>
      <c r="J381" s="238" t="str">
        <f ca="1">IF(ISERROR($V381),"",OFFSET('Smelter Look-up'!$I$4,$V381-4,0))</f>
        <v/>
      </c>
      <c r="K381" s="240"/>
      <c r="L381" s="240"/>
      <c r="M381" s="240"/>
      <c r="N381" s="240"/>
      <c r="O381" s="240"/>
      <c r="P381" s="239"/>
      <c r="Q381" s="241"/>
      <c r="R381" s="236" t="str">
        <f ca="1">IF(ISERROR($V381),"",OFFSET('Smelter Look-up'!$C$4,$V381-4,0)&amp;"")</f>
        <v/>
      </c>
      <c r="S381" s="250" t="str">
        <f t="shared" ca="1" si="18"/>
        <v/>
      </c>
      <c r="T381" s="250" t="str">
        <f ca="1">IF(B381="","",IF(ISERROR(MATCH($J381,SorP!$B$1:$B$6230,0)),"",INDIRECT("'SorP'!$A$"&amp;MATCH($J381,SorP!$B$1:$B$6230,0))))</f>
        <v/>
      </c>
      <c r="U381" s="280"/>
      <c r="V381" s="281" t="e">
        <f>IF(C381="",NA(),MATCH($B381&amp;$C381,'Smelter Look-up'!$J:$J,0))</f>
        <v>#N/A</v>
      </c>
      <c r="W381" s="282"/>
      <c r="X381" s="282">
        <f t="shared" ca="1" si="19"/>
        <v>0</v>
      </c>
      <c r="Y381" s="282"/>
      <c r="Z381" s="282"/>
      <c r="AB381" s="284" t="str">
        <f t="shared" si="20"/>
        <v/>
      </c>
    </row>
    <row r="382" spans="1:28" s="283" customFormat="1" ht="20.25">
      <c r="A382" s="235"/>
      <c r="B382" s="236" t="str">
        <f>IF(LEN(A382)=0,"",INDEX('Smelter Look-up'!$A:$A,MATCH($A382,'Smelter Look-up'!$E:$E,0)))</f>
        <v/>
      </c>
      <c r="C382" s="242" t="str">
        <f>IF(LEN(A382)=0,"",INDEX('Smelter Look-up'!$C:$C,MATCH($A382,'Smelter Look-up'!$E:$E,0)))</f>
        <v/>
      </c>
      <c r="D382" s="236"/>
      <c r="E382" s="236" t="str">
        <f ca="1">IF(ISERROR($V382),"",OFFSET('Smelter Look-up'!$D$4,$V382-4,0)&amp;"")</f>
        <v/>
      </c>
      <c r="F382" s="236" t="str">
        <f ca="1">IF(ISERROR($V382),"",OFFSET('Smelter Look-up'!$E$4,$V382-4,0))</f>
        <v/>
      </c>
      <c r="G382" s="236" t="str">
        <f ca="1">IF(C382=$X$4,"Enter smelter details", IF(ISERROR($V382),"",OFFSET('Smelter Look-up'!$F$4,$V382-4,0)))</f>
        <v/>
      </c>
      <c r="H382" s="237" t="str">
        <f ca="1">IF(ISERROR($V382),"",OFFSET('Smelter Look-up'!$G$4,$V382-4,0))</f>
        <v/>
      </c>
      <c r="I382" s="238" t="str">
        <f ca="1">IF(ISERROR($V382),"",OFFSET('Smelter Look-up'!$H$4,$V382-4,0))</f>
        <v/>
      </c>
      <c r="J382" s="238" t="str">
        <f ca="1">IF(ISERROR($V382),"",OFFSET('Smelter Look-up'!$I$4,$V382-4,0))</f>
        <v/>
      </c>
      <c r="K382" s="240"/>
      <c r="L382" s="240"/>
      <c r="M382" s="240"/>
      <c r="N382" s="240"/>
      <c r="O382" s="240"/>
      <c r="P382" s="239"/>
      <c r="Q382" s="241"/>
      <c r="R382" s="236" t="str">
        <f ca="1">IF(ISERROR($V382),"",OFFSET('Smelter Look-up'!$C$4,$V382-4,0)&amp;"")</f>
        <v/>
      </c>
      <c r="S382" s="250" t="str">
        <f t="shared" ca="1" si="18"/>
        <v/>
      </c>
      <c r="T382" s="250" t="str">
        <f ca="1">IF(B382="","",IF(ISERROR(MATCH($J382,SorP!$B$1:$B$6230,0)),"",INDIRECT("'SorP'!$A$"&amp;MATCH($J382,SorP!$B$1:$B$6230,0))))</f>
        <v/>
      </c>
      <c r="U382" s="280"/>
      <c r="V382" s="281" t="e">
        <f>IF(C382="",NA(),MATCH($B382&amp;$C382,'Smelter Look-up'!$J:$J,0))</f>
        <v>#N/A</v>
      </c>
      <c r="W382" s="282"/>
      <c r="X382" s="282">
        <f t="shared" ca="1" si="19"/>
        <v>0</v>
      </c>
      <c r="Y382" s="282"/>
      <c r="Z382" s="282"/>
      <c r="AB382" s="284" t="str">
        <f t="shared" si="20"/>
        <v/>
      </c>
    </row>
    <row r="383" spans="1:28" s="283" customFormat="1" ht="20.25">
      <c r="A383" s="235"/>
      <c r="B383" s="236" t="str">
        <f>IF(LEN(A383)=0,"",INDEX('Smelter Look-up'!$A:$A,MATCH($A383,'Smelter Look-up'!$E:$E,0)))</f>
        <v/>
      </c>
      <c r="C383" s="242" t="str">
        <f>IF(LEN(A383)=0,"",INDEX('Smelter Look-up'!$C:$C,MATCH($A383,'Smelter Look-up'!$E:$E,0)))</f>
        <v/>
      </c>
      <c r="D383" s="236"/>
      <c r="E383" s="236" t="str">
        <f ca="1">IF(ISERROR($V383),"",OFFSET('Smelter Look-up'!$D$4,$V383-4,0)&amp;"")</f>
        <v/>
      </c>
      <c r="F383" s="236" t="str">
        <f ca="1">IF(ISERROR($V383),"",OFFSET('Smelter Look-up'!$E$4,$V383-4,0))</f>
        <v/>
      </c>
      <c r="G383" s="236" t="str">
        <f ca="1">IF(C383=$X$4,"Enter smelter details", IF(ISERROR($V383),"",OFFSET('Smelter Look-up'!$F$4,$V383-4,0)))</f>
        <v/>
      </c>
      <c r="H383" s="237" t="str">
        <f ca="1">IF(ISERROR($V383),"",OFFSET('Smelter Look-up'!$G$4,$V383-4,0))</f>
        <v/>
      </c>
      <c r="I383" s="238" t="str">
        <f ca="1">IF(ISERROR($V383),"",OFFSET('Smelter Look-up'!$H$4,$V383-4,0))</f>
        <v/>
      </c>
      <c r="J383" s="238" t="str">
        <f ca="1">IF(ISERROR($V383),"",OFFSET('Smelter Look-up'!$I$4,$V383-4,0))</f>
        <v/>
      </c>
      <c r="K383" s="240"/>
      <c r="L383" s="240"/>
      <c r="M383" s="240"/>
      <c r="N383" s="240"/>
      <c r="O383" s="240"/>
      <c r="P383" s="239"/>
      <c r="Q383" s="241"/>
      <c r="R383" s="236" t="str">
        <f ca="1">IF(ISERROR($V383),"",OFFSET('Smelter Look-up'!$C$4,$V383-4,0)&amp;"")</f>
        <v/>
      </c>
      <c r="S383" s="250" t="str">
        <f t="shared" ca="1" si="18"/>
        <v/>
      </c>
      <c r="T383" s="250" t="str">
        <f ca="1">IF(B383="","",IF(ISERROR(MATCH($J383,SorP!$B$1:$B$6230,0)),"",INDIRECT("'SorP'!$A$"&amp;MATCH($J383,SorP!$B$1:$B$6230,0))))</f>
        <v/>
      </c>
      <c r="U383" s="280"/>
      <c r="V383" s="281" t="e">
        <f>IF(C383="",NA(),MATCH($B383&amp;$C383,'Smelter Look-up'!$J:$J,0))</f>
        <v>#N/A</v>
      </c>
      <c r="W383" s="282"/>
      <c r="X383" s="282">
        <f t="shared" ca="1" si="19"/>
        <v>0</v>
      </c>
      <c r="Y383" s="282"/>
      <c r="Z383" s="282"/>
      <c r="AB383" s="284" t="str">
        <f t="shared" si="20"/>
        <v/>
      </c>
    </row>
    <row r="384" spans="1:28" s="283" customFormat="1" ht="20.25">
      <c r="A384" s="235"/>
      <c r="B384" s="236" t="str">
        <f>IF(LEN(A384)=0,"",INDEX('Smelter Look-up'!$A:$A,MATCH($A384,'Smelter Look-up'!$E:$E,0)))</f>
        <v/>
      </c>
      <c r="C384" s="242" t="str">
        <f>IF(LEN(A384)=0,"",INDEX('Smelter Look-up'!$C:$C,MATCH($A384,'Smelter Look-up'!$E:$E,0)))</f>
        <v/>
      </c>
      <c r="D384" s="236"/>
      <c r="E384" s="236" t="str">
        <f ca="1">IF(ISERROR($V384),"",OFFSET('Smelter Look-up'!$D$4,$V384-4,0)&amp;"")</f>
        <v/>
      </c>
      <c r="F384" s="236" t="str">
        <f ca="1">IF(ISERROR($V384),"",OFFSET('Smelter Look-up'!$E$4,$V384-4,0))</f>
        <v/>
      </c>
      <c r="G384" s="236" t="str">
        <f ca="1">IF(C384=$X$4,"Enter smelter details", IF(ISERROR($V384),"",OFFSET('Smelter Look-up'!$F$4,$V384-4,0)))</f>
        <v/>
      </c>
      <c r="H384" s="237" t="str">
        <f ca="1">IF(ISERROR($V384),"",OFFSET('Smelter Look-up'!$G$4,$V384-4,0))</f>
        <v/>
      </c>
      <c r="I384" s="238" t="str">
        <f ca="1">IF(ISERROR($V384),"",OFFSET('Smelter Look-up'!$H$4,$V384-4,0))</f>
        <v/>
      </c>
      <c r="J384" s="238" t="str">
        <f ca="1">IF(ISERROR($V384),"",OFFSET('Smelter Look-up'!$I$4,$V384-4,0))</f>
        <v/>
      </c>
      <c r="K384" s="240"/>
      <c r="L384" s="240"/>
      <c r="M384" s="240"/>
      <c r="N384" s="240"/>
      <c r="O384" s="240"/>
      <c r="P384" s="239"/>
      <c r="Q384" s="241"/>
      <c r="R384" s="236" t="str">
        <f ca="1">IF(ISERROR($V384),"",OFFSET('Smelter Look-up'!$C$4,$V384-4,0)&amp;"")</f>
        <v/>
      </c>
      <c r="S384" s="250" t="str">
        <f t="shared" ca="1" si="18"/>
        <v/>
      </c>
      <c r="T384" s="250" t="str">
        <f ca="1">IF(B384="","",IF(ISERROR(MATCH($J384,SorP!$B$1:$B$6230,0)),"",INDIRECT("'SorP'!$A$"&amp;MATCH($J384,SorP!$B$1:$B$6230,0))))</f>
        <v/>
      </c>
      <c r="U384" s="280"/>
      <c r="V384" s="281" t="e">
        <f>IF(C384="",NA(),MATCH($B384&amp;$C384,'Smelter Look-up'!$J:$J,0))</f>
        <v>#N/A</v>
      </c>
      <c r="W384" s="282"/>
      <c r="X384" s="282">
        <f t="shared" ca="1" si="19"/>
        <v>0</v>
      </c>
      <c r="Y384" s="282"/>
      <c r="Z384" s="282"/>
      <c r="AB384" s="284" t="str">
        <f t="shared" si="20"/>
        <v/>
      </c>
    </row>
    <row r="385" spans="1:28" s="283" customFormat="1" ht="20.25">
      <c r="A385" s="235"/>
      <c r="B385" s="236" t="str">
        <f>IF(LEN(A385)=0,"",INDEX('Smelter Look-up'!$A:$A,MATCH($A385,'Smelter Look-up'!$E:$E,0)))</f>
        <v/>
      </c>
      <c r="C385" s="242" t="str">
        <f>IF(LEN(A385)=0,"",INDEX('Smelter Look-up'!$C:$C,MATCH($A385,'Smelter Look-up'!$E:$E,0)))</f>
        <v/>
      </c>
      <c r="D385" s="236"/>
      <c r="E385" s="236" t="str">
        <f ca="1">IF(ISERROR($V385),"",OFFSET('Smelter Look-up'!$D$4,$V385-4,0)&amp;"")</f>
        <v/>
      </c>
      <c r="F385" s="236" t="str">
        <f ca="1">IF(ISERROR($V385),"",OFFSET('Smelter Look-up'!$E$4,$V385-4,0))</f>
        <v/>
      </c>
      <c r="G385" s="236" t="str">
        <f ca="1">IF(C385=$X$4,"Enter smelter details", IF(ISERROR($V385),"",OFFSET('Smelter Look-up'!$F$4,$V385-4,0)))</f>
        <v/>
      </c>
      <c r="H385" s="237" t="str">
        <f ca="1">IF(ISERROR($V385),"",OFFSET('Smelter Look-up'!$G$4,$V385-4,0))</f>
        <v/>
      </c>
      <c r="I385" s="238" t="str">
        <f ca="1">IF(ISERROR($V385),"",OFFSET('Smelter Look-up'!$H$4,$V385-4,0))</f>
        <v/>
      </c>
      <c r="J385" s="238" t="str">
        <f ca="1">IF(ISERROR($V385),"",OFFSET('Smelter Look-up'!$I$4,$V385-4,0))</f>
        <v/>
      </c>
      <c r="K385" s="240"/>
      <c r="L385" s="240"/>
      <c r="M385" s="240"/>
      <c r="N385" s="240"/>
      <c r="O385" s="240"/>
      <c r="P385" s="239"/>
      <c r="Q385" s="241"/>
      <c r="R385" s="236" t="str">
        <f ca="1">IF(ISERROR($V385),"",OFFSET('Smelter Look-up'!$C$4,$V385-4,0)&amp;"")</f>
        <v/>
      </c>
      <c r="S385" s="250" t="str">
        <f t="shared" ca="1" si="18"/>
        <v/>
      </c>
      <c r="T385" s="250" t="str">
        <f ca="1">IF(B385="","",IF(ISERROR(MATCH($J385,SorP!$B$1:$B$6230,0)),"",INDIRECT("'SorP'!$A$"&amp;MATCH($J385,SorP!$B$1:$B$6230,0))))</f>
        <v/>
      </c>
      <c r="U385" s="280"/>
      <c r="V385" s="281" t="e">
        <f>IF(C385="",NA(),MATCH($B385&amp;$C385,'Smelter Look-up'!$J:$J,0))</f>
        <v>#N/A</v>
      </c>
      <c r="W385" s="282"/>
      <c r="X385" s="282">
        <f t="shared" ca="1" si="19"/>
        <v>0</v>
      </c>
      <c r="Y385" s="282"/>
      <c r="Z385" s="282"/>
      <c r="AB385" s="284" t="str">
        <f t="shared" si="20"/>
        <v/>
      </c>
    </row>
    <row r="386" spans="1:28" s="283" customFormat="1" ht="20.25">
      <c r="A386" s="235"/>
      <c r="B386" s="236" t="str">
        <f>IF(LEN(A386)=0,"",INDEX('Smelter Look-up'!$A:$A,MATCH($A386,'Smelter Look-up'!$E:$E,0)))</f>
        <v/>
      </c>
      <c r="C386" s="242" t="str">
        <f>IF(LEN(A386)=0,"",INDEX('Smelter Look-up'!$C:$C,MATCH($A386,'Smelter Look-up'!$E:$E,0)))</f>
        <v/>
      </c>
      <c r="D386" s="236"/>
      <c r="E386" s="236" t="str">
        <f ca="1">IF(ISERROR($V386),"",OFFSET('Smelter Look-up'!$D$4,$V386-4,0)&amp;"")</f>
        <v/>
      </c>
      <c r="F386" s="236" t="str">
        <f ca="1">IF(ISERROR($V386),"",OFFSET('Smelter Look-up'!$E$4,$V386-4,0))</f>
        <v/>
      </c>
      <c r="G386" s="236" t="str">
        <f ca="1">IF(C386=$X$4,"Enter smelter details", IF(ISERROR($V386),"",OFFSET('Smelter Look-up'!$F$4,$V386-4,0)))</f>
        <v/>
      </c>
      <c r="H386" s="237" t="str">
        <f ca="1">IF(ISERROR($V386),"",OFFSET('Smelter Look-up'!$G$4,$V386-4,0))</f>
        <v/>
      </c>
      <c r="I386" s="238" t="str">
        <f ca="1">IF(ISERROR($V386),"",OFFSET('Smelter Look-up'!$H$4,$V386-4,0))</f>
        <v/>
      </c>
      <c r="J386" s="238" t="str">
        <f ca="1">IF(ISERROR($V386),"",OFFSET('Smelter Look-up'!$I$4,$V386-4,0))</f>
        <v/>
      </c>
      <c r="K386" s="240"/>
      <c r="L386" s="240"/>
      <c r="M386" s="240"/>
      <c r="N386" s="240"/>
      <c r="O386" s="240"/>
      <c r="P386" s="239"/>
      <c r="Q386" s="241"/>
      <c r="R386" s="236" t="str">
        <f ca="1">IF(ISERROR($V386),"",OFFSET('Smelter Look-up'!$C$4,$V386-4,0)&amp;"")</f>
        <v/>
      </c>
      <c r="S386" s="250" t="str">
        <f t="shared" ca="1" si="18"/>
        <v/>
      </c>
      <c r="T386" s="250" t="str">
        <f ca="1">IF(B386="","",IF(ISERROR(MATCH($J386,SorP!$B$1:$B$6230,0)),"",INDIRECT("'SorP'!$A$"&amp;MATCH($J386,SorP!$B$1:$B$6230,0))))</f>
        <v/>
      </c>
      <c r="U386" s="280"/>
      <c r="V386" s="281" t="e">
        <f>IF(C386="",NA(),MATCH($B386&amp;$C386,'Smelter Look-up'!$J:$J,0))</f>
        <v>#N/A</v>
      </c>
      <c r="W386" s="282"/>
      <c r="X386" s="282">
        <f t="shared" ca="1" si="19"/>
        <v>0</v>
      </c>
      <c r="Y386" s="282"/>
      <c r="Z386" s="282"/>
      <c r="AB386" s="284" t="str">
        <f t="shared" si="20"/>
        <v/>
      </c>
    </row>
    <row r="387" spans="1:28" s="283" customFormat="1" ht="20.25">
      <c r="A387" s="235"/>
      <c r="B387" s="236" t="str">
        <f>IF(LEN(A387)=0,"",INDEX('Smelter Look-up'!$A:$A,MATCH($A387,'Smelter Look-up'!$E:$E,0)))</f>
        <v/>
      </c>
      <c r="C387" s="242" t="str">
        <f>IF(LEN(A387)=0,"",INDEX('Smelter Look-up'!$C:$C,MATCH($A387,'Smelter Look-up'!$E:$E,0)))</f>
        <v/>
      </c>
      <c r="D387" s="236"/>
      <c r="E387" s="236" t="str">
        <f ca="1">IF(ISERROR($V387),"",OFFSET('Smelter Look-up'!$D$4,$V387-4,0)&amp;"")</f>
        <v/>
      </c>
      <c r="F387" s="236" t="str">
        <f ca="1">IF(ISERROR($V387),"",OFFSET('Smelter Look-up'!$E$4,$V387-4,0))</f>
        <v/>
      </c>
      <c r="G387" s="236" t="str">
        <f ca="1">IF(C387=$X$4,"Enter smelter details", IF(ISERROR($V387),"",OFFSET('Smelter Look-up'!$F$4,$V387-4,0)))</f>
        <v/>
      </c>
      <c r="H387" s="237" t="str">
        <f ca="1">IF(ISERROR($V387),"",OFFSET('Smelter Look-up'!$G$4,$V387-4,0))</f>
        <v/>
      </c>
      <c r="I387" s="238" t="str">
        <f ca="1">IF(ISERROR($V387),"",OFFSET('Smelter Look-up'!$H$4,$V387-4,0))</f>
        <v/>
      </c>
      <c r="J387" s="238" t="str">
        <f ca="1">IF(ISERROR($V387),"",OFFSET('Smelter Look-up'!$I$4,$V387-4,0))</f>
        <v/>
      </c>
      <c r="K387" s="240"/>
      <c r="L387" s="240"/>
      <c r="M387" s="240"/>
      <c r="N387" s="240"/>
      <c r="O387" s="240"/>
      <c r="P387" s="239"/>
      <c r="Q387" s="241"/>
      <c r="R387" s="236" t="str">
        <f ca="1">IF(ISERROR($V387),"",OFFSET('Smelter Look-up'!$C$4,$V387-4,0)&amp;"")</f>
        <v/>
      </c>
      <c r="S387" s="250" t="str">
        <f t="shared" ca="1" si="18"/>
        <v/>
      </c>
      <c r="T387" s="250" t="str">
        <f ca="1">IF(B387="","",IF(ISERROR(MATCH($J387,SorP!$B$1:$B$6230,0)),"",INDIRECT("'SorP'!$A$"&amp;MATCH($J387,SorP!$B$1:$B$6230,0))))</f>
        <v/>
      </c>
      <c r="U387" s="280"/>
      <c r="V387" s="281" t="e">
        <f>IF(C387="",NA(),MATCH($B387&amp;$C387,'Smelter Look-up'!$J:$J,0))</f>
        <v>#N/A</v>
      </c>
      <c r="W387" s="282"/>
      <c r="X387" s="282">
        <f t="shared" ca="1" si="19"/>
        <v>0</v>
      </c>
      <c r="Y387" s="282"/>
      <c r="Z387" s="282"/>
      <c r="AB387" s="284" t="str">
        <f t="shared" si="20"/>
        <v/>
      </c>
    </row>
    <row r="388" spans="1:28" s="283" customFormat="1" ht="20.25">
      <c r="A388" s="235"/>
      <c r="B388" s="236" t="str">
        <f>IF(LEN(A388)=0,"",INDEX('Smelter Look-up'!$A:$A,MATCH($A388,'Smelter Look-up'!$E:$E,0)))</f>
        <v/>
      </c>
      <c r="C388" s="242" t="str">
        <f>IF(LEN(A388)=0,"",INDEX('Smelter Look-up'!$C:$C,MATCH($A388,'Smelter Look-up'!$E:$E,0)))</f>
        <v/>
      </c>
      <c r="D388" s="236"/>
      <c r="E388" s="236" t="str">
        <f ca="1">IF(ISERROR($V388),"",OFFSET('Smelter Look-up'!$D$4,$V388-4,0)&amp;"")</f>
        <v/>
      </c>
      <c r="F388" s="236" t="str">
        <f ca="1">IF(ISERROR($V388),"",OFFSET('Smelter Look-up'!$E$4,$V388-4,0))</f>
        <v/>
      </c>
      <c r="G388" s="236" t="str">
        <f ca="1">IF(C388=$X$4,"Enter smelter details", IF(ISERROR($V388),"",OFFSET('Smelter Look-up'!$F$4,$V388-4,0)))</f>
        <v/>
      </c>
      <c r="H388" s="237" t="str">
        <f ca="1">IF(ISERROR($V388),"",OFFSET('Smelter Look-up'!$G$4,$V388-4,0))</f>
        <v/>
      </c>
      <c r="I388" s="238" t="str">
        <f ca="1">IF(ISERROR($V388),"",OFFSET('Smelter Look-up'!$H$4,$V388-4,0))</f>
        <v/>
      </c>
      <c r="J388" s="238" t="str">
        <f ca="1">IF(ISERROR($V388),"",OFFSET('Smelter Look-up'!$I$4,$V388-4,0))</f>
        <v/>
      </c>
      <c r="K388" s="240"/>
      <c r="L388" s="240"/>
      <c r="M388" s="240"/>
      <c r="N388" s="240"/>
      <c r="O388" s="240"/>
      <c r="P388" s="239"/>
      <c r="Q388" s="241"/>
      <c r="R388" s="236" t="str">
        <f ca="1">IF(ISERROR($V388),"",OFFSET('Smelter Look-up'!$C$4,$V388-4,0)&amp;"")</f>
        <v/>
      </c>
      <c r="S388" s="250" t="str">
        <f t="shared" ca="1" si="18"/>
        <v/>
      </c>
      <c r="T388" s="250" t="str">
        <f ca="1">IF(B388="","",IF(ISERROR(MATCH($J388,SorP!$B$1:$B$6230,0)),"",INDIRECT("'SorP'!$A$"&amp;MATCH($J388,SorP!$B$1:$B$6230,0))))</f>
        <v/>
      </c>
      <c r="U388" s="280"/>
      <c r="V388" s="281" t="e">
        <f>IF(C388="",NA(),MATCH($B388&amp;$C388,'Smelter Look-up'!$J:$J,0))</f>
        <v>#N/A</v>
      </c>
      <c r="W388" s="282"/>
      <c r="X388" s="282">
        <f t="shared" ca="1" si="19"/>
        <v>0</v>
      </c>
      <c r="Y388" s="282"/>
      <c r="Z388" s="282"/>
      <c r="AB388" s="284" t="str">
        <f t="shared" si="20"/>
        <v/>
      </c>
    </row>
    <row r="389" spans="1:28" s="283" customFormat="1" ht="20.25">
      <c r="A389" s="235"/>
      <c r="B389" s="236" t="str">
        <f>IF(LEN(A389)=0,"",INDEX('Smelter Look-up'!$A:$A,MATCH($A389,'Smelter Look-up'!$E:$E,0)))</f>
        <v/>
      </c>
      <c r="C389" s="242" t="str">
        <f>IF(LEN(A389)=0,"",INDEX('Smelter Look-up'!$C:$C,MATCH($A389,'Smelter Look-up'!$E:$E,0)))</f>
        <v/>
      </c>
      <c r="D389" s="236"/>
      <c r="E389" s="236" t="str">
        <f ca="1">IF(ISERROR($V389),"",OFFSET('Smelter Look-up'!$D$4,$V389-4,0)&amp;"")</f>
        <v/>
      </c>
      <c r="F389" s="236" t="str">
        <f ca="1">IF(ISERROR($V389),"",OFFSET('Smelter Look-up'!$E$4,$V389-4,0))</f>
        <v/>
      </c>
      <c r="G389" s="236" t="str">
        <f ca="1">IF(C389=$X$4,"Enter smelter details", IF(ISERROR($V389),"",OFFSET('Smelter Look-up'!$F$4,$V389-4,0)))</f>
        <v/>
      </c>
      <c r="H389" s="237" t="str">
        <f ca="1">IF(ISERROR($V389),"",OFFSET('Smelter Look-up'!$G$4,$V389-4,0))</f>
        <v/>
      </c>
      <c r="I389" s="238" t="str">
        <f ca="1">IF(ISERROR($V389),"",OFFSET('Smelter Look-up'!$H$4,$V389-4,0))</f>
        <v/>
      </c>
      <c r="J389" s="238" t="str">
        <f ca="1">IF(ISERROR($V389),"",OFFSET('Smelter Look-up'!$I$4,$V389-4,0))</f>
        <v/>
      </c>
      <c r="K389" s="240"/>
      <c r="L389" s="240"/>
      <c r="M389" s="240"/>
      <c r="N389" s="240"/>
      <c r="O389" s="240"/>
      <c r="P389" s="239"/>
      <c r="Q389" s="241"/>
      <c r="R389" s="236" t="str">
        <f ca="1">IF(ISERROR($V389),"",OFFSET('Smelter Look-up'!$C$4,$V389-4,0)&amp;"")</f>
        <v/>
      </c>
      <c r="S389" s="250" t="str">
        <f t="shared" ca="1" si="18"/>
        <v/>
      </c>
      <c r="T389" s="250" t="str">
        <f ca="1">IF(B389="","",IF(ISERROR(MATCH($J389,SorP!$B$1:$B$6230,0)),"",INDIRECT("'SorP'!$A$"&amp;MATCH($J389,SorP!$B$1:$B$6230,0))))</f>
        <v/>
      </c>
      <c r="U389" s="280"/>
      <c r="V389" s="281" t="e">
        <f>IF(C389="",NA(),MATCH($B389&amp;$C389,'Smelter Look-up'!$J:$J,0))</f>
        <v>#N/A</v>
      </c>
      <c r="W389" s="282"/>
      <c r="X389" s="282">
        <f t="shared" ca="1" si="19"/>
        <v>0</v>
      </c>
      <c r="Y389" s="282"/>
      <c r="Z389" s="282"/>
      <c r="AB389" s="284" t="str">
        <f t="shared" si="20"/>
        <v/>
      </c>
    </row>
    <row r="390" spans="1:28" s="283" customFormat="1" ht="20.25">
      <c r="A390" s="235"/>
      <c r="B390" s="236" t="str">
        <f>IF(LEN(A390)=0,"",INDEX('Smelter Look-up'!$A:$A,MATCH($A390,'Smelter Look-up'!$E:$E,0)))</f>
        <v/>
      </c>
      <c r="C390" s="242" t="str">
        <f>IF(LEN(A390)=0,"",INDEX('Smelter Look-up'!$C:$C,MATCH($A390,'Smelter Look-up'!$E:$E,0)))</f>
        <v/>
      </c>
      <c r="D390" s="236"/>
      <c r="E390" s="236" t="str">
        <f ca="1">IF(ISERROR($V390),"",OFFSET('Smelter Look-up'!$D$4,$V390-4,0)&amp;"")</f>
        <v/>
      </c>
      <c r="F390" s="236" t="str">
        <f ca="1">IF(ISERROR($V390),"",OFFSET('Smelter Look-up'!$E$4,$V390-4,0))</f>
        <v/>
      </c>
      <c r="G390" s="236" t="str">
        <f ca="1">IF(C390=$X$4,"Enter smelter details", IF(ISERROR($V390),"",OFFSET('Smelter Look-up'!$F$4,$V390-4,0)))</f>
        <v/>
      </c>
      <c r="H390" s="237" t="str">
        <f ca="1">IF(ISERROR($V390),"",OFFSET('Smelter Look-up'!$G$4,$V390-4,0))</f>
        <v/>
      </c>
      <c r="I390" s="238" t="str">
        <f ca="1">IF(ISERROR($V390),"",OFFSET('Smelter Look-up'!$H$4,$V390-4,0))</f>
        <v/>
      </c>
      <c r="J390" s="238" t="str">
        <f ca="1">IF(ISERROR($V390),"",OFFSET('Smelter Look-up'!$I$4,$V390-4,0))</f>
        <v/>
      </c>
      <c r="K390" s="240"/>
      <c r="L390" s="240"/>
      <c r="M390" s="240"/>
      <c r="N390" s="240"/>
      <c r="O390" s="240"/>
      <c r="P390" s="239"/>
      <c r="Q390" s="241"/>
      <c r="R390" s="236" t="str">
        <f ca="1">IF(ISERROR($V390),"",OFFSET('Smelter Look-up'!$C$4,$V390-4,0)&amp;"")</f>
        <v/>
      </c>
      <c r="S390" s="250" t="str">
        <f t="shared" ca="1" si="18"/>
        <v/>
      </c>
      <c r="T390" s="250" t="str">
        <f ca="1">IF(B390="","",IF(ISERROR(MATCH($J390,SorP!$B$1:$B$6230,0)),"",INDIRECT("'SorP'!$A$"&amp;MATCH($J390,SorP!$B$1:$B$6230,0))))</f>
        <v/>
      </c>
      <c r="U390" s="280"/>
      <c r="V390" s="281" t="e">
        <f>IF(C390="",NA(),MATCH($B390&amp;$C390,'Smelter Look-up'!$J:$J,0))</f>
        <v>#N/A</v>
      </c>
      <c r="W390" s="282"/>
      <c r="X390" s="282">
        <f t="shared" ca="1" si="19"/>
        <v>0</v>
      </c>
      <c r="Y390" s="282"/>
      <c r="Z390" s="282"/>
      <c r="AB390" s="284" t="str">
        <f t="shared" si="20"/>
        <v/>
      </c>
    </row>
    <row r="391" spans="1:28" s="283" customFormat="1" ht="20.25">
      <c r="A391" s="235"/>
      <c r="B391" s="236" t="str">
        <f>IF(LEN(A391)=0,"",INDEX('Smelter Look-up'!$A:$A,MATCH($A391,'Smelter Look-up'!$E:$E,0)))</f>
        <v/>
      </c>
      <c r="C391" s="242" t="str">
        <f>IF(LEN(A391)=0,"",INDEX('Smelter Look-up'!$C:$C,MATCH($A391,'Smelter Look-up'!$E:$E,0)))</f>
        <v/>
      </c>
      <c r="D391" s="236"/>
      <c r="E391" s="236" t="str">
        <f ca="1">IF(ISERROR($V391),"",OFFSET('Smelter Look-up'!$D$4,$V391-4,0)&amp;"")</f>
        <v/>
      </c>
      <c r="F391" s="236" t="str">
        <f ca="1">IF(ISERROR($V391),"",OFFSET('Smelter Look-up'!$E$4,$V391-4,0))</f>
        <v/>
      </c>
      <c r="G391" s="236" t="str">
        <f ca="1">IF(C391=$X$4,"Enter smelter details", IF(ISERROR($V391),"",OFFSET('Smelter Look-up'!$F$4,$V391-4,0)))</f>
        <v/>
      </c>
      <c r="H391" s="237" t="str">
        <f ca="1">IF(ISERROR($V391),"",OFFSET('Smelter Look-up'!$G$4,$V391-4,0))</f>
        <v/>
      </c>
      <c r="I391" s="238" t="str">
        <f ca="1">IF(ISERROR($V391),"",OFFSET('Smelter Look-up'!$H$4,$V391-4,0))</f>
        <v/>
      </c>
      <c r="J391" s="238" t="str">
        <f ca="1">IF(ISERROR($V391),"",OFFSET('Smelter Look-up'!$I$4,$V391-4,0))</f>
        <v/>
      </c>
      <c r="K391" s="240"/>
      <c r="L391" s="240"/>
      <c r="M391" s="240"/>
      <c r="N391" s="240"/>
      <c r="O391" s="240"/>
      <c r="P391" s="239"/>
      <c r="Q391" s="241"/>
      <c r="R391" s="236" t="str">
        <f ca="1">IF(ISERROR($V391),"",OFFSET('Smelter Look-up'!$C$4,$V391-4,0)&amp;"")</f>
        <v/>
      </c>
      <c r="S391" s="250" t="str">
        <f t="shared" ca="1" si="18"/>
        <v/>
      </c>
      <c r="T391" s="250" t="str">
        <f ca="1">IF(B391="","",IF(ISERROR(MATCH($J391,SorP!$B$1:$B$6230,0)),"",INDIRECT("'SorP'!$A$"&amp;MATCH($J391,SorP!$B$1:$B$6230,0))))</f>
        <v/>
      </c>
      <c r="U391" s="280"/>
      <c r="V391" s="281" t="e">
        <f>IF(C391="",NA(),MATCH($B391&amp;$C391,'Smelter Look-up'!$J:$J,0))</f>
        <v>#N/A</v>
      </c>
      <c r="W391" s="282"/>
      <c r="X391" s="282">
        <f t="shared" ca="1" si="19"/>
        <v>0</v>
      </c>
      <c r="Y391" s="282"/>
      <c r="Z391" s="282"/>
      <c r="AB391" s="284" t="str">
        <f t="shared" si="20"/>
        <v/>
      </c>
    </row>
    <row r="392" spans="1:28" s="283" customFormat="1" ht="20.25">
      <c r="A392" s="235"/>
      <c r="B392" s="236" t="str">
        <f>IF(LEN(A392)=0,"",INDEX('Smelter Look-up'!$A:$A,MATCH($A392,'Smelter Look-up'!$E:$E,0)))</f>
        <v/>
      </c>
      <c r="C392" s="242" t="str">
        <f>IF(LEN(A392)=0,"",INDEX('Smelter Look-up'!$C:$C,MATCH($A392,'Smelter Look-up'!$E:$E,0)))</f>
        <v/>
      </c>
      <c r="D392" s="236"/>
      <c r="E392" s="236" t="str">
        <f ca="1">IF(ISERROR($V392),"",OFFSET('Smelter Look-up'!$D$4,$V392-4,0)&amp;"")</f>
        <v/>
      </c>
      <c r="F392" s="236" t="str">
        <f ca="1">IF(ISERROR($V392),"",OFFSET('Smelter Look-up'!$E$4,$V392-4,0))</f>
        <v/>
      </c>
      <c r="G392" s="236" t="str">
        <f ca="1">IF(C392=$X$4,"Enter smelter details", IF(ISERROR($V392),"",OFFSET('Smelter Look-up'!$F$4,$V392-4,0)))</f>
        <v/>
      </c>
      <c r="H392" s="237" t="str">
        <f ca="1">IF(ISERROR($V392),"",OFFSET('Smelter Look-up'!$G$4,$V392-4,0))</f>
        <v/>
      </c>
      <c r="I392" s="238" t="str">
        <f ca="1">IF(ISERROR($V392),"",OFFSET('Smelter Look-up'!$H$4,$V392-4,0))</f>
        <v/>
      </c>
      <c r="J392" s="238" t="str">
        <f ca="1">IF(ISERROR($V392),"",OFFSET('Smelter Look-up'!$I$4,$V392-4,0))</f>
        <v/>
      </c>
      <c r="K392" s="240"/>
      <c r="L392" s="240"/>
      <c r="M392" s="240"/>
      <c r="N392" s="240"/>
      <c r="O392" s="240"/>
      <c r="P392" s="239"/>
      <c r="Q392" s="241"/>
      <c r="R392" s="236" t="str">
        <f ca="1">IF(ISERROR($V392),"",OFFSET('Smelter Look-up'!$C$4,$V392-4,0)&amp;"")</f>
        <v/>
      </c>
      <c r="S392" s="250" t="str">
        <f t="shared" ca="1" si="18"/>
        <v/>
      </c>
      <c r="T392" s="250" t="str">
        <f ca="1">IF(B392="","",IF(ISERROR(MATCH($J392,SorP!$B$1:$B$6230,0)),"",INDIRECT("'SorP'!$A$"&amp;MATCH($J392,SorP!$B$1:$B$6230,0))))</f>
        <v/>
      </c>
      <c r="U392" s="280"/>
      <c r="V392" s="281" t="e">
        <f>IF(C392="",NA(),MATCH($B392&amp;$C392,'Smelter Look-up'!$J:$J,0))</f>
        <v>#N/A</v>
      </c>
      <c r="W392" s="282"/>
      <c r="X392" s="282">
        <f t="shared" ca="1" si="19"/>
        <v>0</v>
      </c>
      <c r="Y392" s="282"/>
      <c r="Z392" s="282"/>
      <c r="AB392" s="284" t="str">
        <f t="shared" si="20"/>
        <v/>
      </c>
    </row>
    <row r="393" spans="1:28" s="283" customFormat="1" ht="20.25">
      <c r="A393" s="235"/>
      <c r="B393" s="236" t="str">
        <f>IF(LEN(A393)=0,"",INDEX('Smelter Look-up'!$A:$A,MATCH($A393,'Smelter Look-up'!$E:$E,0)))</f>
        <v/>
      </c>
      <c r="C393" s="242" t="str">
        <f>IF(LEN(A393)=0,"",INDEX('Smelter Look-up'!$C:$C,MATCH($A393,'Smelter Look-up'!$E:$E,0)))</f>
        <v/>
      </c>
      <c r="D393" s="236"/>
      <c r="E393" s="236" t="str">
        <f ca="1">IF(ISERROR($V393),"",OFFSET('Smelter Look-up'!$D$4,$V393-4,0)&amp;"")</f>
        <v/>
      </c>
      <c r="F393" s="236" t="str">
        <f ca="1">IF(ISERROR($V393),"",OFFSET('Smelter Look-up'!$E$4,$V393-4,0))</f>
        <v/>
      </c>
      <c r="G393" s="236" t="str">
        <f ca="1">IF(C393=$X$4,"Enter smelter details", IF(ISERROR($V393),"",OFFSET('Smelter Look-up'!$F$4,$V393-4,0)))</f>
        <v/>
      </c>
      <c r="H393" s="237" t="str">
        <f ca="1">IF(ISERROR($V393),"",OFFSET('Smelter Look-up'!$G$4,$V393-4,0))</f>
        <v/>
      </c>
      <c r="I393" s="238" t="str">
        <f ca="1">IF(ISERROR($V393),"",OFFSET('Smelter Look-up'!$H$4,$V393-4,0))</f>
        <v/>
      </c>
      <c r="J393" s="238" t="str">
        <f ca="1">IF(ISERROR($V393),"",OFFSET('Smelter Look-up'!$I$4,$V393-4,0))</f>
        <v/>
      </c>
      <c r="K393" s="240"/>
      <c r="L393" s="240"/>
      <c r="M393" s="240"/>
      <c r="N393" s="240"/>
      <c r="O393" s="240"/>
      <c r="P393" s="239"/>
      <c r="Q393" s="241"/>
      <c r="R393" s="236" t="str">
        <f ca="1">IF(ISERROR($V393),"",OFFSET('Smelter Look-up'!$C$4,$V393-4,0)&amp;"")</f>
        <v/>
      </c>
      <c r="S393" s="250" t="str">
        <f t="shared" ca="1" si="18"/>
        <v/>
      </c>
      <c r="T393" s="250" t="str">
        <f ca="1">IF(B393="","",IF(ISERROR(MATCH($J393,SorP!$B$1:$B$6230,0)),"",INDIRECT("'SorP'!$A$"&amp;MATCH($J393,SorP!$B$1:$B$6230,0))))</f>
        <v/>
      </c>
      <c r="U393" s="280"/>
      <c r="V393" s="281" t="e">
        <f>IF(C393="",NA(),MATCH($B393&amp;$C393,'Smelter Look-up'!$J:$J,0))</f>
        <v>#N/A</v>
      </c>
      <c r="W393" s="282"/>
      <c r="X393" s="282">
        <f t="shared" ca="1" si="19"/>
        <v>0</v>
      </c>
      <c r="Y393" s="282"/>
      <c r="Z393" s="282"/>
      <c r="AB393" s="284" t="str">
        <f t="shared" si="20"/>
        <v/>
      </c>
    </row>
    <row r="394" spans="1:28" s="283" customFormat="1" ht="20.25">
      <c r="A394" s="235"/>
      <c r="B394" s="236" t="str">
        <f>IF(LEN(A394)=0,"",INDEX('Smelter Look-up'!$A:$A,MATCH($A394,'Smelter Look-up'!$E:$E,0)))</f>
        <v/>
      </c>
      <c r="C394" s="242" t="str">
        <f>IF(LEN(A394)=0,"",INDEX('Smelter Look-up'!$C:$C,MATCH($A394,'Smelter Look-up'!$E:$E,0)))</f>
        <v/>
      </c>
      <c r="D394" s="236"/>
      <c r="E394" s="236" t="str">
        <f ca="1">IF(ISERROR($V394),"",OFFSET('Smelter Look-up'!$D$4,$V394-4,0)&amp;"")</f>
        <v/>
      </c>
      <c r="F394" s="236" t="str">
        <f ca="1">IF(ISERROR($V394),"",OFFSET('Smelter Look-up'!$E$4,$V394-4,0))</f>
        <v/>
      </c>
      <c r="G394" s="236" t="str">
        <f ca="1">IF(C394=$X$4,"Enter smelter details", IF(ISERROR($V394),"",OFFSET('Smelter Look-up'!$F$4,$V394-4,0)))</f>
        <v/>
      </c>
      <c r="H394" s="237" t="str">
        <f ca="1">IF(ISERROR($V394),"",OFFSET('Smelter Look-up'!$G$4,$V394-4,0))</f>
        <v/>
      </c>
      <c r="I394" s="238" t="str">
        <f ca="1">IF(ISERROR($V394),"",OFFSET('Smelter Look-up'!$H$4,$V394-4,0))</f>
        <v/>
      </c>
      <c r="J394" s="238" t="str">
        <f ca="1">IF(ISERROR($V394),"",OFFSET('Smelter Look-up'!$I$4,$V394-4,0))</f>
        <v/>
      </c>
      <c r="K394" s="240"/>
      <c r="L394" s="240"/>
      <c r="M394" s="240"/>
      <c r="N394" s="240"/>
      <c r="O394" s="240"/>
      <c r="P394" s="239"/>
      <c r="Q394" s="241"/>
      <c r="R394" s="236" t="str">
        <f ca="1">IF(ISERROR($V394),"",OFFSET('Smelter Look-up'!$C$4,$V394-4,0)&amp;"")</f>
        <v/>
      </c>
      <c r="S394" s="250" t="str">
        <f t="shared" ca="1" si="18"/>
        <v/>
      </c>
      <c r="T394" s="250" t="str">
        <f ca="1">IF(B394="","",IF(ISERROR(MATCH($J394,SorP!$B$1:$B$6230,0)),"",INDIRECT("'SorP'!$A$"&amp;MATCH($J394,SorP!$B$1:$B$6230,0))))</f>
        <v/>
      </c>
      <c r="U394" s="280"/>
      <c r="V394" s="281" t="e">
        <f>IF(C394="",NA(),MATCH($B394&amp;$C394,'Smelter Look-up'!$J:$J,0))</f>
        <v>#N/A</v>
      </c>
      <c r="W394" s="282"/>
      <c r="X394" s="282">
        <f t="shared" ca="1" si="19"/>
        <v>0</v>
      </c>
      <c r="Y394" s="282"/>
      <c r="Z394" s="282"/>
      <c r="AB394" s="284" t="str">
        <f t="shared" si="20"/>
        <v/>
      </c>
    </row>
    <row r="395" spans="1:28" s="283" customFormat="1" ht="20.25">
      <c r="A395" s="235"/>
      <c r="B395" s="236" t="str">
        <f>IF(LEN(A395)=0,"",INDEX('Smelter Look-up'!$A:$A,MATCH($A395,'Smelter Look-up'!$E:$E,0)))</f>
        <v/>
      </c>
      <c r="C395" s="242" t="str">
        <f>IF(LEN(A395)=0,"",INDEX('Smelter Look-up'!$C:$C,MATCH($A395,'Smelter Look-up'!$E:$E,0)))</f>
        <v/>
      </c>
      <c r="D395" s="236"/>
      <c r="E395" s="236" t="str">
        <f ca="1">IF(ISERROR($V395),"",OFFSET('Smelter Look-up'!$D$4,$V395-4,0)&amp;"")</f>
        <v/>
      </c>
      <c r="F395" s="236" t="str">
        <f ca="1">IF(ISERROR($V395),"",OFFSET('Smelter Look-up'!$E$4,$V395-4,0))</f>
        <v/>
      </c>
      <c r="G395" s="236" t="str">
        <f ca="1">IF(C395=$X$4,"Enter smelter details", IF(ISERROR($V395),"",OFFSET('Smelter Look-up'!$F$4,$V395-4,0)))</f>
        <v/>
      </c>
      <c r="H395" s="237" t="str">
        <f ca="1">IF(ISERROR($V395),"",OFFSET('Smelter Look-up'!$G$4,$V395-4,0))</f>
        <v/>
      </c>
      <c r="I395" s="238" t="str">
        <f ca="1">IF(ISERROR($V395),"",OFFSET('Smelter Look-up'!$H$4,$V395-4,0))</f>
        <v/>
      </c>
      <c r="J395" s="238" t="str">
        <f ca="1">IF(ISERROR($V395),"",OFFSET('Smelter Look-up'!$I$4,$V395-4,0))</f>
        <v/>
      </c>
      <c r="K395" s="240"/>
      <c r="L395" s="240"/>
      <c r="M395" s="240"/>
      <c r="N395" s="240"/>
      <c r="O395" s="240"/>
      <c r="P395" s="239"/>
      <c r="Q395" s="241"/>
      <c r="R395" s="236" t="str">
        <f ca="1">IF(ISERROR($V395),"",OFFSET('Smelter Look-up'!$C$4,$V395-4,0)&amp;"")</f>
        <v/>
      </c>
      <c r="S395" s="250" t="str">
        <f t="shared" ca="1" si="18"/>
        <v/>
      </c>
      <c r="T395" s="250" t="str">
        <f ca="1">IF(B395="","",IF(ISERROR(MATCH($J395,SorP!$B$1:$B$6230,0)),"",INDIRECT("'SorP'!$A$"&amp;MATCH($J395,SorP!$B$1:$B$6230,0))))</f>
        <v/>
      </c>
      <c r="U395" s="280"/>
      <c r="V395" s="281" t="e">
        <f>IF(C395="",NA(),MATCH($B395&amp;$C395,'Smelter Look-up'!$J:$J,0))</f>
        <v>#N/A</v>
      </c>
      <c r="W395" s="282"/>
      <c r="X395" s="282">
        <f t="shared" ca="1" si="19"/>
        <v>0</v>
      </c>
      <c r="Y395" s="282"/>
      <c r="Z395" s="282"/>
      <c r="AB395" s="284" t="str">
        <f t="shared" si="20"/>
        <v/>
      </c>
    </row>
    <row r="396" spans="1:28" s="283" customFormat="1" ht="20.25">
      <c r="A396" s="235"/>
      <c r="B396" s="236" t="str">
        <f>IF(LEN(A396)=0,"",INDEX('Smelter Look-up'!$A:$A,MATCH($A396,'Smelter Look-up'!$E:$E,0)))</f>
        <v/>
      </c>
      <c r="C396" s="242" t="str">
        <f>IF(LEN(A396)=0,"",INDEX('Smelter Look-up'!$C:$C,MATCH($A396,'Smelter Look-up'!$E:$E,0)))</f>
        <v/>
      </c>
      <c r="D396" s="236"/>
      <c r="E396" s="236" t="str">
        <f ca="1">IF(ISERROR($V396),"",OFFSET('Smelter Look-up'!$D$4,$V396-4,0)&amp;"")</f>
        <v/>
      </c>
      <c r="F396" s="236" t="str">
        <f ca="1">IF(ISERROR($V396),"",OFFSET('Smelter Look-up'!$E$4,$V396-4,0))</f>
        <v/>
      </c>
      <c r="G396" s="236" t="str">
        <f ca="1">IF(C396=$X$4,"Enter smelter details", IF(ISERROR($V396),"",OFFSET('Smelter Look-up'!$F$4,$V396-4,0)))</f>
        <v/>
      </c>
      <c r="H396" s="237" t="str">
        <f ca="1">IF(ISERROR($V396),"",OFFSET('Smelter Look-up'!$G$4,$V396-4,0))</f>
        <v/>
      </c>
      <c r="I396" s="238" t="str">
        <f ca="1">IF(ISERROR($V396),"",OFFSET('Smelter Look-up'!$H$4,$V396-4,0))</f>
        <v/>
      </c>
      <c r="J396" s="238" t="str">
        <f ca="1">IF(ISERROR($V396),"",OFFSET('Smelter Look-up'!$I$4,$V396-4,0))</f>
        <v/>
      </c>
      <c r="K396" s="240"/>
      <c r="L396" s="240"/>
      <c r="M396" s="240"/>
      <c r="N396" s="240"/>
      <c r="O396" s="240"/>
      <c r="P396" s="239"/>
      <c r="Q396" s="241"/>
      <c r="R396" s="236" t="str">
        <f ca="1">IF(ISERROR($V396),"",OFFSET('Smelter Look-up'!$C$4,$V396-4,0)&amp;"")</f>
        <v/>
      </c>
      <c r="S396" s="250" t="str">
        <f t="shared" ca="1" si="18"/>
        <v/>
      </c>
      <c r="T396" s="250" t="str">
        <f ca="1">IF(B396="","",IF(ISERROR(MATCH($J396,SorP!$B$1:$B$6230,0)),"",INDIRECT("'SorP'!$A$"&amp;MATCH($J396,SorP!$B$1:$B$6230,0))))</f>
        <v/>
      </c>
      <c r="U396" s="280"/>
      <c r="V396" s="281" t="e">
        <f>IF(C396="",NA(),MATCH($B396&amp;$C396,'Smelter Look-up'!$J:$J,0))</f>
        <v>#N/A</v>
      </c>
      <c r="W396" s="282"/>
      <c r="X396" s="282">
        <f t="shared" ca="1" si="19"/>
        <v>0</v>
      </c>
      <c r="Y396" s="282"/>
      <c r="Z396" s="282"/>
      <c r="AB396" s="284" t="str">
        <f t="shared" si="20"/>
        <v/>
      </c>
    </row>
    <row r="397" spans="1:28" s="283" customFormat="1" ht="20.25">
      <c r="A397" s="235"/>
      <c r="B397" s="236" t="str">
        <f>IF(LEN(A397)=0,"",INDEX('Smelter Look-up'!$A:$A,MATCH($A397,'Smelter Look-up'!$E:$E,0)))</f>
        <v/>
      </c>
      <c r="C397" s="242" t="str">
        <f>IF(LEN(A397)=0,"",INDEX('Smelter Look-up'!$C:$C,MATCH($A397,'Smelter Look-up'!$E:$E,0)))</f>
        <v/>
      </c>
      <c r="D397" s="236"/>
      <c r="E397" s="236" t="str">
        <f ca="1">IF(ISERROR($V397),"",OFFSET('Smelter Look-up'!$D$4,$V397-4,0)&amp;"")</f>
        <v/>
      </c>
      <c r="F397" s="236" t="str">
        <f ca="1">IF(ISERROR($V397),"",OFFSET('Smelter Look-up'!$E$4,$V397-4,0))</f>
        <v/>
      </c>
      <c r="G397" s="236" t="str">
        <f ca="1">IF(C397=$X$4,"Enter smelter details", IF(ISERROR($V397),"",OFFSET('Smelter Look-up'!$F$4,$V397-4,0)))</f>
        <v/>
      </c>
      <c r="H397" s="237" t="str">
        <f ca="1">IF(ISERROR($V397),"",OFFSET('Smelter Look-up'!$G$4,$V397-4,0))</f>
        <v/>
      </c>
      <c r="I397" s="238" t="str">
        <f ca="1">IF(ISERROR($V397),"",OFFSET('Smelter Look-up'!$H$4,$V397-4,0))</f>
        <v/>
      </c>
      <c r="J397" s="238" t="str">
        <f ca="1">IF(ISERROR($V397),"",OFFSET('Smelter Look-up'!$I$4,$V397-4,0))</f>
        <v/>
      </c>
      <c r="K397" s="240"/>
      <c r="L397" s="240"/>
      <c r="M397" s="240"/>
      <c r="N397" s="240"/>
      <c r="O397" s="240"/>
      <c r="P397" s="239"/>
      <c r="Q397" s="241"/>
      <c r="R397" s="236" t="str">
        <f ca="1">IF(ISERROR($V397),"",OFFSET('Smelter Look-up'!$C$4,$V397-4,0)&amp;"")</f>
        <v/>
      </c>
      <c r="S397" s="250" t="str">
        <f t="shared" ca="1" si="18"/>
        <v/>
      </c>
      <c r="T397" s="250" t="str">
        <f ca="1">IF(B397="","",IF(ISERROR(MATCH($J397,SorP!$B$1:$B$6230,0)),"",INDIRECT("'SorP'!$A$"&amp;MATCH($J397,SorP!$B$1:$B$6230,0))))</f>
        <v/>
      </c>
      <c r="U397" s="280"/>
      <c r="V397" s="281" t="e">
        <f>IF(C397="",NA(),MATCH($B397&amp;$C397,'Smelter Look-up'!$J:$J,0))</f>
        <v>#N/A</v>
      </c>
      <c r="W397" s="282"/>
      <c r="X397" s="282">
        <f t="shared" ca="1" si="19"/>
        <v>0</v>
      </c>
      <c r="Y397" s="282"/>
      <c r="Z397" s="282"/>
      <c r="AB397" s="284" t="str">
        <f t="shared" si="20"/>
        <v/>
      </c>
    </row>
    <row r="398" spans="1:28" s="283" customFormat="1" ht="20.25">
      <c r="A398" s="235"/>
      <c r="B398" s="236" t="str">
        <f>IF(LEN(A398)=0,"",INDEX('Smelter Look-up'!$A:$A,MATCH($A398,'Smelter Look-up'!$E:$E,0)))</f>
        <v/>
      </c>
      <c r="C398" s="242" t="str">
        <f>IF(LEN(A398)=0,"",INDEX('Smelter Look-up'!$C:$C,MATCH($A398,'Smelter Look-up'!$E:$E,0)))</f>
        <v/>
      </c>
      <c r="D398" s="236"/>
      <c r="E398" s="236" t="str">
        <f ca="1">IF(ISERROR($V398),"",OFFSET('Smelter Look-up'!$D$4,$V398-4,0)&amp;"")</f>
        <v/>
      </c>
      <c r="F398" s="236" t="str">
        <f ca="1">IF(ISERROR($V398),"",OFFSET('Smelter Look-up'!$E$4,$V398-4,0))</f>
        <v/>
      </c>
      <c r="G398" s="236" t="str">
        <f ca="1">IF(C398=$X$4,"Enter smelter details", IF(ISERROR($V398),"",OFFSET('Smelter Look-up'!$F$4,$V398-4,0)))</f>
        <v/>
      </c>
      <c r="H398" s="237" t="str">
        <f ca="1">IF(ISERROR($V398),"",OFFSET('Smelter Look-up'!$G$4,$V398-4,0))</f>
        <v/>
      </c>
      <c r="I398" s="238" t="str">
        <f ca="1">IF(ISERROR($V398),"",OFFSET('Smelter Look-up'!$H$4,$V398-4,0))</f>
        <v/>
      </c>
      <c r="J398" s="238" t="str">
        <f ca="1">IF(ISERROR($V398),"",OFFSET('Smelter Look-up'!$I$4,$V398-4,0))</f>
        <v/>
      </c>
      <c r="K398" s="240"/>
      <c r="L398" s="240"/>
      <c r="M398" s="240"/>
      <c r="N398" s="240"/>
      <c r="O398" s="240"/>
      <c r="P398" s="239"/>
      <c r="Q398" s="241"/>
      <c r="R398" s="236" t="str">
        <f ca="1">IF(ISERROR($V398),"",OFFSET('Smelter Look-up'!$C$4,$V398-4,0)&amp;"")</f>
        <v/>
      </c>
      <c r="S398" s="250" t="str">
        <f t="shared" ca="1" si="18"/>
        <v/>
      </c>
      <c r="T398" s="250" t="str">
        <f ca="1">IF(B398="","",IF(ISERROR(MATCH($J398,SorP!$B$1:$B$6230,0)),"",INDIRECT("'SorP'!$A$"&amp;MATCH($J398,SorP!$B$1:$B$6230,0))))</f>
        <v/>
      </c>
      <c r="U398" s="280"/>
      <c r="V398" s="281" t="e">
        <f>IF(C398="",NA(),MATCH($B398&amp;$C398,'Smelter Look-up'!$J:$J,0))</f>
        <v>#N/A</v>
      </c>
      <c r="W398" s="282"/>
      <c r="X398" s="282">
        <f t="shared" ca="1" si="19"/>
        <v>0</v>
      </c>
      <c r="Y398" s="282"/>
      <c r="Z398" s="282"/>
      <c r="AB398" s="284" t="str">
        <f t="shared" si="20"/>
        <v/>
      </c>
    </row>
    <row r="399" spans="1:28" s="283" customFormat="1" ht="20.25">
      <c r="A399" s="235"/>
      <c r="B399" s="236" t="str">
        <f>IF(LEN(A399)=0,"",INDEX('Smelter Look-up'!$A:$A,MATCH($A399,'Smelter Look-up'!$E:$E,0)))</f>
        <v/>
      </c>
      <c r="C399" s="242" t="str">
        <f>IF(LEN(A399)=0,"",INDEX('Smelter Look-up'!$C:$C,MATCH($A399,'Smelter Look-up'!$E:$E,0)))</f>
        <v/>
      </c>
      <c r="D399" s="236"/>
      <c r="E399" s="236" t="str">
        <f ca="1">IF(ISERROR($V399),"",OFFSET('Smelter Look-up'!$D$4,$V399-4,0)&amp;"")</f>
        <v/>
      </c>
      <c r="F399" s="236" t="str">
        <f ca="1">IF(ISERROR($V399),"",OFFSET('Smelter Look-up'!$E$4,$V399-4,0))</f>
        <v/>
      </c>
      <c r="G399" s="236" t="str">
        <f ca="1">IF(C399=$X$4,"Enter smelter details", IF(ISERROR($V399),"",OFFSET('Smelter Look-up'!$F$4,$V399-4,0)))</f>
        <v/>
      </c>
      <c r="H399" s="237" t="str">
        <f ca="1">IF(ISERROR($V399),"",OFFSET('Smelter Look-up'!$G$4,$V399-4,0))</f>
        <v/>
      </c>
      <c r="I399" s="238" t="str">
        <f ca="1">IF(ISERROR($V399),"",OFFSET('Smelter Look-up'!$H$4,$V399-4,0))</f>
        <v/>
      </c>
      <c r="J399" s="238" t="str">
        <f ca="1">IF(ISERROR($V399),"",OFFSET('Smelter Look-up'!$I$4,$V399-4,0))</f>
        <v/>
      </c>
      <c r="K399" s="240"/>
      <c r="L399" s="240"/>
      <c r="M399" s="240"/>
      <c r="N399" s="240"/>
      <c r="O399" s="240"/>
      <c r="P399" s="239"/>
      <c r="Q399" s="241"/>
      <c r="R399" s="236" t="str">
        <f ca="1">IF(ISERROR($V399),"",OFFSET('Smelter Look-up'!$C$4,$V399-4,0)&amp;"")</f>
        <v/>
      </c>
      <c r="S399" s="250" t="str">
        <f t="shared" ca="1" si="18"/>
        <v/>
      </c>
      <c r="T399" s="250" t="str">
        <f ca="1">IF(B399="","",IF(ISERROR(MATCH($J399,SorP!$B$1:$B$6230,0)),"",INDIRECT("'SorP'!$A$"&amp;MATCH($J399,SorP!$B$1:$B$6230,0))))</f>
        <v/>
      </c>
      <c r="U399" s="280"/>
      <c r="V399" s="281" t="e">
        <f>IF(C399="",NA(),MATCH($B399&amp;$C399,'Smelter Look-up'!$J:$J,0))</f>
        <v>#N/A</v>
      </c>
      <c r="W399" s="282"/>
      <c r="X399" s="282">
        <f t="shared" ca="1" si="19"/>
        <v>0</v>
      </c>
      <c r="Y399" s="282"/>
      <c r="Z399" s="282"/>
      <c r="AB399" s="284" t="str">
        <f t="shared" si="20"/>
        <v/>
      </c>
    </row>
    <row r="400" spans="1:28" s="283" customFormat="1" ht="20.25">
      <c r="A400" s="235"/>
      <c r="B400" s="236" t="str">
        <f>IF(LEN(A400)=0,"",INDEX('Smelter Look-up'!$A:$A,MATCH($A400,'Smelter Look-up'!$E:$E,0)))</f>
        <v/>
      </c>
      <c r="C400" s="242" t="str">
        <f>IF(LEN(A400)=0,"",INDEX('Smelter Look-up'!$C:$C,MATCH($A400,'Smelter Look-up'!$E:$E,0)))</f>
        <v/>
      </c>
      <c r="D400" s="236"/>
      <c r="E400" s="236" t="str">
        <f ca="1">IF(ISERROR($V400),"",OFFSET('Smelter Look-up'!$D$4,$V400-4,0)&amp;"")</f>
        <v/>
      </c>
      <c r="F400" s="236" t="str">
        <f ca="1">IF(ISERROR($V400),"",OFFSET('Smelter Look-up'!$E$4,$V400-4,0))</f>
        <v/>
      </c>
      <c r="G400" s="236" t="str">
        <f ca="1">IF(C400=$X$4,"Enter smelter details", IF(ISERROR($V400),"",OFFSET('Smelter Look-up'!$F$4,$V400-4,0)))</f>
        <v/>
      </c>
      <c r="H400" s="237" t="str">
        <f ca="1">IF(ISERROR($V400),"",OFFSET('Smelter Look-up'!$G$4,$V400-4,0))</f>
        <v/>
      </c>
      <c r="I400" s="238" t="str">
        <f ca="1">IF(ISERROR($V400),"",OFFSET('Smelter Look-up'!$H$4,$V400-4,0))</f>
        <v/>
      </c>
      <c r="J400" s="238" t="str">
        <f ca="1">IF(ISERROR($V400),"",OFFSET('Smelter Look-up'!$I$4,$V400-4,0))</f>
        <v/>
      </c>
      <c r="K400" s="240"/>
      <c r="L400" s="240"/>
      <c r="M400" s="240"/>
      <c r="N400" s="240"/>
      <c r="O400" s="240"/>
      <c r="P400" s="239"/>
      <c r="Q400" s="241"/>
      <c r="R400" s="236" t="str">
        <f ca="1">IF(ISERROR($V400),"",OFFSET('Smelter Look-up'!$C$4,$V400-4,0)&amp;"")</f>
        <v/>
      </c>
      <c r="S400" s="250" t="str">
        <f t="shared" ca="1" si="18"/>
        <v/>
      </c>
      <c r="T400" s="250" t="str">
        <f ca="1">IF(B400="","",IF(ISERROR(MATCH($J400,SorP!$B$1:$B$6230,0)),"",INDIRECT("'SorP'!$A$"&amp;MATCH($J400,SorP!$B$1:$B$6230,0))))</f>
        <v/>
      </c>
      <c r="U400" s="280"/>
      <c r="V400" s="281" t="e">
        <f>IF(C400="",NA(),MATCH($B400&amp;$C400,'Smelter Look-up'!$J:$J,0))</f>
        <v>#N/A</v>
      </c>
      <c r="W400" s="282"/>
      <c r="X400" s="282">
        <f t="shared" ca="1" si="19"/>
        <v>0</v>
      </c>
      <c r="Y400" s="282"/>
      <c r="Z400" s="282"/>
      <c r="AB400" s="284" t="str">
        <f t="shared" si="20"/>
        <v/>
      </c>
    </row>
    <row r="401" spans="1:28" s="283" customFormat="1" ht="20.25">
      <c r="A401" s="235"/>
      <c r="B401" s="236" t="str">
        <f>IF(LEN(A401)=0,"",INDEX('Smelter Look-up'!$A:$A,MATCH($A401,'Smelter Look-up'!$E:$E,0)))</f>
        <v/>
      </c>
      <c r="C401" s="242" t="str">
        <f>IF(LEN(A401)=0,"",INDEX('Smelter Look-up'!$C:$C,MATCH($A401,'Smelter Look-up'!$E:$E,0)))</f>
        <v/>
      </c>
      <c r="D401" s="236"/>
      <c r="E401" s="236" t="str">
        <f ca="1">IF(ISERROR($V401),"",OFFSET('Smelter Look-up'!$D$4,$V401-4,0)&amp;"")</f>
        <v/>
      </c>
      <c r="F401" s="236" t="str">
        <f ca="1">IF(ISERROR($V401),"",OFFSET('Smelter Look-up'!$E$4,$V401-4,0))</f>
        <v/>
      </c>
      <c r="G401" s="236" t="str">
        <f ca="1">IF(C401=$X$4,"Enter smelter details", IF(ISERROR($V401),"",OFFSET('Smelter Look-up'!$F$4,$V401-4,0)))</f>
        <v/>
      </c>
      <c r="H401" s="237" t="str">
        <f ca="1">IF(ISERROR($V401),"",OFFSET('Smelter Look-up'!$G$4,$V401-4,0))</f>
        <v/>
      </c>
      <c r="I401" s="238" t="str">
        <f ca="1">IF(ISERROR($V401),"",OFFSET('Smelter Look-up'!$H$4,$V401-4,0))</f>
        <v/>
      </c>
      <c r="J401" s="238" t="str">
        <f ca="1">IF(ISERROR($V401),"",OFFSET('Smelter Look-up'!$I$4,$V401-4,0))</f>
        <v/>
      </c>
      <c r="K401" s="240"/>
      <c r="L401" s="240"/>
      <c r="M401" s="240"/>
      <c r="N401" s="240"/>
      <c r="O401" s="240"/>
      <c r="P401" s="239"/>
      <c r="Q401" s="241"/>
      <c r="R401" s="236" t="str">
        <f ca="1">IF(ISERROR($V401),"",OFFSET('Smelter Look-up'!$C$4,$V401-4,0)&amp;"")</f>
        <v/>
      </c>
      <c r="S401" s="250" t="str">
        <f t="shared" ca="1" si="18"/>
        <v/>
      </c>
      <c r="T401" s="250" t="str">
        <f ca="1">IF(B401="","",IF(ISERROR(MATCH($J401,SorP!$B$1:$B$6230,0)),"",INDIRECT("'SorP'!$A$"&amp;MATCH($J401,SorP!$B$1:$B$6230,0))))</f>
        <v/>
      </c>
      <c r="U401" s="280"/>
      <c r="V401" s="281" t="e">
        <f>IF(C401="",NA(),MATCH($B401&amp;$C401,'Smelter Look-up'!$J:$J,0))</f>
        <v>#N/A</v>
      </c>
      <c r="W401" s="282"/>
      <c r="X401" s="282">
        <f t="shared" ca="1" si="19"/>
        <v>0</v>
      </c>
      <c r="Y401" s="282"/>
      <c r="Z401" s="282"/>
      <c r="AB401" s="284" t="str">
        <f t="shared" si="20"/>
        <v/>
      </c>
    </row>
    <row r="402" spans="1:28" s="283" customFormat="1" ht="20.25">
      <c r="A402" s="235"/>
      <c r="B402" s="236" t="str">
        <f>IF(LEN(A402)=0,"",INDEX('Smelter Look-up'!$A:$A,MATCH($A402,'Smelter Look-up'!$E:$E,0)))</f>
        <v/>
      </c>
      <c r="C402" s="242" t="str">
        <f>IF(LEN(A402)=0,"",INDEX('Smelter Look-up'!$C:$C,MATCH($A402,'Smelter Look-up'!$E:$E,0)))</f>
        <v/>
      </c>
      <c r="D402" s="236"/>
      <c r="E402" s="236" t="str">
        <f ca="1">IF(ISERROR($V402),"",OFFSET('Smelter Look-up'!$D$4,$V402-4,0)&amp;"")</f>
        <v/>
      </c>
      <c r="F402" s="236" t="str">
        <f ca="1">IF(ISERROR($V402),"",OFFSET('Smelter Look-up'!$E$4,$V402-4,0))</f>
        <v/>
      </c>
      <c r="G402" s="236" t="str">
        <f ca="1">IF(C402=$X$4,"Enter smelter details", IF(ISERROR($V402),"",OFFSET('Smelter Look-up'!$F$4,$V402-4,0)))</f>
        <v/>
      </c>
      <c r="H402" s="237" t="str">
        <f ca="1">IF(ISERROR($V402),"",OFFSET('Smelter Look-up'!$G$4,$V402-4,0))</f>
        <v/>
      </c>
      <c r="I402" s="238" t="str">
        <f ca="1">IF(ISERROR($V402),"",OFFSET('Smelter Look-up'!$H$4,$V402-4,0))</f>
        <v/>
      </c>
      <c r="J402" s="238" t="str">
        <f ca="1">IF(ISERROR($V402),"",OFFSET('Smelter Look-up'!$I$4,$V402-4,0))</f>
        <v/>
      </c>
      <c r="K402" s="240"/>
      <c r="L402" s="240"/>
      <c r="M402" s="240"/>
      <c r="N402" s="240"/>
      <c r="O402" s="240"/>
      <c r="P402" s="239"/>
      <c r="Q402" s="241"/>
      <c r="R402" s="236" t="str">
        <f ca="1">IF(ISERROR($V402),"",OFFSET('Smelter Look-up'!$C$4,$V402-4,0)&amp;"")</f>
        <v/>
      </c>
      <c r="S402" s="250" t="str">
        <f t="shared" ca="1" si="18"/>
        <v/>
      </c>
      <c r="T402" s="250" t="str">
        <f ca="1">IF(B402="","",IF(ISERROR(MATCH($J402,SorP!$B$1:$B$6230,0)),"",INDIRECT("'SorP'!$A$"&amp;MATCH($J402,SorP!$B$1:$B$6230,0))))</f>
        <v/>
      </c>
      <c r="U402" s="280"/>
      <c r="V402" s="281" t="e">
        <f>IF(C402="",NA(),MATCH($B402&amp;$C402,'Smelter Look-up'!$J:$J,0))</f>
        <v>#N/A</v>
      </c>
      <c r="W402" s="282"/>
      <c r="X402" s="282">
        <f t="shared" ca="1" si="19"/>
        <v>0</v>
      </c>
      <c r="Y402" s="282"/>
      <c r="Z402" s="282"/>
      <c r="AB402" s="284" t="str">
        <f t="shared" si="20"/>
        <v/>
      </c>
    </row>
    <row r="403" spans="1:28" s="283" customFormat="1" ht="20.25">
      <c r="A403" s="235"/>
      <c r="B403" s="236" t="str">
        <f>IF(LEN(A403)=0,"",INDEX('Smelter Look-up'!$A:$A,MATCH($A403,'Smelter Look-up'!$E:$E,0)))</f>
        <v/>
      </c>
      <c r="C403" s="242" t="str">
        <f>IF(LEN(A403)=0,"",INDEX('Smelter Look-up'!$C:$C,MATCH($A403,'Smelter Look-up'!$E:$E,0)))</f>
        <v/>
      </c>
      <c r="D403" s="236"/>
      <c r="E403" s="236" t="str">
        <f ca="1">IF(ISERROR($V403),"",OFFSET('Smelter Look-up'!$D$4,$V403-4,0)&amp;"")</f>
        <v/>
      </c>
      <c r="F403" s="236" t="str">
        <f ca="1">IF(ISERROR($V403),"",OFFSET('Smelter Look-up'!$E$4,$V403-4,0))</f>
        <v/>
      </c>
      <c r="G403" s="236" t="str">
        <f ca="1">IF(C403=$X$4,"Enter smelter details", IF(ISERROR($V403),"",OFFSET('Smelter Look-up'!$F$4,$V403-4,0)))</f>
        <v/>
      </c>
      <c r="H403" s="237" t="str">
        <f ca="1">IF(ISERROR($V403),"",OFFSET('Smelter Look-up'!$G$4,$V403-4,0))</f>
        <v/>
      </c>
      <c r="I403" s="238" t="str">
        <f ca="1">IF(ISERROR($V403),"",OFFSET('Smelter Look-up'!$H$4,$V403-4,0))</f>
        <v/>
      </c>
      <c r="J403" s="238" t="str">
        <f ca="1">IF(ISERROR($V403),"",OFFSET('Smelter Look-up'!$I$4,$V403-4,0))</f>
        <v/>
      </c>
      <c r="K403" s="240"/>
      <c r="L403" s="240"/>
      <c r="M403" s="240"/>
      <c r="N403" s="240"/>
      <c r="O403" s="240"/>
      <c r="P403" s="239"/>
      <c r="Q403" s="241"/>
      <c r="R403" s="236" t="str">
        <f ca="1">IF(ISERROR($V403),"",OFFSET('Smelter Look-up'!$C$4,$V403-4,0)&amp;"")</f>
        <v/>
      </c>
      <c r="S403" s="250" t="str">
        <f t="shared" ca="1" si="18"/>
        <v/>
      </c>
      <c r="T403" s="250" t="str">
        <f ca="1">IF(B403="","",IF(ISERROR(MATCH($J403,SorP!$B$1:$B$6230,0)),"",INDIRECT("'SorP'!$A$"&amp;MATCH($J403,SorP!$B$1:$B$6230,0))))</f>
        <v/>
      </c>
      <c r="U403" s="280"/>
      <c r="V403" s="281" t="e">
        <f>IF(C403="",NA(),MATCH($B403&amp;$C403,'Smelter Look-up'!$J:$J,0))</f>
        <v>#N/A</v>
      </c>
      <c r="W403" s="282"/>
      <c r="X403" s="282">
        <f t="shared" ca="1" si="19"/>
        <v>0</v>
      </c>
      <c r="Y403" s="282"/>
      <c r="Z403" s="282"/>
      <c r="AB403" s="284" t="str">
        <f t="shared" si="20"/>
        <v/>
      </c>
    </row>
    <row r="404" spans="1:28" s="283" customFormat="1" ht="20.25">
      <c r="A404" s="235"/>
      <c r="B404" s="236" t="str">
        <f>IF(LEN(A404)=0,"",INDEX('Smelter Look-up'!$A:$A,MATCH($A404,'Smelter Look-up'!$E:$E,0)))</f>
        <v/>
      </c>
      <c r="C404" s="242" t="str">
        <f>IF(LEN(A404)=0,"",INDEX('Smelter Look-up'!$C:$C,MATCH($A404,'Smelter Look-up'!$E:$E,0)))</f>
        <v/>
      </c>
      <c r="D404" s="236"/>
      <c r="E404" s="236" t="str">
        <f ca="1">IF(ISERROR($V404),"",OFFSET('Smelter Look-up'!$D$4,$V404-4,0)&amp;"")</f>
        <v/>
      </c>
      <c r="F404" s="236" t="str">
        <f ca="1">IF(ISERROR($V404),"",OFFSET('Smelter Look-up'!$E$4,$V404-4,0))</f>
        <v/>
      </c>
      <c r="G404" s="236" t="str">
        <f ca="1">IF(C404=$X$4,"Enter smelter details", IF(ISERROR($V404),"",OFFSET('Smelter Look-up'!$F$4,$V404-4,0)))</f>
        <v/>
      </c>
      <c r="H404" s="237" t="str">
        <f ca="1">IF(ISERROR($V404),"",OFFSET('Smelter Look-up'!$G$4,$V404-4,0))</f>
        <v/>
      </c>
      <c r="I404" s="238" t="str">
        <f ca="1">IF(ISERROR($V404),"",OFFSET('Smelter Look-up'!$H$4,$V404-4,0))</f>
        <v/>
      </c>
      <c r="J404" s="238" t="str">
        <f ca="1">IF(ISERROR($V404),"",OFFSET('Smelter Look-up'!$I$4,$V404-4,0))</f>
        <v/>
      </c>
      <c r="K404" s="240"/>
      <c r="L404" s="240"/>
      <c r="M404" s="240"/>
      <c r="N404" s="240"/>
      <c r="O404" s="240"/>
      <c r="P404" s="239"/>
      <c r="Q404" s="241"/>
      <c r="R404" s="236" t="str">
        <f ca="1">IF(ISERROR($V404),"",OFFSET('Smelter Look-up'!$C$4,$V404-4,0)&amp;"")</f>
        <v/>
      </c>
      <c r="S404" s="250" t="str">
        <f t="shared" ca="1" si="18"/>
        <v/>
      </c>
      <c r="T404" s="250" t="str">
        <f ca="1">IF(B404="","",IF(ISERROR(MATCH($J404,SorP!$B$1:$B$6230,0)),"",INDIRECT("'SorP'!$A$"&amp;MATCH($J404,SorP!$B$1:$B$6230,0))))</f>
        <v/>
      </c>
      <c r="U404" s="280"/>
      <c r="V404" s="281" t="e">
        <f>IF(C404="",NA(),MATCH($B404&amp;$C404,'Smelter Look-up'!$J:$J,0))</f>
        <v>#N/A</v>
      </c>
      <c r="W404" s="282"/>
      <c r="X404" s="282">
        <f t="shared" ca="1" si="19"/>
        <v>0</v>
      </c>
      <c r="Y404" s="282"/>
      <c r="Z404" s="282"/>
      <c r="AB404" s="284" t="str">
        <f t="shared" si="20"/>
        <v/>
      </c>
    </row>
    <row r="405" spans="1:28" s="283" customFormat="1" ht="20.25">
      <c r="A405" s="235"/>
      <c r="B405" s="236" t="str">
        <f>IF(LEN(A405)=0,"",INDEX('Smelter Look-up'!$A:$A,MATCH($A405,'Smelter Look-up'!$E:$E,0)))</f>
        <v/>
      </c>
      <c r="C405" s="242" t="str">
        <f>IF(LEN(A405)=0,"",INDEX('Smelter Look-up'!$C:$C,MATCH($A405,'Smelter Look-up'!$E:$E,0)))</f>
        <v/>
      </c>
      <c r="D405" s="236"/>
      <c r="E405" s="236" t="str">
        <f ca="1">IF(ISERROR($V405),"",OFFSET('Smelter Look-up'!$D$4,$V405-4,0)&amp;"")</f>
        <v/>
      </c>
      <c r="F405" s="236" t="str">
        <f ca="1">IF(ISERROR($V405),"",OFFSET('Smelter Look-up'!$E$4,$V405-4,0))</f>
        <v/>
      </c>
      <c r="G405" s="236" t="str">
        <f ca="1">IF(C405=$X$4,"Enter smelter details", IF(ISERROR($V405),"",OFFSET('Smelter Look-up'!$F$4,$V405-4,0)))</f>
        <v/>
      </c>
      <c r="H405" s="237" t="str">
        <f ca="1">IF(ISERROR($V405),"",OFFSET('Smelter Look-up'!$G$4,$V405-4,0))</f>
        <v/>
      </c>
      <c r="I405" s="238" t="str">
        <f ca="1">IF(ISERROR($V405),"",OFFSET('Smelter Look-up'!$H$4,$V405-4,0))</f>
        <v/>
      </c>
      <c r="J405" s="238" t="str">
        <f ca="1">IF(ISERROR($V405),"",OFFSET('Smelter Look-up'!$I$4,$V405-4,0))</f>
        <v/>
      </c>
      <c r="K405" s="240"/>
      <c r="L405" s="240"/>
      <c r="M405" s="240"/>
      <c r="N405" s="240"/>
      <c r="O405" s="240"/>
      <c r="P405" s="239"/>
      <c r="Q405" s="241"/>
      <c r="R405" s="236" t="str">
        <f ca="1">IF(ISERROR($V405),"",OFFSET('Smelter Look-up'!$C$4,$V405-4,0)&amp;"")</f>
        <v/>
      </c>
      <c r="S405" s="250" t="str">
        <f t="shared" ca="1" si="18"/>
        <v/>
      </c>
      <c r="T405" s="250" t="str">
        <f ca="1">IF(B405="","",IF(ISERROR(MATCH($J405,SorP!$B$1:$B$6230,0)),"",INDIRECT("'SorP'!$A$"&amp;MATCH($J405,SorP!$B$1:$B$6230,0))))</f>
        <v/>
      </c>
      <c r="U405" s="280"/>
      <c r="V405" s="281" t="e">
        <f>IF(C405="",NA(),MATCH($B405&amp;$C405,'Smelter Look-up'!$J:$J,0))</f>
        <v>#N/A</v>
      </c>
      <c r="W405" s="282"/>
      <c r="X405" s="282">
        <f t="shared" ca="1" si="19"/>
        <v>0</v>
      </c>
      <c r="Y405" s="282"/>
      <c r="Z405" s="282"/>
      <c r="AB405" s="284" t="str">
        <f t="shared" si="20"/>
        <v/>
      </c>
    </row>
    <row r="406" spans="1:28" s="283" customFormat="1" ht="20.25">
      <c r="A406" s="235"/>
      <c r="B406" s="236" t="str">
        <f>IF(LEN(A406)=0,"",INDEX('Smelter Look-up'!$A:$A,MATCH($A406,'Smelter Look-up'!$E:$E,0)))</f>
        <v/>
      </c>
      <c r="C406" s="242" t="str">
        <f>IF(LEN(A406)=0,"",INDEX('Smelter Look-up'!$C:$C,MATCH($A406,'Smelter Look-up'!$E:$E,0)))</f>
        <v/>
      </c>
      <c r="D406" s="236"/>
      <c r="E406" s="236" t="str">
        <f ca="1">IF(ISERROR($V406),"",OFFSET('Smelter Look-up'!$D$4,$V406-4,0)&amp;"")</f>
        <v/>
      </c>
      <c r="F406" s="236" t="str">
        <f ca="1">IF(ISERROR($V406),"",OFFSET('Smelter Look-up'!$E$4,$V406-4,0))</f>
        <v/>
      </c>
      <c r="G406" s="236" t="str">
        <f ca="1">IF(C406=$X$4,"Enter smelter details", IF(ISERROR($V406),"",OFFSET('Smelter Look-up'!$F$4,$V406-4,0)))</f>
        <v/>
      </c>
      <c r="H406" s="237" t="str">
        <f ca="1">IF(ISERROR($V406),"",OFFSET('Smelter Look-up'!$G$4,$V406-4,0))</f>
        <v/>
      </c>
      <c r="I406" s="238" t="str">
        <f ca="1">IF(ISERROR($V406),"",OFFSET('Smelter Look-up'!$H$4,$V406-4,0))</f>
        <v/>
      </c>
      <c r="J406" s="238" t="str">
        <f ca="1">IF(ISERROR($V406),"",OFFSET('Smelter Look-up'!$I$4,$V406-4,0))</f>
        <v/>
      </c>
      <c r="K406" s="240"/>
      <c r="L406" s="240"/>
      <c r="M406" s="240"/>
      <c r="N406" s="240"/>
      <c r="O406" s="240"/>
      <c r="P406" s="239"/>
      <c r="Q406" s="241"/>
      <c r="R406" s="236" t="str">
        <f ca="1">IF(ISERROR($V406),"",OFFSET('Smelter Look-up'!$C$4,$V406-4,0)&amp;"")</f>
        <v/>
      </c>
      <c r="S406" s="250" t="str">
        <f t="shared" ca="1" si="18"/>
        <v/>
      </c>
      <c r="T406" s="250" t="str">
        <f ca="1">IF(B406="","",IF(ISERROR(MATCH($J406,SorP!$B$1:$B$6230,0)),"",INDIRECT("'SorP'!$A$"&amp;MATCH($J406,SorP!$B$1:$B$6230,0))))</f>
        <v/>
      </c>
      <c r="U406" s="280"/>
      <c r="V406" s="281" t="e">
        <f>IF(C406="",NA(),MATCH($B406&amp;$C406,'Smelter Look-up'!$J:$J,0))</f>
        <v>#N/A</v>
      </c>
      <c r="W406" s="282"/>
      <c r="X406" s="282">
        <f t="shared" ca="1" si="19"/>
        <v>0</v>
      </c>
      <c r="Y406" s="282"/>
      <c r="Z406" s="282"/>
      <c r="AB406" s="284" t="str">
        <f t="shared" si="20"/>
        <v/>
      </c>
    </row>
    <row r="407" spans="1:28" s="283" customFormat="1" ht="20.25">
      <c r="A407" s="235"/>
      <c r="B407" s="236" t="str">
        <f>IF(LEN(A407)=0,"",INDEX('Smelter Look-up'!$A:$A,MATCH($A407,'Smelter Look-up'!$E:$E,0)))</f>
        <v/>
      </c>
      <c r="C407" s="242" t="str">
        <f>IF(LEN(A407)=0,"",INDEX('Smelter Look-up'!$C:$C,MATCH($A407,'Smelter Look-up'!$E:$E,0)))</f>
        <v/>
      </c>
      <c r="D407" s="236"/>
      <c r="E407" s="236" t="str">
        <f ca="1">IF(ISERROR($V407),"",OFFSET('Smelter Look-up'!$D$4,$V407-4,0)&amp;"")</f>
        <v/>
      </c>
      <c r="F407" s="236" t="str">
        <f ca="1">IF(ISERROR($V407),"",OFFSET('Smelter Look-up'!$E$4,$V407-4,0))</f>
        <v/>
      </c>
      <c r="G407" s="236" t="str">
        <f ca="1">IF(C407=$X$4,"Enter smelter details", IF(ISERROR($V407),"",OFFSET('Smelter Look-up'!$F$4,$V407-4,0)))</f>
        <v/>
      </c>
      <c r="H407" s="237" t="str">
        <f ca="1">IF(ISERROR($V407),"",OFFSET('Smelter Look-up'!$G$4,$V407-4,0))</f>
        <v/>
      </c>
      <c r="I407" s="238" t="str">
        <f ca="1">IF(ISERROR($V407),"",OFFSET('Smelter Look-up'!$H$4,$V407-4,0))</f>
        <v/>
      </c>
      <c r="J407" s="238" t="str">
        <f ca="1">IF(ISERROR($V407),"",OFFSET('Smelter Look-up'!$I$4,$V407-4,0))</f>
        <v/>
      </c>
      <c r="K407" s="240"/>
      <c r="L407" s="240"/>
      <c r="M407" s="240"/>
      <c r="N407" s="240"/>
      <c r="O407" s="240"/>
      <c r="P407" s="239"/>
      <c r="Q407" s="241"/>
      <c r="R407" s="236" t="str">
        <f ca="1">IF(ISERROR($V407),"",OFFSET('Smelter Look-up'!$C$4,$V407-4,0)&amp;"")</f>
        <v/>
      </c>
      <c r="S407" s="250" t="str">
        <f t="shared" ca="1" si="18"/>
        <v/>
      </c>
      <c r="T407" s="250" t="str">
        <f ca="1">IF(B407="","",IF(ISERROR(MATCH($J407,SorP!$B$1:$B$6230,0)),"",INDIRECT("'SorP'!$A$"&amp;MATCH($J407,SorP!$B$1:$B$6230,0))))</f>
        <v/>
      </c>
      <c r="U407" s="280"/>
      <c r="V407" s="281" t="e">
        <f>IF(C407="",NA(),MATCH($B407&amp;$C407,'Smelter Look-up'!$J:$J,0))</f>
        <v>#N/A</v>
      </c>
      <c r="W407" s="282"/>
      <c r="X407" s="282">
        <f t="shared" ca="1" si="19"/>
        <v>0</v>
      </c>
      <c r="Y407" s="282"/>
      <c r="Z407" s="282"/>
      <c r="AB407" s="284" t="str">
        <f t="shared" si="20"/>
        <v/>
      </c>
    </row>
    <row r="408" spans="1:28" s="283" customFormat="1" ht="20.25">
      <c r="A408" s="235"/>
      <c r="B408" s="236" t="str">
        <f>IF(LEN(A408)=0,"",INDEX('Smelter Look-up'!$A:$A,MATCH($A408,'Smelter Look-up'!$E:$E,0)))</f>
        <v/>
      </c>
      <c r="C408" s="242" t="str">
        <f>IF(LEN(A408)=0,"",INDEX('Smelter Look-up'!$C:$C,MATCH($A408,'Smelter Look-up'!$E:$E,0)))</f>
        <v/>
      </c>
      <c r="D408" s="236"/>
      <c r="E408" s="236" t="str">
        <f ca="1">IF(ISERROR($V408),"",OFFSET('Smelter Look-up'!$D$4,$V408-4,0)&amp;"")</f>
        <v/>
      </c>
      <c r="F408" s="236" t="str">
        <f ca="1">IF(ISERROR($V408),"",OFFSET('Smelter Look-up'!$E$4,$V408-4,0))</f>
        <v/>
      </c>
      <c r="G408" s="236" t="str">
        <f ca="1">IF(C408=$X$4,"Enter smelter details", IF(ISERROR($V408),"",OFFSET('Smelter Look-up'!$F$4,$V408-4,0)))</f>
        <v/>
      </c>
      <c r="H408" s="237" t="str">
        <f ca="1">IF(ISERROR($V408),"",OFFSET('Smelter Look-up'!$G$4,$V408-4,0))</f>
        <v/>
      </c>
      <c r="I408" s="238" t="str">
        <f ca="1">IF(ISERROR($V408),"",OFFSET('Smelter Look-up'!$H$4,$V408-4,0))</f>
        <v/>
      </c>
      <c r="J408" s="238" t="str">
        <f ca="1">IF(ISERROR($V408),"",OFFSET('Smelter Look-up'!$I$4,$V408-4,0))</f>
        <v/>
      </c>
      <c r="K408" s="240"/>
      <c r="L408" s="240"/>
      <c r="M408" s="240"/>
      <c r="N408" s="240"/>
      <c r="O408" s="240"/>
      <c r="P408" s="239"/>
      <c r="Q408" s="241"/>
      <c r="R408" s="236" t="str">
        <f ca="1">IF(ISERROR($V408),"",OFFSET('Smelter Look-up'!$C$4,$V408-4,0)&amp;"")</f>
        <v/>
      </c>
      <c r="S408" s="250" t="str">
        <f t="shared" ca="1" si="18"/>
        <v/>
      </c>
      <c r="T408" s="250" t="str">
        <f ca="1">IF(B408="","",IF(ISERROR(MATCH($J408,SorP!$B$1:$B$6230,0)),"",INDIRECT("'SorP'!$A$"&amp;MATCH($J408,SorP!$B$1:$B$6230,0))))</f>
        <v/>
      </c>
      <c r="U408" s="280"/>
      <c r="V408" s="281" t="e">
        <f>IF(C408="",NA(),MATCH($B408&amp;$C408,'Smelter Look-up'!$J:$J,0))</f>
        <v>#N/A</v>
      </c>
      <c r="W408" s="282"/>
      <c r="X408" s="282">
        <f t="shared" ca="1" si="19"/>
        <v>0</v>
      </c>
      <c r="Y408" s="282"/>
      <c r="Z408" s="282"/>
      <c r="AB408" s="284" t="str">
        <f t="shared" si="20"/>
        <v/>
      </c>
    </row>
    <row r="409" spans="1:28" s="283" customFormat="1" ht="20.25">
      <c r="A409" s="235"/>
      <c r="B409" s="236" t="str">
        <f>IF(LEN(A409)=0,"",INDEX('Smelter Look-up'!$A:$A,MATCH($A409,'Smelter Look-up'!$E:$E,0)))</f>
        <v/>
      </c>
      <c r="C409" s="242" t="str">
        <f>IF(LEN(A409)=0,"",INDEX('Smelter Look-up'!$C:$C,MATCH($A409,'Smelter Look-up'!$E:$E,0)))</f>
        <v/>
      </c>
      <c r="D409" s="236"/>
      <c r="E409" s="236" t="str">
        <f ca="1">IF(ISERROR($V409),"",OFFSET('Smelter Look-up'!$D$4,$V409-4,0)&amp;"")</f>
        <v/>
      </c>
      <c r="F409" s="236" t="str">
        <f ca="1">IF(ISERROR($V409),"",OFFSET('Smelter Look-up'!$E$4,$V409-4,0))</f>
        <v/>
      </c>
      <c r="G409" s="236" t="str">
        <f ca="1">IF(C409=$X$4,"Enter smelter details", IF(ISERROR($V409),"",OFFSET('Smelter Look-up'!$F$4,$V409-4,0)))</f>
        <v/>
      </c>
      <c r="H409" s="237" t="str">
        <f ca="1">IF(ISERROR($V409),"",OFFSET('Smelter Look-up'!$G$4,$V409-4,0))</f>
        <v/>
      </c>
      <c r="I409" s="238" t="str">
        <f ca="1">IF(ISERROR($V409),"",OFFSET('Smelter Look-up'!$H$4,$V409-4,0))</f>
        <v/>
      </c>
      <c r="J409" s="238" t="str">
        <f ca="1">IF(ISERROR($V409),"",OFFSET('Smelter Look-up'!$I$4,$V409-4,0))</f>
        <v/>
      </c>
      <c r="K409" s="240"/>
      <c r="L409" s="240"/>
      <c r="M409" s="240"/>
      <c r="N409" s="240"/>
      <c r="O409" s="240"/>
      <c r="P409" s="239"/>
      <c r="Q409" s="241"/>
      <c r="R409" s="236" t="str">
        <f ca="1">IF(ISERROR($V409),"",OFFSET('Smelter Look-up'!$C$4,$V409-4,0)&amp;"")</f>
        <v/>
      </c>
      <c r="S409" s="250" t="str">
        <f t="shared" ca="1" si="18"/>
        <v/>
      </c>
      <c r="T409" s="250" t="str">
        <f ca="1">IF(B409="","",IF(ISERROR(MATCH($J409,SorP!$B$1:$B$6230,0)),"",INDIRECT("'SorP'!$A$"&amp;MATCH($J409,SorP!$B$1:$B$6230,0))))</f>
        <v/>
      </c>
      <c r="U409" s="280"/>
      <c r="V409" s="281" t="e">
        <f>IF(C409="",NA(),MATCH($B409&amp;$C409,'Smelter Look-up'!$J:$J,0))</f>
        <v>#N/A</v>
      </c>
      <c r="W409" s="282"/>
      <c r="X409" s="282">
        <f t="shared" ca="1" si="19"/>
        <v>0</v>
      </c>
      <c r="Y409" s="282"/>
      <c r="Z409" s="282"/>
      <c r="AB409" s="284" t="str">
        <f t="shared" si="20"/>
        <v/>
      </c>
    </row>
    <row r="410" spans="1:28" s="283" customFormat="1" ht="20.25">
      <c r="A410" s="235"/>
      <c r="B410" s="236" t="str">
        <f>IF(LEN(A410)=0,"",INDEX('Smelter Look-up'!$A:$A,MATCH($A410,'Smelter Look-up'!$E:$E,0)))</f>
        <v/>
      </c>
      <c r="C410" s="242" t="str">
        <f>IF(LEN(A410)=0,"",INDEX('Smelter Look-up'!$C:$C,MATCH($A410,'Smelter Look-up'!$E:$E,0)))</f>
        <v/>
      </c>
      <c r="D410" s="236"/>
      <c r="E410" s="236" t="str">
        <f ca="1">IF(ISERROR($V410),"",OFFSET('Smelter Look-up'!$D$4,$V410-4,0)&amp;"")</f>
        <v/>
      </c>
      <c r="F410" s="236" t="str">
        <f ca="1">IF(ISERROR($V410),"",OFFSET('Smelter Look-up'!$E$4,$V410-4,0))</f>
        <v/>
      </c>
      <c r="G410" s="236" t="str">
        <f ca="1">IF(C410=$X$4,"Enter smelter details", IF(ISERROR($V410),"",OFFSET('Smelter Look-up'!$F$4,$V410-4,0)))</f>
        <v/>
      </c>
      <c r="H410" s="237" t="str">
        <f ca="1">IF(ISERROR($V410),"",OFFSET('Smelter Look-up'!$G$4,$V410-4,0))</f>
        <v/>
      </c>
      <c r="I410" s="238" t="str">
        <f ca="1">IF(ISERROR($V410),"",OFFSET('Smelter Look-up'!$H$4,$V410-4,0))</f>
        <v/>
      </c>
      <c r="J410" s="238" t="str">
        <f ca="1">IF(ISERROR($V410),"",OFFSET('Smelter Look-up'!$I$4,$V410-4,0))</f>
        <v/>
      </c>
      <c r="K410" s="240"/>
      <c r="L410" s="240"/>
      <c r="M410" s="240"/>
      <c r="N410" s="240"/>
      <c r="O410" s="240"/>
      <c r="P410" s="239"/>
      <c r="Q410" s="241"/>
      <c r="R410" s="236" t="str">
        <f ca="1">IF(ISERROR($V410),"",OFFSET('Smelter Look-up'!$C$4,$V410-4,0)&amp;"")</f>
        <v/>
      </c>
      <c r="S410" s="250" t="str">
        <f t="shared" ca="1" si="18"/>
        <v/>
      </c>
      <c r="T410" s="250" t="str">
        <f ca="1">IF(B410="","",IF(ISERROR(MATCH($J410,SorP!$B$1:$B$6230,0)),"",INDIRECT("'SorP'!$A$"&amp;MATCH($J410,SorP!$B$1:$B$6230,0))))</f>
        <v/>
      </c>
      <c r="U410" s="280"/>
      <c r="V410" s="281" t="e">
        <f>IF(C410="",NA(),MATCH($B410&amp;$C410,'Smelter Look-up'!$J:$J,0))</f>
        <v>#N/A</v>
      </c>
      <c r="W410" s="282"/>
      <c r="X410" s="282">
        <f t="shared" ca="1" si="19"/>
        <v>0</v>
      </c>
      <c r="Y410" s="282"/>
      <c r="Z410" s="282"/>
      <c r="AB410" s="284" t="str">
        <f t="shared" si="20"/>
        <v/>
      </c>
    </row>
    <row r="411" spans="1:28" s="283" customFormat="1" ht="20.25">
      <c r="A411" s="235"/>
      <c r="B411" s="236" t="str">
        <f>IF(LEN(A411)=0,"",INDEX('Smelter Look-up'!$A:$A,MATCH($A411,'Smelter Look-up'!$E:$E,0)))</f>
        <v/>
      </c>
      <c r="C411" s="242" t="str">
        <f>IF(LEN(A411)=0,"",INDEX('Smelter Look-up'!$C:$C,MATCH($A411,'Smelter Look-up'!$E:$E,0)))</f>
        <v/>
      </c>
      <c r="D411" s="236"/>
      <c r="E411" s="236" t="str">
        <f ca="1">IF(ISERROR($V411),"",OFFSET('Smelter Look-up'!$D$4,$V411-4,0)&amp;"")</f>
        <v/>
      </c>
      <c r="F411" s="236" t="str">
        <f ca="1">IF(ISERROR($V411),"",OFFSET('Smelter Look-up'!$E$4,$V411-4,0))</f>
        <v/>
      </c>
      <c r="G411" s="236" t="str">
        <f ca="1">IF(C411=$X$4,"Enter smelter details", IF(ISERROR($V411),"",OFFSET('Smelter Look-up'!$F$4,$V411-4,0)))</f>
        <v/>
      </c>
      <c r="H411" s="237" t="str">
        <f ca="1">IF(ISERROR($V411),"",OFFSET('Smelter Look-up'!$G$4,$V411-4,0))</f>
        <v/>
      </c>
      <c r="I411" s="238" t="str">
        <f ca="1">IF(ISERROR($V411),"",OFFSET('Smelter Look-up'!$H$4,$V411-4,0))</f>
        <v/>
      </c>
      <c r="J411" s="238" t="str">
        <f ca="1">IF(ISERROR($V411),"",OFFSET('Smelter Look-up'!$I$4,$V411-4,0))</f>
        <v/>
      </c>
      <c r="K411" s="240"/>
      <c r="L411" s="240"/>
      <c r="M411" s="240"/>
      <c r="N411" s="240"/>
      <c r="O411" s="240"/>
      <c r="P411" s="239"/>
      <c r="Q411" s="241"/>
      <c r="R411" s="236" t="str">
        <f ca="1">IF(ISERROR($V411),"",OFFSET('Smelter Look-up'!$C$4,$V411-4,0)&amp;"")</f>
        <v/>
      </c>
      <c r="S411" s="250" t="str">
        <f t="shared" ca="1" si="18"/>
        <v/>
      </c>
      <c r="T411" s="250" t="str">
        <f ca="1">IF(B411="","",IF(ISERROR(MATCH($J411,SorP!$B$1:$B$6230,0)),"",INDIRECT("'SorP'!$A$"&amp;MATCH($J411,SorP!$B$1:$B$6230,0))))</f>
        <v/>
      </c>
      <c r="U411" s="280"/>
      <c r="V411" s="281" t="e">
        <f>IF(C411="",NA(),MATCH($B411&amp;$C411,'Smelter Look-up'!$J:$J,0))</f>
        <v>#N/A</v>
      </c>
      <c r="W411" s="282"/>
      <c r="X411" s="282">
        <f t="shared" ca="1" si="19"/>
        <v>0</v>
      </c>
      <c r="Y411" s="282"/>
      <c r="Z411" s="282"/>
      <c r="AB411" s="284" t="str">
        <f t="shared" si="20"/>
        <v/>
      </c>
    </row>
    <row r="412" spans="1:28" s="283" customFormat="1" ht="20.25">
      <c r="A412" s="235"/>
      <c r="B412" s="236" t="str">
        <f>IF(LEN(A412)=0,"",INDEX('Smelter Look-up'!$A:$A,MATCH($A412,'Smelter Look-up'!$E:$E,0)))</f>
        <v/>
      </c>
      <c r="C412" s="242" t="str">
        <f>IF(LEN(A412)=0,"",INDEX('Smelter Look-up'!$C:$C,MATCH($A412,'Smelter Look-up'!$E:$E,0)))</f>
        <v/>
      </c>
      <c r="D412" s="236"/>
      <c r="E412" s="236" t="str">
        <f ca="1">IF(ISERROR($V412),"",OFFSET('Smelter Look-up'!$D$4,$V412-4,0)&amp;"")</f>
        <v/>
      </c>
      <c r="F412" s="236" t="str">
        <f ca="1">IF(ISERROR($V412),"",OFFSET('Smelter Look-up'!$E$4,$V412-4,0))</f>
        <v/>
      </c>
      <c r="G412" s="236" t="str">
        <f ca="1">IF(C412=$X$4,"Enter smelter details", IF(ISERROR($V412),"",OFFSET('Smelter Look-up'!$F$4,$V412-4,0)))</f>
        <v/>
      </c>
      <c r="H412" s="237" t="str">
        <f ca="1">IF(ISERROR($V412),"",OFFSET('Smelter Look-up'!$G$4,$V412-4,0))</f>
        <v/>
      </c>
      <c r="I412" s="238" t="str">
        <f ca="1">IF(ISERROR($V412),"",OFFSET('Smelter Look-up'!$H$4,$V412-4,0))</f>
        <v/>
      </c>
      <c r="J412" s="238" t="str">
        <f ca="1">IF(ISERROR($V412),"",OFFSET('Smelter Look-up'!$I$4,$V412-4,0))</f>
        <v/>
      </c>
      <c r="K412" s="240"/>
      <c r="L412" s="240"/>
      <c r="M412" s="240"/>
      <c r="N412" s="240"/>
      <c r="O412" s="240"/>
      <c r="P412" s="239"/>
      <c r="Q412" s="241"/>
      <c r="R412" s="236" t="str">
        <f ca="1">IF(ISERROR($V412),"",OFFSET('Smelter Look-up'!$C$4,$V412-4,0)&amp;"")</f>
        <v/>
      </c>
      <c r="S412" s="250" t="str">
        <f t="shared" ca="1" si="18"/>
        <v/>
      </c>
      <c r="T412" s="250" t="str">
        <f ca="1">IF(B412="","",IF(ISERROR(MATCH($J412,SorP!$B$1:$B$6230,0)),"",INDIRECT("'SorP'!$A$"&amp;MATCH($J412,SorP!$B$1:$B$6230,0))))</f>
        <v/>
      </c>
      <c r="U412" s="280"/>
      <c r="V412" s="281" t="e">
        <f>IF(C412="",NA(),MATCH($B412&amp;$C412,'Smelter Look-up'!$J:$J,0))</f>
        <v>#N/A</v>
      </c>
      <c r="W412" s="282"/>
      <c r="X412" s="282">
        <f t="shared" ca="1" si="19"/>
        <v>0</v>
      </c>
      <c r="Y412" s="282"/>
      <c r="Z412" s="282"/>
      <c r="AB412" s="284" t="str">
        <f t="shared" si="20"/>
        <v/>
      </c>
    </row>
    <row r="413" spans="1:28" s="283" customFormat="1" ht="20.25">
      <c r="A413" s="235"/>
      <c r="B413" s="236" t="str">
        <f>IF(LEN(A413)=0,"",INDEX('Smelter Look-up'!$A:$A,MATCH($A413,'Smelter Look-up'!$E:$E,0)))</f>
        <v/>
      </c>
      <c r="C413" s="242" t="str">
        <f>IF(LEN(A413)=0,"",INDEX('Smelter Look-up'!$C:$C,MATCH($A413,'Smelter Look-up'!$E:$E,0)))</f>
        <v/>
      </c>
      <c r="D413" s="236"/>
      <c r="E413" s="236" t="str">
        <f ca="1">IF(ISERROR($V413),"",OFFSET('Smelter Look-up'!$D$4,$V413-4,0)&amp;"")</f>
        <v/>
      </c>
      <c r="F413" s="236" t="str">
        <f ca="1">IF(ISERROR($V413),"",OFFSET('Smelter Look-up'!$E$4,$V413-4,0))</f>
        <v/>
      </c>
      <c r="G413" s="236" t="str">
        <f ca="1">IF(C413=$X$4,"Enter smelter details", IF(ISERROR($V413),"",OFFSET('Smelter Look-up'!$F$4,$V413-4,0)))</f>
        <v/>
      </c>
      <c r="H413" s="237" t="str">
        <f ca="1">IF(ISERROR($V413),"",OFFSET('Smelter Look-up'!$G$4,$V413-4,0))</f>
        <v/>
      </c>
      <c r="I413" s="238" t="str">
        <f ca="1">IF(ISERROR($V413),"",OFFSET('Smelter Look-up'!$H$4,$V413-4,0))</f>
        <v/>
      </c>
      <c r="J413" s="238" t="str">
        <f ca="1">IF(ISERROR($V413),"",OFFSET('Smelter Look-up'!$I$4,$V413-4,0))</f>
        <v/>
      </c>
      <c r="K413" s="240"/>
      <c r="L413" s="240"/>
      <c r="M413" s="240"/>
      <c r="N413" s="240"/>
      <c r="O413" s="240"/>
      <c r="P413" s="239"/>
      <c r="Q413" s="241"/>
      <c r="R413" s="236" t="str">
        <f ca="1">IF(ISERROR($V413),"",OFFSET('Smelter Look-up'!$C$4,$V413-4,0)&amp;"")</f>
        <v/>
      </c>
      <c r="S413" s="250" t="str">
        <f t="shared" ca="1" si="18"/>
        <v/>
      </c>
      <c r="T413" s="250" t="str">
        <f ca="1">IF(B413="","",IF(ISERROR(MATCH($J413,SorP!$B$1:$B$6230,0)),"",INDIRECT("'SorP'!$A$"&amp;MATCH($J413,SorP!$B$1:$B$6230,0))))</f>
        <v/>
      </c>
      <c r="U413" s="280"/>
      <c r="V413" s="281" t="e">
        <f>IF(C413="",NA(),MATCH($B413&amp;$C413,'Smelter Look-up'!$J:$J,0))</f>
        <v>#N/A</v>
      </c>
      <c r="W413" s="282"/>
      <c r="X413" s="282">
        <f t="shared" ca="1" si="19"/>
        <v>0</v>
      </c>
      <c r="Y413" s="282"/>
      <c r="Z413" s="282"/>
      <c r="AB413" s="284" t="str">
        <f t="shared" si="20"/>
        <v/>
      </c>
    </row>
    <row r="414" spans="1:28" s="283" customFormat="1" ht="20.25">
      <c r="A414" s="235"/>
      <c r="B414" s="236" t="str">
        <f>IF(LEN(A414)=0,"",INDEX('Smelter Look-up'!$A:$A,MATCH($A414,'Smelter Look-up'!$E:$E,0)))</f>
        <v/>
      </c>
      <c r="C414" s="242" t="str">
        <f>IF(LEN(A414)=0,"",INDEX('Smelter Look-up'!$C:$C,MATCH($A414,'Smelter Look-up'!$E:$E,0)))</f>
        <v/>
      </c>
      <c r="D414" s="236"/>
      <c r="E414" s="236" t="str">
        <f ca="1">IF(ISERROR($V414),"",OFFSET('Smelter Look-up'!$D$4,$V414-4,0)&amp;"")</f>
        <v/>
      </c>
      <c r="F414" s="236" t="str">
        <f ca="1">IF(ISERROR($V414),"",OFFSET('Smelter Look-up'!$E$4,$V414-4,0))</f>
        <v/>
      </c>
      <c r="G414" s="236" t="str">
        <f ca="1">IF(C414=$X$4,"Enter smelter details", IF(ISERROR($V414),"",OFFSET('Smelter Look-up'!$F$4,$V414-4,0)))</f>
        <v/>
      </c>
      <c r="H414" s="237" t="str">
        <f ca="1">IF(ISERROR($V414),"",OFFSET('Smelter Look-up'!$G$4,$V414-4,0))</f>
        <v/>
      </c>
      <c r="I414" s="238" t="str">
        <f ca="1">IF(ISERROR($V414),"",OFFSET('Smelter Look-up'!$H$4,$V414-4,0))</f>
        <v/>
      </c>
      <c r="J414" s="238" t="str">
        <f ca="1">IF(ISERROR($V414),"",OFFSET('Smelter Look-up'!$I$4,$V414-4,0))</f>
        <v/>
      </c>
      <c r="K414" s="240"/>
      <c r="L414" s="240"/>
      <c r="M414" s="240"/>
      <c r="N414" s="240"/>
      <c r="O414" s="240"/>
      <c r="P414" s="239"/>
      <c r="Q414" s="241"/>
      <c r="R414" s="236" t="str">
        <f ca="1">IF(ISERROR($V414),"",OFFSET('Smelter Look-up'!$C$4,$V414-4,0)&amp;"")</f>
        <v/>
      </c>
      <c r="S414" s="250" t="str">
        <f t="shared" ca="1" si="18"/>
        <v/>
      </c>
      <c r="T414" s="250" t="str">
        <f ca="1">IF(B414="","",IF(ISERROR(MATCH($J414,SorP!$B$1:$B$6230,0)),"",INDIRECT("'SorP'!$A$"&amp;MATCH($J414,SorP!$B$1:$B$6230,0))))</f>
        <v/>
      </c>
      <c r="U414" s="280"/>
      <c r="V414" s="281" t="e">
        <f>IF(C414="",NA(),MATCH($B414&amp;$C414,'Smelter Look-up'!$J:$J,0))</f>
        <v>#N/A</v>
      </c>
      <c r="W414" s="282"/>
      <c r="X414" s="282">
        <f t="shared" ca="1" si="19"/>
        <v>0</v>
      </c>
      <c r="Y414" s="282"/>
      <c r="Z414" s="282"/>
      <c r="AB414" s="284" t="str">
        <f t="shared" si="20"/>
        <v/>
      </c>
    </row>
    <row r="415" spans="1:28" s="283" customFormat="1" ht="20.25">
      <c r="A415" s="235"/>
      <c r="B415" s="236" t="str">
        <f>IF(LEN(A415)=0,"",INDEX('Smelter Look-up'!$A:$A,MATCH($A415,'Smelter Look-up'!$E:$E,0)))</f>
        <v/>
      </c>
      <c r="C415" s="242" t="str">
        <f>IF(LEN(A415)=0,"",INDEX('Smelter Look-up'!$C:$C,MATCH($A415,'Smelter Look-up'!$E:$E,0)))</f>
        <v/>
      </c>
      <c r="D415" s="236"/>
      <c r="E415" s="236" t="str">
        <f ca="1">IF(ISERROR($V415),"",OFFSET('Smelter Look-up'!$D$4,$V415-4,0)&amp;"")</f>
        <v/>
      </c>
      <c r="F415" s="236" t="str">
        <f ca="1">IF(ISERROR($V415),"",OFFSET('Smelter Look-up'!$E$4,$V415-4,0))</f>
        <v/>
      </c>
      <c r="G415" s="236" t="str">
        <f ca="1">IF(C415=$X$4,"Enter smelter details", IF(ISERROR($V415),"",OFFSET('Smelter Look-up'!$F$4,$V415-4,0)))</f>
        <v/>
      </c>
      <c r="H415" s="237" t="str">
        <f ca="1">IF(ISERROR($V415),"",OFFSET('Smelter Look-up'!$G$4,$V415-4,0))</f>
        <v/>
      </c>
      <c r="I415" s="238" t="str">
        <f ca="1">IF(ISERROR($V415),"",OFFSET('Smelter Look-up'!$H$4,$V415-4,0))</f>
        <v/>
      </c>
      <c r="J415" s="238" t="str">
        <f ca="1">IF(ISERROR($V415),"",OFFSET('Smelter Look-up'!$I$4,$V415-4,0))</f>
        <v/>
      </c>
      <c r="K415" s="240"/>
      <c r="L415" s="240"/>
      <c r="M415" s="240"/>
      <c r="N415" s="240"/>
      <c r="O415" s="240"/>
      <c r="P415" s="239"/>
      <c r="Q415" s="241"/>
      <c r="R415" s="236" t="str">
        <f ca="1">IF(ISERROR($V415),"",OFFSET('Smelter Look-up'!$C$4,$V415-4,0)&amp;"")</f>
        <v/>
      </c>
      <c r="S415" s="250" t="str">
        <f t="shared" ca="1" si="18"/>
        <v/>
      </c>
      <c r="T415" s="250" t="str">
        <f ca="1">IF(B415="","",IF(ISERROR(MATCH($J415,SorP!$B$1:$B$6230,0)),"",INDIRECT("'SorP'!$A$"&amp;MATCH($J415,SorP!$B$1:$B$6230,0))))</f>
        <v/>
      </c>
      <c r="U415" s="280"/>
      <c r="V415" s="281" t="e">
        <f>IF(C415="",NA(),MATCH($B415&amp;$C415,'Smelter Look-up'!$J:$J,0))</f>
        <v>#N/A</v>
      </c>
      <c r="W415" s="282"/>
      <c r="X415" s="282">
        <f t="shared" ca="1" si="19"/>
        <v>0</v>
      </c>
      <c r="Y415" s="282"/>
      <c r="Z415" s="282"/>
      <c r="AB415" s="284" t="str">
        <f t="shared" si="20"/>
        <v/>
      </c>
    </row>
    <row r="416" spans="1:28" s="283" customFormat="1" ht="20.25">
      <c r="A416" s="235"/>
      <c r="B416" s="236" t="str">
        <f>IF(LEN(A416)=0,"",INDEX('Smelter Look-up'!$A:$A,MATCH($A416,'Smelter Look-up'!$E:$E,0)))</f>
        <v/>
      </c>
      <c r="C416" s="242" t="str">
        <f>IF(LEN(A416)=0,"",INDEX('Smelter Look-up'!$C:$C,MATCH($A416,'Smelter Look-up'!$E:$E,0)))</f>
        <v/>
      </c>
      <c r="D416" s="236"/>
      <c r="E416" s="236" t="str">
        <f ca="1">IF(ISERROR($V416),"",OFFSET('Smelter Look-up'!$D$4,$V416-4,0)&amp;"")</f>
        <v/>
      </c>
      <c r="F416" s="236" t="str">
        <f ca="1">IF(ISERROR($V416),"",OFFSET('Smelter Look-up'!$E$4,$V416-4,0))</f>
        <v/>
      </c>
      <c r="G416" s="236" t="str">
        <f ca="1">IF(C416=$X$4,"Enter smelter details", IF(ISERROR($V416),"",OFFSET('Smelter Look-up'!$F$4,$V416-4,0)))</f>
        <v/>
      </c>
      <c r="H416" s="237" t="str">
        <f ca="1">IF(ISERROR($V416),"",OFFSET('Smelter Look-up'!$G$4,$V416-4,0))</f>
        <v/>
      </c>
      <c r="I416" s="238" t="str">
        <f ca="1">IF(ISERROR($V416),"",OFFSET('Smelter Look-up'!$H$4,$V416-4,0))</f>
        <v/>
      </c>
      <c r="J416" s="238" t="str">
        <f ca="1">IF(ISERROR($V416),"",OFFSET('Smelter Look-up'!$I$4,$V416-4,0))</f>
        <v/>
      </c>
      <c r="K416" s="240"/>
      <c r="L416" s="240"/>
      <c r="M416" s="240"/>
      <c r="N416" s="240"/>
      <c r="O416" s="240"/>
      <c r="P416" s="239"/>
      <c r="Q416" s="241"/>
      <c r="R416" s="236" t="str">
        <f ca="1">IF(ISERROR($V416),"",OFFSET('Smelter Look-up'!$C$4,$V416-4,0)&amp;"")</f>
        <v/>
      </c>
      <c r="S416" s="250" t="str">
        <f t="shared" ca="1" si="18"/>
        <v/>
      </c>
      <c r="T416" s="250" t="str">
        <f ca="1">IF(B416="","",IF(ISERROR(MATCH($J416,SorP!$B$1:$B$6230,0)),"",INDIRECT("'SorP'!$A$"&amp;MATCH($J416,SorP!$B$1:$B$6230,0))))</f>
        <v/>
      </c>
      <c r="U416" s="280"/>
      <c r="V416" s="281" t="e">
        <f>IF(C416="",NA(),MATCH($B416&amp;$C416,'Smelter Look-up'!$J:$J,0))</f>
        <v>#N/A</v>
      </c>
      <c r="W416" s="282"/>
      <c r="X416" s="282">
        <f t="shared" ca="1" si="19"/>
        <v>0</v>
      </c>
      <c r="Y416" s="282"/>
      <c r="Z416" s="282"/>
      <c r="AB416" s="284" t="str">
        <f t="shared" si="20"/>
        <v/>
      </c>
    </row>
    <row r="417" spans="1:28" s="283" customFormat="1" ht="20.25">
      <c r="A417" s="235"/>
      <c r="B417" s="236" t="str">
        <f>IF(LEN(A417)=0,"",INDEX('Smelter Look-up'!$A:$A,MATCH($A417,'Smelter Look-up'!$E:$E,0)))</f>
        <v/>
      </c>
      <c r="C417" s="242" t="str">
        <f>IF(LEN(A417)=0,"",INDEX('Smelter Look-up'!$C:$C,MATCH($A417,'Smelter Look-up'!$E:$E,0)))</f>
        <v/>
      </c>
      <c r="D417" s="236"/>
      <c r="E417" s="236" t="str">
        <f ca="1">IF(ISERROR($V417),"",OFFSET('Smelter Look-up'!$D$4,$V417-4,0)&amp;"")</f>
        <v/>
      </c>
      <c r="F417" s="236" t="str">
        <f ca="1">IF(ISERROR($V417),"",OFFSET('Smelter Look-up'!$E$4,$V417-4,0))</f>
        <v/>
      </c>
      <c r="G417" s="236" t="str">
        <f ca="1">IF(C417=$X$4,"Enter smelter details", IF(ISERROR($V417),"",OFFSET('Smelter Look-up'!$F$4,$V417-4,0)))</f>
        <v/>
      </c>
      <c r="H417" s="237" t="str">
        <f ca="1">IF(ISERROR($V417),"",OFFSET('Smelter Look-up'!$G$4,$V417-4,0))</f>
        <v/>
      </c>
      <c r="I417" s="238" t="str">
        <f ca="1">IF(ISERROR($V417),"",OFFSET('Smelter Look-up'!$H$4,$V417-4,0))</f>
        <v/>
      </c>
      <c r="J417" s="238" t="str">
        <f ca="1">IF(ISERROR($V417),"",OFFSET('Smelter Look-up'!$I$4,$V417-4,0))</f>
        <v/>
      </c>
      <c r="K417" s="240"/>
      <c r="L417" s="240"/>
      <c r="M417" s="240"/>
      <c r="N417" s="240"/>
      <c r="O417" s="240"/>
      <c r="P417" s="239"/>
      <c r="Q417" s="241"/>
      <c r="R417" s="236" t="str">
        <f ca="1">IF(ISERROR($V417),"",OFFSET('Smelter Look-up'!$C$4,$V417-4,0)&amp;"")</f>
        <v/>
      </c>
      <c r="S417" s="250" t="str">
        <f t="shared" ca="1" si="18"/>
        <v/>
      </c>
      <c r="T417" s="250" t="str">
        <f ca="1">IF(B417="","",IF(ISERROR(MATCH($J417,SorP!$B$1:$B$6230,0)),"",INDIRECT("'SorP'!$A$"&amp;MATCH($J417,SorP!$B$1:$B$6230,0))))</f>
        <v/>
      </c>
      <c r="U417" s="280"/>
      <c r="V417" s="281" t="e">
        <f>IF(C417="",NA(),MATCH($B417&amp;$C417,'Smelter Look-up'!$J:$J,0))</f>
        <v>#N/A</v>
      </c>
      <c r="W417" s="282"/>
      <c r="X417" s="282">
        <f t="shared" ca="1" si="19"/>
        <v>0</v>
      </c>
      <c r="Y417" s="282"/>
      <c r="Z417" s="282"/>
      <c r="AB417" s="284" t="str">
        <f t="shared" si="20"/>
        <v/>
      </c>
    </row>
    <row r="418" spans="1:28" s="283" customFormat="1" ht="20.25">
      <c r="A418" s="235"/>
      <c r="B418" s="236" t="str">
        <f>IF(LEN(A418)=0,"",INDEX('Smelter Look-up'!$A:$A,MATCH($A418,'Smelter Look-up'!$E:$E,0)))</f>
        <v/>
      </c>
      <c r="C418" s="242" t="str">
        <f>IF(LEN(A418)=0,"",INDEX('Smelter Look-up'!$C:$C,MATCH($A418,'Smelter Look-up'!$E:$E,0)))</f>
        <v/>
      </c>
      <c r="D418" s="236"/>
      <c r="E418" s="236" t="str">
        <f ca="1">IF(ISERROR($V418),"",OFFSET('Smelter Look-up'!$D$4,$V418-4,0)&amp;"")</f>
        <v/>
      </c>
      <c r="F418" s="236" t="str">
        <f ca="1">IF(ISERROR($V418),"",OFFSET('Smelter Look-up'!$E$4,$V418-4,0))</f>
        <v/>
      </c>
      <c r="G418" s="236" t="str">
        <f ca="1">IF(C418=$X$4,"Enter smelter details", IF(ISERROR($V418),"",OFFSET('Smelter Look-up'!$F$4,$V418-4,0)))</f>
        <v/>
      </c>
      <c r="H418" s="237" t="str">
        <f ca="1">IF(ISERROR($V418),"",OFFSET('Smelter Look-up'!$G$4,$V418-4,0))</f>
        <v/>
      </c>
      <c r="I418" s="238" t="str">
        <f ca="1">IF(ISERROR($V418),"",OFFSET('Smelter Look-up'!$H$4,$V418-4,0))</f>
        <v/>
      </c>
      <c r="J418" s="238" t="str">
        <f ca="1">IF(ISERROR($V418),"",OFFSET('Smelter Look-up'!$I$4,$V418-4,0))</f>
        <v/>
      </c>
      <c r="K418" s="240"/>
      <c r="L418" s="240"/>
      <c r="M418" s="240"/>
      <c r="N418" s="240"/>
      <c r="O418" s="240"/>
      <c r="P418" s="239"/>
      <c r="Q418" s="241"/>
      <c r="R418" s="236" t="str">
        <f ca="1">IF(ISERROR($V418),"",OFFSET('Smelter Look-up'!$C$4,$V418-4,0)&amp;"")</f>
        <v/>
      </c>
      <c r="S418" s="250" t="str">
        <f t="shared" ca="1" si="18"/>
        <v/>
      </c>
      <c r="T418" s="250" t="str">
        <f ca="1">IF(B418="","",IF(ISERROR(MATCH($J418,SorP!$B$1:$B$6230,0)),"",INDIRECT("'SorP'!$A$"&amp;MATCH($J418,SorP!$B$1:$B$6230,0))))</f>
        <v/>
      </c>
      <c r="U418" s="280"/>
      <c r="V418" s="281" t="e">
        <f>IF(C418="",NA(),MATCH($B418&amp;$C418,'Smelter Look-up'!$J:$J,0))</f>
        <v>#N/A</v>
      </c>
      <c r="W418" s="282"/>
      <c r="X418" s="282">
        <f t="shared" ca="1" si="19"/>
        <v>0</v>
      </c>
      <c r="Y418" s="282"/>
      <c r="Z418" s="282"/>
      <c r="AB418" s="284" t="str">
        <f t="shared" si="20"/>
        <v/>
      </c>
    </row>
    <row r="419" spans="1:28" s="283" customFormat="1" ht="20.25">
      <c r="A419" s="235"/>
      <c r="B419" s="236" t="str">
        <f>IF(LEN(A419)=0,"",INDEX('Smelter Look-up'!$A:$A,MATCH($A419,'Smelter Look-up'!$E:$E,0)))</f>
        <v/>
      </c>
      <c r="C419" s="242" t="str">
        <f>IF(LEN(A419)=0,"",INDEX('Smelter Look-up'!$C:$C,MATCH($A419,'Smelter Look-up'!$E:$E,0)))</f>
        <v/>
      </c>
      <c r="D419" s="236"/>
      <c r="E419" s="236" t="str">
        <f ca="1">IF(ISERROR($V419),"",OFFSET('Smelter Look-up'!$D$4,$V419-4,0)&amp;"")</f>
        <v/>
      </c>
      <c r="F419" s="236" t="str">
        <f ca="1">IF(ISERROR($V419),"",OFFSET('Smelter Look-up'!$E$4,$V419-4,0))</f>
        <v/>
      </c>
      <c r="G419" s="236" t="str">
        <f ca="1">IF(C419=$X$4,"Enter smelter details", IF(ISERROR($V419),"",OFFSET('Smelter Look-up'!$F$4,$V419-4,0)))</f>
        <v/>
      </c>
      <c r="H419" s="237" t="str">
        <f ca="1">IF(ISERROR($V419),"",OFFSET('Smelter Look-up'!$G$4,$V419-4,0))</f>
        <v/>
      </c>
      <c r="I419" s="238" t="str">
        <f ca="1">IF(ISERROR($V419),"",OFFSET('Smelter Look-up'!$H$4,$V419-4,0))</f>
        <v/>
      </c>
      <c r="J419" s="238" t="str">
        <f ca="1">IF(ISERROR($V419),"",OFFSET('Smelter Look-up'!$I$4,$V419-4,0))</f>
        <v/>
      </c>
      <c r="K419" s="240"/>
      <c r="L419" s="240"/>
      <c r="M419" s="240"/>
      <c r="N419" s="240"/>
      <c r="O419" s="240"/>
      <c r="P419" s="239"/>
      <c r="Q419" s="241"/>
      <c r="R419" s="236" t="str">
        <f ca="1">IF(ISERROR($V419),"",OFFSET('Smelter Look-up'!$C$4,$V419-4,0)&amp;"")</f>
        <v/>
      </c>
      <c r="S419" s="250" t="str">
        <f t="shared" ca="1" si="18"/>
        <v/>
      </c>
      <c r="T419" s="250" t="str">
        <f ca="1">IF(B419="","",IF(ISERROR(MATCH($J419,SorP!$B$1:$B$6230,0)),"",INDIRECT("'SorP'!$A$"&amp;MATCH($J419,SorP!$B$1:$B$6230,0))))</f>
        <v/>
      </c>
      <c r="U419" s="280"/>
      <c r="V419" s="281" t="e">
        <f>IF(C419="",NA(),MATCH($B419&amp;$C419,'Smelter Look-up'!$J:$J,0))</f>
        <v>#N/A</v>
      </c>
      <c r="W419" s="282"/>
      <c r="X419" s="282">
        <f t="shared" ca="1" si="19"/>
        <v>0</v>
      </c>
      <c r="Y419" s="282"/>
      <c r="Z419" s="282"/>
      <c r="AB419" s="284" t="str">
        <f t="shared" si="20"/>
        <v/>
      </c>
    </row>
    <row r="420" spans="1:28" s="283" customFormat="1" ht="20.25">
      <c r="A420" s="235"/>
      <c r="B420" s="236" t="str">
        <f>IF(LEN(A420)=0,"",INDEX('Smelter Look-up'!$A:$A,MATCH($A420,'Smelter Look-up'!$E:$E,0)))</f>
        <v/>
      </c>
      <c r="C420" s="242" t="str">
        <f>IF(LEN(A420)=0,"",INDEX('Smelter Look-up'!$C:$C,MATCH($A420,'Smelter Look-up'!$E:$E,0)))</f>
        <v/>
      </c>
      <c r="D420" s="236"/>
      <c r="E420" s="236" t="str">
        <f ca="1">IF(ISERROR($V420),"",OFFSET('Smelter Look-up'!$D$4,$V420-4,0)&amp;"")</f>
        <v/>
      </c>
      <c r="F420" s="236" t="str">
        <f ca="1">IF(ISERROR($V420),"",OFFSET('Smelter Look-up'!$E$4,$V420-4,0))</f>
        <v/>
      </c>
      <c r="G420" s="236" t="str">
        <f ca="1">IF(C420=$X$4,"Enter smelter details", IF(ISERROR($V420),"",OFFSET('Smelter Look-up'!$F$4,$V420-4,0)))</f>
        <v/>
      </c>
      <c r="H420" s="237" t="str">
        <f ca="1">IF(ISERROR($V420),"",OFFSET('Smelter Look-up'!$G$4,$V420-4,0))</f>
        <v/>
      </c>
      <c r="I420" s="238" t="str">
        <f ca="1">IF(ISERROR($V420),"",OFFSET('Smelter Look-up'!$H$4,$V420-4,0))</f>
        <v/>
      </c>
      <c r="J420" s="238" t="str">
        <f ca="1">IF(ISERROR($V420),"",OFFSET('Smelter Look-up'!$I$4,$V420-4,0))</f>
        <v/>
      </c>
      <c r="K420" s="240"/>
      <c r="L420" s="240"/>
      <c r="M420" s="240"/>
      <c r="N420" s="240"/>
      <c r="O420" s="240"/>
      <c r="P420" s="239"/>
      <c r="Q420" s="241"/>
      <c r="R420" s="236" t="str">
        <f ca="1">IF(ISERROR($V420),"",OFFSET('Smelter Look-up'!$C$4,$V420-4,0)&amp;"")</f>
        <v/>
      </c>
      <c r="S420" s="250" t="str">
        <f t="shared" ca="1" si="18"/>
        <v/>
      </c>
      <c r="T420" s="250" t="str">
        <f ca="1">IF(B420="","",IF(ISERROR(MATCH($J420,SorP!$B$1:$B$6230,0)),"",INDIRECT("'SorP'!$A$"&amp;MATCH($J420,SorP!$B$1:$B$6230,0))))</f>
        <v/>
      </c>
      <c r="U420" s="280"/>
      <c r="V420" s="281" t="e">
        <f>IF(C420="",NA(),MATCH($B420&amp;$C420,'Smelter Look-up'!$J:$J,0))</f>
        <v>#N/A</v>
      </c>
      <c r="W420" s="282"/>
      <c r="X420" s="282">
        <f t="shared" ca="1" si="19"/>
        <v>0</v>
      </c>
      <c r="Y420" s="282"/>
      <c r="Z420" s="282"/>
      <c r="AB420" s="284" t="str">
        <f t="shared" si="20"/>
        <v/>
      </c>
    </row>
    <row r="421" spans="1:28" s="283" customFormat="1" ht="20.25">
      <c r="A421" s="235"/>
      <c r="B421" s="236" t="str">
        <f>IF(LEN(A421)=0,"",INDEX('Smelter Look-up'!$A:$A,MATCH($A421,'Smelter Look-up'!$E:$E,0)))</f>
        <v/>
      </c>
      <c r="C421" s="242" t="str">
        <f>IF(LEN(A421)=0,"",INDEX('Smelter Look-up'!$C:$C,MATCH($A421,'Smelter Look-up'!$E:$E,0)))</f>
        <v/>
      </c>
      <c r="D421" s="236"/>
      <c r="E421" s="236" t="str">
        <f ca="1">IF(ISERROR($V421),"",OFFSET('Smelter Look-up'!$D$4,$V421-4,0)&amp;"")</f>
        <v/>
      </c>
      <c r="F421" s="236" t="str">
        <f ca="1">IF(ISERROR($V421),"",OFFSET('Smelter Look-up'!$E$4,$V421-4,0))</f>
        <v/>
      </c>
      <c r="G421" s="236" t="str">
        <f ca="1">IF(C421=$X$4,"Enter smelter details", IF(ISERROR($V421),"",OFFSET('Smelter Look-up'!$F$4,$V421-4,0)))</f>
        <v/>
      </c>
      <c r="H421" s="237" t="str">
        <f ca="1">IF(ISERROR($V421),"",OFFSET('Smelter Look-up'!$G$4,$V421-4,0))</f>
        <v/>
      </c>
      <c r="I421" s="238" t="str">
        <f ca="1">IF(ISERROR($V421),"",OFFSET('Smelter Look-up'!$H$4,$V421-4,0))</f>
        <v/>
      </c>
      <c r="J421" s="238" t="str">
        <f ca="1">IF(ISERROR($V421),"",OFFSET('Smelter Look-up'!$I$4,$V421-4,0))</f>
        <v/>
      </c>
      <c r="K421" s="240"/>
      <c r="L421" s="240"/>
      <c r="M421" s="240"/>
      <c r="N421" s="240"/>
      <c r="O421" s="240"/>
      <c r="P421" s="239"/>
      <c r="Q421" s="241"/>
      <c r="R421" s="236" t="str">
        <f ca="1">IF(ISERROR($V421),"",OFFSET('Smelter Look-up'!$C$4,$V421-4,0)&amp;"")</f>
        <v/>
      </c>
      <c r="S421" s="250" t="str">
        <f t="shared" ca="1" si="18"/>
        <v/>
      </c>
      <c r="T421" s="250" t="str">
        <f ca="1">IF(B421="","",IF(ISERROR(MATCH($J421,SorP!$B$1:$B$6230,0)),"",INDIRECT("'SorP'!$A$"&amp;MATCH($J421,SorP!$B$1:$B$6230,0))))</f>
        <v/>
      </c>
      <c r="U421" s="280"/>
      <c r="V421" s="281" t="e">
        <f>IF(C421="",NA(),MATCH($B421&amp;$C421,'Smelter Look-up'!$J:$J,0))</f>
        <v>#N/A</v>
      </c>
      <c r="W421" s="282"/>
      <c r="X421" s="282">
        <f t="shared" ca="1" si="19"/>
        <v>0</v>
      </c>
      <c r="Y421" s="282"/>
      <c r="Z421" s="282"/>
      <c r="AB421" s="284" t="str">
        <f t="shared" si="20"/>
        <v/>
      </c>
    </row>
    <row r="422" spans="1:28" s="283" customFormat="1" ht="20.25">
      <c r="A422" s="235"/>
      <c r="B422" s="236" t="str">
        <f>IF(LEN(A422)=0,"",INDEX('Smelter Look-up'!$A:$A,MATCH($A422,'Smelter Look-up'!$E:$E,0)))</f>
        <v/>
      </c>
      <c r="C422" s="242" t="str">
        <f>IF(LEN(A422)=0,"",INDEX('Smelter Look-up'!$C:$C,MATCH($A422,'Smelter Look-up'!$E:$E,0)))</f>
        <v/>
      </c>
      <c r="D422" s="236"/>
      <c r="E422" s="236" t="str">
        <f ca="1">IF(ISERROR($V422),"",OFFSET('Smelter Look-up'!$D$4,$V422-4,0)&amp;"")</f>
        <v/>
      </c>
      <c r="F422" s="236" t="str">
        <f ca="1">IF(ISERROR($V422),"",OFFSET('Smelter Look-up'!$E$4,$V422-4,0))</f>
        <v/>
      </c>
      <c r="G422" s="236" t="str">
        <f ca="1">IF(C422=$X$4,"Enter smelter details", IF(ISERROR($V422),"",OFFSET('Smelter Look-up'!$F$4,$V422-4,0)))</f>
        <v/>
      </c>
      <c r="H422" s="237" t="str">
        <f ca="1">IF(ISERROR($V422),"",OFFSET('Smelter Look-up'!$G$4,$V422-4,0))</f>
        <v/>
      </c>
      <c r="I422" s="238" t="str">
        <f ca="1">IF(ISERROR($V422),"",OFFSET('Smelter Look-up'!$H$4,$V422-4,0))</f>
        <v/>
      </c>
      <c r="J422" s="238" t="str">
        <f ca="1">IF(ISERROR($V422),"",OFFSET('Smelter Look-up'!$I$4,$V422-4,0))</f>
        <v/>
      </c>
      <c r="K422" s="240"/>
      <c r="L422" s="240"/>
      <c r="M422" s="240"/>
      <c r="N422" s="240"/>
      <c r="O422" s="240"/>
      <c r="P422" s="239"/>
      <c r="Q422" s="241"/>
      <c r="R422" s="236" t="str">
        <f ca="1">IF(ISERROR($V422),"",OFFSET('Smelter Look-up'!$C$4,$V422-4,0)&amp;"")</f>
        <v/>
      </c>
      <c r="S422" s="250" t="str">
        <f t="shared" ca="1" si="18"/>
        <v/>
      </c>
      <c r="T422" s="250" t="str">
        <f ca="1">IF(B422="","",IF(ISERROR(MATCH($J422,SorP!$B$1:$B$6230,0)),"",INDIRECT("'SorP'!$A$"&amp;MATCH($J422,SorP!$B$1:$B$6230,0))))</f>
        <v/>
      </c>
      <c r="U422" s="280"/>
      <c r="V422" s="281" t="e">
        <f>IF(C422="",NA(),MATCH($B422&amp;$C422,'Smelter Look-up'!$J:$J,0))</f>
        <v>#N/A</v>
      </c>
      <c r="W422" s="282"/>
      <c r="X422" s="282">
        <f t="shared" ca="1" si="19"/>
        <v>0</v>
      </c>
      <c r="Y422" s="282"/>
      <c r="Z422" s="282"/>
      <c r="AB422" s="284" t="str">
        <f t="shared" si="20"/>
        <v/>
      </c>
    </row>
    <row r="423" spans="1:28" s="283" customFormat="1" ht="20.25">
      <c r="A423" s="235"/>
      <c r="B423" s="236" t="str">
        <f>IF(LEN(A423)=0,"",INDEX('Smelter Look-up'!$A:$A,MATCH($A423,'Smelter Look-up'!$E:$E,0)))</f>
        <v/>
      </c>
      <c r="C423" s="242" t="str">
        <f>IF(LEN(A423)=0,"",INDEX('Smelter Look-up'!$C:$C,MATCH($A423,'Smelter Look-up'!$E:$E,0)))</f>
        <v/>
      </c>
      <c r="D423" s="236"/>
      <c r="E423" s="236" t="str">
        <f ca="1">IF(ISERROR($V423),"",OFFSET('Smelter Look-up'!$D$4,$V423-4,0)&amp;"")</f>
        <v/>
      </c>
      <c r="F423" s="236" t="str">
        <f ca="1">IF(ISERROR($V423),"",OFFSET('Smelter Look-up'!$E$4,$V423-4,0))</f>
        <v/>
      </c>
      <c r="G423" s="236" t="str">
        <f ca="1">IF(C423=$X$4,"Enter smelter details", IF(ISERROR($V423),"",OFFSET('Smelter Look-up'!$F$4,$V423-4,0)))</f>
        <v/>
      </c>
      <c r="H423" s="237" t="str">
        <f ca="1">IF(ISERROR($V423),"",OFFSET('Smelter Look-up'!$G$4,$V423-4,0))</f>
        <v/>
      </c>
      <c r="I423" s="238" t="str">
        <f ca="1">IF(ISERROR($V423),"",OFFSET('Smelter Look-up'!$H$4,$V423-4,0))</f>
        <v/>
      </c>
      <c r="J423" s="238" t="str">
        <f ca="1">IF(ISERROR($V423),"",OFFSET('Smelter Look-up'!$I$4,$V423-4,0))</f>
        <v/>
      </c>
      <c r="K423" s="240"/>
      <c r="L423" s="240"/>
      <c r="M423" s="240"/>
      <c r="N423" s="240"/>
      <c r="O423" s="240"/>
      <c r="P423" s="239"/>
      <c r="Q423" s="241"/>
      <c r="R423" s="236" t="str">
        <f ca="1">IF(ISERROR($V423),"",OFFSET('Smelter Look-up'!$C$4,$V423-4,0)&amp;"")</f>
        <v/>
      </c>
      <c r="S423" s="250" t="str">
        <f t="shared" ca="1" si="18"/>
        <v/>
      </c>
      <c r="T423" s="250" t="str">
        <f ca="1">IF(B423="","",IF(ISERROR(MATCH($J423,SorP!$B$1:$B$6230,0)),"",INDIRECT("'SorP'!$A$"&amp;MATCH($J423,SorP!$B$1:$B$6230,0))))</f>
        <v/>
      </c>
      <c r="U423" s="280"/>
      <c r="V423" s="281" t="e">
        <f>IF(C423="",NA(),MATCH($B423&amp;$C423,'Smelter Look-up'!$J:$J,0))</f>
        <v>#N/A</v>
      </c>
      <c r="W423" s="282"/>
      <c r="X423" s="282">
        <f t="shared" ca="1" si="19"/>
        <v>0</v>
      </c>
      <c r="Y423" s="282"/>
      <c r="Z423" s="282"/>
      <c r="AB423" s="284" t="str">
        <f t="shared" si="20"/>
        <v/>
      </c>
    </row>
    <row r="424" spans="1:28" s="283" customFormat="1" ht="20.25">
      <c r="A424" s="235"/>
      <c r="B424" s="236" t="str">
        <f>IF(LEN(A424)=0,"",INDEX('Smelter Look-up'!$A:$A,MATCH($A424,'Smelter Look-up'!$E:$E,0)))</f>
        <v/>
      </c>
      <c r="C424" s="242" t="str">
        <f>IF(LEN(A424)=0,"",INDEX('Smelter Look-up'!$C:$C,MATCH($A424,'Smelter Look-up'!$E:$E,0)))</f>
        <v/>
      </c>
      <c r="D424" s="236"/>
      <c r="E424" s="236" t="str">
        <f ca="1">IF(ISERROR($V424),"",OFFSET('Smelter Look-up'!$D$4,$V424-4,0)&amp;"")</f>
        <v/>
      </c>
      <c r="F424" s="236" t="str">
        <f ca="1">IF(ISERROR($V424),"",OFFSET('Smelter Look-up'!$E$4,$V424-4,0))</f>
        <v/>
      </c>
      <c r="G424" s="236" t="str">
        <f ca="1">IF(C424=$X$4,"Enter smelter details", IF(ISERROR($V424),"",OFFSET('Smelter Look-up'!$F$4,$V424-4,0)))</f>
        <v/>
      </c>
      <c r="H424" s="237" t="str">
        <f ca="1">IF(ISERROR($V424),"",OFFSET('Smelter Look-up'!$G$4,$V424-4,0))</f>
        <v/>
      </c>
      <c r="I424" s="238" t="str">
        <f ca="1">IF(ISERROR($V424),"",OFFSET('Smelter Look-up'!$H$4,$V424-4,0))</f>
        <v/>
      </c>
      <c r="J424" s="238" t="str">
        <f ca="1">IF(ISERROR($V424),"",OFFSET('Smelter Look-up'!$I$4,$V424-4,0))</f>
        <v/>
      </c>
      <c r="K424" s="240"/>
      <c r="L424" s="240"/>
      <c r="M424" s="240"/>
      <c r="N424" s="240"/>
      <c r="O424" s="240"/>
      <c r="P424" s="239"/>
      <c r="Q424" s="241"/>
      <c r="R424" s="236" t="str">
        <f ca="1">IF(ISERROR($V424),"",OFFSET('Smelter Look-up'!$C$4,$V424-4,0)&amp;"")</f>
        <v/>
      </c>
      <c r="S424" s="250" t="str">
        <f t="shared" ca="1" si="18"/>
        <v/>
      </c>
      <c r="T424" s="250" t="str">
        <f ca="1">IF(B424="","",IF(ISERROR(MATCH($J424,SorP!$B$1:$B$6230,0)),"",INDIRECT("'SorP'!$A$"&amp;MATCH($J424,SorP!$B$1:$B$6230,0))))</f>
        <v/>
      </c>
      <c r="U424" s="280"/>
      <c r="V424" s="281" t="e">
        <f>IF(C424="",NA(),MATCH($B424&amp;$C424,'Smelter Look-up'!$J:$J,0))</f>
        <v>#N/A</v>
      </c>
      <c r="W424" s="282"/>
      <c r="X424" s="282">
        <f t="shared" ca="1" si="19"/>
        <v>0</v>
      </c>
      <c r="Y424" s="282"/>
      <c r="Z424" s="282"/>
      <c r="AB424" s="284" t="str">
        <f t="shared" si="20"/>
        <v/>
      </c>
    </row>
    <row r="425" spans="1:28" s="283" customFormat="1" ht="20.25">
      <c r="A425" s="235"/>
      <c r="B425" s="236" t="str">
        <f>IF(LEN(A425)=0,"",INDEX('Smelter Look-up'!$A:$A,MATCH($A425,'Smelter Look-up'!$E:$E,0)))</f>
        <v/>
      </c>
      <c r="C425" s="242" t="str">
        <f>IF(LEN(A425)=0,"",INDEX('Smelter Look-up'!$C:$C,MATCH($A425,'Smelter Look-up'!$E:$E,0)))</f>
        <v/>
      </c>
      <c r="D425" s="236"/>
      <c r="E425" s="236" t="str">
        <f ca="1">IF(ISERROR($V425),"",OFFSET('Smelter Look-up'!$D$4,$V425-4,0)&amp;"")</f>
        <v/>
      </c>
      <c r="F425" s="236" t="str">
        <f ca="1">IF(ISERROR($V425),"",OFFSET('Smelter Look-up'!$E$4,$V425-4,0))</f>
        <v/>
      </c>
      <c r="G425" s="236" t="str">
        <f ca="1">IF(C425=$X$4,"Enter smelter details", IF(ISERROR($V425),"",OFFSET('Smelter Look-up'!$F$4,$V425-4,0)))</f>
        <v/>
      </c>
      <c r="H425" s="237" t="str">
        <f ca="1">IF(ISERROR($V425),"",OFFSET('Smelter Look-up'!$G$4,$V425-4,0))</f>
        <v/>
      </c>
      <c r="I425" s="238" t="str">
        <f ca="1">IF(ISERROR($V425),"",OFFSET('Smelter Look-up'!$H$4,$V425-4,0))</f>
        <v/>
      </c>
      <c r="J425" s="238" t="str">
        <f ca="1">IF(ISERROR($V425),"",OFFSET('Smelter Look-up'!$I$4,$V425-4,0))</f>
        <v/>
      </c>
      <c r="K425" s="240"/>
      <c r="L425" s="240"/>
      <c r="M425" s="240"/>
      <c r="N425" s="240"/>
      <c r="O425" s="240"/>
      <c r="P425" s="239"/>
      <c r="Q425" s="241"/>
      <c r="R425" s="236" t="str">
        <f ca="1">IF(ISERROR($V425),"",OFFSET('Smelter Look-up'!$C$4,$V425-4,0)&amp;"")</f>
        <v/>
      </c>
      <c r="S425" s="250" t="str">
        <f t="shared" ca="1" si="18"/>
        <v/>
      </c>
      <c r="T425" s="250" t="str">
        <f ca="1">IF(B425="","",IF(ISERROR(MATCH($J425,SorP!$B$1:$B$6230,0)),"",INDIRECT("'SorP'!$A$"&amp;MATCH($J425,SorP!$B$1:$B$6230,0))))</f>
        <v/>
      </c>
      <c r="U425" s="280"/>
      <c r="V425" s="281" t="e">
        <f>IF(C425="",NA(),MATCH($B425&amp;$C425,'Smelter Look-up'!$J:$J,0))</f>
        <v>#N/A</v>
      </c>
      <c r="W425" s="282"/>
      <c r="X425" s="282">
        <f t="shared" ca="1" si="19"/>
        <v>0</v>
      </c>
      <c r="Y425" s="282"/>
      <c r="Z425" s="282"/>
      <c r="AB425" s="284" t="str">
        <f t="shared" si="20"/>
        <v/>
      </c>
    </row>
    <row r="426" spans="1:28" s="283" customFormat="1" ht="20.25">
      <c r="A426" s="235"/>
      <c r="B426" s="236" t="str">
        <f>IF(LEN(A426)=0,"",INDEX('Smelter Look-up'!$A:$A,MATCH($A426,'Smelter Look-up'!$E:$E,0)))</f>
        <v/>
      </c>
      <c r="C426" s="242" t="str">
        <f>IF(LEN(A426)=0,"",INDEX('Smelter Look-up'!$C:$C,MATCH($A426,'Smelter Look-up'!$E:$E,0)))</f>
        <v/>
      </c>
      <c r="D426" s="236"/>
      <c r="E426" s="236" t="str">
        <f ca="1">IF(ISERROR($V426),"",OFFSET('Smelter Look-up'!$D$4,$V426-4,0)&amp;"")</f>
        <v/>
      </c>
      <c r="F426" s="236" t="str">
        <f ca="1">IF(ISERROR($V426),"",OFFSET('Smelter Look-up'!$E$4,$V426-4,0))</f>
        <v/>
      </c>
      <c r="G426" s="236" t="str">
        <f ca="1">IF(C426=$X$4,"Enter smelter details", IF(ISERROR($V426),"",OFFSET('Smelter Look-up'!$F$4,$V426-4,0)))</f>
        <v/>
      </c>
      <c r="H426" s="237" t="str">
        <f ca="1">IF(ISERROR($V426),"",OFFSET('Smelter Look-up'!$G$4,$V426-4,0))</f>
        <v/>
      </c>
      <c r="I426" s="238" t="str">
        <f ca="1">IF(ISERROR($V426),"",OFFSET('Smelter Look-up'!$H$4,$V426-4,0))</f>
        <v/>
      </c>
      <c r="J426" s="238" t="str">
        <f ca="1">IF(ISERROR($V426),"",OFFSET('Smelter Look-up'!$I$4,$V426-4,0))</f>
        <v/>
      </c>
      <c r="K426" s="240"/>
      <c r="L426" s="240"/>
      <c r="M426" s="240"/>
      <c r="N426" s="240"/>
      <c r="O426" s="240"/>
      <c r="P426" s="239"/>
      <c r="Q426" s="241"/>
      <c r="R426" s="236" t="str">
        <f ca="1">IF(ISERROR($V426),"",OFFSET('Smelter Look-up'!$C$4,$V426-4,0)&amp;"")</f>
        <v/>
      </c>
      <c r="S426" s="250" t="str">
        <f t="shared" ca="1" si="18"/>
        <v/>
      </c>
      <c r="T426" s="250" t="str">
        <f ca="1">IF(B426="","",IF(ISERROR(MATCH($J426,SorP!$B$1:$B$6230,0)),"",INDIRECT("'SorP'!$A$"&amp;MATCH($J426,SorP!$B$1:$B$6230,0))))</f>
        <v/>
      </c>
      <c r="U426" s="280"/>
      <c r="V426" s="281" t="e">
        <f>IF(C426="",NA(),MATCH($B426&amp;$C426,'Smelter Look-up'!$J:$J,0))</f>
        <v>#N/A</v>
      </c>
      <c r="W426" s="282"/>
      <c r="X426" s="282">
        <f t="shared" ca="1" si="19"/>
        <v>0</v>
      </c>
      <c r="Y426" s="282"/>
      <c r="Z426" s="282"/>
      <c r="AB426" s="284" t="str">
        <f t="shared" si="20"/>
        <v/>
      </c>
    </row>
    <row r="427" spans="1:28" s="283" customFormat="1" ht="20.25">
      <c r="A427" s="235"/>
      <c r="B427" s="236" t="str">
        <f>IF(LEN(A427)=0,"",INDEX('Smelter Look-up'!$A:$A,MATCH($A427,'Smelter Look-up'!$E:$E,0)))</f>
        <v/>
      </c>
      <c r="C427" s="242" t="str">
        <f>IF(LEN(A427)=0,"",INDEX('Smelter Look-up'!$C:$C,MATCH($A427,'Smelter Look-up'!$E:$E,0)))</f>
        <v/>
      </c>
      <c r="D427" s="236"/>
      <c r="E427" s="236" t="str">
        <f ca="1">IF(ISERROR($V427),"",OFFSET('Smelter Look-up'!$D$4,$V427-4,0)&amp;"")</f>
        <v/>
      </c>
      <c r="F427" s="236" t="str">
        <f ca="1">IF(ISERROR($V427),"",OFFSET('Smelter Look-up'!$E$4,$V427-4,0))</f>
        <v/>
      </c>
      <c r="G427" s="236" t="str">
        <f ca="1">IF(C427=$X$4,"Enter smelter details", IF(ISERROR($V427),"",OFFSET('Smelter Look-up'!$F$4,$V427-4,0)))</f>
        <v/>
      </c>
      <c r="H427" s="237" t="str">
        <f ca="1">IF(ISERROR($V427),"",OFFSET('Smelter Look-up'!$G$4,$V427-4,0))</f>
        <v/>
      </c>
      <c r="I427" s="238" t="str">
        <f ca="1">IF(ISERROR($V427),"",OFFSET('Smelter Look-up'!$H$4,$V427-4,0))</f>
        <v/>
      </c>
      <c r="J427" s="238" t="str">
        <f ca="1">IF(ISERROR($V427),"",OFFSET('Smelter Look-up'!$I$4,$V427-4,0))</f>
        <v/>
      </c>
      <c r="K427" s="240"/>
      <c r="L427" s="240"/>
      <c r="M427" s="240"/>
      <c r="N427" s="240"/>
      <c r="O427" s="240"/>
      <c r="P427" s="239"/>
      <c r="Q427" s="241"/>
      <c r="R427" s="236" t="str">
        <f ca="1">IF(ISERROR($V427),"",OFFSET('Smelter Look-up'!$C$4,$V427-4,0)&amp;"")</f>
        <v/>
      </c>
      <c r="S427" s="250" t="str">
        <f t="shared" ca="1" si="18"/>
        <v/>
      </c>
      <c r="T427" s="250" t="str">
        <f ca="1">IF(B427="","",IF(ISERROR(MATCH($J427,SorP!$B$1:$B$6230,0)),"",INDIRECT("'SorP'!$A$"&amp;MATCH($J427,SorP!$B$1:$B$6230,0))))</f>
        <v/>
      </c>
      <c r="U427" s="280"/>
      <c r="V427" s="281" t="e">
        <f>IF(C427="",NA(),MATCH($B427&amp;$C427,'Smelter Look-up'!$J:$J,0))</f>
        <v>#N/A</v>
      </c>
      <c r="W427" s="282"/>
      <c r="X427" s="282">
        <f t="shared" ca="1" si="19"/>
        <v>0</v>
      </c>
      <c r="Y427" s="282"/>
      <c r="Z427" s="282"/>
      <c r="AB427" s="284" t="str">
        <f t="shared" si="20"/>
        <v/>
      </c>
    </row>
    <row r="428" spans="1:28" s="283" customFormat="1" ht="20.25">
      <c r="A428" s="235"/>
      <c r="B428" s="236" t="str">
        <f>IF(LEN(A428)=0,"",INDEX('Smelter Look-up'!$A:$A,MATCH($A428,'Smelter Look-up'!$E:$E,0)))</f>
        <v/>
      </c>
      <c r="C428" s="242" t="str">
        <f>IF(LEN(A428)=0,"",INDEX('Smelter Look-up'!$C:$C,MATCH($A428,'Smelter Look-up'!$E:$E,0)))</f>
        <v/>
      </c>
      <c r="D428" s="236"/>
      <c r="E428" s="236" t="str">
        <f ca="1">IF(ISERROR($V428),"",OFFSET('Smelter Look-up'!$D$4,$V428-4,0)&amp;"")</f>
        <v/>
      </c>
      <c r="F428" s="236" t="str">
        <f ca="1">IF(ISERROR($V428),"",OFFSET('Smelter Look-up'!$E$4,$V428-4,0))</f>
        <v/>
      </c>
      <c r="G428" s="236" t="str">
        <f ca="1">IF(C428=$X$4,"Enter smelter details", IF(ISERROR($V428),"",OFFSET('Smelter Look-up'!$F$4,$V428-4,0)))</f>
        <v/>
      </c>
      <c r="H428" s="237" t="str">
        <f ca="1">IF(ISERROR($V428),"",OFFSET('Smelter Look-up'!$G$4,$V428-4,0))</f>
        <v/>
      </c>
      <c r="I428" s="238" t="str">
        <f ca="1">IF(ISERROR($V428),"",OFFSET('Smelter Look-up'!$H$4,$V428-4,0))</f>
        <v/>
      </c>
      <c r="J428" s="238" t="str">
        <f ca="1">IF(ISERROR($V428),"",OFFSET('Smelter Look-up'!$I$4,$V428-4,0))</f>
        <v/>
      </c>
      <c r="K428" s="240"/>
      <c r="L428" s="240"/>
      <c r="M428" s="240"/>
      <c r="N428" s="240"/>
      <c r="O428" s="240"/>
      <c r="P428" s="239"/>
      <c r="Q428" s="241"/>
      <c r="R428" s="236" t="str">
        <f ca="1">IF(ISERROR($V428),"",OFFSET('Smelter Look-up'!$C$4,$V428-4,0)&amp;"")</f>
        <v/>
      </c>
      <c r="S428" s="250" t="str">
        <f t="shared" ca="1" si="18"/>
        <v/>
      </c>
      <c r="T428" s="250" t="str">
        <f ca="1">IF(B428="","",IF(ISERROR(MATCH($J428,SorP!$B$1:$B$6230,0)),"",INDIRECT("'SorP'!$A$"&amp;MATCH($J428,SorP!$B$1:$B$6230,0))))</f>
        <v/>
      </c>
      <c r="U428" s="280"/>
      <c r="V428" s="281" t="e">
        <f>IF(C428="",NA(),MATCH($B428&amp;$C428,'Smelter Look-up'!$J:$J,0))</f>
        <v>#N/A</v>
      </c>
      <c r="W428" s="282"/>
      <c r="X428" s="282">
        <f t="shared" ca="1" si="19"/>
        <v>0</v>
      </c>
      <c r="Y428" s="282"/>
      <c r="Z428" s="282"/>
      <c r="AB428" s="284" t="str">
        <f t="shared" si="20"/>
        <v/>
      </c>
    </row>
    <row r="429" spans="1:28" s="283" customFormat="1" ht="20.25">
      <c r="A429" s="235"/>
      <c r="B429" s="236" t="str">
        <f>IF(LEN(A429)=0,"",INDEX('Smelter Look-up'!$A:$A,MATCH($A429,'Smelter Look-up'!$E:$E,0)))</f>
        <v/>
      </c>
      <c r="C429" s="242" t="str">
        <f>IF(LEN(A429)=0,"",INDEX('Smelter Look-up'!$C:$C,MATCH($A429,'Smelter Look-up'!$E:$E,0)))</f>
        <v/>
      </c>
      <c r="D429" s="236"/>
      <c r="E429" s="236" t="str">
        <f ca="1">IF(ISERROR($V429),"",OFFSET('Smelter Look-up'!$D$4,$V429-4,0)&amp;"")</f>
        <v/>
      </c>
      <c r="F429" s="236" t="str">
        <f ca="1">IF(ISERROR($V429),"",OFFSET('Smelter Look-up'!$E$4,$V429-4,0))</f>
        <v/>
      </c>
      <c r="G429" s="236" t="str">
        <f ca="1">IF(C429=$X$4,"Enter smelter details", IF(ISERROR($V429),"",OFFSET('Smelter Look-up'!$F$4,$V429-4,0)))</f>
        <v/>
      </c>
      <c r="H429" s="237" t="str">
        <f ca="1">IF(ISERROR($V429),"",OFFSET('Smelter Look-up'!$G$4,$V429-4,0))</f>
        <v/>
      </c>
      <c r="I429" s="238" t="str">
        <f ca="1">IF(ISERROR($V429),"",OFFSET('Smelter Look-up'!$H$4,$V429-4,0))</f>
        <v/>
      </c>
      <c r="J429" s="238" t="str">
        <f ca="1">IF(ISERROR($V429),"",OFFSET('Smelter Look-up'!$I$4,$V429-4,0))</f>
        <v/>
      </c>
      <c r="K429" s="240"/>
      <c r="L429" s="240"/>
      <c r="M429" s="240"/>
      <c r="N429" s="240"/>
      <c r="O429" s="240"/>
      <c r="P429" s="239"/>
      <c r="Q429" s="241"/>
      <c r="R429" s="236" t="str">
        <f ca="1">IF(ISERROR($V429),"",OFFSET('Smelter Look-up'!$C$4,$V429-4,0)&amp;"")</f>
        <v/>
      </c>
      <c r="S429" s="250" t="str">
        <f t="shared" ca="1" si="18"/>
        <v/>
      </c>
      <c r="T429" s="250" t="str">
        <f ca="1">IF(B429="","",IF(ISERROR(MATCH($J429,SorP!$B$1:$B$6230,0)),"",INDIRECT("'SorP'!$A$"&amp;MATCH($J429,SorP!$B$1:$B$6230,0))))</f>
        <v/>
      </c>
      <c r="U429" s="280"/>
      <c r="V429" s="281" t="e">
        <f>IF(C429="",NA(),MATCH($B429&amp;$C429,'Smelter Look-up'!$J:$J,0))</f>
        <v>#N/A</v>
      </c>
      <c r="W429" s="282"/>
      <c r="X429" s="282">
        <f t="shared" ca="1" si="19"/>
        <v>0</v>
      </c>
      <c r="Y429" s="282"/>
      <c r="Z429" s="282"/>
      <c r="AB429" s="284" t="str">
        <f t="shared" si="20"/>
        <v/>
      </c>
    </row>
    <row r="430" spans="1:28" s="283" customFormat="1" ht="20.25">
      <c r="A430" s="235"/>
      <c r="B430" s="236" t="str">
        <f>IF(LEN(A430)=0,"",INDEX('Smelter Look-up'!$A:$A,MATCH($A430,'Smelter Look-up'!$E:$E,0)))</f>
        <v/>
      </c>
      <c r="C430" s="242" t="str">
        <f>IF(LEN(A430)=0,"",INDEX('Smelter Look-up'!$C:$C,MATCH($A430,'Smelter Look-up'!$E:$E,0)))</f>
        <v/>
      </c>
      <c r="D430" s="236"/>
      <c r="E430" s="236" t="str">
        <f ca="1">IF(ISERROR($V430),"",OFFSET('Smelter Look-up'!$D$4,$V430-4,0)&amp;"")</f>
        <v/>
      </c>
      <c r="F430" s="236" t="str">
        <f ca="1">IF(ISERROR($V430),"",OFFSET('Smelter Look-up'!$E$4,$V430-4,0))</f>
        <v/>
      </c>
      <c r="G430" s="236" t="str">
        <f ca="1">IF(C430=$X$4,"Enter smelter details", IF(ISERROR($V430),"",OFFSET('Smelter Look-up'!$F$4,$V430-4,0)))</f>
        <v/>
      </c>
      <c r="H430" s="237" t="str">
        <f ca="1">IF(ISERROR($V430),"",OFFSET('Smelter Look-up'!$G$4,$V430-4,0))</f>
        <v/>
      </c>
      <c r="I430" s="238" t="str">
        <f ca="1">IF(ISERROR($V430),"",OFFSET('Smelter Look-up'!$H$4,$V430-4,0))</f>
        <v/>
      </c>
      <c r="J430" s="238" t="str">
        <f ca="1">IF(ISERROR($V430),"",OFFSET('Smelter Look-up'!$I$4,$V430-4,0))</f>
        <v/>
      </c>
      <c r="K430" s="240"/>
      <c r="L430" s="240"/>
      <c r="M430" s="240"/>
      <c r="N430" s="240"/>
      <c r="O430" s="240"/>
      <c r="P430" s="239"/>
      <c r="Q430" s="241"/>
      <c r="R430" s="236" t="str">
        <f ca="1">IF(ISERROR($V430),"",OFFSET('Smelter Look-up'!$C$4,$V430-4,0)&amp;"")</f>
        <v/>
      </c>
      <c r="S430" s="250" t="str">
        <f t="shared" ca="1" si="18"/>
        <v/>
      </c>
      <c r="T430" s="250" t="str">
        <f ca="1">IF(B430="","",IF(ISERROR(MATCH($J430,SorP!$B$1:$B$6230,0)),"",INDIRECT("'SorP'!$A$"&amp;MATCH($J430,SorP!$B$1:$B$6230,0))))</f>
        <v/>
      </c>
      <c r="U430" s="280"/>
      <c r="V430" s="281" t="e">
        <f>IF(C430="",NA(),MATCH($B430&amp;$C430,'Smelter Look-up'!$J:$J,0))</f>
        <v>#N/A</v>
      </c>
      <c r="W430" s="282"/>
      <c r="X430" s="282">
        <f t="shared" ca="1" si="19"/>
        <v>0</v>
      </c>
      <c r="Y430" s="282"/>
      <c r="Z430" s="282"/>
      <c r="AB430" s="284" t="str">
        <f t="shared" si="20"/>
        <v/>
      </c>
    </row>
    <row r="431" spans="1:28" s="283" customFormat="1" ht="20.25">
      <c r="A431" s="235"/>
      <c r="B431" s="236" t="str">
        <f>IF(LEN(A431)=0,"",INDEX('Smelter Look-up'!$A:$A,MATCH($A431,'Smelter Look-up'!$E:$E,0)))</f>
        <v/>
      </c>
      <c r="C431" s="242" t="str">
        <f>IF(LEN(A431)=0,"",INDEX('Smelter Look-up'!$C:$C,MATCH($A431,'Smelter Look-up'!$E:$E,0)))</f>
        <v/>
      </c>
      <c r="D431" s="236"/>
      <c r="E431" s="236" t="str">
        <f ca="1">IF(ISERROR($V431),"",OFFSET('Smelter Look-up'!$D$4,$V431-4,0)&amp;"")</f>
        <v/>
      </c>
      <c r="F431" s="236" t="str">
        <f ca="1">IF(ISERROR($V431),"",OFFSET('Smelter Look-up'!$E$4,$V431-4,0))</f>
        <v/>
      </c>
      <c r="G431" s="236" t="str">
        <f ca="1">IF(C431=$X$4,"Enter smelter details", IF(ISERROR($V431),"",OFFSET('Smelter Look-up'!$F$4,$V431-4,0)))</f>
        <v/>
      </c>
      <c r="H431" s="237" t="str">
        <f ca="1">IF(ISERROR($V431),"",OFFSET('Smelter Look-up'!$G$4,$V431-4,0))</f>
        <v/>
      </c>
      <c r="I431" s="238" t="str">
        <f ca="1">IF(ISERROR($V431),"",OFFSET('Smelter Look-up'!$H$4,$V431-4,0))</f>
        <v/>
      </c>
      <c r="J431" s="238" t="str">
        <f ca="1">IF(ISERROR($V431),"",OFFSET('Smelter Look-up'!$I$4,$V431-4,0))</f>
        <v/>
      </c>
      <c r="K431" s="240"/>
      <c r="L431" s="240"/>
      <c r="M431" s="240"/>
      <c r="N431" s="240"/>
      <c r="O431" s="240"/>
      <c r="P431" s="239"/>
      <c r="Q431" s="241"/>
      <c r="R431" s="236" t="str">
        <f ca="1">IF(ISERROR($V431),"",OFFSET('Smelter Look-up'!$C$4,$V431-4,0)&amp;"")</f>
        <v/>
      </c>
      <c r="S431" s="250" t="str">
        <f t="shared" ca="1" si="18"/>
        <v/>
      </c>
      <c r="T431" s="250" t="str">
        <f ca="1">IF(B431="","",IF(ISERROR(MATCH($J431,SorP!$B$1:$B$6230,0)),"",INDIRECT("'SorP'!$A$"&amp;MATCH($J431,SorP!$B$1:$B$6230,0))))</f>
        <v/>
      </c>
      <c r="U431" s="280"/>
      <c r="V431" s="281" t="e">
        <f>IF(C431="",NA(),MATCH($B431&amp;$C431,'Smelter Look-up'!$J:$J,0))</f>
        <v>#N/A</v>
      </c>
      <c r="W431" s="282"/>
      <c r="X431" s="282">
        <f t="shared" ca="1" si="19"/>
        <v>0</v>
      </c>
      <c r="Y431" s="282"/>
      <c r="Z431" s="282"/>
      <c r="AB431" s="284" t="str">
        <f t="shared" si="20"/>
        <v/>
      </c>
    </row>
    <row r="432" spans="1:28" s="283" customFormat="1" ht="20.25">
      <c r="A432" s="235"/>
      <c r="B432" s="236" t="str">
        <f>IF(LEN(A432)=0,"",INDEX('Smelter Look-up'!$A:$A,MATCH($A432,'Smelter Look-up'!$E:$E,0)))</f>
        <v/>
      </c>
      <c r="C432" s="242" t="str">
        <f>IF(LEN(A432)=0,"",INDEX('Smelter Look-up'!$C:$C,MATCH($A432,'Smelter Look-up'!$E:$E,0)))</f>
        <v/>
      </c>
      <c r="D432" s="236"/>
      <c r="E432" s="236" t="str">
        <f ca="1">IF(ISERROR($V432),"",OFFSET('Smelter Look-up'!$D$4,$V432-4,0)&amp;"")</f>
        <v/>
      </c>
      <c r="F432" s="236" t="str">
        <f ca="1">IF(ISERROR($V432),"",OFFSET('Smelter Look-up'!$E$4,$V432-4,0))</f>
        <v/>
      </c>
      <c r="G432" s="236" t="str">
        <f ca="1">IF(C432=$X$4,"Enter smelter details", IF(ISERROR($V432),"",OFFSET('Smelter Look-up'!$F$4,$V432-4,0)))</f>
        <v/>
      </c>
      <c r="H432" s="237" t="str">
        <f ca="1">IF(ISERROR($V432),"",OFFSET('Smelter Look-up'!$G$4,$V432-4,0))</f>
        <v/>
      </c>
      <c r="I432" s="238" t="str">
        <f ca="1">IF(ISERROR($V432),"",OFFSET('Smelter Look-up'!$H$4,$V432-4,0))</f>
        <v/>
      </c>
      <c r="J432" s="238" t="str">
        <f ca="1">IF(ISERROR($V432),"",OFFSET('Smelter Look-up'!$I$4,$V432-4,0))</f>
        <v/>
      </c>
      <c r="K432" s="240"/>
      <c r="L432" s="240"/>
      <c r="M432" s="240"/>
      <c r="N432" s="240"/>
      <c r="O432" s="240"/>
      <c r="P432" s="239"/>
      <c r="Q432" s="241"/>
      <c r="R432" s="236" t="str">
        <f ca="1">IF(ISERROR($V432),"",OFFSET('Smelter Look-up'!$C$4,$V432-4,0)&amp;"")</f>
        <v/>
      </c>
      <c r="S432" s="250" t="str">
        <f t="shared" ca="1" si="18"/>
        <v/>
      </c>
      <c r="T432" s="250" t="str">
        <f ca="1">IF(B432="","",IF(ISERROR(MATCH($J432,SorP!$B$1:$B$6230,0)),"",INDIRECT("'SorP'!$A$"&amp;MATCH($J432,SorP!$B$1:$B$6230,0))))</f>
        <v/>
      </c>
      <c r="U432" s="280"/>
      <c r="V432" s="281" t="e">
        <f>IF(C432="",NA(),MATCH($B432&amp;$C432,'Smelter Look-up'!$J:$J,0))</f>
        <v>#N/A</v>
      </c>
      <c r="W432" s="282"/>
      <c r="X432" s="282">
        <f t="shared" ca="1" si="19"/>
        <v>0</v>
      </c>
      <c r="Y432" s="282"/>
      <c r="Z432" s="282"/>
      <c r="AB432" s="284" t="str">
        <f t="shared" si="20"/>
        <v/>
      </c>
    </row>
    <row r="433" spans="1:28" s="283" customFormat="1" ht="20.25">
      <c r="A433" s="235"/>
      <c r="B433" s="236" t="str">
        <f>IF(LEN(A433)=0,"",INDEX('Smelter Look-up'!$A:$A,MATCH($A433,'Smelter Look-up'!$E:$E,0)))</f>
        <v/>
      </c>
      <c r="C433" s="242" t="str">
        <f>IF(LEN(A433)=0,"",INDEX('Smelter Look-up'!$C:$C,MATCH($A433,'Smelter Look-up'!$E:$E,0)))</f>
        <v/>
      </c>
      <c r="D433" s="236"/>
      <c r="E433" s="236" t="str">
        <f ca="1">IF(ISERROR($V433),"",OFFSET('Smelter Look-up'!$D$4,$V433-4,0)&amp;"")</f>
        <v/>
      </c>
      <c r="F433" s="236" t="str">
        <f ca="1">IF(ISERROR($V433),"",OFFSET('Smelter Look-up'!$E$4,$V433-4,0))</f>
        <v/>
      </c>
      <c r="G433" s="236" t="str">
        <f ca="1">IF(C433=$X$4,"Enter smelter details", IF(ISERROR($V433),"",OFFSET('Smelter Look-up'!$F$4,$V433-4,0)))</f>
        <v/>
      </c>
      <c r="H433" s="237" t="str">
        <f ca="1">IF(ISERROR($V433),"",OFFSET('Smelter Look-up'!$G$4,$V433-4,0))</f>
        <v/>
      </c>
      <c r="I433" s="238" t="str">
        <f ca="1">IF(ISERROR($V433),"",OFFSET('Smelter Look-up'!$H$4,$V433-4,0))</f>
        <v/>
      </c>
      <c r="J433" s="238" t="str">
        <f ca="1">IF(ISERROR($V433),"",OFFSET('Smelter Look-up'!$I$4,$V433-4,0))</f>
        <v/>
      </c>
      <c r="K433" s="240"/>
      <c r="L433" s="240"/>
      <c r="M433" s="240"/>
      <c r="N433" s="240"/>
      <c r="O433" s="240"/>
      <c r="P433" s="239"/>
      <c r="Q433" s="241"/>
      <c r="R433" s="236" t="str">
        <f ca="1">IF(ISERROR($V433),"",OFFSET('Smelter Look-up'!$C$4,$V433-4,0)&amp;"")</f>
        <v/>
      </c>
      <c r="S433" s="250" t="str">
        <f t="shared" ca="1" si="18"/>
        <v/>
      </c>
      <c r="T433" s="250" t="str">
        <f ca="1">IF(B433="","",IF(ISERROR(MATCH($J433,SorP!$B$1:$B$6230,0)),"",INDIRECT("'SorP'!$A$"&amp;MATCH($J433,SorP!$B$1:$B$6230,0))))</f>
        <v/>
      </c>
      <c r="U433" s="280"/>
      <c r="V433" s="281" t="e">
        <f>IF(C433="",NA(),MATCH($B433&amp;$C433,'Smelter Look-up'!$J:$J,0))</f>
        <v>#N/A</v>
      </c>
      <c r="W433" s="282"/>
      <c r="X433" s="282">
        <f t="shared" ca="1" si="19"/>
        <v>0</v>
      </c>
      <c r="Y433" s="282"/>
      <c r="Z433" s="282"/>
      <c r="AB433" s="284" t="str">
        <f t="shared" si="20"/>
        <v/>
      </c>
    </row>
    <row r="434" spans="1:28" s="283" customFormat="1" ht="20.25">
      <c r="A434" s="235"/>
      <c r="B434" s="236" t="str">
        <f>IF(LEN(A434)=0,"",INDEX('Smelter Look-up'!$A:$A,MATCH($A434,'Smelter Look-up'!$E:$E,0)))</f>
        <v/>
      </c>
      <c r="C434" s="242" t="str">
        <f>IF(LEN(A434)=0,"",INDEX('Smelter Look-up'!$C:$C,MATCH($A434,'Smelter Look-up'!$E:$E,0)))</f>
        <v/>
      </c>
      <c r="D434" s="236"/>
      <c r="E434" s="236" t="str">
        <f ca="1">IF(ISERROR($V434),"",OFFSET('Smelter Look-up'!$D$4,$V434-4,0)&amp;"")</f>
        <v/>
      </c>
      <c r="F434" s="236" t="str">
        <f ca="1">IF(ISERROR($V434),"",OFFSET('Smelter Look-up'!$E$4,$V434-4,0))</f>
        <v/>
      </c>
      <c r="G434" s="236" t="str">
        <f ca="1">IF(C434=$X$4,"Enter smelter details", IF(ISERROR($V434),"",OFFSET('Smelter Look-up'!$F$4,$V434-4,0)))</f>
        <v/>
      </c>
      <c r="H434" s="237" t="str">
        <f ca="1">IF(ISERROR($V434),"",OFFSET('Smelter Look-up'!$G$4,$V434-4,0))</f>
        <v/>
      </c>
      <c r="I434" s="238" t="str">
        <f ca="1">IF(ISERROR($V434),"",OFFSET('Smelter Look-up'!$H$4,$V434-4,0))</f>
        <v/>
      </c>
      <c r="J434" s="238" t="str">
        <f ca="1">IF(ISERROR($V434),"",OFFSET('Smelter Look-up'!$I$4,$V434-4,0))</f>
        <v/>
      </c>
      <c r="K434" s="240"/>
      <c r="L434" s="240"/>
      <c r="M434" s="240"/>
      <c r="N434" s="240"/>
      <c r="O434" s="240"/>
      <c r="P434" s="239"/>
      <c r="Q434" s="241"/>
      <c r="R434" s="236" t="str">
        <f ca="1">IF(ISERROR($V434),"",OFFSET('Smelter Look-up'!$C$4,$V434-4,0)&amp;"")</f>
        <v/>
      </c>
      <c r="S434" s="250" t="str">
        <f t="shared" ca="1" si="18"/>
        <v/>
      </c>
      <c r="T434" s="250" t="str">
        <f ca="1">IF(B434="","",IF(ISERROR(MATCH($J434,SorP!$B$1:$B$6230,0)),"",INDIRECT("'SorP'!$A$"&amp;MATCH($J434,SorP!$B$1:$B$6230,0))))</f>
        <v/>
      </c>
      <c r="U434" s="280"/>
      <c r="V434" s="281" t="e">
        <f>IF(C434="",NA(),MATCH($B434&amp;$C434,'Smelter Look-up'!$J:$J,0))</f>
        <v>#N/A</v>
      </c>
      <c r="W434" s="282"/>
      <c r="X434" s="282">
        <f t="shared" ca="1" si="19"/>
        <v>0</v>
      </c>
      <c r="Y434" s="282"/>
      <c r="Z434" s="282"/>
      <c r="AB434" s="284" t="str">
        <f t="shared" si="20"/>
        <v/>
      </c>
    </row>
    <row r="435" spans="1:28" s="283" customFormat="1" ht="20.25">
      <c r="A435" s="235"/>
      <c r="B435" s="236" t="str">
        <f>IF(LEN(A435)=0,"",INDEX('Smelter Look-up'!$A:$A,MATCH($A435,'Smelter Look-up'!$E:$E,0)))</f>
        <v/>
      </c>
      <c r="C435" s="242" t="str">
        <f>IF(LEN(A435)=0,"",INDEX('Smelter Look-up'!$C:$C,MATCH($A435,'Smelter Look-up'!$E:$E,0)))</f>
        <v/>
      </c>
      <c r="D435" s="236"/>
      <c r="E435" s="236" t="str">
        <f ca="1">IF(ISERROR($V435),"",OFFSET('Smelter Look-up'!$D$4,$V435-4,0)&amp;"")</f>
        <v/>
      </c>
      <c r="F435" s="236" t="str">
        <f ca="1">IF(ISERROR($V435),"",OFFSET('Smelter Look-up'!$E$4,$V435-4,0))</f>
        <v/>
      </c>
      <c r="G435" s="236" t="str">
        <f ca="1">IF(C435=$X$4,"Enter smelter details", IF(ISERROR($V435),"",OFFSET('Smelter Look-up'!$F$4,$V435-4,0)))</f>
        <v/>
      </c>
      <c r="H435" s="237" t="str">
        <f ca="1">IF(ISERROR($V435),"",OFFSET('Smelter Look-up'!$G$4,$V435-4,0))</f>
        <v/>
      </c>
      <c r="I435" s="238" t="str">
        <f ca="1">IF(ISERROR($V435),"",OFFSET('Smelter Look-up'!$H$4,$V435-4,0))</f>
        <v/>
      </c>
      <c r="J435" s="238" t="str">
        <f ca="1">IF(ISERROR($V435),"",OFFSET('Smelter Look-up'!$I$4,$V435-4,0))</f>
        <v/>
      </c>
      <c r="K435" s="240"/>
      <c r="L435" s="240"/>
      <c r="M435" s="240"/>
      <c r="N435" s="240"/>
      <c r="O435" s="240"/>
      <c r="P435" s="239"/>
      <c r="Q435" s="241"/>
      <c r="R435" s="236" t="str">
        <f ca="1">IF(ISERROR($V435),"",OFFSET('Smelter Look-up'!$C$4,$V435-4,0)&amp;"")</f>
        <v/>
      </c>
      <c r="S435" s="250" t="str">
        <f t="shared" ca="1" si="18"/>
        <v/>
      </c>
      <c r="T435" s="250" t="str">
        <f ca="1">IF(B435="","",IF(ISERROR(MATCH($J435,SorP!$B$1:$B$6230,0)),"",INDIRECT("'SorP'!$A$"&amp;MATCH($J435,SorP!$B$1:$B$6230,0))))</f>
        <v/>
      </c>
      <c r="U435" s="280"/>
      <c r="V435" s="281" t="e">
        <f>IF(C435="",NA(),MATCH($B435&amp;$C435,'Smelter Look-up'!$J:$J,0))</f>
        <v>#N/A</v>
      </c>
      <c r="W435" s="282"/>
      <c r="X435" s="282">
        <f t="shared" ca="1" si="19"/>
        <v>0</v>
      </c>
      <c r="Y435" s="282"/>
      <c r="Z435" s="282"/>
      <c r="AB435" s="284" t="str">
        <f t="shared" si="20"/>
        <v/>
      </c>
    </row>
    <row r="436" spans="1:28" s="283" customFormat="1" ht="20.25">
      <c r="A436" s="235"/>
      <c r="B436" s="236" t="str">
        <f>IF(LEN(A436)=0,"",INDEX('Smelter Look-up'!$A:$A,MATCH($A436,'Smelter Look-up'!$E:$E,0)))</f>
        <v/>
      </c>
      <c r="C436" s="242" t="str">
        <f>IF(LEN(A436)=0,"",INDEX('Smelter Look-up'!$C:$C,MATCH($A436,'Smelter Look-up'!$E:$E,0)))</f>
        <v/>
      </c>
      <c r="D436" s="236"/>
      <c r="E436" s="236" t="str">
        <f ca="1">IF(ISERROR($V436),"",OFFSET('Smelter Look-up'!$D$4,$V436-4,0)&amp;"")</f>
        <v/>
      </c>
      <c r="F436" s="236" t="str">
        <f ca="1">IF(ISERROR($V436),"",OFFSET('Smelter Look-up'!$E$4,$V436-4,0))</f>
        <v/>
      </c>
      <c r="G436" s="236" t="str">
        <f ca="1">IF(C436=$X$4,"Enter smelter details", IF(ISERROR($V436),"",OFFSET('Smelter Look-up'!$F$4,$V436-4,0)))</f>
        <v/>
      </c>
      <c r="H436" s="237" t="str">
        <f ca="1">IF(ISERROR($V436),"",OFFSET('Smelter Look-up'!$G$4,$V436-4,0))</f>
        <v/>
      </c>
      <c r="I436" s="238" t="str">
        <f ca="1">IF(ISERROR($V436),"",OFFSET('Smelter Look-up'!$H$4,$V436-4,0))</f>
        <v/>
      </c>
      <c r="J436" s="238" t="str">
        <f ca="1">IF(ISERROR($V436),"",OFFSET('Smelter Look-up'!$I$4,$V436-4,0))</f>
        <v/>
      </c>
      <c r="K436" s="240"/>
      <c r="L436" s="240"/>
      <c r="M436" s="240"/>
      <c r="N436" s="240"/>
      <c r="O436" s="240"/>
      <c r="P436" s="239"/>
      <c r="Q436" s="241"/>
      <c r="R436" s="236" t="str">
        <f ca="1">IF(ISERROR($V436),"",OFFSET('Smelter Look-up'!$C$4,$V436-4,0)&amp;"")</f>
        <v/>
      </c>
      <c r="S436" s="250" t="str">
        <f t="shared" ca="1" si="18"/>
        <v/>
      </c>
      <c r="T436" s="250" t="str">
        <f ca="1">IF(B436="","",IF(ISERROR(MATCH($J436,SorP!$B$1:$B$6230,0)),"",INDIRECT("'SorP'!$A$"&amp;MATCH($J436,SorP!$B$1:$B$6230,0))))</f>
        <v/>
      </c>
      <c r="U436" s="280"/>
      <c r="V436" s="281" t="e">
        <f>IF(C436="",NA(),MATCH($B436&amp;$C436,'Smelter Look-up'!$J:$J,0))</f>
        <v>#N/A</v>
      </c>
      <c r="W436" s="282"/>
      <c r="X436" s="282">
        <f t="shared" ca="1" si="19"/>
        <v>0</v>
      </c>
      <c r="Y436" s="282"/>
      <c r="Z436" s="282"/>
      <c r="AB436" s="284" t="str">
        <f t="shared" si="20"/>
        <v/>
      </c>
    </row>
    <row r="437" spans="1:28" s="283" customFormat="1" ht="20.25">
      <c r="A437" s="235"/>
      <c r="B437" s="236" t="str">
        <f>IF(LEN(A437)=0,"",INDEX('Smelter Look-up'!$A:$A,MATCH($A437,'Smelter Look-up'!$E:$E,0)))</f>
        <v/>
      </c>
      <c r="C437" s="242" t="str">
        <f>IF(LEN(A437)=0,"",INDEX('Smelter Look-up'!$C:$C,MATCH($A437,'Smelter Look-up'!$E:$E,0)))</f>
        <v/>
      </c>
      <c r="D437" s="236"/>
      <c r="E437" s="236" t="str">
        <f ca="1">IF(ISERROR($V437),"",OFFSET('Smelter Look-up'!$D$4,$V437-4,0)&amp;"")</f>
        <v/>
      </c>
      <c r="F437" s="236" t="str">
        <f ca="1">IF(ISERROR($V437),"",OFFSET('Smelter Look-up'!$E$4,$V437-4,0))</f>
        <v/>
      </c>
      <c r="G437" s="236" t="str">
        <f ca="1">IF(C437=$X$4,"Enter smelter details", IF(ISERROR($V437),"",OFFSET('Smelter Look-up'!$F$4,$V437-4,0)))</f>
        <v/>
      </c>
      <c r="H437" s="237" t="str">
        <f ca="1">IF(ISERROR($V437),"",OFFSET('Smelter Look-up'!$G$4,$V437-4,0))</f>
        <v/>
      </c>
      <c r="I437" s="238" t="str">
        <f ca="1">IF(ISERROR($V437),"",OFFSET('Smelter Look-up'!$H$4,$V437-4,0))</f>
        <v/>
      </c>
      <c r="J437" s="238" t="str">
        <f ca="1">IF(ISERROR($V437),"",OFFSET('Smelter Look-up'!$I$4,$V437-4,0))</f>
        <v/>
      </c>
      <c r="K437" s="240"/>
      <c r="L437" s="240"/>
      <c r="M437" s="240"/>
      <c r="N437" s="240"/>
      <c r="O437" s="240"/>
      <c r="P437" s="239"/>
      <c r="Q437" s="241"/>
      <c r="R437" s="236" t="str">
        <f ca="1">IF(ISERROR($V437),"",OFFSET('Smelter Look-up'!$C$4,$V437-4,0)&amp;"")</f>
        <v/>
      </c>
      <c r="S437" s="250" t="str">
        <f t="shared" ca="1" si="18"/>
        <v/>
      </c>
      <c r="T437" s="250" t="str">
        <f ca="1">IF(B437="","",IF(ISERROR(MATCH($J437,SorP!$B$1:$B$6230,0)),"",INDIRECT("'SorP'!$A$"&amp;MATCH($J437,SorP!$B$1:$B$6230,0))))</f>
        <v/>
      </c>
      <c r="U437" s="280"/>
      <c r="V437" s="281" t="e">
        <f>IF(C437="",NA(),MATCH($B437&amp;$C437,'Smelter Look-up'!$J:$J,0))</f>
        <v>#N/A</v>
      </c>
      <c r="W437" s="282"/>
      <c r="X437" s="282">
        <f t="shared" ca="1" si="19"/>
        <v>0</v>
      </c>
      <c r="Y437" s="282"/>
      <c r="Z437" s="282"/>
      <c r="AB437" s="284" t="str">
        <f t="shared" si="20"/>
        <v/>
      </c>
    </row>
    <row r="438" spans="1:28" s="283" customFormat="1" ht="20.25">
      <c r="A438" s="235"/>
      <c r="B438" s="236" t="str">
        <f>IF(LEN(A438)=0,"",INDEX('Smelter Look-up'!$A:$A,MATCH($A438,'Smelter Look-up'!$E:$E,0)))</f>
        <v/>
      </c>
      <c r="C438" s="242" t="str">
        <f>IF(LEN(A438)=0,"",INDEX('Smelter Look-up'!$C:$C,MATCH($A438,'Smelter Look-up'!$E:$E,0)))</f>
        <v/>
      </c>
      <c r="D438" s="236"/>
      <c r="E438" s="236" t="str">
        <f ca="1">IF(ISERROR($V438),"",OFFSET('Smelter Look-up'!$D$4,$V438-4,0)&amp;"")</f>
        <v/>
      </c>
      <c r="F438" s="236" t="str">
        <f ca="1">IF(ISERROR($V438),"",OFFSET('Smelter Look-up'!$E$4,$V438-4,0))</f>
        <v/>
      </c>
      <c r="G438" s="236" t="str">
        <f ca="1">IF(C438=$X$4,"Enter smelter details", IF(ISERROR($V438),"",OFFSET('Smelter Look-up'!$F$4,$V438-4,0)))</f>
        <v/>
      </c>
      <c r="H438" s="237" t="str">
        <f ca="1">IF(ISERROR($V438),"",OFFSET('Smelter Look-up'!$G$4,$V438-4,0))</f>
        <v/>
      </c>
      <c r="I438" s="238" t="str">
        <f ca="1">IF(ISERROR($V438),"",OFFSET('Smelter Look-up'!$H$4,$V438-4,0))</f>
        <v/>
      </c>
      <c r="J438" s="238" t="str">
        <f ca="1">IF(ISERROR($V438),"",OFFSET('Smelter Look-up'!$I$4,$V438-4,0))</f>
        <v/>
      </c>
      <c r="K438" s="240"/>
      <c r="L438" s="240"/>
      <c r="M438" s="240"/>
      <c r="N438" s="240"/>
      <c r="O438" s="240"/>
      <c r="P438" s="239"/>
      <c r="Q438" s="241"/>
      <c r="R438" s="236" t="str">
        <f ca="1">IF(ISERROR($V438),"",OFFSET('Smelter Look-up'!$C$4,$V438-4,0)&amp;"")</f>
        <v/>
      </c>
      <c r="S438" s="250" t="str">
        <f t="shared" ca="1" si="18"/>
        <v/>
      </c>
      <c r="T438" s="250" t="str">
        <f ca="1">IF(B438="","",IF(ISERROR(MATCH($J438,SorP!$B$1:$B$6230,0)),"",INDIRECT("'SorP'!$A$"&amp;MATCH($J438,SorP!$B$1:$B$6230,0))))</f>
        <v/>
      </c>
      <c r="U438" s="280"/>
      <c r="V438" s="281" t="e">
        <f>IF(C438="",NA(),MATCH($B438&amp;$C438,'Smelter Look-up'!$J:$J,0))</f>
        <v>#N/A</v>
      </c>
      <c r="W438" s="282"/>
      <c r="X438" s="282">
        <f t="shared" ca="1" si="19"/>
        <v>0</v>
      </c>
      <c r="Y438" s="282"/>
      <c r="Z438" s="282"/>
      <c r="AB438" s="284" t="str">
        <f t="shared" si="20"/>
        <v/>
      </c>
    </row>
    <row r="439" spans="1:28" s="283" customFormat="1" ht="20.25">
      <c r="A439" s="235"/>
      <c r="B439" s="236" t="str">
        <f>IF(LEN(A439)=0,"",INDEX('Smelter Look-up'!$A:$A,MATCH($A439,'Smelter Look-up'!$E:$E,0)))</f>
        <v/>
      </c>
      <c r="C439" s="242" t="str">
        <f>IF(LEN(A439)=0,"",INDEX('Smelter Look-up'!$C:$C,MATCH($A439,'Smelter Look-up'!$E:$E,0)))</f>
        <v/>
      </c>
      <c r="D439" s="236"/>
      <c r="E439" s="236" t="str">
        <f ca="1">IF(ISERROR($V439),"",OFFSET('Smelter Look-up'!$D$4,$V439-4,0)&amp;"")</f>
        <v/>
      </c>
      <c r="F439" s="236" t="str">
        <f ca="1">IF(ISERROR($V439),"",OFFSET('Smelter Look-up'!$E$4,$V439-4,0))</f>
        <v/>
      </c>
      <c r="G439" s="236" t="str">
        <f ca="1">IF(C439=$X$4,"Enter smelter details", IF(ISERROR($V439),"",OFFSET('Smelter Look-up'!$F$4,$V439-4,0)))</f>
        <v/>
      </c>
      <c r="H439" s="237" t="str">
        <f ca="1">IF(ISERROR($V439),"",OFFSET('Smelter Look-up'!$G$4,$V439-4,0))</f>
        <v/>
      </c>
      <c r="I439" s="238" t="str">
        <f ca="1">IF(ISERROR($V439),"",OFFSET('Smelter Look-up'!$H$4,$V439-4,0))</f>
        <v/>
      </c>
      <c r="J439" s="238" t="str">
        <f ca="1">IF(ISERROR($V439),"",OFFSET('Smelter Look-up'!$I$4,$V439-4,0))</f>
        <v/>
      </c>
      <c r="K439" s="240"/>
      <c r="L439" s="240"/>
      <c r="M439" s="240"/>
      <c r="N439" s="240"/>
      <c r="O439" s="240"/>
      <c r="P439" s="239"/>
      <c r="Q439" s="241"/>
      <c r="R439" s="236" t="str">
        <f ca="1">IF(ISERROR($V439),"",OFFSET('Smelter Look-up'!$C$4,$V439-4,0)&amp;"")</f>
        <v/>
      </c>
      <c r="S439" s="250" t="str">
        <f t="shared" ca="1" si="18"/>
        <v/>
      </c>
      <c r="T439" s="250" t="str">
        <f ca="1">IF(B439="","",IF(ISERROR(MATCH($J439,SorP!$B$1:$B$6230,0)),"",INDIRECT("'SorP'!$A$"&amp;MATCH($J439,SorP!$B$1:$B$6230,0))))</f>
        <v/>
      </c>
      <c r="U439" s="280"/>
      <c r="V439" s="281" t="e">
        <f>IF(C439="",NA(),MATCH($B439&amp;$C439,'Smelter Look-up'!$J:$J,0))</f>
        <v>#N/A</v>
      </c>
      <c r="W439" s="282"/>
      <c r="X439" s="282">
        <f t="shared" ca="1" si="19"/>
        <v>0</v>
      </c>
      <c r="Y439" s="282"/>
      <c r="Z439" s="282"/>
      <c r="AB439" s="284" t="str">
        <f t="shared" si="20"/>
        <v/>
      </c>
    </row>
    <row r="440" spans="1:28" s="283" customFormat="1" ht="20.25">
      <c r="A440" s="235"/>
      <c r="B440" s="236" t="str">
        <f>IF(LEN(A440)=0,"",INDEX('Smelter Look-up'!$A:$A,MATCH($A440,'Smelter Look-up'!$E:$E,0)))</f>
        <v/>
      </c>
      <c r="C440" s="242" t="str">
        <f>IF(LEN(A440)=0,"",INDEX('Smelter Look-up'!$C:$C,MATCH($A440,'Smelter Look-up'!$E:$E,0)))</f>
        <v/>
      </c>
      <c r="D440" s="236"/>
      <c r="E440" s="236" t="str">
        <f ca="1">IF(ISERROR($V440),"",OFFSET('Smelter Look-up'!$D$4,$V440-4,0)&amp;"")</f>
        <v/>
      </c>
      <c r="F440" s="236" t="str">
        <f ca="1">IF(ISERROR($V440),"",OFFSET('Smelter Look-up'!$E$4,$V440-4,0))</f>
        <v/>
      </c>
      <c r="G440" s="236" t="str">
        <f ca="1">IF(C440=$X$4,"Enter smelter details", IF(ISERROR($V440),"",OFFSET('Smelter Look-up'!$F$4,$V440-4,0)))</f>
        <v/>
      </c>
      <c r="H440" s="237" t="str">
        <f ca="1">IF(ISERROR($V440),"",OFFSET('Smelter Look-up'!$G$4,$V440-4,0))</f>
        <v/>
      </c>
      <c r="I440" s="238" t="str">
        <f ca="1">IF(ISERROR($V440),"",OFFSET('Smelter Look-up'!$H$4,$V440-4,0))</f>
        <v/>
      </c>
      <c r="J440" s="238" t="str">
        <f ca="1">IF(ISERROR($V440),"",OFFSET('Smelter Look-up'!$I$4,$V440-4,0))</f>
        <v/>
      </c>
      <c r="K440" s="240"/>
      <c r="L440" s="240"/>
      <c r="M440" s="240"/>
      <c r="N440" s="240"/>
      <c r="O440" s="240"/>
      <c r="P440" s="239"/>
      <c r="Q440" s="241"/>
      <c r="R440" s="236" t="str">
        <f ca="1">IF(ISERROR($V440),"",OFFSET('Smelter Look-up'!$C$4,$V440-4,0)&amp;"")</f>
        <v/>
      </c>
      <c r="S440" s="250" t="str">
        <f t="shared" ca="1" si="18"/>
        <v/>
      </c>
      <c r="T440" s="250" t="str">
        <f ca="1">IF(B440="","",IF(ISERROR(MATCH($J440,SorP!$B$1:$B$6230,0)),"",INDIRECT("'SorP'!$A$"&amp;MATCH($J440,SorP!$B$1:$B$6230,0))))</f>
        <v/>
      </c>
      <c r="U440" s="280"/>
      <c r="V440" s="281" t="e">
        <f>IF(C440="",NA(),MATCH($B440&amp;$C440,'Smelter Look-up'!$J:$J,0))</f>
        <v>#N/A</v>
      </c>
      <c r="W440" s="282"/>
      <c r="X440" s="282">
        <f t="shared" ca="1" si="19"/>
        <v>0</v>
      </c>
      <c r="Y440" s="282"/>
      <c r="Z440" s="282"/>
      <c r="AB440" s="284" t="str">
        <f t="shared" si="20"/>
        <v/>
      </c>
    </row>
    <row r="441" spans="1:28" s="283" customFormat="1" ht="20.25">
      <c r="A441" s="235"/>
      <c r="B441" s="236" t="str">
        <f>IF(LEN(A441)=0,"",INDEX('Smelter Look-up'!$A:$A,MATCH($A441,'Smelter Look-up'!$E:$E,0)))</f>
        <v/>
      </c>
      <c r="C441" s="242" t="str">
        <f>IF(LEN(A441)=0,"",INDEX('Smelter Look-up'!$C:$C,MATCH($A441,'Smelter Look-up'!$E:$E,0)))</f>
        <v/>
      </c>
      <c r="D441" s="236"/>
      <c r="E441" s="236" t="str">
        <f ca="1">IF(ISERROR($V441),"",OFFSET('Smelter Look-up'!$D$4,$V441-4,0)&amp;"")</f>
        <v/>
      </c>
      <c r="F441" s="236" t="str">
        <f ca="1">IF(ISERROR($V441),"",OFFSET('Smelter Look-up'!$E$4,$V441-4,0))</f>
        <v/>
      </c>
      <c r="G441" s="236" t="str">
        <f ca="1">IF(C441=$X$4,"Enter smelter details", IF(ISERROR($V441),"",OFFSET('Smelter Look-up'!$F$4,$V441-4,0)))</f>
        <v/>
      </c>
      <c r="H441" s="237" t="str">
        <f ca="1">IF(ISERROR($V441),"",OFFSET('Smelter Look-up'!$G$4,$V441-4,0))</f>
        <v/>
      </c>
      <c r="I441" s="238" t="str">
        <f ca="1">IF(ISERROR($V441),"",OFFSET('Smelter Look-up'!$H$4,$V441-4,0))</f>
        <v/>
      </c>
      <c r="J441" s="238" t="str">
        <f ca="1">IF(ISERROR($V441),"",OFFSET('Smelter Look-up'!$I$4,$V441-4,0))</f>
        <v/>
      </c>
      <c r="K441" s="240"/>
      <c r="L441" s="240"/>
      <c r="M441" s="240"/>
      <c r="N441" s="240"/>
      <c r="O441" s="240"/>
      <c r="P441" s="239"/>
      <c r="Q441" s="241"/>
      <c r="R441" s="236" t="str">
        <f ca="1">IF(ISERROR($V441),"",OFFSET('Smelter Look-up'!$C$4,$V441-4,0)&amp;"")</f>
        <v/>
      </c>
      <c r="S441" s="250" t="str">
        <f t="shared" ca="1" si="18"/>
        <v/>
      </c>
      <c r="T441" s="250" t="str">
        <f ca="1">IF(B441="","",IF(ISERROR(MATCH($J441,SorP!$B$1:$B$6230,0)),"",INDIRECT("'SorP'!$A$"&amp;MATCH($J441,SorP!$B$1:$B$6230,0))))</f>
        <v/>
      </c>
      <c r="U441" s="280"/>
      <c r="V441" s="281" t="e">
        <f>IF(C441="",NA(),MATCH($B441&amp;$C441,'Smelter Look-up'!$J:$J,0))</f>
        <v>#N/A</v>
      </c>
      <c r="W441" s="282"/>
      <c r="X441" s="282">
        <f t="shared" ca="1" si="19"/>
        <v>0</v>
      </c>
      <c r="Y441" s="282"/>
      <c r="Z441" s="282"/>
      <c r="AB441" s="284" t="str">
        <f t="shared" si="20"/>
        <v/>
      </c>
    </row>
    <row r="442" spans="1:28" s="283" customFormat="1" ht="20.25">
      <c r="A442" s="235"/>
      <c r="B442" s="236" t="str">
        <f>IF(LEN(A442)=0,"",INDEX('Smelter Look-up'!$A:$A,MATCH($A442,'Smelter Look-up'!$E:$E,0)))</f>
        <v/>
      </c>
      <c r="C442" s="242" t="str">
        <f>IF(LEN(A442)=0,"",INDEX('Smelter Look-up'!$C:$C,MATCH($A442,'Smelter Look-up'!$E:$E,0)))</f>
        <v/>
      </c>
      <c r="D442" s="236"/>
      <c r="E442" s="236" t="str">
        <f ca="1">IF(ISERROR($V442),"",OFFSET('Smelter Look-up'!$D$4,$V442-4,0)&amp;"")</f>
        <v/>
      </c>
      <c r="F442" s="236" t="str">
        <f ca="1">IF(ISERROR($V442),"",OFFSET('Smelter Look-up'!$E$4,$V442-4,0))</f>
        <v/>
      </c>
      <c r="G442" s="236" t="str">
        <f ca="1">IF(C442=$X$4,"Enter smelter details", IF(ISERROR($V442),"",OFFSET('Smelter Look-up'!$F$4,$V442-4,0)))</f>
        <v/>
      </c>
      <c r="H442" s="237" t="str">
        <f ca="1">IF(ISERROR($V442),"",OFFSET('Smelter Look-up'!$G$4,$V442-4,0))</f>
        <v/>
      </c>
      <c r="I442" s="238" t="str">
        <f ca="1">IF(ISERROR($V442),"",OFFSET('Smelter Look-up'!$H$4,$V442-4,0))</f>
        <v/>
      </c>
      <c r="J442" s="238" t="str">
        <f ca="1">IF(ISERROR($V442),"",OFFSET('Smelter Look-up'!$I$4,$V442-4,0))</f>
        <v/>
      </c>
      <c r="K442" s="240"/>
      <c r="L442" s="240"/>
      <c r="M442" s="240"/>
      <c r="N442" s="240"/>
      <c r="O442" s="240"/>
      <c r="P442" s="239"/>
      <c r="Q442" s="241"/>
      <c r="R442" s="236" t="str">
        <f ca="1">IF(ISERROR($V442),"",OFFSET('Smelter Look-up'!$C$4,$V442-4,0)&amp;"")</f>
        <v/>
      </c>
      <c r="S442" s="250" t="str">
        <f t="shared" ca="1" si="18"/>
        <v/>
      </c>
      <c r="T442" s="250" t="str">
        <f ca="1">IF(B442="","",IF(ISERROR(MATCH($J442,SorP!$B$1:$B$6230,0)),"",INDIRECT("'SorP'!$A$"&amp;MATCH($J442,SorP!$B$1:$B$6230,0))))</f>
        <v/>
      </c>
      <c r="U442" s="280"/>
      <c r="V442" s="281" t="e">
        <f>IF(C442="",NA(),MATCH($B442&amp;$C442,'Smelter Look-up'!$J:$J,0))</f>
        <v>#N/A</v>
      </c>
      <c r="W442" s="282"/>
      <c r="X442" s="282">
        <f t="shared" ca="1" si="19"/>
        <v>0</v>
      </c>
      <c r="Y442" s="282"/>
      <c r="Z442" s="282"/>
      <c r="AB442" s="284" t="str">
        <f t="shared" si="20"/>
        <v/>
      </c>
    </row>
    <row r="443" spans="1:28" s="283" customFormat="1" ht="20.25">
      <c r="A443" s="235"/>
      <c r="B443" s="236" t="str">
        <f>IF(LEN(A443)=0,"",INDEX('Smelter Look-up'!$A:$A,MATCH($A443,'Smelter Look-up'!$E:$E,0)))</f>
        <v/>
      </c>
      <c r="C443" s="242" t="str">
        <f>IF(LEN(A443)=0,"",INDEX('Smelter Look-up'!$C:$C,MATCH($A443,'Smelter Look-up'!$E:$E,0)))</f>
        <v/>
      </c>
      <c r="D443" s="236"/>
      <c r="E443" s="236" t="str">
        <f ca="1">IF(ISERROR($V443),"",OFFSET('Smelter Look-up'!$D$4,$V443-4,0)&amp;"")</f>
        <v/>
      </c>
      <c r="F443" s="236" t="str">
        <f ca="1">IF(ISERROR($V443),"",OFFSET('Smelter Look-up'!$E$4,$V443-4,0))</f>
        <v/>
      </c>
      <c r="G443" s="236" t="str">
        <f ca="1">IF(C443=$X$4,"Enter smelter details", IF(ISERROR($V443),"",OFFSET('Smelter Look-up'!$F$4,$V443-4,0)))</f>
        <v/>
      </c>
      <c r="H443" s="237" t="str">
        <f ca="1">IF(ISERROR($V443),"",OFFSET('Smelter Look-up'!$G$4,$V443-4,0))</f>
        <v/>
      </c>
      <c r="I443" s="238" t="str">
        <f ca="1">IF(ISERROR($V443),"",OFFSET('Smelter Look-up'!$H$4,$V443-4,0))</f>
        <v/>
      </c>
      <c r="J443" s="238" t="str">
        <f ca="1">IF(ISERROR($V443),"",OFFSET('Smelter Look-up'!$I$4,$V443-4,0))</f>
        <v/>
      </c>
      <c r="K443" s="240"/>
      <c r="L443" s="240"/>
      <c r="M443" s="240"/>
      <c r="N443" s="240"/>
      <c r="O443" s="240"/>
      <c r="P443" s="239"/>
      <c r="Q443" s="241"/>
      <c r="R443" s="236" t="str">
        <f ca="1">IF(ISERROR($V443),"",OFFSET('Smelter Look-up'!$C$4,$V443-4,0)&amp;"")</f>
        <v/>
      </c>
      <c r="S443" s="250" t="str">
        <f t="shared" ref="S443:S506" ca="1" si="21">IF(B443="","",IF(ISERROR(MATCH($E443,CL,0)),"Unknown",INDIRECT("'C'!$A$"&amp;MATCH($E443,CL,0)+1)))</f>
        <v/>
      </c>
      <c r="T443" s="250" t="str">
        <f ca="1">IF(B443="","",IF(ISERROR(MATCH($J443,SorP!$B$1:$B$6230,0)),"",INDIRECT("'SorP'!$A$"&amp;MATCH($J443,SorP!$B$1:$B$6230,0))))</f>
        <v/>
      </c>
      <c r="U443" s="280"/>
      <c r="V443" s="281" t="e">
        <f>IF(C443="",NA(),MATCH($B443&amp;$C443,'Smelter Look-up'!$J:$J,0))</f>
        <v>#N/A</v>
      </c>
      <c r="W443" s="282"/>
      <c r="X443" s="282">
        <f t="shared" ref="X443:X506" ca="1" si="22">IF(AND(C443="Smelter not listed",OR(LEN(D443)=0,LEN(E443)=0)),1,0)</f>
        <v>0</v>
      </c>
      <c r="Y443" s="282"/>
      <c r="Z443" s="282"/>
      <c r="AB443" s="284" t="str">
        <f t="shared" ref="AB443:AB506" si="23">B443&amp;C443</f>
        <v/>
      </c>
    </row>
    <row r="444" spans="1:28" s="283" customFormat="1" ht="20.25">
      <c r="A444" s="235"/>
      <c r="B444" s="236" t="str">
        <f>IF(LEN(A444)=0,"",INDEX('Smelter Look-up'!$A:$A,MATCH($A444,'Smelter Look-up'!$E:$E,0)))</f>
        <v/>
      </c>
      <c r="C444" s="242" t="str">
        <f>IF(LEN(A444)=0,"",INDEX('Smelter Look-up'!$C:$C,MATCH($A444,'Smelter Look-up'!$E:$E,0)))</f>
        <v/>
      </c>
      <c r="D444" s="236"/>
      <c r="E444" s="236" t="str">
        <f ca="1">IF(ISERROR($V444),"",OFFSET('Smelter Look-up'!$D$4,$V444-4,0)&amp;"")</f>
        <v/>
      </c>
      <c r="F444" s="236" t="str">
        <f ca="1">IF(ISERROR($V444),"",OFFSET('Smelter Look-up'!$E$4,$V444-4,0))</f>
        <v/>
      </c>
      <c r="G444" s="236" t="str">
        <f ca="1">IF(C444=$X$4,"Enter smelter details", IF(ISERROR($V444),"",OFFSET('Smelter Look-up'!$F$4,$V444-4,0)))</f>
        <v/>
      </c>
      <c r="H444" s="237" t="str">
        <f ca="1">IF(ISERROR($V444),"",OFFSET('Smelter Look-up'!$G$4,$V444-4,0))</f>
        <v/>
      </c>
      <c r="I444" s="238" t="str">
        <f ca="1">IF(ISERROR($V444),"",OFFSET('Smelter Look-up'!$H$4,$V444-4,0))</f>
        <v/>
      </c>
      <c r="J444" s="238" t="str">
        <f ca="1">IF(ISERROR($V444),"",OFFSET('Smelter Look-up'!$I$4,$V444-4,0))</f>
        <v/>
      </c>
      <c r="K444" s="240"/>
      <c r="L444" s="240"/>
      <c r="M444" s="240"/>
      <c r="N444" s="240"/>
      <c r="O444" s="240"/>
      <c r="P444" s="239"/>
      <c r="Q444" s="241"/>
      <c r="R444" s="236" t="str">
        <f ca="1">IF(ISERROR($V444),"",OFFSET('Smelter Look-up'!$C$4,$V444-4,0)&amp;"")</f>
        <v/>
      </c>
      <c r="S444" s="250" t="str">
        <f t="shared" ca="1" si="21"/>
        <v/>
      </c>
      <c r="T444" s="250" t="str">
        <f ca="1">IF(B444="","",IF(ISERROR(MATCH($J444,SorP!$B$1:$B$6230,0)),"",INDIRECT("'SorP'!$A$"&amp;MATCH($J444,SorP!$B$1:$B$6230,0))))</f>
        <v/>
      </c>
      <c r="U444" s="280"/>
      <c r="V444" s="281" t="e">
        <f>IF(C444="",NA(),MATCH($B444&amp;$C444,'Smelter Look-up'!$J:$J,0))</f>
        <v>#N/A</v>
      </c>
      <c r="W444" s="282"/>
      <c r="X444" s="282">
        <f t="shared" ca="1" si="22"/>
        <v>0</v>
      </c>
      <c r="Y444" s="282"/>
      <c r="Z444" s="282"/>
      <c r="AB444" s="284" t="str">
        <f t="shared" si="23"/>
        <v/>
      </c>
    </row>
    <row r="445" spans="1:28" s="283" customFormat="1" ht="20.25">
      <c r="A445" s="235"/>
      <c r="B445" s="236" t="str">
        <f>IF(LEN(A445)=0,"",INDEX('Smelter Look-up'!$A:$A,MATCH($A445,'Smelter Look-up'!$E:$E,0)))</f>
        <v/>
      </c>
      <c r="C445" s="242" t="str">
        <f>IF(LEN(A445)=0,"",INDEX('Smelter Look-up'!$C:$C,MATCH($A445,'Smelter Look-up'!$E:$E,0)))</f>
        <v/>
      </c>
      <c r="D445" s="236"/>
      <c r="E445" s="236" t="str">
        <f ca="1">IF(ISERROR($V445),"",OFFSET('Smelter Look-up'!$D$4,$V445-4,0)&amp;"")</f>
        <v/>
      </c>
      <c r="F445" s="236" t="str">
        <f ca="1">IF(ISERROR($V445),"",OFFSET('Smelter Look-up'!$E$4,$V445-4,0))</f>
        <v/>
      </c>
      <c r="G445" s="236" t="str">
        <f ca="1">IF(C445=$X$4,"Enter smelter details", IF(ISERROR($V445),"",OFFSET('Smelter Look-up'!$F$4,$V445-4,0)))</f>
        <v/>
      </c>
      <c r="H445" s="237" t="str">
        <f ca="1">IF(ISERROR($V445),"",OFFSET('Smelter Look-up'!$G$4,$V445-4,0))</f>
        <v/>
      </c>
      <c r="I445" s="238" t="str">
        <f ca="1">IF(ISERROR($V445),"",OFFSET('Smelter Look-up'!$H$4,$V445-4,0))</f>
        <v/>
      </c>
      <c r="J445" s="238" t="str">
        <f ca="1">IF(ISERROR($V445),"",OFFSET('Smelter Look-up'!$I$4,$V445-4,0))</f>
        <v/>
      </c>
      <c r="K445" s="240"/>
      <c r="L445" s="240"/>
      <c r="M445" s="240"/>
      <c r="N445" s="240"/>
      <c r="O445" s="240"/>
      <c r="P445" s="239"/>
      <c r="Q445" s="241"/>
      <c r="R445" s="236" t="str">
        <f ca="1">IF(ISERROR($V445),"",OFFSET('Smelter Look-up'!$C$4,$V445-4,0)&amp;"")</f>
        <v/>
      </c>
      <c r="S445" s="250" t="str">
        <f t="shared" ca="1" si="21"/>
        <v/>
      </c>
      <c r="T445" s="250" t="str">
        <f ca="1">IF(B445="","",IF(ISERROR(MATCH($J445,SorP!$B$1:$B$6230,0)),"",INDIRECT("'SorP'!$A$"&amp;MATCH($J445,SorP!$B$1:$B$6230,0))))</f>
        <v/>
      </c>
      <c r="U445" s="280"/>
      <c r="V445" s="281" t="e">
        <f>IF(C445="",NA(),MATCH($B445&amp;$C445,'Smelter Look-up'!$J:$J,0))</f>
        <v>#N/A</v>
      </c>
      <c r="W445" s="282"/>
      <c r="X445" s="282">
        <f t="shared" ca="1" si="22"/>
        <v>0</v>
      </c>
      <c r="Y445" s="282"/>
      <c r="Z445" s="282"/>
      <c r="AB445" s="284" t="str">
        <f t="shared" si="23"/>
        <v/>
      </c>
    </row>
    <row r="446" spans="1:28" s="283" customFormat="1" ht="20.25">
      <c r="A446" s="235"/>
      <c r="B446" s="236" t="str">
        <f>IF(LEN(A446)=0,"",INDEX('Smelter Look-up'!$A:$A,MATCH($A446,'Smelter Look-up'!$E:$E,0)))</f>
        <v/>
      </c>
      <c r="C446" s="242" t="str">
        <f>IF(LEN(A446)=0,"",INDEX('Smelter Look-up'!$C:$C,MATCH($A446,'Smelter Look-up'!$E:$E,0)))</f>
        <v/>
      </c>
      <c r="D446" s="236"/>
      <c r="E446" s="236" t="str">
        <f ca="1">IF(ISERROR($V446),"",OFFSET('Smelter Look-up'!$D$4,$V446-4,0)&amp;"")</f>
        <v/>
      </c>
      <c r="F446" s="236" t="str">
        <f ca="1">IF(ISERROR($V446),"",OFFSET('Smelter Look-up'!$E$4,$V446-4,0))</f>
        <v/>
      </c>
      <c r="G446" s="236" t="str">
        <f ca="1">IF(C446=$X$4,"Enter smelter details", IF(ISERROR($V446),"",OFFSET('Smelter Look-up'!$F$4,$V446-4,0)))</f>
        <v/>
      </c>
      <c r="H446" s="237" t="str">
        <f ca="1">IF(ISERROR($V446),"",OFFSET('Smelter Look-up'!$G$4,$V446-4,0))</f>
        <v/>
      </c>
      <c r="I446" s="238" t="str">
        <f ca="1">IF(ISERROR($V446),"",OFFSET('Smelter Look-up'!$H$4,$V446-4,0))</f>
        <v/>
      </c>
      <c r="J446" s="238" t="str">
        <f ca="1">IF(ISERROR($V446),"",OFFSET('Smelter Look-up'!$I$4,$V446-4,0))</f>
        <v/>
      </c>
      <c r="K446" s="240"/>
      <c r="L446" s="240"/>
      <c r="M446" s="240"/>
      <c r="N446" s="240"/>
      <c r="O446" s="240"/>
      <c r="P446" s="239"/>
      <c r="Q446" s="241"/>
      <c r="R446" s="236" t="str">
        <f ca="1">IF(ISERROR($V446),"",OFFSET('Smelter Look-up'!$C$4,$V446-4,0)&amp;"")</f>
        <v/>
      </c>
      <c r="S446" s="250" t="str">
        <f t="shared" ca="1" si="21"/>
        <v/>
      </c>
      <c r="T446" s="250" t="str">
        <f ca="1">IF(B446="","",IF(ISERROR(MATCH($J446,SorP!$B$1:$B$6230,0)),"",INDIRECT("'SorP'!$A$"&amp;MATCH($J446,SorP!$B$1:$B$6230,0))))</f>
        <v/>
      </c>
      <c r="U446" s="280"/>
      <c r="V446" s="281" t="e">
        <f>IF(C446="",NA(),MATCH($B446&amp;$C446,'Smelter Look-up'!$J:$J,0))</f>
        <v>#N/A</v>
      </c>
      <c r="W446" s="282"/>
      <c r="X446" s="282">
        <f t="shared" ca="1" si="22"/>
        <v>0</v>
      </c>
      <c r="Y446" s="282"/>
      <c r="Z446" s="282"/>
      <c r="AB446" s="284" t="str">
        <f t="shared" si="23"/>
        <v/>
      </c>
    </row>
    <row r="447" spans="1:28" s="283" customFormat="1" ht="20.25">
      <c r="A447" s="235"/>
      <c r="B447" s="236" t="str">
        <f>IF(LEN(A447)=0,"",INDEX('Smelter Look-up'!$A:$A,MATCH($A447,'Smelter Look-up'!$E:$E,0)))</f>
        <v/>
      </c>
      <c r="C447" s="242" t="str">
        <f>IF(LEN(A447)=0,"",INDEX('Smelter Look-up'!$C:$C,MATCH($A447,'Smelter Look-up'!$E:$E,0)))</f>
        <v/>
      </c>
      <c r="D447" s="236"/>
      <c r="E447" s="236" t="str">
        <f ca="1">IF(ISERROR($V447),"",OFFSET('Smelter Look-up'!$D$4,$V447-4,0)&amp;"")</f>
        <v/>
      </c>
      <c r="F447" s="236" t="str">
        <f ca="1">IF(ISERROR($V447),"",OFFSET('Smelter Look-up'!$E$4,$V447-4,0))</f>
        <v/>
      </c>
      <c r="G447" s="236" t="str">
        <f ca="1">IF(C447=$X$4,"Enter smelter details", IF(ISERROR($V447),"",OFFSET('Smelter Look-up'!$F$4,$V447-4,0)))</f>
        <v/>
      </c>
      <c r="H447" s="237" t="str">
        <f ca="1">IF(ISERROR($V447),"",OFFSET('Smelter Look-up'!$G$4,$V447-4,0))</f>
        <v/>
      </c>
      <c r="I447" s="238" t="str">
        <f ca="1">IF(ISERROR($V447),"",OFFSET('Smelter Look-up'!$H$4,$V447-4,0))</f>
        <v/>
      </c>
      <c r="J447" s="238" t="str">
        <f ca="1">IF(ISERROR($V447),"",OFFSET('Smelter Look-up'!$I$4,$V447-4,0))</f>
        <v/>
      </c>
      <c r="K447" s="240"/>
      <c r="L447" s="240"/>
      <c r="M447" s="240"/>
      <c r="N447" s="240"/>
      <c r="O447" s="240"/>
      <c r="P447" s="239"/>
      <c r="Q447" s="241"/>
      <c r="R447" s="236" t="str">
        <f ca="1">IF(ISERROR($V447),"",OFFSET('Smelter Look-up'!$C$4,$V447-4,0)&amp;"")</f>
        <v/>
      </c>
      <c r="S447" s="250" t="str">
        <f t="shared" ca="1" si="21"/>
        <v/>
      </c>
      <c r="T447" s="250" t="str">
        <f ca="1">IF(B447="","",IF(ISERROR(MATCH($J447,SorP!$B$1:$B$6230,0)),"",INDIRECT("'SorP'!$A$"&amp;MATCH($J447,SorP!$B$1:$B$6230,0))))</f>
        <v/>
      </c>
      <c r="U447" s="280"/>
      <c r="V447" s="281" t="e">
        <f>IF(C447="",NA(),MATCH($B447&amp;$C447,'Smelter Look-up'!$J:$J,0))</f>
        <v>#N/A</v>
      </c>
      <c r="W447" s="282"/>
      <c r="X447" s="282">
        <f t="shared" ca="1" si="22"/>
        <v>0</v>
      </c>
      <c r="Y447" s="282"/>
      <c r="Z447" s="282"/>
      <c r="AB447" s="284" t="str">
        <f t="shared" si="23"/>
        <v/>
      </c>
    </row>
    <row r="448" spans="1:28" s="283" customFormat="1" ht="20.25">
      <c r="A448" s="235"/>
      <c r="B448" s="236" t="str">
        <f>IF(LEN(A448)=0,"",INDEX('Smelter Look-up'!$A:$A,MATCH($A448,'Smelter Look-up'!$E:$E,0)))</f>
        <v/>
      </c>
      <c r="C448" s="242" t="str">
        <f>IF(LEN(A448)=0,"",INDEX('Smelter Look-up'!$C:$C,MATCH($A448,'Smelter Look-up'!$E:$E,0)))</f>
        <v/>
      </c>
      <c r="D448" s="236"/>
      <c r="E448" s="236" t="str">
        <f ca="1">IF(ISERROR($V448),"",OFFSET('Smelter Look-up'!$D$4,$V448-4,0)&amp;"")</f>
        <v/>
      </c>
      <c r="F448" s="236" t="str">
        <f ca="1">IF(ISERROR($V448),"",OFFSET('Smelter Look-up'!$E$4,$V448-4,0))</f>
        <v/>
      </c>
      <c r="G448" s="236" t="str">
        <f ca="1">IF(C448=$X$4,"Enter smelter details", IF(ISERROR($V448),"",OFFSET('Smelter Look-up'!$F$4,$V448-4,0)))</f>
        <v/>
      </c>
      <c r="H448" s="237" t="str">
        <f ca="1">IF(ISERROR($V448),"",OFFSET('Smelter Look-up'!$G$4,$V448-4,0))</f>
        <v/>
      </c>
      <c r="I448" s="238" t="str">
        <f ca="1">IF(ISERROR($V448),"",OFFSET('Smelter Look-up'!$H$4,$V448-4,0))</f>
        <v/>
      </c>
      <c r="J448" s="238" t="str">
        <f ca="1">IF(ISERROR($V448),"",OFFSET('Smelter Look-up'!$I$4,$V448-4,0))</f>
        <v/>
      </c>
      <c r="K448" s="240"/>
      <c r="L448" s="240"/>
      <c r="M448" s="240"/>
      <c r="N448" s="240"/>
      <c r="O448" s="240"/>
      <c r="P448" s="239"/>
      <c r="Q448" s="241"/>
      <c r="R448" s="236" t="str">
        <f ca="1">IF(ISERROR($V448),"",OFFSET('Smelter Look-up'!$C$4,$V448-4,0)&amp;"")</f>
        <v/>
      </c>
      <c r="S448" s="250" t="str">
        <f t="shared" ca="1" si="21"/>
        <v/>
      </c>
      <c r="T448" s="250" t="str">
        <f ca="1">IF(B448="","",IF(ISERROR(MATCH($J448,SorP!$B$1:$B$6230,0)),"",INDIRECT("'SorP'!$A$"&amp;MATCH($J448,SorP!$B$1:$B$6230,0))))</f>
        <v/>
      </c>
      <c r="U448" s="280"/>
      <c r="V448" s="281" t="e">
        <f>IF(C448="",NA(),MATCH($B448&amp;$C448,'Smelter Look-up'!$J:$J,0))</f>
        <v>#N/A</v>
      </c>
      <c r="W448" s="282"/>
      <c r="X448" s="282">
        <f t="shared" ca="1" si="22"/>
        <v>0</v>
      </c>
      <c r="Y448" s="282"/>
      <c r="Z448" s="282"/>
      <c r="AB448" s="284" t="str">
        <f t="shared" si="23"/>
        <v/>
      </c>
    </row>
    <row r="449" spans="1:28" s="283" customFormat="1" ht="20.25">
      <c r="A449" s="235"/>
      <c r="B449" s="236" t="str">
        <f>IF(LEN(A449)=0,"",INDEX('Smelter Look-up'!$A:$A,MATCH($A449,'Smelter Look-up'!$E:$E,0)))</f>
        <v/>
      </c>
      <c r="C449" s="242" t="str">
        <f>IF(LEN(A449)=0,"",INDEX('Smelter Look-up'!$C:$C,MATCH($A449,'Smelter Look-up'!$E:$E,0)))</f>
        <v/>
      </c>
      <c r="D449" s="236"/>
      <c r="E449" s="236" t="str">
        <f ca="1">IF(ISERROR($V449),"",OFFSET('Smelter Look-up'!$D$4,$V449-4,0)&amp;"")</f>
        <v/>
      </c>
      <c r="F449" s="236" t="str">
        <f ca="1">IF(ISERROR($V449),"",OFFSET('Smelter Look-up'!$E$4,$V449-4,0))</f>
        <v/>
      </c>
      <c r="G449" s="236" t="str">
        <f ca="1">IF(C449=$X$4,"Enter smelter details", IF(ISERROR($V449),"",OFFSET('Smelter Look-up'!$F$4,$V449-4,0)))</f>
        <v/>
      </c>
      <c r="H449" s="237" t="str">
        <f ca="1">IF(ISERROR($V449),"",OFFSET('Smelter Look-up'!$G$4,$V449-4,0))</f>
        <v/>
      </c>
      <c r="I449" s="238" t="str">
        <f ca="1">IF(ISERROR($V449),"",OFFSET('Smelter Look-up'!$H$4,$V449-4,0))</f>
        <v/>
      </c>
      <c r="J449" s="238" t="str">
        <f ca="1">IF(ISERROR($V449),"",OFFSET('Smelter Look-up'!$I$4,$V449-4,0))</f>
        <v/>
      </c>
      <c r="K449" s="240"/>
      <c r="L449" s="240"/>
      <c r="M449" s="240"/>
      <c r="N449" s="240"/>
      <c r="O449" s="240"/>
      <c r="P449" s="239"/>
      <c r="Q449" s="241"/>
      <c r="R449" s="236" t="str">
        <f ca="1">IF(ISERROR($V449),"",OFFSET('Smelter Look-up'!$C$4,$V449-4,0)&amp;"")</f>
        <v/>
      </c>
      <c r="S449" s="250" t="str">
        <f t="shared" ca="1" si="21"/>
        <v/>
      </c>
      <c r="T449" s="250" t="str">
        <f ca="1">IF(B449="","",IF(ISERROR(MATCH($J449,SorP!$B$1:$B$6230,0)),"",INDIRECT("'SorP'!$A$"&amp;MATCH($J449,SorP!$B$1:$B$6230,0))))</f>
        <v/>
      </c>
      <c r="U449" s="280"/>
      <c r="V449" s="281" t="e">
        <f>IF(C449="",NA(),MATCH($B449&amp;$C449,'Smelter Look-up'!$J:$J,0))</f>
        <v>#N/A</v>
      </c>
      <c r="W449" s="282"/>
      <c r="X449" s="282">
        <f t="shared" ca="1" si="22"/>
        <v>0</v>
      </c>
      <c r="Y449" s="282"/>
      <c r="Z449" s="282"/>
      <c r="AB449" s="284" t="str">
        <f t="shared" si="23"/>
        <v/>
      </c>
    </row>
    <row r="450" spans="1:28" s="283" customFormat="1" ht="20.25">
      <c r="A450" s="235"/>
      <c r="B450" s="236" t="str">
        <f>IF(LEN(A450)=0,"",INDEX('Smelter Look-up'!$A:$A,MATCH($A450,'Smelter Look-up'!$E:$E,0)))</f>
        <v/>
      </c>
      <c r="C450" s="242" t="str">
        <f>IF(LEN(A450)=0,"",INDEX('Smelter Look-up'!$C:$C,MATCH($A450,'Smelter Look-up'!$E:$E,0)))</f>
        <v/>
      </c>
      <c r="D450" s="236"/>
      <c r="E450" s="236" t="str">
        <f ca="1">IF(ISERROR($V450),"",OFFSET('Smelter Look-up'!$D$4,$V450-4,0)&amp;"")</f>
        <v/>
      </c>
      <c r="F450" s="236" t="str">
        <f ca="1">IF(ISERROR($V450),"",OFFSET('Smelter Look-up'!$E$4,$V450-4,0))</f>
        <v/>
      </c>
      <c r="G450" s="236" t="str">
        <f ca="1">IF(C450=$X$4,"Enter smelter details", IF(ISERROR($V450),"",OFFSET('Smelter Look-up'!$F$4,$V450-4,0)))</f>
        <v/>
      </c>
      <c r="H450" s="237" t="str">
        <f ca="1">IF(ISERROR($V450),"",OFFSET('Smelter Look-up'!$G$4,$V450-4,0))</f>
        <v/>
      </c>
      <c r="I450" s="238" t="str">
        <f ca="1">IF(ISERROR($V450),"",OFFSET('Smelter Look-up'!$H$4,$V450-4,0))</f>
        <v/>
      </c>
      <c r="J450" s="238" t="str">
        <f ca="1">IF(ISERROR($V450),"",OFFSET('Smelter Look-up'!$I$4,$V450-4,0))</f>
        <v/>
      </c>
      <c r="K450" s="240"/>
      <c r="L450" s="240"/>
      <c r="M450" s="240"/>
      <c r="N450" s="240"/>
      <c r="O450" s="240"/>
      <c r="P450" s="239"/>
      <c r="Q450" s="241"/>
      <c r="R450" s="236" t="str">
        <f ca="1">IF(ISERROR($V450),"",OFFSET('Smelter Look-up'!$C$4,$V450-4,0)&amp;"")</f>
        <v/>
      </c>
      <c r="S450" s="250" t="str">
        <f t="shared" ca="1" si="21"/>
        <v/>
      </c>
      <c r="T450" s="250" t="str">
        <f ca="1">IF(B450="","",IF(ISERROR(MATCH($J450,SorP!$B$1:$B$6230,0)),"",INDIRECT("'SorP'!$A$"&amp;MATCH($J450,SorP!$B$1:$B$6230,0))))</f>
        <v/>
      </c>
      <c r="U450" s="280"/>
      <c r="V450" s="281" t="e">
        <f>IF(C450="",NA(),MATCH($B450&amp;$C450,'Smelter Look-up'!$J:$J,0))</f>
        <v>#N/A</v>
      </c>
      <c r="W450" s="282"/>
      <c r="X450" s="282">
        <f t="shared" ca="1" si="22"/>
        <v>0</v>
      </c>
      <c r="Y450" s="282"/>
      <c r="Z450" s="282"/>
      <c r="AB450" s="284" t="str">
        <f t="shared" si="23"/>
        <v/>
      </c>
    </row>
    <row r="451" spans="1:28" s="283" customFormat="1" ht="20.25">
      <c r="A451" s="235"/>
      <c r="B451" s="236" t="str">
        <f>IF(LEN(A451)=0,"",INDEX('Smelter Look-up'!$A:$A,MATCH($A451,'Smelter Look-up'!$E:$E,0)))</f>
        <v/>
      </c>
      <c r="C451" s="242" t="str">
        <f>IF(LEN(A451)=0,"",INDEX('Smelter Look-up'!$C:$C,MATCH($A451,'Smelter Look-up'!$E:$E,0)))</f>
        <v/>
      </c>
      <c r="D451" s="236"/>
      <c r="E451" s="236" t="str">
        <f ca="1">IF(ISERROR($V451),"",OFFSET('Smelter Look-up'!$D$4,$V451-4,0)&amp;"")</f>
        <v/>
      </c>
      <c r="F451" s="236" t="str">
        <f ca="1">IF(ISERROR($V451),"",OFFSET('Smelter Look-up'!$E$4,$V451-4,0))</f>
        <v/>
      </c>
      <c r="G451" s="236" t="str">
        <f ca="1">IF(C451=$X$4,"Enter smelter details", IF(ISERROR($V451),"",OFFSET('Smelter Look-up'!$F$4,$V451-4,0)))</f>
        <v/>
      </c>
      <c r="H451" s="237" t="str">
        <f ca="1">IF(ISERROR($V451),"",OFFSET('Smelter Look-up'!$G$4,$V451-4,0))</f>
        <v/>
      </c>
      <c r="I451" s="238" t="str">
        <f ca="1">IF(ISERROR($V451),"",OFFSET('Smelter Look-up'!$H$4,$V451-4,0))</f>
        <v/>
      </c>
      <c r="J451" s="238" t="str">
        <f ca="1">IF(ISERROR($V451),"",OFFSET('Smelter Look-up'!$I$4,$V451-4,0))</f>
        <v/>
      </c>
      <c r="K451" s="240"/>
      <c r="L451" s="240"/>
      <c r="M451" s="240"/>
      <c r="N451" s="240"/>
      <c r="O451" s="240"/>
      <c r="P451" s="239"/>
      <c r="Q451" s="241"/>
      <c r="R451" s="236" t="str">
        <f ca="1">IF(ISERROR($V451),"",OFFSET('Smelter Look-up'!$C$4,$V451-4,0)&amp;"")</f>
        <v/>
      </c>
      <c r="S451" s="250" t="str">
        <f t="shared" ca="1" si="21"/>
        <v/>
      </c>
      <c r="T451" s="250" t="str">
        <f ca="1">IF(B451="","",IF(ISERROR(MATCH($J451,SorP!$B$1:$B$6230,0)),"",INDIRECT("'SorP'!$A$"&amp;MATCH($J451,SorP!$B$1:$B$6230,0))))</f>
        <v/>
      </c>
      <c r="U451" s="280"/>
      <c r="V451" s="281" t="e">
        <f>IF(C451="",NA(),MATCH($B451&amp;$C451,'Smelter Look-up'!$J:$J,0))</f>
        <v>#N/A</v>
      </c>
      <c r="W451" s="282"/>
      <c r="X451" s="282">
        <f t="shared" ca="1" si="22"/>
        <v>0</v>
      </c>
      <c r="Y451" s="282"/>
      <c r="Z451" s="282"/>
      <c r="AB451" s="284" t="str">
        <f t="shared" si="23"/>
        <v/>
      </c>
    </row>
    <row r="452" spans="1:28" s="283" customFormat="1" ht="20.25">
      <c r="A452" s="235"/>
      <c r="B452" s="236" t="str">
        <f>IF(LEN(A452)=0,"",INDEX('Smelter Look-up'!$A:$A,MATCH($A452,'Smelter Look-up'!$E:$E,0)))</f>
        <v/>
      </c>
      <c r="C452" s="242" t="str">
        <f>IF(LEN(A452)=0,"",INDEX('Smelter Look-up'!$C:$C,MATCH($A452,'Smelter Look-up'!$E:$E,0)))</f>
        <v/>
      </c>
      <c r="D452" s="236"/>
      <c r="E452" s="236" t="str">
        <f ca="1">IF(ISERROR($V452),"",OFFSET('Smelter Look-up'!$D$4,$V452-4,0)&amp;"")</f>
        <v/>
      </c>
      <c r="F452" s="236" t="str">
        <f ca="1">IF(ISERROR($V452),"",OFFSET('Smelter Look-up'!$E$4,$V452-4,0))</f>
        <v/>
      </c>
      <c r="G452" s="236" t="str">
        <f ca="1">IF(C452=$X$4,"Enter smelter details", IF(ISERROR($V452),"",OFFSET('Smelter Look-up'!$F$4,$V452-4,0)))</f>
        <v/>
      </c>
      <c r="H452" s="237" t="str">
        <f ca="1">IF(ISERROR($V452),"",OFFSET('Smelter Look-up'!$G$4,$V452-4,0))</f>
        <v/>
      </c>
      <c r="I452" s="238" t="str">
        <f ca="1">IF(ISERROR($V452),"",OFFSET('Smelter Look-up'!$H$4,$V452-4,0))</f>
        <v/>
      </c>
      <c r="J452" s="238" t="str">
        <f ca="1">IF(ISERROR($V452),"",OFFSET('Smelter Look-up'!$I$4,$V452-4,0))</f>
        <v/>
      </c>
      <c r="K452" s="240"/>
      <c r="L452" s="240"/>
      <c r="M452" s="240"/>
      <c r="N452" s="240"/>
      <c r="O452" s="240"/>
      <c r="P452" s="239"/>
      <c r="Q452" s="241"/>
      <c r="R452" s="236" t="str">
        <f ca="1">IF(ISERROR($V452),"",OFFSET('Smelter Look-up'!$C$4,$V452-4,0)&amp;"")</f>
        <v/>
      </c>
      <c r="S452" s="250" t="str">
        <f t="shared" ca="1" si="21"/>
        <v/>
      </c>
      <c r="T452" s="250" t="str">
        <f ca="1">IF(B452="","",IF(ISERROR(MATCH($J452,SorP!$B$1:$B$6230,0)),"",INDIRECT("'SorP'!$A$"&amp;MATCH($J452,SorP!$B$1:$B$6230,0))))</f>
        <v/>
      </c>
      <c r="U452" s="280"/>
      <c r="V452" s="281" t="e">
        <f>IF(C452="",NA(),MATCH($B452&amp;$C452,'Smelter Look-up'!$J:$J,0))</f>
        <v>#N/A</v>
      </c>
      <c r="W452" s="282"/>
      <c r="X452" s="282">
        <f t="shared" ca="1" si="22"/>
        <v>0</v>
      </c>
      <c r="Y452" s="282"/>
      <c r="Z452" s="282"/>
      <c r="AB452" s="284" t="str">
        <f t="shared" si="23"/>
        <v/>
      </c>
    </row>
    <row r="453" spans="1:28" s="283" customFormat="1" ht="20.25">
      <c r="A453" s="235"/>
      <c r="B453" s="236" t="str">
        <f>IF(LEN(A453)=0,"",INDEX('Smelter Look-up'!$A:$A,MATCH($A453,'Smelter Look-up'!$E:$E,0)))</f>
        <v/>
      </c>
      <c r="C453" s="242" t="str">
        <f>IF(LEN(A453)=0,"",INDEX('Smelter Look-up'!$C:$C,MATCH($A453,'Smelter Look-up'!$E:$E,0)))</f>
        <v/>
      </c>
      <c r="D453" s="236"/>
      <c r="E453" s="236" t="str">
        <f ca="1">IF(ISERROR($V453),"",OFFSET('Smelter Look-up'!$D$4,$V453-4,0)&amp;"")</f>
        <v/>
      </c>
      <c r="F453" s="236" t="str">
        <f ca="1">IF(ISERROR($V453),"",OFFSET('Smelter Look-up'!$E$4,$V453-4,0))</f>
        <v/>
      </c>
      <c r="G453" s="236" t="str">
        <f ca="1">IF(C453=$X$4,"Enter smelter details", IF(ISERROR($V453),"",OFFSET('Smelter Look-up'!$F$4,$V453-4,0)))</f>
        <v/>
      </c>
      <c r="H453" s="237" t="str">
        <f ca="1">IF(ISERROR($V453),"",OFFSET('Smelter Look-up'!$G$4,$V453-4,0))</f>
        <v/>
      </c>
      <c r="I453" s="238" t="str">
        <f ca="1">IF(ISERROR($V453),"",OFFSET('Smelter Look-up'!$H$4,$V453-4,0))</f>
        <v/>
      </c>
      <c r="J453" s="238" t="str">
        <f ca="1">IF(ISERROR($V453),"",OFFSET('Smelter Look-up'!$I$4,$V453-4,0))</f>
        <v/>
      </c>
      <c r="K453" s="240"/>
      <c r="L453" s="240"/>
      <c r="M453" s="240"/>
      <c r="N453" s="240"/>
      <c r="O453" s="240"/>
      <c r="P453" s="239"/>
      <c r="Q453" s="241"/>
      <c r="R453" s="236" t="str">
        <f ca="1">IF(ISERROR($V453),"",OFFSET('Smelter Look-up'!$C$4,$V453-4,0)&amp;"")</f>
        <v/>
      </c>
      <c r="S453" s="250" t="str">
        <f t="shared" ca="1" si="21"/>
        <v/>
      </c>
      <c r="T453" s="250" t="str">
        <f ca="1">IF(B453="","",IF(ISERROR(MATCH($J453,SorP!$B$1:$B$6230,0)),"",INDIRECT("'SorP'!$A$"&amp;MATCH($J453,SorP!$B$1:$B$6230,0))))</f>
        <v/>
      </c>
      <c r="U453" s="280"/>
      <c r="V453" s="281" t="e">
        <f>IF(C453="",NA(),MATCH($B453&amp;$C453,'Smelter Look-up'!$J:$J,0))</f>
        <v>#N/A</v>
      </c>
      <c r="W453" s="282"/>
      <c r="X453" s="282">
        <f t="shared" ca="1" si="22"/>
        <v>0</v>
      </c>
      <c r="Y453" s="282"/>
      <c r="Z453" s="282"/>
      <c r="AB453" s="284" t="str">
        <f t="shared" si="23"/>
        <v/>
      </c>
    </row>
    <row r="454" spans="1:28" s="283" customFormat="1" ht="20.25">
      <c r="A454" s="235"/>
      <c r="B454" s="236" t="str">
        <f>IF(LEN(A454)=0,"",INDEX('Smelter Look-up'!$A:$A,MATCH($A454,'Smelter Look-up'!$E:$E,0)))</f>
        <v/>
      </c>
      <c r="C454" s="242" t="str">
        <f>IF(LEN(A454)=0,"",INDEX('Smelter Look-up'!$C:$C,MATCH($A454,'Smelter Look-up'!$E:$E,0)))</f>
        <v/>
      </c>
      <c r="D454" s="236"/>
      <c r="E454" s="236" t="str">
        <f ca="1">IF(ISERROR($V454),"",OFFSET('Smelter Look-up'!$D$4,$V454-4,0)&amp;"")</f>
        <v/>
      </c>
      <c r="F454" s="236" t="str">
        <f ca="1">IF(ISERROR($V454),"",OFFSET('Smelter Look-up'!$E$4,$V454-4,0))</f>
        <v/>
      </c>
      <c r="G454" s="236" t="str">
        <f ca="1">IF(C454=$X$4,"Enter smelter details", IF(ISERROR($V454),"",OFFSET('Smelter Look-up'!$F$4,$V454-4,0)))</f>
        <v/>
      </c>
      <c r="H454" s="237" t="str">
        <f ca="1">IF(ISERROR($V454),"",OFFSET('Smelter Look-up'!$G$4,$V454-4,0))</f>
        <v/>
      </c>
      <c r="I454" s="238" t="str">
        <f ca="1">IF(ISERROR($V454),"",OFFSET('Smelter Look-up'!$H$4,$V454-4,0))</f>
        <v/>
      </c>
      <c r="J454" s="238" t="str">
        <f ca="1">IF(ISERROR($V454),"",OFFSET('Smelter Look-up'!$I$4,$V454-4,0))</f>
        <v/>
      </c>
      <c r="K454" s="240"/>
      <c r="L454" s="240"/>
      <c r="M454" s="240"/>
      <c r="N454" s="240"/>
      <c r="O454" s="240"/>
      <c r="P454" s="239"/>
      <c r="Q454" s="241"/>
      <c r="R454" s="236" t="str">
        <f ca="1">IF(ISERROR($V454),"",OFFSET('Smelter Look-up'!$C$4,$V454-4,0)&amp;"")</f>
        <v/>
      </c>
      <c r="S454" s="250" t="str">
        <f t="shared" ca="1" si="21"/>
        <v/>
      </c>
      <c r="T454" s="250" t="str">
        <f ca="1">IF(B454="","",IF(ISERROR(MATCH($J454,SorP!$B$1:$B$6230,0)),"",INDIRECT("'SorP'!$A$"&amp;MATCH($J454,SorP!$B$1:$B$6230,0))))</f>
        <v/>
      </c>
      <c r="U454" s="280"/>
      <c r="V454" s="281" t="e">
        <f>IF(C454="",NA(),MATCH($B454&amp;$C454,'Smelter Look-up'!$J:$J,0))</f>
        <v>#N/A</v>
      </c>
      <c r="W454" s="282"/>
      <c r="X454" s="282">
        <f t="shared" ca="1" si="22"/>
        <v>0</v>
      </c>
      <c r="Y454" s="282"/>
      <c r="Z454" s="282"/>
      <c r="AB454" s="284" t="str">
        <f t="shared" si="23"/>
        <v/>
      </c>
    </row>
    <row r="455" spans="1:28" s="283" customFormat="1" ht="20.25">
      <c r="A455" s="235"/>
      <c r="B455" s="236" t="str">
        <f>IF(LEN(A455)=0,"",INDEX('Smelter Look-up'!$A:$A,MATCH($A455,'Smelter Look-up'!$E:$E,0)))</f>
        <v/>
      </c>
      <c r="C455" s="242" t="str">
        <f>IF(LEN(A455)=0,"",INDEX('Smelter Look-up'!$C:$C,MATCH($A455,'Smelter Look-up'!$E:$E,0)))</f>
        <v/>
      </c>
      <c r="D455" s="236"/>
      <c r="E455" s="236" t="str">
        <f ca="1">IF(ISERROR($V455),"",OFFSET('Smelter Look-up'!$D$4,$V455-4,0)&amp;"")</f>
        <v/>
      </c>
      <c r="F455" s="236" t="str">
        <f ca="1">IF(ISERROR($V455),"",OFFSET('Smelter Look-up'!$E$4,$V455-4,0))</f>
        <v/>
      </c>
      <c r="G455" s="236" t="str">
        <f ca="1">IF(C455=$X$4,"Enter smelter details", IF(ISERROR($V455),"",OFFSET('Smelter Look-up'!$F$4,$V455-4,0)))</f>
        <v/>
      </c>
      <c r="H455" s="237" t="str">
        <f ca="1">IF(ISERROR($V455),"",OFFSET('Smelter Look-up'!$G$4,$V455-4,0))</f>
        <v/>
      </c>
      <c r="I455" s="238" t="str">
        <f ca="1">IF(ISERROR($V455),"",OFFSET('Smelter Look-up'!$H$4,$V455-4,0))</f>
        <v/>
      </c>
      <c r="J455" s="238" t="str">
        <f ca="1">IF(ISERROR($V455),"",OFFSET('Smelter Look-up'!$I$4,$V455-4,0))</f>
        <v/>
      </c>
      <c r="K455" s="240"/>
      <c r="L455" s="240"/>
      <c r="M455" s="240"/>
      <c r="N455" s="240"/>
      <c r="O455" s="240"/>
      <c r="P455" s="239"/>
      <c r="Q455" s="241"/>
      <c r="R455" s="236" t="str">
        <f ca="1">IF(ISERROR($V455),"",OFFSET('Smelter Look-up'!$C$4,$V455-4,0)&amp;"")</f>
        <v/>
      </c>
      <c r="S455" s="250" t="str">
        <f t="shared" ca="1" si="21"/>
        <v/>
      </c>
      <c r="T455" s="250" t="str">
        <f ca="1">IF(B455="","",IF(ISERROR(MATCH($J455,SorP!$B$1:$B$6230,0)),"",INDIRECT("'SorP'!$A$"&amp;MATCH($J455,SorP!$B$1:$B$6230,0))))</f>
        <v/>
      </c>
      <c r="U455" s="280"/>
      <c r="V455" s="281" t="e">
        <f>IF(C455="",NA(),MATCH($B455&amp;$C455,'Smelter Look-up'!$J:$J,0))</f>
        <v>#N/A</v>
      </c>
      <c r="W455" s="282"/>
      <c r="X455" s="282">
        <f t="shared" ca="1" si="22"/>
        <v>0</v>
      </c>
      <c r="Y455" s="282"/>
      <c r="Z455" s="282"/>
      <c r="AB455" s="284" t="str">
        <f t="shared" si="23"/>
        <v/>
      </c>
    </row>
    <row r="456" spans="1:28" s="283" customFormat="1" ht="20.25">
      <c r="A456" s="235"/>
      <c r="B456" s="236" t="str">
        <f>IF(LEN(A456)=0,"",INDEX('Smelter Look-up'!$A:$A,MATCH($A456,'Smelter Look-up'!$E:$E,0)))</f>
        <v/>
      </c>
      <c r="C456" s="242" t="str">
        <f>IF(LEN(A456)=0,"",INDEX('Smelter Look-up'!$C:$C,MATCH($A456,'Smelter Look-up'!$E:$E,0)))</f>
        <v/>
      </c>
      <c r="D456" s="236"/>
      <c r="E456" s="236" t="str">
        <f ca="1">IF(ISERROR($V456),"",OFFSET('Smelter Look-up'!$D$4,$V456-4,0)&amp;"")</f>
        <v/>
      </c>
      <c r="F456" s="236" t="str">
        <f ca="1">IF(ISERROR($V456),"",OFFSET('Smelter Look-up'!$E$4,$V456-4,0))</f>
        <v/>
      </c>
      <c r="G456" s="236" t="str">
        <f ca="1">IF(C456=$X$4,"Enter smelter details", IF(ISERROR($V456),"",OFFSET('Smelter Look-up'!$F$4,$V456-4,0)))</f>
        <v/>
      </c>
      <c r="H456" s="237" t="str">
        <f ca="1">IF(ISERROR($V456),"",OFFSET('Smelter Look-up'!$G$4,$V456-4,0))</f>
        <v/>
      </c>
      <c r="I456" s="238" t="str">
        <f ca="1">IF(ISERROR($V456),"",OFFSET('Smelter Look-up'!$H$4,$V456-4,0))</f>
        <v/>
      </c>
      <c r="J456" s="238" t="str">
        <f ca="1">IF(ISERROR($V456),"",OFFSET('Smelter Look-up'!$I$4,$V456-4,0))</f>
        <v/>
      </c>
      <c r="K456" s="240"/>
      <c r="L456" s="240"/>
      <c r="M456" s="240"/>
      <c r="N456" s="240"/>
      <c r="O456" s="240"/>
      <c r="P456" s="239"/>
      <c r="Q456" s="241"/>
      <c r="R456" s="236" t="str">
        <f ca="1">IF(ISERROR($V456),"",OFFSET('Smelter Look-up'!$C$4,$V456-4,0)&amp;"")</f>
        <v/>
      </c>
      <c r="S456" s="250" t="str">
        <f t="shared" ca="1" si="21"/>
        <v/>
      </c>
      <c r="T456" s="250" t="str">
        <f ca="1">IF(B456="","",IF(ISERROR(MATCH($J456,SorP!$B$1:$B$6230,0)),"",INDIRECT("'SorP'!$A$"&amp;MATCH($J456,SorP!$B$1:$B$6230,0))))</f>
        <v/>
      </c>
      <c r="U456" s="280"/>
      <c r="V456" s="281" t="e">
        <f>IF(C456="",NA(),MATCH($B456&amp;$C456,'Smelter Look-up'!$J:$J,0))</f>
        <v>#N/A</v>
      </c>
      <c r="W456" s="282"/>
      <c r="X456" s="282">
        <f t="shared" ca="1" si="22"/>
        <v>0</v>
      </c>
      <c r="Y456" s="282"/>
      <c r="Z456" s="282"/>
      <c r="AB456" s="284" t="str">
        <f t="shared" si="23"/>
        <v/>
      </c>
    </row>
    <row r="457" spans="1:28" s="283" customFormat="1" ht="20.25">
      <c r="A457" s="235"/>
      <c r="B457" s="236" t="str">
        <f>IF(LEN(A457)=0,"",INDEX('Smelter Look-up'!$A:$A,MATCH($A457,'Smelter Look-up'!$E:$E,0)))</f>
        <v/>
      </c>
      <c r="C457" s="242" t="str">
        <f>IF(LEN(A457)=0,"",INDEX('Smelter Look-up'!$C:$C,MATCH($A457,'Smelter Look-up'!$E:$E,0)))</f>
        <v/>
      </c>
      <c r="D457" s="236"/>
      <c r="E457" s="236" t="str">
        <f ca="1">IF(ISERROR($V457),"",OFFSET('Smelter Look-up'!$D$4,$V457-4,0)&amp;"")</f>
        <v/>
      </c>
      <c r="F457" s="236" t="str">
        <f ca="1">IF(ISERROR($V457),"",OFFSET('Smelter Look-up'!$E$4,$V457-4,0))</f>
        <v/>
      </c>
      <c r="G457" s="236" t="str">
        <f ca="1">IF(C457=$X$4,"Enter smelter details", IF(ISERROR($V457),"",OFFSET('Smelter Look-up'!$F$4,$V457-4,0)))</f>
        <v/>
      </c>
      <c r="H457" s="237" t="str">
        <f ca="1">IF(ISERROR($V457),"",OFFSET('Smelter Look-up'!$G$4,$V457-4,0))</f>
        <v/>
      </c>
      <c r="I457" s="238" t="str">
        <f ca="1">IF(ISERROR($V457),"",OFFSET('Smelter Look-up'!$H$4,$V457-4,0))</f>
        <v/>
      </c>
      <c r="J457" s="238" t="str">
        <f ca="1">IF(ISERROR($V457),"",OFFSET('Smelter Look-up'!$I$4,$V457-4,0))</f>
        <v/>
      </c>
      <c r="K457" s="240"/>
      <c r="L457" s="240"/>
      <c r="M457" s="240"/>
      <c r="N457" s="240"/>
      <c r="O457" s="240"/>
      <c r="P457" s="239"/>
      <c r="Q457" s="241"/>
      <c r="R457" s="236" t="str">
        <f ca="1">IF(ISERROR($V457),"",OFFSET('Smelter Look-up'!$C$4,$V457-4,0)&amp;"")</f>
        <v/>
      </c>
      <c r="S457" s="250" t="str">
        <f t="shared" ca="1" si="21"/>
        <v/>
      </c>
      <c r="T457" s="250" t="str">
        <f ca="1">IF(B457="","",IF(ISERROR(MATCH($J457,SorP!$B$1:$B$6230,0)),"",INDIRECT("'SorP'!$A$"&amp;MATCH($J457,SorP!$B$1:$B$6230,0))))</f>
        <v/>
      </c>
      <c r="U457" s="280"/>
      <c r="V457" s="281" t="e">
        <f>IF(C457="",NA(),MATCH($B457&amp;$C457,'Smelter Look-up'!$J:$J,0))</f>
        <v>#N/A</v>
      </c>
      <c r="W457" s="282"/>
      <c r="X457" s="282">
        <f t="shared" ca="1" si="22"/>
        <v>0</v>
      </c>
      <c r="Y457" s="282"/>
      <c r="Z457" s="282"/>
      <c r="AB457" s="284" t="str">
        <f t="shared" si="23"/>
        <v/>
      </c>
    </row>
    <row r="458" spans="1:28" s="283" customFormat="1" ht="20.25">
      <c r="A458" s="235"/>
      <c r="B458" s="236" t="str">
        <f>IF(LEN(A458)=0,"",INDEX('Smelter Look-up'!$A:$A,MATCH($A458,'Smelter Look-up'!$E:$E,0)))</f>
        <v/>
      </c>
      <c r="C458" s="242" t="str">
        <f>IF(LEN(A458)=0,"",INDEX('Smelter Look-up'!$C:$C,MATCH($A458,'Smelter Look-up'!$E:$E,0)))</f>
        <v/>
      </c>
      <c r="D458" s="236"/>
      <c r="E458" s="236" t="str">
        <f ca="1">IF(ISERROR($V458),"",OFFSET('Smelter Look-up'!$D$4,$V458-4,0)&amp;"")</f>
        <v/>
      </c>
      <c r="F458" s="236" t="str">
        <f ca="1">IF(ISERROR($V458),"",OFFSET('Smelter Look-up'!$E$4,$V458-4,0))</f>
        <v/>
      </c>
      <c r="G458" s="236" t="str">
        <f ca="1">IF(C458=$X$4,"Enter smelter details", IF(ISERROR($V458),"",OFFSET('Smelter Look-up'!$F$4,$V458-4,0)))</f>
        <v/>
      </c>
      <c r="H458" s="237" t="str">
        <f ca="1">IF(ISERROR($V458),"",OFFSET('Smelter Look-up'!$G$4,$V458-4,0))</f>
        <v/>
      </c>
      <c r="I458" s="238" t="str">
        <f ca="1">IF(ISERROR($V458),"",OFFSET('Smelter Look-up'!$H$4,$V458-4,0))</f>
        <v/>
      </c>
      <c r="J458" s="238" t="str">
        <f ca="1">IF(ISERROR($V458),"",OFFSET('Smelter Look-up'!$I$4,$V458-4,0))</f>
        <v/>
      </c>
      <c r="K458" s="240"/>
      <c r="L458" s="240"/>
      <c r="M458" s="240"/>
      <c r="N458" s="240"/>
      <c r="O458" s="240"/>
      <c r="P458" s="239"/>
      <c r="Q458" s="241"/>
      <c r="R458" s="236" t="str">
        <f ca="1">IF(ISERROR($V458),"",OFFSET('Smelter Look-up'!$C$4,$V458-4,0)&amp;"")</f>
        <v/>
      </c>
      <c r="S458" s="250" t="str">
        <f t="shared" ca="1" si="21"/>
        <v/>
      </c>
      <c r="T458" s="250" t="str">
        <f ca="1">IF(B458="","",IF(ISERROR(MATCH($J458,SorP!$B$1:$B$6230,0)),"",INDIRECT("'SorP'!$A$"&amp;MATCH($J458,SorP!$B$1:$B$6230,0))))</f>
        <v/>
      </c>
      <c r="U458" s="280"/>
      <c r="V458" s="281" t="e">
        <f>IF(C458="",NA(),MATCH($B458&amp;$C458,'Smelter Look-up'!$J:$J,0))</f>
        <v>#N/A</v>
      </c>
      <c r="W458" s="282"/>
      <c r="X458" s="282">
        <f t="shared" ca="1" si="22"/>
        <v>0</v>
      </c>
      <c r="Y458" s="282"/>
      <c r="Z458" s="282"/>
      <c r="AB458" s="284" t="str">
        <f t="shared" si="23"/>
        <v/>
      </c>
    </row>
    <row r="459" spans="1:28" s="283" customFormat="1" ht="20.25">
      <c r="A459" s="235"/>
      <c r="B459" s="236" t="str">
        <f>IF(LEN(A459)=0,"",INDEX('Smelter Look-up'!$A:$A,MATCH($A459,'Smelter Look-up'!$E:$E,0)))</f>
        <v/>
      </c>
      <c r="C459" s="242" t="str">
        <f>IF(LEN(A459)=0,"",INDEX('Smelter Look-up'!$C:$C,MATCH($A459,'Smelter Look-up'!$E:$E,0)))</f>
        <v/>
      </c>
      <c r="D459" s="236"/>
      <c r="E459" s="236" t="str">
        <f ca="1">IF(ISERROR($V459),"",OFFSET('Smelter Look-up'!$D$4,$V459-4,0)&amp;"")</f>
        <v/>
      </c>
      <c r="F459" s="236" t="str">
        <f ca="1">IF(ISERROR($V459),"",OFFSET('Smelter Look-up'!$E$4,$V459-4,0))</f>
        <v/>
      </c>
      <c r="G459" s="236" t="str">
        <f ca="1">IF(C459=$X$4,"Enter smelter details", IF(ISERROR($V459),"",OFFSET('Smelter Look-up'!$F$4,$V459-4,0)))</f>
        <v/>
      </c>
      <c r="H459" s="237" t="str">
        <f ca="1">IF(ISERROR($V459),"",OFFSET('Smelter Look-up'!$G$4,$V459-4,0))</f>
        <v/>
      </c>
      <c r="I459" s="238" t="str">
        <f ca="1">IF(ISERROR($V459),"",OFFSET('Smelter Look-up'!$H$4,$V459-4,0))</f>
        <v/>
      </c>
      <c r="J459" s="238" t="str">
        <f ca="1">IF(ISERROR($V459),"",OFFSET('Smelter Look-up'!$I$4,$V459-4,0))</f>
        <v/>
      </c>
      <c r="K459" s="240"/>
      <c r="L459" s="240"/>
      <c r="M459" s="240"/>
      <c r="N459" s="240"/>
      <c r="O459" s="240"/>
      <c r="P459" s="239"/>
      <c r="Q459" s="241"/>
      <c r="R459" s="236" t="str">
        <f ca="1">IF(ISERROR($V459),"",OFFSET('Smelter Look-up'!$C$4,$V459-4,0)&amp;"")</f>
        <v/>
      </c>
      <c r="S459" s="250" t="str">
        <f t="shared" ca="1" si="21"/>
        <v/>
      </c>
      <c r="T459" s="250" t="str">
        <f ca="1">IF(B459="","",IF(ISERROR(MATCH($J459,SorP!$B$1:$B$6230,0)),"",INDIRECT("'SorP'!$A$"&amp;MATCH($J459,SorP!$B$1:$B$6230,0))))</f>
        <v/>
      </c>
      <c r="U459" s="280"/>
      <c r="V459" s="281" t="e">
        <f>IF(C459="",NA(),MATCH($B459&amp;$C459,'Smelter Look-up'!$J:$J,0))</f>
        <v>#N/A</v>
      </c>
      <c r="W459" s="282"/>
      <c r="X459" s="282">
        <f t="shared" ca="1" si="22"/>
        <v>0</v>
      </c>
      <c r="Y459" s="282"/>
      <c r="Z459" s="282"/>
      <c r="AB459" s="284" t="str">
        <f t="shared" si="23"/>
        <v/>
      </c>
    </row>
    <row r="460" spans="1:28" s="283" customFormat="1" ht="20.25">
      <c r="A460" s="235"/>
      <c r="B460" s="236" t="str">
        <f>IF(LEN(A460)=0,"",INDEX('Smelter Look-up'!$A:$A,MATCH($A460,'Smelter Look-up'!$E:$E,0)))</f>
        <v/>
      </c>
      <c r="C460" s="242" t="str">
        <f>IF(LEN(A460)=0,"",INDEX('Smelter Look-up'!$C:$C,MATCH($A460,'Smelter Look-up'!$E:$E,0)))</f>
        <v/>
      </c>
      <c r="D460" s="236"/>
      <c r="E460" s="236" t="str">
        <f ca="1">IF(ISERROR($V460),"",OFFSET('Smelter Look-up'!$D$4,$V460-4,0)&amp;"")</f>
        <v/>
      </c>
      <c r="F460" s="236" t="str">
        <f ca="1">IF(ISERROR($V460),"",OFFSET('Smelter Look-up'!$E$4,$V460-4,0))</f>
        <v/>
      </c>
      <c r="G460" s="236" t="str">
        <f ca="1">IF(C460=$X$4,"Enter smelter details", IF(ISERROR($V460),"",OFFSET('Smelter Look-up'!$F$4,$V460-4,0)))</f>
        <v/>
      </c>
      <c r="H460" s="237" t="str">
        <f ca="1">IF(ISERROR($V460),"",OFFSET('Smelter Look-up'!$G$4,$V460-4,0))</f>
        <v/>
      </c>
      <c r="I460" s="238" t="str">
        <f ca="1">IF(ISERROR($V460),"",OFFSET('Smelter Look-up'!$H$4,$V460-4,0))</f>
        <v/>
      </c>
      <c r="J460" s="238" t="str">
        <f ca="1">IF(ISERROR($V460),"",OFFSET('Smelter Look-up'!$I$4,$V460-4,0))</f>
        <v/>
      </c>
      <c r="K460" s="240"/>
      <c r="L460" s="240"/>
      <c r="M460" s="240"/>
      <c r="N460" s="240"/>
      <c r="O460" s="240"/>
      <c r="P460" s="239"/>
      <c r="Q460" s="241"/>
      <c r="R460" s="236" t="str">
        <f ca="1">IF(ISERROR($V460),"",OFFSET('Smelter Look-up'!$C$4,$V460-4,0)&amp;"")</f>
        <v/>
      </c>
      <c r="S460" s="250" t="str">
        <f t="shared" ca="1" si="21"/>
        <v/>
      </c>
      <c r="T460" s="250" t="str">
        <f ca="1">IF(B460="","",IF(ISERROR(MATCH($J460,SorP!$B$1:$B$6230,0)),"",INDIRECT("'SorP'!$A$"&amp;MATCH($J460,SorP!$B$1:$B$6230,0))))</f>
        <v/>
      </c>
      <c r="U460" s="280"/>
      <c r="V460" s="281" t="e">
        <f>IF(C460="",NA(),MATCH($B460&amp;$C460,'Smelter Look-up'!$J:$J,0))</f>
        <v>#N/A</v>
      </c>
      <c r="W460" s="282"/>
      <c r="X460" s="282">
        <f t="shared" ca="1" si="22"/>
        <v>0</v>
      </c>
      <c r="Y460" s="282"/>
      <c r="Z460" s="282"/>
      <c r="AB460" s="284" t="str">
        <f t="shared" si="23"/>
        <v/>
      </c>
    </row>
    <row r="461" spans="1:28" s="283" customFormat="1" ht="20.25">
      <c r="A461" s="235"/>
      <c r="B461" s="236" t="str">
        <f>IF(LEN(A461)=0,"",INDEX('Smelter Look-up'!$A:$A,MATCH($A461,'Smelter Look-up'!$E:$E,0)))</f>
        <v/>
      </c>
      <c r="C461" s="242" t="str">
        <f>IF(LEN(A461)=0,"",INDEX('Smelter Look-up'!$C:$C,MATCH($A461,'Smelter Look-up'!$E:$E,0)))</f>
        <v/>
      </c>
      <c r="D461" s="236"/>
      <c r="E461" s="236" t="str">
        <f ca="1">IF(ISERROR($V461),"",OFFSET('Smelter Look-up'!$D$4,$V461-4,0)&amp;"")</f>
        <v/>
      </c>
      <c r="F461" s="236" t="str">
        <f ca="1">IF(ISERROR($V461),"",OFFSET('Smelter Look-up'!$E$4,$V461-4,0))</f>
        <v/>
      </c>
      <c r="G461" s="236" t="str">
        <f ca="1">IF(C461=$X$4,"Enter smelter details", IF(ISERROR($V461),"",OFFSET('Smelter Look-up'!$F$4,$V461-4,0)))</f>
        <v/>
      </c>
      <c r="H461" s="237" t="str">
        <f ca="1">IF(ISERROR($V461),"",OFFSET('Smelter Look-up'!$G$4,$V461-4,0))</f>
        <v/>
      </c>
      <c r="I461" s="238" t="str">
        <f ca="1">IF(ISERROR($V461),"",OFFSET('Smelter Look-up'!$H$4,$V461-4,0))</f>
        <v/>
      </c>
      <c r="J461" s="238" t="str">
        <f ca="1">IF(ISERROR($V461),"",OFFSET('Smelter Look-up'!$I$4,$V461-4,0))</f>
        <v/>
      </c>
      <c r="K461" s="240"/>
      <c r="L461" s="240"/>
      <c r="M461" s="240"/>
      <c r="N461" s="240"/>
      <c r="O461" s="240"/>
      <c r="P461" s="239"/>
      <c r="Q461" s="241"/>
      <c r="R461" s="236" t="str">
        <f ca="1">IF(ISERROR($V461),"",OFFSET('Smelter Look-up'!$C$4,$V461-4,0)&amp;"")</f>
        <v/>
      </c>
      <c r="S461" s="250" t="str">
        <f t="shared" ca="1" si="21"/>
        <v/>
      </c>
      <c r="T461" s="250" t="str">
        <f ca="1">IF(B461="","",IF(ISERROR(MATCH($J461,SorP!$B$1:$B$6230,0)),"",INDIRECT("'SorP'!$A$"&amp;MATCH($J461,SorP!$B$1:$B$6230,0))))</f>
        <v/>
      </c>
      <c r="U461" s="280"/>
      <c r="V461" s="281" t="e">
        <f>IF(C461="",NA(),MATCH($B461&amp;$C461,'Smelter Look-up'!$J:$J,0))</f>
        <v>#N/A</v>
      </c>
      <c r="W461" s="282"/>
      <c r="X461" s="282">
        <f t="shared" ca="1" si="22"/>
        <v>0</v>
      </c>
      <c r="Y461" s="282"/>
      <c r="Z461" s="282"/>
      <c r="AB461" s="284" t="str">
        <f t="shared" si="23"/>
        <v/>
      </c>
    </row>
    <row r="462" spans="1:28" s="283" customFormat="1" ht="20.25">
      <c r="A462" s="235"/>
      <c r="B462" s="236" t="str">
        <f>IF(LEN(A462)=0,"",INDEX('Smelter Look-up'!$A:$A,MATCH($A462,'Smelter Look-up'!$E:$E,0)))</f>
        <v/>
      </c>
      <c r="C462" s="242" t="str">
        <f>IF(LEN(A462)=0,"",INDEX('Smelter Look-up'!$C:$C,MATCH($A462,'Smelter Look-up'!$E:$E,0)))</f>
        <v/>
      </c>
      <c r="D462" s="236"/>
      <c r="E462" s="236" t="str">
        <f ca="1">IF(ISERROR($V462),"",OFFSET('Smelter Look-up'!$D$4,$V462-4,0)&amp;"")</f>
        <v/>
      </c>
      <c r="F462" s="236" t="str">
        <f ca="1">IF(ISERROR($V462),"",OFFSET('Smelter Look-up'!$E$4,$V462-4,0))</f>
        <v/>
      </c>
      <c r="G462" s="236" t="str">
        <f ca="1">IF(C462=$X$4,"Enter smelter details", IF(ISERROR($V462),"",OFFSET('Smelter Look-up'!$F$4,$V462-4,0)))</f>
        <v/>
      </c>
      <c r="H462" s="237" t="str">
        <f ca="1">IF(ISERROR($V462),"",OFFSET('Smelter Look-up'!$G$4,$V462-4,0))</f>
        <v/>
      </c>
      <c r="I462" s="238" t="str">
        <f ca="1">IF(ISERROR($V462),"",OFFSET('Smelter Look-up'!$H$4,$V462-4,0))</f>
        <v/>
      </c>
      <c r="J462" s="238" t="str">
        <f ca="1">IF(ISERROR($V462),"",OFFSET('Smelter Look-up'!$I$4,$V462-4,0))</f>
        <v/>
      </c>
      <c r="K462" s="240"/>
      <c r="L462" s="240"/>
      <c r="M462" s="240"/>
      <c r="N462" s="240"/>
      <c r="O462" s="240"/>
      <c r="P462" s="239"/>
      <c r="Q462" s="241"/>
      <c r="R462" s="236" t="str">
        <f ca="1">IF(ISERROR($V462),"",OFFSET('Smelter Look-up'!$C$4,$V462-4,0)&amp;"")</f>
        <v/>
      </c>
      <c r="S462" s="250" t="str">
        <f t="shared" ca="1" si="21"/>
        <v/>
      </c>
      <c r="T462" s="250" t="str">
        <f ca="1">IF(B462="","",IF(ISERROR(MATCH($J462,SorP!$B$1:$B$6230,0)),"",INDIRECT("'SorP'!$A$"&amp;MATCH($J462,SorP!$B$1:$B$6230,0))))</f>
        <v/>
      </c>
      <c r="U462" s="280"/>
      <c r="V462" s="281" t="e">
        <f>IF(C462="",NA(),MATCH($B462&amp;$C462,'Smelter Look-up'!$J:$J,0))</f>
        <v>#N/A</v>
      </c>
      <c r="W462" s="282"/>
      <c r="X462" s="282">
        <f t="shared" ca="1" si="22"/>
        <v>0</v>
      </c>
      <c r="Y462" s="282"/>
      <c r="Z462" s="282"/>
      <c r="AB462" s="284" t="str">
        <f t="shared" si="23"/>
        <v/>
      </c>
    </row>
    <row r="463" spans="1:28" s="283" customFormat="1" ht="20.25">
      <c r="A463" s="235"/>
      <c r="B463" s="236" t="str">
        <f>IF(LEN(A463)=0,"",INDEX('Smelter Look-up'!$A:$A,MATCH($A463,'Smelter Look-up'!$E:$E,0)))</f>
        <v/>
      </c>
      <c r="C463" s="242" t="str">
        <f>IF(LEN(A463)=0,"",INDEX('Smelter Look-up'!$C:$C,MATCH($A463,'Smelter Look-up'!$E:$E,0)))</f>
        <v/>
      </c>
      <c r="D463" s="236"/>
      <c r="E463" s="236" t="str">
        <f ca="1">IF(ISERROR($V463),"",OFFSET('Smelter Look-up'!$D$4,$V463-4,0)&amp;"")</f>
        <v/>
      </c>
      <c r="F463" s="236" t="str">
        <f ca="1">IF(ISERROR($V463),"",OFFSET('Smelter Look-up'!$E$4,$V463-4,0))</f>
        <v/>
      </c>
      <c r="G463" s="236" t="str">
        <f ca="1">IF(C463=$X$4,"Enter smelter details", IF(ISERROR($V463),"",OFFSET('Smelter Look-up'!$F$4,$V463-4,0)))</f>
        <v/>
      </c>
      <c r="H463" s="237" t="str">
        <f ca="1">IF(ISERROR($V463),"",OFFSET('Smelter Look-up'!$G$4,$V463-4,0))</f>
        <v/>
      </c>
      <c r="I463" s="238" t="str">
        <f ca="1">IF(ISERROR($V463),"",OFFSET('Smelter Look-up'!$H$4,$V463-4,0))</f>
        <v/>
      </c>
      <c r="J463" s="238" t="str">
        <f ca="1">IF(ISERROR($V463),"",OFFSET('Smelter Look-up'!$I$4,$V463-4,0))</f>
        <v/>
      </c>
      <c r="K463" s="240"/>
      <c r="L463" s="240"/>
      <c r="M463" s="240"/>
      <c r="N463" s="240"/>
      <c r="O463" s="240"/>
      <c r="P463" s="239"/>
      <c r="Q463" s="241"/>
      <c r="R463" s="236" t="str">
        <f ca="1">IF(ISERROR($V463),"",OFFSET('Smelter Look-up'!$C$4,$V463-4,0)&amp;"")</f>
        <v/>
      </c>
      <c r="S463" s="250" t="str">
        <f t="shared" ca="1" si="21"/>
        <v/>
      </c>
      <c r="T463" s="250" t="str">
        <f ca="1">IF(B463="","",IF(ISERROR(MATCH($J463,SorP!$B$1:$B$6230,0)),"",INDIRECT("'SorP'!$A$"&amp;MATCH($J463,SorP!$B$1:$B$6230,0))))</f>
        <v/>
      </c>
      <c r="U463" s="280"/>
      <c r="V463" s="281" t="e">
        <f>IF(C463="",NA(),MATCH($B463&amp;$C463,'Smelter Look-up'!$J:$J,0))</f>
        <v>#N/A</v>
      </c>
      <c r="W463" s="282"/>
      <c r="X463" s="282">
        <f t="shared" ca="1" si="22"/>
        <v>0</v>
      </c>
      <c r="Y463" s="282"/>
      <c r="Z463" s="282"/>
      <c r="AB463" s="284" t="str">
        <f t="shared" si="23"/>
        <v/>
      </c>
    </row>
    <row r="464" spans="1:28" s="283" customFormat="1" ht="20.25">
      <c r="A464" s="235"/>
      <c r="B464" s="236" t="str">
        <f>IF(LEN(A464)=0,"",INDEX('Smelter Look-up'!$A:$A,MATCH($A464,'Smelter Look-up'!$E:$E,0)))</f>
        <v/>
      </c>
      <c r="C464" s="242" t="str">
        <f>IF(LEN(A464)=0,"",INDEX('Smelter Look-up'!$C:$C,MATCH($A464,'Smelter Look-up'!$E:$E,0)))</f>
        <v/>
      </c>
      <c r="D464" s="236"/>
      <c r="E464" s="236" t="str">
        <f ca="1">IF(ISERROR($V464),"",OFFSET('Smelter Look-up'!$D$4,$V464-4,0)&amp;"")</f>
        <v/>
      </c>
      <c r="F464" s="236" t="str">
        <f ca="1">IF(ISERROR($V464),"",OFFSET('Smelter Look-up'!$E$4,$V464-4,0))</f>
        <v/>
      </c>
      <c r="G464" s="236" t="str">
        <f ca="1">IF(C464=$X$4,"Enter smelter details", IF(ISERROR($V464),"",OFFSET('Smelter Look-up'!$F$4,$V464-4,0)))</f>
        <v/>
      </c>
      <c r="H464" s="237" t="str">
        <f ca="1">IF(ISERROR($V464),"",OFFSET('Smelter Look-up'!$G$4,$V464-4,0))</f>
        <v/>
      </c>
      <c r="I464" s="238" t="str">
        <f ca="1">IF(ISERROR($V464),"",OFFSET('Smelter Look-up'!$H$4,$V464-4,0))</f>
        <v/>
      </c>
      <c r="J464" s="238" t="str">
        <f ca="1">IF(ISERROR($V464),"",OFFSET('Smelter Look-up'!$I$4,$V464-4,0))</f>
        <v/>
      </c>
      <c r="K464" s="240"/>
      <c r="L464" s="240"/>
      <c r="M464" s="240"/>
      <c r="N464" s="240"/>
      <c r="O464" s="240"/>
      <c r="P464" s="239"/>
      <c r="Q464" s="241"/>
      <c r="R464" s="236" t="str">
        <f ca="1">IF(ISERROR($V464),"",OFFSET('Smelter Look-up'!$C$4,$V464-4,0)&amp;"")</f>
        <v/>
      </c>
      <c r="S464" s="250" t="str">
        <f t="shared" ca="1" si="21"/>
        <v/>
      </c>
      <c r="T464" s="250" t="str">
        <f ca="1">IF(B464="","",IF(ISERROR(MATCH($J464,SorP!$B$1:$B$6230,0)),"",INDIRECT("'SorP'!$A$"&amp;MATCH($J464,SorP!$B$1:$B$6230,0))))</f>
        <v/>
      </c>
      <c r="U464" s="280"/>
      <c r="V464" s="281" t="e">
        <f>IF(C464="",NA(),MATCH($B464&amp;$C464,'Smelter Look-up'!$J:$J,0))</f>
        <v>#N/A</v>
      </c>
      <c r="W464" s="282"/>
      <c r="X464" s="282">
        <f t="shared" ca="1" si="22"/>
        <v>0</v>
      </c>
      <c r="Y464" s="282"/>
      <c r="Z464" s="282"/>
      <c r="AB464" s="284" t="str">
        <f t="shared" si="23"/>
        <v/>
      </c>
    </row>
    <row r="465" spans="1:28" s="283" customFormat="1" ht="20.25">
      <c r="A465" s="235"/>
      <c r="B465" s="236" t="str">
        <f>IF(LEN(A465)=0,"",INDEX('Smelter Look-up'!$A:$A,MATCH($A465,'Smelter Look-up'!$E:$E,0)))</f>
        <v/>
      </c>
      <c r="C465" s="242" t="str">
        <f>IF(LEN(A465)=0,"",INDEX('Smelter Look-up'!$C:$C,MATCH($A465,'Smelter Look-up'!$E:$E,0)))</f>
        <v/>
      </c>
      <c r="D465" s="236"/>
      <c r="E465" s="236" t="str">
        <f ca="1">IF(ISERROR($V465),"",OFFSET('Smelter Look-up'!$D$4,$V465-4,0)&amp;"")</f>
        <v/>
      </c>
      <c r="F465" s="236" t="str">
        <f ca="1">IF(ISERROR($V465),"",OFFSET('Smelter Look-up'!$E$4,$V465-4,0))</f>
        <v/>
      </c>
      <c r="G465" s="236" t="str">
        <f ca="1">IF(C465=$X$4,"Enter smelter details", IF(ISERROR($V465),"",OFFSET('Smelter Look-up'!$F$4,$V465-4,0)))</f>
        <v/>
      </c>
      <c r="H465" s="237" t="str">
        <f ca="1">IF(ISERROR($V465),"",OFFSET('Smelter Look-up'!$G$4,$V465-4,0))</f>
        <v/>
      </c>
      <c r="I465" s="238" t="str">
        <f ca="1">IF(ISERROR($V465),"",OFFSET('Smelter Look-up'!$H$4,$V465-4,0))</f>
        <v/>
      </c>
      <c r="J465" s="238" t="str">
        <f ca="1">IF(ISERROR($V465),"",OFFSET('Smelter Look-up'!$I$4,$V465-4,0))</f>
        <v/>
      </c>
      <c r="K465" s="240"/>
      <c r="L465" s="240"/>
      <c r="M465" s="240"/>
      <c r="N465" s="240"/>
      <c r="O465" s="240"/>
      <c r="P465" s="239"/>
      <c r="Q465" s="241"/>
      <c r="R465" s="236" t="str">
        <f ca="1">IF(ISERROR($V465),"",OFFSET('Smelter Look-up'!$C$4,$V465-4,0)&amp;"")</f>
        <v/>
      </c>
      <c r="S465" s="250" t="str">
        <f t="shared" ca="1" si="21"/>
        <v/>
      </c>
      <c r="T465" s="250" t="str">
        <f ca="1">IF(B465="","",IF(ISERROR(MATCH($J465,SorP!$B$1:$B$6230,0)),"",INDIRECT("'SorP'!$A$"&amp;MATCH($J465,SorP!$B$1:$B$6230,0))))</f>
        <v/>
      </c>
      <c r="U465" s="280"/>
      <c r="V465" s="281" t="e">
        <f>IF(C465="",NA(),MATCH($B465&amp;$C465,'Smelter Look-up'!$J:$J,0))</f>
        <v>#N/A</v>
      </c>
      <c r="W465" s="282"/>
      <c r="X465" s="282">
        <f t="shared" ca="1" si="22"/>
        <v>0</v>
      </c>
      <c r="Y465" s="282"/>
      <c r="Z465" s="282"/>
      <c r="AB465" s="284" t="str">
        <f t="shared" si="23"/>
        <v/>
      </c>
    </row>
    <row r="466" spans="1:28" s="283" customFormat="1" ht="20.25">
      <c r="A466" s="235"/>
      <c r="B466" s="236" t="str">
        <f>IF(LEN(A466)=0,"",INDEX('Smelter Look-up'!$A:$A,MATCH($A466,'Smelter Look-up'!$E:$E,0)))</f>
        <v/>
      </c>
      <c r="C466" s="242" t="str">
        <f>IF(LEN(A466)=0,"",INDEX('Smelter Look-up'!$C:$C,MATCH($A466,'Smelter Look-up'!$E:$E,0)))</f>
        <v/>
      </c>
      <c r="D466" s="236"/>
      <c r="E466" s="236" t="str">
        <f ca="1">IF(ISERROR($V466),"",OFFSET('Smelter Look-up'!$D$4,$V466-4,0)&amp;"")</f>
        <v/>
      </c>
      <c r="F466" s="236" t="str">
        <f ca="1">IF(ISERROR($V466),"",OFFSET('Smelter Look-up'!$E$4,$V466-4,0))</f>
        <v/>
      </c>
      <c r="G466" s="236" t="str">
        <f ca="1">IF(C466=$X$4,"Enter smelter details", IF(ISERROR($V466),"",OFFSET('Smelter Look-up'!$F$4,$V466-4,0)))</f>
        <v/>
      </c>
      <c r="H466" s="237" t="str">
        <f ca="1">IF(ISERROR($V466),"",OFFSET('Smelter Look-up'!$G$4,$V466-4,0))</f>
        <v/>
      </c>
      <c r="I466" s="238" t="str">
        <f ca="1">IF(ISERROR($V466),"",OFFSET('Smelter Look-up'!$H$4,$V466-4,0))</f>
        <v/>
      </c>
      <c r="J466" s="238" t="str">
        <f ca="1">IF(ISERROR($V466),"",OFFSET('Smelter Look-up'!$I$4,$V466-4,0))</f>
        <v/>
      </c>
      <c r="K466" s="240"/>
      <c r="L466" s="240"/>
      <c r="M466" s="240"/>
      <c r="N466" s="240"/>
      <c r="O466" s="240"/>
      <c r="P466" s="239"/>
      <c r="Q466" s="241"/>
      <c r="R466" s="236" t="str">
        <f ca="1">IF(ISERROR($V466),"",OFFSET('Smelter Look-up'!$C$4,$V466-4,0)&amp;"")</f>
        <v/>
      </c>
      <c r="S466" s="250" t="str">
        <f t="shared" ca="1" si="21"/>
        <v/>
      </c>
      <c r="T466" s="250" t="str">
        <f ca="1">IF(B466="","",IF(ISERROR(MATCH($J466,SorP!$B$1:$B$6230,0)),"",INDIRECT("'SorP'!$A$"&amp;MATCH($J466,SorP!$B$1:$B$6230,0))))</f>
        <v/>
      </c>
      <c r="U466" s="280"/>
      <c r="V466" s="281" t="e">
        <f>IF(C466="",NA(),MATCH($B466&amp;$C466,'Smelter Look-up'!$J:$J,0))</f>
        <v>#N/A</v>
      </c>
      <c r="W466" s="282"/>
      <c r="X466" s="282">
        <f t="shared" ca="1" si="22"/>
        <v>0</v>
      </c>
      <c r="Y466" s="282"/>
      <c r="Z466" s="282"/>
      <c r="AB466" s="284" t="str">
        <f t="shared" si="23"/>
        <v/>
      </c>
    </row>
    <row r="467" spans="1:28" s="283" customFormat="1" ht="20.25">
      <c r="A467" s="235"/>
      <c r="B467" s="236" t="str">
        <f>IF(LEN(A467)=0,"",INDEX('Smelter Look-up'!$A:$A,MATCH($A467,'Smelter Look-up'!$E:$E,0)))</f>
        <v/>
      </c>
      <c r="C467" s="242" t="str">
        <f>IF(LEN(A467)=0,"",INDEX('Smelter Look-up'!$C:$C,MATCH($A467,'Smelter Look-up'!$E:$E,0)))</f>
        <v/>
      </c>
      <c r="D467" s="236"/>
      <c r="E467" s="236" t="str">
        <f ca="1">IF(ISERROR($V467),"",OFFSET('Smelter Look-up'!$D$4,$V467-4,0)&amp;"")</f>
        <v/>
      </c>
      <c r="F467" s="236" t="str">
        <f ca="1">IF(ISERROR($V467),"",OFFSET('Smelter Look-up'!$E$4,$V467-4,0))</f>
        <v/>
      </c>
      <c r="G467" s="236" t="str">
        <f ca="1">IF(C467=$X$4,"Enter smelter details", IF(ISERROR($V467),"",OFFSET('Smelter Look-up'!$F$4,$V467-4,0)))</f>
        <v/>
      </c>
      <c r="H467" s="237" t="str">
        <f ca="1">IF(ISERROR($V467),"",OFFSET('Smelter Look-up'!$G$4,$V467-4,0))</f>
        <v/>
      </c>
      <c r="I467" s="238" t="str">
        <f ca="1">IF(ISERROR($V467),"",OFFSET('Smelter Look-up'!$H$4,$V467-4,0))</f>
        <v/>
      </c>
      <c r="J467" s="238" t="str">
        <f ca="1">IF(ISERROR($V467),"",OFFSET('Smelter Look-up'!$I$4,$V467-4,0))</f>
        <v/>
      </c>
      <c r="K467" s="240"/>
      <c r="L467" s="240"/>
      <c r="M467" s="240"/>
      <c r="N467" s="240"/>
      <c r="O467" s="240"/>
      <c r="P467" s="239"/>
      <c r="Q467" s="241"/>
      <c r="R467" s="236" t="str">
        <f ca="1">IF(ISERROR($V467),"",OFFSET('Smelter Look-up'!$C$4,$V467-4,0)&amp;"")</f>
        <v/>
      </c>
      <c r="S467" s="250" t="str">
        <f t="shared" ca="1" si="21"/>
        <v/>
      </c>
      <c r="T467" s="250" t="str">
        <f ca="1">IF(B467="","",IF(ISERROR(MATCH($J467,SorP!$B$1:$B$6230,0)),"",INDIRECT("'SorP'!$A$"&amp;MATCH($J467,SorP!$B$1:$B$6230,0))))</f>
        <v/>
      </c>
      <c r="U467" s="280"/>
      <c r="V467" s="281" t="e">
        <f>IF(C467="",NA(),MATCH($B467&amp;$C467,'Smelter Look-up'!$J:$J,0))</f>
        <v>#N/A</v>
      </c>
      <c r="W467" s="282"/>
      <c r="X467" s="282">
        <f t="shared" ca="1" si="22"/>
        <v>0</v>
      </c>
      <c r="Y467" s="282"/>
      <c r="Z467" s="282"/>
      <c r="AB467" s="284" t="str">
        <f t="shared" si="23"/>
        <v/>
      </c>
    </row>
    <row r="468" spans="1:28" s="283" customFormat="1" ht="20.25">
      <c r="A468" s="235"/>
      <c r="B468" s="236" t="str">
        <f>IF(LEN(A468)=0,"",INDEX('Smelter Look-up'!$A:$A,MATCH($A468,'Smelter Look-up'!$E:$E,0)))</f>
        <v/>
      </c>
      <c r="C468" s="242" t="str">
        <f>IF(LEN(A468)=0,"",INDEX('Smelter Look-up'!$C:$C,MATCH($A468,'Smelter Look-up'!$E:$E,0)))</f>
        <v/>
      </c>
      <c r="D468" s="236"/>
      <c r="E468" s="236" t="str">
        <f ca="1">IF(ISERROR($V468),"",OFFSET('Smelter Look-up'!$D$4,$V468-4,0)&amp;"")</f>
        <v/>
      </c>
      <c r="F468" s="236" t="str">
        <f ca="1">IF(ISERROR($V468),"",OFFSET('Smelter Look-up'!$E$4,$V468-4,0))</f>
        <v/>
      </c>
      <c r="G468" s="236" t="str">
        <f ca="1">IF(C468=$X$4,"Enter smelter details", IF(ISERROR($V468),"",OFFSET('Smelter Look-up'!$F$4,$V468-4,0)))</f>
        <v/>
      </c>
      <c r="H468" s="237" t="str">
        <f ca="1">IF(ISERROR($V468),"",OFFSET('Smelter Look-up'!$G$4,$V468-4,0))</f>
        <v/>
      </c>
      <c r="I468" s="238" t="str">
        <f ca="1">IF(ISERROR($V468),"",OFFSET('Smelter Look-up'!$H$4,$V468-4,0))</f>
        <v/>
      </c>
      <c r="J468" s="238" t="str">
        <f ca="1">IF(ISERROR($V468),"",OFFSET('Smelter Look-up'!$I$4,$V468-4,0))</f>
        <v/>
      </c>
      <c r="K468" s="240"/>
      <c r="L468" s="240"/>
      <c r="M468" s="240"/>
      <c r="N468" s="240"/>
      <c r="O468" s="240"/>
      <c r="P468" s="239"/>
      <c r="Q468" s="241"/>
      <c r="R468" s="236" t="str">
        <f ca="1">IF(ISERROR($V468),"",OFFSET('Smelter Look-up'!$C$4,$V468-4,0)&amp;"")</f>
        <v/>
      </c>
      <c r="S468" s="250" t="str">
        <f t="shared" ca="1" si="21"/>
        <v/>
      </c>
      <c r="T468" s="250" t="str">
        <f ca="1">IF(B468="","",IF(ISERROR(MATCH($J468,SorP!$B$1:$B$6230,0)),"",INDIRECT("'SorP'!$A$"&amp;MATCH($J468,SorP!$B$1:$B$6230,0))))</f>
        <v/>
      </c>
      <c r="U468" s="280"/>
      <c r="V468" s="281" t="e">
        <f>IF(C468="",NA(),MATCH($B468&amp;$C468,'Smelter Look-up'!$J:$J,0))</f>
        <v>#N/A</v>
      </c>
      <c r="W468" s="282"/>
      <c r="X468" s="282">
        <f t="shared" ca="1" si="22"/>
        <v>0</v>
      </c>
      <c r="Y468" s="282"/>
      <c r="Z468" s="282"/>
      <c r="AB468" s="284" t="str">
        <f t="shared" si="23"/>
        <v/>
      </c>
    </row>
    <row r="469" spans="1:28" s="283" customFormat="1" ht="20.25">
      <c r="A469" s="235"/>
      <c r="B469" s="236" t="str">
        <f>IF(LEN(A469)=0,"",INDEX('Smelter Look-up'!$A:$A,MATCH($A469,'Smelter Look-up'!$E:$E,0)))</f>
        <v/>
      </c>
      <c r="C469" s="242" t="str">
        <f>IF(LEN(A469)=0,"",INDEX('Smelter Look-up'!$C:$C,MATCH($A469,'Smelter Look-up'!$E:$E,0)))</f>
        <v/>
      </c>
      <c r="D469" s="236"/>
      <c r="E469" s="236" t="str">
        <f ca="1">IF(ISERROR($V469),"",OFFSET('Smelter Look-up'!$D$4,$V469-4,0)&amp;"")</f>
        <v/>
      </c>
      <c r="F469" s="236" t="str">
        <f ca="1">IF(ISERROR($V469),"",OFFSET('Smelter Look-up'!$E$4,$V469-4,0))</f>
        <v/>
      </c>
      <c r="G469" s="236" t="str">
        <f ca="1">IF(C469=$X$4,"Enter smelter details", IF(ISERROR($V469),"",OFFSET('Smelter Look-up'!$F$4,$V469-4,0)))</f>
        <v/>
      </c>
      <c r="H469" s="237" t="str">
        <f ca="1">IF(ISERROR($V469),"",OFFSET('Smelter Look-up'!$G$4,$V469-4,0))</f>
        <v/>
      </c>
      <c r="I469" s="238" t="str">
        <f ca="1">IF(ISERROR($V469),"",OFFSET('Smelter Look-up'!$H$4,$V469-4,0))</f>
        <v/>
      </c>
      <c r="J469" s="238" t="str">
        <f ca="1">IF(ISERROR($V469),"",OFFSET('Smelter Look-up'!$I$4,$V469-4,0))</f>
        <v/>
      </c>
      <c r="K469" s="240"/>
      <c r="L469" s="240"/>
      <c r="M469" s="240"/>
      <c r="N469" s="240"/>
      <c r="O469" s="240"/>
      <c r="P469" s="239"/>
      <c r="Q469" s="241"/>
      <c r="R469" s="236" t="str">
        <f ca="1">IF(ISERROR($V469),"",OFFSET('Smelter Look-up'!$C$4,$V469-4,0)&amp;"")</f>
        <v/>
      </c>
      <c r="S469" s="250" t="str">
        <f t="shared" ca="1" si="21"/>
        <v/>
      </c>
      <c r="T469" s="250" t="str">
        <f ca="1">IF(B469="","",IF(ISERROR(MATCH($J469,SorP!$B$1:$B$6230,0)),"",INDIRECT("'SorP'!$A$"&amp;MATCH($J469,SorP!$B$1:$B$6230,0))))</f>
        <v/>
      </c>
      <c r="U469" s="280"/>
      <c r="V469" s="281" t="e">
        <f>IF(C469="",NA(),MATCH($B469&amp;$C469,'Smelter Look-up'!$J:$J,0))</f>
        <v>#N/A</v>
      </c>
      <c r="W469" s="282"/>
      <c r="X469" s="282">
        <f t="shared" ca="1" si="22"/>
        <v>0</v>
      </c>
      <c r="Y469" s="282"/>
      <c r="Z469" s="282"/>
      <c r="AB469" s="284" t="str">
        <f t="shared" si="23"/>
        <v/>
      </c>
    </row>
    <row r="470" spans="1:28" s="283" customFormat="1" ht="20.25">
      <c r="A470" s="235"/>
      <c r="B470" s="236" t="str">
        <f>IF(LEN(A470)=0,"",INDEX('Smelter Look-up'!$A:$A,MATCH($A470,'Smelter Look-up'!$E:$E,0)))</f>
        <v/>
      </c>
      <c r="C470" s="242" t="str">
        <f>IF(LEN(A470)=0,"",INDEX('Smelter Look-up'!$C:$C,MATCH($A470,'Smelter Look-up'!$E:$E,0)))</f>
        <v/>
      </c>
      <c r="D470" s="236"/>
      <c r="E470" s="236" t="str">
        <f ca="1">IF(ISERROR($V470),"",OFFSET('Smelter Look-up'!$D$4,$V470-4,0)&amp;"")</f>
        <v/>
      </c>
      <c r="F470" s="236" t="str">
        <f ca="1">IF(ISERROR($V470),"",OFFSET('Smelter Look-up'!$E$4,$V470-4,0))</f>
        <v/>
      </c>
      <c r="G470" s="236" t="str">
        <f ca="1">IF(C470=$X$4,"Enter smelter details", IF(ISERROR($V470),"",OFFSET('Smelter Look-up'!$F$4,$V470-4,0)))</f>
        <v/>
      </c>
      <c r="H470" s="237" t="str">
        <f ca="1">IF(ISERROR($V470),"",OFFSET('Smelter Look-up'!$G$4,$V470-4,0))</f>
        <v/>
      </c>
      <c r="I470" s="238" t="str">
        <f ca="1">IF(ISERROR($V470),"",OFFSET('Smelter Look-up'!$H$4,$V470-4,0))</f>
        <v/>
      </c>
      <c r="J470" s="238" t="str">
        <f ca="1">IF(ISERROR($V470),"",OFFSET('Smelter Look-up'!$I$4,$V470-4,0))</f>
        <v/>
      </c>
      <c r="K470" s="240"/>
      <c r="L470" s="240"/>
      <c r="M470" s="240"/>
      <c r="N470" s="240"/>
      <c r="O470" s="240"/>
      <c r="P470" s="239"/>
      <c r="Q470" s="241"/>
      <c r="R470" s="236" t="str">
        <f ca="1">IF(ISERROR($V470),"",OFFSET('Smelter Look-up'!$C$4,$V470-4,0)&amp;"")</f>
        <v/>
      </c>
      <c r="S470" s="250" t="str">
        <f t="shared" ca="1" si="21"/>
        <v/>
      </c>
      <c r="T470" s="250" t="str">
        <f ca="1">IF(B470="","",IF(ISERROR(MATCH($J470,SorP!$B$1:$B$6230,0)),"",INDIRECT("'SorP'!$A$"&amp;MATCH($J470,SorP!$B$1:$B$6230,0))))</f>
        <v/>
      </c>
      <c r="U470" s="280"/>
      <c r="V470" s="281" t="e">
        <f>IF(C470="",NA(),MATCH($B470&amp;$C470,'Smelter Look-up'!$J:$J,0))</f>
        <v>#N/A</v>
      </c>
      <c r="W470" s="282"/>
      <c r="X470" s="282">
        <f t="shared" ca="1" si="22"/>
        <v>0</v>
      </c>
      <c r="Y470" s="282"/>
      <c r="Z470" s="282"/>
      <c r="AB470" s="284" t="str">
        <f t="shared" si="23"/>
        <v/>
      </c>
    </row>
    <row r="471" spans="1:28" s="283" customFormat="1" ht="20.25">
      <c r="A471" s="235"/>
      <c r="B471" s="236" t="str">
        <f>IF(LEN(A471)=0,"",INDEX('Smelter Look-up'!$A:$A,MATCH($A471,'Smelter Look-up'!$E:$E,0)))</f>
        <v/>
      </c>
      <c r="C471" s="242" t="str">
        <f>IF(LEN(A471)=0,"",INDEX('Smelter Look-up'!$C:$C,MATCH($A471,'Smelter Look-up'!$E:$E,0)))</f>
        <v/>
      </c>
      <c r="D471" s="236"/>
      <c r="E471" s="236" t="str">
        <f ca="1">IF(ISERROR($V471),"",OFFSET('Smelter Look-up'!$D$4,$V471-4,0)&amp;"")</f>
        <v/>
      </c>
      <c r="F471" s="236" t="str">
        <f ca="1">IF(ISERROR($V471),"",OFFSET('Smelter Look-up'!$E$4,$V471-4,0))</f>
        <v/>
      </c>
      <c r="G471" s="236" t="str">
        <f ca="1">IF(C471=$X$4,"Enter smelter details", IF(ISERROR($V471),"",OFFSET('Smelter Look-up'!$F$4,$V471-4,0)))</f>
        <v/>
      </c>
      <c r="H471" s="237" t="str">
        <f ca="1">IF(ISERROR($V471),"",OFFSET('Smelter Look-up'!$G$4,$V471-4,0))</f>
        <v/>
      </c>
      <c r="I471" s="238" t="str">
        <f ca="1">IF(ISERROR($V471),"",OFFSET('Smelter Look-up'!$H$4,$V471-4,0))</f>
        <v/>
      </c>
      <c r="J471" s="238" t="str">
        <f ca="1">IF(ISERROR($V471),"",OFFSET('Smelter Look-up'!$I$4,$V471-4,0))</f>
        <v/>
      </c>
      <c r="K471" s="240"/>
      <c r="L471" s="240"/>
      <c r="M471" s="240"/>
      <c r="N471" s="240"/>
      <c r="O471" s="240"/>
      <c r="P471" s="239"/>
      <c r="Q471" s="241"/>
      <c r="R471" s="236" t="str">
        <f ca="1">IF(ISERROR($V471),"",OFFSET('Smelter Look-up'!$C$4,$V471-4,0)&amp;"")</f>
        <v/>
      </c>
      <c r="S471" s="250" t="str">
        <f t="shared" ca="1" si="21"/>
        <v/>
      </c>
      <c r="T471" s="250" t="str">
        <f ca="1">IF(B471="","",IF(ISERROR(MATCH($J471,SorP!$B$1:$B$6230,0)),"",INDIRECT("'SorP'!$A$"&amp;MATCH($J471,SorP!$B$1:$B$6230,0))))</f>
        <v/>
      </c>
      <c r="U471" s="280"/>
      <c r="V471" s="281" t="e">
        <f>IF(C471="",NA(),MATCH($B471&amp;$C471,'Smelter Look-up'!$J:$J,0))</f>
        <v>#N/A</v>
      </c>
      <c r="W471" s="282"/>
      <c r="X471" s="282">
        <f t="shared" ca="1" si="22"/>
        <v>0</v>
      </c>
      <c r="Y471" s="282"/>
      <c r="Z471" s="282"/>
      <c r="AB471" s="284" t="str">
        <f t="shared" si="23"/>
        <v/>
      </c>
    </row>
    <row r="472" spans="1:28" s="283" customFormat="1" ht="20.25">
      <c r="A472" s="235"/>
      <c r="B472" s="236" t="str">
        <f>IF(LEN(A472)=0,"",INDEX('Smelter Look-up'!$A:$A,MATCH($A472,'Smelter Look-up'!$E:$E,0)))</f>
        <v/>
      </c>
      <c r="C472" s="242" t="str">
        <f>IF(LEN(A472)=0,"",INDEX('Smelter Look-up'!$C:$C,MATCH($A472,'Smelter Look-up'!$E:$E,0)))</f>
        <v/>
      </c>
      <c r="D472" s="236"/>
      <c r="E472" s="236" t="str">
        <f ca="1">IF(ISERROR($V472),"",OFFSET('Smelter Look-up'!$D$4,$V472-4,0)&amp;"")</f>
        <v/>
      </c>
      <c r="F472" s="236" t="str">
        <f ca="1">IF(ISERROR($V472),"",OFFSET('Smelter Look-up'!$E$4,$V472-4,0))</f>
        <v/>
      </c>
      <c r="G472" s="236" t="str">
        <f ca="1">IF(C472=$X$4,"Enter smelter details", IF(ISERROR($V472),"",OFFSET('Smelter Look-up'!$F$4,$V472-4,0)))</f>
        <v/>
      </c>
      <c r="H472" s="237" t="str">
        <f ca="1">IF(ISERROR($V472),"",OFFSET('Smelter Look-up'!$G$4,$V472-4,0))</f>
        <v/>
      </c>
      <c r="I472" s="238" t="str">
        <f ca="1">IF(ISERROR($V472),"",OFFSET('Smelter Look-up'!$H$4,$V472-4,0))</f>
        <v/>
      </c>
      <c r="J472" s="238" t="str">
        <f ca="1">IF(ISERROR($V472),"",OFFSET('Smelter Look-up'!$I$4,$V472-4,0))</f>
        <v/>
      </c>
      <c r="K472" s="240"/>
      <c r="L472" s="240"/>
      <c r="M472" s="240"/>
      <c r="N472" s="240"/>
      <c r="O472" s="240"/>
      <c r="P472" s="239"/>
      <c r="Q472" s="241"/>
      <c r="R472" s="236" t="str">
        <f ca="1">IF(ISERROR($V472),"",OFFSET('Smelter Look-up'!$C$4,$V472-4,0)&amp;"")</f>
        <v/>
      </c>
      <c r="S472" s="250" t="str">
        <f t="shared" ca="1" si="21"/>
        <v/>
      </c>
      <c r="T472" s="250" t="str">
        <f ca="1">IF(B472="","",IF(ISERROR(MATCH($J472,SorP!$B$1:$B$6230,0)),"",INDIRECT("'SorP'!$A$"&amp;MATCH($J472,SorP!$B$1:$B$6230,0))))</f>
        <v/>
      </c>
      <c r="U472" s="280"/>
      <c r="V472" s="281" t="e">
        <f>IF(C472="",NA(),MATCH($B472&amp;$C472,'Smelter Look-up'!$J:$J,0))</f>
        <v>#N/A</v>
      </c>
      <c r="W472" s="282"/>
      <c r="X472" s="282">
        <f t="shared" ca="1" si="22"/>
        <v>0</v>
      </c>
      <c r="Y472" s="282"/>
      <c r="Z472" s="282"/>
      <c r="AB472" s="284" t="str">
        <f t="shared" si="23"/>
        <v/>
      </c>
    </row>
    <row r="473" spans="1:28" s="283" customFormat="1" ht="20.25">
      <c r="A473" s="235"/>
      <c r="B473" s="236" t="str">
        <f>IF(LEN(A473)=0,"",INDEX('Smelter Look-up'!$A:$A,MATCH($A473,'Smelter Look-up'!$E:$E,0)))</f>
        <v/>
      </c>
      <c r="C473" s="242" t="str">
        <f>IF(LEN(A473)=0,"",INDEX('Smelter Look-up'!$C:$C,MATCH($A473,'Smelter Look-up'!$E:$E,0)))</f>
        <v/>
      </c>
      <c r="D473" s="236"/>
      <c r="E473" s="236" t="str">
        <f ca="1">IF(ISERROR($V473),"",OFFSET('Smelter Look-up'!$D$4,$V473-4,0)&amp;"")</f>
        <v/>
      </c>
      <c r="F473" s="236" t="str">
        <f ca="1">IF(ISERROR($V473),"",OFFSET('Smelter Look-up'!$E$4,$V473-4,0))</f>
        <v/>
      </c>
      <c r="G473" s="236" t="str">
        <f ca="1">IF(C473=$X$4,"Enter smelter details", IF(ISERROR($V473),"",OFFSET('Smelter Look-up'!$F$4,$V473-4,0)))</f>
        <v/>
      </c>
      <c r="H473" s="237" t="str">
        <f ca="1">IF(ISERROR($V473),"",OFFSET('Smelter Look-up'!$G$4,$V473-4,0))</f>
        <v/>
      </c>
      <c r="I473" s="238" t="str">
        <f ca="1">IF(ISERROR($V473),"",OFFSET('Smelter Look-up'!$H$4,$V473-4,0))</f>
        <v/>
      </c>
      <c r="J473" s="238" t="str">
        <f ca="1">IF(ISERROR($V473),"",OFFSET('Smelter Look-up'!$I$4,$V473-4,0))</f>
        <v/>
      </c>
      <c r="K473" s="240"/>
      <c r="L473" s="240"/>
      <c r="M473" s="240"/>
      <c r="N473" s="240"/>
      <c r="O473" s="240"/>
      <c r="P473" s="239"/>
      <c r="Q473" s="241"/>
      <c r="R473" s="236" t="str">
        <f ca="1">IF(ISERROR($V473),"",OFFSET('Smelter Look-up'!$C$4,$V473-4,0)&amp;"")</f>
        <v/>
      </c>
      <c r="S473" s="250" t="str">
        <f t="shared" ca="1" si="21"/>
        <v/>
      </c>
      <c r="T473" s="250" t="str">
        <f ca="1">IF(B473="","",IF(ISERROR(MATCH($J473,SorP!$B$1:$B$6230,0)),"",INDIRECT("'SorP'!$A$"&amp;MATCH($J473,SorP!$B$1:$B$6230,0))))</f>
        <v/>
      </c>
      <c r="U473" s="280"/>
      <c r="V473" s="281" t="e">
        <f>IF(C473="",NA(),MATCH($B473&amp;$C473,'Smelter Look-up'!$J:$J,0))</f>
        <v>#N/A</v>
      </c>
      <c r="W473" s="282"/>
      <c r="X473" s="282">
        <f t="shared" ca="1" si="22"/>
        <v>0</v>
      </c>
      <c r="Y473" s="282"/>
      <c r="Z473" s="282"/>
      <c r="AB473" s="284" t="str">
        <f t="shared" si="23"/>
        <v/>
      </c>
    </row>
    <row r="474" spans="1:28" s="283" customFormat="1" ht="20.25">
      <c r="A474" s="235"/>
      <c r="B474" s="236" t="str">
        <f>IF(LEN(A474)=0,"",INDEX('Smelter Look-up'!$A:$A,MATCH($A474,'Smelter Look-up'!$E:$E,0)))</f>
        <v/>
      </c>
      <c r="C474" s="242" t="str">
        <f>IF(LEN(A474)=0,"",INDEX('Smelter Look-up'!$C:$C,MATCH($A474,'Smelter Look-up'!$E:$E,0)))</f>
        <v/>
      </c>
      <c r="D474" s="236"/>
      <c r="E474" s="236" t="str">
        <f ca="1">IF(ISERROR($V474),"",OFFSET('Smelter Look-up'!$D$4,$V474-4,0)&amp;"")</f>
        <v/>
      </c>
      <c r="F474" s="236" t="str">
        <f ca="1">IF(ISERROR($V474),"",OFFSET('Smelter Look-up'!$E$4,$V474-4,0))</f>
        <v/>
      </c>
      <c r="G474" s="236" t="str">
        <f ca="1">IF(C474=$X$4,"Enter smelter details", IF(ISERROR($V474),"",OFFSET('Smelter Look-up'!$F$4,$V474-4,0)))</f>
        <v/>
      </c>
      <c r="H474" s="237" t="str">
        <f ca="1">IF(ISERROR($V474),"",OFFSET('Smelter Look-up'!$G$4,$V474-4,0))</f>
        <v/>
      </c>
      <c r="I474" s="238" t="str">
        <f ca="1">IF(ISERROR($V474),"",OFFSET('Smelter Look-up'!$H$4,$V474-4,0))</f>
        <v/>
      </c>
      <c r="J474" s="238" t="str">
        <f ca="1">IF(ISERROR($V474),"",OFFSET('Smelter Look-up'!$I$4,$V474-4,0))</f>
        <v/>
      </c>
      <c r="K474" s="240"/>
      <c r="L474" s="240"/>
      <c r="M474" s="240"/>
      <c r="N474" s="240"/>
      <c r="O474" s="240"/>
      <c r="P474" s="239"/>
      <c r="Q474" s="241"/>
      <c r="R474" s="236" t="str">
        <f ca="1">IF(ISERROR($V474),"",OFFSET('Smelter Look-up'!$C$4,$V474-4,0)&amp;"")</f>
        <v/>
      </c>
      <c r="S474" s="250" t="str">
        <f t="shared" ca="1" si="21"/>
        <v/>
      </c>
      <c r="T474" s="250" t="str">
        <f ca="1">IF(B474="","",IF(ISERROR(MATCH($J474,SorP!$B$1:$B$6230,0)),"",INDIRECT("'SorP'!$A$"&amp;MATCH($J474,SorP!$B$1:$B$6230,0))))</f>
        <v/>
      </c>
      <c r="U474" s="280"/>
      <c r="V474" s="281" t="e">
        <f>IF(C474="",NA(),MATCH($B474&amp;$C474,'Smelter Look-up'!$J:$J,0))</f>
        <v>#N/A</v>
      </c>
      <c r="W474" s="282"/>
      <c r="X474" s="282">
        <f t="shared" ca="1" si="22"/>
        <v>0</v>
      </c>
      <c r="Y474" s="282"/>
      <c r="Z474" s="282"/>
      <c r="AB474" s="284" t="str">
        <f t="shared" si="23"/>
        <v/>
      </c>
    </row>
    <row r="475" spans="1:28" s="283" customFormat="1" ht="20.25">
      <c r="A475" s="235"/>
      <c r="B475" s="236" t="str">
        <f>IF(LEN(A475)=0,"",INDEX('Smelter Look-up'!$A:$A,MATCH($A475,'Smelter Look-up'!$E:$E,0)))</f>
        <v/>
      </c>
      <c r="C475" s="242" t="str">
        <f>IF(LEN(A475)=0,"",INDEX('Smelter Look-up'!$C:$C,MATCH($A475,'Smelter Look-up'!$E:$E,0)))</f>
        <v/>
      </c>
      <c r="D475" s="236"/>
      <c r="E475" s="236" t="str">
        <f ca="1">IF(ISERROR($V475),"",OFFSET('Smelter Look-up'!$D$4,$V475-4,0)&amp;"")</f>
        <v/>
      </c>
      <c r="F475" s="236" t="str">
        <f ca="1">IF(ISERROR($V475),"",OFFSET('Smelter Look-up'!$E$4,$V475-4,0))</f>
        <v/>
      </c>
      <c r="G475" s="236" t="str">
        <f ca="1">IF(C475=$X$4,"Enter smelter details", IF(ISERROR($V475),"",OFFSET('Smelter Look-up'!$F$4,$V475-4,0)))</f>
        <v/>
      </c>
      <c r="H475" s="237" t="str">
        <f ca="1">IF(ISERROR($V475),"",OFFSET('Smelter Look-up'!$G$4,$V475-4,0))</f>
        <v/>
      </c>
      <c r="I475" s="238" t="str">
        <f ca="1">IF(ISERROR($V475),"",OFFSET('Smelter Look-up'!$H$4,$V475-4,0))</f>
        <v/>
      </c>
      <c r="J475" s="238" t="str">
        <f ca="1">IF(ISERROR($V475),"",OFFSET('Smelter Look-up'!$I$4,$V475-4,0))</f>
        <v/>
      </c>
      <c r="K475" s="240"/>
      <c r="L475" s="240"/>
      <c r="M475" s="240"/>
      <c r="N475" s="240"/>
      <c r="O475" s="240"/>
      <c r="P475" s="239"/>
      <c r="Q475" s="241"/>
      <c r="R475" s="236" t="str">
        <f ca="1">IF(ISERROR($V475),"",OFFSET('Smelter Look-up'!$C$4,$V475-4,0)&amp;"")</f>
        <v/>
      </c>
      <c r="S475" s="250" t="str">
        <f t="shared" ca="1" si="21"/>
        <v/>
      </c>
      <c r="T475" s="250" t="str">
        <f ca="1">IF(B475="","",IF(ISERROR(MATCH($J475,SorP!$B$1:$B$6230,0)),"",INDIRECT("'SorP'!$A$"&amp;MATCH($J475,SorP!$B$1:$B$6230,0))))</f>
        <v/>
      </c>
      <c r="U475" s="280"/>
      <c r="V475" s="281" t="e">
        <f>IF(C475="",NA(),MATCH($B475&amp;$C475,'Smelter Look-up'!$J:$J,0))</f>
        <v>#N/A</v>
      </c>
      <c r="W475" s="282"/>
      <c r="X475" s="282">
        <f t="shared" ca="1" si="22"/>
        <v>0</v>
      </c>
      <c r="Y475" s="282"/>
      <c r="Z475" s="282"/>
      <c r="AB475" s="284" t="str">
        <f t="shared" si="23"/>
        <v/>
      </c>
    </row>
    <row r="476" spans="1:28" s="283" customFormat="1" ht="20.25">
      <c r="A476" s="235"/>
      <c r="B476" s="236" t="str">
        <f>IF(LEN(A476)=0,"",INDEX('Smelter Look-up'!$A:$A,MATCH($A476,'Smelter Look-up'!$E:$E,0)))</f>
        <v/>
      </c>
      <c r="C476" s="242" t="str">
        <f>IF(LEN(A476)=0,"",INDEX('Smelter Look-up'!$C:$C,MATCH($A476,'Smelter Look-up'!$E:$E,0)))</f>
        <v/>
      </c>
      <c r="D476" s="236"/>
      <c r="E476" s="236" t="str">
        <f ca="1">IF(ISERROR($V476),"",OFFSET('Smelter Look-up'!$D$4,$V476-4,0)&amp;"")</f>
        <v/>
      </c>
      <c r="F476" s="236" t="str">
        <f ca="1">IF(ISERROR($V476),"",OFFSET('Smelter Look-up'!$E$4,$V476-4,0))</f>
        <v/>
      </c>
      <c r="G476" s="236" t="str">
        <f ca="1">IF(C476=$X$4,"Enter smelter details", IF(ISERROR($V476),"",OFFSET('Smelter Look-up'!$F$4,$V476-4,0)))</f>
        <v/>
      </c>
      <c r="H476" s="237" t="str">
        <f ca="1">IF(ISERROR($V476),"",OFFSET('Smelter Look-up'!$G$4,$V476-4,0))</f>
        <v/>
      </c>
      <c r="I476" s="238" t="str">
        <f ca="1">IF(ISERROR($V476),"",OFFSET('Smelter Look-up'!$H$4,$V476-4,0))</f>
        <v/>
      </c>
      <c r="J476" s="238" t="str">
        <f ca="1">IF(ISERROR($V476),"",OFFSET('Smelter Look-up'!$I$4,$V476-4,0))</f>
        <v/>
      </c>
      <c r="K476" s="240"/>
      <c r="L476" s="240"/>
      <c r="M476" s="240"/>
      <c r="N476" s="240"/>
      <c r="O476" s="240"/>
      <c r="P476" s="239"/>
      <c r="Q476" s="241"/>
      <c r="R476" s="236" t="str">
        <f ca="1">IF(ISERROR($V476),"",OFFSET('Smelter Look-up'!$C$4,$V476-4,0)&amp;"")</f>
        <v/>
      </c>
      <c r="S476" s="250" t="str">
        <f t="shared" ca="1" si="21"/>
        <v/>
      </c>
      <c r="T476" s="250" t="str">
        <f ca="1">IF(B476="","",IF(ISERROR(MATCH($J476,SorP!$B$1:$B$6230,0)),"",INDIRECT("'SorP'!$A$"&amp;MATCH($J476,SorP!$B$1:$B$6230,0))))</f>
        <v/>
      </c>
      <c r="U476" s="280"/>
      <c r="V476" s="281" t="e">
        <f>IF(C476="",NA(),MATCH($B476&amp;$C476,'Smelter Look-up'!$J:$J,0))</f>
        <v>#N/A</v>
      </c>
      <c r="W476" s="282"/>
      <c r="X476" s="282">
        <f t="shared" ca="1" si="22"/>
        <v>0</v>
      </c>
      <c r="Y476" s="282"/>
      <c r="Z476" s="282"/>
      <c r="AB476" s="284" t="str">
        <f t="shared" si="23"/>
        <v/>
      </c>
    </row>
    <row r="477" spans="1:28" s="283" customFormat="1" ht="20.25">
      <c r="A477" s="235"/>
      <c r="B477" s="236" t="str">
        <f>IF(LEN(A477)=0,"",INDEX('Smelter Look-up'!$A:$A,MATCH($A477,'Smelter Look-up'!$E:$E,0)))</f>
        <v/>
      </c>
      <c r="C477" s="242" t="str">
        <f>IF(LEN(A477)=0,"",INDEX('Smelter Look-up'!$C:$C,MATCH($A477,'Smelter Look-up'!$E:$E,0)))</f>
        <v/>
      </c>
      <c r="D477" s="236"/>
      <c r="E477" s="236" t="str">
        <f ca="1">IF(ISERROR($V477),"",OFFSET('Smelter Look-up'!$D$4,$V477-4,0)&amp;"")</f>
        <v/>
      </c>
      <c r="F477" s="236" t="str">
        <f ca="1">IF(ISERROR($V477),"",OFFSET('Smelter Look-up'!$E$4,$V477-4,0))</f>
        <v/>
      </c>
      <c r="G477" s="236" t="str">
        <f ca="1">IF(C477=$X$4,"Enter smelter details", IF(ISERROR($V477),"",OFFSET('Smelter Look-up'!$F$4,$V477-4,0)))</f>
        <v/>
      </c>
      <c r="H477" s="237" t="str">
        <f ca="1">IF(ISERROR($V477),"",OFFSET('Smelter Look-up'!$G$4,$V477-4,0))</f>
        <v/>
      </c>
      <c r="I477" s="238" t="str">
        <f ca="1">IF(ISERROR($V477),"",OFFSET('Smelter Look-up'!$H$4,$V477-4,0))</f>
        <v/>
      </c>
      <c r="J477" s="238" t="str">
        <f ca="1">IF(ISERROR($V477),"",OFFSET('Smelter Look-up'!$I$4,$V477-4,0))</f>
        <v/>
      </c>
      <c r="K477" s="240"/>
      <c r="L477" s="240"/>
      <c r="M477" s="240"/>
      <c r="N477" s="240"/>
      <c r="O477" s="240"/>
      <c r="P477" s="239"/>
      <c r="Q477" s="241"/>
      <c r="R477" s="236" t="str">
        <f ca="1">IF(ISERROR($V477),"",OFFSET('Smelter Look-up'!$C$4,$V477-4,0)&amp;"")</f>
        <v/>
      </c>
      <c r="S477" s="250" t="str">
        <f t="shared" ca="1" si="21"/>
        <v/>
      </c>
      <c r="T477" s="250" t="str">
        <f ca="1">IF(B477="","",IF(ISERROR(MATCH($J477,SorP!$B$1:$B$6230,0)),"",INDIRECT("'SorP'!$A$"&amp;MATCH($J477,SorP!$B$1:$B$6230,0))))</f>
        <v/>
      </c>
      <c r="U477" s="280"/>
      <c r="V477" s="281" t="e">
        <f>IF(C477="",NA(),MATCH($B477&amp;$C477,'Smelter Look-up'!$J:$J,0))</f>
        <v>#N/A</v>
      </c>
      <c r="W477" s="282"/>
      <c r="X477" s="282">
        <f t="shared" ca="1" si="22"/>
        <v>0</v>
      </c>
      <c r="Y477" s="282"/>
      <c r="Z477" s="282"/>
      <c r="AB477" s="284" t="str">
        <f t="shared" si="23"/>
        <v/>
      </c>
    </row>
    <row r="478" spans="1:28" s="283" customFormat="1" ht="20.25">
      <c r="A478" s="235"/>
      <c r="B478" s="236" t="str">
        <f>IF(LEN(A478)=0,"",INDEX('Smelter Look-up'!$A:$A,MATCH($A478,'Smelter Look-up'!$E:$E,0)))</f>
        <v/>
      </c>
      <c r="C478" s="242" t="str">
        <f>IF(LEN(A478)=0,"",INDEX('Smelter Look-up'!$C:$C,MATCH($A478,'Smelter Look-up'!$E:$E,0)))</f>
        <v/>
      </c>
      <c r="D478" s="236"/>
      <c r="E478" s="236" t="str">
        <f ca="1">IF(ISERROR($V478),"",OFFSET('Smelter Look-up'!$D$4,$V478-4,0)&amp;"")</f>
        <v/>
      </c>
      <c r="F478" s="236" t="str">
        <f ca="1">IF(ISERROR($V478),"",OFFSET('Smelter Look-up'!$E$4,$V478-4,0))</f>
        <v/>
      </c>
      <c r="G478" s="236" t="str">
        <f ca="1">IF(C478=$X$4,"Enter smelter details", IF(ISERROR($V478),"",OFFSET('Smelter Look-up'!$F$4,$V478-4,0)))</f>
        <v/>
      </c>
      <c r="H478" s="237" t="str">
        <f ca="1">IF(ISERROR($V478),"",OFFSET('Smelter Look-up'!$G$4,$V478-4,0))</f>
        <v/>
      </c>
      <c r="I478" s="238" t="str">
        <f ca="1">IF(ISERROR($V478),"",OFFSET('Smelter Look-up'!$H$4,$V478-4,0))</f>
        <v/>
      </c>
      <c r="J478" s="238" t="str">
        <f ca="1">IF(ISERROR($V478),"",OFFSET('Smelter Look-up'!$I$4,$V478-4,0))</f>
        <v/>
      </c>
      <c r="K478" s="240"/>
      <c r="L478" s="240"/>
      <c r="M478" s="240"/>
      <c r="N478" s="240"/>
      <c r="O478" s="240"/>
      <c r="P478" s="239"/>
      <c r="Q478" s="241"/>
      <c r="R478" s="236" t="str">
        <f ca="1">IF(ISERROR($V478),"",OFFSET('Smelter Look-up'!$C$4,$V478-4,0)&amp;"")</f>
        <v/>
      </c>
      <c r="S478" s="250" t="str">
        <f t="shared" ca="1" si="21"/>
        <v/>
      </c>
      <c r="T478" s="250" t="str">
        <f ca="1">IF(B478="","",IF(ISERROR(MATCH($J478,SorP!$B$1:$B$6230,0)),"",INDIRECT("'SorP'!$A$"&amp;MATCH($J478,SorP!$B$1:$B$6230,0))))</f>
        <v/>
      </c>
      <c r="U478" s="280"/>
      <c r="V478" s="281" t="e">
        <f>IF(C478="",NA(),MATCH($B478&amp;$C478,'Smelter Look-up'!$J:$J,0))</f>
        <v>#N/A</v>
      </c>
      <c r="W478" s="282"/>
      <c r="X478" s="282">
        <f t="shared" ca="1" si="22"/>
        <v>0</v>
      </c>
      <c r="Y478" s="282"/>
      <c r="Z478" s="282"/>
      <c r="AB478" s="284" t="str">
        <f t="shared" si="23"/>
        <v/>
      </c>
    </row>
    <row r="479" spans="1:28" s="283" customFormat="1" ht="20.25">
      <c r="A479" s="235"/>
      <c r="B479" s="236" t="str">
        <f>IF(LEN(A479)=0,"",INDEX('Smelter Look-up'!$A:$A,MATCH($A479,'Smelter Look-up'!$E:$E,0)))</f>
        <v/>
      </c>
      <c r="C479" s="242" t="str">
        <f>IF(LEN(A479)=0,"",INDEX('Smelter Look-up'!$C:$C,MATCH($A479,'Smelter Look-up'!$E:$E,0)))</f>
        <v/>
      </c>
      <c r="D479" s="236"/>
      <c r="E479" s="236" t="str">
        <f ca="1">IF(ISERROR($V479),"",OFFSET('Smelter Look-up'!$D$4,$V479-4,0)&amp;"")</f>
        <v/>
      </c>
      <c r="F479" s="236" t="str">
        <f ca="1">IF(ISERROR($V479),"",OFFSET('Smelter Look-up'!$E$4,$V479-4,0))</f>
        <v/>
      </c>
      <c r="G479" s="236" t="str">
        <f ca="1">IF(C479=$X$4,"Enter smelter details", IF(ISERROR($V479),"",OFFSET('Smelter Look-up'!$F$4,$V479-4,0)))</f>
        <v/>
      </c>
      <c r="H479" s="237" t="str">
        <f ca="1">IF(ISERROR($V479),"",OFFSET('Smelter Look-up'!$G$4,$V479-4,0))</f>
        <v/>
      </c>
      <c r="I479" s="238" t="str">
        <f ca="1">IF(ISERROR($V479),"",OFFSET('Smelter Look-up'!$H$4,$V479-4,0))</f>
        <v/>
      </c>
      <c r="J479" s="238" t="str">
        <f ca="1">IF(ISERROR($V479),"",OFFSET('Smelter Look-up'!$I$4,$V479-4,0))</f>
        <v/>
      </c>
      <c r="K479" s="240"/>
      <c r="L479" s="240"/>
      <c r="M479" s="240"/>
      <c r="N479" s="240"/>
      <c r="O479" s="240"/>
      <c r="P479" s="239"/>
      <c r="Q479" s="241"/>
      <c r="R479" s="236" t="str">
        <f ca="1">IF(ISERROR($V479),"",OFFSET('Smelter Look-up'!$C$4,$V479-4,0)&amp;"")</f>
        <v/>
      </c>
      <c r="S479" s="250" t="str">
        <f t="shared" ca="1" si="21"/>
        <v/>
      </c>
      <c r="T479" s="250" t="str">
        <f ca="1">IF(B479="","",IF(ISERROR(MATCH($J479,SorP!$B$1:$B$6230,0)),"",INDIRECT("'SorP'!$A$"&amp;MATCH($J479,SorP!$B$1:$B$6230,0))))</f>
        <v/>
      </c>
      <c r="U479" s="280"/>
      <c r="V479" s="281" t="e">
        <f>IF(C479="",NA(),MATCH($B479&amp;$C479,'Smelter Look-up'!$J:$J,0))</f>
        <v>#N/A</v>
      </c>
      <c r="W479" s="282"/>
      <c r="X479" s="282">
        <f t="shared" ca="1" si="22"/>
        <v>0</v>
      </c>
      <c r="Y479" s="282"/>
      <c r="Z479" s="282"/>
      <c r="AB479" s="284" t="str">
        <f t="shared" si="23"/>
        <v/>
      </c>
    </row>
    <row r="480" spans="1:28" s="283" customFormat="1" ht="20.25">
      <c r="A480" s="235"/>
      <c r="B480" s="236" t="str">
        <f>IF(LEN(A480)=0,"",INDEX('Smelter Look-up'!$A:$A,MATCH($A480,'Smelter Look-up'!$E:$E,0)))</f>
        <v/>
      </c>
      <c r="C480" s="242" t="str">
        <f>IF(LEN(A480)=0,"",INDEX('Smelter Look-up'!$C:$C,MATCH($A480,'Smelter Look-up'!$E:$E,0)))</f>
        <v/>
      </c>
      <c r="D480" s="236"/>
      <c r="E480" s="236" t="str">
        <f ca="1">IF(ISERROR($V480),"",OFFSET('Smelter Look-up'!$D$4,$V480-4,0)&amp;"")</f>
        <v/>
      </c>
      <c r="F480" s="236" t="str">
        <f ca="1">IF(ISERROR($V480),"",OFFSET('Smelter Look-up'!$E$4,$V480-4,0))</f>
        <v/>
      </c>
      <c r="G480" s="236" t="str">
        <f ca="1">IF(C480=$X$4,"Enter smelter details", IF(ISERROR($V480),"",OFFSET('Smelter Look-up'!$F$4,$V480-4,0)))</f>
        <v/>
      </c>
      <c r="H480" s="237" t="str">
        <f ca="1">IF(ISERROR($V480),"",OFFSET('Smelter Look-up'!$G$4,$V480-4,0))</f>
        <v/>
      </c>
      <c r="I480" s="238" t="str">
        <f ca="1">IF(ISERROR($V480),"",OFFSET('Smelter Look-up'!$H$4,$V480-4,0))</f>
        <v/>
      </c>
      <c r="J480" s="238" t="str">
        <f ca="1">IF(ISERROR($V480),"",OFFSET('Smelter Look-up'!$I$4,$V480-4,0))</f>
        <v/>
      </c>
      <c r="K480" s="240"/>
      <c r="L480" s="240"/>
      <c r="M480" s="240"/>
      <c r="N480" s="240"/>
      <c r="O480" s="240"/>
      <c r="P480" s="239"/>
      <c r="Q480" s="241"/>
      <c r="R480" s="236" t="str">
        <f ca="1">IF(ISERROR($V480),"",OFFSET('Smelter Look-up'!$C$4,$V480-4,0)&amp;"")</f>
        <v/>
      </c>
      <c r="S480" s="250" t="str">
        <f t="shared" ca="1" si="21"/>
        <v/>
      </c>
      <c r="T480" s="250" t="str">
        <f ca="1">IF(B480="","",IF(ISERROR(MATCH($J480,SorP!$B$1:$B$6230,0)),"",INDIRECT("'SorP'!$A$"&amp;MATCH($J480,SorP!$B$1:$B$6230,0))))</f>
        <v/>
      </c>
      <c r="U480" s="280"/>
      <c r="V480" s="281" t="e">
        <f>IF(C480="",NA(),MATCH($B480&amp;$C480,'Smelter Look-up'!$J:$J,0))</f>
        <v>#N/A</v>
      </c>
      <c r="W480" s="282"/>
      <c r="X480" s="282">
        <f t="shared" ca="1" si="22"/>
        <v>0</v>
      </c>
      <c r="Y480" s="282"/>
      <c r="Z480" s="282"/>
      <c r="AB480" s="284" t="str">
        <f t="shared" si="23"/>
        <v/>
      </c>
    </row>
    <row r="481" spans="1:28" s="283" customFormat="1" ht="20.25">
      <c r="A481" s="235"/>
      <c r="B481" s="236" t="str">
        <f>IF(LEN(A481)=0,"",INDEX('Smelter Look-up'!$A:$A,MATCH($A481,'Smelter Look-up'!$E:$E,0)))</f>
        <v/>
      </c>
      <c r="C481" s="242" t="str">
        <f>IF(LEN(A481)=0,"",INDEX('Smelter Look-up'!$C:$C,MATCH($A481,'Smelter Look-up'!$E:$E,0)))</f>
        <v/>
      </c>
      <c r="D481" s="236"/>
      <c r="E481" s="236" t="str">
        <f ca="1">IF(ISERROR($V481),"",OFFSET('Smelter Look-up'!$D$4,$V481-4,0)&amp;"")</f>
        <v/>
      </c>
      <c r="F481" s="236" t="str">
        <f ca="1">IF(ISERROR($V481),"",OFFSET('Smelter Look-up'!$E$4,$V481-4,0))</f>
        <v/>
      </c>
      <c r="G481" s="236" t="str">
        <f ca="1">IF(C481=$X$4,"Enter smelter details", IF(ISERROR($V481),"",OFFSET('Smelter Look-up'!$F$4,$V481-4,0)))</f>
        <v/>
      </c>
      <c r="H481" s="237" t="str">
        <f ca="1">IF(ISERROR($V481),"",OFFSET('Smelter Look-up'!$G$4,$V481-4,0))</f>
        <v/>
      </c>
      <c r="I481" s="238" t="str">
        <f ca="1">IF(ISERROR($V481),"",OFFSET('Smelter Look-up'!$H$4,$V481-4,0))</f>
        <v/>
      </c>
      <c r="J481" s="238" t="str">
        <f ca="1">IF(ISERROR($V481),"",OFFSET('Smelter Look-up'!$I$4,$V481-4,0))</f>
        <v/>
      </c>
      <c r="K481" s="240"/>
      <c r="L481" s="240"/>
      <c r="M481" s="240"/>
      <c r="N481" s="240"/>
      <c r="O481" s="240"/>
      <c r="P481" s="239"/>
      <c r="Q481" s="241"/>
      <c r="R481" s="236" t="str">
        <f ca="1">IF(ISERROR($V481),"",OFFSET('Smelter Look-up'!$C$4,$V481-4,0)&amp;"")</f>
        <v/>
      </c>
      <c r="S481" s="250" t="str">
        <f t="shared" ca="1" si="21"/>
        <v/>
      </c>
      <c r="T481" s="250" t="str">
        <f ca="1">IF(B481="","",IF(ISERROR(MATCH($J481,SorP!$B$1:$B$6230,0)),"",INDIRECT("'SorP'!$A$"&amp;MATCH($J481,SorP!$B$1:$B$6230,0))))</f>
        <v/>
      </c>
      <c r="U481" s="280"/>
      <c r="V481" s="281" t="e">
        <f>IF(C481="",NA(),MATCH($B481&amp;$C481,'Smelter Look-up'!$J:$J,0))</f>
        <v>#N/A</v>
      </c>
      <c r="W481" s="282"/>
      <c r="X481" s="282">
        <f t="shared" ca="1" si="22"/>
        <v>0</v>
      </c>
      <c r="Y481" s="282"/>
      <c r="Z481" s="282"/>
      <c r="AB481" s="284" t="str">
        <f t="shared" si="23"/>
        <v/>
      </c>
    </row>
    <row r="482" spans="1:28" s="283" customFormat="1" ht="20.25">
      <c r="A482" s="235"/>
      <c r="B482" s="236" t="str">
        <f>IF(LEN(A482)=0,"",INDEX('Smelter Look-up'!$A:$A,MATCH($A482,'Smelter Look-up'!$E:$E,0)))</f>
        <v/>
      </c>
      <c r="C482" s="242" t="str">
        <f>IF(LEN(A482)=0,"",INDEX('Smelter Look-up'!$C:$C,MATCH($A482,'Smelter Look-up'!$E:$E,0)))</f>
        <v/>
      </c>
      <c r="D482" s="236"/>
      <c r="E482" s="236" t="str">
        <f ca="1">IF(ISERROR($V482),"",OFFSET('Smelter Look-up'!$D$4,$V482-4,0)&amp;"")</f>
        <v/>
      </c>
      <c r="F482" s="236" t="str">
        <f ca="1">IF(ISERROR($V482),"",OFFSET('Smelter Look-up'!$E$4,$V482-4,0))</f>
        <v/>
      </c>
      <c r="G482" s="236" t="str">
        <f ca="1">IF(C482=$X$4,"Enter smelter details", IF(ISERROR($V482),"",OFFSET('Smelter Look-up'!$F$4,$V482-4,0)))</f>
        <v/>
      </c>
      <c r="H482" s="237" t="str">
        <f ca="1">IF(ISERROR($V482),"",OFFSET('Smelter Look-up'!$G$4,$V482-4,0))</f>
        <v/>
      </c>
      <c r="I482" s="238" t="str">
        <f ca="1">IF(ISERROR($V482),"",OFFSET('Smelter Look-up'!$H$4,$V482-4,0))</f>
        <v/>
      </c>
      <c r="J482" s="238" t="str">
        <f ca="1">IF(ISERROR($V482),"",OFFSET('Smelter Look-up'!$I$4,$V482-4,0))</f>
        <v/>
      </c>
      <c r="K482" s="240"/>
      <c r="L482" s="240"/>
      <c r="M482" s="240"/>
      <c r="N482" s="240"/>
      <c r="O482" s="240"/>
      <c r="P482" s="239"/>
      <c r="Q482" s="241"/>
      <c r="R482" s="236" t="str">
        <f ca="1">IF(ISERROR($V482),"",OFFSET('Smelter Look-up'!$C$4,$V482-4,0)&amp;"")</f>
        <v/>
      </c>
      <c r="S482" s="250" t="str">
        <f t="shared" ca="1" si="21"/>
        <v/>
      </c>
      <c r="T482" s="250" t="str">
        <f ca="1">IF(B482="","",IF(ISERROR(MATCH($J482,SorP!$B$1:$B$6230,0)),"",INDIRECT("'SorP'!$A$"&amp;MATCH($J482,SorP!$B$1:$B$6230,0))))</f>
        <v/>
      </c>
      <c r="U482" s="280"/>
      <c r="V482" s="281" t="e">
        <f>IF(C482="",NA(),MATCH($B482&amp;$C482,'Smelter Look-up'!$J:$J,0))</f>
        <v>#N/A</v>
      </c>
      <c r="W482" s="282"/>
      <c r="X482" s="282">
        <f t="shared" ca="1" si="22"/>
        <v>0</v>
      </c>
      <c r="Y482" s="282"/>
      <c r="Z482" s="282"/>
      <c r="AB482" s="284" t="str">
        <f t="shared" si="23"/>
        <v/>
      </c>
    </row>
    <row r="483" spans="1:28" s="283" customFormat="1" ht="20.25">
      <c r="A483" s="235"/>
      <c r="B483" s="236" t="str">
        <f>IF(LEN(A483)=0,"",INDEX('Smelter Look-up'!$A:$A,MATCH($A483,'Smelter Look-up'!$E:$E,0)))</f>
        <v/>
      </c>
      <c r="C483" s="242" t="str">
        <f>IF(LEN(A483)=0,"",INDEX('Smelter Look-up'!$C:$C,MATCH($A483,'Smelter Look-up'!$E:$E,0)))</f>
        <v/>
      </c>
      <c r="D483" s="236"/>
      <c r="E483" s="236" t="str">
        <f ca="1">IF(ISERROR($V483),"",OFFSET('Smelter Look-up'!$D$4,$V483-4,0)&amp;"")</f>
        <v/>
      </c>
      <c r="F483" s="236" t="str">
        <f ca="1">IF(ISERROR($V483),"",OFFSET('Smelter Look-up'!$E$4,$V483-4,0))</f>
        <v/>
      </c>
      <c r="G483" s="236" t="str">
        <f ca="1">IF(C483=$X$4,"Enter smelter details", IF(ISERROR($V483),"",OFFSET('Smelter Look-up'!$F$4,$V483-4,0)))</f>
        <v/>
      </c>
      <c r="H483" s="237" t="str">
        <f ca="1">IF(ISERROR($V483),"",OFFSET('Smelter Look-up'!$G$4,$V483-4,0))</f>
        <v/>
      </c>
      <c r="I483" s="238" t="str">
        <f ca="1">IF(ISERROR($V483),"",OFFSET('Smelter Look-up'!$H$4,$V483-4,0))</f>
        <v/>
      </c>
      <c r="J483" s="238" t="str">
        <f ca="1">IF(ISERROR($V483),"",OFFSET('Smelter Look-up'!$I$4,$V483-4,0))</f>
        <v/>
      </c>
      <c r="K483" s="240"/>
      <c r="L483" s="240"/>
      <c r="M483" s="240"/>
      <c r="N483" s="240"/>
      <c r="O483" s="240"/>
      <c r="P483" s="239"/>
      <c r="Q483" s="241"/>
      <c r="R483" s="236" t="str">
        <f ca="1">IF(ISERROR($V483),"",OFFSET('Smelter Look-up'!$C$4,$V483-4,0)&amp;"")</f>
        <v/>
      </c>
      <c r="S483" s="250" t="str">
        <f t="shared" ca="1" si="21"/>
        <v/>
      </c>
      <c r="T483" s="250" t="str">
        <f ca="1">IF(B483="","",IF(ISERROR(MATCH($J483,SorP!$B$1:$B$6230,0)),"",INDIRECT("'SorP'!$A$"&amp;MATCH($J483,SorP!$B$1:$B$6230,0))))</f>
        <v/>
      </c>
      <c r="U483" s="280"/>
      <c r="V483" s="281" t="e">
        <f>IF(C483="",NA(),MATCH($B483&amp;$C483,'Smelter Look-up'!$J:$J,0))</f>
        <v>#N/A</v>
      </c>
      <c r="W483" s="282"/>
      <c r="X483" s="282">
        <f t="shared" ca="1" si="22"/>
        <v>0</v>
      </c>
      <c r="Y483" s="282"/>
      <c r="Z483" s="282"/>
      <c r="AB483" s="284" t="str">
        <f t="shared" si="23"/>
        <v/>
      </c>
    </row>
    <row r="484" spans="1:28" s="283" customFormat="1" ht="20.25">
      <c r="A484" s="235"/>
      <c r="B484" s="236" t="str">
        <f>IF(LEN(A484)=0,"",INDEX('Smelter Look-up'!$A:$A,MATCH($A484,'Smelter Look-up'!$E:$E,0)))</f>
        <v/>
      </c>
      <c r="C484" s="242" t="str">
        <f>IF(LEN(A484)=0,"",INDEX('Smelter Look-up'!$C:$C,MATCH($A484,'Smelter Look-up'!$E:$E,0)))</f>
        <v/>
      </c>
      <c r="D484" s="236"/>
      <c r="E484" s="236" t="str">
        <f ca="1">IF(ISERROR($V484),"",OFFSET('Smelter Look-up'!$D$4,$V484-4,0)&amp;"")</f>
        <v/>
      </c>
      <c r="F484" s="236" t="str">
        <f ca="1">IF(ISERROR($V484),"",OFFSET('Smelter Look-up'!$E$4,$V484-4,0))</f>
        <v/>
      </c>
      <c r="G484" s="236" t="str">
        <f ca="1">IF(C484=$X$4,"Enter smelter details", IF(ISERROR($V484),"",OFFSET('Smelter Look-up'!$F$4,$V484-4,0)))</f>
        <v/>
      </c>
      <c r="H484" s="237" t="str">
        <f ca="1">IF(ISERROR($V484),"",OFFSET('Smelter Look-up'!$G$4,$V484-4,0))</f>
        <v/>
      </c>
      <c r="I484" s="238" t="str">
        <f ca="1">IF(ISERROR($V484),"",OFFSET('Smelter Look-up'!$H$4,$V484-4,0))</f>
        <v/>
      </c>
      <c r="J484" s="238" t="str">
        <f ca="1">IF(ISERROR($V484),"",OFFSET('Smelter Look-up'!$I$4,$V484-4,0))</f>
        <v/>
      </c>
      <c r="K484" s="240"/>
      <c r="L484" s="240"/>
      <c r="M484" s="240"/>
      <c r="N484" s="240"/>
      <c r="O484" s="240"/>
      <c r="P484" s="239"/>
      <c r="Q484" s="241"/>
      <c r="R484" s="236" t="str">
        <f ca="1">IF(ISERROR($V484),"",OFFSET('Smelter Look-up'!$C$4,$V484-4,0)&amp;"")</f>
        <v/>
      </c>
      <c r="S484" s="250" t="str">
        <f t="shared" ca="1" si="21"/>
        <v/>
      </c>
      <c r="T484" s="250" t="str">
        <f ca="1">IF(B484="","",IF(ISERROR(MATCH($J484,SorP!$B$1:$B$6230,0)),"",INDIRECT("'SorP'!$A$"&amp;MATCH($J484,SorP!$B$1:$B$6230,0))))</f>
        <v/>
      </c>
      <c r="U484" s="280"/>
      <c r="V484" s="281" t="e">
        <f>IF(C484="",NA(),MATCH($B484&amp;$C484,'Smelter Look-up'!$J:$J,0))</f>
        <v>#N/A</v>
      </c>
      <c r="W484" s="282"/>
      <c r="X484" s="282">
        <f t="shared" ca="1" si="22"/>
        <v>0</v>
      </c>
      <c r="Y484" s="282"/>
      <c r="Z484" s="282"/>
      <c r="AB484" s="284" t="str">
        <f t="shared" si="23"/>
        <v/>
      </c>
    </row>
    <row r="485" spans="1:28" s="283" customFormat="1" ht="20.25">
      <c r="A485" s="235"/>
      <c r="B485" s="236" t="str">
        <f>IF(LEN(A485)=0,"",INDEX('Smelter Look-up'!$A:$A,MATCH($A485,'Smelter Look-up'!$E:$E,0)))</f>
        <v/>
      </c>
      <c r="C485" s="242" t="str">
        <f>IF(LEN(A485)=0,"",INDEX('Smelter Look-up'!$C:$C,MATCH($A485,'Smelter Look-up'!$E:$E,0)))</f>
        <v/>
      </c>
      <c r="D485" s="236"/>
      <c r="E485" s="236" t="str">
        <f ca="1">IF(ISERROR($V485),"",OFFSET('Smelter Look-up'!$D$4,$V485-4,0)&amp;"")</f>
        <v/>
      </c>
      <c r="F485" s="236" t="str">
        <f ca="1">IF(ISERROR($V485),"",OFFSET('Smelter Look-up'!$E$4,$V485-4,0))</f>
        <v/>
      </c>
      <c r="G485" s="236" t="str">
        <f ca="1">IF(C485=$X$4,"Enter smelter details", IF(ISERROR($V485),"",OFFSET('Smelter Look-up'!$F$4,$V485-4,0)))</f>
        <v/>
      </c>
      <c r="H485" s="237" t="str">
        <f ca="1">IF(ISERROR($V485),"",OFFSET('Smelter Look-up'!$G$4,$V485-4,0))</f>
        <v/>
      </c>
      <c r="I485" s="238" t="str">
        <f ca="1">IF(ISERROR($V485),"",OFFSET('Smelter Look-up'!$H$4,$V485-4,0))</f>
        <v/>
      </c>
      <c r="J485" s="238" t="str">
        <f ca="1">IF(ISERROR($V485),"",OFFSET('Smelter Look-up'!$I$4,$V485-4,0))</f>
        <v/>
      </c>
      <c r="K485" s="240"/>
      <c r="L485" s="240"/>
      <c r="M485" s="240"/>
      <c r="N485" s="240"/>
      <c r="O485" s="240"/>
      <c r="P485" s="239"/>
      <c r="Q485" s="241"/>
      <c r="R485" s="236" t="str">
        <f ca="1">IF(ISERROR($V485),"",OFFSET('Smelter Look-up'!$C$4,$V485-4,0)&amp;"")</f>
        <v/>
      </c>
      <c r="S485" s="250" t="str">
        <f t="shared" ca="1" si="21"/>
        <v/>
      </c>
      <c r="T485" s="250" t="str">
        <f ca="1">IF(B485="","",IF(ISERROR(MATCH($J485,SorP!$B$1:$B$6230,0)),"",INDIRECT("'SorP'!$A$"&amp;MATCH($J485,SorP!$B$1:$B$6230,0))))</f>
        <v/>
      </c>
      <c r="U485" s="280"/>
      <c r="V485" s="281" t="e">
        <f>IF(C485="",NA(),MATCH($B485&amp;$C485,'Smelter Look-up'!$J:$J,0))</f>
        <v>#N/A</v>
      </c>
      <c r="W485" s="282"/>
      <c r="X485" s="282">
        <f t="shared" ca="1" si="22"/>
        <v>0</v>
      </c>
      <c r="Y485" s="282"/>
      <c r="Z485" s="282"/>
      <c r="AB485" s="284" t="str">
        <f t="shared" si="23"/>
        <v/>
      </c>
    </row>
    <row r="486" spans="1:28" s="283" customFormat="1" ht="20.25">
      <c r="A486" s="235"/>
      <c r="B486" s="236" t="str">
        <f>IF(LEN(A486)=0,"",INDEX('Smelter Look-up'!$A:$A,MATCH($A486,'Smelter Look-up'!$E:$E,0)))</f>
        <v/>
      </c>
      <c r="C486" s="242" t="str">
        <f>IF(LEN(A486)=0,"",INDEX('Smelter Look-up'!$C:$C,MATCH($A486,'Smelter Look-up'!$E:$E,0)))</f>
        <v/>
      </c>
      <c r="D486" s="236"/>
      <c r="E486" s="236" t="str">
        <f ca="1">IF(ISERROR($V486),"",OFFSET('Smelter Look-up'!$D$4,$V486-4,0)&amp;"")</f>
        <v/>
      </c>
      <c r="F486" s="236" t="str">
        <f ca="1">IF(ISERROR($V486),"",OFFSET('Smelter Look-up'!$E$4,$V486-4,0))</f>
        <v/>
      </c>
      <c r="G486" s="236" t="str">
        <f ca="1">IF(C486=$X$4,"Enter smelter details", IF(ISERROR($V486),"",OFFSET('Smelter Look-up'!$F$4,$V486-4,0)))</f>
        <v/>
      </c>
      <c r="H486" s="237" t="str">
        <f ca="1">IF(ISERROR($V486),"",OFFSET('Smelter Look-up'!$G$4,$V486-4,0))</f>
        <v/>
      </c>
      <c r="I486" s="238" t="str">
        <f ca="1">IF(ISERROR($V486),"",OFFSET('Smelter Look-up'!$H$4,$V486-4,0))</f>
        <v/>
      </c>
      <c r="J486" s="238" t="str">
        <f ca="1">IF(ISERROR($V486),"",OFFSET('Smelter Look-up'!$I$4,$V486-4,0))</f>
        <v/>
      </c>
      <c r="K486" s="240"/>
      <c r="L486" s="240"/>
      <c r="M486" s="240"/>
      <c r="N486" s="240"/>
      <c r="O486" s="240"/>
      <c r="P486" s="239"/>
      <c r="Q486" s="241"/>
      <c r="R486" s="236" t="str">
        <f ca="1">IF(ISERROR($V486),"",OFFSET('Smelter Look-up'!$C$4,$V486-4,0)&amp;"")</f>
        <v/>
      </c>
      <c r="S486" s="250" t="str">
        <f t="shared" ca="1" si="21"/>
        <v/>
      </c>
      <c r="T486" s="250" t="str">
        <f ca="1">IF(B486="","",IF(ISERROR(MATCH($J486,SorP!$B$1:$B$6230,0)),"",INDIRECT("'SorP'!$A$"&amp;MATCH($J486,SorP!$B$1:$B$6230,0))))</f>
        <v/>
      </c>
      <c r="U486" s="280"/>
      <c r="V486" s="281" t="e">
        <f>IF(C486="",NA(),MATCH($B486&amp;$C486,'Smelter Look-up'!$J:$J,0))</f>
        <v>#N/A</v>
      </c>
      <c r="W486" s="282"/>
      <c r="X486" s="282">
        <f t="shared" ca="1" si="22"/>
        <v>0</v>
      </c>
      <c r="Y486" s="282"/>
      <c r="Z486" s="282"/>
      <c r="AB486" s="284" t="str">
        <f t="shared" si="23"/>
        <v/>
      </c>
    </row>
    <row r="487" spans="1:28" s="283" customFormat="1" ht="20.25">
      <c r="A487" s="235"/>
      <c r="B487" s="236" t="str">
        <f>IF(LEN(A487)=0,"",INDEX('Smelter Look-up'!$A:$A,MATCH($A487,'Smelter Look-up'!$E:$E,0)))</f>
        <v/>
      </c>
      <c r="C487" s="242" t="str">
        <f>IF(LEN(A487)=0,"",INDEX('Smelter Look-up'!$C:$C,MATCH($A487,'Smelter Look-up'!$E:$E,0)))</f>
        <v/>
      </c>
      <c r="D487" s="236"/>
      <c r="E487" s="236" t="str">
        <f ca="1">IF(ISERROR($V487),"",OFFSET('Smelter Look-up'!$D$4,$V487-4,0)&amp;"")</f>
        <v/>
      </c>
      <c r="F487" s="236" t="str">
        <f ca="1">IF(ISERROR($V487),"",OFFSET('Smelter Look-up'!$E$4,$V487-4,0))</f>
        <v/>
      </c>
      <c r="G487" s="236" t="str">
        <f ca="1">IF(C487=$X$4,"Enter smelter details", IF(ISERROR($V487),"",OFFSET('Smelter Look-up'!$F$4,$V487-4,0)))</f>
        <v/>
      </c>
      <c r="H487" s="237" t="str">
        <f ca="1">IF(ISERROR($V487),"",OFFSET('Smelter Look-up'!$G$4,$V487-4,0))</f>
        <v/>
      </c>
      <c r="I487" s="238" t="str">
        <f ca="1">IF(ISERROR($V487),"",OFFSET('Smelter Look-up'!$H$4,$V487-4,0))</f>
        <v/>
      </c>
      <c r="J487" s="238" t="str">
        <f ca="1">IF(ISERROR($V487),"",OFFSET('Smelter Look-up'!$I$4,$V487-4,0))</f>
        <v/>
      </c>
      <c r="K487" s="240"/>
      <c r="L487" s="240"/>
      <c r="M487" s="240"/>
      <c r="N487" s="240"/>
      <c r="O487" s="240"/>
      <c r="P487" s="239"/>
      <c r="Q487" s="241"/>
      <c r="R487" s="236" t="str">
        <f ca="1">IF(ISERROR($V487),"",OFFSET('Smelter Look-up'!$C$4,$V487-4,0)&amp;"")</f>
        <v/>
      </c>
      <c r="S487" s="250" t="str">
        <f t="shared" ca="1" si="21"/>
        <v/>
      </c>
      <c r="T487" s="250" t="str">
        <f ca="1">IF(B487="","",IF(ISERROR(MATCH($J487,SorP!$B$1:$B$6230,0)),"",INDIRECT("'SorP'!$A$"&amp;MATCH($J487,SorP!$B$1:$B$6230,0))))</f>
        <v/>
      </c>
      <c r="U487" s="280"/>
      <c r="V487" s="281" t="e">
        <f>IF(C487="",NA(),MATCH($B487&amp;$C487,'Smelter Look-up'!$J:$J,0))</f>
        <v>#N/A</v>
      </c>
      <c r="W487" s="282"/>
      <c r="X487" s="282">
        <f t="shared" ca="1" si="22"/>
        <v>0</v>
      </c>
      <c r="Y487" s="282"/>
      <c r="Z487" s="282"/>
      <c r="AB487" s="284" t="str">
        <f t="shared" si="23"/>
        <v/>
      </c>
    </row>
    <row r="488" spans="1:28" s="283" customFormat="1" ht="20.25">
      <c r="A488" s="235"/>
      <c r="B488" s="236" t="str">
        <f>IF(LEN(A488)=0,"",INDEX('Smelter Look-up'!$A:$A,MATCH($A488,'Smelter Look-up'!$E:$E,0)))</f>
        <v/>
      </c>
      <c r="C488" s="242" t="str">
        <f>IF(LEN(A488)=0,"",INDEX('Smelter Look-up'!$C:$C,MATCH($A488,'Smelter Look-up'!$E:$E,0)))</f>
        <v/>
      </c>
      <c r="D488" s="236"/>
      <c r="E488" s="236" t="str">
        <f ca="1">IF(ISERROR($V488),"",OFFSET('Smelter Look-up'!$D$4,$V488-4,0)&amp;"")</f>
        <v/>
      </c>
      <c r="F488" s="236" t="str">
        <f ca="1">IF(ISERROR($V488),"",OFFSET('Smelter Look-up'!$E$4,$V488-4,0))</f>
        <v/>
      </c>
      <c r="G488" s="236" t="str">
        <f ca="1">IF(C488=$X$4,"Enter smelter details", IF(ISERROR($V488),"",OFFSET('Smelter Look-up'!$F$4,$V488-4,0)))</f>
        <v/>
      </c>
      <c r="H488" s="237" t="str">
        <f ca="1">IF(ISERROR($V488),"",OFFSET('Smelter Look-up'!$G$4,$V488-4,0))</f>
        <v/>
      </c>
      <c r="I488" s="238" t="str">
        <f ca="1">IF(ISERROR($V488),"",OFFSET('Smelter Look-up'!$H$4,$V488-4,0))</f>
        <v/>
      </c>
      <c r="J488" s="238" t="str">
        <f ca="1">IF(ISERROR($V488),"",OFFSET('Smelter Look-up'!$I$4,$V488-4,0))</f>
        <v/>
      </c>
      <c r="K488" s="240"/>
      <c r="L488" s="240"/>
      <c r="M488" s="240"/>
      <c r="N488" s="240"/>
      <c r="O488" s="240"/>
      <c r="P488" s="239"/>
      <c r="Q488" s="241"/>
      <c r="R488" s="236" t="str">
        <f ca="1">IF(ISERROR($V488),"",OFFSET('Smelter Look-up'!$C$4,$V488-4,0)&amp;"")</f>
        <v/>
      </c>
      <c r="S488" s="250" t="str">
        <f t="shared" ca="1" si="21"/>
        <v/>
      </c>
      <c r="T488" s="250" t="str">
        <f ca="1">IF(B488="","",IF(ISERROR(MATCH($J488,SorP!$B$1:$B$6230,0)),"",INDIRECT("'SorP'!$A$"&amp;MATCH($J488,SorP!$B$1:$B$6230,0))))</f>
        <v/>
      </c>
      <c r="U488" s="280"/>
      <c r="V488" s="281" t="e">
        <f>IF(C488="",NA(),MATCH($B488&amp;$C488,'Smelter Look-up'!$J:$J,0))</f>
        <v>#N/A</v>
      </c>
      <c r="W488" s="282"/>
      <c r="X488" s="282">
        <f t="shared" ca="1" si="22"/>
        <v>0</v>
      </c>
      <c r="Y488" s="282"/>
      <c r="Z488" s="282"/>
      <c r="AB488" s="284" t="str">
        <f t="shared" si="23"/>
        <v/>
      </c>
    </row>
    <row r="489" spans="1:28" s="283" customFormat="1" ht="20.25">
      <c r="A489" s="235"/>
      <c r="B489" s="236" t="str">
        <f>IF(LEN(A489)=0,"",INDEX('Smelter Look-up'!$A:$A,MATCH($A489,'Smelter Look-up'!$E:$E,0)))</f>
        <v/>
      </c>
      <c r="C489" s="242" t="str">
        <f>IF(LEN(A489)=0,"",INDEX('Smelter Look-up'!$C:$C,MATCH($A489,'Smelter Look-up'!$E:$E,0)))</f>
        <v/>
      </c>
      <c r="D489" s="236"/>
      <c r="E489" s="236" t="str">
        <f ca="1">IF(ISERROR($V489),"",OFFSET('Smelter Look-up'!$D$4,$V489-4,0)&amp;"")</f>
        <v/>
      </c>
      <c r="F489" s="236" t="str">
        <f ca="1">IF(ISERROR($V489),"",OFFSET('Smelter Look-up'!$E$4,$V489-4,0))</f>
        <v/>
      </c>
      <c r="G489" s="236" t="str">
        <f ca="1">IF(C489=$X$4,"Enter smelter details", IF(ISERROR($V489),"",OFFSET('Smelter Look-up'!$F$4,$V489-4,0)))</f>
        <v/>
      </c>
      <c r="H489" s="237" t="str">
        <f ca="1">IF(ISERROR($V489),"",OFFSET('Smelter Look-up'!$G$4,$V489-4,0))</f>
        <v/>
      </c>
      <c r="I489" s="238" t="str">
        <f ca="1">IF(ISERROR($V489),"",OFFSET('Smelter Look-up'!$H$4,$V489-4,0))</f>
        <v/>
      </c>
      <c r="J489" s="238" t="str">
        <f ca="1">IF(ISERROR($V489),"",OFFSET('Smelter Look-up'!$I$4,$V489-4,0))</f>
        <v/>
      </c>
      <c r="K489" s="240"/>
      <c r="L489" s="240"/>
      <c r="M489" s="240"/>
      <c r="N489" s="240"/>
      <c r="O489" s="240"/>
      <c r="P489" s="239"/>
      <c r="Q489" s="241"/>
      <c r="R489" s="236" t="str">
        <f ca="1">IF(ISERROR($V489),"",OFFSET('Smelter Look-up'!$C$4,$V489-4,0)&amp;"")</f>
        <v/>
      </c>
      <c r="S489" s="250" t="str">
        <f t="shared" ca="1" si="21"/>
        <v/>
      </c>
      <c r="T489" s="250" t="str">
        <f ca="1">IF(B489="","",IF(ISERROR(MATCH($J489,SorP!$B$1:$B$6230,0)),"",INDIRECT("'SorP'!$A$"&amp;MATCH($J489,SorP!$B$1:$B$6230,0))))</f>
        <v/>
      </c>
      <c r="U489" s="280"/>
      <c r="V489" s="281" t="e">
        <f>IF(C489="",NA(),MATCH($B489&amp;$C489,'Smelter Look-up'!$J:$J,0))</f>
        <v>#N/A</v>
      </c>
      <c r="W489" s="282"/>
      <c r="X489" s="282">
        <f t="shared" ca="1" si="22"/>
        <v>0</v>
      </c>
      <c r="Y489" s="282"/>
      <c r="Z489" s="282"/>
      <c r="AB489" s="284" t="str">
        <f t="shared" si="23"/>
        <v/>
      </c>
    </row>
    <row r="490" spans="1:28" s="283" customFormat="1" ht="20.25">
      <c r="A490" s="235"/>
      <c r="B490" s="236" t="str">
        <f>IF(LEN(A490)=0,"",INDEX('Smelter Look-up'!$A:$A,MATCH($A490,'Smelter Look-up'!$E:$E,0)))</f>
        <v/>
      </c>
      <c r="C490" s="242" t="str">
        <f>IF(LEN(A490)=0,"",INDEX('Smelter Look-up'!$C:$C,MATCH($A490,'Smelter Look-up'!$E:$E,0)))</f>
        <v/>
      </c>
      <c r="D490" s="236"/>
      <c r="E490" s="236" t="str">
        <f ca="1">IF(ISERROR($V490),"",OFFSET('Smelter Look-up'!$D$4,$V490-4,0)&amp;"")</f>
        <v/>
      </c>
      <c r="F490" s="236" t="str">
        <f ca="1">IF(ISERROR($V490),"",OFFSET('Smelter Look-up'!$E$4,$V490-4,0))</f>
        <v/>
      </c>
      <c r="G490" s="236" t="str">
        <f ca="1">IF(C490=$X$4,"Enter smelter details", IF(ISERROR($V490),"",OFFSET('Smelter Look-up'!$F$4,$V490-4,0)))</f>
        <v/>
      </c>
      <c r="H490" s="237" t="str">
        <f ca="1">IF(ISERROR($V490),"",OFFSET('Smelter Look-up'!$G$4,$V490-4,0))</f>
        <v/>
      </c>
      <c r="I490" s="238" t="str">
        <f ca="1">IF(ISERROR($V490),"",OFFSET('Smelter Look-up'!$H$4,$V490-4,0))</f>
        <v/>
      </c>
      <c r="J490" s="238" t="str">
        <f ca="1">IF(ISERROR($V490),"",OFFSET('Smelter Look-up'!$I$4,$V490-4,0))</f>
        <v/>
      </c>
      <c r="K490" s="240"/>
      <c r="L490" s="240"/>
      <c r="M490" s="240"/>
      <c r="N490" s="240"/>
      <c r="O490" s="240"/>
      <c r="P490" s="239"/>
      <c r="Q490" s="241"/>
      <c r="R490" s="236" t="str">
        <f ca="1">IF(ISERROR($V490),"",OFFSET('Smelter Look-up'!$C$4,$V490-4,0)&amp;"")</f>
        <v/>
      </c>
      <c r="S490" s="250" t="str">
        <f t="shared" ca="1" si="21"/>
        <v/>
      </c>
      <c r="T490" s="250" t="str">
        <f ca="1">IF(B490="","",IF(ISERROR(MATCH($J490,SorP!$B$1:$B$6230,0)),"",INDIRECT("'SorP'!$A$"&amp;MATCH($J490,SorP!$B$1:$B$6230,0))))</f>
        <v/>
      </c>
      <c r="U490" s="280"/>
      <c r="V490" s="281" t="e">
        <f>IF(C490="",NA(),MATCH($B490&amp;$C490,'Smelter Look-up'!$J:$J,0))</f>
        <v>#N/A</v>
      </c>
      <c r="W490" s="282"/>
      <c r="X490" s="282">
        <f t="shared" ca="1" si="22"/>
        <v>0</v>
      </c>
      <c r="Y490" s="282"/>
      <c r="Z490" s="282"/>
      <c r="AB490" s="284" t="str">
        <f t="shared" si="23"/>
        <v/>
      </c>
    </row>
    <row r="491" spans="1:28" s="283" customFormat="1" ht="20.25">
      <c r="A491" s="235"/>
      <c r="B491" s="236" t="str">
        <f>IF(LEN(A491)=0,"",INDEX('Smelter Look-up'!$A:$A,MATCH($A491,'Smelter Look-up'!$E:$E,0)))</f>
        <v/>
      </c>
      <c r="C491" s="242" t="str">
        <f>IF(LEN(A491)=0,"",INDEX('Smelter Look-up'!$C:$C,MATCH($A491,'Smelter Look-up'!$E:$E,0)))</f>
        <v/>
      </c>
      <c r="D491" s="236"/>
      <c r="E491" s="236" t="str">
        <f ca="1">IF(ISERROR($V491),"",OFFSET('Smelter Look-up'!$D$4,$V491-4,0)&amp;"")</f>
        <v/>
      </c>
      <c r="F491" s="236" t="str">
        <f ca="1">IF(ISERROR($V491),"",OFFSET('Smelter Look-up'!$E$4,$V491-4,0))</f>
        <v/>
      </c>
      <c r="G491" s="236" t="str">
        <f ca="1">IF(C491=$X$4,"Enter smelter details", IF(ISERROR($V491),"",OFFSET('Smelter Look-up'!$F$4,$V491-4,0)))</f>
        <v/>
      </c>
      <c r="H491" s="237" t="str">
        <f ca="1">IF(ISERROR($V491),"",OFFSET('Smelter Look-up'!$G$4,$V491-4,0))</f>
        <v/>
      </c>
      <c r="I491" s="238" t="str">
        <f ca="1">IF(ISERROR($V491),"",OFFSET('Smelter Look-up'!$H$4,$V491-4,0))</f>
        <v/>
      </c>
      <c r="J491" s="238" t="str">
        <f ca="1">IF(ISERROR($V491),"",OFFSET('Smelter Look-up'!$I$4,$V491-4,0))</f>
        <v/>
      </c>
      <c r="K491" s="240"/>
      <c r="L491" s="240"/>
      <c r="M491" s="240"/>
      <c r="N491" s="240"/>
      <c r="O491" s="240"/>
      <c r="P491" s="239"/>
      <c r="Q491" s="241"/>
      <c r="R491" s="236" t="str">
        <f ca="1">IF(ISERROR($V491),"",OFFSET('Smelter Look-up'!$C$4,$V491-4,0)&amp;"")</f>
        <v/>
      </c>
      <c r="S491" s="250" t="str">
        <f t="shared" ca="1" si="21"/>
        <v/>
      </c>
      <c r="T491" s="250" t="str">
        <f ca="1">IF(B491="","",IF(ISERROR(MATCH($J491,SorP!$B$1:$B$6230,0)),"",INDIRECT("'SorP'!$A$"&amp;MATCH($J491,SorP!$B$1:$B$6230,0))))</f>
        <v/>
      </c>
      <c r="U491" s="280"/>
      <c r="V491" s="281" t="e">
        <f>IF(C491="",NA(),MATCH($B491&amp;$C491,'Smelter Look-up'!$J:$J,0))</f>
        <v>#N/A</v>
      </c>
      <c r="W491" s="282"/>
      <c r="X491" s="282">
        <f t="shared" ca="1" si="22"/>
        <v>0</v>
      </c>
      <c r="Y491" s="282"/>
      <c r="Z491" s="282"/>
      <c r="AB491" s="284" t="str">
        <f t="shared" si="23"/>
        <v/>
      </c>
    </row>
    <row r="492" spans="1:28" s="283" customFormat="1" ht="20.25">
      <c r="A492" s="235"/>
      <c r="B492" s="236" t="str">
        <f>IF(LEN(A492)=0,"",INDEX('Smelter Look-up'!$A:$A,MATCH($A492,'Smelter Look-up'!$E:$E,0)))</f>
        <v/>
      </c>
      <c r="C492" s="242" t="str">
        <f>IF(LEN(A492)=0,"",INDEX('Smelter Look-up'!$C:$C,MATCH($A492,'Smelter Look-up'!$E:$E,0)))</f>
        <v/>
      </c>
      <c r="D492" s="236"/>
      <c r="E492" s="236" t="str">
        <f ca="1">IF(ISERROR($V492),"",OFFSET('Smelter Look-up'!$D$4,$V492-4,0)&amp;"")</f>
        <v/>
      </c>
      <c r="F492" s="236" t="str">
        <f ca="1">IF(ISERROR($V492),"",OFFSET('Smelter Look-up'!$E$4,$V492-4,0))</f>
        <v/>
      </c>
      <c r="G492" s="236" t="str">
        <f ca="1">IF(C492=$X$4,"Enter smelter details", IF(ISERROR($V492),"",OFFSET('Smelter Look-up'!$F$4,$V492-4,0)))</f>
        <v/>
      </c>
      <c r="H492" s="237" t="str">
        <f ca="1">IF(ISERROR($V492),"",OFFSET('Smelter Look-up'!$G$4,$V492-4,0))</f>
        <v/>
      </c>
      <c r="I492" s="238" t="str">
        <f ca="1">IF(ISERROR($V492),"",OFFSET('Smelter Look-up'!$H$4,$V492-4,0))</f>
        <v/>
      </c>
      <c r="J492" s="238" t="str">
        <f ca="1">IF(ISERROR($V492),"",OFFSET('Smelter Look-up'!$I$4,$V492-4,0))</f>
        <v/>
      </c>
      <c r="K492" s="240"/>
      <c r="L492" s="240"/>
      <c r="M492" s="240"/>
      <c r="N492" s="240"/>
      <c r="O492" s="240"/>
      <c r="P492" s="239"/>
      <c r="Q492" s="241"/>
      <c r="R492" s="236" t="str">
        <f ca="1">IF(ISERROR($V492),"",OFFSET('Smelter Look-up'!$C$4,$V492-4,0)&amp;"")</f>
        <v/>
      </c>
      <c r="S492" s="250" t="str">
        <f t="shared" ca="1" si="21"/>
        <v/>
      </c>
      <c r="T492" s="250" t="str">
        <f ca="1">IF(B492="","",IF(ISERROR(MATCH($J492,SorP!$B$1:$B$6230,0)),"",INDIRECT("'SorP'!$A$"&amp;MATCH($J492,SorP!$B$1:$B$6230,0))))</f>
        <v/>
      </c>
      <c r="U492" s="280"/>
      <c r="V492" s="281" t="e">
        <f>IF(C492="",NA(),MATCH($B492&amp;$C492,'Smelter Look-up'!$J:$J,0))</f>
        <v>#N/A</v>
      </c>
      <c r="W492" s="282"/>
      <c r="X492" s="282">
        <f t="shared" ca="1" si="22"/>
        <v>0</v>
      </c>
      <c r="Y492" s="282"/>
      <c r="Z492" s="282"/>
      <c r="AB492" s="284" t="str">
        <f t="shared" si="23"/>
        <v/>
      </c>
    </row>
    <row r="493" spans="1:28" s="283" customFormat="1" ht="20.25">
      <c r="A493" s="235"/>
      <c r="B493" s="236" t="str">
        <f>IF(LEN(A493)=0,"",INDEX('Smelter Look-up'!$A:$A,MATCH($A493,'Smelter Look-up'!$E:$E,0)))</f>
        <v/>
      </c>
      <c r="C493" s="242" t="str">
        <f>IF(LEN(A493)=0,"",INDEX('Smelter Look-up'!$C:$C,MATCH($A493,'Smelter Look-up'!$E:$E,0)))</f>
        <v/>
      </c>
      <c r="D493" s="236"/>
      <c r="E493" s="236" t="str">
        <f ca="1">IF(ISERROR($V493),"",OFFSET('Smelter Look-up'!$D$4,$V493-4,0)&amp;"")</f>
        <v/>
      </c>
      <c r="F493" s="236" t="str">
        <f ca="1">IF(ISERROR($V493),"",OFFSET('Smelter Look-up'!$E$4,$V493-4,0))</f>
        <v/>
      </c>
      <c r="G493" s="236" t="str">
        <f ca="1">IF(C493=$X$4,"Enter smelter details", IF(ISERROR($V493),"",OFFSET('Smelter Look-up'!$F$4,$V493-4,0)))</f>
        <v/>
      </c>
      <c r="H493" s="237" t="str">
        <f ca="1">IF(ISERROR($V493),"",OFFSET('Smelter Look-up'!$G$4,$V493-4,0))</f>
        <v/>
      </c>
      <c r="I493" s="238" t="str">
        <f ca="1">IF(ISERROR($V493),"",OFFSET('Smelter Look-up'!$H$4,$V493-4,0))</f>
        <v/>
      </c>
      <c r="J493" s="238" t="str">
        <f ca="1">IF(ISERROR($V493),"",OFFSET('Smelter Look-up'!$I$4,$V493-4,0))</f>
        <v/>
      </c>
      <c r="K493" s="240"/>
      <c r="L493" s="240"/>
      <c r="M493" s="240"/>
      <c r="N493" s="240"/>
      <c r="O493" s="240"/>
      <c r="P493" s="239"/>
      <c r="Q493" s="241"/>
      <c r="R493" s="236" t="str">
        <f ca="1">IF(ISERROR($V493),"",OFFSET('Smelter Look-up'!$C$4,$V493-4,0)&amp;"")</f>
        <v/>
      </c>
      <c r="S493" s="250" t="str">
        <f t="shared" ca="1" si="21"/>
        <v/>
      </c>
      <c r="T493" s="250" t="str">
        <f ca="1">IF(B493="","",IF(ISERROR(MATCH($J493,SorP!$B$1:$B$6230,0)),"",INDIRECT("'SorP'!$A$"&amp;MATCH($J493,SorP!$B$1:$B$6230,0))))</f>
        <v/>
      </c>
      <c r="U493" s="280"/>
      <c r="V493" s="281" t="e">
        <f>IF(C493="",NA(),MATCH($B493&amp;$C493,'Smelter Look-up'!$J:$J,0))</f>
        <v>#N/A</v>
      </c>
      <c r="W493" s="282"/>
      <c r="X493" s="282">
        <f t="shared" ca="1" si="22"/>
        <v>0</v>
      </c>
      <c r="Y493" s="282"/>
      <c r="Z493" s="282"/>
      <c r="AB493" s="284" t="str">
        <f t="shared" si="23"/>
        <v/>
      </c>
    </row>
    <row r="494" spans="1:28" s="283" customFormat="1" ht="20.25">
      <c r="A494" s="235"/>
      <c r="B494" s="236" t="str">
        <f>IF(LEN(A494)=0,"",INDEX('Smelter Look-up'!$A:$A,MATCH($A494,'Smelter Look-up'!$E:$E,0)))</f>
        <v/>
      </c>
      <c r="C494" s="242" t="str">
        <f>IF(LEN(A494)=0,"",INDEX('Smelter Look-up'!$C:$C,MATCH($A494,'Smelter Look-up'!$E:$E,0)))</f>
        <v/>
      </c>
      <c r="D494" s="236"/>
      <c r="E494" s="236" t="str">
        <f ca="1">IF(ISERROR($V494),"",OFFSET('Smelter Look-up'!$D$4,$V494-4,0)&amp;"")</f>
        <v/>
      </c>
      <c r="F494" s="236" t="str">
        <f ca="1">IF(ISERROR($V494),"",OFFSET('Smelter Look-up'!$E$4,$V494-4,0))</f>
        <v/>
      </c>
      <c r="G494" s="236" t="str">
        <f ca="1">IF(C494=$X$4,"Enter smelter details", IF(ISERROR($V494),"",OFFSET('Smelter Look-up'!$F$4,$V494-4,0)))</f>
        <v/>
      </c>
      <c r="H494" s="237" t="str">
        <f ca="1">IF(ISERROR($V494),"",OFFSET('Smelter Look-up'!$G$4,$V494-4,0))</f>
        <v/>
      </c>
      <c r="I494" s="238" t="str">
        <f ca="1">IF(ISERROR($V494),"",OFFSET('Smelter Look-up'!$H$4,$V494-4,0))</f>
        <v/>
      </c>
      <c r="J494" s="238" t="str">
        <f ca="1">IF(ISERROR($V494),"",OFFSET('Smelter Look-up'!$I$4,$V494-4,0))</f>
        <v/>
      </c>
      <c r="K494" s="240"/>
      <c r="L494" s="240"/>
      <c r="M494" s="240"/>
      <c r="N494" s="240"/>
      <c r="O494" s="240"/>
      <c r="P494" s="239"/>
      <c r="Q494" s="241"/>
      <c r="R494" s="236" t="str">
        <f ca="1">IF(ISERROR($V494),"",OFFSET('Smelter Look-up'!$C$4,$V494-4,0)&amp;"")</f>
        <v/>
      </c>
      <c r="S494" s="250" t="str">
        <f t="shared" ca="1" si="21"/>
        <v/>
      </c>
      <c r="T494" s="250" t="str">
        <f ca="1">IF(B494="","",IF(ISERROR(MATCH($J494,SorP!$B$1:$B$6230,0)),"",INDIRECT("'SorP'!$A$"&amp;MATCH($J494,SorP!$B$1:$B$6230,0))))</f>
        <v/>
      </c>
      <c r="U494" s="280"/>
      <c r="V494" s="281" t="e">
        <f>IF(C494="",NA(),MATCH($B494&amp;$C494,'Smelter Look-up'!$J:$J,0))</f>
        <v>#N/A</v>
      </c>
      <c r="W494" s="282"/>
      <c r="X494" s="282">
        <f t="shared" ca="1" si="22"/>
        <v>0</v>
      </c>
      <c r="Y494" s="282"/>
      <c r="Z494" s="282"/>
      <c r="AB494" s="284" t="str">
        <f t="shared" si="23"/>
        <v/>
      </c>
    </row>
    <row r="495" spans="1:28" s="283" customFormat="1" ht="20.25">
      <c r="A495" s="235"/>
      <c r="B495" s="236" t="str">
        <f>IF(LEN(A495)=0,"",INDEX('Smelter Look-up'!$A:$A,MATCH($A495,'Smelter Look-up'!$E:$E,0)))</f>
        <v/>
      </c>
      <c r="C495" s="242" t="str">
        <f>IF(LEN(A495)=0,"",INDEX('Smelter Look-up'!$C:$C,MATCH($A495,'Smelter Look-up'!$E:$E,0)))</f>
        <v/>
      </c>
      <c r="D495" s="236"/>
      <c r="E495" s="236" t="str">
        <f ca="1">IF(ISERROR($V495),"",OFFSET('Smelter Look-up'!$D$4,$V495-4,0)&amp;"")</f>
        <v/>
      </c>
      <c r="F495" s="236" t="str">
        <f ca="1">IF(ISERROR($V495),"",OFFSET('Smelter Look-up'!$E$4,$V495-4,0))</f>
        <v/>
      </c>
      <c r="G495" s="236" t="str">
        <f ca="1">IF(C495=$X$4,"Enter smelter details", IF(ISERROR($V495),"",OFFSET('Smelter Look-up'!$F$4,$V495-4,0)))</f>
        <v/>
      </c>
      <c r="H495" s="237" t="str">
        <f ca="1">IF(ISERROR($V495),"",OFFSET('Smelter Look-up'!$G$4,$V495-4,0))</f>
        <v/>
      </c>
      <c r="I495" s="238" t="str">
        <f ca="1">IF(ISERROR($V495),"",OFFSET('Smelter Look-up'!$H$4,$V495-4,0))</f>
        <v/>
      </c>
      <c r="J495" s="238" t="str">
        <f ca="1">IF(ISERROR($V495),"",OFFSET('Smelter Look-up'!$I$4,$V495-4,0))</f>
        <v/>
      </c>
      <c r="K495" s="240"/>
      <c r="L495" s="240"/>
      <c r="M495" s="240"/>
      <c r="N495" s="240"/>
      <c r="O495" s="240"/>
      <c r="P495" s="239"/>
      <c r="Q495" s="241"/>
      <c r="R495" s="236" t="str">
        <f ca="1">IF(ISERROR($V495),"",OFFSET('Smelter Look-up'!$C$4,$V495-4,0)&amp;"")</f>
        <v/>
      </c>
      <c r="S495" s="250" t="str">
        <f t="shared" ca="1" si="21"/>
        <v/>
      </c>
      <c r="T495" s="250" t="str">
        <f ca="1">IF(B495="","",IF(ISERROR(MATCH($J495,SorP!$B$1:$B$6230,0)),"",INDIRECT("'SorP'!$A$"&amp;MATCH($J495,SorP!$B$1:$B$6230,0))))</f>
        <v/>
      </c>
      <c r="U495" s="280"/>
      <c r="V495" s="281" t="e">
        <f>IF(C495="",NA(),MATCH($B495&amp;$C495,'Smelter Look-up'!$J:$J,0))</f>
        <v>#N/A</v>
      </c>
      <c r="W495" s="282"/>
      <c r="X495" s="282">
        <f t="shared" ca="1" si="22"/>
        <v>0</v>
      </c>
      <c r="Y495" s="282"/>
      <c r="Z495" s="282"/>
      <c r="AB495" s="284" t="str">
        <f t="shared" si="23"/>
        <v/>
      </c>
    </row>
    <row r="496" spans="1:28" s="283" customFormat="1" ht="20.25">
      <c r="A496" s="235"/>
      <c r="B496" s="236" t="str">
        <f>IF(LEN(A496)=0,"",INDEX('Smelter Look-up'!$A:$A,MATCH($A496,'Smelter Look-up'!$E:$E,0)))</f>
        <v/>
      </c>
      <c r="C496" s="242" t="str">
        <f>IF(LEN(A496)=0,"",INDEX('Smelter Look-up'!$C:$C,MATCH($A496,'Smelter Look-up'!$E:$E,0)))</f>
        <v/>
      </c>
      <c r="D496" s="236"/>
      <c r="E496" s="236" t="str">
        <f ca="1">IF(ISERROR($V496),"",OFFSET('Smelter Look-up'!$D$4,$V496-4,0)&amp;"")</f>
        <v/>
      </c>
      <c r="F496" s="236" t="str">
        <f ca="1">IF(ISERROR($V496),"",OFFSET('Smelter Look-up'!$E$4,$V496-4,0))</f>
        <v/>
      </c>
      <c r="G496" s="236" t="str">
        <f ca="1">IF(C496=$X$4,"Enter smelter details", IF(ISERROR($V496),"",OFFSET('Smelter Look-up'!$F$4,$V496-4,0)))</f>
        <v/>
      </c>
      <c r="H496" s="237" t="str">
        <f ca="1">IF(ISERROR($V496),"",OFFSET('Smelter Look-up'!$G$4,$V496-4,0))</f>
        <v/>
      </c>
      <c r="I496" s="238" t="str">
        <f ca="1">IF(ISERROR($V496),"",OFFSET('Smelter Look-up'!$H$4,$V496-4,0))</f>
        <v/>
      </c>
      <c r="J496" s="238" t="str">
        <f ca="1">IF(ISERROR($V496),"",OFFSET('Smelter Look-up'!$I$4,$V496-4,0))</f>
        <v/>
      </c>
      <c r="K496" s="240"/>
      <c r="L496" s="240"/>
      <c r="M496" s="240"/>
      <c r="N496" s="240"/>
      <c r="O496" s="240"/>
      <c r="P496" s="239"/>
      <c r="Q496" s="241"/>
      <c r="R496" s="236" t="str">
        <f ca="1">IF(ISERROR($V496),"",OFFSET('Smelter Look-up'!$C$4,$V496-4,0)&amp;"")</f>
        <v/>
      </c>
      <c r="S496" s="250" t="str">
        <f t="shared" ca="1" si="21"/>
        <v/>
      </c>
      <c r="T496" s="250" t="str">
        <f ca="1">IF(B496="","",IF(ISERROR(MATCH($J496,SorP!$B$1:$B$6230,0)),"",INDIRECT("'SorP'!$A$"&amp;MATCH($J496,SorP!$B$1:$B$6230,0))))</f>
        <v/>
      </c>
      <c r="U496" s="280"/>
      <c r="V496" s="281" t="e">
        <f>IF(C496="",NA(),MATCH($B496&amp;$C496,'Smelter Look-up'!$J:$J,0))</f>
        <v>#N/A</v>
      </c>
      <c r="W496" s="282"/>
      <c r="X496" s="282">
        <f t="shared" ca="1" si="22"/>
        <v>0</v>
      </c>
      <c r="Y496" s="282"/>
      <c r="Z496" s="282"/>
      <c r="AB496" s="284" t="str">
        <f t="shared" si="23"/>
        <v/>
      </c>
    </row>
    <row r="497" spans="1:28" s="283" customFormat="1" ht="20.25">
      <c r="A497" s="235"/>
      <c r="B497" s="236" t="str">
        <f>IF(LEN(A497)=0,"",INDEX('Smelter Look-up'!$A:$A,MATCH($A497,'Smelter Look-up'!$E:$E,0)))</f>
        <v/>
      </c>
      <c r="C497" s="242" t="str">
        <f>IF(LEN(A497)=0,"",INDEX('Smelter Look-up'!$C:$C,MATCH($A497,'Smelter Look-up'!$E:$E,0)))</f>
        <v/>
      </c>
      <c r="D497" s="236"/>
      <c r="E497" s="236" t="str">
        <f ca="1">IF(ISERROR($V497),"",OFFSET('Smelter Look-up'!$D$4,$V497-4,0)&amp;"")</f>
        <v/>
      </c>
      <c r="F497" s="236" t="str">
        <f ca="1">IF(ISERROR($V497),"",OFFSET('Smelter Look-up'!$E$4,$V497-4,0))</f>
        <v/>
      </c>
      <c r="G497" s="236" t="str">
        <f ca="1">IF(C497=$X$4,"Enter smelter details", IF(ISERROR($V497),"",OFFSET('Smelter Look-up'!$F$4,$V497-4,0)))</f>
        <v/>
      </c>
      <c r="H497" s="237" t="str">
        <f ca="1">IF(ISERROR($V497),"",OFFSET('Smelter Look-up'!$G$4,$V497-4,0))</f>
        <v/>
      </c>
      <c r="I497" s="238" t="str">
        <f ca="1">IF(ISERROR($V497),"",OFFSET('Smelter Look-up'!$H$4,$V497-4,0))</f>
        <v/>
      </c>
      <c r="J497" s="238" t="str">
        <f ca="1">IF(ISERROR($V497),"",OFFSET('Smelter Look-up'!$I$4,$V497-4,0))</f>
        <v/>
      </c>
      <c r="K497" s="240"/>
      <c r="L497" s="240"/>
      <c r="M497" s="240"/>
      <c r="N497" s="240"/>
      <c r="O497" s="240"/>
      <c r="P497" s="239"/>
      <c r="Q497" s="241"/>
      <c r="R497" s="236" t="str">
        <f ca="1">IF(ISERROR($V497),"",OFFSET('Smelter Look-up'!$C$4,$V497-4,0)&amp;"")</f>
        <v/>
      </c>
      <c r="S497" s="250" t="str">
        <f t="shared" ca="1" si="21"/>
        <v/>
      </c>
      <c r="T497" s="250" t="str">
        <f ca="1">IF(B497="","",IF(ISERROR(MATCH($J497,SorP!$B$1:$B$6230,0)),"",INDIRECT("'SorP'!$A$"&amp;MATCH($J497,SorP!$B$1:$B$6230,0))))</f>
        <v/>
      </c>
      <c r="U497" s="280"/>
      <c r="V497" s="281" t="e">
        <f>IF(C497="",NA(),MATCH($B497&amp;$C497,'Smelter Look-up'!$J:$J,0))</f>
        <v>#N/A</v>
      </c>
      <c r="W497" s="282"/>
      <c r="X497" s="282">
        <f t="shared" ca="1" si="22"/>
        <v>0</v>
      </c>
      <c r="Y497" s="282"/>
      <c r="Z497" s="282"/>
      <c r="AB497" s="284" t="str">
        <f t="shared" si="23"/>
        <v/>
      </c>
    </row>
    <row r="498" spans="1:28" s="283" customFormat="1" ht="20.25">
      <c r="A498" s="235"/>
      <c r="B498" s="236" t="str">
        <f>IF(LEN(A498)=0,"",INDEX('Smelter Look-up'!$A:$A,MATCH($A498,'Smelter Look-up'!$E:$E,0)))</f>
        <v/>
      </c>
      <c r="C498" s="242" t="str">
        <f>IF(LEN(A498)=0,"",INDEX('Smelter Look-up'!$C:$C,MATCH($A498,'Smelter Look-up'!$E:$E,0)))</f>
        <v/>
      </c>
      <c r="D498" s="236"/>
      <c r="E498" s="236" t="str">
        <f ca="1">IF(ISERROR($V498),"",OFFSET('Smelter Look-up'!$D$4,$V498-4,0)&amp;"")</f>
        <v/>
      </c>
      <c r="F498" s="236" t="str">
        <f ca="1">IF(ISERROR($V498),"",OFFSET('Smelter Look-up'!$E$4,$V498-4,0))</f>
        <v/>
      </c>
      <c r="G498" s="236" t="str">
        <f ca="1">IF(C498=$X$4,"Enter smelter details", IF(ISERROR($V498),"",OFFSET('Smelter Look-up'!$F$4,$V498-4,0)))</f>
        <v/>
      </c>
      <c r="H498" s="237" t="str">
        <f ca="1">IF(ISERROR($V498),"",OFFSET('Smelter Look-up'!$G$4,$V498-4,0))</f>
        <v/>
      </c>
      <c r="I498" s="238" t="str">
        <f ca="1">IF(ISERROR($V498),"",OFFSET('Smelter Look-up'!$H$4,$V498-4,0))</f>
        <v/>
      </c>
      <c r="J498" s="238" t="str">
        <f ca="1">IF(ISERROR($V498),"",OFFSET('Smelter Look-up'!$I$4,$V498-4,0))</f>
        <v/>
      </c>
      <c r="K498" s="240"/>
      <c r="L498" s="240"/>
      <c r="M498" s="240"/>
      <c r="N498" s="240"/>
      <c r="O498" s="240"/>
      <c r="P498" s="239"/>
      <c r="Q498" s="241"/>
      <c r="R498" s="236" t="str">
        <f ca="1">IF(ISERROR($V498),"",OFFSET('Smelter Look-up'!$C$4,$V498-4,0)&amp;"")</f>
        <v/>
      </c>
      <c r="S498" s="250" t="str">
        <f t="shared" ca="1" si="21"/>
        <v/>
      </c>
      <c r="T498" s="250" t="str">
        <f ca="1">IF(B498="","",IF(ISERROR(MATCH($J498,SorP!$B$1:$B$6230,0)),"",INDIRECT("'SorP'!$A$"&amp;MATCH($J498,SorP!$B$1:$B$6230,0))))</f>
        <v/>
      </c>
      <c r="U498" s="280"/>
      <c r="V498" s="281" t="e">
        <f>IF(C498="",NA(),MATCH($B498&amp;$C498,'Smelter Look-up'!$J:$J,0))</f>
        <v>#N/A</v>
      </c>
      <c r="W498" s="282"/>
      <c r="X498" s="282">
        <f t="shared" ca="1" si="22"/>
        <v>0</v>
      </c>
      <c r="Y498" s="282"/>
      <c r="Z498" s="282"/>
      <c r="AB498" s="284" t="str">
        <f t="shared" si="23"/>
        <v/>
      </c>
    </row>
    <row r="499" spans="1:28" s="283" customFormat="1" ht="20.25">
      <c r="A499" s="235"/>
      <c r="B499" s="236" t="str">
        <f>IF(LEN(A499)=0,"",INDEX('Smelter Look-up'!$A:$A,MATCH($A499,'Smelter Look-up'!$E:$E,0)))</f>
        <v/>
      </c>
      <c r="C499" s="242" t="str">
        <f>IF(LEN(A499)=0,"",INDEX('Smelter Look-up'!$C:$C,MATCH($A499,'Smelter Look-up'!$E:$E,0)))</f>
        <v/>
      </c>
      <c r="D499" s="236"/>
      <c r="E499" s="236" t="str">
        <f ca="1">IF(ISERROR($V499),"",OFFSET('Smelter Look-up'!$D$4,$V499-4,0)&amp;"")</f>
        <v/>
      </c>
      <c r="F499" s="236" t="str">
        <f ca="1">IF(ISERROR($V499),"",OFFSET('Smelter Look-up'!$E$4,$V499-4,0))</f>
        <v/>
      </c>
      <c r="G499" s="236" t="str">
        <f ca="1">IF(C499=$X$4,"Enter smelter details", IF(ISERROR($V499),"",OFFSET('Smelter Look-up'!$F$4,$V499-4,0)))</f>
        <v/>
      </c>
      <c r="H499" s="237" t="str">
        <f ca="1">IF(ISERROR($V499),"",OFFSET('Smelter Look-up'!$G$4,$V499-4,0))</f>
        <v/>
      </c>
      <c r="I499" s="238" t="str">
        <f ca="1">IF(ISERROR($V499),"",OFFSET('Smelter Look-up'!$H$4,$V499-4,0))</f>
        <v/>
      </c>
      <c r="J499" s="238" t="str">
        <f ca="1">IF(ISERROR($V499),"",OFFSET('Smelter Look-up'!$I$4,$V499-4,0))</f>
        <v/>
      </c>
      <c r="K499" s="240"/>
      <c r="L499" s="240"/>
      <c r="M499" s="240"/>
      <c r="N499" s="240"/>
      <c r="O499" s="240"/>
      <c r="P499" s="239"/>
      <c r="Q499" s="241"/>
      <c r="R499" s="236" t="str">
        <f ca="1">IF(ISERROR($V499),"",OFFSET('Smelter Look-up'!$C$4,$V499-4,0)&amp;"")</f>
        <v/>
      </c>
      <c r="S499" s="250" t="str">
        <f t="shared" ca="1" si="21"/>
        <v/>
      </c>
      <c r="T499" s="250" t="str">
        <f ca="1">IF(B499="","",IF(ISERROR(MATCH($J499,SorP!$B$1:$B$6230,0)),"",INDIRECT("'SorP'!$A$"&amp;MATCH($J499,SorP!$B$1:$B$6230,0))))</f>
        <v/>
      </c>
      <c r="U499" s="280"/>
      <c r="V499" s="281" t="e">
        <f>IF(C499="",NA(),MATCH($B499&amp;$C499,'Smelter Look-up'!$J:$J,0))</f>
        <v>#N/A</v>
      </c>
      <c r="W499" s="282"/>
      <c r="X499" s="282">
        <f t="shared" ca="1" si="22"/>
        <v>0</v>
      </c>
      <c r="Y499" s="282"/>
      <c r="Z499" s="282"/>
      <c r="AB499" s="284" t="str">
        <f t="shared" si="23"/>
        <v/>
      </c>
    </row>
    <row r="500" spans="1:28" s="283" customFormat="1" ht="20.25">
      <c r="A500" s="235"/>
      <c r="B500" s="236" t="str">
        <f>IF(LEN(A500)=0,"",INDEX('Smelter Look-up'!$A:$A,MATCH($A500,'Smelter Look-up'!$E:$E,0)))</f>
        <v/>
      </c>
      <c r="C500" s="242" t="str">
        <f>IF(LEN(A500)=0,"",INDEX('Smelter Look-up'!$C:$C,MATCH($A500,'Smelter Look-up'!$E:$E,0)))</f>
        <v/>
      </c>
      <c r="D500" s="236"/>
      <c r="E500" s="236" t="str">
        <f ca="1">IF(ISERROR($V500),"",OFFSET('Smelter Look-up'!$D$4,$V500-4,0)&amp;"")</f>
        <v/>
      </c>
      <c r="F500" s="236" t="str">
        <f ca="1">IF(ISERROR($V500),"",OFFSET('Smelter Look-up'!$E$4,$V500-4,0))</f>
        <v/>
      </c>
      <c r="G500" s="236" t="str">
        <f ca="1">IF(C500=$X$4,"Enter smelter details", IF(ISERROR($V500),"",OFFSET('Smelter Look-up'!$F$4,$V500-4,0)))</f>
        <v/>
      </c>
      <c r="H500" s="237" t="str">
        <f ca="1">IF(ISERROR($V500),"",OFFSET('Smelter Look-up'!$G$4,$V500-4,0))</f>
        <v/>
      </c>
      <c r="I500" s="238" t="str">
        <f ca="1">IF(ISERROR($V500),"",OFFSET('Smelter Look-up'!$H$4,$V500-4,0))</f>
        <v/>
      </c>
      <c r="J500" s="238" t="str">
        <f ca="1">IF(ISERROR($V500),"",OFFSET('Smelter Look-up'!$I$4,$V500-4,0))</f>
        <v/>
      </c>
      <c r="K500" s="240"/>
      <c r="L500" s="240"/>
      <c r="M500" s="240"/>
      <c r="N500" s="240"/>
      <c r="O500" s="240"/>
      <c r="P500" s="239"/>
      <c r="Q500" s="241"/>
      <c r="R500" s="236" t="str">
        <f ca="1">IF(ISERROR($V500),"",OFFSET('Smelter Look-up'!$C$4,$V500-4,0)&amp;"")</f>
        <v/>
      </c>
      <c r="S500" s="250" t="str">
        <f t="shared" ca="1" si="21"/>
        <v/>
      </c>
      <c r="T500" s="250" t="str">
        <f ca="1">IF(B500="","",IF(ISERROR(MATCH($J500,SorP!$B$1:$B$6230,0)),"",INDIRECT("'SorP'!$A$"&amp;MATCH($J500,SorP!$B$1:$B$6230,0))))</f>
        <v/>
      </c>
      <c r="U500" s="280"/>
      <c r="V500" s="281" t="e">
        <f>IF(C500="",NA(),MATCH($B500&amp;$C500,'Smelter Look-up'!$J:$J,0))</f>
        <v>#N/A</v>
      </c>
      <c r="W500" s="282"/>
      <c r="X500" s="282">
        <f t="shared" ca="1" si="22"/>
        <v>0</v>
      </c>
      <c r="Y500" s="282"/>
      <c r="Z500" s="282"/>
      <c r="AB500" s="284" t="str">
        <f t="shared" si="23"/>
        <v/>
      </c>
    </row>
    <row r="501" spans="1:28" s="283" customFormat="1" ht="20.25">
      <c r="A501" s="235"/>
      <c r="B501" s="236" t="str">
        <f>IF(LEN(A501)=0,"",INDEX('Smelter Look-up'!$A:$A,MATCH($A501,'Smelter Look-up'!$E:$E,0)))</f>
        <v/>
      </c>
      <c r="C501" s="242" t="str">
        <f>IF(LEN(A501)=0,"",INDEX('Smelter Look-up'!$C:$C,MATCH($A501,'Smelter Look-up'!$E:$E,0)))</f>
        <v/>
      </c>
      <c r="D501" s="236"/>
      <c r="E501" s="236" t="str">
        <f ca="1">IF(ISERROR($V501),"",OFFSET('Smelter Look-up'!$D$4,$V501-4,0)&amp;"")</f>
        <v/>
      </c>
      <c r="F501" s="236" t="str">
        <f ca="1">IF(ISERROR($V501),"",OFFSET('Smelter Look-up'!$E$4,$V501-4,0))</f>
        <v/>
      </c>
      <c r="G501" s="236" t="str">
        <f ca="1">IF(C501=$X$4,"Enter smelter details", IF(ISERROR($V501),"",OFFSET('Smelter Look-up'!$F$4,$V501-4,0)))</f>
        <v/>
      </c>
      <c r="H501" s="237" t="str">
        <f ca="1">IF(ISERROR($V501),"",OFFSET('Smelter Look-up'!$G$4,$V501-4,0))</f>
        <v/>
      </c>
      <c r="I501" s="238" t="str">
        <f ca="1">IF(ISERROR($V501),"",OFFSET('Smelter Look-up'!$H$4,$V501-4,0))</f>
        <v/>
      </c>
      <c r="J501" s="238" t="str">
        <f ca="1">IF(ISERROR($V501),"",OFFSET('Smelter Look-up'!$I$4,$V501-4,0))</f>
        <v/>
      </c>
      <c r="K501" s="240"/>
      <c r="L501" s="240"/>
      <c r="M501" s="240"/>
      <c r="N501" s="240"/>
      <c r="O501" s="240"/>
      <c r="P501" s="239"/>
      <c r="Q501" s="241"/>
      <c r="R501" s="236" t="str">
        <f ca="1">IF(ISERROR($V501),"",OFFSET('Smelter Look-up'!$C$4,$V501-4,0)&amp;"")</f>
        <v/>
      </c>
      <c r="S501" s="250" t="str">
        <f t="shared" ca="1" si="21"/>
        <v/>
      </c>
      <c r="T501" s="250" t="str">
        <f ca="1">IF(B501="","",IF(ISERROR(MATCH($J501,SorP!$B$1:$B$6230,0)),"",INDIRECT("'SorP'!$A$"&amp;MATCH($J501,SorP!$B$1:$B$6230,0))))</f>
        <v/>
      </c>
      <c r="U501" s="280"/>
      <c r="V501" s="281" t="e">
        <f>IF(C501="",NA(),MATCH($B501&amp;$C501,'Smelter Look-up'!$J:$J,0))</f>
        <v>#N/A</v>
      </c>
      <c r="W501" s="282"/>
      <c r="X501" s="282">
        <f t="shared" ca="1" si="22"/>
        <v>0</v>
      </c>
      <c r="Y501" s="282"/>
      <c r="Z501" s="282"/>
      <c r="AB501" s="284" t="str">
        <f t="shared" si="23"/>
        <v/>
      </c>
    </row>
    <row r="502" spans="1:28" s="283" customFormat="1" ht="20.25">
      <c r="A502" s="235"/>
      <c r="B502" s="236" t="str">
        <f>IF(LEN(A502)=0,"",INDEX('Smelter Look-up'!$A:$A,MATCH($A502,'Smelter Look-up'!$E:$E,0)))</f>
        <v/>
      </c>
      <c r="C502" s="242" t="str">
        <f>IF(LEN(A502)=0,"",INDEX('Smelter Look-up'!$C:$C,MATCH($A502,'Smelter Look-up'!$E:$E,0)))</f>
        <v/>
      </c>
      <c r="D502" s="236"/>
      <c r="E502" s="236" t="str">
        <f ca="1">IF(ISERROR($V502),"",OFFSET('Smelter Look-up'!$D$4,$V502-4,0)&amp;"")</f>
        <v/>
      </c>
      <c r="F502" s="236" t="str">
        <f ca="1">IF(ISERROR($V502),"",OFFSET('Smelter Look-up'!$E$4,$V502-4,0))</f>
        <v/>
      </c>
      <c r="G502" s="236" t="str">
        <f ca="1">IF(C502=$X$4,"Enter smelter details", IF(ISERROR($V502),"",OFFSET('Smelter Look-up'!$F$4,$V502-4,0)))</f>
        <v/>
      </c>
      <c r="H502" s="237" t="str">
        <f ca="1">IF(ISERROR($V502),"",OFFSET('Smelter Look-up'!$G$4,$V502-4,0))</f>
        <v/>
      </c>
      <c r="I502" s="238" t="str">
        <f ca="1">IF(ISERROR($V502),"",OFFSET('Smelter Look-up'!$H$4,$V502-4,0))</f>
        <v/>
      </c>
      <c r="J502" s="238" t="str">
        <f ca="1">IF(ISERROR($V502),"",OFFSET('Smelter Look-up'!$I$4,$V502-4,0))</f>
        <v/>
      </c>
      <c r="K502" s="240"/>
      <c r="L502" s="240"/>
      <c r="M502" s="240"/>
      <c r="N502" s="240"/>
      <c r="O502" s="240"/>
      <c r="P502" s="239"/>
      <c r="Q502" s="241"/>
      <c r="R502" s="236" t="str">
        <f ca="1">IF(ISERROR($V502),"",OFFSET('Smelter Look-up'!$C$4,$V502-4,0)&amp;"")</f>
        <v/>
      </c>
      <c r="S502" s="250" t="str">
        <f t="shared" ca="1" si="21"/>
        <v/>
      </c>
      <c r="T502" s="250" t="str">
        <f ca="1">IF(B502="","",IF(ISERROR(MATCH($J502,SorP!$B$1:$B$6230,0)),"",INDIRECT("'SorP'!$A$"&amp;MATCH($J502,SorP!$B$1:$B$6230,0))))</f>
        <v/>
      </c>
      <c r="U502" s="280"/>
      <c r="V502" s="281" t="e">
        <f>IF(C502="",NA(),MATCH($B502&amp;$C502,'Smelter Look-up'!$J:$J,0))</f>
        <v>#N/A</v>
      </c>
      <c r="W502" s="282"/>
      <c r="X502" s="282">
        <f t="shared" ca="1" si="22"/>
        <v>0</v>
      </c>
      <c r="Y502" s="282"/>
      <c r="Z502" s="282"/>
      <c r="AB502" s="284" t="str">
        <f t="shared" si="23"/>
        <v/>
      </c>
    </row>
    <row r="503" spans="1:28" s="283" customFormat="1" ht="20.25">
      <c r="A503" s="235"/>
      <c r="B503" s="236" t="str">
        <f>IF(LEN(A503)=0,"",INDEX('Smelter Look-up'!$A:$A,MATCH($A503,'Smelter Look-up'!$E:$E,0)))</f>
        <v/>
      </c>
      <c r="C503" s="242" t="str">
        <f>IF(LEN(A503)=0,"",INDEX('Smelter Look-up'!$C:$C,MATCH($A503,'Smelter Look-up'!$E:$E,0)))</f>
        <v/>
      </c>
      <c r="D503" s="236"/>
      <c r="E503" s="236" t="str">
        <f ca="1">IF(ISERROR($V503),"",OFFSET('Smelter Look-up'!$D$4,$V503-4,0)&amp;"")</f>
        <v/>
      </c>
      <c r="F503" s="236" t="str">
        <f ca="1">IF(ISERROR($V503),"",OFFSET('Smelter Look-up'!$E$4,$V503-4,0))</f>
        <v/>
      </c>
      <c r="G503" s="236" t="str">
        <f ca="1">IF(C503=$X$4,"Enter smelter details", IF(ISERROR($V503),"",OFFSET('Smelter Look-up'!$F$4,$V503-4,0)))</f>
        <v/>
      </c>
      <c r="H503" s="237" t="str">
        <f ca="1">IF(ISERROR($V503),"",OFFSET('Smelter Look-up'!$G$4,$V503-4,0))</f>
        <v/>
      </c>
      <c r="I503" s="238" t="str">
        <f ca="1">IF(ISERROR($V503),"",OFFSET('Smelter Look-up'!$H$4,$V503-4,0))</f>
        <v/>
      </c>
      <c r="J503" s="238" t="str">
        <f ca="1">IF(ISERROR($V503),"",OFFSET('Smelter Look-up'!$I$4,$V503-4,0))</f>
        <v/>
      </c>
      <c r="K503" s="240"/>
      <c r="L503" s="240"/>
      <c r="M503" s="240"/>
      <c r="N503" s="240"/>
      <c r="O503" s="240"/>
      <c r="P503" s="239"/>
      <c r="Q503" s="241"/>
      <c r="R503" s="236" t="str">
        <f ca="1">IF(ISERROR($V503),"",OFFSET('Smelter Look-up'!$C$4,$V503-4,0)&amp;"")</f>
        <v/>
      </c>
      <c r="S503" s="250" t="str">
        <f t="shared" ca="1" si="21"/>
        <v/>
      </c>
      <c r="T503" s="250" t="str">
        <f ca="1">IF(B503="","",IF(ISERROR(MATCH($J503,SorP!$B$1:$B$6230,0)),"",INDIRECT("'SorP'!$A$"&amp;MATCH($J503,SorP!$B$1:$B$6230,0))))</f>
        <v/>
      </c>
      <c r="U503" s="280"/>
      <c r="V503" s="281" t="e">
        <f>IF(C503="",NA(),MATCH($B503&amp;$C503,'Smelter Look-up'!$J:$J,0))</f>
        <v>#N/A</v>
      </c>
      <c r="W503" s="282"/>
      <c r="X503" s="282">
        <f t="shared" ca="1" si="22"/>
        <v>0</v>
      </c>
      <c r="Y503" s="282"/>
      <c r="Z503" s="282"/>
      <c r="AB503" s="284" t="str">
        <f t="shared" si="23"/>
        <v/>
      </c>
    </row>
    <row r="504" spans="1:28" s="283" customFormat="1" ht="20.25">
      <c r="A504" s="235"/>
      <c r="B504" s="236" t="str">
        <f>IF(LEN(A504)=0,"",INDEX('Smelter Look-up'!$A:$A,MATCH($A504,'Smelter Look-up'!$E:$E,0)))</f>
        <v/>
      </c>
      <c r="C504" s="242" t="str">
        <f>IF(LEN(A504)=0,"",INDEX('Smelter Look-up'!$C:$C,MATCH($A504,'Smelter Look-up'!$E:$E,0)))</f>
        <v/>
      </c>
      <c r="D504" s="236"/>
      <c r="E504" s="236" t="str">
        <f ca="1">IF(ISERROR($V504),"",OFFSET('Smelter Look-up'!$D$4,$V504-4,0)&amp;"")</f>
        <v/>
      </c>
      <c r="F504" s="236" t="str">
        <f ca="1">IF(ISERROR($V504),"",OFFSET('Smelter Look-up'!$E$4,$V504-4,0))</f>
        <v/>
      </c>
      <c r="G504" s="236" t="str">
        <f ca="1">IF(C504=$X$4,"Enter smelter details", IF(ISERROR($V504),"",OFFSET('Smelter Look-up'!$F$4,$V504-4,0)))</f>
        <v/>
      </c>
      <c r="H504" s="237" t="str">
        <f ca="1">IF(ISERROR($V504),"",OFFSET('Smelter Look-up'!$G$4,$V504-4,0))</f>
        <v/>
      </c>
      <c r="I504" s="238" t="str">
        <f ca="1">IF(ISERROR($V504),"",OFFSET('Smelter Look-up'!$H$4,$V504-4,0))</f>
        <v/>
      </c>
      <c r="J504" s="238" t="str">
        <f ca="1">IF(ISERROR($V504),"",OFFSET('Smelter Look-up'!$I$4,$V504-4,0))</f>
        <v/>
      </c>
      <c r="K504" s="240"/>
      <c r="L504" s="240"/>
      <c r="M504" s="240"/>
      <c r="N504" s="240"/>
      <c r="O504" s="240"/>
      <c r="P504" s="239"/>
      <c r="Q504" s="241"/>
      <c r="R504" s="236" t="str">
        <f ca="1">IF(ISERROR($V504),"",OFFSET('Smelter Look-up'!$C$4,$V504-4,0)&amp;"")</f>
        <v/>
      </c>
      <c r="S504" s="250" t="str">
        <f t="shared" ca="1" si="21"/>
        <v/>
      </c>
      <c r="T504" s="250" t="str">
        <f ca="1">IF(B504="","",IF(ISERROR(MATCH($J504,SorP!$B$1:$B$6230,0)),"",INDIRECT("'SorP'!$A$"&amp;MATCH($J504,SorP!$B$1:$B$6230,0))))</f>
        <v/>
      </c>
      <c r="U504" s="280"/>
      <c r="V504" s="281" t="e">
        <f>IF(C504="",NA(),MATCH($B504&amp;$C504,'Smelter Look-up'!$J:$J,0))</f>
        <v>#N/A</v>
      </c>
      <c r="W504" s="282"/>
      <c r="X504" s="282">
        <f t="shared" ca="1" si="22"/>
        <v>0</v>
      </c>
      <c r="Y504" s="282"/>
      <c r="Z504" s="282"/>
      <c r="AB504" s="284" t="str">
        <f t="shared" si="23"/>
        <v/>
      </c>
    </row>
    <row r="505" spans="1:28" s="283" customFormat="1" ht="20.25">
      <c r="A505" s="235"/>
      <c r="B505" s="236" t="str">
        <f>IF(LEN(A505)=0,"",INDEX('Smelter Look-up'!$A:$A,MATCH($A505,'Smelter Look-up'!$E:$E,0)))</f>
        <v/>
      </c>
      <c r="C505" s="242" t="str">
        <f>IF(LEN(A505)=0,"",INDEX('Smelter Look-up'!$C:$C,MATCH($A505,'Smelter Look-up'!$E:$E,0)))</f>
        <v/>
      </c>
      <c r="D505" s="236"/>
      <c r="E505" s="236" t="str">
        <f ca="1">IF(ISERROR($V505),"",OFFSET('Smelter Look-up'!$D$4,$V505-4,0)&amp;"")</f>
        <v/>
      </c>
      <c r="F505" s="236" t="str">
        <f ca="1">IF(ISERROR($V505),"",OFFSET('Smelter Look-up'!$E$4,$V505-4,0))</f>
        <v/>
      </c>
      <c r="G505" s="236" t="str">
        <f ca="1">IF(C505=$X$4,"Enter smelter details", IF(ISERROR($V505),"",OFFSET('Smelter Look-up'!$F$4,$V505-4,0)))</f>
        <v/>
      </c>
      <c r="H505" s="237" t="str">
        <f ca="1">IF(ISERROR($V505),"",OFFSET('Smelter Look-up'!$G$4,$V505-4,0))</f>
        <v/>
      </c>
      <c r="I505" s="238" t="str">
        <f ca="1">IF(ISERROR($V505),"",OFFSET('Smelter Look-up'!$H$4,$V505-4,0))</f>
        <v/>
      </c>
      <c r="J505" s="238" t="str">
        <f ca="1">IF(ISERROR($V505),"",OFFSET('Smelter Look-up'!$I$4,$V505-4,0))</f>
        <v/>
      </c>
      <c r="K505" s="240"/>
      <c r="L505" s="240"/>
      <c r="M505" s="240"/>
      <c r="N505" s="240"/>
      <c r="O505" s="240"/>
      <c r="P505" s="239"/>
      <c r="Q505" s="241"/>
      <c r="R505" s="236" t="str">
        <f ca="1">IF(ISERROR($V505),"",OFFSET('Smelter Look-up'!$C$4,$V505-4,0)&amp;"")</f>
        <v/>
      </c>
      <c r="S505" s="250" t="str">
        <f t="shared" ca="1" si="21"/>
        <v/>
      </c>
      <c r="T505" s="250" t="str">
        <f ca="1">IF(B505="","",IF(ISERROR(MATCH($J505,SorP!$B$1:$B$6230,0)),"",INDIRECT("'SorP'!$A$"&amp;MATCH($J505,SorP!$B$1:$B$6230,0))))</f>
        <v/>
      </c>
      <c r="U505" s="280"/>
      <c r="V505" s="281" t="e">
        <f>IF(C505="",NA(),MATCH($B505&amp;$C505,'Smelter Look-up'!$J:$J,0))</f>
        <v>#N/A</v>
      </c>
      <c r="W505" s="282"/>
      <c r="X505" s="282">
        <f t="shared" ca="1" si="22"/>
        <v>0</v>
      </c>
      <c r="Y505" s="282"/>
      <c r="Z505" s="282"/>
      <c r="AB505" s="284" t="str">
        <f t="shared" si="23"/>
        <v/>
      </c>
    </row>
    <row r="506" spans="1:28" s="283" customFormat="1" ht="20.25">
      <c r="A506" s="235"/>
      <c r="B506" s="236" t="str">
        <f>IF(LEN(A506)=0,"",INDEX('Smelter Look-up'!$A:$A,MATCH($A506,'Smelter Look-up'!$E:$E,0)))</f>
        <v/>
      </c>
      <c r="C506" s="242" t="str">
        <f>IF(LEN(A506)=0,"",INDEX('Smelter Look-up'!$C:$C,MATCH($A506,'Smelter Look-up'!$E:$E,0)))</f>
        <v/>
      </c>
      <c r="D506" s="236"/>
      <c r="E506" s="236" t="str">
        <f ca="1">IF(ISERROR($V506),"",OFFSET('Smelter Look-up'!$D$4,$V506-4,0)&amp;"")</f>
        <v/>
      </c>
      <c r="F506" s="236" t="str">
        <f ca="1">IF(ISERROR($V506),"",OFFSET('Smelter Look-up'!$E$4,$V506-4,0))</f>
        <v/>
      </c>
      <c r="G506" s="236" t="str">
        <f ca="1">IF(C506=$X$4,"Enter smelter details", IF(ISERROR($V506),"",OFFSET('Smelter Look-up'!$F$4,$V506-4,0)))</f>
        <v/>
      </c>
      <c r="H506" s="237" t="str">
        <f ca="1">IF(ISERROR($V506),"",OFFSET('Smelter Look-up'!$G$4,$V506-4,0))</f>
        <v/>
      </c>
      <c r="I506" s="238" t="str">
        <f ca="1">IF(ISERROR($V506),"",OFFSET('Smelter Look-up'!$H$4,$V506-4,0))</f>
        <v/>
      </c>
      <c r="J506" s="238" t="str">
        <f ca="1">IF(ISERROR($V506),"",OFFSET('Smelter Look-up'!$I$4,$V506-4,0))</f>
        <v/>
      </c>
      <c r="K506" s="240"/>
      <c r="L506" s="240"/>
      <c r="M506" s="240"/>
      <c r="N506" s="240"/>
      <c r="O506" s="240"/>
      <c r="P506" s="239"/>
      <c r="Q506" s="241"/>
      <c r="R506" s="236" t="str">
        <f ca="1">IF(ISERROR($V506),"",OFFSET('Smelter Look-up'!$C$4,$V506-4,0)&amp;"")</f>
        <v/>
      </c>
      <c r="S506" s="250" t="str">
        <f t="shared" ca="1" si="21"/>
        <v/>
      </c>
      <c r="T506" s="250" t="str">
        <f ca="1">IF(B506="","",IF(ISERROR(MATCH($J506,SorP!$B$1:$B$6230,0)),"",INDIRECT("'SorP'!$A$"&amp;MATCH($J506,SorP!$B$1:$B$6230,0))))</f>
        <v/>
      </c>
      <c r="U506" s="280"/>
      <c r="V506" s="281" t="e">
        <f>IF(C506="",NA(),MATCH($B506&amp;$C506,'Smelter Look-up'!$J:$J,0))</f>
        <v>#N/A</v>
      </c>
      <c r="W506" s="282"/>
      <c r="X506" s="282">
        <f t="shared" ca="1" si="22"/>
        <v>0</v>
      </c>
      <c r="Y506" s="282"/>
      <c r="Z506" s="282"/>
      <c r="AB506" s="284" t="str">
        <f t="shared" si="23"/>
        <v/>
      </c>
    </row>
    <row r="507" spans="1:28" s="283" customFormat="1" ht="20.25">
      <c r="A507" s="235"/>
      <c r="B507" s="236" t="str">
        <f>IF(LEN(A507)=0,"",INDEX('Smelter Look-up'!$A:$A,MATCH($A507,'Smelter Look-up'!$E:$E,0)))</f>
        <v/>
      </c>
      <c r="C507" s="242" t="str">
        <f>IF(LEN(A507)=0,"",INDEX('Smelter Look-up'!$C:$C,MATCH($A507,'Smelter Look-up'!$E:$E,0)))</f>
        <v/>
      </c>
      <c r="D507" s="236"/>
      <c r="E507" s="236" t="str">
        <f ca="1">IF(ISERROR($V507),"",OFFSET('Smelter Look-up'!$D$4,$V507-4,0)&amp;"")</f>
        <v/>
      </c>
      <c r="F507" s="236" t="str">
        <f ca="1">IF(ISERROR($V507),"",OFFSET('Smelter Look-up'!$E$4,$V507-4,0))</f>
        <v/>
      </c>
      <c r="G507" s="236" t="str">
        <f ca="1">IF(C507=$X$4,"Enter smelter details", IF(ISERROR($V507),"",OFFSET('Smelter Look-up'!$F$4,$V507-4,0)))</f>
        <v/>
      </c>
      <c r="H507" s="237" t="str">
        <f ca="1">IF(ISERROR($V507),"",OFFSET('Smelter Look-up'!$G$4,$V507-4,0))</f>
        <v/>
      </c>
      <c r="I507" s="238" t="str">
        <f ca="1">IF(ISERROR($V507),"",OFFSET('Smelter Look-up'!$H$4,$V507-4,0))</f>
        <v/>
      </c>
      <c r="J507" s="238" t="str">
        <f ca="1">IF(ISERROR($V507),"",OFFSET('Smelter Look-up'!$I$4,$V507-4,0))</f>
        <v/>
      </c>
      <c r="K507" s="240"/>
      <c r="L507" s="240"/>
      <c r="M507" s="240"/>
      <c r="N507" s="240"/>
      <c r="O507" s="240"/>
      <c r="P507" s="239"/>
      <c r="Q507" s="241"/>
      <c r="R507" s="236" t="str">
        <f ca="1">IF(ISERROR($V507),"",OFFSET('Smelter Look-up'!$C$4,$V507-4,0)&amp;"")</f>
        <v/>
      </c>
      <c r="S507" s="250" t="str">
        <f t="shared" ref="S507:S570" ca="1" si="24">IF(B507="","",IF(ISERROR(MATCH($E507,CL,0)),"Unknown",INDIRECT("'C'!$A$"&amp;MATCH($E507,CL,0)+1)))</f>
        <v/>
      </c>
      <c r="T507" s="250" t="str">
        <f ca="1">IF(B507="","",IF(ISERROR(MATCH($J507,SorP!$B$1:$B$6230,0)),"",INDIRECT("'SorP'!$A$"&amp;MATCH($J507,SorP!$B$1:$B$6230,0))))</f>
        <v/>
      </c>
      <c r="U507" s="280"/>
      <c r="V507" s="281" t="e">
        <f>IF(C507="",NA(),MATCH($B507&amp;$C507,'Smelter Look-up'!$J:$J,0))</f>
        <v>#N/A</v>
      </c>
      <c r="W507" s="282"/>
      <c r="X507" s="282">
        <f t="shared" ref="X507:X570" ca="1" si="25">IF(AND(C507="Smelter not listed",OR(LEN(D507)=0,LEN(E507)=0)),1,0)</f>
        <v>0</v>
      </c>
      <c r="Y507" s="282"/>
      <c r="Z507" s="282"/>
      <c r="AB507" s="284" t="str">
        <f t="shared" ref="AB507:AB570" si="26">B507&amp;C507</f>
        <v/>
      </c>
    </row>
    <row r="508" spans="1:28" s="283" customFormat="1" ht="20.25">
      <c r="A508" s="235"/>
      <c r="B508" s="236" t="str">
        <f>IF(LEN(A508)=0,"",INDEX('Smelter Look-up'!$A:$A,MATCH($A508,'Smelter Look-up'!$E:$E,0)))</f>
        <v/>
      </c>
      <c r="C508" s="242" t="str">
        <f>IF(LEN(A508)=0,"",INDEX('Smelter Look-up'!$C:$C,MATCH($A508,'Smelter Look-up'!$E:$E,0)))</f>
        <v/>
      </c>
      <c r="D508" s="236"/>
      <c r="E508" s="236" t="str">
        <f ca="1">IF(ISERROR($V508),"",OFFSET('Smelter Look-up'!$D$4,$V508-4,0)&amp;"")</f>
        <v/>
      </c>
      <c r="F508" s="236" t="str">
        <f ca="1">IF(ISERROR($V508),"",OFFSET('Smelter Look-up'!$E$4,$V508-4,0))</f>
        <v/>
      </c>
      <c r="G508" s="236" t="str">
        <f ca="1">IF(C508=$X$4,"Enter smelter details", IF(ISERROR($V508),"",OFFSET('Smelter Look-up'!$F$4,$V508-4,0)))</f>
        <v/>
      </c>
      <c r="H508" s="237" t="str">
        <f ca="1">IF(ISERROR($V508),"",OFFSET('Smelter Look-up'!$G$4,$V508-4,0))</f>
        <v/>
      </c>
      <c r="I508" s="238" t="str">
        <f ca="1">IF(ISERROR($V508),"",OFFSET('Smelter Look-up'!$H$4,$V508-4,0))</f>
        <v/>
      </c>
      <c r="J508" s="238" t="str">
        <f ca="1">IF(ISERROR($V508),"",OFFSET('Smelter Look-up'!$I$4,$V508-4,0))</f>
        <v/>
      </c>
      <c r="K508" s="240"/>
      <c r="L508" s="240"/>
      <c r="M508" s="240"/>
      <c r="N508" s="240"/>
      <c r="O508" s="240"/>
      <c r="P508" s="239"/>
      <c r="Q508" s="241"/>
      <c r="R508" s="236" t="str">
        <f ca="1">IF(ISERROR($V508),"",OFFSET('Smelter Look-up'!$C$4,$V508-4,0)&amp;"")</f>
        <v/>
      </c>
      <c r="S508" s="250" t="str">
        <f t="shared" ca="1" si="24"/>
        <v/>
      </c>
      <c r="T508" s="250" t="str">
        <f ca="1">IF(B508="","",IF(ISERROR(MATCH($J508,SorP!$B$1:$B$6230,0)),"",INDIRECT("'SorP'!$A$"&amp;MATCH($J508,SorP!$B$1:$B$6230,0))))</f>
        <v/>
      </c>
      <c r="U508" s="280"/>
      <c r="V508" s="281" t="e">
        <f>IF(C508="",NA(),MATCH($B508&amp;$C508,'Smelter Look-up'!$J:$J,0))</f>
        <v>#N/A</v>
      </c>
      <c r="W508" s="282"/>
      <c r="X508" s="282">
        <f t="shared" ca="1" si="25"/>
        <v>0</v>
      </c>
      <c r="Y508" s="282"/>
      <c r="Z508" s="282"/>
      <c r="AB508" s="284" t="str">
        <f t="shared" si="26"/>
        <v/>
      </c>
    </row>
    <row r="509" spans="1:28" s="283" customFormat="1" ht="20.25">
      <c r="A509" s="235"/>
      <c r="B509" s="236" t="str">
        <f>IF(LEN(A509)=0,"",INDEX('Smelter Look-up'!$A:$A,MATCH($A509,'Smelter Look-up'!$E:$E,0)))</f>
        <v/>
      </c>
      <c r="C509" s="242" t="str">
        <f>IF(LEN(A509)=0,"",INDEX('Smelter Look-up'!$C:$C,MATCH($A509,'Smelter Look-up'!$E:$E,0)))</f>
        <v/>
      </c>
      <c r="D509" s="236"/>
      <c r="E509" s="236" t="str">
        <f ca="1">IF(ISERROR($V509),"",OFFSET('Smelter Look-up'!$D$4,$V509-4,0)&amp;"")</f>
        <v/>
      </c>
      <c r="F509" s="236" t="str">
        <f ca="1">IF(ISERROR($V509),"",OFFSET('Smelter Look-up'!$E$4,$V509-4,0))</f>
        <v/>
      </c>
      <c r="G509" s="236" t="str">
        <f ca="1">IF(C509=$X$4,"Enter smelter details", IF(ISERROR($V509),"",OFFSET('Smelter Look-up'!$F$4,$V509-4,0)))</f>
        <v/>
      </c>
      <c r="H509" s="237" t="str">
        <f ca="1">IF(ISERROR($V509),"",OFFSET('Smelter Look-up'!$G$4,$V509-4,0))</f>
        <v/>
      </c>
      <c r="I509" s="238" t="str">
        <f ca="1">IF(ISERROR($V509),"",OFFSET('Smelter Look-up'!$H$4,$V509-4,0))</f>
        <v/>
      </c>
      <c r="J509" s="238" t="str">
        <f ca="1">IF(ISERROR($V509),"",OFFSET('Smelter Look-up'!$I$4,$V509-4,0))</f>
        <v/>
      </c>
      <c r="K509" s="240"/>
      <c r="L509" s="240"/>
      <c r="M509" s="240"/>
      <c r="N509" s="240"/>
      <c r="O509" s="240"/>
      <c r="P509" s="239"/>
      <c r="Q509" s="241"/>
      <c r="R509" s="236" t="str">
        <f ca="1">IF(ISERROR($V509),"",OFFSET('Smelter Look-up'!$C$4,$V509-4,0)&amp;"")</f>
        <v/>
      </c>
      <c r="S509" s="250" t="str">
        <f t="shared" ca="1" si="24"/>
        <v/>
      </c>
      <c r="T509" s="250" t="str">
        <f ca="1">IF(B509="","",IF(ISERROR(MATCH($J509,SorP!$B$1:$B$6230,0)),"",INDIRECT("'SorP'!$A$"&amp;MATCH($J509,SorP!$B$1:$B$6230,0))))</f>
        <v/>
      </c>
      <c r="U509" s="280"/>
      <c r="V509" s="281" t="e">
        <f>IF(C509="",NA(),MATCH($B509&amp;$C509,'Smelter Look-up'!$J:$J,0))</f>
        <v>#N/A</v>
      </c>
      <c r="W509" s="282"/>
      <c r="X509" s="282">
        <f t="shared" ca="1" si="25"/>
        <v>0</v>
      </c>
      <c r="Y509" s="282"/>
      <c r="Z509" s="282"/>
      <c r="AB509" s="284" t="str">
        <f t="shared" si="26"/>
        <v/>
      </c>
    </row>
    <row r="510" spans="1:28" s="283" customFormat="1" ht="20.25">
      <c r="A510" s="235"/>
      <c r="B510" s="236" t="str">
        <f>IF(LEN(A510)=0,"",INDEX('Smelter Look-up'!$A:$A,MATCH($A510,'Smelter Look-up'!$E:$E,0)))</f>
        <v/>
      </c>
      <c r="C510" s="242" t="str">
        <f>IF(LEN(A510)=0,"",INDEX('Smelter Look-up'!$C:$C,MATCH($A510,'Smelter Look-up'!$E:$E,0)))</f>
        <v/>
      </c>
      <c r="D510" s="236"/>
      <c r="E510" s="236" t="str">
        <f ca="1">IF(ISERROR($V510),"",OFFSET('Smelter Look-up'!$D$4,$V510-4,0)&amp;"")</f>
        <v/>
      </c>
      <c r="F510" s="236" t="str">
        <f ca="1">IF(ISERROR($V510),"",OFFSET('Smelter Look-up'!$E$4,$V510-4,0))</f>
        <v/>
      </c>
      <c r="G510" s="236" t="str">
        <f ca="1">IF(C510=$X$4,"Enter smelter details", IF(ISERROR($V510),"",OFFSET('Smelter Look-up'!$F$4,$V510-4,0)))</f>
        <v/>
      </c>
      <c r="H510" s="237" t="str">
        <f ca="1">IF(ISERROR($V510),"",OFFSET('Smelter Look-up'!$G$4,$V510-4,0))</f>
        <v/>
      </c>
      <c r="I510" s="238" t="str">
        <f ca="1">IF(ISERROR($V510),"",OFFSET('Smelter Look-up'!$H$4,$V510-4,0))</f>
        <v/>
      </c>
      <c r="J510" s="238" t="str">
        <f ca="1">IF(ISERROR($V510),"",OFFSET('Smelter Look-up'!$I$4,$V510-4,0))</f>
        <v/>
      </c>
      <c r="K510" s="240"/>
      <c r="L510" s="240"/>
      <c r="M510" s="240"/>
      <c r="N510" s="240"/>
      <c r="O510" s="240"/>
      <c r="P510" s="239"/>
      <c r="Q510" s="241"/>
      <c r="R510" s="236" t="str">
        <f ca="1">IF(ISERROR($V510),"",OFFSET('Smelter Look-up'!$C$4,$V510-4,0)&amp;"")</f>
        <v/>
      </c>
      <c r="S510" s="250" t="str">
        <f t="shared" ca="1" si="24"/>
        <v/>
      </c>
      <c r="T510" s="250" t="str">
        <f ca="1">IF(B510="","",IF(ISERROR(MATCH($J510,SorP!$B$1:$B$6230,0)),"",INDIRECT("'SorP'!$A$"&amp;MATCH($J510,SorP!$B$1:$B$6230,0))))</f>
        <v/>
      </c>
      <c r="U510" s="280"/>
      <c r="V510" s="281" t="e">
        <f>IF(C510="",NA(),MATCH($B510&amp;$C510,'Smelter Look-up'!$J:$J,0))</f>
        <v>#N/A</v>
      </c>
      <c r="W510" s="282"/>
      <c r="X510" s="282">
        <f t="shared" ca="1" si="25"/>
        <v>0</v>
      </c>
      <c r="Y510" s="282"/>
      <c r="Z510" s="282"/>
      <c r="AB510" s="284" t="str">
        <f t="shared" si="26"/>
        <v/>
      </c>
    </row>
    <row r="511" spans="1:28" s="283" customFormat="1" ht="20.25">
      <c r="A511" s="235"/>
      <c r="B511" s="236" t="str">
        <f>IF(LEN(A511)=0,"",INDEX('Smelter Look-up'!$A:$A,MATCH($A511,'Smelter Look-up'!$E:$E,0)))</f>
        <v/>
      </c>
      <c r="C511" s="242" t="str">
        <f>IF(LEN(A511)=0,"",INDEX('Smelter Look-up'!$C:$C,MATCH($A511,'Smelter Look-up'!$E:$E,0)))</f>
        <v/>
      </c>
      <c r="D511" s="236"/>
      <c r="E511" s="236" t="str">
        <f ca="1">IF(ISERROR($V511),"",OFFSET('Smelter Look-up'!$D$4,$V511-4,0)&amp;"")</f>
        <v/>
      </c>
      <c r="F511" s="236" t="str">
        <f ca="1">IF(ISERROR($V511),"",OFFSET('Smelter Look-up'!$E$4,$V511-4,0))</f>
        <v/>
      </c>
      <c r="G511" s="236" t="str">
        <f ca="1">IF(C511=$X$4,"Enter smelter details", IF(ISERROR($V511),"",OFFSET('Smelter Look-up'!$F$4,$V511-4,0)))</f>
        <v/>
      </c>
      <c r="H511" s="237" t="str">
        <f ca="1">IF(ISERROR($V511),"",OFFSET('Smelter Look-up'!$G$4,$V511-4,0))</f>
        <v/>
      </c>
      <c r="I511" s="238" t="str">
        <f ca="1">IF(ISERROR($V511),"",OFFSET('Smelter Look-up'!$H$4,$V511-4,0))</f>
        <v/>
      </c>
      <c r="J511" s="238" t="str">
        <f ca="1">IF(ISERROR($V511),"",OFFSET('Smelter Look-up'!$I$4,$V511-4,0))</f>
        <v/>
      </c>
      <c r="K511" s="240"/>
      <c r="L511" s="240"/>
      <c r="M511" s="240"/>
      <c r="N511" s="240"/>
      <c r="O511" s="240"/>
      <c r="P511" s="239"/>
      <c r="Q511" s="241"/>
      <c r="R511" s="236" t="str">
        <f ca="1">IF(ISERROR($V511),"",OFFSET('Smelter Look-up'!$C$4,$V511-4,0)&amp;"")</f>
        <v/>
      </c>
      <c r="S511" s="250" t="str">
        <f t="shared" ca="1" si="24"/>
        <v/>
      </c>
      <c r="T511" s="250" t="str">
        <f ca="1">IF(B511="","",IF(ISERROR(MATCH($J511,SorP!$B$1:$B$6230,0)),"",INDIRECT("'SorP'!$A$"&amp;MATCH($J511,SorP!$B$1:$B$6230,0))))</f>
        <v/>
      </c>
      <c r="U511" s="280"/>
      <c r="V511" s="281" t="e">
        <f>IF(C511="",NA(),MATCH($B511&amp;$C511,'Smelter Look-up'!$J:$J,0))</f>
        <v>#N/A</v>
      </c>
      <c r="W511" s="282"/>
      <c r="X511" s="282">
        <f t="shared" ca="1" si="25"/>
        <v>0</v>
      </c>
      <c r="Y511" s="282"/>
      <c r="Z511" s="282"/>
      <c r="AB511" s="284" t="str">
        <f t="shared" si="26"/>
        <v/>
      </c>
    </row>
    <row r="512" spans="1:28" s="283" customFormat="1" ht="20.25">
      <c r="A512" s="235"/>
      <c r="B512" s="236" t="str">
        <f>IF(LEN(A512)=0,"",INDEX('Smelter Look-up'!$A:$A,MATCH($A512,'Smelter Look-up'!$E:$E,0)))</f>
        <v/>
      </c>
      <c r="C512" s="242" t="str">
        <f>IF(LEN(A512)=0,"",INDEX('Smelter Look-up'!$C:$C,MATCH($A512,'Smelter Look-up'!$E:$E,0)))</f>
        <v/>
      </c>
      <c r="D512" s="236"/>
      <c r="E512" s="236" t="str">
        <f ca="1">IF(ISERROR($V512),"",OFFSET('Smelter Look-up'!$D$4,$V512-4,0)&amp;"")</f>
        <v/>
      </c>
      <c r="F512" s="236" t="str">
        <f ca="1">IF(ISERROR($V512),"",OFFSET('Smelter Look-up'!$E$4,$V512-4,0))</f>
        <v/>
      </c>
      <c r="G512" s="236" t="str">
        <f ca="1">IF(C512=$X$4,"Enter smelter details", IF(ISERROR($V512),"",OFFSET('Smelter Look-up'!$F$4,$V512-4,0)))</f>
        <v/>
      </c>
      <c r="H512" s="237" t="str">
        <f ca="1">IF(ISERROR($V512),"",OFFSET('Smelter Look-up'!$G$4,$V512-4,0))</f>
        <v/>
      </c>
      <c r="I512" s="238" t="str">
        <f ca="1">IF(ISERROR($V512),"",OFFSET('Smelter Look-up'!$H$4,$V512-4,0))</f>
        <v/>
      </c>
      <c r="J512" s="238" t="str">
        <f ca="1">IF(ISERROR($V512),"",OFFSET('Smelter Look-up'!$I$4,$V512-4,0))</f>
        <v/>
      </c>
      <c r="K512" s="240"/>
      <c r="L512" s="240"/>
      <c r="M512" s="240"/>
      <c r="N512" s="240"/>
      <c r="O512" s="240"/>
      <c r="P512" s="239"/>
      <c r="Q512" s="241"/>
      <c r="R512" s="236" t="str">
        <f ca="1">IF(ISERROR($V512),"",OFFSET('Smelter Look-up'!$C$4,$V512-4,0)&amp;"")</f>
        <v/>
      </c>
      <c r="S512" s="250" t="str">
        <f t="shared" ca="1" si="24"/>
        <v/>
      </c>
      <c r="T512" s="250" t="str">
        <f ca="1">IF(B512="","",IF(ISERROR(MATCH($J512,SorP!$B$1:$B$6230,0)),"",INDIRECT("'SorP'!$A$"&amp;MATCH($J512,SorP!$B$1:$B$6230,0))))</f>
        <v/>
      </c>
      <c r="U512" s="280"/>
      <c r="V512" s="281" t="e">
        <f>IF(C512="",NA(),MATCH($B512&amp;$C512,'Smelter Look-up'!$J:$J,0))</f>
        <v>#N/A</v>
      </c>
      <c r="W512" s="282"/>
      <c r="X512" s="282">
        <f t="shared" ca="1" si="25"/>
        <v>0</v>
      </c>
      <c r="Y512" s="282"/>
      <c r="Z512" s="282"/>
      <c r="AB512" s="284" t="str">
        <f t="shared" si="26"/>
        <v/>
      </c>
    </row>
    <row r="513" spans="1:28" s="283" customFormat="1" ht="20.25">
      <c r="A513" s="235"/>
      <c r="B513" s="236" t="str">
        <f>IF(LEN(A513)=0,"",INDEX('Smelter Look-up'!$A:$A,MATCH($A513,'Smelter Look-up'!$E:$E,0)))</f>
        <v/>
      </c>
      <c r="C513" s="242" t="str">
        <f>IF(LEN(A513)=0,"",INDEX('Smelter Look-up'!$C:$C,MATCH($A513,'Smelter Look-up'!$E:$E,0)))</f>
        <v/>
      </c>
      <c r="D513" s="236"/>
      <c r="E513" s="236" t="str">
        <f ca="1">IF(ISERROR($V513),"",OFFSET('Smelter Look-up'!$D$4,$V513-4,0)&amp;"")</f>
        <v/>
      </c>
      <c r="F513" s="236" t="str">
        <f ca="1">IF(ISERROR($V513),"",OFFSET('Smelter Look-up'!$E$4,$V513-4,0))</f>
        <v/>
      </c>
      <c r="G513" s="236" t="str">
        <f ca="1">IF(C513=$X$4,"Enter smelter details", IF(ISERROR($V513),"",OFFSET('Smelter Look-up'!$F$4,$V513-4,0)))</f>
        <v/>
      </c>
      <c r="H513" s="237" t="str">
        <f ca="1">IF(ISERROR($V513),"",OFFSET('Smelter Look-up'!$G$4,$V513-4,0))</f>
        <v/>
      </c>
      <c r="I513" s="238" t="str">
        <f ca="1">IF(ISERROR($V513),"",OFFSET('Smelter Look-up'!$H$4,$V513-4,0))</f>
        <v/>
      </c>
      <c r="J513" s="238" t="str">
        <f ca="1">IF(ISERROR($V513),"",OFFSET('Smelter Look-up'!$I$4,$V513-4,0))</f>
        <v/>
      </c>
      <c r="K513" s="240"/>
      <c r="L513" s="240"/>
      <c r="M513" s="240"/>
      <c r="N513" s="240"/>
      <c r="O513" s="240"/>
      <c r="P513" s="239"/>
      <c r="Q513" s="241"/>
      <c r="R513" s="236" t="str">
        <f ca="1">IF(ISERROR($V513),"",OFFSET('Smelter Look-up'!$C$4,$V513-4,0)&amp;"")</f>
        <v/>
      </c>
      <c r="S513" s="250" t="str">
        <f t="shared" ca="1" si="24"/>
        <v/>
      </c>
      <c r="T513" s="250" t="str">
        <f ca="1">IF(B513="","",IF(ISERROR(MATCH($J513,SorP!$B$1:$B$6230,0)),"",INDIRECT("'SorP'!$A$"&amp;MATCH($J513,SorP!$B$1:$B$6230,0))))</f>
        <v/>
      </c>
      <c r="U513" s="280"/>
      <c r="V513" s="281" t="e">
        <f>IF(C513="",NA(),MATCH($B513&amp;$C513,'Smelter Look-up'!$J:$J,0))</f>
        <v>#N/A</v>
      </c>
      <c r="W513" s="282"/>
      <c r="X513" s="282">
        <f t="shared" ca="1" si="25"/>
        <v>0</v>
      </c>
      <c r="Y513" s="282"/>
      <c r="Z513" s="282"/>
      <c r="AB513" s="284" t="str">
        <f t="shared" si="26"/>
        <v/>
      </c>
    </row>
    <row r="514" spans="1:28" s="283" customFormat="1" ht="20.25">
      <c r="A514" s="235"/>
      <c r="B514" s="236" t="str">
        <f>IF(LEN(A514)=0,"",INDEX('Smelter Look-up'!$A:$A,MATCH($A514,'Smelter Look-up'!$E:$E,0)))</f>
        <v/>
      </c>
      <c r="C514" s="242" t="str">
        <f>IF(LEN(A514)=0,"",INDEX('Smelter Look-up'!$C:$C,MATCH($A514,'Smelter Look-up'!$E:$E,0)))</f>
        <v/>
      </c>
      <c r="D514" s="236"/>
      <c r="E514" s="236" t="str">
        <f ca="1">IF(ISERROR($V514),"",OFFSET('Smelter Look-up'!$D$4,$V514-4,0)&amp;"")</f>
        <v/>
      </c>
      <c r="F514" s="236" t="str">
        <f ca="1">IF(ISERROR($V514),"",OFFSET('Smelter Look-up'!$E$4,$V514-4,0))</f>
        <v/>
      </c>
      <c r="G514" s="236" t="str">
        <f ca="1">IF(C514=$X$4,"Enter smelter details", IF(ISERROR($V514),"",OFFSET('Smelter Look-up'!$F$4,$V514-4,0)))</f>
        <v/>
      </c>
      <c r="H514" s="237" t="str">
        <f ca="1">IF(ISERROR($V514),"",OFFSET('Smelter Look-up'!$G$4,$V514-4,0))</f>
        <v/>
      </c>
      <c r="I514" s="238" t="str">
        <f ca="1">IF(ISERROR($V514),"",OFFSET('Smelter Look-up'!$H$4,$V514-4,0))</f>
        <v/>
      </c>
      <c r="J514" s="238" t="str">
        <f ca="1">IF(ISERROR($V514),"",OFFSET('Smelter Look-up'!$I$4,$V514-4,0))</f>
        <v/>
      </c>
      <c r="K514" s="240"/>
      <c r="L514" s="240"/>
      <c r="M514" s="240"/>
      <c r="N514" s="240"/>
      <c r="O514" s="240"/>
      <c r="P514" s="239"/>
      <c r="Q514" s="241"/>
      <c r="R514" s="236" t="str">
        <f ca="1">IF(ISERROR($V514),"",OFFSET('Smelter Look-up'!$C$4,$V514-4,0)&amp;"")</f>
        <v/>
      </c>
      <c r="S514" s="250" t="str">
        <f t="shared" ca="1" si="24"/>
        <v/>
      </c>
      <c r="T514" s="250" t="str">
        <f ca="1">IF(B514="","",IF(ISERROR(MATCH($J514,SorP!$B$1:$B$6230,0)),"",INDIRECT("'SorP'!$A$"&amp;MATCH($J514,SorP!$B$1:$B$6230,0))))</f>
        <v/>
      </c>
      <c r="U514" s="280"/>
      <c r="V514" s="281" t="e">
        <f>IF(C514="",NA(),MATCH($B514&amp;$C514,'Smelter Look-up'!$J:$J,0))</f>
        <v>#N/A</v>
      </c>
      <c r="W514" s="282"/>
      <c r="X514" s="282">
        <f t="shared" ca="1" si="25"/>
        <v>0</v>
      </c>
      <c r="Y514" s="282"/>
      <c r="Z514" s="282"/>
      <c r="AB514" s="284" t="str">
        <f t="shared" si="26"/>
        <v/>
      </c>
    </row>
    <row r="515" spans="1:28" s="283" customFormat="1" ht="20.25">
      <c r="A515" s="235"/>
      <c r="B515" s="236" t="str">
        <f>IF(LEN(A515)=0,"",INDEX('Smelter Look-up'!$A:$A,MATCH($A515,'Smelter Look-up'!$E:$E,0)))</f>
        <v/>
      </c>
      <c r="C515" s="242" t="str">
        <f>IF(LEN(A515)=0,"",INDEX('Smelter Look-up'!$C:$C,MATCH($A515,'Smelter Look-up'!$E:$E,0)))</f>
        <v/>
      </c>
      <c r="D515" s="236"/>
      <c r="E515" s="236" t="str">
        <f ca="1">IF(ISERROR($V515),"",OFFSET('Smelter Look-up'!$D$4,$V515-4,0)&amp;"")</f>
        <v/>
      </c>
      <c r="F515" s="236" t="str">
        <f ca="1">IF(ISERROR($V515),"",OFFSET('Smelter Look-up'!$E$4,$V515-4,0))</f>
        <v/>
      </c>
      <c r="G515" s="236" t="str">
        <f ca="1">IF(C515=$X$4,"Enter smelter details", IF(ISERROR($V515),"",OFFSET('Smelter Look-up'!$F$4,$V515-4,0)))</f>
        <v/>
      </c>
      <c r="H515" s="237" t="str">
        <f ca="1">IF(ISERROR($V515),"",OFFSET('Smelter Look-up'!$G$4,$V515-4,0))</f>
        <v/>
      </c>
      <c r="I515" s="238" t="str">
        <f ca="1">IF(ISERROR($V515),"",OFFSET('Smelter Look-up'!$H$4,$V515-4,0))</f>
        <v/>
      </c>
      <c r="J515" s="238" t="str">
        <f ca="1">IF(ISERROR($V515),"",OFFSET('Smelter Look-up'!$I$4,$V515-4,0))</f>
        <v/>
      </c>
      <c r="K515" s="240"/>
      <c r="L515" s="240"/>
      <c r="M515" s="240"/>
      <c r="N515" s="240"/>
      <c r="O515" s="240"/>
      <c r="P515" s="239"/>
      <c r="Q515" s="241"/>
      <c r="R515" s="236" t="str">
        <f ca="1">IF(ISERROR($V515),"",OFFSET('Smelter Look-up'!$C$4,$V515-4,0)&amp;"")</f>
        <v/>
      </c>
      <c r="S515" s="250" t="str">
        <f t="shared" ca="1" si="24"/>
        <v/>
      </c>
      <c r="T515" s="250" t="str">
        <f ca="1">IF(B515="","",IF(ISERROR(MATCH($J515,SorP!$B$1:$B$6230,0)),"",INDIRECT("'SorP'!$A$"&amp;MATCH($J515,SorP!$B$1:$B$6230,0))))</f>
        <v/>
      </c>
      <c r="U515" s="280"/>
      <c r="V515" s="281" t="e">
        <f>IF(C515="",NA(),MATCH($B515&amp;$C515,'Smelter Look-up'!$J:$J,0))</f>
        <v>#N/A</v>
      </c>
      <c r="W515" s="282"/>
      <c r="X515" s="282">
        <f t="shared" ca="1" si="25"/>
        <v>0</v>
      </c>
      <c r="Y515" s="282"/>
      <c r="Z515" s="282"/>
      <c r="AB515" s="284" t="str">
        <f t="shared" si="26"/>
        <v/>
      </c>
    </row>
    <row r="516" spans="1:28" s="283" customFormat="1" ht="20.25">
      <c r="A516" s="235"/>
      <c r="B516" s="236" t="str">
        <f>IF(LEN(A516)=0,"",INDEX('Smelter Look-up'!$A:$A,MATCH($A516,'Smelter Look-up'!$E:$E,0)))</f>
        <v/>
      </c>
      <c r="C516" s="242" t="str">
        <f>IF(LEN(A516)=0,"",INDEX('Smelter Look-up'!$C:$C,MATCH($A516,'Smelter Look-up'!$E:$E,0)))</f>
        <v/>
      </c>
      <c r="D516" s="236"/>
      <c r="E516" s="236" t="str">
        <f ca="1">IF(ISERROR($V516),"",OFFSET('Smelter Look-up'!$D$4,$V516-4,0)&amp;"")</f>
        <v/>
      </c>
      <c r="F516" s="236" t="str">
        <f ca="1">IF(ISERROR($V516),"",OFFSET('Smelter Look-up'!$E$4,$V516-4,0))</f>
        <v/>
      </c>
      <c r="G516" s="236" t="str">
        <f ca="1">IF(C516=$X$4,"Enter smelter details", IF(ISERROR($V516),"",OFFSET('Smelter Look-up'!$F$4,$V516-4,0)))</f>
        <v/>
      </c>
      <c r="H516" s="237" t="str">
        <f ca="1">IF(ISERROR($V516),"",OFFSET('Smelter Look-up'!$G$4,$V516-4,0))</f>
        <v/>
      </c>
      <c r="I516" s="238" t="str">
        <f ca="1">IF(ISERROR($V516),"",OFFSET('Smelter Look-up'!$H$4,$V516-4,0))</f>
        <v/>
      </c>
      <c r="J516" s="238" t="str">
        <f ca="1">IF(ISERROR($V516),"",OFFSET('Smelter Look-up'!$I$4,$V516-4,0))</f>
        <v/>
      </c>
      <c r="K516" s="240"/>
      <c r="L516" s="240"/>
      <c r="M516" s="240"/>
      <c r="N516" s="240"/>
      <c r="O516" s="240"/>
      <c r="P516" s="239"/>
      <c r="Q516" s="241"/>
      <c r="R516" s="236" t="str">
        <f ca="1">IF(ISERROR($V516),"",OFFSET('Smelter Look-up'!$C$4,$V516-4,0)&amp;"")</f>
        <v/>
      </c>
      <c r="S516" s="250" t="str">
        <f t="shared" ca="1" si="24"/>
        <v/>
      </c>
      <c r="T516" s="250" t="str">
        <f ca="1">IF(B516="","",IF(ISERROR(MATCH($J516,SorP!$B$1:$B$6230,0)),"",INDIRECT("'SorP'!$A$"&amp;MATCH($J516,SorP!$B$1:$B$6230,0))))</f>
        <v/>
      </c>
      <c r="U516" s="280"/>
      <c r="V516" s="281" t="e">
        <f>IF(C516="",NA(),MATCH($B516&amp;$C516,'Smelter Look-up'!$J:$J,0))</f>
        <v>#N/A</v>
      </c>
      <c r="W516" s="282"/>
      <c r="X516" s="282">
        <f t="shared" ca="1" si="25"/>
        <v>0</v>
      </c>
      <c r="Y516" s="282"/>
      <c r="Z516" s="282"/>
      <c r="AB516" s="284" t="str">
        <f t="shared" si="26"/>
        <v/>
      </c>
    </row>
    <row r="517" spans="1:28" s="283" customFormat="1" ht="20.25">
      <c r="A517" s="235"/>
      <c r="B517" s="236" t="str">
        <f>IF(LEN(A517)=0,"",INDEX('Smelter Look-up'!$A:$A,MATCH($A517,'Smelter Look-up'!$E:$E,0)))</f>
        <v/>
      </c>
      <c r="C517" s="242" t="str">
        <f>IF(LEN(A517)=0,"",INDEX('Smelter Look-up'!$C:$C,MATCH($A517,'Smelter Look-up'!$E:$E,0)))</f>
        <v/>
      </c>
      <c r="D517" s="236"/>
      <c r="E517" s="236" t="str">
        <f ca="1">IF(ISERROR($V517),"",OFFSET('Smelter Look-up'!$D$4,$V517-4,0)&amp;"")</f>
        <v/>
      </c>
      <c r="F517" s="236" t="str">
        <f ca="1">IF(ISERROR($V517),"",OFFSET('Smelter Look-up'!$E$4,$V517-4,0))</f>
        <v/>
      </c>
      <c r="G517" s="236" t="str">
        <f ca="1">IF(C517=$X$4,"Enter smelter details", IF(ISERROR($V517),"",OFFSET('Smelter Look-up'!$F$4,$V517-4,0)))</f>
        <v/>
      </c>
      <c r="H517" s="237" t="str">
        <f ca="1">IF(ISERROR($V517),"",OFFSET('Smelter Look-up'!$G$4,$V517-4,0))</f>
        <v/>
      </c>
      <c r="I517" s="238" t="str">
        <f ca="1">IF(ISERROR($V517),"",OFFSET('Smelter Look-up'!$H$4,$V517-4,0))</f>
        <v/>
      </c>
      <c r="J517" s="238" t="str">
        <f ca="1">IF(ISERROR($V517),"",OFFSET('Smelter Look-up'!$I$4,$V517-4,0))</f>
        <v/>
      </c>
      <c r="K517" s="240"/>
      <c r="L517" s="240"/>
      <c r="M517" s="240"/>
      <c r="N517" s="240"/>
      <c r="O517" s="240"/>
      <c r="P517" s="239"/>
      <c r="Q517" s="241"/>
      <c r="R517" s="236" t="str">
        <f ca="1">IF(ISERROR($V517),"",OFFSET('Smelter Look-up'!$C$4,$V517-4,0)&amp;"")</f>
        <v/>
      </c>
      <c r="S517" s="250" t="str">
        <f t="shared" ca="1" si="24"/>
        <v/>
      </c>
      <c r="T517" s="250" t="str">
        <f ca="1">IF(B517="","",IF(ISERROR(MATCH($J517,SorP!$B$1:$B$6230,0)),"",INDIRECT("'SorP'!$A$"&amp;MATCH($J517,SorP!$B$1:$B$6230,0))))</f>
        <v/>
      </c>
      <c r="U517" s="280"/>
      <c r="V517" s="281" t="e">
        <f>IF(C517="",NA(),MATCH($B517&amp;$C517,'Smelter Look-up'!$J:$J,0))</f>
        <v>#N/A</v>
      </c>
      <c r="W517" s="282"/>
      <c r="X517" s="282">
        <f t="shared" ca="1" si="25"/>
        <v>0</v>
      </c>
      <c r="Y517" s="282"/>
      <c r="Z517" s="282"/>
      <c r="AB517" s="284" t="str">
        <f t="shared" si="26"/>
        <v/>
      </c>
    </row>
    <row r="518" spans="1:28" s="283" customFormat="1" ht="20.25">
      <c r="A518" s="235"/>
      <c r="B518" s="236" t="str">
        <f>IF(LEN(A518)=0,"",INDEX('Smelter Look-up'!$A:$A,MATCH($A518,'Smelter Look-up'!$E:$E,0)))</f>
        <v/>
      </c>
      <c r="C518" s="242" t="str">
        <f>IF(LEN(A518)=0,"",INDEX('Smelter Look-up'!$C:$C,MATCH($A518,'Smelter Look-up'!$E:$E,0)))</f>
        <v/>
      </c>
      <c r="D518" s="236"/>
      <c r="E518" s="236" t="str">
        <f ca="1">IF(ISERROR($V518),"",OFFSET('Smelter Look-up'!$D$4,$V518-4,0)&amp;"")</f>
        <v/>
      </c>
      <c r="F518" s="236" t="str">
        <f ca="1">IF(ISERROR($V518),"",OFFSET('Smelter Look-up'!$E$4,$V518-4,0))</f>
        <v/>
      </c>
      <c r="G518" s="236" t="str">
        <f ca="1">IF(C518=$X$4,"Enter smelter details", IF(ISERROR($V518),"",OFFSET('Smelter Look-up'!$F$4,$V518-4,0)))</f>
        <v/>
      </c>
      <c r="H518" s="237" t="str">
        <f ca="1">IF(ISERROR($V518),"",OFFSET('Smelter Look-up'!$G$4,$V518-4,0))</f>
        <v/>
      </c>
      <c r="I518" s="238" t="str">
        <f ca="1">IF(ISERROR($V518),"",OFFSET('Smelter Look-up'!$H$4,$V518-4,0))</f>
        <v/>
      </c>
      <c r="J518" s="238" t="str">
        <f ca="1">IF(ISERROR($V518),"",OFFSET('Smelter Look-up'!$I$4,$V518-4,0))</f>
        <v/>
      </c>
      <c r="K518" s="240"/>
      <c r="L518" s="240"/>
      <c r="M518" s="240"/>
      <c r="N518" s="240"/>
      <c r="O518" s="240"/>
      <c r="P518" s="239"/>
      <c r="Q518" s="241"/>
      <c r="R518" s="236" t="str">
        <f ca="1">IF(ISERROR($V518),"",OFFSET('Smelter Look-up'!$C$4,$V518-4,0)&amp;"")</f>
        <v/>
      </c>
      <c r="S518" s="250" t="str">
        <f t="shared" ca="1" si="24"/>
        <v/>
      </c>
      <c r="T518" s="250" t="str">
        <f ca="1">IF(B518="","",IF(ISERROR(MATCH($J518,SorP!$B$1:$B$6230,0)),"",INDIRECT("'SorP'!$A$"&amp;MATCH($J518,SorP!$B$1:$B$6230,0))))</f>
        <v/>
      </c>
      <c r="U518" s="280"/>
      <c r="V518" s="281" t="e">
        <f>IF(C518="",NA(),MATCH($B518&amp;$C518,'Smelter Look-up'!$J:$J,0))</f>
        <v>#N/A</v>
      </c>
      <c r="W518" s="282"/>
      <c r="X518" s="282">
        <f t="shared" ca="1" si="25"/>
        <v>0</v>
      </c>
      <c r="Y518" s="282"/>
      <c r="Z518" s="282"/>
      <c r="AB518" s="284" t="str">
        <f t="shared" si="26"/>
        <v/>
      </c>
    </row>
    <row r="519" spans="1:28" s="283" customFormat="1" ht="20.25">
      <c r="A519" s="235"/>
      <c r="B519" s="236" t="str">
        <f>IF(LEN(A519)=0,"",INDEX('Smelter Look-up'!$A:$A,MATCH($A519,'Smelter Look-up'!$E:$E,0)))</f>
        <v/>
      </c>
      <c r="C519" s="242" t="str">
        <f>IF(LEN(A519)=0,"",INDEX('Smelter Look-up'!$C:$C,MATCH($A519,'Smelter Look-up'!$E:$E,0)))</f>
        <v/>
      </c>
      <c r="D519" s="236"/>
      <c r="E519" s="236" t="str">
        <f ca="1">IF(ISERROR($V519),"",OFFSET('Smelter Look-up'!$D$4,$V519-4,0)&amp;"")</f>
        <v/>
      </c>
      <c r="F519" s="236" t="str">
        <f ca="1">IF(ISERROR($V519),"",OFFSET('Smelter Look-up'!$E$4,$V519-4,0))</f>
        <v/>
      </c>
      <c r="G519" s="236" t="str">
        <f ca="1">IF(C519=$X$4,"Enter smelter details", IF(ISERROR($V519),"",OFFSET('Smelter Look-up'!$F$4,$V519-4,0)))</f>
        <v/>
      </c>
      <c r="H519" s="237" t="str">
        <f ca="1">IF(ISERROR($V519),"",OFFSET('Smelter Look-up'!$G$4,$V519-4,0))</f>
        <v/>
      </c>
      <c r="I519" s="238" t="str">
        <f ca="1">IF(ISERROR($V519),"",OFFSET('Smelter Look-up'!$H$4,$V519-4,0))</f>
        <v/>
      </c>
      <c r="J519" s="238" t="str">
        <f ca="1">IF(ISERROR($V519),"",OFFSET('Smelter Look-up'!$I$4,$V519-4,0))</f>
        <v/>
      </c>
      <c r="K519" s="240"/>
      <c r="L519" s="240"/>
      <c r="M519" s="240"/>
      <c r="N519" s="240"/>
      <c r="O519" s="240"/>
      <c r="P519" s="239"/>
      <c r="Q519" s="241"/>
      <c r="R519" s="236" t="str">
        <f ca="1">IF(ISERROR($V519),"",OFFSET('Smelter Look-up'!$C$4,$V519-4,0)&amp;"")</f>
        <v/>
      </c>
      <c r="S519" s="250" t="str">
        <f t="shared" ca="1" si="24"/>
        <v/>
      </c>
      <c r="T519" s="250" t="str">
        <f ca="1">IF(B519="","",IF(ISERROR(MATCH($J519,SorP!$B$1:$B$6230,0)),"",INDIRECT("'SorP'!$A$"&amp;MATCH($J519,SorP!$B$1:$B$6230,0))))</f>
        <v/>
      </c>
      <c r="U519" s="280"/>
      <c r="V519" s="281" t="e">
        <f>IF(C519="",NA(),MATCH($B519&amp;$C519,'Smelter Look-up'!$J:$J,0))</f>
        <v>#N/A</v>
      </c>
      <c r="W519" s="282"/>
      <c r="X519" s="282">
        <f t="shared" ca="1" si="25"/>
        <v>0</v>
      </c>
      <c r="Y519" s="282"/>
      <c r="Z519" s="282"/>
      <c r="AB519" s="284" t="str">
        <f t="shared" si="26"/>
        <v/>
      </c>
    </row>
    <row r="520" spans="1:28" s="283" customFormat="1" ht="20.25">
      <c r="A520" s="235"/>
      <c r="B520" s="236" t="str">
        <f>IF(LEN(A520)=0,"",INDEX('Smelter Look-up'!$A:$A,MATCH($A520,'Smelter Look-up'!$E:$E,0)))</f>
        <v/>
      </c>
      <c r="C520" s="242" t="str">
        <f>IF(LEN(A520)=0,"",INDEX('Smelter Look-up'!$C:$C,MATCH($A520,'Smelter Look-up'!$E:$E,0)))</f>
        <v/>
      </c>
      <c r="D520" s="236"/>
      <c r="E520" s="236" t="str">
        <f ca="1">IF(ISERROR($V520),"",OFFSET('Smelter Look-up'!$D$4,$V520-4,0)&amp;"")</f>
        <v/>
      </c>
      <c r="F520" s="236" t="str">
        <f ca="1">IF(ISERROR($V520),"",OFFSET('Smelter Look-up'!$E$4,$V520-4,0))</f>
        <v/>
      </c>
      <c r="G520" s="236" t="str">
        <f ca="1">IF(C520=$X$4,"Enter smelter details", IF(ISERROR($V520),"",OFFSET('Smelter Look-up'!$F$4,$V520-4,0)))</f>
        <v/>
      </c>
      <c r="H520" s="237" t="str">
        <f ca="1">IF(ISERROR($V520),"",OFFSET('Smelter Look-up'!$G$4,$V520-4,0))</f>
        <v/>
      </c>
      <c r="I520" s="238" t="str">
        <f ca="1">IF(ISERROR($V520),"",OFFSET('Smelter Look-up'!$H$4,$V520-4,0))</f>
        <v/>
      </c>
      <c r="J520" s="238" t="str">
        <f ca="1">IF(ISERROR($V520),"",OFFSET('Smelter Look-up'!$I$4,$V520-4,0))</f>
        <v/>
      </c>
      <c r="K520" s="240"/>
      <c r="L520" s="240"/>
      <c r="M520" s="240"/>
      <c r="N520" s="240"/>
      <c r="O520" s="240"/>
      <c r="P520" s="239"/>
      <c r="Q520" s="241"/>
      <c r="R520" s="236" t="str">
        <f ca="1">IF(ISERROR($V520),"",OFFSET('Smelter Look-up'!$C$4,$V520-4,0)&amp;"")</f>
        <v/>
      </c>
      <c r="S520" s="250" t="str">
        <f t="shared" ca="1" si="24"/>
        <v/>
      </c>
      <c r="T520" s="250" t="str">
        <f ca="1">IF(B520="","",IF(ISERROR(MATCH($J520,SorP!$B$1:$B$6230,0)),"",INDIRECT("'SorP'!$A$"&amp;MATCH($J520,SorP!$B$1:$B$6230,0))))</f>
        <v/>
      </c>
      <c r="U520" s="280"/>
      <c r="V520" s="281" t="e">
        <f>IF(C520="",NA(),MATCH($B520&amp;$C520,'Smelter Look-up'!$J:$J,0))</f>
        <v>#N/A</v>
      </c>
      <c r="W520" s="282"/>
      <c r="X520" s="282">
        <f t="shared" ca="1" si="25"/>
        <v>0</v>
      </c>
      <c r="Y520" s="282"/>
      <c r="Z520" s="282"/>
      <c r="AB520" s="284" t="str">
        <f t="shared" si="26"/>
        <v/>
      </c>
    </row>
    <row r="521" spans="1:28" s="283" customFormat="1" ht="20.25">
      <c r="A521" s="235"/>
      <c r="B521" s="236" t="str">
        <f>IF(LEN(A521)=0,"",INDEX('Smelter Look-up'!$A:$A,MATCH($A521,'Smelter Look-up'!$E:$E,0)))</f>
        <v/>
      </c>
      <c r="C521" s="242" t="str">
        <f>IF(LEN(A521)=0,"",INDEX('Smelter Look-up'!$C:$C,MATCH($A521,'Smelter Look-up'!$E:$E,0)))</f>
        <v/>
      </c>
      <c r="D521" s="236"/>
      <c r="E521" s="236" t="str">
        <f ca="1">IF(ISERROR($V521),"",OFFSET('Smelter Look-up'!$D$4,$V521-4,0)&amp;"")</f>
        <v/>
      </c>
      <c r="F521" s="236" t="str">
        <f ca="1">IF(ISERROR($V521),"",OFFSET('Smelter Look-up'!$E$4,$V521-4,0))</f>
        <v/>
      </c>
      <c r="G521" s="236" t="str">
        <f ca="1">IF(C521=$X$4,"Enter smelter details", IF(ISERROR($V521),"",OFFSET('Smelter Look-up'!$F$4,$V521-4,0)))</f>
        <v/>
      </c>
      <c r="H521" s="237" t="str">
        <f ca="1">IF(ISERROR($V521),"",OFFSET('Smelter Look-up'!$G$4,$V521-4,0))</f>
        <v/>
      </c>
      <c r="I521" s="238" t="str">
        <f ca="1">IF(ISERROR($V521),"",OFFSET('Smelter Look-up'!$H$4,$V521-4,0))</f>
        <v/>
      </c>
      <c r="J521" s="238" t="str">
        <f ca="1">IF(ISERROR($V521),"",OFFSET('Smelter Look-up'!$I$4,$V521-4,0))</f>
        <v/>
      </c>
      <c r="K521" s="240"/>
      <c r="L521" s="240"/>
      <c r="M521" s="240"/>
      <c r="N521" s="240"/>
      <c r="O521" s="240"/>
      <c r="P521" s="239"/>
      <c r="Q521" s="241"/>
      <c r="R521" s="236" t="str">
        <f ca="1">IF(ISERROR($V521),"",OFFSET('Smelter Look-up'!$C$4,$V521-4,0)&amp;"")</f>
        <v/>
      </c>
      <c r="S521" s="250" t="str">
        <f t="shared" ca="1" si="24"/>
        <v/>
      </c>
      <c r="T521" s="250" t="str">
        <f ca="1">IF(B521="","",IF(ISERROR(MATCH($J521,SorP!$B$1:$B$6230,0)),"",INDIRECT("'SorP'!$A$"&amp;MATCH($J521,SorP!$B$1:$B$6230,0))))</f>
        <v/>
      </c>
      <c r="U521" s="280"/>
      <c r="V521" s="281" t="e">
        <f>IF(C521="",NA(),MATCH($B521&amp;$C521,'Smelter Look-up'!$J:$J,0))</f>
        <v>#N/A</v>
      </c>
      <c r="W521" s="282"/>
      <c r="X521" s="282">
        <f t="shared" ca="1" si="25"/>
        <v>0</v>
      </c>
      <c r="Y521" s="282"/>
      <c r="Z521" s="282"/>
      <c r="AB521" s="284" t="str">
        <f t="shared" si="26"/>
        <v/>
      </c>
    </row>
    <row r="522" spans="1:28" s="283" customFormat="1" ht="20.25">
      <c r="A522" s="235"/>
      <c r="B522" s="236" t="str">
        <f>IF(LEN(A522)=0,"",INDEX('Smelter Look-up'!$A:$A,MATCH($A522,'Smelter Look-up'!$E:$E,0)))</f>
        <v/>
      </c>
      <c r="C522" s="242" t="str">
        <f>IF(LEN(A522)=0,"",INDEX('Smelter Look-up'!$C:$C,MATCH($A522,'Smelter Look-up'!$E:$E,0)))</f>
        <v/>
      </c>
      <c r="D522" s="236"/>
      <c r="E522" s="236" t="str">
        <f ca="1">IF(ISERROR($V522),"",OFFSET('Smelter Look-up'!$D$4,$V522-4,0)&amp;"")</f>
        <v/>
      </c>
      <c r="F522" s="236" t="str">
        <f ca="1">IF(ISERROR($V522),"",OFFSET('Smelter Look-up'!$E$4,$V522-4,0))</f>
        <v/>
      </c>
      <c r="G522" s="236" t="str">
        <f ca="1">IF(C522=$X$4,"Enter smelter details", IF(ISERROR($V522),"",OFFSET('Smelter Look-up'!$F$4,$V522-4,0)))</f>
        <v/>
      </c>
      <c r="H522" s="237" t="str">
        <f ca="1">IF(ISERROR($V522),"",OFFSET('Smelter Look-up'!$G$4,$V522-4,0))</f>
        <v/>
      </c>
      <c r="I522" s="238" t="str">
        <f ca="1">IF(ISERROR($V522),"",OFFSET('Smelter Look-up'!$H$4,$V522-4,0))</f>
        <v/>
      </c>
      <c r="J522" s="238" t="str">
        <f ca="1">IF(ISERROR($V522),"",OFFSET('Smelter Look-up'!$I$4,$V522-4,0))</f>
        <v/>
      </c>
      <c r="K522" s="240"/>
      <c r="L522" s="240"/>
      <c r="M522" s="240"/>
      <c r="N522" s="240"/>
      <c r="O522" s="240"/>
      <c r="P522" s="239"/>
      <c r="Q522" s="241"/>
      <c r="R522" s="236" t="str">
        <f ca="1">IF(ISERROR($V522),"",OFFSET('Smelter Look-up'!$C$4,$V522-4,0)&amp;"")</f>
        <v/>
      </c>
      <c r="S522" s="250" t="str">
        <f t="shared" ca="1" si="24"/>
        <v/>
      </c>
      <c r="T522" s="250" t="str">
        <f ca="1">IF(B522="","",IF(ISERROR(MATCH($J522,SorP!$B$1:$B$6230,0)),"",INDIRECT("'SorP'!$A$"&amp;MATCH($J522,SorP!$B$1:$B$6230,0))))</f>
        <v/>
      </c>
      <c r="U522" s="280"/>
      <c r="V522" s="281" t="e">
        <f>IF(C522="",NA(),MATCH($B522&amp;$C522,'Smelter Look-up'!$J:$J,0))</f>
        <v>#N/A</v>
      </c>
      <c r="W522" s="282"/>
      <c r="X522" s="282">
        <f t="shared" ca="1" si="25"/>
        <v>0</v>
      </c>
      <c r="Y522" s="282"/>
      <c r="Z522" s="282"/>
      <c r="AB522" s="284" t="str">
        <f t="shared" si="26"/>
        <v/>
      </c>
    </row>
    <row r="523" spans="1:28" s="283" customFormat="1" ht="20.25">
      <c r="A523" s="235"/>
      <c r="B523" s="236" t="str">
        <f>IF(LEN(A523)=0,"",INDEX('Smelter Look-up'!$A:$A,MATCH($A523,'Smelter Look-up'!$E:$E,0)))</f>
        <v/>
      </c>
      <c r="C523" s="242" t="str">
        <f>IF(LEN(A523)=0,"",INDEX('Smelter Look-up'!$C:$C,MATCH($A523,'Smelter Look-up'!$E:$E,0)))</f>
        <v/>
      </c>
      <c r="D523" s="236"/>
      <c r="E523" s="236" t="str">
        <f ca="1">IF(ISERROR($V523),"",OFFSET('Smelter Look-up'!$D$4,$V523-4,0)&amp;"")</f>
        <v/>
      </c>
      <c r="F523" s="236" t="str">
        <f ca="1">IF(ISERROR($V523),"",OFFSET('Smelter Look-up'!$E$4,$V523-4,0))</f>
        <v/>
      </c>
      <c r="G523" s="236" t="str">
        <f ca="1">IF(C523=$X$4,"Enter smelter details", IF(ISERROR($V523),"",OFFSET('Smelter Look-up'!$F$4,$V523-4,0)))</f>
        <v/>
      </c>
      <c r="H523" s="237" t="str">
        <f ca="1">IF(ISERROR($V523),"",OFFSET('Smelter Look-up'!$G$4,$V523-4,0))</f>
        <v/>
      </c>
      <c r="I523" s="238" t="str">
        <f ca="1">IF(ISERROR($V523),"",OFFSET('Smelter Look-up'!$H$4,$V523-4,0))</f>
        <v/>
      </c>
      <c r="J523" s="238" t="str">
        <f ca="1">IF(ISERROR($V523),"",OFFSET('Smelter Look-up'!$I$4,$V523-4,0))</f>
        <v/>
      </c>
      <c r="K523" s="240"/>
      <c r="L523" s="240"/>
      <c r="M523" s="240"/>
      <c r="N523" s="240"/>
      <c r="O523" s="240"/>
      <c r="P523" s="239"/>
      <c r="Q523" s="241"/>
      <c r="R523" s="236" t="str">
        <f ca="1">IF(ISERROR($V523),"",OFFSET('Smelter Look-up'!$C$4,$V523-4,0)&amp;"")</f>
        <v/>
      </c>
      <c r="S523" s="250" t="str">
        <f t="shared" ca="1" si="24"/>
        <v/>
      </c>
      <c r="T523" s="250" t="str">
        <f ca="1">IF(B523="","",IF(ISERROR(MATCH($J523,SorP!$B$1:$B$6230,0)),"",INDIRECT("'SorP'!$A$"&amp;MATCH($J523,SorP!$B$1:$B$6230,0))))</f>
        <v/>
      </c>
      <c r="U523" s="280"/>
      <c r="V523" s="281" t="e">
        <f>IF(C523="",NA(),MATCH($B523&amp;$C523,'Smelter Look-up'!$J:$J,0))</f>
        <v>#N/A</v>
      </c>
      <c r="W523" s="282"/>
      <c r="X523" s="282">
        <f t="shared" ca="1" si="25"/>
        <v>0</v>
      </c>
      <c r="Y523" s="282"/>
      <c r="Z523" s="282"/>
      <c r="AB523" s="284" t="str">
        <f t="shared" si="26"/>
        <v/>
      </c>
    </row>
    <row r="524" spans="1:28" s="283" customFormat="1" ht="20.25">
      <c r="A524" s="235"/>
      <c r="B524" s="236" t="str">
        <f>IF(LEN(A524)=0,"",INDEX('Smelter Look-up'!$A:$A,MATCH($A524,'Smelter Look-up'!$E:$E,0)))</f>
        <v/>
      </c>
      <c r="C524" s="242" t="str">
        <f>IF(LEN(A524)=0,"",INDEX('Smelter Look-up'!$C:$C,MATCH($A524,'Smelter Look-up'!$E:$E,0)))</f>
        <v/>
      </c>
      <c r="D524" s="236"/>
      <c r="E524" s="236" t="str">
        <f ca="1">IF(ISERROR($V524),"",OFFSET('Smelter Look-up'!$D$4,$V524-4,0)&amp;"")</f>
        <v/>
      </c>
      <c r="F524" s="236" t="str">
        <f ca="1">IF(ISERROR($V524),"",OFFSET('Smelter Look-up'!$E$4,$V524-4,0))</f>
        <v/>
      </c>
      <c r="G524" s="236" t="str">
        <f ca="1">IF(C524=$X$4,"Enter smelter details", IF(ISERROR($V524),"",OFFSET('Smelter Look-up'!$F$4,$V524-4,0)))</f>
        <v/>
      </c>
      <c r="H524" s="237" t="str">
        <f ca="1">IF(ISERROR($V524),"",OFFSET('Smelter Look-up'!$G$4,$V524-4,0))</f>
        <v/>
      </c>
      <c r="I524" s="238" t="str">
        <f ca="1">IF(ISERROR($V524),"",OFFSET('Smelter Look-up'!$H$4,$V524-4,0))</f>
        <v/>
      </c>
      <c r="J524" s="238" t="str">
        <f ca="1">IF(ISERROR($V524),"",OFFSET('Smelter Look-up'!$I$4,$V524-4,0))</f>
        <v/>
      </c>
      <c r="K524" s="240"/>
      <c r="L524" s="240"/>
      <c r="M524" s="240"/>
      <c r="N524" s="240"/>
      <c r="O524" s="240"/>
      <c r="P524" s="239"/>
      <c r="Q524" s="241"/>
      <c r="R524" s="236" t="str">
        <f ca="1">IF(ISERROR($V524),"",OFFSET('Smelter Look-up'!$C$4,$V524-4,0)&amp;"")</f>
        <v/>
      </c>
      <c r="S524" s="250" t="str">
        <f t="shared" ca="1" si="24"/>
        <v/>
      </c>
      <c r="T524" s="250" t="str">
        <f ca="1">IF(B524="","",IF(ISERROR(MATCH($J524,SorP!$B$1:$B$6230,0)),"",INDIRECT("'SorP'!$A$"&amp;MATCH($J524,SorP!$B$1:$B$6230,0))))</f>
        <v/>
      </c>
      <c r="U524" s="280"/>
      <c r="V524" s="281" t="e">
        <f>IF(C524="",NA(),MATCH($B524&amp;$C524,'Smelter Look-up'!$J:$J,0))</f>
        <v>#N/A</v>
      </c>
      <c r="W524" s="282"/>
      <c r="X524" s="282">
        <f t="shared" ca="1" si="25"/>
        <v>0</v>
      </c>
      <c r="Y524" s="282"/>
      <c r="Z524" s="282"/>
      <c r="AB524" s="284" t="str">
        <f t="shared" si="26"/>
        <v/>
      </c>
    </row>
    <row r="525" spans="1:28" s="283" customFormat="1" ht="20.25">
      <c r="A525" s="235"/>
      <c r="B525" s="236" t="str">
        <f>IF(LEN(A525)=0,"",INDEX('Smelter Look-up'!$A:$A,MATCH($A525,'Smelter Look-up'!$E:$E,0)))</f>
        <v/>
      </c>
      <c r="C525" s="242" t="str">
        <f>IF(LEN(A525)=0,"",INDEX('Smelter Look-up'!$C:$C,MATCH($A525,'Smelter Look-up'!$E:$E,0)))</f>
        <v/>
      </c>
      <c r="D525" s="236"/>
      <c r="E525" s="236" t="str">
        <f ca="1">IF(ISERROR($V525),"",OFFSET('Smelter Look-up'!$D$4,$V525-4,0)&amp;"")</f>
        <v/>
      </c>
      <c r="F525" s="236" t="str">
        <f ca="1">IF(ISERROR($V525),"",OFFSET('Smelter Look-up'!$E$4,$V525-4,0))</f>
        <v/>
      </c>
      <c r="G525" s="236" t="str">
        <f ca="1">IF(C525=$X$4,"Enter smelter details", IF(ISERROR($V525),"",OFFSET('Smelter Look-up'!$F$4,$V525-4,0)))</f>
        <v/>
      </c>
      <c r="H525" s="237" t="str">
        <f ca="1">IF(ISERROR($V525),"",OFFSET('Smelter Look-up'!$G$4,$V525-4,0))</f>
        <v/>
      </c>
      <c r="I525" s="238" t="str">
        <f ca="1">IF(ISERROR($V525),"",OFFSET('Smelter Look-up'!$H$4,$V525-4,0))</f>
        <v/>
      </c>
      <c r="J525" s="238" t="str">
        <f ca="1">IF(ISERROR($V525),"",OFFSET('Smelter Look-up'!$I$4,$V525-4,0))</f>
        <v/>
      </c>
      <c r="K525" s="240"/>
      <c r="L525" s="240"/>
      <c r="M525" s="240"/>
      <c r="N525" s="240"/>
      <c r="O525" s="240"/>
      <c r="P525" s="239"/>
      <c r="Q525" s="241"/>
      <c r="R525" s="236" t="str">
        <f ca="1">IF(ISERROR($V525),"",OFFSET('Smelter Look-up'!$C$4,$V525-4,0)&amp;"")</f>
        <v/>
      </c>
      <c r="S525" s="250" t="str">
        <f t="shared" ca="1" si="24"/>
        <v/>
      </c>
      <c r="T525" s="250" t="str">
        <f ca="1">IF(B525="","",IF(ISERROR(MATCH($J525,SorP!$B$1:$B$6230,0)),"",INDIRECT("'SorP'!$A$"&amp;MATCH($J525,SorP!$B$1:$B$6230,0))))</f>
        <v/>
      </c>
      <c r="U525" s="280"/>
      <c r="V525" s="281" t="e">
        <f>IF(C525="",NA(),MATCH($B525&amp;$C525,'Smelter Look-up'!$J:$J,0))</f>
        <v>#N/A</v>
      </c>
      <c r="W525" s="282"/>
      <c r="X525" s="282">
        <f t="shared" ca="1" si="25"/>
        <v>0</v>
      </c>
      <c r="Y525" s="282"/>
      <c r="Z525" s="282"/>
      <c r="AB525" s="284" t="str">
        <f t="shared" si="26"/>
        <v/>
      </c>
    </row>
    <row r="526" spans="1:28" s="283" customFormat="1" ht="20.25">
      <c r="A526" s="235"/>
      <c r="B526" s="236" t="str">
        <f>IF(LEN(A526)=0,"",INDEX('Smelter Look-up'!$A:$A,MATCH($A526,'Smelter Look-up'!$E:$E,0)))</f>
        <v/>
      </c>
      <c r="C526" s="242" t="str">
        <f>IF(LEN(A526)=0,"",INDEX('Smelter Look-up'!$C:$C,MATCH($A526,'Smelter Look-up'!$E:$E,0)))</f>
        <v/>
      </c>
      <c r="D526" s="236"/>
      <c r="E526" s="236" t="str">
        <f ca="1">IF(ISERROR($V526),"",OFFSET('Smelter Look-up'!$D$4,$V526-4,0)&amp;"")</f>
        <v/>
      </c>
      <c r="F526" s="236" t="str">
        <f ca="1">IF(ISERROR($V526),"",OFFSET('Smelter Look-up'!$E$4,$V526-4,0))</f>
        <v/>
      </c>
      <c r="G526" s="236" t="str">
        <f ca="1">IF(C526=$X$4,"Enter smelter details", IF(ISERROR($V526),"",OFFSET('Smelter Look-up'!$F$4,$V526-4,0)))</f>
        <v/>
      </c>
      <c r="H526" s="237" t="str">
        <f ca="1">IF(ISERROR($V526),"",OFFSET('Smelter Look-up'!$G$4,$V526-4,0))</f>
        <v/>
      </c>
      <c r="I526" s="238" t="str">
        <f ca="1">IF(ISERROR($V526),"",OFFSET('Smelter Look-up'!$H$4,$V526-4,0))</f>
        <v/>
      </c>
      <c r="J526" s="238" t="str">
        <f ca="1">IF(ISERROR($V526),"",OFFSET('Smelter Look-up'!$I$4,$V526-4,0))</f>
        <v/>
      </c>
      <c r="K526" s="240"/>
      <c r="L526" s="240"/>
      <c r="M526" s="240"/>
      <c r="N526" s="240"/>
      <c r="O526" s="240"/>
      <c r="P526" s="239"/>
      <c r="Q526" s="241"/>
      <c r="R526" s="236" t="str">
        <f ca="1">IF(ISERROR($V526),"",OFFSET('Smelter Look-up'!$C$4,$V526-4,0)&amp;"")</f>
        <v/>
      </c>
      <c r="S526" s="250" t="str">
        <f t="shared" ca="1" si="24"/>
        <v/>
      </c>
      <c r="T526" s="250" t="str">
        <f ca="1">IF(B526="","",IF(ISERROR(MATCH($J526,SorP!$B$1:$B$6230,0)),"",INDIRECT("'SorP'!$A$"&amp;MATCH($J526,SorP!$B$1:$B$6230,0))))</f>
        <v/>
      </c>
      <c r="U526" s="280"/>
      <c r="V526" s="281" t="e">
        <f>IF(C526="",NA(),MATCH($B526&amp;$C526,'Smelter Look-up'!$J:$J,0))</f>
        <v>#N/A</v>
      </c>
      <c r="W526" s="282"/>
      <c r="X526" s="282">
        <f t="shared" ca="1" si="25"/>
        <v>0</v>
      </c>
      <c r="Y526" s="282"/>
      <c r="Z526" s="282"/>
      <c r="AB526" s="284" t="str">
        <f t="shared" si="26"/>
        <v/>
      </c>
    </row>
    <row r="527" spans="1:28" s="283" customFormat="1" ht="20.25">
      <c r="A527" s="235"/>
      <c r="B527" s="236" t="str">
        <f>IF(LEN(A527)=0,"",INDEX('Smelter Look-up'!$A:$A,MATCH($A527,'Smelter Look-up'!$E:$E,0)))</f>
        <v/>
      </c>
      <c r="C527" s="242" t="str">
        <f>IF(LEN(A527)=0,"",INDEX('Smelter Look-up'!$C:$C,MATCH($A527,'Smelter Look-up'!$E:$E,0)))</f>
        <v/>
      </c>
      <c r="D527" s="236"/>
      <c r="E527" s="236" t="str">
        <f ca="1">IF(ISERROR($V527),"",OFFSET('Smelter Look-up'!$D$4,$V527-4,0)&amp;"")</f>
        <v/>
      </c>
      <c r="F527" s="236" t="str">
        <f ca="1">IF(ISERROR($V527),"",OFFSET('Smelter Look-up'!$E$4,$V527-4,0))</f>
        <v/>
      </c>
      <c r="G527" s="236" t="str">
        <f ca="1">IF(C527=$X$4,"Enter smelter details", IF(ISERROR($V527),"",OFFSET('Smelter Look-up'!$F$4,$V527-4,0)))</f>
        <v/>
      </c>
      <c r="H527" s="237" t="str">
        <f ca="1">IF(ISERROR($V527),"",OFFSET('Smelter Look-up'!$G$4,$V527-4,0))</f>
        <v/>
      </c>
      <c r="I527" s="238" t="str">
        <f ca="1">IF(ISERROR($V527),"",OFFSET('Smelter Look-up'!$H$4,$V527-4,0))</f>
        <v/>
      </c>
      <c r="J527" s="238" t="str">
        <f ca="1">IF(ISERROR($V527),"",OFFSET('Smelter Look-up'!$I$4,$V527-4,0))</f>
        <v/>
      </c>
      <c r="K527" s="240"/>
      <c r="L527" s="240"/>
      <c r="M527" s="240"/>
      <c r="N527" s="240"/>
      <c r="O527" s="240"/>
      <c r="P527" s="239"/>
      <c r="Q527" s="241"/>
      <c r="R527" s="236" t="str">
        <f ca="1">IF(ISERROR($V527),"",OFFSET('Smelter Look-up'!$C$4,$V527-4,0)&amp;"")</f>
        <v/>
      </c>
      <c r="S527" s="250" t="str">
        <f t="shared" ca="1" si="24"/>
        <v/>
      </c>
      <c r="T527" s="250" t="str">
        <f ca="1">IF(B527="","",IF(ISERROR(MATCH($J527,SorP!$B$1:$B$6230,0)),"",INDIRECT("'SorP'!$A$"&amp;MATCH($J527,SorP!$B$1:$B$6230,0))))</f>
        <v/>
      </c>
      <c r="U527" s="280"/>
      <c r="V527" s="281" t="e">
        <f>IF(C527="",NA(),MATCH($B527&amp;$C527,'Smelter Look-up'!$J:$J,0))</f>
        <v>#N/A</v>
      </c>
      <c r="W527" s="282"/>
      <c r="X527" s="282">
        <f t="shared" ca="1" si="25"/>
        <v>0</v>
      </c>
      <c r="Y527" s="282"/>
      <c r="Z527" s="282"/>
      <c r="AB527" s="284" t="str">
        <f t="shared" si="26"/>
        <v/>
      </c>
    </row>
    <row r="528" spans="1:28" s="283" customFormat="1" ht="20.25">
      <c r="A528" s="235"/>
      <c r="B528" s="236" t="str">
        <f>IF(LEN(A528)=0,"",INDEX('Smelter Look-up'!$A:$A,MATCH($A528,'Smelter Look-up'!$E:$E,0)))</f>
        <v/>
      </c>
      <c r="C528" s="242" t="str">
        <f>IF(LEN(A528)=0,"",INDEX('Smelter Look-up'!$C:$C,MATCH($A528,'Smelter Look-up'!$E:$E,0)))</f>
        <v/>
      </c>
      <c r="D528" s="236"/>
      <c r="E528" s="236" t="str">
        <f ca="1">IF(ISERROR($V528),"",OFFSET('Smelter Look-up'!$D$4,$V528-4,0)&amp;"")</f>
        <v/>
      </c>
      <c r="F528" s="236" t="str">
        <f ca="1">IF(ISERROR($V528),"",OFFSET('Smelter Look-up'!$E$4,$V528-4,0))</f>
        <v/>
      </c>
      <c r="G528" s="236" t="str">
        <f ca="1">IF(C528=$X$4,"Enter smelter details", IF(ISERROR($V528),"",OFFSET('Smelter Look-up'!$F$4,$V528-4,0)))</f>
        <v/>
      </c>
      <c r="H528" s="237" t="str">
        <f ca="1">IF(ISERROR($V528),"",OFFSET('Smelter Look-up'!$G$4,$V528-4,0))</f>
        <v/>
      </c>
      <c r="I528" s="238" t="str">
        <f ca="1">IF(ISERROR($V528),"",OFFSET('Smelter Look-up'!$H$4,$V528-4,0))</f>
        <v/>
      </c>
      <c r="J528" s="238" t="str">
        <f ca="1">IF(ISERROR($V528),"",OFFSET('Smelter Look-up'!$I$4,$V528-4,0))</f>
        <v/>
      </c>
      <c r="K528" s="240"/>
      <c r="L528" s="240"/>
      <c r="M528" s="240"/>
      <c r="N528" s="240"/>
      <c r="O528" s="240"/>
      <c r="P528" s="239"/>
      <c r="Q528" s="241"/>
      <c r="R528" s="236" t="str">
        <f ca="1">IF(ISERROR($V528),"",OFFSET('Smelter Look-up'!$C$4,$V528-4,0)&amp;"")</f>
        <v/>
      </c>
      <c r="S528" s="250" t="str">
        <f t="shared" ca="1" si="24"/>
        <v/>
      </c>
      <c r="T528" s="250" t="str">
        <f ca="1">IF(B528="","",IF(ISERROR(MATCH($J528,SorP!$B$1:$B$6230,0)),"",INDIRECT("'SorP'!$A$"&amp;MATCH($J528,SorP!$B$1:$B$6230,0))))</f>
        <v/>
      </c>
      <c r="U528" s="280"/>
      <c r="V528" s="281" t="e">
        <f>IF(C528="",NA(),MATCH($B528&amp;$C528,'Smelter Look-up'!$J:$J,0))</f>
        <v>#N/A</v>
      </c>
      <c r="W528" s="282"/>
      <c r="X528" s="282">
        <f t="shared" ca="1" si="25"/>
        <v>0</v>
      </c>
      <c r="Y528" s="282"/>
      <c r="Z528" s="282"/>
      <c r="AB528" s="284" t="str">
        <f t="shared" si="26"/>
        <v/>
      </c>
    </row>
    <row r="529" spans="1:28" s="283" customFormat="1" ht="20.25">
      <c r="A529" s="235"/>
      <c r="B529" s="236" t="str">
        <f>IF(LEN(A529)=0,"",INDEX('Smelter Look-up'!$A:$A,MATCH($A529,'Smelter Look-up'!$E:$E,0)))</f>
        <v/>
      </c>
      <c r="C529" s="242" t="str">
        <f>IF(LEN(A529)=0,"",INDEX('Smelter Look-up'!$C:$C,MATCH($A529,'Smelter Look-up'!$E:$E,0)))</f>
        <v/>
      </c>
      <c r="D529" s="236"/>
      <c r="E529" s="236" t="str">
        <f ca="1">IF(ISERROR($V529),"",OFFSET('Smelter Look-up'!$D$4,$V529-4,0)&amp;"")</f>
        <v/>
      </c>
      <c r="F529" s="236" t="str">
        <f ca="1">IF(ISERROR($V529),"",OFFSET('Smelter Look-up'!$E$4,$V529-4,0))</f>
        <v/>
      </c>
      <c r="G529" s="236" t="str">
        <f ca="1">IF(C529=$X$4,"Enter smelter details", IF(ISERROR($V529),"",OFFSET('Smelter Look-up'!$F$4,$V529-4,0)))</f>
        <v/>
      </c>
      <c r="H529" s="237" t="str">
        <f ca="1">IF(ISERROR($V529),"",OFFSET('Smelter Look-up'!$G$4,$V529-4,0))</f>
        <v/>
      </c>
      <c r="I529" s="238" t="str">
        <f ca="1">IF(ISERROR($V529),"",OFFSET('Smelter Look-up'!$H$4,$V529-4,0))</f>
        <v/>
      </c>
      <c r="J529" s="238" t="str">
        <f ca="1">IF(ISERROR($V529),"",OFFSET('Smelter Look-up'!$I$4,$V529-4,0))</f>
        <v/>
      </c>
      <c r="K529" s="240"/>
      <c r="L529" s="240"/>
      <c r="M529" s="240"/>
      <c r="N529" s="240"/>
      <c r="O529" s="240"/>
      <c r="P529" s="239"/>
      <c r="Q529" s="241"/>
      <c r="R529" s="236" t="str">
        <f ca="1">IF(ISERROR($V529),"",OFFSET('Smelter Look-up'!$C$4,$V529-4,0)&amp;"")</f>
        <v/>
      </c>
      <c r="S529" s="250" t="str">
        <f t="shared" ca="1" si="24"/>
        <v/>
      </c>
      <c r="T529" s="250" t="str">
        <f ca="1">IF(B529="","",IF(ISERROR(MATCH($J529,SorP!$B$1:$B$6230,0)),"",INDIRECT("'SorP'!$A$"&amp;MATCH($J529,SorP!$B$1:$B$6230,0))))</f>
        <v/>
      </c>
      <c r="U529" s="280"/>
      <c r="V529" s="281" t="e">
        <f>IF(C529="",NA(),MATCH($B529&amp;$C529,'Smelter Look-up'!$J:$J,0))</f>
        <v>#N/A</v>
      </c>
      <c r="W529" s="282"/>
      <c r="X529" s="282">
        <f t="shared" ca="1" si="25"/>
        <v>0</v>
      </c>
      <c r="Y529" s="282"/>
      <c r="Z529" s="282"/>
      <c r="AB529" s="284" t="str">
        <f t="shared" si="26"/>
        <v/>
      </c>
    </row>
    <row r="530" spans="1:28" s="283" customFormat="1" ht="20.25">
      <c r="A530" s="235"/>
      <c r="B530" s="236" t="str">
        <f>IF(LEN(A530)=0,"",INDEX('Smelter Look-up'!$A:$A,MATCH($A530,'Smelter Look-up'!$E:$E,0)))</f>
        <v/>
      </c>
      <c r="C530" s="242" t="str">
        <f>IF(LEN(A530)=0,"",INDEX('Smelter Look-up'!$C:$C,MATCH($A530,'Smelter Look-up'!$E:$E,0)))</f>
        <v/>
      </c>
      <c r="D530" s="236"/>
      <c r="E530" s="236" t="str">
        <f ca="1">IF(ISERROR($V530),"",OFFSET('Smelter Look-up'!$D$4,$V530-4,0)&amp;"")</f>
        <v/>
      </c>
      <c r="F530" s="236" t="str">
        <f ca="1">IF(ISERROR($V530),"",OFFSET('Smelter Look-up'!$E$4,$V530-4,0))</f>
        <v/>
      </c>
      <c r="G530" s="236" t="str">
        <f ca="1">IF(C530=$X$4,"Enter smelter details", IF(ISERROR($V530),"",OFFSET('Smelter Look-up'!$F$4,$V530-4,0)))</f>
        <v/>
      </c>
      <c r="H530" s="237" t="str">
        <f ca="1">IF(ISERROR($V530),"",OFFSET('Smelter Look-up'!$G$4,$V530-4,0))</f>
        <v/>
      </c>
      <c r="I530" s="238" t="str">
        <f ca="1">IF(ISERROR($V530),"",OFFSET('Smelter Look-up'!$H$4,$V530-4,0))</f>
        <v/>
      </c>
      <c r="J530" s="238" t="str">
        <f ca="1">IF(ISERROR($V530),"",OFFSET('Smelter Look-up'!$I$4,$V530-4,0))</f>
        <v/>
      </c>
      <c r="K530" s="240"/>
      <c r="L530" s="240"/>
      <c r="M530" s="240"/>
      <c r="N530" s="240"/>
      <c r="O530" s="240"/>
      <c r="P530" s="239"/>
      <c r="Q530" s="241"/>
      <c r="R530" s="236" t="str">
        <f ca="1">IF(ISERROR($V530),"",OFFSET('Smelter Look-up'!$C$4,$V530-4,0)&amp;"")</f>
        <v/>
      </c>
      <c r="S530" s="250" t="str">
        <f t="shared" ca="1" si="24"/>
        <v/>
      </c>
      <c r="T530" s="250" t="str">
        <f ca="1">IF(B530="","",IF(ISERROR(MATCH($J530,SorP!$B$1:$B$6230,0)),"",INDIRECT("'SorP'!$A$"&amp;MATCH($J530,SorP!$B$1:$B$6230,0))))</f>
        <v/>
      </c>
      <c r="U530" s="280"/>
      <c r="V530" s="281" t="e">
        <f>IF(C530="",NA(),MATCH($B530&amp;$C530,'Smelter Look-up'!$J:$J,0))</f>
        <v>#N/A</v>
      </c>
      <c r="W530" s="282"/>
      <c r="X530" s="282">
        <f t="shared" ca="1" si="25"/>
        <v>0</v>
      </c>
      <c r="Y530" s="282"/>
      <c r="Z530" s="282"/>
      <c r="AB530" s="284" t="str">
        <f t="shared" si="26"/>
        <v/>
      </c>
    </row>
    <row r="531" spans="1:28" s="283" customFormat="1" ht="20.25">
      <c r="A531" s="235"/>
      <c r="B531" s="236" t="str">
        <f>IF(LEN(A531)=0,"",INDEX('Smelter Look-up'!$A:$A,MATCH($A531,'Smelter Look-up'!$E:$E,0)))</f>
        <v/>
      </c>
      <c r="C531" s="242" t="str">
        <f>IF(LEN(A531)=0,"",INDEX('Smelter Look-up'!$C:$C,MATCH($A531,'Smelter Look-up'!$E:$E,0)))</f>
        <v/>
      </c>
      <c r="D531" s="236"/>
      <c r="E531" s="236" t="str">
        <f ca="1">IF(ISERROR($V531),"",OFFSET('Smelter Look-up'!$D$4,$V531-4,0)&amp;"")</f>
        <v/>
      </c>
      <c r="F531" s="236" t="str">
        <f ca="1">IF(ISERROR($V531),"",OFFSET('Smelter Look-up'!$E$4,$V531-4,0))</f>
        <v/>
      </c>
      <c r="G531" s="236" t="str">
        <f ca="1">IF(C531=$X$4,"Enter smelter details", IF(ISERROR($V531),"",OFFSET('Smelter Look-up'!$F$4,$V531-4,0)))</f>
        <v/>
      </c>
      <c r="H531" s="237" t="str">
        <f ca="1">IF(ISERROR($V531),"",OFFSET('Smelter Look-up'!$G$4,$V531-4,0))</f>
        <v/>
      </c>
      <c r="I531" s="238" t="str">
        <f ca="1">IF(ISERROR($V531),"",OFFSET('Smelter Look-up'!$H$4,$V531-4,0))</f>
        <v/>
      </c>
      <c r="J531" s="238" t="str">
        <f ca="1">IF(ISERROR($V531),"",OFFSET('Smelter Look-up'!$I$4,$V531-4,0))</f>
        <v/>
      </c>
      <c r="K531" s="240"/>
      <c r="L531" s="240"/>
      <c r="M531" s="240"/>
      <c r="N531" s="240"/>
      <c r="O531" s="240"/>
      <c r="P531" s="239"/>
      <c r="Q531" s="241"/>
      <c r="R531" s="236" t="str">
        <f ca="1">IF(ISERROR($V531),"",OFFSET('Smelter Look-up'!$C$4,$V531-4,0)&amp;"")</f>
        <v/>
      </c>
      <c r="S531" s="250" t="str">
        <f t="shared" ca="1" si="24"/>
        <v/>
      </c>
      <c r="T531" s="250" t="str">
        <f ca="1">IF(B531="","",IF(ISERROR(MATCH($J531,SorP!$B$1:$B$6230,0)),"",INDIRECT("'SorP'!$A$"&amp;MATCH($J531,SorP!$B$1:$B$6230,0))))</f>
        <v/>
      </c>
      <c r="U531" s="280"/>
      <c r="V531" s="281" t="e">
        <f>IF(C531="",NA(),MATCH($B531&amp;$C531,'Smelter Look-up'!$J:$J,0))</f>
        <v>#N/A</v>
      </c>
      <c r="W531" s="282"/>
      <c r="X531" s="282">
        <f t="shared" ca="1" si="25"/>
        <v>0</v>
      </c>
      <c r="Y531" s="282"/>
      <c r="Z531" s="282"/>
      <c r="AB531" s="284" t="str">
        <f t="shared" si="26"/>
        <v/>
      </c>
    </row>
    <row r="532" spans="1:28" s="283" customFormat="1" ht="20.25">
      <c r="A532" s="235"/>
      <c r="B532" s="236" t="str">
        <f>IF(LEN(A532)=0,"",INDEX('Smelter Look-up'!$A:$A,MATCH($A532,'Smelter Look-up'!$E:$E,0)))</f>
        <v/>
      </c>
      <c r="C532" s="242" t="str">
        <f>IF(LEN(A532)=0,"",INDEX('Smelter Look-up'!$C:$C,MATCH($A532,'Smelter Look-up'!$E:$E,0)))</f>
        <v/>
      </c>
      <c r="D532" s="236"/>
      <c r="E532" s="236" t="str">
        <f ca="1">IF(ISERROR($V532),"",OFFSET('Smelter Look-up'!$D$4,$V532-4,0)&amp;"")</f>
        <v/>
      </c>
      <c r="F532" s="236" t="str">
        <f ca="1">IF(ISERROR($V532),"",OFFSET('Smelter Look-up'!$E$4,$V532-4,0))</f>
        <v/>
      </c>
      <c r="G532" s="236" t="str">
        <f ca="1">IF(C532=$X$4,"Enter smelter details", IF(ISERROR($V532),"",OFFSET('Smelter Look-up'!$F$4,$V532-4,0)))</f>
        <v/>
      </c>
      <c r="H532" s="237" t="str">
        <f ca="1">IF(ISERROR($V532),"",OFFSET('Smelter Look-up'!$G$4,$V532-4,0))</f>
        <v/>
      </c>
      <c r="I532" s="238" t="str">
        <f ca="1">IF(ISERROR($V532),"",OFFSET('Smelter Look-up'!$H$4,$V532-4,0))</f>
        <v/>
      </c>
      <c r="J532" s="238" t="str">
        <f ca="1">IF(ISERROR($V532),"",OFFSET('Smelter Look-up'!$I$4,$V532-4,0))</f>
        <v/>
      </c>
      <c r="K532" s="240"/>
      <c r="L532" s="240"/>
      <c r="M532" s="240"/>
      <c r="N532" s="240"/>
      <c r="O532" s="240"/>
      <c r="P532" s="239"/>
      <c r="Q532" s="241"/>
      <c r="R532" s="236" t="str">
        <f ca="1">IF(ISERROR($V532),"",OFFSET('Smelter Look-up'!$C$4,$V532-4,0)&amp;"")</f>
        <v/>
      </c>
      <c r="S532" s="250" t="str">
        <f t="shared" ca="1" si="24"/>
        <v/>
      </c>
      <c r="T532" s="250" t="str">
        <f ca="1">IF(B532="","",IF(ISERROR(MATCH($J532,SorP!$B$1:$B$6230,0)),"",INDIRECT("'SorP'!$A$"&amp;MATCH($J532,SorP!$B$1:$B$6230,0))))</f>
        <v/>
      </c>
      <c r="U532" s="280"/>
      <c r="V532" s="281" t="e">
        <f>IF(C532="",NA(),MATCH($B532&amp;$C532,'Smelter Look-up'!$J:$J,0))</f>
        <v>#N/A</v>
      </c>
      <c r="W532" s="282"/>
      <c r="X532" s="282">
        <f t="shared" ca="1" si="25"/>
        <v>0</v>
      </c>
      <c r="Y532" s="282"/>
      <c r="Z532" s="282"/>
      <c r="AB532" s="284" t="str">
        <f t="shared" si="26"/>
        <v/>
      </c>
    </row>
    <row r="533" spans="1:28" s="283" customFormat="1" ht="20.25">
      <c r="A533" s="235"/>
      <c r="B533" s="236" t="str">
        <f>IF(LEN(A533)=0,"",INDEX('Smelter Look-up'!$A:$A,MATCH($A533,'Smelter Look-up'!$E:$E,0)))</f>
        <v/>
      </c>
      <c r="C533" s="242" t="str">
        <f>IF(LEN(A533)=0,"",INDEX('Smelter Look-up'!$C:$C,MATCH($A533,'Smelter Look-up'!$E:$E,0)))</f>
        <v/>
      </c>
      <c r="D533" s="236"/>
      <c r="E533" s="236" t="str">
        <f ca="1">IF(ISERROR($V533),"",OFFSET('Smelter Look-up'!$D$4,$V533-4,0)&amp;"")</f>
        <v/>
      </c>
      <c r="F533" s="236" t="str">
        <f ca="1">IF(ISERROR($V533),"",OFFSET('Smelter Look-up'!$E$4,$V533-4,0))</f>
        <v/>
      </c>
      <c r="G533" s="236" t="str">
        <f ca="1">IF(C533=$X$4,"Enter smelter details", IF(ISERROR($V533),"",OFFSET('Smelter Look-up'!$F$4,$V533-4,0)))</f>
        <v/>
      </c>
      <c r="H533" s="237" t="str">
        <f ca="1">IF(ISERROR($V533),"",OFFSET('Smelter Look-up'!$G$4,$V533-4,0))</f>
        <v/>
      </c>
      <c r="I533" s="238" t="str">
        <f ca="1">IF(ISERROR($V533),"",OFFSET('Smelter Look-up'!$H$4,$V533-4,0))</f>
        <v/>
      </c>
      <c r="J533" s="238" t="str">
        <f ca="1">IF(ISERROR($V533),"",OFFSET('Smelter Look-up'!$I$4,$V533-4,0))</f>
        <v/>
      </c>
      <c r="K533" s="240"/>
      <c r="L533" s="240"/>
      <c r="M533" s="240"/>
      <c r="N533" s="240"/>
      <c r="O533" s="240"/>
      <c r="P533" s="239"/>
      <c r="Q533" s="241"/>
      <c r="R533" s="236" t="str">
        <f ca="1">IF(ISERROR($V533),"",OFFSET('Smelter Look-up'!$C$4,$V533-4,0)&amp;"")</f>
        <v/>
      </c>
      <c r="S533" s="250" t="str">
        <f t="shared" ca="1" si="24"/>
        <v/>
      </c>
      <c r="T533" s="250" t="str">
        <f ca="1">IF(B533="","",IF(ISERROR(MATCH($J533,SorP!$B$1:$B$6230,0)),"",INDIRECT("'SorP'!$A$"&amp;MATCH($J533,SorP!$B$1:$B$6230,0))))</f>
        <v/>
      </c>
      <c r="U533" s="280"/>
      <c r="V533" s="281" t="e">
        <f>IF(C533="",NA(),MATCH($B533&amp;$C533,'Smelter Look-up'!$J:$J,0))</f>
        <v>#N/A</v>
      </c>
      <c r="W533" s="282"/>
      <c r="X533" s="282">
        <f t="shared" ca="1" si="25"/>
        <v>0</v>
      </c>
      <c r="Y533" s="282"/>
      <c r="Z533" s="282"/>
      <c r="AB533" s="284" t="str">
        <f t="shared" si="26"/>
        <v/>
      </c>
    </row>
    <row r="534" spans="1:28" s="283" customFormat="1" ht="20.25">
      <c r="A534" s="235"/>
      <c r="B534" s="236" t="str">
        <f>IF(LEN(A534)=0,"",INDEX('Smelter Look-up'!$A:$A,MATCH($A534,'Smelter Look-up'!$E:$E,0)))</f>
        <v/>
      </c>
      <c r="C534" s="242" t="str">
        <f>IF(LEN(A534)=0,"",INDEX('Smelter Look-up'!$C:$C,MATCH($A534,'Smelter Look-up'!$E:$E,0)))</f>
        <v/>
      </c>
      <c r="D534" s="236"/>
      <c r="E534" s="236" t="str">
        <f ca="1">IF(ISERROR($V534),"",OFFSET('Smelter Look-up'!$D$4,$V534-4,0)&amp;"")</f>
        <v/>
      </c>
      <c r="F534" s="236" t="str">
        <f ca="1">IF(ISERROR($V534),"",OFFSET('Smelter Look-up'!$E$4,$V534-4,0))</f>
        <v/>
      </c>
      <c r="G534" s="236" t="str">
        <f ca="1">IF(C534=$X$4,"Enter smelter details", IF(ISERROR($V534),"",OFFSET('Smelter Look-up'!$F$4,$V534-4,0)))</f>
        <v/>
      </c>
      <c r="H534" s="237" t="str">
        <f ca="1">IF(ISERROR($V534),"",OFFSET('Smelter Look-up'!$G$4,$V534-4,0))</f>
        <v/>
      </c>
      <c r="I534" s="238" t="str">
        <f ca="1">IF(ISERROR($V534),"",OFFSET('Smelter Look-up'!$H$4,$V534-4,0))</f>
        <v/>
      </c>
      <c r="J534" s="238" t="str">
        <f ca="1">IF(ISERROR($V534),"",OFFSET('Smelter Look-up'!$I$4,$V534-4,0))</f>
        <v/>
      </c>
      <c r="K534" s="240"/>
      <c r="L534" s="240"/>
      <c r="M534" s="240"/>
      <c r="N534" s="240"/>
      <c r="O534" s="240"/>
      <c r="P534" s="239"/>
      <c r="Q534" s="241"/>
      <c r="R534" s="236" t="str">
        <f ca="1">IF(ISERROR($V534),"",OFFSET('Smelter Look-up'!$C$4,$V534-4,0)&amp;"")</f>
        <v/>
      </c>
      <c r="S534" s="250" t="str">
        <f t="shared" ca="1" si="24"/>
        <v/>
      </c>
      <c r="T534" s="250" t="str">
        <f ca="1">IF(B534="","",IF(ISERROR(MATCH($J534,SorP!$B$1:$B$6230,0)),"",INDIRECT("'SorP'!$A$"&amp;MATCH($J534,SorP!$B$1:$B$6230,0))))</f>
        <v/>
      </c>
      <c r="U534" s="280"/>
      <c r="V534" s="281" t="e">
        <f>IF(C534="",NA(),MATCH($B534&amp;$C534,'Smelter Look-up'!$J:$J,0))</f>
        <v>#N/A</v>
      </c>
      <c r="W534" s="282"/>
      <c r="X534" s="282">
        <f t="shared" ca="1" si="25"/>
        <v>0</v>
      </c>
      <c r="Y534" s="282"/>
      <c r="Z534" s="282"/>
      <c r="AB534" s="284" t="str">
        <f t="shared" si="26"/>
        <v/>
      </c>
    </row>
    <row r="535" spans="1:28" s="283" customFormat="1" ht="20.25">
      <c r="A535" s="235"/>
      <c r="B535" s="236" t="str">
        <f>IF(LEN(A535)=0,"",INDEX('Smelter Look-up'!$A:$A,MATCH($A535,'Smelter Look-up'!$E:$E,0)))</f>
        <v/>
      </c>
      <c r="C535" s="242" t="str">
        <f>IF(LEN(A535)=0,"",INDEX('Smelter Look-up'!$C:$C,MATCH($A535,'Smelter Look-up'!$E:$E,0)))</f>
        <v/>
      </c>
      <c r="D535" s="236"/>
      <c r="E535" s="236" t="str">
        <f ca="1">IF(ISERROR($V535),"",OFFSET('Smelter Look-up'!$D$4,$V535-4,0)&amp;"")</f>
        <v/>
      </c>
      <c r="F535" s="236" t="str">
        <f ca="1">IF(ISERROR($V535),"",OFFSET('Smelter Look-up'!$E$4,$V535-4,0))</f>
        <v/>
      </c>
      <c r="G535" s="236" t="str">
        <f ca="1">IF(C535=$X$4,"Enter smelter details", IF(ISERROR($V535),"",OFFSET('Smelter Look-up'!$F$4,$V535-4,0)))</f>
        <v/>
      </c>
      <c r="H535" s="237" t="str">
        <f ca="1">IF(ISERROR($V535),"",OFFSET('Smelter Look-up'!$G$4,$V535-4,0))</f>
        <v/>
      </c>
      <c r="I535" s="238" t="str">
        <f ca="1">IF(ISERROR($V535),"",OFFSET('Smelter Look-up'!$H$4,$V535-4,0))</f>
        <v/>
      </c>
      <c r="J535" s="238" t="str">
        <f ca="1">IF(ISERROR($V535),"",OFFSET('Smelter Look-up'!$I$4,$V535-4,0))</f>
        <v/>
      </c>
      <c r="K535" s="240"/>
      <c r="L535" s="240"/>
      <c r="M535" s="240"/>
      <c r="N535" s="240"/>
      <c r="O535" s="240"/>
      <c r="P535" s="239"/>
      <c r="Q535" s="241"/>
      <c r="R535" s="236" t="str">
        <f ca="1">IF(ISERROR($V535),"",OFFSET('Smelter Look-up'!$C$4,$V535-4,0)&amp;"")</f>
        <v/>
      </c>
      <c r="S535" s="250" t="str">
        <f t="shared" ca="1" si="24"/>
        <v/>
      </c>
      <c r="T535" s="250" t="str">
        <f ca="1">IF(B535="","",IF(ISERROR(MATCH($J535,SorP!$B$1:$B$6230,0)),"",INDIRECT("'SorP'!$A$"&amp;MATCH($J535,SorP!$B$1:$B$6230,0))))</f>
        <v/>
      </c>
      <c r="U535" s="280"/>
      <c r="V535" s="281" t="e">
        <f>IF(C535="",NA(),MATCH($B535&amp;$C535,'Smelter Look-up'!$J:$J,0))</f>
        <v>#N/A</v>
      </c>
      <c r="W535" s="282"/>
      <c r="X535" s="282">
        <f t="shared" ca="1" si="25"/>
        <v>0</v>
      </c>
      <c r="Y535" s="282"/>
      <c r="Z535" s="282"/>
      <c r="AB535" s="284" t="str">
        <f t="shared" si="26"/>
        <v/>
      </c>
    </row>
    <row r="536" spans="1:28" s="283" customFormat="1" ht="20.25">
      <c r="A536" s="235"/>
      <c r="B536" s="236" t="str">
        <f>IF(LEN(A536)=0,"",INDEX('Smelter Look-up'!$A:$A,MATCH($A536,'Smelter Look-up'!$E:$E,0)))</f>
        <v/>
      </c>
      <c r="C536" s="242" t="str">
        <f>IF(LEN(A536)=0,"",INDEX('Smelter Look-up'!$C:$C,MATCH($A536,'Smelter Look-up'!$E:$E,0)))</f>
        <v/>
      </c>
      <c r="D536" s="236"/>
      <c r="E536" s="236" t="str">
        <f ca="1">IF(ISERROR($V536),"",OFFSET('Smelter Look-up'!$D$4,$V536-4,0)&amp;"")</f>
        <v/>
      </c>
      <c r="F536" s="236" t="str">
        <f ca="1">IF(ISERROR($V536),"",OFFSET('Smelter Look-up'!$E$4,$V536-4,0))</f>
        <v/>
      </c>
      <c r="G536" s="236" t="str">
        <f ca="1">IF(C536=$X$4,"Enter smelter details", IF(ISERROR($V536),"",OFFSET('Smelter Look-up'!$F$4,$V536-4,0)))</f>
        <v/>
      </c>
      <c r="H536" s="237" t="str">
        <f ca="1">IF(ISERROR($V536),"",OFFSET('Smelter Look-up'!$G$4,$V536-4,0))</f>
        <v/>
      </c>
      <c r="I536" s="238" t="str">
        <f ca="1">IF(ISERROR($V536),"",OFFSET('Smelter Look-up'!$H$4,$V536-4,0))</f>
        <v/>
      </c>
      <c r="J536" s="238" t="str">
        <f ca="1">IF(ISERROR($V536),"",OFFSET('Smelter Look-up'!$I$4,$V536-4,0))</f>
        <v/>
      </c>
      <c r="K536" s="240"/>
      <c r="L536" s="240"/>
      <c r="M536" s="240"/>
      <c r="N536" s="240"/>
      <c r="O536" s="240"/>
      <c r="P536" s="239"/>
      <c r="Q536" s="241"/>
      <c r="R536" s="236" t="str">
        <f ca="1">IF(ISERROR($V536),"",OFFSET('Smelter Look-up'!$C$4,$V536-4,0)&amp;"")</f>
        <v/>
      </c>
      <c r="S536" s="250" t="str">
        <f t="shared" ca="1" si="24"/>
        <v/>
      </c>
      <c r="T536" s="250" t="str">
        <f ca="1">IF(B536="","",IF(ISERROR(MATCH($J536,SorP!$B$1:$B$6230,0)),"",INDIRECT("'SorP'!$A$"&amp;MATCH($J536,SorP!$B$1:$B$6230,0))))</f>
        <v/>
      </c>
      <c r="U536" s="280"/>
      <c r="V536" s="281" t="e">
        <f>IF(C536="",NA(),MATCH($B536&amp;$C536,'Smelter Look-up'!$J:$J,0))</f>
        <v>#N/A</v>
      </c>
      <c r="W536" s="282"/>
      <c r="X536" s="282">
        <f t="shared" ca="1" si="25"/>
        <v>0</v>
      </c>
      <c r="Y536" s="282"/>
      <c r="Z536" s="282"/>
      <c r="AB536" s="284" t="str">
        <f t="shared" si="26"/>
        <v/>
      </c>
    </row>
    <row r="537" spans="1:28" s="283" customFormat="1" ht="20.25">
      <c r="A537" s="235"/>
      <c r="B537" s="236" t="str">
        <f>IF(LEN(A537)=0,"",INDEX('Smelter Look-up'!$A:$A,MATCH($A537,'Smelter Look-up'!$E:$E,0)))</f>
        <v/>
      </c>
      <c r="C537" s="242" t="str">
        <f>IF(LEN(A537)=0,"",INDEX('Smelter Look-up'!$C:$C,MATCH($A537,'Smelter Look-up'!$E:$E,0)))</f>
        <v/>
      </c>
      <c r="D537" s="236"/>
      <c r="E537" s="236" t="str">
        <f ca="1">IF(ISERROR($V537),"",OFFSET('Smelter Look-up'!$D$4,$V537-4,0)&amp;"")</f>
        <v/>
      </c>
      <c r="F537" s="236" t="str">
        <f ca="1">IF(ISERROR($V537),"",OFFSET('Smelter Look-up'!$E$4,$V537-4,0))</f>
        <v/>
      </c>
      <c r="G537" s="236" t="str">
        <f ca="1">IF(C537=$X$4,"Enter smelter details", IF(ISERROR($V537),"",OFFSET('Smelter Look-up'!$F$4,$V537-4,0)))</f>
        <v/>
      </c>
      <c r="H537" s="237" t="str">
        <f ca="1">IF(ISERROR($V537),"",OFFSET('Smelter Look-up'!$G$4,$V537-4,0))</f>
        <v/>
      </c>
      <c r="I537" s="238" t="str">
        <f ca="1">IF(ISERROR($V537),"",OFFSET('Smelter Look-up'!$H$4,$V537-4,0))</f>
        <v/>
      </c>
      <c r="J537" s="238" t="str">
        <f ca="1">IF(ISERROR($V537),"",OFFSET('Smelter Look-up'!$I$4,$V537-4,0))</f>
        <v/>
      </c>
      <c r="K537" s="240"/>
      <c r="L537" s="240"/>
      <c r="M537" s="240"/>
      <c r="N537" s="240"/>
      <c r="O537" s="240"/>
      <c r="P537" s="239"/>
      <c r="Q537" s="241"/>
      <c r="R537" s="236" t="str">
        <f ca="1">IF(ISERROR($V537),"",OFFSET('Smelter Look-up'!$C$4,$V537-4,0)&amp;"")</f>
        <v/>
      </c>
      <c r="S537" s="250" t="str">
        <f t="shared" ca="1" si="24"/>
        <v/>
      </c>
      <c r="T537" s="250" t="str">
        <f ca="1">IF(B537="","",IF(ISERROR(MATCH($J537,SorP!$B$1:$B$6230,0)),"",INDIRECT("'SorP'!$A$"&amp;MATCH($J537,SorP!$B$1:$B$6230,0))))</f>
        <v/>
      </c>
      <c r="U537" s="280"/>
      <c r="V537" s="281" t="e">
        <f>IF(C537="",NA(),MATCH($B537&amp;$C537,'Smelter Look-up'!$J:$J,0))</f>
        <v>#N/A</v>
      </c>
      <c r="W537" s="282"/>
      <c r="X537" s="282">
        <f t="shared" ca="1" si="25"/>
        <v>0</v>
      </c>
      <c r="Y537" s="282"/>
      <c r="Z537" s="282"/>
      <c r="AB537" s="284" t="str">
        <f t="shared" si="26"/>
        <v/>
      </c>
    </row>
    <row r="538" spans="1:28" s="283" customFormat="1" ht="20.25">
      <c r="A538" s="235"/>
      <c r="B538" s="236" t="str">
        <f>IF(LEN(A538)=0,"",INDEX('Smelter Look-up'!$A:$A,MATCH($A538,'Smelter Look-up'!$E:$E,0)))</f>
        <v/>
      </c>
      <c r="C538" s="242" t="str">
        <f>IF(LEN(A538)=0,"",INDEX('Smelter Look-up'!$C:$C,MATCH($A538,'Smelter Look-up'!$E:$E,0)))</f>
        <v/>
      </c>
      <c r="D538" s="236"/>
      <c r="E538" s="236" t="str">
        <f ca="1">IF(ISERROR($V538),"",OFFSET('Smelter Look-up'!$D$4,$V538-4,0)&amp;"")</f>
        <v/>
      </c>
      <c r="F538" s="236" t="str">
        <f ca="1">IF(ISERROR($V538),"",OFFSET('Smelter Look-up'!$E$4,$V538-4,0))</f>
        <v/>
      </c>
      <c r="G538" s="236" t="str">
        <f ca="1">IF(C538=$X$4,"Enter smelter details", IF(ISERROR($V538),"",OFFSET('Smelter Look-up'!$F$4,$V538-4,0)))</f>
        <v/>
      </c>
      <c r="H538" s="237" t="str">
        <f ca="1">IF(ISERROR($V538),"",OFFSET('Smelter Look-up'!$G$4,$V538-4,0))</f>
        <v/>
      </c>
      <c r="I538" s="238" t="str">
        <f ca="1">IF(ISERROR($V538),"",OFFSET('Smelter Look-up'!$H$4,$V538-4,0))</f>
        <v/>
      </c>
      <c r="J538" s="238" t="str">
        <f ca="1">IF(ISERROR($V538),"",OFFSET('Smelter Look-up'!$I$4,$V538-4,0))</f>
        <v/>
      </c>
      <c r="K538" s="240"/>
      <c r="L538" s="240"/>
      <c r="M538" s="240"/>
      <c r="N538" s="240"/>
      <c r="O538" s="240"/>
      <c r="P538" s="239"/>
      <c r="Q538" s="241"/>
      <c r="R538" s="236" t="str">
        <f ca="1">IF(ISERROR($V538),"",OFFSET('Smelter Look-up'!$C$4,$V538-4,0)&amp;"")</f>
        <v/>
      </c>
      <c r="S538" s="250" t="str">
        <f t="shared" ca="1" si="24"/>
        <v/>
      </c>
      <c r="T538" s="250" t="str">
        <f ca="1">IF(B538="","",IF(ISERROR(MATCH($J538,SorP!$B$1:$B$6230,0)),"",INDIRECT("'SorP'!$A$"&amp;MATCH($J538,SorP!$B$1:$B$6230,0))))</f>
        <v/>
      </c>
      <c r="U538" s="280"/>
      <c r="V538" s="281" t="e">
        <f>IF(C538="",NA(),MATCH($B538&amp;$C538,'Smelter Look-up'!$J:$J,0))</f>
        <v>#N/A</v>
      </c>
      <c r="W538" s="282"/>
      <c r="X538" s="282">
        <f t="shared" ca="1" si="25"/>
        <v>0</v>
      </c>
      <c r="Y538" s="282"/>
      <c r="Z538" s="282"/>
      <c r="AB538" s="284" t="str">
        <f t="shared" si="26"/>
        <v/>
      </c>
    </row>
    <row r="539" spans="1:28" s="283" customFormat="1" ht="20.25">
      <c r="A539" s="235"/>
      <c r="B539" s="236" t="str">
        <f>IF(LEN(A539)=0,"",INDEX('Smelter Look-up'!$A:$A,MATCH($A539,'Smelter Look-up'!$E:$E,0)))</f>
        <v/>
      </c>
      <c r="C539" s="242" t="str">
        <f>IF(LEN(A539)=0,"",INDEX('Smelter Look-up'!$C:$C,MATCH($A539,'Smelter Look-up'!$E:$E,0)))</f>
        <v/>
      </c>
      <c r="D539" s="236"/>
      <c r="E539" s="236" t="str">
        <f ca="1">IF(ISERROR($V539),"",OFFSET('Smelter Look-up'!$D$4,$V539-4,0)&amp;"")</f>
        <v/>
      </c>
      <c r="F539" s="236" t="str">
        <f ca="1">IF(ISERROR($V539),"",OFFSET('Smelter Look-up'!$E$4,$V539-4,0))</f>
        <v/>
      </c>
      <c r="G539" s="236" t="str">
        <f ca="1">IF(C539=$X$4,"Enter smelter details", IF(ISERROR($V539),"",OFFSET('Smelter Look-up'!$F$4,$V539-4,0)))</f>
        <v/>
      </c>
      <c r="H539" s="237" t="str">
        <f ca="1">IF(ISERROR($V539),"",OFFSET('Smelter Look-up'!$G$4,$V539-4,0))</f>
        <v/>
      </c>
      <c r="I539" s="238" t="str">
        <f ca="1">IF(ISERROR($V539),"",OFFSET('Smelter Look-up'!$H$4,$V539-4,0))</f>
        <v/>
      </c>
      <c r="J539" s="238" t="str">
        <f ca="1">IF(ISERROR($V539),"",OFFSET('Smelter Look-up'!$I$4,$V539-4,0))</f>
        <v/>
      </c>
      <c r="K539" s="240"/>
      <c r="L539" s="240"/>
      <c r="M539" s="240"/>
      <c r="N539" s="240"/>
      <c r="O539" s="240"/>
      <c r="P539" s="239"/>
      <c r="Q539" s="241"/>
      <c r="R539" s="236" t="str">
        <f ca="1">IF(ISERROR($V539),"",OFFSET('Smelter Look-up'!$C$4,$V539-4,0)&amp;"")</f>
        <v/>
      </c>
      <c r="S539" s="250" t="str">
        <f t="shared" ca="1" si="24"/>
        <v/>
      </c>
      <c r="T539" s="250" t="str">
        <f ca="1">IF(B539="","",IF(ISERROR(MATCH($J539,SorP!$B$1:$B$6230,0)),"",INDIRECT("'SorP'!$A$"&amp;MATCH($J539,SorP!$B$1:$B$6230,0))))</f>
        <v/>
      </c>
      <c r="U539" s="280"/>
      <c r="V539" s="281" t="e">
        <f>IF(C539="",NA(),MATCH($B539&amp;$C539,'Smelter Look-up'!$J:$J,0))</f>
        <v>#N/A</v>
      </c>
      <c r="W539" s="282"/>
      <c r="X539" s="282">
        <f t="shared" ca="1" si="25"/>
        <v>0</v>
      </c>
      <c r="Y539" s="282"/>
      <c r="Z539" s="282"/>
      <c r="AB539" s="284" t="str">
        <f t="shared" si="26"/>
        <v/>
      </c>
    </row>
    <row r="540" spans="1:28" s="283" customFormat="1" ht="20.25">
      <c r="A540" s="235"/>
      <c r="B540" s="236" t="str">
        <f>IF(LEN(A540)=0,"",INDEX('Smelter Look-up'!$A:$A,MATCH($A540,'Smelter Look-up'!$E:$E,0)))</f>
        <v/>
      </c>
      <c r="C540" s="242" t="str">
        <f>IF(LEN(A540)=0,"",INDEX('Smelter Look-up'!$C:$C,MATCH($A540,'Smelter Look-up'!$E:$E,0)))</f>
        <v/>
      </c>
      <c r="D540" s="236"/>
      <c r="E540" s="236" t="str">
        <f ca="1">IF(ISERROR($V540),"",OFFSET('Smelter Look-up'!$D$4,$V540-4,0)&amp;"")</f>
        <v/>
      </c>
      <c r="F540" s="236" t="str">
        <f ca="1">IF(ISERROR($V540),"",OFFSET('Smelter Look-up'!$E$4,$V540-4,0))</f>
        <v/>
      </c>
      <c r="G540" s="236" t="str">
        <f ca="1">IF(C540=$X$4,"Enter smelter details", IF(ISERROR($V540),"",OFFSET('Smelter Look-up'!$F$4,$V540-4,0)))</f>
        <v/>
      </c>
      <c r="H540" s="237" t="str">
        <f ca="1">IF(ISERROR($V540),"",OFFSET('Smelter Look-up'!$G$4,$V540-4,0))</f>
        <v/>
      </c>
      <c r="I540" s="238" t="str">
        <f ca="1">IF(ISERROR($V540),"",OFFSET('Smelter Look-up'!$H$4,$V540-4,0))</f>
        <v/>
      </c>
      <c r="J540" s="238" t="str">
        <f ca="1">IF(ISERROR($V540),"",OFFSET('Smelter Look-up'!$I$4,$V540-4,0))</f>
        <v/>
      </c>
      <c r="K540" s="240"/>
      <c r="L540" s="240"/>
      <c r="M540" s="240"/>
      <c r="N540" s="240"/>
      <c r="O540" s="240"/>
      <c r="P540" s="239"/>
      <c r="Q540" s="241"/>
      <c r="R540" s="236" t="str">
        <f ca="1">IF(ISERROR($V540),"",OFFSET('Smelter Look-up'!$C$4,$V540-4,0)&amp;"")</f>
        <v/>
      </c>
      <c r="S540" s="250" t="str">
        <f t="shared" ca="1" si="24"/>
        <v/>
      </c>
      <c r="T540" s="250" t="str">
        <f ca="1">IF(B540="","",IF(ISERROR(MATCH($J540,SorP!$B$1:$B$6230,0)),"",INDIRECT("'SorP'!$A$"&amp;MATCH($J540,SorP!$B$1:$B$6230,0))))</f>
        <v/>
      </c>
      <c r="U540" s="280"/>
      <c r="V540" s="281" t="e">
        <f>IF(C540="",NA(),MATCH($B540&amp;$C540,'Smelter Look-up'!$J:$J,0))</f>
        <v>#N/A</v>
      </c>
      <c r="W540" s="282"/>
      <c r="X540" s="282">
        <f t="shared" ca="1" si="25"/>
        <v>0</v>
      </c>
      <c r="Y540" s="282"/>
      <c r="Z540" s="282"/>
      <c r="AB540" s="284" t="str">
        <f t="shared" si="26"/>
        <v/>
      </c>
    </row>
    <row r="541" spans="1:28" s="283" customFormat="1" ht="20.25">
      <c r="A541" s="235"/>
      <c r="B541" s="236" t="str">
        <f>IF(LEN(A541)=0,"",INDEX('Smelter Look-up'!$A:$A,MATCH($A541,'Smelter Look-up'!$E:$E,0)))</f>
        <v/>
      </c>
      <c r="C541" s="242" t="str">
        <f>IF(LEN(A541)=0,"",INDEX('Smelter Look-up'!$C:$C,MATCH($A541,'Smelter Look-up'!$E:$E,0)))</f>
        <v/>
      </c>
      <c r="D541" s="236"/>
      <c r="E541" s="236" t="str">
        <f ca="1">IF(ISERROR($V541),"",OFFSET('Smelter Look-up'!$D$4,$V541-4,0)&amp;"")</f>
        <v/>
      </c>
      <c r="F541" s="236" t="str">
        <f ca="1">IF(ISERROR($V541),"",OFFSET('Smelter Look-up'!$E$4,$V541-4,0))</f>
        <v/>
      </c>
      <c r="G541" s="236" t="str">
        <f ca="1">IF(C541=$X$4,"Enter smelter details", IF(ISERROR($V541),"",OFFSET('Smelter Look-up'!$F$4,$V541-4,0)))</f>
        <v/>
      </c>
      <c r="H541" s="237" t="str">
        <f ca="1">IF(ISERROR($V541),"",OFFSET('Smelter Look-up'!$G$4,$V541-4,0))</f>
        <v/>
      </c>
      <c r="I541" s="238" t="str">
        <f ca="1">IF(ISERROR($V541),"",OFFSET('Smelter Look-up'!$H$4,$V541-4,0))</f>
        <v/>
      </c>
      <c r="J541" s="238" t="str">
        <f ca="1">IF(ISERROR($V541),"",OFFSET('Smelter Look-up'!$I$4,$V541-4,0))</f>
        <v/>
      </c>
      <c r="K541" s="240"/>
      <c r="L541" s="240"/>
      <c r="M541" s="240"/>
      <c r="N541" s="240"/>
      <c r="O541" s="240"/>
      <c r="P541" s="239"/>
      <c r="Q541" s="241"/>
      <c r="R541" s="236" t="str">
        <f ca="1">IF(ISERROR($V541),"",OFFSET('Smelter Look-up'!$C$4,$V541-4,0)&amp;"")</f>
        <v/>
      </c>
      <c r="S541" s="250" t="str">
        <f t="shared" ca="1" si="24"/>
        <v/>
      </c>
      <c r="T541" s="250" t="str">
        <f ca="1">IF(B541="","",IF(ISERROR(MATCH($J541,SorP!$B$1:$B$6230,0)),"",INDIRECT("'SorP'!$A$"&amp;MATCH($J541,SorP!$B$1:$B$6230,0))))</f>
        <v/>
      </c>
      <c r="U541" s="280"/>
      <c r="V541" s="281" t="e">
        <f>IF(C541="",NA(),MATCH($B541&amp;$C541,'Smelter Look-up'!$J:$J,0))</f>
        <v>#N/A</v>
      </c>
      <c r="W541" s="282"/>
      <c r="X541" s="282">
        <f t="shared" ca="1" si="25"/>
        <v>0</v>
      </c>
      <c r="Y541" s="282"/>
      <c r="Z541" s="282"/>
      <c r="AB541" s="284" t="str">
        <f t="shared" si="26"/>
        <v/>
      </c>
    </row>
    <row r="542" spans="1:28" s="283" customFormat="1" ht="20.25">
      <c r="A542" s="235"/>
      <c r="B542" s="236" t="str">
        <f>IF(LEN(A542)=0,"",INDEX('Smelter Look-up'!$A:$A,MATCH($A542,'Smelter Look-up'!$E:$E,0)))</f>
        <v/>
      </c>
      <c r="C542" s="242" t="str">
        <f>IF(LEN(A542)=0,"",INDEX('Smelter Look-up'!$C:$C,MATCH($A542,'Smelter Look-up'!$E:$E,0)))</f>
        <v/>
      </c>
      <c r="D542" s="236"/>
      <c r="E542" s="236" t="str">
        <f ca="1">IF(ISERROR($V542),"",OFFSET('Smelter Look-up'!$D$4,$V542-4,0)&amp;"")</f>
        <v/>
      </c>
      <c r="F542" s="236" t="str">
        <f ca="1">IF(ISERROR($V542),"",OFFSET('Smelter Look-up'!$E$4,$V542-4,0))</f>
        <v/>
      </c>
      <c r="G542" s="236" t="str">
        <f ca="1">IF(C542=$X$4,"Enter smelter details", IF(ISERROR($V542),"",OFFSET('Smelter Look-up'!$F$4,$V542-4,0)))</f>
        <v/>
      </c>
      <c r="H542" s="237" t="str">
        <f ca="1">IF(ISERROR($V542),"",OFFSET('Smelter Look-up'!$G$4,$V542-4,0))</f>
        <v/>
      </c>
      <c r="I542" s="238" t="str">
        <f ca="1">IF(ISERROR($V542),"",OFFSET('Smelter Look-up'!$H$4,$V542-4,0))</f>
        <v/>
      </c>
      <c r="J542" s="238" t="str">
        <f ca="1">IF(ISERROR($V542),"",OFFSET('Smelter Look-up'!$I$4,$V542-4,0))</f>
        <v/>
      </c>
      <c r="K542" s="240"/>
      <c r="L542" s="240"/>
      <c r="M542" s="240"/>
      <c r="N542" s="240"/>
      <c r="O542" s="240"/>
      <c r="P542" s="239"/>
      <c r="Q542" s="241"/>
      <c r="R542" s="236" t="str">
        <f ca="1">IF(ISERROR($V542),"",OFFSET('Smelter Look-up'!$C$4,$V542-4,0)&amp;"")</f>
        <v/>
      </c>
      <c r="S542" s="250" t="str">
        <f t="shared" ca="1" si="24"/>
        <v/>
      </c>
      <c r="T542" s="250" t="str">
        <f ca="1">IF(B542="","",IF(ISERROR(MATCH($J542,SorP!$B$1:$B$6230,0)),"",INDIRECT("'SorP'!$A$"&amp;MATCH($J542,SorP!$B$1:$B$6230,0))))</f>
        <v/>
      </c>
      <c r="U542" s="280"/>
      <c r="V542" s="281" t="e">
        <f>IF(C542="",NA(),MATCH($B542&amp;$C542,'Smelter Look-up'!$J:$J,0))</f>
        <v>#N/A</v>
      </c>
      <c r="W542" s="282"/>
      <c r="X542" s="282">
        <f t="shared" ca="1" si="25"/>
        <v>0</v>
      </c>
      <c r="Y542" s="282"/>
      <c r="Z542" s="282"/>
      <c r="AB542" s="284" t="str">
        <f t="shared" si="26"/>
        <v/>
      </c>
    </row>
    <row r="543" spans="1:28" s="283" customFormat="1" ht="20.25">
      <c r="A543" s="235"/>
      <c r="B543" s="236" t="str">
        <f>IF(LEN(A543)=0,"",INDEX('Smelter Look-up'!$A:$A,MATCH($A543,'Smelter Look-up'!$E:$E,0)))</f>
        <v/>
      </c>
      <c r="C543" s="242" t="str">
        <f>IF(LEN(A543)=0,"",INDEX('Smelter Look-up'!$C:$C,MATCH($A543,'Smelter Look-up'!$E:$E,0)))</f>
        <v/>
      </c>
      <c r="D543" s="236"/>
      <c r="E543" s="236" t="str">
        <f ca="1">IF(ISERROR($V543),"",OFFSET('Smelter Look-up'!$D$4,$V543-4,0)&amp;"")</f>
        <v/>
      </c>
      <c r="F543" s="236" t="str">
        <f ca="1">IF(ISERROR($V543),"",OFFSET('Smelter Look-up'!$E$4,$V543-4,0))</f>
        <v/>
      </c>
      <c r="G543" s="236" t="str">
        <f ca="1">IF(C543=$X$4,"Enter smelter details", IF(ISERROR($V543),"",OFFSET('Smelter Look-up'!$F$4,$V543-4,0)))</f>
        <v/>
      </c>
      <c r="H543" s="237" t="str">
        <f ca="1">IF(ISERROR($V543),"",OFFSET('Smelter Look-up'!$G$4,$V543-4,0))</f>
        <v/>
      </c>
      <c r="I543" s="238" t="str">
        <f ca="1">IF(ISERROR($V543),"",OFFSET('Smelter Look-up'!$H$4,$V543-4,0))</f>
        <v/>
      </c>
      <c r="J543" s="238" t="str">
        <f ca="1">IF(ISERROR($V543),"",OFFSET('Smelter Look-up'!$I$4,$V543-4,0))</f>
        <v/>
      </c>
      <c r="K543" s="240"/>
      <c r="L543" s="240"/>
      <c r="M543" s="240"/>
      <c r="N543" s="240"/>
      <c r="O543" s="240"/>
      <c r="P543" s="239"/>
      <c r="Q543" s="241"/>
      <c r="R543" s="236" t="str">
        <f ca="1">IF(ISERROR($V543),"",OFFSET('Smelter Look-up'!$C$4,$V543-4,0)&amp;"")</f>
        <v/>
      </c>
      <c r="S543" s="250" t="str">
        <f t="shared" ca="1" si="24"/>
        <v/>
      </c>
      <c r="T543" s="250" t="str">
        <f ca="1">IF(B543="","",IF(ISERROR(MATCH($J543,SorP!$B$1:$B$6230,0)),"",INDIRECT("'SorP'!$A$"&amp;MATCH($J543,SorP!$B$1:$B$6230,0))))</f>
        <v/>
      </c>
      <c r="U543" s="280"/>
      <c r="V543" s="281" t="e">
        <f>IF(C543="",NA(),MATCH($B543&amp;$C543,'Smelter Look-up'!$J:$J,0))</f>
        <v>#N/A</v>
      </c>
      <c r="W543" s="282"/>
      <c r="X543" s="282">
        <f t="shared" ca="1" si="25"/>
        <v>0</v>
      </c>
      <c r="Y543" s="282"/>
      <c r="Z543" s="282"/>
      <c r="AB543" s="284" t="str">
        <f t="shared" si="26"/>
        <v/>
      </c>
    </row>
    <row r="544" spans="1:28" s="283" customFormat="1" ht="20.25">
      <c r="A544" s="235"/>
      <c r="B544" s="236" t="str">
        <f>IF(LEN(A544)=0,"",INDEX('Smelter Look-up'!$A:$A,MATCH($A544,'Smelter Look-up'!$E:$E,0)))</f>
        <v/>
      </c>
      <c r="C544" s="242" t="str">
        <f>IF(LEN(A544)=0,"",INDEX('Smelter Look-up'!$C:$C,MATCH($A544,'Smelter Look-up'!$E:$E,0)))</f>
        <v/>
      </c>
      <c r="D544" s="236"/>
      <c r="E544" s="236" t="str">
        <f ca="1">IF(ISERROR($V544),"",OFFSET('Smelter Look-up'!$D$4,$V544-4,0)&amp;"")</f>
        <v/>
      </c>
      <c r="F544" s="236" t="str">
        <f ca="1">IF(ISERROR($V544),"",OFFSET('Smelter Look-up'!$E$4,$V544-4,0))</f>
        <v/>
      </c>
      <c r="G544" s="236" t="str">
        <f ca="1">IF(C544=$X$4,"Enter smelter details", IF(ISERROR($V544),"",OFFSET('Smelter Look-up'!$F$4,$V544-4,0)))</f>
        <v/>
      </c>
      <c r="H544" s="237" t="str">
        <f ca="1">IF(ISERROR($V544),"",OFFSET('Smelter Look-up'!$G$4,$V544-4,0))</f>
        <v/>
      </c>
      <c r="I544" s="238" t="str">
        <f ca="1">IF(ISERROR($V544),"",OFFSET('Smelter Look-up'!$H$4,$V544-4,0))</f>
        <v/>
      </c>
      <c r="J544" s="238" t="str">
        <f ca="1">IF(ISERROR($V544),"",OFFSET('Smelter Look-up'!$I$4,$V544-4,0))</f>
        <v/>
      </c>
      <c r="K544" s="240"/>
      <c r="L544" s="240"/>
      <c r="M544" s="240"/>
      <c r="N544" s="240"/>
      <c r="O544" s="240"/>
      <c r="P544" s="239"/>
      <c r="Q544" s="241"/>
      <c r="R544" s="236" t="str">
        <f ca="1">IF(ISERROR($V544),"",OFFSET('Smelter Look-up'!$C$4,$V544-4,0)&amp;"")</f>
        <v/>
      </c>
      <c r="S544" s="250" t="str">
        <f t="shared" ca="1" si="24"/>
        <v/>
      </c>
      <c r="T544" s="250" t="str">
        <f ca="1">IF(B544="","",IF(ISERROR(MATCH($J544,SorP!$B$1:$B$6230,0)),"",INDIRECT("'SorP'!$A$"&amp;MATCH($J544,SorP!$B$1:$B$6230,0))))</f>
        <v/>
      </c>
      <c r="U544" s="280"/>
      <c r="V544" s="281" t="e">
        <f>IF(C544="",NA(),MATCH($B544&amp;$C544,'Smelter Look-up'!$J:$J,0))</f>
        <v>#N/A</v>
      </c>
      <c r="W544" s="282"/>
      <c r="X544" s="282">
        <f t="shared" ca="1" si="25"/>
        <v>0</v>
      </c>
      <c r="Y544" s="282"/>
      <c r="Z544" s="282"/>
      <c r="AB544" s="284" t="str">
        <f t="shared" si="26"/>
        <v/>
      </c>
    </row>
    <row r="545" spans="1:28" s="283" customFormat="1" ht="20.25">
      <c r="A545" s="235"/>
      <c r="B545" s="236" t="str">
        <f>IF(LEN(A545)=0,"",INDEX('Smelter Look-up'!$A:$A,MATCH($A545,'Smelter Look-up'!$E:$E,0)))</f>
        <v/>
      </c>
      <c r="C545" s="242" t="str">
        <f>IF(LEN(A545)=0,"",INDEX('Smelter Look-up'!$C:$C,MATCH($A545,'Smelter Look-up'!$E:$E,0)))</f>
        <v/>
      </c>
      <c r="D545" s="236"/>
      <c r="E545" s="236" t="str">
        <f ca="1">IF(ISERROR($V545),"",OFFSET('Smelter Look-up'!$D$4,$V545-4,0)&amp;"")</f>
        <v/>
      </c>
      <c r="F545" s="236" t="str">
        <f ca="1">IF(ISERROR($V545),"",OFFSET('Smelter Look-up'!$E$4,$V545-4,0))</f>
        <v/>
      </c>
      <c r="G545" s="236" t="str">
        <f ca="1">IF(C545=$X$4,"Enter smelter details", IF(ISERROR($V545),"",OFFSET('Smelter Look-up'!$F$4,$V545-4,0)))</f>
        <v/>
      </c>
      <c r="H545" s="237" t="str">
        <f ca="1">IF(ISERROR($V545),"",OFFSET('Smelter Look-up'!$G$4,$V545-4,0))</f>
        <v/>
      </c>
      <c r="I545" s="238" t="str">
        <f ca="1">IF(ISERROR($V545),"",OFFSET('Smelter Look-up'!$H$4,$V545-4,0))</f>
        <v/>
      </c>
      <c r="J545" s="238" t="str">
        <f ca="1">IF(ISERROR($V545),"",OFFSET('Smelter Look-up'!$I$4,$V545-4,0))</f>
        <v/>
      </c>
      <c r="K545" s="240"/>
      <c r="L545" s="240"/>
      <c r="M545" s="240"/>
      <c r="N545" s="240"/>
      <c r="O545" s="240"/>
      <c r="P545" s="239"/>
      <c r="Q545" s="241"/>
      <c r="R545" s="236" t="str">
        <f ca="1">IF(ISERROR($V545),"",OFFSET('Smelter Look-up'!$C$4,$V545-4,0)&amp;"")</f>
        <v/>
      </c>
      <c r="S545" s="250" t="str">
        <f t="shared" ca="1" si="24"/>
        <v/>
      </c>
      <c r="T545" s="250" t="str">
        <f ca="1">IF(B545="","",IF(ISERROR(MATCH($J545,SorP!$B$1:$B$6230,0)),"",INDIRECT("'SorP'!$A$"&amp;MATCH($J545,SorP!$B$1:$B$6230,0))))</f>
        <v/>
      </c>
      <c r="U545" s="280"/>
      <c r="V545" s="281" t="e">
        <f>IF(C545="",NA(),MATCH($B545&amp;$C545,'Smelter Look-up'!$J:$J,0))</f>
        <v>#N/A</v>
      </c>
      <c r="W545" s="282"/>
      <c r="X545" s="282">
        <f t="shared" ca="1" si="25"/>
        <v>0</v>
      </c>
      <c r="Y545" s="282"/>
      <c r="Z545" s="282"/>
      <c r="AB545" s="284" t="str">
        <f t="shared" si="26"/>
        <v/>
      </c>
    </row>
    <row r="546" spans="1:28" s="283" customFormat="1" ht="20.25">
      <c r="A546" s="235"/>
      <c r="B546" s="236" t="str">
        <f>IF(LEN(A546)=0,"",INDEX('Smelter Look-up'!$A:$A,MATCH($A546,'Smelter Look-up'!$E:$E,0)))</f>
        <v/>
      </c>
      <c r="C546" s="242" t="str">
        <f>IF(LEN(A546)=0,"",INDEX('Smelter Look-up'!$C:$C,MATCH($A546,'Smelter Look-up'!$E:$E,0)))</f>
        <v/>
      </c>
      <c r="D546" s="236"/>
      <c r="E546" s="236" t="str">
        <f ca="1">IF(ISERROR($V546),"",OFFSET('Smelter Look-up'!$D$4,$V546-4,0)&amp;"")</f>
        <v/>
      </c>
      <c r="F546" s="236" t="str">
        <f ca="1">IF(ISERROR($V546),"",OFFSET('Smelter Look-up'!$E$4,$V546-4,0))</f>
        <v/>
      </c>
      <c r="G546" s="236" t="str">
        <f ca="1">IF(C546=$X$4,"Enter smelter details", IF(ISERROR($V546),"",OFFSET('Smelter Look-up'!$F$4,$V546-4,0)))</f>
        <v/>
      </c>
      <c r="H546" s="237" t="str">
        <f ca="1">IF(ISERROR($V546),"",OFFSET('Smelter Look-up'!$G$4,$V546-4,0))</f>
        <v/>
      </c>
      <c r="I546" s="238" t="str">
        <f ca="1">IF(ISERROR($V546),"",OFFSET('Smelter Look-up'!$H$4,$V546-4,0))</f>
        <v/>
      </c>
      <c r="J546" s="238" t="str">
        <f ca="1">IF(ISERROR($V546),"",OFFSET('Smelter Look-up'!$I$4,$V546-4,0))</f>
        <v/>
      </c>
      <c r="K546" s="240"/>
      <c r="L546" s="240"/>
      <c r="M546" s="240"/>
      <c r="N546" s="240"/>
      <c r="O546" s="240"/>
      <c r="P546" s="239"/>
      <c r="Q546" s="241"/>
      <c r="R546" s="236" t="str">
        <f ca="1">IF(ISERROR($V546),"",OFFSET('Smelter Look-up'!$C$4,$V546-4,0)&amp;"")</f>
        <v/>
      </c>
      <c r="S546" s="250" t="str">
        <f t="shared" ca="1" si="24"/>
        <v/>
      </c>
      <c r="T546" s="250" t="str">
        <f ca="1">IF(B546="","",IF(ISERROR(MATCH($J546,SorP!$B$1:$B$6230,0)),"",INDIRECT("'SorP'!$A$"&amp;MATCH($J546,SorP!$B$1:$B$6230,0))))</f>
        <v/>
      </c>
      <c r="U546" s="280"/>
      <c r="V546" s="281" t="e">
        <f>IF(C546="",NA(),MATCH($B546&amp;$C546,'Smelter Look-up'!$J:$J,0))</f>
        <v>#N/A</v>
      </c>
      <c r="W546" s="282"/>
      <c r="X546" s="282">
        <f t="shared" ca="1" si="25"/>
        <v>0</v>
      </c>
      <c r="Y546" s="282"/>
      <c r="Z546" s="282"/>
      <c r="AB546" s="284" t="str">
        <f t="shared" si="26"/>
        <v/>
      </c>
    </row>
    <row r="547" spans="1:28" s="283" customFormat="1" ht="20.25">
      <c r="A547" s="235"/>
      <c r="B547" s="236" t="str">
        <f>IF(LEN(A547)=0,"",INDEX('Smelter Look-up'!$A:$A,MATCH($A547,'Smelter Look-up'!$E:$E,0)))</f>
        <v/>
      </c>
      <c r="C547" s="242" t="str">
        <f>IF(LEN(A547)=0,"",INDEX('Smelter Look-up'!$C:$C,MATCH($A547,'Smelter Look-up'!$E:$E,0)))</f>
        <v/>
      </c>
      <c r="D547" s="236"/>
      <c r="E547" s="236" t="str">
        <f ca="1">IF(ISERROR($V547),"",OFFSET('Smelter Look-up'!$D$4,$V547-4,0)&amp;"")</f>
        <v/>
      </c>
      <c r="F547" s="236" t="str">
        <f ca="1">IF(ISERROR($V547),"",OFFSET('Smelter Look-up'!$E$4,$V547-4,0))</f>
        <v/>
      </c>
      <c r="G547" s="236" t="str">
        <f ca="1">IF(C547=$X$4,"Enter smelter details", IF(ISERROR($V547),"",OFFSET('Smelter Look-up'!$F$4,$V547-4,0)))</f>
        <v/>
      </c>
      <c r="H547" s="237" t="str">
        <f ca="1">IF(ISERROR($V547),"",OFFSET('Smelter Look-up'!$G$4,$V547-4,0))</f>
        <v/>
      </c>
      <c r="I547" s="238" t="str">
        <f ca="1">IF(ISERROR($V547),"",OFFSET('Smelter Look-up'!$H$4,$V547-4,0))</f>
        <v/>
      </c>
      <c r="J547" s="238" t="str">
        <f ca="1">IF(ISERROR($V547),"",OFFSET('Smelter Look-up'!$I$4,$V547-4,0))</f>
        <v/>
      </c>
      <c r="K547" s="240"/>
      <c r="L547" s="240"/>
      <c r="M547" s="240"/>
      <c r="N547" s="240"/>
      <c r="O547" s="240"/>
      <c r="P547" s="239"/>
      <c r="Q547" s="241"/>
      <c r="R547" s="236" t="str">
        <f ca="1">IF(ISERROR($V547),"",OFFSET('Smelter Look-up'!$C$4,$V547-4,0)&amp;"")</f>
        <v/>
      </c>
      <c r="S547" s="250" t="str">
        <f t="shared" ca="1" si="24"/>
        <v/>
      </c>
      <c r="T547" s="250" t="str">
        <f ca="1">IF(B547="","",IF(ISERROR(MATCH($J547,SorP!$B$1:$B$6230,0)),"",INDIRECT("'SorP'!$A$"&amp;MATCH($J547,SorP!$B$1:$B$6230,0))))</f>
        <v/>
      </c>
      <c r="U547" s="280"/>
      <c r="V547" s="281" t="e">
        <f>IF(C547="",NA(),MATCH($B547&amp;$C547,'Smelter Look-up'!$J:$J,0))</f>
        <v>#N/A</v>
      </c>
      <c r="W547" s="282"/>
      <c r="X547" s="282">
        <f t="shared" ca="1" si="25"/>
        <v>0</v>
      </c>
      <c r="Y547" s="282"/>
      <c r="Z547" s="282"/>
      <c r="AB547" s="284" t="str">
        <f t="shared" si="26"/>
        <v/>
      </c>
    </row>
    <row r="548" spans="1:28" s="283" customFormat="1" ht="20.25">
      <c r="A548" s="235"/>
      <c r="B548" s="236" t="str">
        <f>IF(LEN(A548)=0,"",INDEX('Smelter Look-up'!$A:$A,MATCH($A548,'Smelter Look-up'!$E:$E,0)))</f>
        <v/>
      </c>
      <c r="C548" s="242" t="str">
        <f>IF(LEN(A548)=0,"",INDEX('Smelter Look-up'!$C:$C,MATCH($A548,'Smelter Look-up'!$E:$E,0)))</f>
        <v/>
      </c>
      <c r="D548" s="236"/>
      <c r="E548" s="236" t="str">
        <f ca="1">IF(ISERROR($V548),"",OFFSET('Smelter Look-up'!$D$4,$V548-4,0)&amp;"")</f>
        <v/>
      </c>
      <c r="F548" s="236" t="str">
        <f ca="1">IF(ISERROR($V548),"",OFFSET('Smelter Look-up'!$E$4,$V548-4,0))</f>
        <v/>
      </c>
      <c r="G548" s="236" t="str">
        <f ca="1">IF(C548=$X$4,"Enter smelter details", IF(ISERROR($V548),"",OFFSET('Smelter Look-up'!$F$4,$V548-4,0)))</f>
        <v/>
      </c>
      <c r="H548" s="237" t="str">
        <f ca="1">IF(ISERROR($V548),"",OFFSET('Smelter Look-up'!$G$4,$V548-4,0))</f>
        <v/>
      </c>
      <c r="I548" s="238" t="str">
        <f ca="1">IF(ISERROR($V548),"",OFFSET('Smelter Look-up'!$H$4,$V548-4,0))</f>
        <v/>
      </c>
      <c r="J548" s="238" t="str">
        <f ca="1">IF(ISERROR($V548),"",OFFSET('Smelter Look-up'!$I$4,$V548-4,0))</f>
        <v/>
      </c>
      <c r="K548" s="240"/>
      <c r="L548" s="240"/>
      <c r="M548" s="240"/>
      <c r="N548" s="240"/>
      <c r="O548" s="240"/>
      <c r="P548" s="239"/>
      <c r="Q548" s="241"/>
      <c r="R548" s="236" t="str">
        <f ca="1">IF(ISERROR($V548),"",OFFSET('Smelter Look-up'!$C$4,$V548-4,0)&amp;"")</f>
        <v/>
      </c>
      <c r="S548" s="250" t="str">
        <f t="shared" ca="1" si="24"/>
        <v/>
      </c>
      <c r="T548" s="250" t="str">
        <f ca="1">IF(B548="","",IF(ISERROR(MATCH($J548,SorP!$B$1:$B$6230,0)),"",INDIRECT("'SorP'!$A$"&amp;MATCH($J548,SorP!$B$1:$B$6230,0))))</f>
        <v/>
      </c>
      <c r="U548" s="280"/>
      <c r="V548" s="281" t="e">
        <f>IF(C548="",NA(),MATCH($B548&amp;$C548,'Smelter Look-up'!$J:$J,0))</f>
        <v>#N/A</v>
      </c>
      <c r="W548" s="282"/>
      <c r="X548" s="282">
        <f t="shared" ca="1" si="25"/>
        <v>0</v>
      </c>
      <c r="Y548" s="282"/>
      <c r="Z548" s="282"/>
      <c r="AB548" s="284" t="str">
        <f t="shared" si="26"/>
        <v/>
      </c>
    </row>
    <row r="549" spans="1:28" s="283" customFormat="1" ht="20.25">
      <c r="A549" s="235"/>
      <c r="B549" s="236" t="str">
        <f>IF(LEN(A549)=0,"",INDEX('Smelter Look-up'!$A:$A,MATCH($A549,'Smelter Look-up'!$E:$E,0)))</f>
        <v/>
      </c>
      <c r="C549" s="242" t="str">
        <f>IF(LEN(A549)=0,"",INDEX('Smelter Look-up'!$C:$C,MATCH($A549,'Smelter Look-up'!$E:$E,0)))</f>
        <v/>
      </c>
      <c r="D549" s="236"/>
      <c r="E549" s="236" t="str">
        <f ca="1">IF(ISERROR($V549),"",OFFSET('Smelter Look-up'!$D$4,$V549-4,0)&amp;"")</f>
        <v/>
      </c>
      <c r="F549" s="236" t="str">
        <f ca="1">IF(ISERROR($V549),"",OFFSET('Smelter Look-up'!$E$4,$V549-4,0))</f>
        <v/>
      </c>
      <c r="G549" s="236" t="str">
        <f ca="1">IF(C549=$X$4,"Enter smelter details", IF(ISERROR($V549),"",OFFSET('Smelter Look-up'!$F$4,$V549-4,0)))</f>
        <v/>
      </c>
      <c r="H549" s="237" t="str">
        <f ca="1">IF(ISERROR($V549),"",OFFSET('Smelter Look-up'!$G$4,$V549-4,0))</f>
        <v/>
      </c>
      <c r="I549" s="238" t="str">
        <f ca="1">IF(ISERROR($V549),"",OFFSET('Smelter Look-up'!$H$4,$V549-4,0))</f>
        <v/>
      </c>
      <c r="J549" s="238" t="str">
        <f ca="1">IF(ISERROR($V549),"",OFFSET('Smelter Look-up'!$I$4,$V549-4,0))</f>
        <v/>
      </c>
      <c r="K549" s="240"/>
      <c r="L549" s="240"/>
      <c r="M549" s="240"/>
      <c r="N549" s="240"/>
      <c r="O549" s="240"/>
      <c r="P549" s="239"/>
      <c r="Q549" s="241"/>
      <c r="R549" s="236" t="str">
        <f ca="1">IF(ISERROR($V549),"",OFFSET('Smelter Look-up'!$C$4,$V549-4,0)&amp;"")</f>
        <v/>
      </c>
      <c r="S549" s="250" t="str">
        <f t="shared" ca="1" si="24"/>
        <v/>
      </c>
      <c r="T549" s="250" t="str">
        <f ca="1">IF(B549="","",IF(ISERROR(MATCH($J549,SorP!$B$1:$B$6230,0)),"",INDIRECT("'SorP'!$A$"&amp;MATCH($J549,SorP!$B$1:$B$6230,0))))</f>
        <v/>
      </c>
      <c r="U549" s="280"/>
      <c r="V549" s="281" t="e">
        <f>IF(C549="",NA(),MATCH($B549&amp;$C549,'Smelter Look-up'!$J:$J,0))</f>
        <v>#N/A</v>
      </c>
      <c r="W549" s="282"/>
      <c r="X549" s="282">
        <f t="shared" ca="1" si="25"/>
        <v>0</v>
      </c>
      <c r="Y549" s="282"/>
      <c r="Z549" s="282"/>
      <c r="AB549" s="284" t="str">
        <f t="shared" si="26"/>
        <v/>
      </c>
    </row>
    <row r="550" spans="1:28" s="283" customFormat="1" ht="20.25">
      <c r="A550" s="235"/>
      <c r="B550" s="236" t="str">
        <f>IF(LEN(A550)=0,"",INDEX('Smelter Look-up'!$A:$A,MATCH($A550,'Smelter Look-up'!$E:$E,0)))</f>
        <v/>
      </c>
      <c r="C550" s="242" t="str">
        <f>IF(LEN(A550)=0,"",INDEX('Smelter Look-up'!$C:$C,MATCH($A550,'Smelter Look-up'!$E:$E,0)))</f>
        <v/>
      </c>
      <c r="D550" s="236"/>
      <c r="E550" s="236" t="str">
        <f ca="1">IF(ISERROR($V550),"",OFFSET('Smelter Look-up'!$D$4,$V550-4,0)&amp;"")</f>
        <v/>
      </c>
      <c r="F550" s="236" t="str">
        <f ca="1">IF(ISERROR($V550),"",OFFSET('Smelter Look-up'!$E$4,$V550-4,0))</f>
        <v/>
      </c>
      <c r="G550" s="236" t="str">
        <f ca="1">IF(C550=$X$4,"Enter smelter details", IF(ISERROR($V550),"",OFFSET('Smelter Look-up'!$F$4,$V550-4,0)))</f>
        <v/>
      </c>
      <c r="H550" s="237" t="str">
        <f ca="1">IF(ISERROR($V550),"",OFFSET('Smelter Look-up'!$G$4,$V550-4,0))</f>
        <v/>
      </c>
      <c r="I550" s="238" t="str">
        <f ca="1">IF(ISERROR($V550),"",OFFSET('Smelter Look-up'!$H$4,$V550-4,0))</f>
        <v/>
      </c>
      <c r="J550" s="238" t="str">
        <f ca="1">IF(ISERROR($V550),"",OFFSET('Smelter Look-up'!$I$4,$V550-4,0))</f>
        <v/>
      </c>
      <c r="K550" s="240"/>
      <c r="L550" s="240"/>
      <c r="M550" s="240"/>
      <c r="N550" s="240"/>
      <c r="O550" s="240"/>
      <c r="P550" s="239"/>
      <c r="Q550" s="241"/>
      <c r="R550" s="236" t="str">
        <f ca="1">IF(ISERROR($V550),"",OFFSET('Smelter Look-up'!$C$4,$V550-4,0)&amp;"")</f>
        <v/>
      </c>
      <c r="S550" s="250" t="str">
        <f t="shared" ca="1" si="24"/>
        <v/>
      </c>
      <c r="T550" s="250" t="str">
        <f ca="1">IF(B550="","",IF(ISERROR(MATCH($J550,SorP!$B$1:$B$6230,0)),"",INDIRECT("'SorP'!$A$"&amp;MATCH($J550,SorP!$B$1:$B$6230,0))))</f>
        <v/>
      </c>
      <c r="U550" s="280"/>
      <c r="V550" s="281" t="e">
        <f>IF(C550="",NA(),MATCH($B550&amp;$C550,'Smelter Look-up'!$J:$J,0))</f>
        <v>#N/A</v>
      </c>
      <c r="W550" s="282"/>
      <c r="X550" s="282">
        <f t="shared" ca="1" si="25"/>
        <v>0</v>
      </c>
      <c r="Y550" s="282"/>
      <c r="Z550" s="282"/>
      <c r="AB550" s="284" t="str">
        <f t="shared" si="26"/>
        <v/>
      </c>
    </row>
    <row r="551" spans="1:28" s="283" customFormat="1" ht="20.25">
      <c r="A551" s="235"/>
      <c r="B551" s="236" t="str">
        <f>IF(LEN(A551)=0,"",INDEX('Smelter Look-up'!$A:$A,MATCH($A551,'Smelter Look-up'!$E:$E,0)))</f>
        <v/>
      </c>
      <c r="C551" s="242" t="str">
        <f>IF(LEN(A551)=0,"",INDEX('Smelter Look-up'!$C:$C,MATCH($A551,'Smelter Look-up'!$E:$E,0)))</f>
        <v/>
      </c>
      <c r="D551" s="236"/>
      <c r="E551" s="236" t="str">
        <f ca="1">IF(ISERROR($V551),"",OFFSET('Smelter Look-up'!$D$4,$V551-4,0)&amp;"")</f>
        <v/>
      </c>
      <c r="F551" s="236" t="str">
        <f ca="1">IF(ISERROR($V551),"",OFFSET('Smelter Look-up'!$E$4,$V551-4,0))</f>
        <v/>
      </c>
      <c r="G551" s="236" t="str">
        <f ca="1">IF(C551=$X$4,"Enter smelter details", IF(ISERROR($V551),"",OFFSET('Smelter Look-up'!$F$4,$V551-4,0)))</f>
        <v/>
      </c>
      <c r="H551" s="237" t="str">
        <f ca="1">IF(ISERROR($V551),"",OFFSET('Smelter Look-up'!$G$4,$V551-4,0))</f>
        <v/>
      </c>
      <c r="I551" s="238" t="str">
        <f ca="1">IF(ISERROR($V551),"",OFFSET('Smelter Look-up'!$H$4,$V551-4,0))</f>
        <v/>
      </c>
      <c r="J551" s="238" t="str">
        <f ca="1">IF(ISERROR($V551),"",OFFSET('Smelter Look-up'!$I$4,$V551-4,0))</f>
        <v/>
      </c>
      <c r="K551" s="240"/>
      <c r="L551" s="240"/>
      <c r="M551" s="240"/>
      <c r="N551" s="240"/>
      <c r="O551" s="240"/>
      <c r="P551" s="239"/>
      <c r="Q551" s="241"/>
      <c r="R551" s="236" t="str">
        <f ca="1">IF(ISERROR($V551),"",OFFSET('Smelter Look-up'!$C$4,$V551-4,0)&amp;"")</f>
        <v/>
      </c>
      <c r="S551" s="250" t="str">
        <f t="shared" ca="1" si="24"/>
        <v/>
      </c>
      <c r="T551" s="250" t="str">
        <f ca="1">IF(B551="","",IF(ISERROR(MATCH($J551,SorP!$B$1:$B$6230,0)),"",INDIRECT("'SorP'!$A$"&amp;MATCH($J551,SorP!$B$1:$B$6230,0))))</f>
        <v/>
      </c>
      <c r="U551" s="280"/>
      <c r="V551" s="281" t="e">
        <f>IF(C551="",NA(),MATCH($B551&amp;$C551,'Smelter Look-up'!$J:$J,0))</f>
        <v>#N/A</v>
      </c>
      <c r="W551" s="282"/>
      <c r="X551" s="282">
        <f t="shared" ca="1" si="25"/>
        <v>0</v>
      </c>
      <c r="Y551" s="282"/>
      <c r="Z551" s="282"/>
      <c r="AB551" s="284" t="str">
        <f t="shared" si="26"/>
        <v/>
      </c>
    </row>
    <row r="552" spans="1:28" s="283" customFormat="1" ht="20.25">
      <c r="A552" s="235"/>
      <c r="B552" s="236" t="str">
        <f>IF(LEN(A552)=0,"",INDEX('Smelter Look-up'!$A:$A,MATCH($A552,'Smelter Look-up'!$E:$E,0)))</f>
        <v/>
      </c>
      <c r="C552" s="242" t="str">
        <f>IF(LEN(A552)=0,"",INDEX('Smelter Look-up'!$C:$C,MATCH($A552,'Smelter Look-up'!$E:$E,0)))</f>
        <v/>
      </c>
      <c r="D552" s="236"/>
      <c r="E552" s="236" t="str">
        <f ca="1">IF(ISERROR($V552),"",OFFSET('Smelter Look-up'!$D$4,$V552-4,0)&amp;"")</f>
        <v/>
      </c>
      <c r="F552" s="236" t="str">
        <f ca="1">IF(ISERROR($V552),"",OFFSET('Smelter Look-up'!$E$4,$V552-4,0))</f>
        <v/>
      </c>
      <c r="G552" s="236" t="str">
        <f ca="1">IF(C552=$X$4,"Enter smelter details", IF(ISERROR($V552),"",OFFSET('Smelter Look-up'!$F$4,$V552-4,0)))</f>
        <v/>
      </c>
      <c r="H552" s="237" t="str">
        <f ca="1">IF(ISERROR($V552),"",OFFSET('Smelter Look-up'!$G$4,$V552-4,0))</f>
        <v/>
      </c>
      <c r="I552" s="238" t="str">
        <f ca="1">IF(ISERROR($V552),"",OFFSET('Smelter Look-up'!$H$4,$V552-4,0))</f>
        <v/>
      </c>
      <c r="J552" s="238" t="str">
        <f ca="1">IF(ISERROR($V552),"",OFFSET('Smelter Look-up'!$I$4,$V552-4,0))</f>
        <v/>
      </c>
      <c r="K552" s="240"/>
      <c r="L552" s="240"/>
      <c r="M552" s="240"/>
      <c r="N552" s="240"/>
      <c r="O552" s="240"/>
      <c r="P552" s="239"/>
      <c r="Q552" s="241"/>
      <c r="R552" s="236" t="str">
        <f ca="1">IF(ISERROR($V552),"",OFFSET('Smelter Look-up'!$C$4,$V552-4,0)&amp;"")</f>
        <v/>
      </c>
      <c r="S552" s="250" t="str">
        <f t="shared" ca="1" si="24"/>
        <v/>
      </c>
      <c r="T552" s="250" t="str">
        <f ca="1">IF(B552="","",IF(ISERROR(MATCH($J552,SorP!$B$1:$B$6230,0)),"",INDIRECT("'SorP'!$A$"&amp;MATCH($J552,SorP!$B$1:$B$6230,0))))</f>
        <v/>
      </c>
      <c r="U552" s="280"/>
      <c r="V552" s="281" t="e">
        <f>IF(C552="",NA(),MATCH($B552&amp;$C552,'Smelter Look-up'!$J:$J,0))</f>
        <v>#N/A</v>
      </c>
      <c r="W552" s="282"/>
      <c r="X552" s="282">
        <f t="shared" ca="1" si="25"/>
        <v>0</v>
      </c>
      <c r="Y552" s="282"/>
      <c r="Z552" s="282"/>
      <c r="AB552" s="284" t="str">
        <f t="shared" si="26"/>
        <v/>
      </c>
    </row>
    <row r="553" spans="1:28" s="283" customFormat="1" ht="20.25">
      <c r="A553" s="235"/>
      <c r="B553" s="236" t="str">
        <f>IF(LEN(A553)=0,"",INDEX('Smelter Look-up'!$A:$A,MATCH($A553,'Smelter Look-up'!$E:$E,0)))</f>
        <v/>
      </c>
      <c r="C553" s="242" t="str">
        <f>IF(LEN(A553)=0,"",INDEX('Smelter Look-up'!$C:$C,MATCH($A553,'Smelter Look-up'!$E:$E,0)))</f>
        <v/>
      </c>
      <c r="D553" s="236"/>
      <c r="E553" s="236" t="str">
        <f ca="1">IF(ISERROR($V553),"",OFFSET('Smelter Look-up'!$D$4,$V553-4,0)&amp;"")</f>
        <v/>
      </c>
      <c r="F553" s="236" t="str">
        <f ca="1">IF(ISERROR($V553),"",OFFSET('Smelter Look-up'!$E$4,$V553-4,0))</f>
        <v/>
      </c>
      <c r="G553" s="236" t="str">
        <f ca="1">IF(C553=$X$4,"Enter smelter details", IF(ISERROR($V553),"",OFFSET('Smelter Look-up'!$F$4,$V553-4,0)))</f>
        <v/>
      </c>
      <c r="H553" s="237" t="str">
        <f ca="1">IF(ISERROR($V553),"",OFFSET('Smelter Look-up'!$G$4,$V553-4,0))</f>
        <v/>
      </c>
      <c r="I553" s="238" t="str">
        <f ca="1">IF(ISERROR($V553),"",OFFSET('Smelter Look-up'!$H$4,$V553-4,0))</f>
        <v/>
      </c>
      <c r="J553" s="238" t="str">
        <f ca="1">IF(ISERROR($V553),"",OFFSET('Smelter Look-up'!$I$4,$V553-4,0))</f>
        <v/>
      </c>
      <c r="K553" s="240"/>
      <c r="L553" s="240"/>
      <c r="M553" s="240"/>
      <c r="N553" s="240"/>
      <c r="O553" s="240"/>
      <c r="P553" s="239"/>
      <c r="Q553" s="241"/>
      <c r="R553" s="236" t="str">
        <f ca="1">IF(ISERROR($V553),"",OFFSET('Smelter Look-up'!$C$4,$V553-4,0)&amp;"")</f>
        <v/>
      </c>
      <c r="S553" s="250" t="str">
        <f t="shared" ca="1" si="24"/>
        <v/>
      </c>
      <c r="T553" s="250" t="str">
        <f ca="1">IF(B553="","",IF(ISERROR(MATCH($J553,SorP!$B$1:$B$6230,0)),"",INDIRECT("'SorP'!$A$"&amp;MATCH($J553,SorP!$B$1:$B$6230,0))))</f>
        <v/>
      </c>
      <c r="U553" s="280"/>
      <c r="V553" s="281" t="e">
        <f>IF(C553="",NA(),MATCH($B553&amp;$C553,'Smelter Look-up'!$J:$J,0))</f>
        <v>#N/A</v>
      </c>
      <c r="W553" s="282"/>
      <c r="X553" s="282">
        <f t="shared" ca="1" si="25"/>
        <v>0</v>
      </c>
      <c r="Y553" s="282"/>
      <c r="Z553" s="282"/>
      <c r="AB553" s="284" t="str">
        <f t="shared" si="26"/>
        <v/>
      </c>
    </row>
    <row r="554" spans="1:28" s="283" customFormat="1" ht="20.25">
      <c r="A554" s="235"/>
      <c r="B554" s="236" t="str">
        <f>IF(LEN(A554)=0,"",INDEX('Smelter Look-up'!$A:$A,MATCH($A554,'Smelter Look-up'!$E:$E,0)))</f>
        <v/>
      </c>
      <c r="C554" s="242" t="str">
        <f>IF(LEN(A554)=0,"",INDEX('Smelter Look-up'!$C:$C,MATCH($A554,'Smelter Look-up'!$E:$E,0)))</f>
        <v/>
      </c>
      <c r="D554" s="236"/>
      <c r="E554" s="236" t="str">
        <f ca="1">IF(ISERROR($V554),"",OFFSET('Smelter Look-up'!$D$4,$V554-4,0)&amp;"")</f>
        <v/>
      </c>
      <c r="F554" s="236" t="str">
        <f ca="1">IF(ISERROR($V554),"",OFFSET('Smelter Look-up'!$E$4,$V554-4,0))</f>
        <v/>
      </c>
      <c r="G554" s="236" t="str">
        <f ca="1">IF(C554=$X$4,"Enter smelter details", IF(ISERROR($V554),"",OFFSET('Smelter Look-up'!$F$4,$V554-4,0)))</f>
        <v/>
      </c>
      <c r="H554" s="237" t="str">
        <f ca="1">IF(ISERROR($V554),"",OFFSET('Smelter Look-up'!$G$4,$V554-4,0))</f>
        <v/>
      </c>
      <c r="I554" s="238" t="str">
        <f ca="1">IF(ISERROR($V554),"",OFFSET('Smelter Look-up'!$H$4,$V554-4,0))</f>
        <v/>
      </c>
      <c r="J554" s="238" t="str">
        <f ca="1">IF(ISERROR($V554),"",OFFSET('Smelter Look-up'!$I$4,$V554-4,0))</f>
        <v/>
      </c>
      <c r="K554" s="240"/>
      <c r="L554" s="240"/>
      <c r="M554" s="240"/>
      <c r="N554" s="240"/>
      <c r="O554" s="240"/>
      <c r="P554" s="239"/>
      <c r="Q554" s="241"/>
      <c r="R554" s="236" t="str">
        <f ca="1">IF(ISERROR($V554),"",OFFSET('Smelter Look-up'!$C$4,$V554-4,0)&amp;"")</f>
        <v/>
      </c>
      <c r="S554" s="250" t="str">
        <f t="shared" ca="1" si="24"/>
        <v/>
      </c>
      <c r="T554" s="250" t="str">
        <f ca="1">IF(B554="","",IF(ISERROR(MATCH($J554,SorP!$B$1:$B$6230,0)),"",INDIRECT("'SorP'!$A$"&amp;MATCH($J554,SorP!$B$1:$B$6230,0))))</f>
        <v/>
      </c>
      <c r="U554" s="280"/>
      <c r="V554" s="281" t="e">
        <f>IF(C554="",NA(),MATCH($B554&amp;$C554,'Smelter Look-up'!$J:$J,0))</f>
        <v>#N/A</v>
      </c>
      <c r="W554" s="282"/>
      <c r="X554" s="282">
        <f t="shared" ca="1" si="25"/>
        <v>0</v>
      </c>
      <c r="Y554" s="282"/>
      <c r="Z554" s="282"/>
      <c r="AB554" s="284" t="str">
        <f t="shared" si="26"/>
        <v/>
      </c>
    </row>
    <row r="555" spans="1:28" s="283" customFormat="1" ht="20.25">
      <c r="A555" s="235"/>
      <c r="B555" s="236" t="str">
        <f>IF(LEN(A555)=0,"",INDEX('Smelter Look-up'!$A:$A,MATCH($A555,'Smelter Look-up'!$E:$E,0)))</f>
        <v/>
      </c>
      <c r="C555" s="242" t="str">
        <f>IF(LEN(A555)=0,"",INDEX('Smelter Look-up'!$C:$C,MATCH($A555,'Smelter Look-up'!$E:$E,0)))</f>
        <v/>
      </c>
      <c r="D555" s="236"/>
      <c r="E555" s="236" t="str">
        <f ca="1">IF(ISERROR($V555),"",OFFSET('Smelter Look-up'!$D$4,$V555-4,0)&amp;"")</f>
        <v/>
      </c>
      <c r="F555" s="236" t="str">
        <f ca="1">IF(ISERROR($V555),"",OFFSET('Smelter Look-up'!$E$4,$V555-4,0))</f>
        <v/>
      </c>
      <c r="G555" s="236" t="str">
        <f ca="1">IF(C555=$X$4,"Enter smelter details", IF(ISERROR($V555),"",OFFSET('Smelter Look-up'!$F$4,$V555-4,0)))</f>
        <v/>
      </c>
      <c r="H555" s="237" t="str">
        <f ca="1">IF(ISERROR($V555),"",OFFSET('Smelter Look-up'!$G$4,$V555-4,0))</f>
        <v/>
      </c>
      <c r="I555" s="238" t="str">
        <f ca="1">IF(ISERROR($V555),"",OFFSET('Smelter Look-up'!$H$4,$V555-4,0))</f>
        <v/>
      </c>
      <c r="J555" s="238" t="str">
        <f ca="1">IF(ISERROR($V555),"",OFFSET('Smelter Look-up'!$I$4,$V555-4,0))</f>
        <v/>
      </c>
      <c r="K555" s="240"/>
      <c r="L555" s="240"/>
      <c r="M555" s="240"/>
      <c r="N555" s="240"/>
      <c r="O555" s="240"/>
      <c r="P555" s="239"/>
      <c r="Q555" s="241"/>
      <c r="R555" s="236" t="str">
        <f ca="1">IF(ISERROR($V555),"",OFFSET('Smelter Look-up'!$C$4,$V555-4,0)&amp;"")</f>
        <v/>
      </c>
      <c r="S555" s="250" t="str">
        <f t="shared" ca="1" si="24"/>
        <v/>
      </c>
      <c r="T555" s="250" t="str">
        <f ca="1">IF(B555="","",IF(ISERROR(MATCH($J555,SorP!$B$1:$B$6230,0)),"",INDIRECT("'SorP'!$A$"&amp;MATCH($J555,SorP!$B$1:$B$6230,0))))</f>
        <v/>
      </c>
      <c r="U555" s="280"/>
      <c r="V555" s="281" t="e">
        <f>IF(C555="",NA(),MATCH($B555&amp;$C555,'Smelter Look-up'!$J:$J,0))</f>
        <v>#N/A</v>
      </c>
      <c r="W555" s="282"/>
      <c r="X555" s="282">
        <f t="shared" ca="1" si="25"/>
        <v>0</v>
      </c>
      <c r="Y555" s="282"/>
      <c r="Z555" s="282"/>
      <c r="AB555" s="284" t="str">
        <f t="shared" si="26"/>
        <v/>
      </c>
    </row>
    <row r="556" spans="1:28" s="283" customFormat="1" ht="20.25">
      <c r="A556" s="235"/>
      <c r="B556" s="236" t="str">
        <f>IF(LEN(A556)=0,"",INDEX('Smelter Look-up'!$A:$A,MATCH($A556,'Smelter Look-up'!$E:$E,0)))</f>
        <v/>
      </c>
      <c r="C556" s="242" t="str">
        <f>IF(LEN(A556)=0,"",INDEX('Smelter Look-up'!$C:$C,MATCH($A556,'Smelter Look-up'!$E:$E,0)))</f>
        <v/>
      </c>
      <c r="D556" s="236"/>
      <c r="E556" s="236" t="str">
        <f ca="1">IF(ISERROR($V556),"",OFFSET('Smelter Look-up'!$D$4,$V556-4,0)&amp;"")</f>
        <v/>
      </c>
      <c r="F556" s="236" t="str">
        <f ca="1">IF(ISERROR($V556),"",OFFSET('Smelter Look-up'!$E$4,$V556-4,0))</f>
        <v/>
      </c>
      <c r="G556" s="236" t="str">
        <f ca="1">IF(C556=$X$4,"Enter smelter details", IF(ISERROR($V556),"",OFFSET('Smelter Look-up'!$F$4,$V556-4,0)))</f>
        <v/>
      </c>
      <c r="H556" s="237" t="str">
        <f ca="1">IF(ISERROR($V556),"",OFFSET('Smelter Look-up'!$G$4,$V556-4,0))</f>
        <v/>
      </c>
      <c r="I556" s="238" t="str">
        <f ca="1">IF(ISERROR($V556),"",OFFSET('Smelter Look-up'!$H$4,$V556-4,0))</f>
        <v/>
      </c>
      <c r="J556" s="238" t="str">
        <f ca="1">IF(ISERROR($V556),"",OFFSET('Smelter Look-up'!$I$4,$V556-4,0))</f>
        <v/>
      </c>
      <c r="K556" s="240"/>
      <c r="L556" s="240"/>
      <c r="M556" s="240"/>
      <c r="N556" s="240"/>
      <c r="O556" s="240"/>
      <c r="P556" s="239"/>
      <c r="Q556" s="241"/>
      <c r="R556" s="236" t="str">
        <f ca="1">IF(ISERROR($V556),"",OFFSET('Smelter Look-up'!$C$4,$V556-4,0)&amp;"")</f>
        <v/>
      </c>
      <c r="S556" s="250" t="str">
        <f t="shared" ca="1" si="24"/>
        <v/>
      </c>
      <c r="T556" s="250" t="str">
        <f ca="1">IF(B556="","",IF(ISERROR(MATCH($J556,SorP!$B$1:$B$6230,0)),"",INDIRECT("'SorP'!$A$"&amp;MATCH($J556,SorP!$B$1:$B$6230,0))))</f>
        <v/>
      </c>
      <c r="U556" s="280"/>
      <c r="V556" s="281" t="e">
        <f>IF(C556="",NA(),MATCH($B556&amp;$C556,'Smelter Look-up'!$J:$J,0))</f>
        <v>#N/A</v>
      </c>
      <c r="W556" s="282"/>
      <c r="X556" s="282">
        <f t="shared" ca="1" si="25"/>
        <v>0</v>
      </c>
      <c r="Y556" s="282"/>
      <c r="Z556" s="282"/>
      <c r="AB556" s="284" t="str">
        <f t="shared" si="26"/>
        <v/>
      </c>
    </row>
    <row r="557" spans="1:28" s="283" customFormat="1" ht="20.25">
      <c r="A557" s="235"/>
      <c r="B557" s="236" t="str">
        <f>IF(LEN(A557)=0,"",INDEX('Smelter Look-up'!$A:$A,MATCH($A557,'Smelter Look-up'!$E:$E,0)))</f>
        <v/>
      </c>
      <c r="C557" s="242" t="str">
        <f>IF(LEN(A557)=0,"",INDEX('Smelter Look-up'!$C:$C,MATCH($A557,'Smelter Look-up'!$E:$E,0)))</f>
        <v/>
      </c>
      <c r="D557" s="236"/>
      <c r="E557" s="236" t="str">
        <f ca="1">IF(ISERROR($V557),"",OFFSET('Smelter Look-up'!$D$4,$V557-4,0)&amp;"")</f>
        <v/>
      </c>
      <c r="F557" s="236" t="str">
        <f ca="1">IF(ISERROR($V557),"",OFFSET('Smelter Look-up'!$E$4,$V557-4,0))</f>
        <v/>
      </c>
      <c r="G557" s="236" t="str">
        <f ca="1">IF(C557=$X$4,"Enter smelter details", IF(ISERROR($V557),"",OFFSET('Smelter Look-up'!$F$4,$V557-4,0)))</f>
        <v/>
      </c>
      <c r="H557" s="237" t="str">
        <f ca="1">IF(ISERROR($V557),"",OFFSET('Smelter Look-up'!$G$4,$V557-4,0))</f>
        <v/>
      </c>
      <c r="I557" s="238" t="str">
        <f ca="1">IF(ISERROR($V557),"",OFFSET('Smelter Look-up'!$H$4,$V557-4,0))</f>
        <v/>
      </c>
      <c r="J557" s="238" t="str">
        <f ca="1">IF(ISERROR($V557),"",OFFSET('Smelter Look-up'!$I$4,$V557-4,0))</f>
        <v/>
      </c>
      <c r="K557" s="240"/>
      <c r="L557" s="240"/>
      <c r="M557" s="240"/>
      <c r="N557" s="240"/>
      <c r="O557" s="240"/>
      <c r="P557" s="239"/>
      <c r="Q557" s="241"/>
      <c r="R557" s="236" t="str">
        <f ca="1">IF(ISERROR($V557),"",OFFSET('Smelter Look-up'!$C$4,$V557-4,0)&amp;"")</f>
        <v/>
      </c>
      <c r="S557" s="250" t="str">
        <f t="shared" ca="1" si="24"/>
        <v/>
      </c>
      <c r="T557" s="250" t="str">
        <f ca="1">IF(B557="","",IF(ISERROR(MATCH($J557,SorP!$B$1:$B$6230,0)),"",INDIRECT("'SorP'!$A$"&amp;MATCH($J557,SorP!$B$1:$B$6230,0))))</f>
        <v/>
      </c>
      <c r="U557" s="280"/>
      <c r="V557" s="281" t="e">
        <f>IF(C557="",NA(),MATCH($B557&amp;$C557,'Smelter Look-up'!$J:$J,0))</f>
        <v>#N/A</v>
      </c>
      <c r="W557" s="282"/>
      <c r="X557" s="282">
        <f t="shared" ca="1" si="25"/>
        <v>0</v>
      </c>
      <c r="Y557" s="282"/>
      <c r="Z557" s="282"/>
      <c r="AB557" s="284" t="str">
        <f t="shared" si="26"/>
        <v/>
      </c>
    </row>
    <row r="558" spans="1:28" s="283" customFormat="1" ht="20.25">
      <c r="A558" s="235"/>
      <c r="B558" s="236" t="str">
        <f>IF(LEN(A558)=0,"",INDEX('Smelter Look-up'!$A:$A,MATCH($A558,'Smelter Look-up'!$E:$E,0)))</f>
        <v/>
      </c>
      <c r="C558" s="242" t="str">
        <f>IF(LEN(A558)=0,"",INDEX('Smelter Look-up'!$C:$C,MATCH($A558,'Smelter Look-up'!$E:$E,0)))</f>
        <v/>
      </c>
      <c r="D558" s="236"/>
      <c r="E558" s="236" t="str">
        <f ca="1">IF(ISERROR($V558),"",OFFSET('Smelter Look-up'!$D$4,$V558-4,0)&amp;"")</f>
        <v/>
      </c>
      <c r="F558" s="236" t="str">
        <f ca="1">IF(ISERROR($V558),"",OFFSET('Smelter Look-up'!$E$4,$V558-4,0))</f>
        <v/>
      </c>
      <c r="G558" s="236" t="str">
        <f ca="1">IF(C558=$X$4,"Enter smelter details", IF(ISERROR($V558),"",OFFSET('Smelter Look-up'!$F$4,$V558-4,0)))</f>
        <v/>
      </c>
      <c r="H558" s="237" t="str">
        <f ca="1">IF(ISERROR($V558),"",OFFSET('Smelter Look-up'!$G$4,$V558-4,0))</f>
        <v/>
      </c>
      <c r="I558" s="238" t="str">
        <f ca="1">IF(ISERROR($V558),"",OFFSET('Smelter Look-up'!$H$4,$V558-4,0))</f>
        <v/>
      </c>
      <c r="J558" s="238" t="str">
        <f ca="1">IF(ISERROR($V558),"",OFFSET('Smelter Look-up'!$I$4,$V558-4,0))</f>
        <v/>
      </c>
      <c r="K558" s="240"/>
      <c r="L558" s="240"/>
      <c r="M558" s="240"/>
      <c r="N558" s="240"/>
      <c r="O558" s="240"/>
      <c r="P558" s="239"/>
      <c r="Q558" s="241"/>
      <c r="R558" s="236" t="str">
        <f ca="1">IF(ISERROR($V558),"",OFFSET('Smelter Look-up'!$C$4,$V558-4,0)&amp;"")</f>
        <v/>
      </c>
      <c r="S558" s="250" t="str">
        <f t="shared" ca="1" si="24"/>
        <v/>
      </c>
      <c r="T558" s="250" t="str">
        <f ca="1">IF(B558="","",IF(ISERROR(MATCH($J558,SorP!$B$1:$B$6230,0)),"",INDIRECT("'SorP'!$A$"&amp;MATCH($J558,SorP!$B$1:$B$6230,0))))</f>
        <v/>
      </c>
      <c r="U558" s="280"/>
      <c r="V558" s="281" t="e">
        <f>IF(C558="",NA(),MATCH($B558&amp;$C558,'Smelter Look-up'!$J:$J,0))</f>
        <v>#N/A</v>
      </c>
      <c r="W558" s="282"/>
      <c r="X558" s="282">
        <f t="shared" ca="1" si="25"/>
        <v>0</v>
      </c>
      <c r="Y558" s="282"/>
      <c r="Z558" s="282"/>
      <c r="AB558" s="284" t="str">
        <f t="shared" si="26"/>
        <v/>
      </c>
    </row>
    <row r="559" spans="1:28" s="283" customFormat="1" ht="20.25">
      <c r="A559" s="235"/>
      <c r="B559" s="236" t="str">
        <f>IF(LEN(A559)=0,"",INDEX('Smelter Look-up'!$A:$A,MATCH($A559,'Smelter Look-up'!$E:$E,0)))</f>
        <v/>
      </c>
      <c r="C559" s="242" t="str">
        <f>IF(LEN(A559)=0,"",INDEX('Smelter Look-up'!$C:$C,MATCH($A559,'Smelter Look-up'!$E:$E,0)))</f>
        <v/>
      </c>
      <c r="D559" s="236"/>
      <c r="E559" s="236" t="str">
        <f ca="1">IF(ISERROR($V559),"",OFFSET('Smelter Look-up'!$D$4,$V559-4,0)&amp;"")</f>
        <v/>
      </c>
      <c r="F559" s="236" t="str">
        <f ca="1">IF(ISERROR($V559),"",OFFSET('Smelter Look-up'!$E$4,$V559-4,0))</f>
        <v/>
      </c>
      <c r="G559" s="236" t="str">
        <f ca="1">IF(C559=$X$4,"Enter smelter details", IF(ISERROR($V559),"",OFFSET('Smelter Look-up'!$F$4,$V559-4,0)))</f>
        <v/>
      </c>
      <c r="H559" s="237" t="str">
        <f ca="1">IF(ISERROR($V559),"",OFFSET('Smelter Look-up'!$G$4,$V559-4,0))</f>
        <v/>
      </c>
      <c r="I559" s="238" t="str">
        <f ca="1">IF(ISERROR($V559),"",OFFSET('Smelter Look-up'!$H$4,$V559-4,0))</f>
        <v/>
      </c>
      <c r="J559" s="238" t="str">
        <f ca="1">IF(ISERROR($V559),"",OFFSET('Smelter Look-up'!$I$4,$V559-4,0))</f>
        <v/>
      </c>
      <c r="K559" s="240"/>
      <c r="L559" s="240"/>
      <c r="M559" s="240"/>
      <c r="N559" s="240"/>
      <c r="O559" s="240"/>
      <c r="P559" s="239"/>
      <c r="Q559" s="241"/>
      <c r="R559" s="236" t="str">
        <f ca="1">IF(ISERROR($V559),"",OFFSET('Smelter Look-up'!$C$4,$V559-4,0)&amp;"")</f>
        <v/>
      </c>
      <c r="S559" s="250" t="str">
        <f t="shared" ca="1" si="24"/>
        <v/>
      </c>
      <c r="T559" s="250" t="str">
        <f ca="1">IF(B559="","",IF(ISERROR(MATCH($J559,SorP!$B$1:$B$6230,0)),"",INDIRECT("'SorP'!$A$"&amp;MATCH($J559,SorP!$B$1:$B$6230,0))))</f>
        <v/>
      </c>
      <c r="U559" s="280"/>
      <c r="V559" s="281" t="e">
        <f>IF(C559="",NA(),MATCH($B559&amp;$C559,'Smelter Look-up'!$J:$J,0))</f>
        <v>#N/A</v>
      </c>
      <c r="W559" s="282"/>
      <c r="X559" s="282">
        <f t="shared" ca="1" si="25"/>
        <v>0</v>
      </c>
      <c r="Y559" s="282"/>
      <c r="Z559" s="282"/>
      <c r="AB559" s="284" t="str">
        <f t="shared" si="26"/>
        <v/>
      </c>
    </row>
    <row r="560" spans="1:28" s="283" customFormat="1" ht="20.25">
      <c r="A560" s="235"/>
      <c r="B560" s="236" t="str">
        <f>IF(LEN(A560)=0,"",INDEX('Smelter Look-up'!$A:$A,MATCH($A560,'Smelter Look-up'!$E:$E,0)))</f>
        <v/>
      </c>
      <c r="C560" s="242" t="str">
        <f>IF(LEN(A560)=0,"",INDEX('Smelter Look-up'!$C:$C,MATCH($A560,'Smelter Look-up'!$E:$E,0)))</f>
        <v/>
      </c>
      <c r="D560" s="236"/>
      <c r="E560" s="236" t="str">
        <f ca="1">IF(ISERROR($V560),"",OFFSET('Smelter Look-up'!$D$4,$V560-4,0)&amp;"")</f>
        <v/>
      </c>
      <c r="F560" s="236" t="str">
        <f ca="1">IF(ISERROR($V560),"",OFFSET('Smelter Look-up'!$E$4,$V560-4,0))</f>
        <v/>
      </c>
      <c r="G560" s="236" t="str">
        <f ca="1">IF(C560=$X$4,"Enter smelter details", IF(ISERROR($V560),"",OFFSET('Smelter Look-up'!$F$4,$V560-4,0)))</f>
        <v/>
      </c>
      <c r="H560" s="237" t="str">
        <f ca="1">IF(ISERROR($V560),"",OFFSET('Smelter Look-up'!$G$4,$V560-4,0))</f>
        <v/>
      </c>
      <c r="I560" s="238" t="str">
        <f ca="1">IF(ISERROR($V560),"",OFFSET('Smelter Look-up'!$H$4,$V560-4,0))</f>
        <v/>
      </c>
      <c r="J560" s="238" t="str">
        <f ca="1">IF(ISERROR($V560),"",OFFSET('Smelter Look-up'!$I$4,$V560-4,0))</f>
        <v/>
      </c>
      <c r="K560" s="240"/>
      <c r="L560" s="240"/>
      <c r="M560" s="240"/>
      <c r="N560" s="240"/>
      <c r="O560" s="240"/>
      <c r="P560" s="239"/>
      <c r="Q560" s="241"/>
      <c r="R560" s="236" t="str">
        <f ca="1">IF(ISERROR($V560),"",OFFSET('Smelter Look-up'!$C$4,$V560-4,0)&amp;"")</f>
        <v/>
      </c>
      <c r="S560" s="250" t="str">
        <f t="shared" ca="1" si="24"/>
        <v/>
      </c>
      <c r="T560" s="250" t="str">
        <f ca="1">IF(B560="","",IF(ISERROR(MATCH($J560,SorP!$B$1:$B$6230,0)),"",INDIRECT("'SorP'!$A$"&amp;MATCH($J560,SorP!$B$1:$B$6230,0))))</f>
        <v/>
      </c>
      <c r="U560" s="280"/>
      <c r="V560" s="281" t="e">
        <f>IF(C560="",NA(),MATCH($B560&amp;$C560,'Smelter Look-up'!$J:$J,0))</f>
        <v>#N/A</v>
      </c>
      <c r="W560" s="282"/>
      <c r="X560" s="282">
        <f t="shared" ca="1" si="25"/>
        <v>0</v>
      </c>
      <c r="Y560" s="282"/>
      <c r="Z560" s="282"/>
      <c r="AB560" s="284" t="str">
        <f t="shared" si="26"/>
        <v/>
      </c>
    </row>
    <row r="561" spans="1:28" s="283" customFormat="1" ht="20.25">
      <c r="A561" s="235"/>
      <c r="B561" s="236" t="str">
        <f>IF(LEN(A561)=0,"",INDEX('Smelter Look-up'!$A:$A,MATCH($A561,'Smelter Look-up'!$E:$E,0)))</f>
        <v/>
      </c>
      <c r="C561" s="242" t="str">
        <f>IF(LEN(A561)=0,"",INDEX('Smelter Look-up'!$C:$C,MATCH($A561,'Smelter Look-up'!$E:$E,0)))</f>
        <v/>
      </c>
      <c r="D561" s="236"/>
      <c r="E561" s="236" t="str">
        <f ca="1">IF(ISERROR($V561),"",OFFSET('Smelter Look-up'!$D$4,$V561-4,0)&amp;"")</f>
        <v/>
      </c>
      <c r="F561" s="236" t="str">
        <f ca="1">IF(ISERROR($V561),"",OFFSET('Smelter Look-up'!$E$4,$V561-4,0))</f>
        <v/>
      </c>
      <c r="G561" s="236" t="str">
        <f ca="1">IF(C561=$X$4,"Enter smelter details", IF(ISERROR($V561),"",OFFSET('Smelter Look-up'!$F$4,$V561-4,0)))</f>
        <v/>
      </c>
      <c r="H561" s="237" t="str">
        <f ca="1">IF(ISERROR($V561),"",OFFSET('Smelter Look-up'!$G$4,$V561-4,0))</f>
        <v/>
      </c>
      <c r="I561" s="238" t="str">
        <f ca="1">IF(ISERROR($V561),"",OFFSET('Smelter Look-up'!$H$4,$V561-4,0))</f>
        <v/>
      </c>
      <c r="J561" s="238" t="str">
        <f ca="1">IF(ISERROR($V561),"",OFFSET('Smelter Look-up'!$I$4,$V561-4,0))</f>
        <v/>
      </c>
      <c r="K561" s="240"/>
      <c r="L561" s="240"/>
      <c r="M561" s="240"/>
      <c r="N561" s="240"/>
      <c r="O561" s="240"/>
      <c r="P561" s="239"/>
      <c r="Q561" s="241"/>
      <c r="R561" s="236" t="str">
        <f ca="1">IF(ISERROR($V561),"",OFFSET('Smelter Look-up'!$C$4,$V561-4,0)&amp;"")</f>
        <v/>
      </c>
      <c r="S561" s="250" t="str">
        <f t="shared" ca="1" si="24"/>
        <v/>
      </c>
      <c r="T561" s="250" t="str">
        <f ca="1">IF(B561="","",IF(ISERROR(MATCH($J561,SorP!$B$1:$B$6230,0)),"",INDIRECT("'SorP'!$A$"&amp;MATCH($J561,SorP!$B$1:$B$6230,0))))</f>
        <v/>
      </c>
      <c r="U561" s="280"/>
      <c r="V561" s="281" t="e">
        <f>IF(C561="",NA(),MATCH($B561&amp;$C561,'Smelter Look-up'!$J:$J,0))</f>
        <v>#N/A</v>
      </c>
      <c r="W561" s="282"/>
      <c r="X561" s="282">
        <f t="shared" ca="1" si="25"/>
        <v>0</v>
      </c>
      <c r="Y561" s="282"/>
      <c r="Z561" s="282"/>
      <c r="AB561" s="284" t="str">
        <f t="shared" si="26"/>
        <v/>
      </c>
    </row>
    <row r="562" spans="1:28" s="283" customFormat="1" ht="20.25">
      <c r="A562" s="235"/>
      <c r="B562" s="236" t="str">
        <f>IF(LEN(A562)=0,"",INDEX('Smelter Look-up'!$A:$A,MATCH($A562,'Smelter Look-up'!$E:$E,0)))</f>
        <v/>
      </c>
      <c r="C562" s="242" t="str">
        <f>IF(LEN(A562)=0,"",INDEX('Smelter Look-up'!$C:$C,MATCH($A562,'Smelter Look-up'!$E:$E,0)))</f>
        <v/>
      </c>
      <c r="D562" s="236"/>
      <c r="E562" s="236" t="str">
        <f ca="1">IF(ISERROR($V562),"",OFFSET('Smelter Look-up'!$D$4,$V562-4,0)&amp;"")</f>
        <v/>
      </c>
      <c r="F562" s="236" t="str">
        <f ca="1">IF(ISERROR($V562),"",OFFSET('Smelter Look-up'!$E$4,$V562-4,0))</f>
        <v/>
      </c>
      <c r="G562" s="236" t="str">
        <f ca="1">IF(C562=$X$4,"Enter smelter details", IF(ISERROR($V562),"",OFFSET('Smelter Look-up'!$F$4,$V562-4,0)))</f>
        <v/>
      </c>
      <c r="H562" s="237" t="str">
        <f ca="1">IF(ISERROR($V562),"",OFFSET('Smelter Look-up'!$G$4,$V562-4,0))</f>
        <v/>
      </c>
      <c r="I562" s="238" t="str">
        <f ca="1">IF(ISERROR($V562),"",OFFSET('Smelter Look-up'!$H$4,$V562-4,0))</f>
        <v/>
      </c>
      <c r="J562" s="238" t="str">
        <f ca="1">IF(ISERROR($V562),"",OFFSET('Smelter Look-up'!$I$4,$V562-4,0))</f>
        <v/>
      </c>
      <c r="K562" s="240"/>
      <c r="L562" s="240"/>
      <c r="M562" s="240"/>
      <c r="N562" s="240"/>
      <c r="O562" s="240"/>
      <c r="P562" s="239"/>
      <c r="Q562" s="241"/>
      <c r="R562" s="236" t="str">
        <f ca="1">IF(ISERROR($V562),"",OFFSET('Smelter Look-up'!$C$4,$V562-4,0)&amp;"")</f>
        <v/>
      </c>
      <c r="S562" s="250" t="str">
        <f t="shared" ca="1" si="24"/>
        <v/>
      </c>
      <c r="T562" s="250" t="str">
        <f ca="1">IF(B562="","",IF(ISERROR(MATCH($J562,SorP!$B$1:$B$6230,0)),"",INDIRECT("'SorP'!$A$"&amp;MATCH($J562,SorP!$B$1:$B$6230,0))))</f>
        <v/>
      </c>
      <c r="U562" s="280"/>
      <c r="V562" s="281" t="e">
        <f>IF(C562="",NA(),MATCH($B562&amp;$C562,'Smelter Look-up'!$J:$J,0))</f>
        <v>#N/A</v>
      </c>
      <c r="W562" s="282"/>
      <c r="X562" s="282">
        <f t="shared" ca="1" si="25"/>
        <v>0</v>
      </c>
      <c r="Y562" s="282"/>
      <c r="Z562" s="282"/>
      <c r="AB562" s="284" t="str">
        <f t="shared" si="26"/>
        <v/>
      </c>
    </row>
    <row r="563" spans="1:28" s="283" customFormat="1" ht="20.25">
      <c r="A563" s="235"/>
      <c r="B563" s="236" t="str">
        <f>IF(LEN(A563)=0,"",INDEX('Smelter Look-up'!$A:$A,MATCH($A563,'Smelter Look-up'!$E:$E,0)))</f>
        <v/>
      </c>
      <c r="C563" s="242" t="str">
        <f>IF(LEN(A563)=0,"",INDEX('Smelter Look-up'!$C:$C,MATCH($A563,'Smelter Look-up'!$E:$E,0)))</f>
        <v/>
      </c>
      <c r="D563" s="236"/>
      <c r="E563" s="236" t="str">
        <f ca="1">IF(ISERROR($V563),"",OFFSET('Smelter Look-up'!$D$4,$V563-4,0)&amp;"")</f>
        <v/>
      </c>
      <c r="F563" s="236" t="str">
        <f ca="1">IF(ISERROR($V563),"",OFFSET('Smelter Look-up'!$E$4,$V563-4,0))</f>
        <v/>
      </c>
      <c r="G563" s="236" t="str">
        <f ca="1">IF(C563=$X$4,"Enter smelter details", IF(ISERROR($V563),"",OFFSET('Smelter Look-up'!$F$4,$V563-4,0)))</f>
        <v/>
      </c>
      <c r="H563" s="237" t="str">
        <f ca="1">IF(ISERROR($V563),"",OFFSET('Smelter Look-up'!$G$4,$V563-4,0))</f>
        <v/>
      </c>
      <c r="I563" s="238" t="str">
        <f ca="1">IF(ISERROR($V563),"",OFFSET('Smelter Look-up'!$H$4,$V563-4,0))</f>
        <v/>
      </c>
      <c r="J563" s="238" t="str">
        <f ca="1">IF(ISERROR($V563),"",OFFSET('Smelter Look-up'!$I$4,$V563-4,0))</f>
        <v/>
      </c>
      <c r="K563" s="240"/>
      <c r="L563" s="240"/>
      <c r="M563" s="240"/>
      <c r="N563" s="240"/>
      <c r="O563" s="240"/>
      <c r="P563" s="239"/>
      <c r="Q563" s="241"/>
      <c r="R563" s="236" t="str">
        <f ca="1">IF(ISERROR($V563),"",OFFSET('Smelter Look-up'!$C$4,$V563-4,0)&amp;"")</f>
        <v/>
      </c>
      <c r="S563" s="250" t="str">
        <f t="shared" ca="1" si="24"/>
        <v/>
      </c>
      <c r="T563" s="250" t="str">
        <f ca="1">IF(B563="","",IF(ISERROR(MATCH($J563,SorP!$B$1:$B$6230,0)),"",INDIRECT("'SorP'!$A$"&amp;MATCH($J563,SorP!$B$1:$B$6230,0))))</f>
        <v/>
      </c>
      <c r="U563" s="280"/>
      <c r="V563" s="281" t="e">
        <f>IF(C563="",NA(),MATCH($B563&amp;$C563,'Smelter Look-up'!$J:$J,0))</f>
        <v>#N/A</v>
      </c>
      <c r="W563" s="282"/>
      <c r="X563" s="282">
        <f t="shared" ca="1" si="25"/>
        <v>0</v>
      </c>
      <c r="Y563" s="282"/>
      <c r="Z563" s="282"/>
      <c r="AB563" s="284" t="str">
        <f t="shared" si="26"/>
        <v/>
      </c>
    </row>
    <row r="564" spans="1:28" s="283" customFormat="1" ht="20.25">
      <c r="A564" s="235"/>
      <c r="B564" s="236" t="str">
        <f>IF(LEN(A564)=0,"",INDEX('Smelter Look-up'!$A:$A,MATCH($A564,'Smelter Look-up'!$E:$E,0)))</f>
        <v/>
      </c>
      <c r="C564" s="242" t="str">
        <f>IF(LEN(A564)=0,"",INDEX('Smelter Look-up'!$C:$C,MATCH($A564,'Smelter Look-up'!$E:$E,0)))</f>
        <v/>
      </c>
      <c r="D564" s="236"/>
      <c r="E564" s="236" t="str">
        <f ca="1">IF(ISERROR($V564),"",OFFSET('Smelter Look-up'!$D$4,$V564-4,0)&amp;"")</f>
        <v/>
      </c>
      <c r="F564" s="236" t="str">
        <f ca="1">IF(ISERROR($V564),"",OFFSET('Smelter Look-up'!$E$4,$V564-4,0))</f>
        <v/>
      </c>
      <c r="G564" s="236" t="str">
        <f ca="1">IF(C564=$X$4,"Enter smelter details", IF(ISERROR($V564),"",OFFSET('Smelter Look-up'!$F$4,$V564-4,0)))</f>
        <v/>
      </c>
      <c r="H564" s="237" t="str">
        <f ca="1">IF(ISERROR($V564),"",OFFSET('Smelter Look-up'!$G$4,$V564-4,0))</f>
        <v/>
      </c>
      <c r="I564" s="238" t="str">
        <f ca="1">IF(ISERROR($V564),"",OFFSET('Smelter Look-up'!$H$4,$V564-4,0))</f>
        <v/>
      </c>
      <c r="J564" s="238" t="str">
        <f ca="1">IF(ISERROR($V564),"",OFFSET('Smelter Look-up'!$I$4,$V564-4,0))</f>
        <v/>
      </c>
      <c r="K564" s="240"/>
      <c r="L564" s="240"/>
      <c r="M564" s="240"/>
      <c r="N564" s="240"/>
      <c r="O564" s="240"/>
      <c r="P564" s="239"/>
      <c r="Q564" s="241"/>
      <c r="R564" s="236" t="str">
        <f ca="1">IF(ISERROR($V564),"",OFFSET('Smelter Look-up'!$C$4,$V564-4,0)&amp;"")</f>
        <v/>
      </c>
      <c r="S564" s="250" t="str">
        <f t="shared" ca="1" si="24"/>
        <v/>
      </c>
      <c r="T564" s="250" t="str">
        <f ca="1">IF(B564="","",IF(ISERROR(MATCH($J564,SorP!$B$1:$B$6230,0)),"",INDIRECT("'SorP'!$A$"&amp;MATCH($J564,SorP!$B$1:$B$6230,0))))</f>
        <v/>
      </c>
      <c r="U564" s="280"/>
      <c r="V564" s="281" t="e">
        <f>IF(C564="",NA(),MATCH($B564&amp;$C564,'Smelter Look-up'!$J:$J,0))</f>
        <v>#N/A</v>
      </c>
      <c r="W564" s="282"/>
      <c r="X564" s="282">
        <f t="shared" ca="1" si="25"/>
        <v>0</v>
      </c>
      <c r="Y564" s="282"/>
      <c r="Z564" s="282"/>
      <c r="AB564" s="284" t="str">
        <f t="shared" si="26"/>
        <v/>
      </c>
    </row>
    <row r="565" spans="1:28" s="283" customFormat="1" ht="20.25">
      <c r="A565" s="235"/>
      <c r="B565" s="236" t="str">
        <f>IF(LEN(A565)=0,"",INDEX('Smelter Look-up'!$A:$A,MATCH($A565,'Smelter Look-up'!$E:$E,0)))</f>
        <v/>
      </c>
      <c r="C565" s="242" t="str">
        <f>IF(LEN(A565)=0,"",INDEX('Smelter Look-up'!$C:$C,MATCH($A565,'Smelter Look-up'!$E:$E,0)))</f>
        <v/>
      </c>
      <c r="D565" s="236"/>
      <c r="E565" s="236" t="str">
        <f ca="1">IF(ISERROR($V565),"",OFFSET('Smelter Look-up'!$D$4,$V565-4,0)&amp;"")</f>
        <v/>
      </c>
      <c r="F565" s="236" t="str">
        <f ca="1">IF(ISERROR($V565),"",OFFSET('Smelter Look-up'!$E$4,$V565-4,0))</f>
        <v/>
      </c>
      <c r="G565" s="236" t="str">
        <f ca="1">IF(C565=$X$4,"Enter smelter details", IF(ISERROR($V565),"",OFFSET('Smelter Look-up'!$F$4,$V565-4,0)))</f>
        <v/>
      </c>
      <c r="H565" s="237" t="str">
        <f ca="1">IF(ISERROR($V565),"",OFFSET('Smelter Look-up'!$G$4,$V565-4,0))</f>
        <v/>
      </c>
      <c r="I565" s="238" t="str">
        <f ca="1">IF(ISERROR($V565),"",OFFSET('Smelter Look-up'!$H$4,$V565-4,0))</f>
        <v/>
      </c>
      <c r="J565" s="238" t="str">
        <f ca="1">IF(ISERROR($V565),"",OFFSET('Smelter Look-up'!$I$4,$V565-4,0))</f>
        <v/>
      </c>
      <c r="K565" s="240"/>
      <c r="L565" s="240"/>
      <c r="M565" s="240"/>
      <c r="N565" s="240"/>
      <c r="O565" s="240"/>
      <c r="P565" s="239"/>
      <c r="Q565" s="241"/>
      <c r="R565" s="236" t="str">
        <f ca="1">IF(ISERROR($V565),"",OFFSET('Smelter Look-up'!$C$4,$V565-4,0)&amp;"")</f>
        <v/>
      </c>
      <c r="S565" s="250" t="str">
        <f t="shared" ca="1" si="24"/>
        <v/>
      </c>
      <c r="T565" s="250" t="str">
        <f ca="1">IF(B565="","",IF(ISERROR(MATCH($J565,SorP!$B$1:$B$6230,0)),"",INDIRECT("'SorP'!$A$"&amp;MATCH($J565,SorP!$B$1:$B$6230,0))))</f>
        <v/>
      </c>
      <c r="U565" s="280"/>
      <c r="V565" s="281" t="e">
        <f>IF(C565="",NA(),MATCH($B565&amp;$C565,'Smelter Look-up'!$J:$J,0))</f>
        <v>#N/A</v>
      </c>
      <c r="W565" s="282"/>
      <c r="X565" s="282">
        <f t="shared" ca="1" si="25"/>
        <v>0</v>
      </c>
      <c r="Y565" s="282"/>
      <c r="Z565" s="282"/>
      <c r="AB565" s="284" t="str">
        <f t="shared" si="26"/>
        <v/>
      </c>
    </row>
    <row r="566" spans="1:28" s="283" customFormat="1" ht="20.25">
      <c r="A566" s="235"/>
      <c r="B566" s="236" t="str">
        <f>IF(LEN(A566)=0,"",INDEX('Smelter Look-up'!$A:$A,MATCH($A566,'Smelter Look-up'!$E:$E,0)))</f>
        <v/>
      </c>
      <c r="C566" s="242" t="str">
        <f>IF(LEN(A566)=0,"",INDEX('Smelter Look-up'!$C:$C,MATCH($A566,'Smelter Look-up'!$E:$E,0)))</f>
        <v/>
      </c>
      <c r="D566" s="236"/>
      <c r="E566" s="236" t="str">
        <f ca="1">IF(ISERROR($V566),"",OFFSET('Smelter Look-up'!$D$4,$V566-4,0)&amp;"")</f>
        <v/>
      </c>
      <c r="F566" s="236" t="str">
        <f ca="1">IF(ISERROR($V566),"",OFFSET('Smelter Look-up'!$E$4,$V566-4,0))</f>
        <v/>
      </c>
      <c r="G566" s="236" t="str">
        <f ca="1">IF(C566=$X$4,"Enter smelter details", IF(ISERROR($V566),"",OFFSET('Smelter Look-up'!$F$4,$V566-4,0)))</f>
        <v/>
      </c>
      <c r="H566" s="237" t="str">
        <f ca="1">IF(ISERROR($V566),"",OFFSET('Smelter Look-up'!$G$4,$V566-4,0))</f>
        <v/>
      </c>
      <c r="I566" s="238" t="str">
        <f ca="1">IF(ISERROR($V566),"",OFFSET('Smelter Look-up'!$H$4,$V566-4,0))</f>
        <v/>
      </c>
      <c r="J566" s="238" t="str">
        <f ca="1">IF(ISERROR($V566),"",OFFSET('Smelter Look-up'!$I$4,$V566-4,0))</f>
        <v/>
      </c>
      <c r="K566" s="240"/>
      <c r="L566" s="240"/>
      <c r="M566" s="240"/>
      <c r="N566" s="240"/>
      <c r="O566" s="240"/>
      <c r="P566" s="239"/>
      <c r="Q566" s="241"/>
      <c r="R566" s="236" t="str">
        <f ca="1">IF(ISERROR($V566),"",OFFSET('Smelter Look-up'!$C$4,$V566-4,0)&amp;"")</f>
        <v/>
      </c>
      <c r="S566" s="250" t="str">
        <f t="shared" ca="1" si="24"/>
        <v/>
      </c>
      <c r="T566" s="250" t="str">
        <f ca="1">IF(B566="","",IF(ISERROR(MATCH($J566,SorP!$B$1:$B$6230,0)),"",INDIRECT("'SorP'!$A$"&amp;MATCH($J566,SorP!$B$1:$B$6230,0))))</f>
        <v/>
      </c>
      <c r="U566" s="280"/>
      <c r="V566" s="281" t="e">
        <f>IF(C566="",NA(),MATCH($B566&amp;$C566,'Smelter Look-up'!$J:$J,0))</f>
        <v>#N/A</v>
      </c>
      <c r="W566" s="282"/>
      <c r="X566" s="282">
        <f t="shared" ca="1" si="25"/>
        <v>0</v>
      </c>
      <c r="Y566" s="282"/>
      <c r="Z566" s="282"/>
      <c r="AB566" s="284" t="str">
        <f t="shared" si="26"/>
        <v/>
      </c>
    </row>
    <row r="567" spans="1:28" s="283" customFormat="1" ht="20.25">
      <c r="A567" s="235"/>
      <c r="B567" s="236" t="str">
        <f>IF(LEN(A567)=0,"",INDEX('Smelter Look-up'!$A:$A,MATCH($A567,'Smelter Look-up'!$E:$E,0)))</f>
        <v/>
      </c>
      <c r="C567" s="242" t="str">
        <f>IF(LEN(A567)=0,"",INDEX('Smelter Look-up'!$C:$C,MATCH($A567,'Smelter Look-up'!$E:$E,0)))</f>
        <v/>
      </c>
      <c r="D567" s="236"/>
      <c r="E567" s="236" t="str">
        <f ca="1">IF(ISERROR($V567),"",OFFSET('Smelter Look-up'!$D$4,$V567-4,0)&amp;"")</f>
        <v/>
      </c>
      <c r="F567" s="236" t="str">
        <f ca="1">IF(ISERROR($V567),"",OFFSET('Smelter Look-up'!$E$4,$V567-4,0))</f>
        <v/>
      </c>
      <c r="G567" s="236" t="str">
        <f ca="1">IF(C567=$X$4,"Enter smelter details", IF(ISERROR($V567),"",OFFSET('Smelter Look-up'!$F$4,$V567-4,0)))</f>
        <v/>
      </c>
      <c r="H567" s="237" t="str">
        <f ca="1">IF(ISERROR($V567),"",OFFSET('Smelter Look-up'!$G$4,$V567-4,0))</f>
        <v/>
      </c>
      <c r="I567" s="238" t="str">
        <f ca="1">IF(ISERROR($V567),"",OFFSET('Smelter Look-up'!$H$4,$V567-4,0))</f>
        <v/>
      </c>
      <c r="J567" s="238" t="str">
        <f ca="1">IF(ISERROR($V567),"",OFFSET('Smelter Look-up'!$I$4,$V567-4,0))</f>
        <v/>
      </c>
      <c r="K567" s="240"/>
      <c r="L567" s="240"/>
      <c r="M567" s="240"/>
      <c r="N567" s="240"/>
      <c r="O567" s="240"/>
      <c r="P567" s="239"/>
      <c r="Q567" s="241"/>
      <c r="R567" s="236" t="str">
        <f ca="1">IF(ISERROR($V567),"",OFFSET('Smelter Look-up'!$C$4,$V567-4,0)&amp;"")</f>
        <v/>
      </c>
      <c r="S567" s="250" t="str">
        <f t="shared" ca="1" si="24"/>
        <v/>
      </c>
      <c r="T567" s="250" t="str">
        <f ca="1">IF(B567="","",IF(ISERROR(MATCH($J567,SorP!$B$1:$B$6230,0)),"",INDIRECT("'SorP'!$A$"&amp;MATCH($J567,SorP!$B$1:$B$6230,0))))</f>
        <v/>
      </c>
      <c r="U567" s="280"/>
      <c r="V567" s="281" t="e">
        <f>IF(C567="",NA(),MATCH($B567&amp;$C567,'Smelter Look-up'!$J:$J,0))</f>
        <v>#N/A</v>
      </c>
      <c r="W567" s="282"/>
      <c r="X567" s="282">
        <f t="shared" ca="1" si="25"/>
        <v>0</v>
      </c>
      <c r="Y567" s="282"/>
      <c r="Z567" s="282"/>
      <c r="AB567" s="284" t="str">
        <f t="shared" si="26"/>
        <v/>
      </c>
    </row>
    <row r="568" spans="1:28" s="283" customFormat="1" ht="20.25">
      <c r="A568" s="235"/>
      <c r="B568" s="236" t="str">
        <f>IF(LEN(A568)=0,"",INDEX('Smelter Look-up'!$A:$A,MATCH($A568,'Smelter Look-up'!$E:$E,0)))</f>
        <v/>
      </c>
      <c r="C568" s="242" t="str">
        <f>IF(LEN(A568)=0,"",INDEX('Smelter Look-up'!$C:$C,MATCH($A568,'Smelter Look-up'!$E:$E,0)))</f>
        <v/>
      </c>
      <c r="D568" s="236"/>
      <c r="E568" s="236" t="str">
        <f ca="1">IF(ISERROR($V568),"",OFFSET('Smelter Look-up'!$D$4,$V568-4,0)&amp;"")</f>
        <v/>
      </c>
      <c r="F568" s="236" t="str">
        <f ca="1">IF(ISERROR($V568),"",OFFSET('Smelter Look-up'!$E$4,$V568-4,0))</f>
        <v/>
      </c>
      <c r="G568" s="236" t="str">
        <f ca="1">IF(C568=$X$4,"Enter smelter details", IF(ISERROR($V568),"",OFFSET('Smelter Look-up'!$F$4,$V568-4,0)))</f>
        <v/>
      </c>
      <c r="H568" s="237" t="str">
        <f ca="1">IF(ISERROR($V568),"",OFFSET('Smelter Look-up'!$G$4,$V568-4,0))</f>
        <v/>
      </c>
      <c r="I568" s="238" t="str">
        <f ca="1">IF(ISERROR($V568),"",OFFSET('Smelter Look-up'!$H$4,$V568-4,0))</f>
        <v/>
      </c>
      <c r="J568" s="238" t="str">
        <f ca="1">IF(ISERROR($V568),"",OFFSET('Smelter Look-up'!$I$4,$V568-4,0))</f>
        <v/>
      </c>
      <c r="K568" s="240"/>
      <c r="L568" s="240"/>
      <c r="M568" s="240"/>
      <c r="N568" s="240"/>
      <c r="O568" s="240"/>
      <c r="P568" s="239"/>
      <c r="Q568" s="241"/>
      <c r="R568" s="236" t="str">
        <f ca="1">IF(ISERROR($V568),"",OFFSET('Smelter Look-up'!$C$4,$V568-4,0)&amp;"")</f>
        <v/>
      </c>
      <c r="S568" s="250" t="str">
        <f t="shared" ca="1" si="24"/>
        <v/>
      </c>
      <c r="T568" s="250" t="str">
        <f ca="1">IF(B568="","",IF(ISERROR(MATCH($J568,SorP!$B$1:$B$6230,0)),"",INDIRECT("'SorP'!$A$"&amp;MATCH($J568,SorP!$B$1:$B$6230,0))))</f>
        <v/>
      </c>
      <c r="U568" s="280"/>
      <c r="V568" s="281" t="e">
        <f>IF(C568="",NA(),MATCH($B568&amp;$C568,'Smelter Look-up'!$J:$J,0))</f>
        <v>#N/A</v>
      </c>
      <c r="W568" s="282"/>
      <c r="X568" s="282">
        <f t="shared" ca="1" si="25"/>
        <v>0</v>
      </c>
      <c r="Y568" s="282"/>
      <c r="Z568" s="282"/>
      <c r="AB568" s="284" t="str">
        <f t="shared" si="26"/>
        <v/>
      </c>
    </row>
    <row r="569" spans="1:28" s="283" customFormat="1" ht="20.25">
      <c r="A569" s="235"/>
      <c r="B569" s="236" t="str">
        <f>IF(LEN(A569)=0,"",INDEX('Smelter Look-up'!$A:$A,MATCH($A569,'Smelter Look-up'!$E:$E,0)))</f>
        <v/>
      </c>
      <c r="C569" s="242" t="str">
        <f>IF(LEN(A569)=0,"",INDEX('Smelter Look-up'!$C:$C,MATCH($A569,'Smelter Look-up'!$E:$E,0)))</f>
        <v/>
      </c>
      <c r="D569" s="236"/>
      <c r="E569" s="236" t="str">
        <f ca="1">IF(ISERROR($V569),"",OFFSET('Smelter Look-up'!$D$4,$V569-4,0)&amp;"")</f>
        <v/>
      </c>
      <c r="F569" s="236" t="str">
        <f ca="1">IF(ISERROR($V569),"",OFFSET('Smelter Look-up'!$E$4,$V569-4,0))</f>
        <v/>
      </c>
      <c r="G569" s="236" t="str">
        <f ca="1">IF(C569=$X$4,"Enter smelter details", IF(ISERROR($V569),"",OFFSET('Smelter Look-up'!$F$4,$V569-4,0)))</f>
        <v/>
      </c>
      <c r="H569" s="237" t="str">
        <f ca="1">IF(ISERROR($V569),"",OFFSET('Smelter Look-up'!$G$4,$V569-4,0))</f>
        <v/>
      </c>
      <c r="I569" s="238" t="str">
        <f ca="1">IF(ISERROR($V569),"",OFFSET('Smelter Look-up'!$H$4,$V569-4,0))</f>
        <v/>
      </c>
      <c r="J569" s="238" t="str">
        <f ca="1">IF(ISERROR($V569),"",OFFSET('Smelter Look-up'!$I$4,$V569-4,0))</f>
        <v/>
      </c>
      <c r="K569" s="240"/>
      <c r="L569" s="240"/>
      <c r="M569" s="240"/>
      <c r="N569" s="240"/>
      <c r="O569" s="240"/>
      <c r="P569" s="239"/>
      <c r="Q569" s="241"/>
      <c r="R569" s="236" t="str">
        <f ca="1">IF(ISERROR($V569),"",OFFSET('Smelter Look-up'!$C$4,$V569-4,0)&amp;"")</f>
        <v/>
      </c>
      <c r="S569" s="250" t="str">
        <f t="shared" ca="1" si="24"/>
        <v/>
      </c>
      <c r="T569" s="250" t="str">
        <f ca="1">IF(B569="","",IF(ISERROR(MATCH($J569,SorP!$B$1:$B$6230,0)),"",INDIRECT("'SorP'!$A$"&amp;MATCH($J569,SorP!$B$1:$B$6230,0))))</f>
        <v/>
      </c>
      <c r="U569" s="280"/>
      <c r="V569" s="281" t="e">
        <f>IF(C569="",NA(),MATCH($B569&amp;$C569,'Smelter Look-up'!$J:$J,0))</f>
        <v>#N/A</v>
      </c>
      <c r="W569" s="282"/>
      <c r="X569" s="282">
        <f t="shared" ca="1" si="25"/>
        <v>0</v>
      </c>
      <c r="Y569" s="282"/>
      <c r="Z569" s="282"/>
      <c r="AB569" s="284" t="str">
        <f t="shared" si="26"/>
        <v/>
      </c>
    </row>
    <row r="570" spans="1:28" s="283" customFormat="1" ht="20.25">
      <c r="A570" s="235"/>
      <c r="B570" s="236" t="str">
        <f>IF(LEN(A570)=0,"",INDEX('Smelter Look-up'!$A:$A,MATCH($A570,'Smelter Look-up'!$E:$E,0)))</f>
        <v/>
      </c>
      <c r="C570" s="242" t="str">
        <f>IF(LEN(A570)=0,"",INDEX('Smelter Look-up'!$C:$C,MATCH($A570,'Smelter Look-up'!$E:$E,0)))</f>
        <v/>
      </c>
      <c r="D570" s="236"/>
      <c r="E570" s="236" t="str">
        <f ca="1">IF(ISERROR($V570),"",OFFSET('Smelter Look-up'!$D$4,$V570-4,0)&amp;"")</f>
        <v/>
      </c>
      <c r="F570" s="236" t="str">
        <f ca="1">IF(ISERROR($V570),"",OFFSET('Smelter Look-up'!$E$4,$V570-4,0))</f>
        <v/>
      </c>
      <c r="G570" s="236" t="str">
        <f ca="1">IF(C570=$X$4,"Enter smelter details", IF(ISERROR($V570),"",OFFSET('Smelter Look-up'!$F$4,$V570-4,0)))</f>
        <v/>
      </c>
      <c r="H570" s="237" t="str">
        <f ca="1">IF(ISERROR($V570),"",OFFSET('Smelter Look-up'!$G$4,$V570-4,0))</f>
        <v/>
      </c>
      <c r="I570" s="238" t="str">
        <f ca="1">IF(ISERROR($V570),"",OFFSET('Smelter Look-up'!$H$4,$V570-4,0))</f>
        <v/>
      </c>
      <c r="J570" s="238" t="str">
        <f ca="1">IF(ISERROR($V570),"",OFFSET('Smelter Look-up'!$I$4,$V570-4,0))</f>
        <v/>
      </c>
      <c r="K570" s="240"/>
      <c r="L570" s="240"/>
      <c r="M570" s="240"/>
      <c r="N570" s="240"/>
      <c r="O570" s="240"/>
      <c r="P570" s="239"/>
      <c r="Q570" s="241"/>
      <c r="R570" s="236" t="str">
        <f ca="1">IF(ISERROR($V570),"",OFFSET('Smelter Look-up'!$C$4,$V570-4,0)&amp;"")</f>
        <v/>
      </c>
      <c r="S570" s="250" t="str">
        <f t="shared" ca="1" si="24"/>
        <v/>
      </c>
      <c r="T570" s="250" t="str">
        <f ca="1">IF(B570="","",IF(ISERROR(MATCH($J570,SorP!$B$1:$B$6230,0)),"",INDIRECT("'SorP'!$A$"&amp;MATCH($J570,SorP!$B$1:$B$6230,0))))</f>
        <v/>
      </c>
      <c r="U570" s="280"/>
      <c r="V570" s="281" t="e">
        <f>IF(C570="",NA(),MATCH($B570&amp;$C570,'Smelter Look-up'!$J:$J,0))</f>
        <v>#N/A</v>
      </c>
      <c r="W570" s="282"/>
      <c r="X570" s="282">
        <f t="shared" ca="1" si="25"/>
        <v>0</v>
      </c>
      <c r="Y570" s="282"/>
      <c r="Z570" s="282"/>
      <c r="AB570" s="284" t="str">
        <f t="shared" si="26"/>
        <v/>
      </c>
    </row>
    <row r="571" spans="1:28" s="283" customFormat="1" ht="20.25">
      <c r="A571" s="235"/>
      <c r="B571" s="236" t="str">
        <f>IF(LEN(A571)=0,"",INDEX('Smelter Look-up'!$A:$A,MATCH($A571,'Smelter Look-up'!$E:$E,0)))</f>
        <v/>
      </c>
      <c r="C571" s="242" t="str">
        <f>IF(LEN(A571)=0,"",INDEX('Smelter Look-up'!$C:$C,MATCH($A571,'Smelter Look-up'!$E:$E,0)))</f>
        <v/>
      </c>
      <c r="D571" s="236"/>
      <c r="E571" s="236" t="str">
        <f ca="1">IF(ISERROR($V571),"",OFFSET('Smelter Look-up'!$D$4,$V571-4,0)&amp;"")</f>
        <v/>
      </c>
      <c r="F571" s="236" t="str">
        <f ca="1">IF(ISERROR($V571),"",OFFSET('Smelter Look-up'!$E$4,$V571-4,0))</f>
        <v/>
      </c>
      <c r="G571" s="236" t="str">
        <f ca="1">IF(C571=$X$4,"Enter smelter details", IF(ISERROR($V571),"",OFFSET('Smelter Look-up'!$F$4,$V571-4,0)))</f>
        <v/>
      </c>
      <c r="H571" s="237" t="str">
        <f ca="1">IF(ISERROR($V571),"",OFFSET('Smelter Look-up'!$G$4,$V571-4,0))</f>
        <v/>
      </c>
      <c r="I571" s="238" t="str">
        <f ca="1">IF(ISERROR($V571),"",OFFSET('Smelter Look-up'!$H$4,$V571-4,0))</f>
        <v/>
      </c>
      <c r="J571" s="238" t="str">
        <f ca="1">IF(ISERROR($V571),"",OFFSET('Smelter Look-up'!$I$4,$V571-4,0))</f>
        <v/>
      </c>
      <c r="K571" s="240"/>
      <c r="L571" s="240"/>
      <c r="M571" s="240"/>
      <c r="N571" s="240"/>
      <c r="O571" s="240"/>
      <c r="P571" s="239"/>
      <c r="Q571" s="241"/>
      <c r="R571" s="236" t="str">
        <f ca="1">IF(ISERROR($V571),"",OFFSET('Smelter Look-up'!$C$4,$V571-4,0)&amp;"")</f>
        <v/>
      </c>
      <c r="S571" s="250" t="str">
        <f t="shared" ref="S571:S634" ca="1" si="27">IF(B571="","",IF(ISERROR(MATCH($E571,CL,0)),"Unknown",INDIRECT("'C'!$A$"&amp;MATCH($E571,CL,0)+1)))</f>
        <v/>
      </c>
      <c r="T571" s="250" t="str">
        <f ca="1">IF(B571="","",IF(ISERROR(MATCH($J571,SorP!$B$1:$B$6230,0)),"",INDIRECT("'SorP'!$A$"&amp;MATCH($J571,SorP!$B$1:$B$6230,0))))</f>
        <v/>
      </c>
      <c r="U571" s="280"/>
      <c r="V571" s="281" t="e">
        <f>IF(C571="",NA(),MATCH($B571&amp;$C571,'Smelter Look-up'!$J:$J,0))</f>
        <v>#N/A</v>
      </c>
      <c r="W571" s="282"/>
      <c r="X571" s="282">
        <f t="shared" ref="X571:X634" ca="1" si="28">IF(AND(C571="Smelter not listed",OR(LEN(D571)=0,LEN(E571)=0)),1,0)</f>
        <v>0</v>
      </c>
      <c r="Y571" s="282"/>
      <c r="Z571" s="282"/>
      <c r="AB571" s="284" t="str">
        <f t="shared" ref="AB571:AB634" si="29">B571&amp;C571</f>
        <v/>
      </c>
    </row>
    <row r="572" spans="1:28" s="283" customFormat="1" ht="20.25">
      <c r="A572" s="235"/>
      <c r="B572" s="236" t="str">
        <f>IF(LEN(A572)=0,"",INDEX('Smelter Look-up'!$A:$A,MATCH($A572,'Smelter Look-up'!$E:$E,0)))</f>
        <v/>
      </c>
      <c r="C572" s="242" t="str">
        <f>IF(LEN(A572)=0,"",INDEX('Smelter Look-up'!$C:$C,MATCH($A572,'Smelter Look-up'!$E:$E,0)))</f>
        <v/>
      </c>
      <c r="D572" s="236"/>
      <c r="E572" s="236" t="str">
        <f ca="1">IF(ISERROR($V572),"",OFFSET('Smelter Look-up'!$D$4,$V572-4,0)&amp;"")</f>
        <v/>
      </c>
      <c r="F572" s="236" t="str">
        <f ca="1">IF(ISERROR($V572),"",OFFSET('Smelter Look-up'!$E$4,$V572-4,0))</f>
        <v/>
      </c>
      <c r="G572" s="236" t="str">
        <f ca="1">IF(C572=$X$4,"Enter smelter details", IF(ISERROR($V572),"",OFFSET('Smelter Look-up'!$F$4,$V572-4,0)))</f>
        <v/>
      </c>
      <c r="H572" s="237" t="str">
        <f ca="1">IF(ISERROR($V572),"",OFFSET('Smelter Look-up'!$G$4,$V572-4,0))</f>
        <v/>
      </c>
      <c r="I572" s="238" t="str">
        <f ca="1">IF(ISERROR($V572),"",OFFSET('Smelter Look-up'!$H$4,$V572-4,0))</f>
        <v/>
      </c>
      <c r="J572" s="238" t="str">
        <f ca="1">IF(ISERROR($V572),"",OFFSET('Smelter Look-up'!$I$4,$V572-4,0))</f>
        <v/>
      </c>
      <c r="K572" s="240"/>
      <c r="L572" s="240"/>
      <c r="M572" s="240"/>
      <c r="N572" s="240"/>
      <c r="O572" s="240"/>
      <c r="P572" s="239"/>
      <c r="Q572" s="241"/>
      <c r="R572" s="236" t="str">
        <f ca="1">IF(ISERROR($V572),"",OFFSET('Smelter Look-up'!$C$4,$V572-4,0)&amp;"")</f>
        <v/>
      </c>
      <c r="S572" s="250" t="str">
        <f t="shared" ca="1" si="27"/>
        <v/>
      </c>
      <c r="T572" s="250" t="str">
        <f ca="1">IF(B572="","",IF(ISERROR(MATCH($J572,SorP!$B$1:$B$6230,0)),"",INDIRECT("'SorP'!$A$"&amp;MATCH($J572,SorP!$B$1:$B$6230,0))))</f>
        <v/>
      </c>
      <c r="U572" s="280"/>
      <c r="V572" s="281" t="e">
        <f>IF(C572="",NA(),MATCH($B572&amp;$C572,'Smelter Look-up'!$J:$J,0))</f>
        <v>#N/A</v>
      </c>
      <c r="W572" s="282"/>
      <c r="X572" s="282">
        <f t="shared" ca="1" si="28"/>
        <v>0</v>
      </c>
      <c r="Y572" s="282"/>
      <c r="Z572" s="282"/>
      <c r="AB572" s="284" t="str">
        <f t="shared" si="29"/>
        <v/>
      </c>
    </row>
    <row r="573" spans="1:28" s="283" customFormat="1" ht="20.25">
      <c r="A573" s="235"/>
      <c r="B573" s="236" t="str">
        <f>IF(LEN(A573)=0,"",INDEX('Smelter Look-up'!$A:$A,MATCH($A573,'Smelter Look-up'!$E:$E,0)))</f>
        <v/>
      </c>
      <c r="C573" s="242" t="str">
        <f>IF(LEN(A573)=0,"",INDEX('Smelter Look-up'!$C:$C,MATCH($A573,'Smelter Look-up'!$E:$E,0)))</f>
        <v/>
      </c>
      <c r="D573" s="236"/>
      <c r="E573" s="236" t="str">
        <f ca="1">IF(ISERROR($V573),"",OFFSET('Smelter Look-up'!$D$4,$V573-4,0)&amp;"")</f>
        <v/>
      </c>
      <c r="F573" s="236" t="str">
        <f ca="1">IF(ISERROR($V573),"",OFFSET('Smelter Look-up'!$E$4,$V573-4,0))</f>
        <v/>
      </c>
      <c r="G573" s="236" t="str">
        <f ca="1">IF(C573=$X$4,"Enter smelter details", IF(ISERROR($V573),"",OFFSET('Smelter Look-up'!$F$4,$V573-4,0)))</f>
        <v/>
      </c>
      <c r="H573" s="237" t="str">
        <f ca="1">IF(ISERROR($V573),"",OFFSET('Smelter Look-up'!$G$4,$V573-4,0))</f>
        <v/>
      </c>
      <c r="I573" s="238" t="str">
        <f ca="1">IF(ISERROR($V573),"",OFFSET('Smelter Look-up'!$H$4,$V573-4,0))</f>
        <v/>
      </c>
      <c r="J573" s="238" t="str">
        <f ca="1">IF(ISERROR($V573),"",OFFSET('Smelter Look-up'!$I$4,$V573-4,0))</f>
        <v/>
      </c>
      <c r="K573" s="240"/>
      <c r="L573" s="240"/>
      <c r="M573" s="240"/>
      <c r="N573" s="240"/>
      <c r="O573" s="240"/>
      <c r="P573" s="239"/>
      <c r="Q573" s="241"/>
      <c r="R573" s="236" t="str">
        <f ca="1">IF(ISERROR($V573),"",OFFSET('Smelter Look-up'!$C$4,$V573-4,0)&amp;"")</f>
        <v/>
      </c>
      <c r="S573" s="250" t="str">
        <f t="shared" ca="1" si="27"/>
        <v/>
      </c>
      <c r="T573" s="250" t="str">
        <f ca="1">IF(B573="","",IF(ISERROR(MATCH($J573,SorP!$B$1:$B$6230,0)),"",INDIRECT("'SorP'!$A$"&amp;MATCH($J573,SorP!$B$1:$B$6230,0))))</f>
        <v/>
      </c>
      <c r="U573" s="280"/>
      <c r="V573" s="281" t="e">
        <f>IF(C573="",NA(),MATCH($B573&amp;$C573,'Smelter Look-up'!$J:$J,0))</f>
        <v>#N/A</v>
      </c>
      <c r="W573" s="282"/>
      <c r="X573" s="282">
        <f t="shared" ca="1" si="28"/>
        <v>0</v>
      </c>
      <c r="Y573" s="282"/>
      <c r="Z573" s="282"/>
      <c r="AB573" s="284" t="str">
        <f t="shared" si="29"/>
        <v/>
      </c>
    </row>
    <row r="574" spans="1:28" s="283" customFormat="1" ht="20.25">
      <c r="A574" s="235"/>
      <c r="B574" s="236" t="str">
        <f>IF(LEN(A574)=0,"",INDEX('Smelter Look-up'!$A:$A,MATCH($A574,'Smelter Look-up'!$E:$E,0)))</f>
        <v/>
      </c>
      <c r="C574" s="242" t="str">
        <f>IF(LEN(A574)=0,"",INDEX('Smelter Look-up'!$C:$C,MATCH($A574,'Smelter Look-up'!$E:$E,0)))</f>
        <v/>
      </c>
      <c r="D574" s="236"/>
      <c r="E574" s="236" t="str">
        <f ca="1">IF(ISERROR($V574),"",OFFSET('Smelter Look-up'!$D$4,$V574-4,0)&amp;"")</f>
        <v/>
      </c>
      <c r="F574" s="236" t="str">
        <f ca="1">IF(ISERROR($V574),"",OFFSET('Smelter Look-up'!$E$4,$V574-4,0))</f>
        <v/>
      </c>
      <c r="G574" s="236" t="str">
        <f ca="1">IF(C574=$X$4,"Enter smelter details", IF(ISERROR($V574),"",OFFSET('Smelter Look-up'!$F$4,$V574-4,0)))</f>
        <v/>
      </c>
      <c r="H574" s="237" t="str">
        <f ca="1">IF(ISERROR($V574),"",OFFSET('Smelter Look-up'!$G$4,$V574-4,0))</f>
        <v/>
      </c>
      <c r="I574" s="238" t="str">
        <f ca="1">IF(ISERROR($V574),"",OFFSET('Smelter Look-up'!$H$4,$V574-4,0))</f>
        <v/>
      </c>
      <c r="J574" s="238" t="str">
        <f ca="1">IF(ISERROR($V574),"",OFFSET('Smelter Look-up'!$I$4,$V574-4,0))</f>
        <v/>
      </c>
      <c r="K574" s="240"/>
      <c r="L574" s="240"/>
      <c r="M574" s="240"/>
      <c r="N574" s="240"/>
      <c r="O574" s="240"/>
      <c r="P574" s="239"/>
      <c r="Q574" s="241"/>
      <c r="R574" s="236" t="str">
        <f ca="1">IF(ISERROR($V574),"",OFFSET('Smelter Look-up'!$C$4,$V574-4,0)&amp;"")</f>
        <v/>
      </c>
      <c r="S574" s="250" t="str">
        <f t="shared" ca="1" si="27"/>
        <v/>
      </c>
      <c r="T574" s="250" t="str">
        <f ca="1">IF(B574="","",IF(ISERROR(MATCH($J574,SorP!$B$1:$B$6230,0)),"",INDIRECT("'SorP'!$A$"&amp;MATCH($J574,SorP!$B$1:$B$6230,0))))</f>
        <v/>
      </c>
      <c r="U574" s="280"/>
      <c r="V574" s="281" t="e">
        <f>IF(C574="",NA(),MATCH($B574&amp;$C574,'Smelter Look-up'!$J:$J,0))</f>
        <v>#N/A</v>
      </c>
      <c r="W574" s="282"/>
      <c r="X574" s="282">
        <f t="shared" ca="1" si="28"/>
        <v>0</v>
      </c>
      <c r="Y574" s="282"/>
      <c r="Z574" s="282"/>
      <c r="AB574" s="284" t="str">
        <f t="shared" si="29"/>
        <v/>
      </c>
    </row>
    <row r="575" spans="1:28" s="283" customFormat="1" ht="20.25">
      <c r="A575" s="235"/>
      <c r="B575" s="236" t="str">
        <f>IF(LEN(A575)=0,"",INDEX('Smelter Look-up'!$A:$A,MATCH($A575,'Smelter Look-up'!$E:$E,0)))</f>
        <v/>
      </c>
      <c r="C575" s="242" t="str">
        <f>IF(LEN(A575)=0,"",INDEX('Smelter Look-up'!$C:$C,MATCH($A575,'Smelter Look-up'!$E:$E,0)))</f>
        <v/>
      </c>
      <c r="D575" s="236"/>
      <c r="E575" s="236" t="str">
        <f ca="1">IF(ISERROR($V575),"",OFFSET('Smelter Look-up'!$D$4,$V575-4,0)&amp;"")</f>
        <v/>
      </c>
      <c r="F575" s="236" t="str">
        <f ca="1">IF(ISERROR($V575),"",OFFSET('Smelter Look-up'!$E$4,$V575-4,0))</f>
        <v/>
      </c>
      <c r="G575" s="236" t="str">
        <f ca="1">IF(C575=$X$4,"Enter smelter details", IF(ISERROR($V575),"",OFFSET('Smelter Look-up'!$F$4,$V575-4,0)))</f>
        <v/>
      </c>
      <c r="H575" s="237" t="str">
        <f ca="1">IF(ISERROR($V575),"",OFFSET('Smelter Look-up'!$G$4,$V575-4,0))</f>
        <v/>
      </c>
      <c r="I575" s="238" t="str">
        <f ca="1">IF(ISERROR($V575),"",OFFSET('Smelter Look-up'!$H$4,$V575-4,0))</f>
        <v/>
      </c>
      <c r="J575" s="238" t="str">
        <f ca="1">IF(ISERROR($V575),"",OFFSET('Smelter Look-up'!$I$4,$V575-4,0))</f>
        <v/>
      </c>
      <c r="K575" s="240"/>
      <c r="L575" s="240"/>
      <c r="M575" s="240"/>
      <c r="N575" s="240"/>
      <c r="O575" s="240"/>
      <c r="P575" s="239"/>
      <c r="Q575" s="241"/>
      <c r="R575" s="236" t="str">
        <f ca="1">IF(ISERROR($V575),"",OFFSET('Smelter Look-up'!$C$4,$V575-4,0)&amp;"")</f>
        <v/>
      </c>
      <c r="S575" s="250" t="str">
        <f t="shared" ca="1" si="27"/>
        <v/>
      </c>
      <c r="T575" s="250" t="str">
        <f ca="1">IF(B575="","",IF(ISERROR(MATCH($J575,SorP!$B$1:$B$6230,0)),"",INDIRECT("'SorP'!$A$"&amp;MATCH($J575,SorP!$B$1:$B$6230,0))))</f>
        <v/>
      </c>
      <c r="U575" s="280"/>
      <c r="V575" s="281" t="e">
        <f>IF(C575="",NA(),MATCH($B575&amp;$C575,'Smelter Look-up'!$J:$J,0))</f>
        <v>#N/A</v>
      </c>
      <c r="W575" s="282"/>
      <c r="X575" s="282">
        <f t="shared" ca="1" si="28"/>
        <v>0</v>
      </c>
      <c r="Y575" s="282"/>
      <c r="Z575" s="282"/>
      <c r="AB575" s="284" t="str">
        <f t="shared" si="29"/>
        <v/>
      </c>
    </row>
    <row r="576" spans="1:28" s="283" customFormat="1" ht="20.25">
      <c r="A576" s="235"/>
      <c r="B576" s="236" t="str">
        <f>IF(LEN(A576)=0,"",INDEX('Smelter Look-up'!$A:$A,MATCH($A576,'Smelter Look-up'!$E:$E,0)))</f>
        <v/>
      </c>
      <c r="C576" s="242" t="str">
        <f>IF(LEN(A576)=0,"",INDEX('Smelter Look-up'!$C:$C,MATCH($A576,'Smelter Look-up'!$E:$E,0)))</f>
        <v/>
      </c>
      <c r="D576" s="236"/>
      <c r="E576" s="236" t="str">
        <f ca="1">IF(ISERROR($V576),"",OFFSET('Smelter Look-up'!$D$4,$V576-4,0)&amp;"")</f>
        <v/>
      </c>
      <c r="F576" s="236" t="str">
        <f ca="1">IF(ISERROR($V576),"",OFFSET('Smelter Look-up'!$E$4,$V576-4,0))</f>
        <v/>
      </c>
      <c r="G576" s="236" t="str">
        <f ca="1">IF(C576=$X$4,"Enter smelter details", IF(ISERROR($V576),"",OFFSET('Smelter Look-up'!$F$4,$V576-4,0)))</f>
        <v/>
      </c>
      <c r="H576" s="237" t="str">
        <f ca="1">IF(ISERROR($V576),"",OFFSET('Smelter Look-up'!$G$4,$V576-4,0))</f>
        <v/>
      </c>
      <c r="I576" s="238" t="str">
        <f ca="1">IF(ISERROR($V576),"",OFFSET('Smelter Look-up'!$H$4,$V576-4,0))</f>
        <v/>
      </c>
      <c r="J576" s="238" t="str">
        <f ca="1">IF(ISERROR($V576),"",OFFSET('Smelter Look-up'!$I$4,$V576-4,0))</f>
        <v/>
      </c>
      <c r="K576" s="240"/>
      <c r="L576" s="240"/>
      <c r="M576" s="240"/>
      <c r="N576" s="240"/>
      <c r="O576" s="240"/>
      <c r="P576" s="239"/>
      <c r="Q576" s="241"/>
      <c r="R576" s="236" t="str">
        <f ca="1">IF(ISERROR($V576),"",OFFSET('Smelter Look-up'!$C$4,$V576-4,0)&amp;"")</f>
        <v/>
      </c>
      <c r="S576" s="250" t="str">
        <f t="shared" ca="1" si="27"/>
        <v/>
      </c>
      <c r="T576" s="250" t="str">
        <f ca="1">IF(B576="","",IF(ISERROR(MATCH($J576,SorP!$B$1:$B$6230,0)),"",INDIRECT("'SorP'!$A$"&amp;MATCH($J576,SorP!$B$1:$B$6230,0))))</f>
        <v/>
      </c>
      <c r="U576" s="280"/>
      <c r="V576" s="281" t="e">
        <f>IF(C576="",NA(),MATCH($B576&amp;$C576,'Smelter Look-up'!$J:$J,0))</f>
        <v>#N/A</v>
      </c>
      <c r="W576" s="282"/>
      <c r="X576" s="282">
        <f t="shared" ca="1" si="28"/>
        <v>0</v>
      </c>
      <c r="Y576" s="282"/>
      <c r="Z576" s="282"/>
      <c r="AB576" s="284" t="str">
        <f t="shared" si="29"/>
        <v/>
      </c>
    </row>
    <row r="577" spans="1:28" s="283" customFormat="1" ht="20.25">
      <c r="A577" s="235"/>
      <c r="B577" s="236" t="str">
        <f>IF(LEN(A577)=0,"",INDEX('Smelter Look-up'!$A:$A,MATCH($A577,'Smelter Look-up'!$E:$E,0)))</f>
        <v/>
      </c>
      <c r="C577" s="242" t="str">
        <f>IF(LEN(A577)=0,"",INDEX('Smelter Look-up'!$C:$C,MATCH($A577,'Smelter Look-up'!$E:$E,0)))</f>
        <v/>
      </c>
      <c r="D577" s="236"/>
      <c r="E577" s="236" t="str">
        <f ca="1">IF(ISERROR($V577),"",OFFSET('Smelter Look-up'!$D$4,$V577-4,0)&amp;"")</f>
        <v/>
      </c>
      <c r="F577" s="236" t="str">
        <f ca="1">IF(ISERROR($V577),"",OFFSET('Smelter Look-up'!$E$4,$V577-4,0))</f>
        <v/>
      </c>
      <c r="G577" s="236" t="str">
        <f ca="1">IF(C577=$X$4,"Enter smelter details", IF(ISERROR($V577),"",OFFSET('Smelter Look-up'!$F$4,$V577-4,0)))</f>
        <v/>
      </c>
      <c r="H577" s="237" t="str">
        <f ca="1">IF(ISERROR($V577),"",OFFSET('Smelter Look-up'!$G$4,$V577-4,0))</f>
        <v/>
      </c>
      <c r="I577" s="238" t="str">
        <f ca="1">IF(ISERROR($V577),"",OFFSET('Smelter Look-up'!$H$4,$V577-4,0))</f>
        <v/>
      </c>
      <c r="J577" s="238" t="str">
        <f ca="1">IF(ISERROR($V577),"",OFFSET('Smelter Look-up'!$I$4,$V577-4,0))</f>
        <v/>
      </c>
      <c r="K577" s="240"/>
      <c r="L577" s="240"/>
      <c r="M577" s="240"/>
      <c r="N577" s="240"/>
      <c r="O577" s="240"/>
      <c r="P577" s="239"/>
      <c r="Q577" s="241"/>
      <c r="R577" s="236" t="str">
        <f ca="1">IF(ISERROR($V577),"",OFFSET('Smelter Look-up'!$C$4,$V577-4,0)&amp;"")</f>
        <v/>
      </c>
      <c r="S577" s="250" t="str">
        <f t="shared" ca="1" si="27"/>
        <v/>
      </c>
      <c r="T577" s="250" t="str">
        <f ca="1">IF(B577="","",IF(ISERROR(MATCH($J577,SorP!$B$1:$B$6230,0)),"",INDIRECT("'SorP'!$A$"&amp;MATCH($J577,SorP!$B$1:$B$6230,0))))</f>
        <v/>
      </c>
      <c r="U577" s="280"/>
      <c r="V577" s="281" t="e">
        <f>IF(C577="",NA(),MATCH($B577&amp;$C577,'Smelter Look-up'!$J:$J,0))</f>
        <v>#N/A</v>
      </c>
      <c r="W577" s="282"/>
      <c r="X577" s="282">
        <f t="shared" ca="1" si="28"/>
        <v>0</v>
      </c>
      <c r="Y577" s="282"/>
      <c r="Z577" s="282"/>
      <c r="AB577" s="284" t="str">
        <f t="shared" si="29"/>
        <v/>
      </c>
    </row>
    <row r="578" spans="1:28" s="283" customFormat="1" ht="20.25">
      <c r="A578" s="235"/>
      <c r="B578" s="236" t="str">
        <f>IF(LEN(A578)=0,"",INDEX('Smelter Look-up'!$A:$A,MATCH($A578,'Smelter Look-up'!$E:$E,0)))</f>
        <v/>
      </c>
      <c r="C578" s="242" t="str">
        <f>IF(LEN(A578)=0,"",INDEX('Smelter Look-up'!$C:$C,MATCH($A578,'Smelter Look-up'!$E:$E,0)))</f>
        <v/>
      </c>
      <c r="D578" s="236"/>
      <c r="E578" s="236" t="str">
        <f ca="1">IF(ISERROR($V578),"",OFFSET('Smelter Look-up'!$D$4,$V578-4,0)&amp;"")</f>
        <v/>
      </c>
      <c r="F578" s="236" t="str">
        <f ca="1">IF(ISERROR($V578),"",OFFSET('Smelter Look-up'!$E$4,$V578-4,0))</f>
        <v/>
      </c>
      <c r="G578" s="236" t="str">
        <f ca="1">IF(C578=$X$4,"Enter smelter details", IF(ISERROR($V578),"",OFFSET('Smelter Look-up'!$F$4,$V578-4,0)))</f>
        <v/>
      </c>
      <c r="H578" s="237" t="str">
        <f ca="1">IF(ISERROR($V578),"",OFFSET('Smelter Look-up'!$G$4,$V578-4,0))</f>
        <v/>
      </c>
      <c r="I578" s="238" t="str">
        <f ca="1">IF(ISERROR($V578),"",OFFSET('Smelter Look-up'!$H$4,$V578-4,0))</f>
        <v/>
      </c>
      <c r="J578" s="238" t="str">
        <f ca="1">IF(ISERROR($V578),"",OFFSET('Smelter Look-up'!$I$4,$V578-4,0))</f>
        <v/>
      </c>
      <c r="K578" s="240"/>
      <c r="L578" s="240"/>
      <c r="M578" s="240"/>
      <c r="N578" s="240"/>
      <c r="O578" s="240"/>
      <c r="P578" s="239"/>
      <c r="Q578" s="241"/>
      <c r="R578" s="236" t="str">
        <f ca="1">IF(ISERROR($V578),"",OFFSET('Smelter Look-up'!$C$4,$V578-4,0)&amp;"")</f>
        <v/>
      </c>
      <c r="S578" s="250" t="str">
        <f t="shared" ca="1" si="27"/>
        <v/>
      </c>
      <c r="T578" s="250" t="str">
        <f ca="1">IF(B578="","",IF(ISERROR(MATCH($J578,SorP!$B$1:$B$6230,0)),"",INDIRECT("'SorP'!$A$"&amp;MATCH($J578,SorP!$B$1:$B$6230,0))))</f>
        <v/>
      </c>
      <c r="U578" s="280"/>
      <c r="V578" s="281" t="e">
        <f>IF(C578="",NA(),MATCH($B578&amp;$C578,'Smelter Look-up'!$J:$J,0))</f>
        <v>#N/A</v>
      </c>
      <c r="W578" s="282"/>
      <c r="X578" s="282">
        <f t="shared" ca="1" si="28"/>
        <v>0</v>
      </c>
      <c r="Y578" s="282"/>
      <c r="Z578" s="282"/>
      <c r="AB578" s="284" t="str">
        <f t="shared" si="29"/>
        <v/>
      </c>
    </row>
    <row r="579" spans="1:28" s="283" customFormat="1" ht="20.25">
      <c r="A579" s="235"/>
      <c r="B579" s="236" t="str">
        <f>IF(LEN(A579)=0,"",INDEX('Smelter Look-up'!$A:$A,MATCH($A579,'Smelter Look-up'!$E:$E,0)))</f>
        <v/>
      </c>
      <c r="C579" s="242" t="str">
        <f>IF(LEN(A579)=0,"",INDEX('Smelter Look-up'!$C:$C,MATCH($A579,'Smelter Look-up'!$E:$E,0)))</f>
        <v/>
      </c>
      <c r="D579" s="236"/>
      <c r="E579" s="236" t="str">
        <f ca="1">IF(ISERROR($V579),"",OFFSET('Smelter Look-up'!$D$4,$V579-4,0)&amp;"")</f>
        <v/>
      </c>
      <c r="F579" s="236" t="str">
        <f ca="1">IF(ISERROR($V579),"",OFFSET('Smelter Look-up'!$E$4,$V579-4,0))</f>
        <v/>
      </c>
      <c r="G579" s="236" t="str">
        <f ca="1">IF(C579=$X$4,"Enter smelter details", IF(ISERROR($V579),"",OFFSET('Smelter Look-up'!$F$4,$V579-4,0)))</f>
        <v/>
      </c>
      <c r="H579" s="237" t="str">
        <f ca="1">IF(ISERROR($V579),"",OFFSET('Smelter Look-up'!$G$4,$V579-4,0))</f>
        <v/>
      </c>
      <c r="I579" s="238" t="str">
        <f ca="1">IF(ISERROR($V579),"",OFFSET('Smelter Look-up'!$H$4,$V579-4,0))</f>
        <v/>
      </c>
      <c r="J579" s="238" t="str">
        <f ca="1">IF(ISERROR($V579),"",OFFSET('Smelter Look-up'!$I$4,$V579-4,0))</f>
        <v/>
      </c>
      <c r="K579" s="240"/>
      <c r="L579" s="240"/>
      <c r="M579" s="240"/>
      <c r="N579" s="240"/>
      <c r="O579" s="240"/>
      <c r="P579" s="239"/>
      <c r="Q579" s="241"/>
      <c r="R579" s="236" t="str">
        <f ca="1">IF(ISERROR($V579),"",OFFSET('Smelter Look-up'!$C$4,$V579-4,0)&amp;"")</f>
        <v/>
      </c>
      <c r="S579" s="250" t="str">
        <f t="shared" ca="1" si="27"/>
        <v/>
      </c>
      <c r="T579" s="250" t="str">
        <f ca="1">IF(B579="","",IF(ISERROR(MATCH($J579,SorP!$B$1:$B$6230,0)),"",INDIRECT("'SorP'!$A$"&amp;MATCH($J579,SorP!$B$1:$B$6230,0))))</f>
        <v/>
      </c>
      <c r="U579" s="280"/>
      <c r="V579" s="281" t="e">
        <f>IF(C579="",NA(),MATCH($B579&amp;$C579,'Smelter Look-up'!$J:$J,0))</f>
        <v>#N/A</v>
      </c>
      <c r="W579" s="282"/>
      <c r="X579" s="282">
        <f t="shared" ca="1" si="28"/>
        <v>0</v>
      </c>
      <c r="Y579" s="282"/>
      <c r="Z579" s="282"/>
      <c r="AB579" s="284" t="str">
        <f t="shared" si="29"/>
        <v/>
      </c>
    </row>
    <row r="580" spans="1:28" s="283" customFormat="1" ht="20.25">
      <c r="A580" s="235"/>
      <c r="B580" s="236" t="str">
        <f>IF(LEN(A580)=0,"",INDEX('Smelter Look-up'!$A:$A,MATCH($A580,'Smelter Look-up'!$E:$E,0)))</f>
        <v/>
      </c>
      <c r="C580" s="242" t="str">
        <f>IF(LEN(A580)=0,"",INDEX('Smelter Look-up'!$C:$C,MATCH($A580,'Smelter Look-up'!$E:$E,0)))</f>
        <v/>
      </c>
      <c r="D580" s="236"/>
      <c r="E580" s="236" t="str">
        <f ca="1">IF(ISERROR($V580),"",OFFSET('Smelter Look-up'!$D$4,$V580-4,0)&amp;"")</f>
        <v/>
      </c>
      <c r="F580" s="236" t="str">
        <f ca="1">IF(ISERROR($V580),"",OFFSET('Smelter Look-up'!$E$4,$V580-4,0))</f>
        <v/>
      </c>
      <c r="G580" s="236" t="str">
        <f ca="1">IF(C580=$X$4,"Enter smelter details", IF(ISERROR($V580),"",OFFSET('Smelter Look-up'!$F$4,$V580-4,0)))</f>
        <v/>
      </c>
      <c r="H580" s="237" t="str">
        <f ca="1">IF(ISERROR($V580),"",OFFSET('Smelter Look-up'!$G$4,$V580-4,0))</f>
        <v/>
      </c>
      <c r="I580" s="238" t="str">
        <f ca="1">IF(ISERROR($V580),"",OFFSET('Smelter Look-up'!$H$4,$V580-4,0))</f>
        <v/>
      </c>
      <c r="J580" s="238" t="str">
        <f ca="1">IF(ISERROR($V580),"",OFFSET('Smelter Look-up'!$I$4,$V580-4,0))</f>
        <v/>
      </c>
      <c r="K580" s="240"/>
      <c r="L580" s="240"/>
      <c r="M580" s="240"/>
      <c r="N580" s="240"/>
      <c r="O580" s="240"/>
      <c r="P580" s="239"/>
      <c r="Q580" s="241"/>
      <c r="R580" s="236" t="str">
        <f ca="1">IF(ISERROR($V580),"",OFFSET('Smelter Look-up'!$C$4,$V580-4,0)&amp;"")</f>
        <v/>
      </c>
      <c r="S580" s="250" t="str">
        <f t="shared" ca="1" si="27"/>
        <v/>
      </c>
      <c r="T580" s="250" t="str">
        <f ca="1">IF(B580="","",IF(ISERROR(MATCH($J580,SorP!$B$1:$B$6230,0)),"",INDIRECT("'SorP'!$A$"&amp;MATCH($J580,SorP!$B$1:$B$6230,0))))</f>
        <v/>
      </c>
      <c r="U580" s="280"/>
      <c r="V580" s="281" t="e">
        <f>IF(C580="",NA(),MATCH($B580&amp;$C580,'Smelter Look-up'!$J:$J,0))</f>
        <v>#N/A</v>
      </c>
      <c r="W580" s="282"/>
      <c r="X580" s="282">
        <f t="shared" ca="1" si="28"/>
        <v>0</v>
      </c>
      <c r="Y580" s="282"/>
      <c r="Z580" s="282"/>
      <c r="AB580" s="284" t="str">
        <f t="shared" si="29"/>
        <v/>
      </c>
    </row>
    <row r="581" spans="1:28" s="283" customFormat="1" ht="20.25">
      <c r="A581" s="235"/>
      <c r="B581" s="236" t="str">
        <f>IF(LEN(A581)=0,"",INDEX('Smelter Look-up'!$A:$A,MATCH($A581,'Smelter Look-up'!$E:$E,0)))</f>
        <v/>
      </c>
      <c r="C581" s="242" t="str">
        <f>IF(LEN(A581)=0,"",INDEX('Smelter Look-up'!$C:$C,MATCH($A581,'Smelter Look-up'!$E:$E,0)))</f>
        <v/>
      </c>
      <c r="D581" s="236"/>
      <c r="E581" s="236" t="str">
        <f ca="1">IF(ISERROR($V581),"",OFFSET('Smelter Look-up'!$D$4,$V581-4,0)&amp;"")</f>
        <v/>
      </c>
      <c r="F581" s="236" t="str">
        <f ca="1">IF(ISERROR($V581),"",OFFSET('Smelter Look-up'!$E$4,$V581-4,0))</f>
        <v/>
      </c>
      <c r="G581" s="236" t="str">
        <f ca="1">IF(C581=$X$4,"Enter smelter details", IF(ISERROR($V581),"",OFFSET('Smelter Look-up'!$F$4,$V581-4,0)))</f>
        <v/>
      </c>
      <c r="H581" s="237" t="str">
        <f ca="1">IF(ISERROR($V581),"",OFFSET('Smelter Look-up'!$G$4,$V581-4,0))</f>
        <v/>
      </c>
      <c r="I581" s="238" t="str">
        <f ca="1">IF(ISERROR($V581),"",OFFSET('Smelter Look-up'!$H$4,$V581-4,0))</f>
        <v/>
      </c>
      <c r="J581" s="238" t="str">
        <f ca="1">IF(ISERROR($V581),"",OFFSET('Smelter Look-up'!$I$4,$V581-4,0))</f>
        <v/>
      </c>
      <c r="K581" s="240"/>
      <c r="L581" s="240"/>
      <c r="M581" s="240"/>
      <c r="N581" s="240"/>
      <c r="O581" s="240"/>
      <c r="P581" s="239"/>
      <c r="Q581" s="241"/>
      <c r="R581" s="236" t="str">
        <f ca="1">IF(ISERROR($V581),"",OFFSET('Smelter Look-up'!$C$4,$V581-4,0)&amp;"")</f>
        <v/>
      </c>
      <c r="S581" s="250" t="str">
        <f t="shared" ca="1" si="27"/>
        <v/>
      </c>
      <c r="T581" s="250" t="str">
        <f ca="1">IF(B581="","",IF(ISERROR(MATCH($J581,SorP!$B$1:$B$6230,0)),"",INDIRECT("'SorP'!$A$"&amp;MATCH($J581,SorP!$B$1:$B$6230,0))))</f>
        <v/>
      </c>
      <c r="U581" s="280"/>
      <c r="V581" s="281" t="e">
        <f>IF(C581="",NA(),MATCH($B581&amp;$C581,'Smelter Look-up'!$J:$J,0))</f>
        <v>#N/A</v>
      </c>
      <c r="W581" s="282"/>
      <c r="X581" s="282">
        <f t="shared" ca="1" si="28"/>
        <v>0</v>
      </c>
      <c r="Y581" s="282"/>
      <c r="Z581" s="282"/>
      <c r="AB581" s="284" t="str">
        <f t="shared" si="29"/>
        <v/>
      </c>
    </row>
    <row r="582" spans="1:28" s="283" customFormat="1" ht="20.25">
      <c r="A582" s="235"/>
      <c r="B582" s="236" t="str">
        <f>IF(LEN(A582)=0,"",INDEX('Smelter Look-up'!$A:$A,MATCH($A582,'Smelter Look-up'!$E:$E,0)))</f>
        <v/>
      </c>
      <c r="C582" s="242" t="str">
        <f>IF(LEN(A582)=0,"",INDEX('Smelter Look-up'!$C:$C,MATCH($A582,'Smelter Look-up'!$E:$E,0)))</f>
        <v/>
      </c>
      <c r="D582" s="236"/>
      <c r="E582" s="236" t="str">
        <f ca="1">IF(ISERROR($V582),"",OFFSET('Smelter Look-up'!$D$4,$V582-4,0)&amp;"")</f>
        <v/>
      </c>
      <c r="F582" s="236" t="str">
        <f ca="1">IF(ISERROR($V582),"",OFFSET('Smelter Look-up'!$E$4,$V582-4,0))</f>
        <v/>
      </c>
      <c r="G582" s="236" t="str">
        <f ca="1">IF(C582=$X$4,"Enter smelter details", IF(ISERROR($V582),"",OFFSET('Smelter Look-up'!$F$4,$V582-4,0)))</f>
        <v/>
      </c>
      <c r="H582" s="237" t="str">
        <f ca="1">IF(ISERROR($V582),"",OFFSET('Smelter Look-up'!$G$4,$V582-4,0))</f>
        <v/>
      </c>
      <c r="I582" s="238" t="str">
        <f ca="1">IF(ISERROR($V582),"",OFFSET('Smelter Look-up'!$H$4,$V582-4,0))</f>
        <v/>
      </c>
      <c r="J582" s="238" t="str">
        <f ca="1">IF(ISERROR($V582),"",OFFSET('Smelter Look-up'!$I$4,$V582-4,0))</f>
        <v/>
      </c>
      <c r="K582" s="240"/>
      <c r="L582" s="240"/>
      <c r="M582" s="240"/>
      <c r="N582" s="240"/>
      <c r="O582" s="240"/>
      <c r="P582" s="239"/>
      <c r="Q582" s="241"/>
      <c r="R582" s="236" t="str">
        <f ca="1">IF(ISERROR($V582),"",OFFSET('Smelter Look-up'!$C$4,$V582-4,0)&amp;"")</f>
        <v/>
      </c>
      <c r="S582" s="250" t="str">
        <f t="shared" ca="1" si="27"/>
        <v/>
      </c>
      <c r="T582" s="250" t="str">
        <f ca="1">IF(B582="","",IF(ISERROR(MATCH($J582,SorP!$B$1:$B$6230,0)),"",INDIRECT("'SorP'!$A$"&amp;MATCH($J582,SorP!$B$1:$B$6230,0))))</f>
        <v/>
      </c>
      <c r="U582" s="280"/>
      <c r="V582" s="281" t="e">
        <f>IF(C582="",NA(),MATCH($B582&amp;$C582,'Smelter Look-up'!$J:$J,0))</f>
        <v>#N/A</v>
      </c>
      <c r="W582" s="282"/>
      <c r="X582" s="282">
        <f t="shared" ca="1" si="28"/>
        <v>0</v>
      </c>
      <c r="Y582" s="282"/>
      <c r="Z582" s="282"/>
      <c r="AB582" s="284" t="str">
        <f t="shared" si="29"/>
        <v/>
      </c>
    </row>
    <row r="583" spans="1:28" s="283" customFormat="1" ht="20.25">
      <c r="A583" s="235"/>
      <c r="B583" s="236" t="str">
        <f>IF(LEN(A583)=0,"",INDEX('Smelter Look-up'!$A:$A,MATCH($A583,'Smelter Look-up'!$E:$E,0)))</f>
        <v/>
      </c>
      <c r="C583" s="242" t="str">
        <f>IF(LEN(A583)=0,"",INDEX('Smelter Look-up'!$C:$C,MATCH($A583,'Smelter Look-up'!$E:$E,0)))</f>
        <v/>
      </c>
      <c r="D583" s="236"/>
      <c r="E583" s="236" t="str">
        <f ca="1">IF(ISERROR($V583),"",OFFSET('Smelter Look-up'!$D$4,$V583-4,0)&amp;"")</f>
        <v/>
      </c>
      <c r="F583" s="236" t="str">
        <f ca="1">IF(ISERROR($V583),"",OFFSET('Smelter Look-up'!$E$4,$V583-4,0))</f>
        <v/>
      </c>
      <c r="G583" s="236" t="str">
        <f ca="1">IF(C583=$X$4,"Enter smelter details", IF(ISERROR($V583),"",OFFSET('Smelter Look-up'!$F$4,$V583-4,0)))</f>
        <v/>
      </c>
      <c r="H583" s="237" t="str">
        <f ca="1">IF(ISERROR($V583),"",OFFSET('Smelter Look-up'!$G$4,$V583-4,0))</f>
        <v/>
      </c>
      <c r="I583" s="238" t="str">
        <f ca="1">IF(ISERROR($V583),"",OFFSET('Smelter Look-up'!$H$4,$V583-4,0))</f>
        <v/>
      </c>
      <c r="J583" s="238" t="str">
        <f ca="1">IF(ISERROR($V583),"",OFFSET('Smelter Look-up'!$I$4,$V583-4,0))</f>
        <v/>
      </c>
      <c r="K583" s="240"/>
      <c r="L583" s="240"/>
      <c r="M583" s="240"/>
      <c r="N583" s="240"/>
      <c r="O583" s="240"/>
      <c r="P583" s="239"/>
      <c r="Q583" s="241"/>
      <c r="R583" s="236" t="str">
        <f ca="1">IF(ISERROR($V583),"",OFFSET('Smelter Look-up'!$C$4,$V583-4,0)&amp;"")</f>
        <v/>
      </c>
      <c r="S583" s="250" t="str">
        <f t="shared" ca="1" si="27"/>
        <v/>
      </c>
      <c r="T583" s="250" t="str">
        <f ca="1">IF(B583="","",IF(ISERROR(MATCH($J583,SorP!$B$1:$B$6230,0)),"",INDIRECT("'SorP'!$A$"&amp;MATCH($J583,SorP!$B$1:$B$6230,0))))</f>
        <v/>
      </c>
      <c r="U583" s="280"/>
      <c r="V583" s="281" t="e">
        <f>IF(C583="",NA(),MATCH($B583&amp;$C583,'Smelter Look-up'!$J:$J,0))</f>
        <v>#N/A</v>
      </c>
      <c r="W583" s="282"/>
      <c r="X583" s="282">
        <f t="shared" ca="1" si="28"/>
        <v>0</v>
      </c>
      <c r="Y583" s="282"/>
      <c r="Z583" s="282"/>
      <c r="AB583" s="284" t="str">
        <f t="shared" si="29"/>
        <v/>
      </c>
    </row>
    <row r="584" spans="1:28" s="283" customFormat="1" ht="20.25">
      <c r="A584" s="235"/>
      <c r="B584" s="236" t="str">
        <f>IF(LEN(A584)=0,"",INDEX('Smelter Look-up'!$A:$A,MATCH($A584,'Smelter Look-up'!$E:$E,0)))</f>
        <v/>
      </c>
      <c r="C584" s="242" t="str">
        <f>IF(LEN(A584)=0,"",INDEX('Smelter Look-up'!$C:$C,MATCH($A584,'Smelter Look-up'!$E:$E,0)))</f>
        <v/>
      </c>
      <c r="D584" s="236"/>
      <c r="E584" s="236" t="str">
        <f ca="1">IF(ISERROR($V584),"",OFFSET('Smelter Look-up'!$D$4,$V584-4,0)&amp;"")</f>
        <v/>
      </c>
      <c r="F584" s="236" t="str">
        <f ca="1">IF(ISERROR($V584),"",OFFSET('Smelter Look-up'!$E$4,$V584-4,0))</f>
        <v/>
      </c>
      <c r="G584" s="236" t="str">
        <f ca="1">IF(C584=$X$4,"Enter smelter details", IF(ISERROR($V584),"",OFFSET('Smelter Look-up'!$F$4,$V584-4,0)))</f>
        <v/>
      </c>
      <c r="H584" s="237" t="str">
        <f ca="1">IF(ISERROR($V584),"",OFFSET('Smelter Look-up'!$G$4,$V584-4,0))</f>
        <v/>
      </c>
      <c r="I584" s="238" t="str">
        <f ca="1">IF(ISERROR($V584),"",OFFSET('Smelter Look-up'!$H$4,$V584-4,0))</f>
        <v/>
      </c>
      <c r="J584" s="238" t="str">
        <f ca="1">IF(ISERROR($V584),"",OFFSET('Smelter Look-up'!$I$4,$V584-4,0))</f>
        <v/>
      </c>
      <c r="K584" s="240"/>
      <c r="L584" s="240"/>
      <c r="M584" s="240"/>
      <c r="N584" s="240"/>
      <c r="O584" s="240"/>
      <c r="P584" s="239"/>
      <c r="Q584" s="241"/>
      <c r="R584" s="236" t="str">
        <f ca="1">IF(ISERROR($V584),"",OFFSET('Smelter Look-up'!$C$4,$V584-4,0)&amp;"")</f>
        <v/>
      </c>
      <c r="S584" s="250" t="str">
        <f t="shared" ca="1" si="27"/>
        <v/>
      </c>
      <c r="T584" s="250" t="str">
        <f ca="1">IF(B584="","",IF(ISERROR(MATCH($J584,SorP!$B$1:$B$6230,0)),"",INDIRECT("'SorP'!$A$"&amp;MATCH($J584,SorP!$B$1:$B$6230,0))))</f>
        <v/>
      </c>
      <c r="U584" s="280"/>
      <c r="V584" s="281" t="e">
        <f>IF(C584="",NA(),MATCH($B584&amp;$C584,'Smelter Look-up'!$J:$J,0))</f>
        <v>#N/A</v>
      </c>
      <c r="W584" s="282"/>
      <c r="X584" s="282">
        <f t="shared" ca="1" si="28"/>
        <v>0</v>
      </c>
      <c r="Y584" s="282"/>
      <c r="Z584" s="282"/>
      <c r="AB584" s="284" t="str">
        <f t="shared" si="29"/>
        <v/>
      </c>
    </row>
    <row r="585" spans="1:28" s="283" customFormat="1" ht="20.25">
      <c r="A585" s="235"/>
      <c r="B585" s="236" t="str">
        <f>IF(LEN(A585)=0,"",INDEX('Smelter Look-up'!$A:$A,MATCH($A585,'Smelter Look-up'!$E:$E,0)))</f>
        <v/>
      </c>
      <c r="C585" s="242" t="str">
        <f>IF(LEN(A585)=0,"",INDEX('Smelter Look-up'!$C:$C,MATCH($A585,'Smelter Look-up'!$E:$E,0)))</f>
        <v/>
      </c>
      <c r="D585" s="236"/>
      <c r="E585" s="236" t="str">
        <f ca="1">IF(ISERROR($V585),"",OFFSET('Smelter Look-up'!$D$4,$V585-4,0)&amp;"")</f>
        <v/>
      </c>
      <c r="F585" s="236" t="str">
        <f ca="1">IF(ISERROR($V585),"",OFFSET('Smelter Look-up'!$E$4,$V585-4,0))</f>
        <v/>
      </c>
      <c r="G585" s="236" t="str">
        <f ca="1">IF(C585=$X$4,"Enter smelter details", IF(ISERROR($V585),"",OFFSET('Smelter Look-up'!$F$4,$V585-4,0)))</f>
        <v/>
      </c>
      <c r="H585" s="237" t="str">
        <f ca="1">IF(ISERROR($V585),"",OFFSET('Smelter Look-up'!$G$4,$V585-4,0))</f>
        <v/>
      </c>
      <c r="I585" s="238" t="str">
        <f ca="1">IF(ISERROR($V585),"",OFFSET('Smelter Look-up'!$H$4,$V585-4,0))</f>
        <v/>
      </c>
      <c r="J585" s="238" t="str">
        <f ca="1">IF(ISERROR($V585),"",OFFSET('Smelter Look-up'!$I$4,$V585-4,0))</f>
        <v/>
      </c>
      <c r="K585" s="240"/>
      <c r="L585" s="240"/>
      <c r="M585" s="240"/>
      <c r="N585" s="240"/>
      <c r="O585" s="240"/>
      <c r="P585" s="239"/>
      <c r="Q585" s="241"/>
      <c r="R585" s="236" t="str">
        <f ca="1">IF(ISERROR($V585),"",OFFSET('Smelter Look-up'!$C$4,$V585-4,0)&amp;"")</f>
        <v/>
      </c>
      <c r="S585" s="250" t="str">
        <f t="shared" ca="1" si="27"/>
        <v/>
      </c>
      <c r="T585" s="250" t="str">
        <f ca="1">IF(B585="","",IF(ISERROR(MATCH($J585,SorP!$B$1:$B$6230,0)),"",INDIRECT("'SorP'!$A$"&amp;MATCH($J585,SorP!$B$1:$B$6230,0))))</f>
        <v/>
      </c>
      <c r="U585" s="280"/>
      <c r="V585" s="281" t="e">
        <f>IF(C585="",NA(),MATCH($B585&amp;$C585,'Smelter Look-up'!$J:$J,0))</f>
        <v>#N/A</v>
      </c>
      <c r="W585" s="282"/>
      <c r="X585" s="282">
        <f t="shared" ca="1" si="28"/>
        <v>0</v>
      </c>
      <c r="Y585" s="282"/>
      <c r="Z585" s="282"/>
      <c r="AB585" s="284" t="str">
        <f t="shared" si="29"/>
        <v/>
      </c>
    </row>
    <row r="586" spans="1:28" s="283" customFormat="1" ht="20.25">
      <c r="A586" s="235"/>
      <c r="B586" s="236" t="str">
        <f>IF(LEN(A586)=0,"",INDEX('Smelter Look-up'!$A:$A,MATCH($A586,'Smelter Look-up'!$E:$E,0)))</f>
        <v/>
      </c>
      <c r="C586" s="242" t="str">
        <f>IF(LEN(A586)=0,"",INDEX('Smelter Look-up'!$C:$C,MATCH($A586,'Smelter Look-up'!$E:$E,0)))</f>
        <v/>
      </c>
      <c r="D586" s="236"/>
      <c r="E586" s="236" t="str">
        <f ca="1">IF(ISERROR($V586),"",OFFSET('Smelter Look-up'!$D$4,$V586-4,0)&amp;"")</f>
        <v/>
      </c>
      <c r="F586" s="236" t="str">
        <f ca="1">IF(ISERROR($V586),"",OFFSET('Smelter Look-up'!$E$4,$V586-4,0))</f>
        <v/>
      </c>
      <c r="G586" s="236" t="str">
        <f ca="1">IF(C586=$X$4,"Enter smelter details", IF(ISERROR($V586),"",OFFSET('Smelter Look-up'!$F$4,$V586-4,0)))</f>
        <v/>
      </c>
      <c r="H586" s="237" t="str">
        <f ca="1">IF(ISERROR($V586),"",OFFSET('Smelter Look-up'!$G$4,$V586-4,0))</f>
        <v/>
      </c>
      <c r="I586" s="238" t="str">
        <f ca="1">IF(ISERROR($V586),"",OFFSET('Smelter Look-up'!$H$4,$V586-4,0))</f>
        <v/>
      </c>
      <c r="J586" s="238" t="str">
        <f ca="1">IF(ISERROR($V586),"",OFFSET('Smelter Look-up'!$I$4,$V586-4,0))</f>
        <v/>
      </c>
      <c r="K586" s="240"/>
      <c r="L586" s="240"/>
      <c r="M586" s="240"/>
      <c r="N586" s="240"/>
      <c r="O586" s="240"/>
      <c r="P586" s="239"/>
      <c r="Q586" s="241"/>
      <c r="R586" s="236" t="str">
        <f ca="1">IF(ISERROR($V586),"",OFFSET('Smelter Look-up'!$C$4,$V586-4,0)&amp;"")</f>
        <v/>
      </c>
      <c r="S586" s="250" t="str">
        <f t="shared" ca="1" si="27"/>
        <v/>
      </c>
      <c r="T586" s="250" t="str">
        <f ca="1">IF(B586="","",IF(ISERROR(MATCH($J586,SorP!$B$1:$B$6230,0)),"",INDIRECT("'SorP'!$A$"&amp;MATCH($J586,SorP!$B$1:$B$6230,0))))</f>
        <v/>
      </c>
      <c r="U586" s="280"/>
      <c r="V586" s="281" t="e">
        <f>IF(C586="",NA(),MATCH($B586&amp;$C586,'Smelter Look-up'!$J:$J,0))</f>
        <v>#N/A</v>
      </c>
      <c r="W586" s="282"/>
      <c r="X586" s="282">
        <f t="shared" ca="1" si="28"/>
        <v>0</v>
      </c>
      <c r="Y586" s="282"/>
      <c r="Z586" s="282"/>
      <c r="AB586" s="284" t="str">
        <f t="shared" si="29"/>
        <v/>
      </c>
    </row>
    <row r="587" spans="1:28" s="283" customFormat="1" ht="20.25">
      <c r="A587" s="235"/>
      <c r="B587" s="236" t="str">
        <f>IF(LEN(A587)=0,"",INDEX('Smelter Look-up'!$A:$A,MATCH($A587,'Smelter Look-up'!$E:$E,0)))</f>
        <v/>
      </c>
      <c r="C587" s="242" t="str">
        <f>IF(LEN(A587)=0,"",INDEX('Smelter Look-up'!$C:$C,MATCH($A587,'Smelter Look-up'!$E:$E,0)))</f>
        <v/>
      </c>
      <c r="D587" s="236"/>
      <c r="E587" s="236" t="str">
        <f ca="1">IF(ISERROR($V587),"",OFFSET('Smelter Look-up'!$D$4,$V587-4,0)&amp;"")</f>
        <v/>
      </c>
      <c r="F587" s="236" t="str">
        <f ca="1">IF(ISERROR($V587),"",OFFSET('Smelter Look-up'!$E$4,$V587-4,0))</f>
        <v/>
      </c>
      <c r="G587" s="236" t="str">
        <f ca="1">IF(C587=$X$4,"Enter smelter details", IF(ISERROR($V587),"",OFFSET('Smelter Look-up'!$F$4,$V587-4,0)))</f>
        <v/>
      </c>
      <c r="H587" s="237" t="str">
        <f ca="1">IF(ISERROR($V587),"",OFFSET('Smelter Look-up'!$G$4,$V587-4,0))</f>
        <v/>
      </c>
      <c r="I587" s="238" t="str">
        <f ca="1">IF(ISERROR($V587),"",OFFSET('Smelter Look-up'!$H$4,$V587-4,0))</f>
        <v/>
      </c>
      <c r="J587" s="238" t="str">
        <f ca="1">IF(ISERROR($V587),"",OFFSET('Smelter Look-up'!$I$4,$V587-4,0))</f>
        <v/>
      </c>
      <c r="K587" s="240"/>
      <c r="L587" s="240"/>
      <c r="M587" s="240"/>
      <c r="N587" s="240"/>
      <c r="O587" s="240"/>
      <c r="P587" s="239"/>
      <c r="Q587" s="241"/>
      <c r="R587" s="236" t="str">
        <f ca="1">IF(ISERROR($V587),"",OFFSET('Smelter Look-up'!$C$4,$V587-4,0)&amp;"")</f>
        <v/>
      </c>
      <c r="S587" s="250" t="str">
        <f t="shared" ca="1" si="27"/>
        <v/>
      </c>
      <c r="T587" s="250" t="str">
        <f ca="1">IF(B587="","",IF(ISERROR(MATCH($J587,SorP!$B$1:$B$6230,0)),"",INDIRECT("'SorP'!$A$"&amp;MATCH($J587,SorP!$B$1:$B$6230,0))))</f>
        <v/>
      </c>
      <c r="U587" s="280"/>
      <c r="V587" s="281" t="e">
        <f>IF(C587="",NA(),MATCH($B587&amp;$C587,'Smelter Look-up'!$J:$J,0))</f>
        <v>#N/A</v>
      </c>
      <c r="W587" s="282"/>
      <c r="X587" s="282">
        <f t="shared" ca="1" si="28"/>
        <v>0</v>
      </c>
      <c r="Y587" s="282"/>
      <c r="Z587" s="282"/>
      <c r="AB587" s="284" t="str">
        <f t="shared" si="29"/>
        <v/>
      </c>
    </row>
    <row r="588" spans="1:28" s="283" customFormat="1" ht="20.25">
      <c r="A588" s="235"/>
      <c r="B588" s="236" t="str">
        <f>IF(LEN(A588)=0,"",INDEX('Smelter Look-up'!$A:$A,MATCH($A588,'Smelter Look-up'!$E:$E,0)))</f>
        <v/>
      </c>
      <c r="C588" s="242" t="str">
        <f>IF(LEN(A588)=0,"",INDEX('Smelter Look-up'!$C:$C,MATCH($A588,'Smelter Look-up'!$E:$E,0)))</f>
        <v/>
      </c>
      <c r="D588" s="236"/>
      <c r="E588" s="236" t="str">
        <f ca="1">IF(ISERROR($V588),"",OFFSET('Smelter Look-up'!$D$4,$V588-4,0)&amp;"")</f>
        <v/>
      </c>
      <c r="F588" s="236" t="str">
        <f ca="1">IF(ISERROR($V588),"",OFFSET('Smelter Look-up'!$E$4,$V588-4,0))</f>
        <v/>
      </c>
      <c r="G588" s="236" t="str">
        <f ca="1">IF(C588=$X$4,"Enter smelter details", IF(ISERROR($V588),"",OFFSET('Smelter Look-up'!$F$4,$V588-4,0)))</f>
        <v/>
      </c>
      <c r="H588" s="237" t="str">
        <f ca="1">IF(ISERROR($V588),"",OFFSET('Smelter Look-up'!$G$4,$V588-4,0))</f>
        <v/>
      </c>
      <c r="I588" s="238" t="str">
        <f ca="1">IF(ISERROR($V588),"",OFFSET('Smelter Look-up'!$H$4,$V588-4,0))</f>
        <v/>
      </c>
      <c r="J588" s="238" t="str">
        <f ca="1">IF(ISERROR($V588),"",OFFSET('Smelter Look-up'!$I$4,$V588-4,0))</f>
        <v/>
      </c>
      <c r="K588" s="240"/>
      <c r="L588" s="240"/>
      <c r="M588" s="240"/>
      <c r="N588" s="240"/>
      <c r="O588" s="240"/>
      <c r="P588" s="239"/>
      <c r="Q588" s="241"/>
      <c r="R588" s="236" t="str">
        <f ca="1">IF(ISERROR($V588),"",OFFSET('Smelter Look-up'!$C$4,$V588-4,0)&amp;"")</f>
        <v/>
      </c>
      <c r="S588" s="250" t="str">
        <f t="shared" ca="1" si="27"/>
        <v/>
      </c>
      <c r="T588" s="250" t="str">
        <f ca="1">IF(B588="","",IF(ISERROR(MATCH($J588,SorP!$B$1:$B$6230,0)),"",INDIRECT("'SorP'!$A$"&amp;MATCH($J588,SorP!$B$1:$B$6230,0))))</f>
        <v/>
      </c>
      <c r="U588" s="280"/>
      <c r="V588" s="281" t="e">
        <f>IF(C588="",NA(),MATCH($B588&amp;$C588,'Smelter Look-up'!$J:$J,0))</f>
        <v>#N/A</v>
      </c>
      <c r="W588" s="282"/>
      <c r="X588" s="282">
        <f t="shared" ca="1" si="28"/>
        <v>0</v>
      </c>
      <c r="Y588" s="282"/>
      <c r="Z588" s="282"/>
      <c r="AB588" s="284" t="str">
        <f t="shared" si="29"/>
        <v/>
      </c>
    </row>
    <row r="589" spans="1:28" s="283" customFormat="1" ht="20.25">
      <c r="A589" s="235"/>
      <c r="B589" s="236" t="str">
        <f>IF(LEN(A589)=0,"",INDEX('Smelter Look-up'!$A:$A,MATCH($A589,'Smelter Look-up'!$E:$E,0)))</f>
        <v/>
      </c>
      <c r="C589" s="242" t="str">
        <f>IF(LEN(A589)=0,"",INDEX('Smelter Look-up'!$C:$C,MATCH($A589,'Smelter Look-up'!$E:$E,0)))</f>
        <v/>
      </c>
      <c r="D589" s="236"/>
      <c r="E589" s="236" t="str">
        <f ca="1">IF(ISERROR($V589),"",OFFSET('Smelter Look-up'!$D$4,$V589-4,0)&amp;"")</f>
        <v/>
      </c>
      <c r="F589" s="236" t="str">
        <f ca="1">IF(ISERROR($V589),"",OFFSET('Smelter Look-up'!$E$4,$V589-4,0))</f>
        <v/>
      </c>
      <c r="G589" s="236" t="str">
        <f ca="1">IF(C589=$X$4,"Enter smelter details", IF(ISERROR($V589),"",OFFSET('Smelter Look-up'!$F$4,$V589-4,0)))</f>
        <v/>
      </c>
      <c r="H589" s="237" t="str">
        <f ca="1">IF(ISERROR($V589),"",OFFSET('Smelter Look-up'!$G$4,$V589-4,0))</f>
        <v/>
      </c>
      <c r="I589" s="238" t="str">
        <f ca="1">IF(ISERROR($V589),"",OFFSET('Smelter Look-up'!$H$4,$V589-4,0))</f>
        <v/>
      </c>
      <c r="J589" s="238" t="str">
        <f ca="1">IF(ISERROR($V589),"",OFFSET('Smelter Look-up'!$I$4,$V589-4,0))</f>
        <v/>
      </c>
      <c r="K589" s="240"/>
      <c r="L589" s="240"/>
      <c r="M589" s="240"/>
      <c r="N589" s="240"/>
      <c r="O589" s="240"/>
      <c r="P589" s="239"/>
      <c r="Q589" s="241"/>
      <c r="R589" s="236" t="str">
        <f ca="1">IF(ISERROR($V589),"",OFFSET('Smelter Look-up'!$C$4,$V589-4,0)&amp;"")</f>
        <v/>
      </c>
      <c r="S589" s="250" t="str">
        <f t="shared" ca="1" si="27"/>
        <v/>
      </c>
      <c r="T589" s="250" t="str">
        <f ca="1">IF(B589="","",IF(ISERROR(MATCH($J589,SorP!$B$1:$B$6230,0)),"",INDIRECT("'SorP'!$A$"&amp;MATCH($J589,SorP!$B$1:$B$6230,0))))</f>
        <v/>
      </c>
      <c r="U589" s="280"/>
      <c r="V589" s="281" t="e">
        <f>IF(C589="",NA(),MATCH($B589&amp;$C589,'Smelter Look-up'!$J:$J,0))</f>
        <v>#N/A</v>
      </c>
      <c r="W589" s="282"/>
      <c r="X589" s="282">
        <f t="shared" ca="1" si="28"/>
        <v>0</v>
      </c>
      <c r="Y589" s="282"/>
      <c r="Z589" s="282"/>
      <c r="AB589" s="284" t="str">
        <f t="shared" si="29"/>
        <v/>
      </c>
    </row>
    <row r="590" spans="1:28" s="283" customFormat="1" ht="20.25">
      <c r="A590" s="235"/>
      <c r="B590" s="236" t="str">
        <f>IF(LEN(A590)=0,"",INDEX('Smelter Look-up'!$A:$A,MATCH($A590,'Smelter Look-up'!$E:$E,0)))</f>
        <v/>
      </c>
      <c r="C590" s="242" t="str">
        <f>IF(LEN(A590)=0,"",INDEX('Smelter Look-up'!$C:$C,MATCH($A590,'Smelter Look-up'!$E:$E,0)))</f>
        <v/>
      </c>
      <c r="D590" s="236"/>
      <c r="E590" s="236" t="str">
        <f ca="1">IF(ISERROR($V590),"",OFFSET('Smelter Look-up'!$D$4,$V590-4,0)&amp;"")</f>
        <v/>
      </c>
      <c r="F590" s="236" t="str">
        <f ca="1">IF(ISERROR($V590),"",OFFSET('Smelter Look-up'!$E$4,$V590-4,0))</f>
        <v/>
      </c>
      <c r="G590" s="236" t="str">
        <f ca="1">IF(C590=$X$4,"Enter smelter details", IF(ISERROR($V590),"",OFFSET('Smelter Look-up'!$F$4,$V590-4,0)))</f>
        <v/>
      </c>
      <c r="H590" s="237" t="str">
        <f ca="1">IF(ISERROR($V590),"",OFFSET('Smelter Look-up'!$G$4,$V590-4,0))</f>
        <v/>
      </c>
      <c r="I590" s="238" t="str">
        <f ca="1">IF(ISERROR($V590),"",OFFSET('Smelter Look-up'!$H$4,$V590-4,0))</f>
        <v/>
      </c>
      <c r="J590" s="238" t="str">
        <f ca="1">IF(ISERROR($V590),"",OFFSET('Smelter Look-up'!$I$4,$V590-4,0))</f>
        <v/>
      </c>
      <c r="K590" s="240"/>
      <c r="L590" s="240"/>
      <c r="M590" s="240"/>
      <c r="N590" s="240"/>
      <c r="O590" s="240"/>
      <c r="P590" s="239"/>
      <c r="Q590" s="241"/>
      <c r="R590" s="236" t="str">
        <f ca="1">IF(ISERROR($V590),"",OFFSET('Smelter Look-up'!$C$4,$V590-4,0)&amp;"")</f>
        <v/>
      </c>
      <c r="S590" s="250" t="str">
        <f t="shared" ca="1" si="27"/>
        <v/>
      </c>
      <c r="T590" s="250" t="str">
        <f ca="1">IF(B590="","",IF(ISERROR(MATCH($J590,SorP!$B$1:$B$6230,0)),"",INDIRECT("'SorP'!$A$"&amp;MATCH($J590,SorP!$B$1:$B$6230,0))))</f>
        <v/>
      </c>
      <c r="U590" s="280"/>
      <c r="V590" s="281" t="e">
        <f>IF(C590="",NA(),MATCH($B590&amp;$C590,'Smelter Look-up'!$J:$J,0))</f>
        <v>#N/A</v>
      </c>
      <c r="W590" s="282"/>
      <c r="X590" s="282">
        <f t="shared" ca="1" si="28"/>
        <v>0</v>
      </c>
      <c r="Y590" s="282"/>
      <c r="Z590" s="282"/>
      <c r="AB590" s="284" t="str">
        <f t="shared" si="29"/>
        <v/>
      </c>
    </row>
    <row r="591" spans="1:28" s="283" customFormat="1" ht="20.25">
      <c r="A591" s="235"/>
      <c r="B591" s="236" t="str">
        <f>IF(LEN(A591)=0,"",INDEX('Smelter Look-up'!$A:$A,MATCH($A591,'Smelter Look-up'!$E:$E,0)))</f>
        <v/>
      </c>
      <c r="C591" s="242" t="str">
        <f>IF(LEN(A591)=0,"",INDEX('Smelter Look-up'!$C:$C,MATCH($A591,'Smelter Look-up'!$E:$E,0)))</f>
        <v/>
      </c>
      <c r="D591" s="236"/>
      <c r="E591" s="236" t="str">
        <f ca="1">IF(ISERROR($V591),"",OFFSET('Smelter Look-up'!$D$4,$V591-4,0)&amp;"")</f>
        <v/>
      </c>
      <c r="F591" s="236" t="str">
        <f ca="1">IF(ISERROR($V591),"",OFFSET('Smelter Look-up'!$E$4,$V591-4,0))</f>
        <v/>
      </c>
      <c r="G591" s="236" t="str">
        <f ca="1">IF(C591=$X$4,"Enter smelter details", IF(ISERROR($V591),"",OFFSET('Smelter Look-up'!$F$4,$V591-4,0)))</f>
        <v/>
      </c>
      <c r="H591" s="237" t="str">
        <f ca="1">IF(ISERROR($V591),"",OFFSET('Smelter Look-up'!$G$4,$V591-4,0))</f>
        <v/>
      </c>
      <c r="I591" s="238" t="str">
        <f ca="1">IF(ISERROR($V591),"",OFFSET('Smelter Look-up'!$H$4,$V591-4,0))</f>
        <v/>
      </c>
      <c r="J591" s="238" t="str">
        <f ca="1">IF(ISERROR($V591),"",OFFSET('Smelter Look-up'!$I$4,$V591-4,0))</f>
        <v/>
      </c>
      <c r="K591" s="240"/>
      <c r="L591" s="240"/>
      <c r="M591" s="240"/>
      <c r="N591" s="240"/>
      <c r="O591" s="240"/>
      <c r="P591" s="239"/>
      <c r="Q591" s="241"/>
      <c r="R591" s="236" t="str">
        <f ca="1">IF(ISERROR($V591),"",OFFSET('Smelter Look-up'!$C$4,$V591-4,0)&amp;"")</f>
        <v/>
      </c>
      <c r="S591" s="250" t="str">
        <f t="shared" ca="1" si="27"/>
        <v/>
      </c>
      <c r="T591" s="250" t="str">
        <f ca="1">IF(B591="","",IF(ISERROR(MATCH($J591,SorP!$B$1:$B$6230,0)),"",INDIRECT("'SorP'!$A$"&amp;MATCH($J591,SorP!$B$1:$B$6230,0))))</f>
        <v/>
      </c>
      <c r="U591" s="280"/>
      <c r="V591" s="281" t="e">
        <f>IF(C591="",NA(),MATCH($B591&amp;$C591,'Smelter Look-up'!$J:$J,0))</f>
        <v>#N/A</v>
      </c>
      <c r="W591" s="282"/>
      <c r="X591" s="282">
        <f t="shared" ca="1" si="28"/>
        <v>0</v>
      </c>
      <c r="Y591" s="282"/>
      <c r="Z591" s="282"/>
      <c r="AB591" s="284" t="str">
        <f t="shared" si="29"/>
        <v/>
      </c>
    </row>
    <row r="592" spans="1:28" s="283" customFormat="1" ht="20.25">
      <c r="A592" s="235"/>
      <c r="B592" s="236" t="str">
        <f>IF(LEN(A592)=0,"",INDEX('Smelter Look-up'!$A:$A,MATCH($A592,'Smelter Look-up'!$E:$E,0)))</f>
        <v/>
      </c>
      <c r="C592" s="242" t="str">
        <f>IF(LEN(A592)=0,"",INDEX('Smelter Look-up'!$C:$C,MATCH($A592,'Smelter Look-up'!$E:$E,0)))</f>
        <v/>
      </c>
      <c r="D592" s="236"/>
      <c r="E592" s="236" t="str">
        <f ca="1">IF(ISERROR($V592),"",OFFSET('Smelter Look-up'!$D$4,$V592-4,0)&amp;"")</f>
        <v/>
      </c>
      <c r="F592" s="236" t="str">
        <f ca="1">IF(ISERROR($V592),"",OFFSET('Smelter Look-up'!$E$4,$V592-4,0))</f>
        <v/>
      </c>
      <c r="G592" s="236" t="str">
        <f ca="1">IF(C592=$X$4,"Enter smelter details", IF(ISERROR($V592),"",OFFSET('Smelter Look-up'!$F$4,$V592-4,0)))</f>
        <v/>
      </c>
      <c r="H592" s="237" t="str">
        <f ca="1">IF(ISERROR($V592),"",OFFSET('Smelter Look-up'!$G$4,$V592-4,0))</f>
        <v/>
      </c>
      <c r="I592" s="238" t="str">
        <f ca="1">IF(ISERROR($V592),"",OFFSET('Smelter Look-up'!$H$4,$V592-4,0))</f>
        <v/>
      </c>
      <c r="J592" s="238" t="str">
        <f ca="1">IF(ISERROR($V592),"",OFFSET('Smelter Look-up'!$I$4,$V592-4,0))</f>
        <v/>
      </c>
      <c r="K592" s="240"/>
      <c r="L592" s="240"/>
      <c r="M592" s="240"/>
      <c r="N592" s="240"/>
      <c r="O592" s="240"/>
      <c r="P592" s="239"/>
      <c r="Q592" s="241"/>
      <c r="R592" s="236" t="str">
        <f ca="1">IF(ISERROR($V592),"",OFFSET('Smelter Look-up'!$C$4,$V592-4,0)&amp;"")</f>
        <v/>
      </c>
      <c r="S592" s="250" t="str">
        <f t="shared" ca="1" si="27"/>
        <v/>
      </c>
      <c r="T592" s="250" t="str">
        <f ca="1">IF(B592="","",IF(ISERROR(MATCH($J592,SorP!$B$1:$B$6230,0)),"",INDIRECT("'SorP'!$A$"&amp;MATCH($J592,SorP!$B$1:$B$6230,0))))</f>
        <v/>
      </c>
      <c r="U592" s="280"/>
      <c r="V592" s="281" t="e">
        <f>IF(C592="",NA(),MATCH($B592&amp;$C592,'Smelter Look-up'!$J:$J,0))</f>
        <v>#N/A</v>
      </c>
      <c r="W592" s="282"/>
      <c r="X592" s="282">
        <f t="shared" ca="1" si="28"/>
        <v>0</v>
      </c>
      <c r="Y592" s="282"/>
      <c r="Z592" s="282"/>
      <c r="AB592" s="284" t="str">
        <f t="shared" si="29"/>
        <v/>
      </c>
    </row>
    <row r="593" spans="1:28" s="283" customFormat="1" ht="20.25">
      <c r="A593" s="235"/>
      <c r="B593" s="236" t="str">
        <f>IF(LEN(A593)=0,"",INDEX('Smelter Look-up'!$A:$A,MATCH($A593,'Smelter Look-up'!$E:$E,0)))</f>
        <v/>
      </c>
      <c r="C593" s="242" t="str">
        <f>IF(LEN(A593)=0,"",INDEX('Smelter Look-up'!$C:$C,MATCH($A593,'Smelter Look-up'!$E:$E,0)))</f>
        <v/>
      </c>
      <c r="D593" s="236"/>
      <c r="E593" s="236" t="str">
        <f ca="1">IF(ISERROR($V593),"",OFFSET('Smelter Look-up'!$D$4,$V593-4,0)&amp;"")</f>
        <v/>
      </c>
      <c r="F593" s="236" t="str">
        <f ca="1">IF(ISERROR($V593),"",OFFSET('Smelter Look-up'!$E$4,$V593-4,0))</f>
        <v/>
      </c>
      <c r="G593" s="236" t="str">
        <f ca="1">IF(C593=$X$4,"Enter smelter details", IF(ISERROR($V593),"",OFFSET('Smelter Look-up'!$F$4,$V593-4,0)))</f>
        <v/>
      </c>
      <c r="H593" s="237" t="str">
        <f ca="1">IF(ISERROR($V593),"",OFFSET('Smelter Look-up'!$G$4,$V593-4,0))</f>
        <v/>
      </c>
      <c r="I593" s="238" t="str">
        <f ca="1">IF(ISERROR($V593),"",OFFSET('Smelter Look-up'!$H$4,$V593-4,0))</f>
        <v/>
      </c>
      <c r="J593" s="238" t="str">
        <f ca="1">IF(ISERROR($V593),"",OFFSET('Smelter Look-up'!$I$4,$V593-4,0))</f>
        <v/>
      </c>
      <c r="K593" s="240"/>
      <c r="L593" s="240"/>
      <c r="M593" s="240"/>
      <c r="N593" s="240"/>
      <c r="O593" s="240"/>
      <c r="P593" s="239"/>
      <c r="Q593" s="241"/>
      <c r="R593" s="236" t="str">
        <f ca="1">IF(ISERROR($V593),"",OFFSET('Smelter Look-up'!$C$4,$V593-4,0)&amp;"")</f>
        <v/>
      </c>
      <c r="S593" s="250" t="str">
        <f t="shared" ca="1" si="27"/>
        <v/>
      </c>
      <c r="T593" s="250" t="str">
        <f ca="1">IF(B593="","",IF(ISERROR(MATCH($J593,SorP!$B$1:$B$6230,0)),"",INDIRECT("'SorP'!$A$"&amp;MATCH($J593,SorP!$B$1:$B$6230,0))))</f>
        <v/>
      </c>
      <c r="U593" s="280"/>
      <c r="V593" s="281" t="e">
        <f>IF(C593="",NA(),MATCH($B593&amp;$C593,'Smelter Look-up'!$J:$J,0))</f>
        <v>#N/A</v>
      </c>
      <c r="W593" s="282"/>
      <c r="X593" s="282">
        <f t="shared" ca="1" si="28"/>
        <v>0</v>
      </c>
      <c r="Y593" s="282"/>
      <c r="Z593" s="282"/>
      <c r="AB593" s="284" t="str">
        <f t="shared" si="29"/>
        <v/>
      </c>
    </row>
    <row r="594" spans="1:28" s="283" customFormat="1" ht="20.25">
      <c r="A594" s="235"/>
      <c r="B594" s="236" t="str">
        <f>IF(LEN(A594)=0,"",INDEX('Smelter Look-up'!$A:$A,MATCH($A594,'Smelter Look-up'!$E:$E,0)))</f>
        <v/>
      </c>
      <c r="C594" s="242" t="str">
        <f>IF(LEN(A594)=0,"",INDEX('Smelter Look-up'!$C:$C,MATCH($A594,'Smelter Look-up'!$E:$E,0)))</f>
        <v/>
      </c>
      <c r="D594" s="236"/>
      <c r="E594" s="236" t="str">
        <f ca="1">IF(ISERROR($V594),"",OFFSET('Smelter Look-up'!$D$4,$V594-4,0)&amp;"")</f>
        <v/>
      </c>
      <c r="F594" s="236" t="str">
        <f ca="1">IF(ISERROR($V594),"",OFFSET('Smelter Look-up'!$E$4,$V594-4,0))</f>
        <v/>
      </c>
      <c r="G594" s="236" t="str">
        <f ca="1">IF(C594=$X$4,"Enter smelter details", IF(ISERROR($V594),"",OFFSET('Smelter Look-up'!$F$4,$V594-4,0)))</f>
        <v/>
      </c>
      <c r="H594" s="237" t="str">
        <f ca="1">IF(ISERROR($V594),"",OFFSET('Smelter Look-up'!$G$4,$V594-4,0))</f>
        <v/>
      </c>
      <c r="I594" s="238" t="str">
        <f ca="1">IF(ISERROR($V594),"",OFFSET('Smelter Look-up'!$H$4,$V594-4,0))</f>
        <v/>
      </c>
      <c r="J594" s="238" t="str">
        <f ca="1">IF(ISERROR($V594),"",OFFSET('Smelter Look-up'!$I$4,$V594-4,0))</f>
        <v/>
      </c>
      <c r="K594" s="240"/>
      <c r="L594" s="240"/>
      <c r="M594" s="240"/>
      <c r="N594" s="240"/>
      <c r="O594" s="240"/>
      <c r="P594" s="239"/>
      <c r="Q594" s="241"/>
      <c r="R594" s="236" t="str">
        <f ca="1">IF(ISERROR($V594),"",OFFSET('Smelter Look-up'!$C$4,$V594-4,0)&amp;"")</f>
        <v/>
      </c>
      <c r="S594" s="250" t="str">
        <f t="shared" ca="1" si="27"/>
        <v/>
      </c>
      <c r="T594" s="250" t="str">
        <f ca="1">IF(B594="","",IF(ISERROR(MATCH($J594,SorP!$B$1:$B$6230,0)),"",INDIRECT("'SorP'!$A$"&amp;MATCH($J594,SorP!$B$1:$B$6230,0))))</f>
        <v/>
      </c>
      <c r="U594" s="280"/>
      <c r="V594" s="281" t="e">
        <f>IF(C594="",NA(),MATCH($B594&amp;$C594,'Smelter Look-up'!$J:$J,0))</f>
        <v>#N/A</v>
      </c>
      <c r="W594" s="282"/>
      <c r="X594" s="282">
        <f t="shared" ca="1" si="28"/>
        <v>0</v>
      </c>
      <c r="Y594" s="282"/>
      <c r="Z594" s="282"/>
      <c r="AB594" s="284" t="str">
        <f t="shared" si="29"/>
        <v/>
      </c>
    </row>
    <row r="595" spans="1:28" s="283" customFormat="1" ht="20.25">
      <c r="A595" s="235"/>
      <c r="B595" s="236" t="str">
        <f>IF(LEN(A595)=0,"",INDEX('Smelter Look-up'!$A:$A,MATCH($A595,'Smelter Look-up'!$E:$E,0)))</f>
        <v/>
      </c>
      <c r="C595" s="242" t="str">
        <f>IF(LEN(A595)=0,"",INDEX('Smelter Look-up'!$C:$C,MATCH($A595,'Smelter Look-up'!$E:$E,0)))</f>
        <v/>
      </c>
      <c r="D595" s="236"/>
      <c r="E595" s="236" t="str">
        <f ca="1">IF(ISERROR($V595),"",OFFSET('Smelter Look-up'!$D$4,$V595-4,0)&amp;"")</f>
        <v/>
      </c>
      <c r="F595" s="236" t="str">
        <f ca="1">IF(ISERROR($V595),"",OFFSET('Smelter Look-up'!$E$4,$V595-4,0))</f>
        <v/>
      </c>
      <c r="G595" s="236" t="str">
        <f ca="1">IF(C595=$X$4,"Enter smelter details", IF(ISERROR($V595),"",OFFSET('Smelter Look-up'!$F$4,$V595-4,0)))</f>
        <v/>
      </c>
      <c r="H595" s="237" t="str">
        <f ca="1">IF(ISERROR($V595),"",OFFSET('Smelter Look-up'!$G$4,$V595-4,0))</f>
        <v/>
      </c>
      <c r="I595" s="238" t="str">
        <f ca="1">IF(ISERROR($V595),"",OFFSET('Smelter Look-up'!$H$4,$V595-4,0))</f>
        <v/>
      </c>
      <c r="J595" s="238" t="str">
        <f ca="1">IF(ISERROR($V595),"",OFFSET('Smelter Look-up'!$I$4,$V595-4,0))</f>
        <v/>
      </c>
      <c r="K595" s="240"/>
      <c r="L595" s="240"/>
      <c r="M595" s="240"/>
      <c r="N595" s="240"/>
      <c r="O595" s="240"/>
      <c r="P595" s="239"/>
      <c r="Q595" s="241"/>
      <c r="R595" s="236" t="str">
        <f ca="1">IF(ISERROR($V595),"",OFFSET('Smelter Look-up'!$C$4,$V595-4,0)&amp;"")</f>
        <v/>
      </c>
      <c r="S595" s="250" t="str">
        <f t="shared" ca="1" si="27"/>
        <v/>
      </c>
      <c r="T595" s="250" t="str">
        <f ca="1">IF(B595="","",IF(ISERROR(MATCH($J595,SorP!$B$1:$B$6230,0)),"",INDIRECT("'SorP'!$A$"&amp;MATCH($J595,SorP!$B$1:$B$6230,0))))</f>
        <v/>
      </c>
      <c r="U595" s="280"/>
      <c r="V595" s="281" t="e">
        <f>IF(C595="",NA(),MATCH($B595&amp;$C595,'Smelter Look-up'!$J:$J,0))</f>
        <v>#N/A</v>
      </c>
      <c r="W595" s="282"/>
      <c r="X595" s="282">
        <f t="shared" ca="1" si="28"/>
        <v>0</v>
      </c>
      <c r="Y595" s="282"/>
      <c r="Z595" s="282"/>
      <c r="AB595" s="284" t="str">
        <f t="shared" si="29"/>
        <v/>
      </c>
    </row>
    <row r="596" spans="1:28" s="283" customFormat="1" ht="20.25">
      <c r="A596" s="235"/>
      <c r="B596" s="236" t="str">
        <f>IF(LEN(A596)=0,"",INDEX('Smelter Look-up'!$A:$A,MATCH($A596,'Smelter Look-up'!$E:$E,0)))</f>
        <v/>
      </c>
      <c r="C596" s="242" t="str">
        <f>IF(LEN(A596)=0,"",INDEX('Smelter Look-up'!$C:$C,MATCH($A596,'Smelter Look-up'!$E:$E,0)))</f>
        <v/>
      </c>
      <c r="D596" s="236"/>
      <c r="E596" s="236" t="str">
        <f ca="1">IF(ISERROR($V596),"",OFFSET('Smelter Look-up'!$D$4,$V596-4,0)&amp;"")</f>
        <v/>
      </c>
      <c r="F596" s="236" t="str">
        <f ca="1">IF(ISERROR($V596),"",OFFSET('Smelter Look-up'!$E$4,$V596-4,0))</f>
        <v/>
      </c>
      <c r="G596" s="236" t="str">
        <f ca="1">IF(C596=$X$4,"Enter smelter details", IF(ISERROR($V596),"",OFFSET('Smelter Look-up'!$F$4,$V596-4,0)))</f>
        <v/>
      </c>
      <c r="H596" s="237" t="str">
        <f ca="1">IF(ISERROR($V596),"",OFFSET('Smelter Look-up'!$G$4,$V596-4,0))</f>
        <v/>
      </c>
      <c r="I596" s="238" t="str">
        <f ca="1">IF(ISERROR($V596),"",OFFSET('Smelter Look-up'!$H$4,$V596-4,0))</f>
        <v/>
      </c>
      <c r="J596" s="238" t="str">
        <f ca="1">IF(ISERROR($V596),"",OFFSET('Smelter Look-up'!$I$4,$V596-4,0))</f>
        <v/>
      </c>
      <c r="K596" s="240"/>
      <c r="L596" s="240"/>
      <c r="M596" s="240"/>
      <c r="N596" s="240"/>
      <c r="O596" s="240"/>
      <c r="P596" s="239"/>
      <c r="Q596" s="241"/>
      <c r="R596" s="236" t="str">
        <f ca="1">IF(ISERROR($V596),"",OFFSET('Smelter Look-up'!$C$4,$V596-4,0)&amp;"")</f>
        <v/>
      </c>
      <c r="S596" s="250" t="str">
        <f t="shared" ca="1" si="27"/>
        <v/>
      </c>
      <c r="T596" s="250" t="str">
        <f ca="1">IF(B596="","",IF(ISERROR(MATCH($J596,SorP!$B$1:$B$6230,0)),"",INDIRECT("'SorP'!$A$"&amp;MATCH($J596,SorP!$B$1:$B$6230,0))))</f>
        <v/>
      </c>
      <c r="U596" s="280"/>
      <c r="V596" s="281" t="e">
        <f>IF(C596="",NA(),MATCH($B596&amp;$C596,'Smelter Look-up'!$J:$J,0))</f>
        <v>#N/A</v>
      </c>
      <c r="W596" s="282"/>
      <c r="X596" s="282">
        <f t="shared" ca="1" si="28"/>
        <v>0</v>
      </c>
      <c r="Y596" s="282"/>
      <c r="Z596" s="282"/>
      <c r="AB596" s="284" t="str">
        <f t="shared" si="29"/>
        <v/>
      </c>
    </row>
    <row r="597" spans="1:28" s="283" customFormat="1" ht="20.25">
      <c r="A597" s="235"/>
      <c r="B597" s="236" t="str">
        <f>IF(LEN(A597)=0,"",INDEX('Smelter Look-up'!$A:$A,MATCH($A597,'Smelter Look-up'!$E:$E,0)))</f>
        <v/>
      </c>
      <c r="C597" s="242" t="str">
        <f>IF(LEN(A597)=0,"",INDEX('Smelter Look-up'!$C:$C,MATCH($A597,'Smelter Look-up'!$E:$E,0)))</f>
        <v/>
      </c>
      <c r="D597" s="236"/>
      <c r="E597" s="236" t="str">
        <f ca="1">IF(ISERROR($V597),"",OFFSET('Smelter Look-up'!$D$4,$V597-4,0)&amp;"")</f>
        <v/>
      </c>
      <c r="F597" s="236" t="str">
        <f ca="1">IF(ISERROR($V597),"",OFFSET('Smelter Look-up'!$E$4,$V597-4,0))</f>
        <v/>
      </c>
      <c r="G597" s="236" t="str">
        <f ca="1">IF(C597=$X$4,"Enter smelter details", IF(ISERROR($V597),"",OFFSET('Smelter Look-up'!$F$4,$V597-4,0)))</f>
        <v/>
      </c>
      <c r="H597" s="237" t="str">
        <f ca="1">IF(ISERROR($V597),"",OFFSET('Smelter Look-up'!$G$4,$V597-4,0))</f>
        <v/>
      </c>
      <c r="I597" s="238" t="str">
        <f ca="1">IF(ISERROR($V597),"",OFFSET('Smelter Look-up'!$H$4,$V597-4,0))</f>
        <v/>
      </c>
      <c r="J597" s="238" t="str">
        <f ca="1">IF(ISERROR($V597),"",OFFSET('Smelter Look-up'!$I$4,$V597-4,0))</f>
        <v/>
      </c>
      <c r="K597" s="240"/>
      <c r="L597" s="240"/>
      <c r="M597" s="240"/>
      <c r="N597" s="240"/>
      <c r="O597" s="240"/>
      <c r="P597" s="239"/>
      <c r="Q597" s="241"/>
      <c r="R597" s="236" t="str">
        <f ca="1">IF(ISERROR($V597),"",OFFSET('Smelter Look-up'!$C$4,$V597-4,0)&amp;"")</f>
        <v/>
      </c>
      <c r="S597" s="250" t="str">
        <f t="shared" ca="1" si="27"/>
        <v/>
      </c>
      <c r="T597" s="250" t="str">
        <f ca="1">IF(B597="","",IF(ISERROR(MATCH($J597,SorP!$B$1:$B$6230,0)),"",INDIRECT("'SorP'!$A$"&amp;MATCH($J597,SorP!$B$1:$B$6230,0))))</f>
        <v/>
      </c>
      <c r="U597" s="280"/>
      <c r="V597" s="281" t="e">
        <f>IF(C597="",NA(),MATCH($B597&amp;$C597,'Smelter Look-up'!$J:$J,0))</f>
        <v>#N/A</v>
      </c>
      <c r="W597" s="282"/>
      <c r="X597" s="282">
        <f t="shared" ca="1" si="28"/>
        <v>0</v>
      </c>
      <c r="Y597" s="282"/>
      <c r="Z597" s="282"/>
      <c r="AB597" s="284" t="str">
        <f t="shared" si="29"/>
        <v/>
      </c>
    </row>
    <row r="598" spans="1:28" s="283" customFormat="1" ht="20.25">
      <c r="A598" s="235"/>
      <c r="B598" s="236" t="str">
        <f>IF(LEN(A598)=0,"",INDEX('Smelter Look-up'!$A:$A,MATCH($A598,'Smelter Look-up'!$E:$E,0)))</f>
        <v/>
      </c>
      <c r="C598" s="242" t="str">
        <f>IF(LEN(A598)=0,"",INDEX('Smelter Look-up'!$C:$C,MATCH($A598,'Smelter Look-up'!$E:$E,0)))</f>
        <v/>
      </c>
      <c r="D598" s="236"/>
      <c r="E598" s="236" t="str">
        <f ca="1">IF(ISERROR($V598),"",OFFSET('Smelter Look-up'!$D$4,$V598-4,0)&amp;"")</f>
        <v/>
      </c>
      <c r="F598" s="236" t="str">
        <f ca="1">IF(ISERROR($V598),"",OFFSET('Smelter Look-up'!$E$4,$V598-4,0))</f>
        <v/>
      </c>
      <c r="G598" s="236" t="str">
        <f ca="1">IF(C598=$X$4,"Enter smelter details", IF(ISERROR($V598),"",OFFSET('Smelter Look-up'!$F$4,$V598-4,0)))</f>
        <v/>
      </c>
      <c r="H598" s="237" t="str">
        <f ca="1">IF(ISERROR($V598),"",OFFSET('Smelter Look-up'!$G$4,$V598-4,0))</f>
        <v/>
      </c>
      <c r="I598" s="238" t="str">
        <f ca="1">IF(ISERROR($V598),"",OFFSET('Smelter Look-up'!$H$4,$V598-4,0))</f>
        <v/>
      </c>
      <c r="J598" s="238" t="str">
        <f ca="1">IF(ISERROR($V598),"",OFFSET('Smelter Look-up'!$I$4,$V598-4,0))</f>
        <v/>
      </c>
      <c r="K598" s="240"/>
      <c r="L598" s="240"/>
      <c r="M598" s="240"/>
      <c r="N598" s="240"/>
      <c r="O598" s="240"/>
      <c r="P598" s="239"/>
      <c r="Q598" s="241"/>
      <c r="R598" s="236" t="str">
        <f ca="1">IF(ISERROR($V598),"",OFFSET('Smelter Look-up'!$C$4,$V598-4,0)&amp;"")</f>
        <v/>
      </c>
      <c r="S598" s="250" t="str">
        <f t="shared" ca="1" si="27"/>
        <v/>
      </c>
      <c r="T598" s="250" t="str">
        <f ca="1">IF(B598="","",IF(ISERROR(MATCH($J598,SorP!$B$1:$B$6230,0)),"",INDIRECT("'SorP'!$A$"&amp;MATCH($J598,SorP!$B$1:$B$6230,0))))</f>
        <v/>
      </c>
      <c r="U598" s="280"/>
      <c r="V598" s="281" t="e">
        <f>IF(C598="",NA(),MATCH($B598&amp;$C598,'Smelter Look-up'!$J:$J,0))</f>
        <v>#N/A</v>
      </c>
      <c r="W598" s="282"/>
      <c r="X598" s="282">
        <f t="shared" ca="1" si="28"/>
        <v>0</v>
      </c>
      <c r="Y598" s="282"/>
      <c r="Z598" s="282"/>
      <c r="AB598" s="284" t="str">
        <f t="shared" si="29"/>
        <v/>
      </c>
    </row>
    <row r="599" spans="1:28" s="283" customFormat="1" ht="20.25">
      <c r="A599" s="235"/>
      <c r="B599" s="236" t="str">
        <f>IF(LEN(A599)=0,"",INDEX('Smelter Look-up'!$A:$A,MATCH($A599,'Smelter Look-up'!$E:$E,0)))</f>
        <v/>
      </c>
      <c r="C599" s="242" t="str">
        <f>IF(LEN(A599)=0,"",INDEX('Smelter Look-up'!$C:$C,MATCH($A599,'Smelter Look-up'!$E:$E,0)))</f>
        <v/>
      </c>
      <c r="D599" s="236"/>
      <c r="E599" s="236" t="str">
        <f ca="1">IF(ISERROR($V599),"",OFFSET('Smelter Look-up'!$D$4,$V599-4,0)&amp;"")</f>
        <v/>
      </c>
      <c r="F599" s="236" t="str">
        <f ca="1">IF(ISERROR($V599),"",OFFSET('Smelter Look-up'!$E$4,$V599-4,0))</f>
        <v/>
      </c>
      <c r="G599" s="236" t="str">
        <f ca="1">IF(C599=$X$4,"Enter smelter details", IF(ISERROR($V599),"",OFFSET('Smelter Look-up'!$F$4,$V599-4,0)))</f>
        <v/>
      </c>
      <c r="H599" s="237" t="str">
        <f ca="1">IF(ISERROR($V599),"",OFFSET('Smelter Look-up'!$G$4,$V599-4,0))</f>
        <v/>
      </c>
      <c r="I599" s="238" t="str">
        <f ca="1">IF(ISERROR($V599),"",OFFSET('Smelter Look-up'!$H$4,$V599-4,0))</f>
        <v/>
      </c>
      <c r="J599" s="238" t="str">
        <f ca="1">IF(ISERROR($V599),"",OFFSET('Smelter Look-up'!$I$4,$V599-4,0))</f>
        <v/>
      </c>
      <c r="K599" s="240"/>
      <c r="L599" s="240"/>
      <c r="M599" s="240"/>
      <c r="N599" s="240"/>
      <c r="O599" s="240"/>
      <c r="P599" s="239"/>
      <c r="Q599" s="241"/>
      <c r="R599" s="236" t="str">
        <f ca="1">IF(ISERROR($V599),"",OFFSET('Smelter Look-up'!$C$4,$V599-4,0)&amp;"")</f>
        <v/>
      </c>
      <c r="S599" s="250" t="str">
        <f t="shared" ca="1" si="27"/>
        <v/>
      </c>
      <c r="T599" s="250" t="str">
        <f ca="1">IF(B599="","",IF(ISERROR(MATCH($J599,SorP!$B$1:$B$6230,0)),"",INDIRECT("'SorP'!$A$"&amp;MATCH($J599,SorP!$B$1:$B$6230,0))))</f>
        <v/>
      </c>
      <c r="U599" s="280"/>
      <c r="V599" s="281" t="e">
        <f>IF(C599="",NA(),MATCH($B599&amp;$C599,'Smelter Look-up'!$J:$J,0))</f>
        <v>#N/A</v>
      </c>
      <c r="W599" s="282"/>
      <c r="X599" s="282">
        <f t="shared" ca="1" si="28"/>
        <v>0</v>
      </c>
      <c r="Y599" s="282"/>
      <c r="Z599" s="282"/>
      <c r="AB599" s="284" t="str">
        <f t="shared" si="29"/>
        <v/>
      </c>
    </row>
    <row r="600" spans="1:28" s="283" customFormat="1" ht="20.25">
      <c r="A600" s="235"/>
      <c r="B600" s="236" t="str">
        <f>IF(LEN(A600)=0,"",INDEX('Smelter Look-up'!$A:$A,MATCH($A600,'Smelter Look-up'!$E:$E,0)))</f>
        <v/>
      </c>
      <c r="C600" s="242" t="str">
        <f>IF(LEN(A600)=0,"",INDEX('Smelter Look-up'!$C:$C,MATCH($A600,'Smelter Look-up'!$E:$E,0)))</f>
        <v/>
      </c>
      <c r="D600" s="236"/>
      <c r="E600" s="236" t="str">
        <f ca="1">IF(ISERROR($V600),"",OFFSET('Smelter Look-up'!$D$4,$V600-4,0)&amp;"")</f>
        <v/>
      </c>
      <c r="F600" s="236" t="str">
        <f ca="1">IF(ISERROR($V600),"",OFFSET('Smelter Look-up'!$E$4,$V600-4,0))</f>
        <v/>
      </c>
      <c r="G600" s="236" t="str">
        <f ca="1">IF(C600=$X$4,"Enter smelter details", IF(ISERROR($V600),"",OFFSET('Smelter Look-up'!$F$4,$V600-4,0)))</f>
        <v/>
      </c>
      <c r="H600" s="237" t="str">
        <f ca="1">IF(ISERROR($V600),"",OFFSET('Smelter Look-up'!$G$4,$V600-4,0))</f>
        <v/>
      </c>
      <c r="I600" s="238" t="str">
        <f ca="1">IF(ISERROR($V600),"",OFFSET('Smelter Look-up'!$H$4,$V600-4,0))</f>
        <v/>
      </c>
      <c r="J600" s="238" t="str">
        <f ca="1">IF(ISERROR($V600),"",OFFSET('Smelter Look-up'!$I$4,$V600-4,0))</f>
        <v/>
      </c>
      <c r="K600" s="240"/>
      <c r="L600" s="240"/>
      <c r="M600" s="240"/>
      <c r="N600" s="240"/>
      <c r="O600" s="240"/>
      <c r="P600" s="239"/>
      <c r="Q600" s="241"/>
      <c r="R600" s="236" t="str">
        <f ca="1">IF(ISERROR($V600),"",OFFSET('Smelter Look-up'!$C$4,$V600-4,0)&amp;"")</f>
        <v/>
      </c>
      <c r="S600" s="250" t="str">
        <f t="shared" ca="1" si="27"/>
        <v/>
      </c>
      <c r="T600" s="250" t="str">
        <f ca="1">IF(B600="","",IF(ISERROR(MATCH($J600,SorP!$B$1:$B$6230,0)),"",INDIRECT("'SorP'!$A$"&amp;MATCH($J600,SorP!$B$1:$B$6230,0))))</f>
        <v/>
      </c>
      <c r="U600" s="280"/>
      <c r="V600" s="281" t="e">
        <f>IF(C600="",NA(),MATCH($B600&amp;$C600,'Smelter Look-up'!$J:$J,0))</f>
        <v>#N/A</v>
      </c>
      <c r="W600" s="282"/>
      <c r="X600" s="282">
        <f t="shared" ca="1" si="28"/>
        <v>0</v>
      </c>
      <c r="Y600" s="282"/>
      <c r="Z600" s="282"/>
      <c r="AB600" s="284" t="str">
        <f t="shared" si="29"/>
        <v/>
      </c>
    </row>
    <row r="601" spans="1:28" s="283" customFormat="1" ht="20.25">
      <c r="A601" s="235"/>
      <c r="B601" s="236" t="str">
        <f>IF(LEN(A601)=0,"",INDEX('Smelter Look-up'!$A:$A,MATCH($A601,'Smelter Look-up'!$E:$E,0)))</f>
        <v/>
      </c>
      <c r="C601" s="242" t="str">
        <f>IF(LEN(A601)=0,"",INDEX('Smelter Look-up'!$C:$C,MATCH($A601,'Smelter Look-up'!$E:$E,0)))</f>
        <v/>
      </c>
      <c r="D601" s="236"/>
      <c r="E601" s="236" t="str">
        <f ca="1">IF(ISERROR($V601),"",OFFSET('Smelter Look-up'!$D$4,$V601-4,0)&amp;"")</f>
        <v/>
      </c>
      <c r="F601" s="236" t="str">
        <f ca="1">IF(ISERROR($V601),"",OFFSET('Smelter Look-up'!$E$4,$V601-4,0))</f>
        <v/>
      </c>
      <c r="G601" s="236" t="str">
        <f ca="1">IF(C601=$X$4,"Enter smelter details", IF(ISERROR($V601),"",OFFSET('Smelter Look-up'!$F$4,$V601-4,0)))</f>
        <v/>
      </c>
      <c r="H601" s="237" t="str">
        <f ca="1">IF(ISERROR($V601),"",OFFSET('Smelter Look-up'!$G$4,$V601-4,0))</f>
        <v/>
      </c>
      <c r="I601" s="238" t="str">
        <f ca="1">IF(ISERROR($V601),"",OFFSET('Smelter Look-up'!$H$4,$V601-4,0))</f>
        <v/>
      </c>
      <c r="J601" s="238" t="str">
        <f ca="1">IF(ISERROR($V601),"",OFFSET('Smelter Look-up'!$I$4,$V601-4,0))</f>
        <v/>
      </c>
      <c r="K601" s="240"/>
      <c r="L601" s="240"/>
      <c r="M601" s="240"/>
      <c r="N601" s="240"/>
      <c r="O601" s="240"/>
      <c r="P601" s="239"/>
      <c r="Q601" s="241"/>
      <c r="R601" s="236" t="str">
        <f ca="1">IF(ISERROR($V601),"",OFFSET('Smelter Look-up'!$C$4,$V601-4,0)&amp;"")</f>
        <v/>
      </c>
      <c r="S601" s="250" t="str">
        <f t="shared" ca="1" si="27"/>
        <v/>
      </c>
      <c r="T601" s="250" t="str">
        <f ca="1">IF(B601="","",IF(ISERROR(MATCH($J601,SorP!$B$1:$B$6230,0)),"",INDIRECT("'SorP'!$A$"&amp;MATCH($J601,SorP!$B$1:$B$6230,0))))</f>
        <v/>
      </c>
      <c r="U601" s="280"/>
      <c r="V601" s="281" t="e">
        <f>IF(C601="",NA(),MATCH($B601&amp;$C601,'Smelter Look-up'!$J:$J,0))</f>
        <v>#N/A</v>
      </c>
      <c r="W601" s="282"/>
      <c r="X601" s="282">
        <f t="shared" ca="1" si="28"/>
        <v>0</v>
      </c>
      <c r="Y601" s="282"/>
      <c r="Z601" s="282"/>
      <c r="AB601" s="284" t="str">
        <f t="shared" si="29"/>
        <v/>
      </c>
    </row>
    <row r="602" spans="1:28" s="283" customFormat="1" ht="20.25">
      <c r="A602" s="235"/>
      <c r="B602" s="236" t="str">
        <f>IF(LEN(A602)=0,"",INDEX('Smelter Look-up'!$A:$A,MATCH($A602,'Smelter Look-up'!$E:$E,0)))</f>
        <v/>
      </c>
      <c r="C602" s="242" t="str">
        <f>IF(LEN(A602)=0,"",INDEX('Smelter Look-up'!$C:$C,MATCH($A602,'Smelter Look-up'!$E:$E,0)))</f>
        <v/>
      </c>
      <c r="D602" s="236"/>
      <c r="E602" s="236" t="str">
        <f ca="1">IF(ISERROR($V602),"",OFFSET('Smelter Look-up'!$D$4,$V602-4,0)&amp;"")</f>
        <v/>
      </c>
      <c r="F602" s="236" t="str">
        <f ca="1">IF(ISERROR($V602),"",OFFSET('Smelter Look-up'!$E$4,$V602-4,0))</f>
        <v/>
      </c>
      <c r="G602" s="236" t="str">
        <f ca="1">IF(C602=$X$4,"Enter smelter details", IF(ISERROR($V602),"",OFFSET('Smelter Look-up'!$F$4,$V602-4,0)))</f>
        <v/>
      </c>
      <c r="H602" s="237" t="str">
        <f ca="1">IF(ISERROR($V602),"",OFFSET('Smelter Look-up'!$G$4,$V602-4,0))</f>
        <v/>
      </c>
      <c r="I602" s="238" t="str">
        <f ca="1">IF(ISERROR($V602),"",OFFSET('Smelter Look-up'!$H$4,$V602-4,0))</f>
        <v/>
      </c>
      <c r="J602" s="238" t="str">
        <f ca="1">IF(ISERROR($V602),"",OFFSET('Smelter Look-up'!$I$4,$V602-4,0))</f>
        <v/>
      </c>
      <c r="K602" s="240"/>
      <c r="L602" s="240"/>
      <c r="M602" s="240"/>
      <c r="N602" s="240"/>
      <c r="O602" s="240"/>
      <c r="P602" s="239"/>
      <c r="Q602" s="241"/>
      <c r="R602" s="236" t="str">
        <f ca="1">IF(ISERROR($V602),"",OFFSET('Smelter Look-up'!$C$4,$V602-4,0)&amp;"")</f>
        <v/>
      </c>
      <c r="S602" s="250" t="str">
        <f t="shared" ca="1" si="27"/>
        <v/>
      </c>
      <c r="T602" s="250" t="str">
        <f ca="1">IF(B602="","",IF(ISERROR(MATCH($J602,SorP!$B$1:$B$6230,0)),"",INDIRECT("'SorP'!$A$"&amp;MATCH($J602,SorP!$B$1:$B$6230,0))))</f>
        <v/>
      </c>
      <c r="U602" s="280"/>
      <c r="V602" s="281" t="e">
        <f>IF(C602="",NA(),MATCH($B602&amp;$C602,'Smelter Look-up'!$J:$J,0))</f>
        <v>#N/A</v>
      </c>
      <c r="W602" s="282"/>
      <c r="X602" s="282">
        <f t="shared" ca="1" si="28"/>
        <v>0</v>
      </c>
      <c r="Y602" s="282"/>
      <c r="Z602" s="282"/>
      <c r="AB602" s="284" t="str">
        <f t="shared" si="29"/>
        <v/>
      </c>
    </row>
    <row r="603" spans="1:28" s="283" customFormat="1" ht="20.25">
      <c r="A603" s="235"/>
      <c r="B603" s="236" t="str">
        <f>IF(LEN(A603)=0,"",INDEX('Smelter Look-up'!$A:$A,MATCH($A603,'Smelter Look-up'!$E:$E,0)))</f>
        <v/>
      </c>
      <c r="C603" s="242" t="str">
        <f>IF(LEN(A603)=0,"",INDEX('Smelter Look-up'!$C:$C,MATCH($A603,'Smelter Look-up'!$E:$E,0)))</f>
        <v/>
      </c>
      <c r="D603" s="236"/>
      <c r="E603" s="236" t="str">
        <f ca="1">IF(ISERROR($V603),"",OFFSET('Smelter Look-up'!$D$4,$V603-4,0)&amp;"")</f>
        <v/>
      </c>
      <c r="F603" s="236" t="str">
        <f ca="1">IF(ISERROR($V603),"",OFFSET('Smelter Look-up'!$E$4,$V603-4,0))</f>
        <v/>
      </c>
      <c r="G603" s="236" t="str">
        <f ca="1">IF(C603=$X$4,"Enter smelter details", IF(ISERROR($V603),"",OFFSET('Smelter Look-up'!$F$4,$V603-4,0)))</f>
        <v/>
      </c>
      <c r="H603" s="237" t="str">
        <f ca="1">IF(ISERROR($V603),"",OFFSET('Smelter Look-up'!$G$4,$V603-4,0))</f>
        <v/>
      </c>
      <c r="I603" s="238" t="str">
        <f ca="1">IF(ISERROR($V603),"",OFFSET('Smelter Look-up'!$H$4,$V603-4,0))</f>
        <v/>
      </c>
      <c r="J603" s="238" t="str">
        <f ca="1">IF(ISERROR($V603),"",OFFSET('Smelter Look-up'!$I$4,$V603-4,0))</f>
        <v/>
      </c>
      <c r="K603" s="240"/>
      <c r="L603" s="240"/>
      <c r="M603" s="240"/>
      <c r="N603" s="240"/>
      <c r="O603" s="240"/>
      <c r="P603" s="239"/>
      <c r="Q603" s="241"/>
      <c r="R603" s="236" t="str">
        <f ca="1">IF(ISERROR($V603),"",OFFSET('Smelter Look-up'!$C$4,$V603-4,0)&amp;"")</f>
        <v/>
      </c>
      <c r="S603" s="250" t="str">
        <f t="shared" ca="1" si="27"/>
        <v/>
      </c>
      <c r="T603" s="250" t="str">
        <f ca="1">IF(B603="","",IF(ISERROR(MATCH($J603,SorP!$B$1:$B$6230,0)),"",INDIRECT("'SorP'!$A$"&amp;MATCH($J603,SorP!$B$1:$B$6230,0))))</f>
        <v/>
      </c>
      <c r="U603" s="280"/>
      <c r="V603" s="281" t="e">
        <f>IF(C603="",NA(),MATCH($B603&amp;$C603,'Smelter Look-up'!$J:$J,0))</f>
        <v>#N/A</v>
      </c>
      <c r="W603" s="282"/>
      <c r="X603" s="282">
        <f t="shared" ca="1" si="28"/>
        <v>0</v>
      </c>
      <c r="Y603" s="282"/>
      <c r="Z603" s="282"/>
      <c r="AB603" s="284" t="str">
        <f t="shared" si="29"/>
        <v/>
      </c>
    </row>
    <row r="604" spans="1:28" s="283" customFormat="1" ht="20.25">
      <c r="A604" s="235"/>
      <c r="B604" s="236" t="str">
        <f>IF(LEN(A604)=0,"",INDEX('Smelter Look-up'!$A:$A,MATCH($A604,'Smelter Look-up'!$E:$E,0)))</f>
        <v/>
      </c>
      <c r="C604" s="242" t="str">
        <f>IF(LEN(A604)=0,"",INDEX('Smelter Look-up'!$C:$C,MATCH($A604,'Smelter Look-up'!$E:$E,0)))</f>
        <v/>
      </c>
      <c r="D604" s="236"/>
      <c r="E604" s="236" t="str">
        <f ca="1">IF(ISERROR($V604),"",OFFSET('Smelter Look-up'!$D$4,$V604-4,0)&amp;"")</f>
        <v/>
      </c>
      <c r="F604" s="236" t="str">
        <f ca="1">IF(ISERROR($V604),"",OFFSET('Smelter Look-up'!$E$4,$V604-4,0))</f>
        <v/>
      </c>
      <c r="G604" s="236" t="str">
        <f ca="1">IF(C604=$X$4,"Enter smelter details", IF(ISERROR($V604),"",OFFSET('Smelter Look-up'!$F$4,$V604-4,0)))</f>
        <v/>
      </c>
      <c r="H604" s="237" t="str">
        <f ca="1">IF(ISERROR($V604),"",OFFSET('Smelter Look-up'!$G$4,$V604-4,0))</f>
        <v/>
      </c>
      <c r="I604" s="238" t="str">
        <f ca="1">IF(ISERROR($V604),"",OFFSET('Smelter Look-up'!$H$4,$V604-4,0))</f>
        <v/>
      </c>
      <c r="J604" s="238" t="str">
        <f ca="1">IF(ISERROR($V604),"",OFFSET('Smelter Look-up'!$I$4,$V604-4,0))</f>
        <v/>
      </c>
      <c r="K604" s="240"/>
      <c r="L604" s="240"/>
      <c r="M604" s="240"/>
      <c r="N604" s="240"/>
      <c r="O604" s="240"/>
      <c r="P604" s="239"/>
      <c r="Q604" s="241"/>
      <c r="R604" s="236" t="str">
        <f ca="1">IF(ISERROR($V604),"",OFFSET('Smelter Look-up'!$C$4,$V604-4,0)&amp;"")</f>
        <v/>
      </c>
      <c r="S604" s="250" t="str">
        <f t="shared" ca="1" si="27"/>
        <v/>
      </c>
      <c r="T604" s="250" t="str">
        <f ca="1">IF(B604="","",IF(ISERROR(MATCH($J604,SorP!$B$1:$B$6230,0)),"",INDIRECT("'SorP'!$A$"&amp;MATCH($J604,SorP!$B$1:$B$6230,0))))</f>
        <v/>
      </c>
      <c r="U604" s="280"/>
      <c r="V604" s="281" t="e">
        <f>IF(C604="",NA(),MATCH($B604&amp;$C604,'Smelter Look-up'!$J:$J,0))</f>
        <v>#N/A</v>
      </c>
      <c r="W604" s="282"/>
      <c r="X604" s="282">
        <f t="shared" ca="1" si="28"/>
        <v>0</v>
      </c>
      <c r="Y604" s="282"/>
      <c r="Z604" s="282"/>
      <c r="AB604" s="284" t="str">
        <f t="shared" si="29"/>
        <v/>
      </c>
    </row>
    <row r="605" spans="1:28" s="283" customFormat="1" ht="20.25">
      <c r="A605" s="235"/>
      <c r="B605" s="236" t="str">
        <f>IF(LEN(A605)=0,"",INDEX('Smelter Look-up'!$A:$A,MATCH($A605,'Smelter Look-up'!$E:$E,0)))</f>
        <v/>
      </c>
      <c r="C605" s="242" t="str">
        <f>IF(LEN(A605)=0,"",INDEX('Smelter Look-up'!$C:$C,MATCH($A605,'Smelter Look-up'!$E:$E,0)))</f>
        <v/>
      </c>
      <c r="D605" s="236"/>
      <c r="E605" s="236" t="str">
        <f ca="1">IF(ISERROR($V605),"",OFFSET('Smelter Look-up'!$D$4,$V605-4,0)&amp;"")</f>
        <v/>
      </c>
      <c r="F605" s="236" t="str">
        <f ca="1">IF(ISERROR($V605),"",OFFSET('Smelter Look-up'!$E$4,$V605-4,0))</f>
        <v/>
      </c>
      <c r="G605" s="236" t="str">
        <f ca="1">IF(C605=$X$4,"Enter smelter details", IF(ISERROR($V605),"",OFFSET('Smelter Look-up'!$F$4,$V605-4,0)))</f>
        <v/>
      </c>
      <c r="H605" s="237" t="str">
        <f ca="1">IF(ISERROR($V605),"",OFFSET('Smelter Look-up'!$G$4,$V605-4,0))</f>
        <v/>
      </c>
      <c r="I605" s="238" t="str">
        <f ca="1">IF(ISERROR($V605),"",OFFSET('Smelter Look-up'!$H$4,$V605-4,0))</f>
        <v/>
      </c>
      <c r="J605" s="238" t="str">
        <f ca="1">IF(ISERROR($V605),"",OFFSET('Smelter Look-up'!$I$4,$V605-4,0))</f>
        <v/>
      </c>
      <c r="K605" s="240"/>
      <c r="L605" s="240"/>
      <c r="M605" s="240"/>
      <c r="N605" s="240"/>
      <c r="O605" s="240"/>
      <c r="P605" s="239"/>
      <c r="Q605" s="241"/>
      <c r="R605" s="236" t="str">
        <f ca="1">IF(ISERROR($V605),"",OFFSET('Smelter Look-up'!$C$4,$V605-4,0)&amp;"")</f>
        <v/>
      </c>
      <c r="S605" s="250" t="str">
        <f t="shared" ca="1" si="27"/>
        <v/>
      </c>
      <c r="T605" s="250" t="str">
        <f ca="1">IF(B605="","",IF(ISERROR(MATCH($J605,SorP!$B$1:$B$6230,0)),"",INDIRECT("'SorP'!$A$"&amp;MATCH($J605,SorP!$B$1:$B$6230,0))))</f>
        <v/>
      </c>
      <c r="U605" s="280"/>
      <c r="V605" s="281" t="e">
        <f>IF(C605="",NA(),MATCH($B605&amp;$C605,'Smelter Look-up'!$J:$J,0))</f>
        <v>#N/A</v>
      </c>
      <c r="W605" s="282"/>
      <c r="X605" s="282">
        <f t="shared" ca="1" si="28"/>
        <v>0</v>
      </c>
      <c r="Y605" s="282"/>
      <c r="Z605" s="282"/>
      <c r="AB605" s="284" t="str">
        <f t="shared" si="29"/>
        <v/>
      </c>
    </row>
    <row r="606" spans="1:28" s="283" customFormat="1" ht="20.25">
      <c r="A606" s="235"/>
      <c r="B606" s="236" t="str">
        <f>IF(LEN(A606)=0,"",INDEX('Smelter Look-up'!$A:$A,MATCH($A606,'Smelter Look-up'!$E:$E,0)))</f>
        <v/>
      </c>
      <c r="C606" s="242" t="str">
        <f>IF(LEN(A606)=0,"",INDEX('Smelter Look-up'!$C:$C,MATCH($A606,'Smelter Look-up'!$E:$E,0)))</f>
        <v/>
      </c>
      <c r="D606" s="236"/>
      <c r="E606" s="236" t="str">
        <f ca="1">IF(ISERROR($V606),"",OFFSET('Smelter Look-up'!$D$4,$V606-4,0)&amp;"")</f>
        <v/>
      </c>
      <c r="F606" s="236" t="str">
        <f ca="1">IF(ISERROR($V606),"",OFFSET('Smelter Look-up'!$E$4,$V606-4,0))</f>
        <v/>
      </c>
      <c r="G606" s="236" t="str">
        <f ca="1">IF(C606=$X$4,"Enter smelter details", IF(ISERROR($V606),"",OFFSET('Smelter Look-up'!$F$4,$V606-4,0)))</f>
        <v/>
      </c>
      <c r="H606" s="237" t="str">
        <f ca="1">IF(ISERROR($V606),"",OFFSET('Smelter Look-up'!$G$4,$V606-4,0))</f>
        <v/>
      </c>
      <c r="I606" s="238" t="str">
        <f ca="1">IF(ISERROR($V606),"",OFFSET('Smelter Look-up'!$H$4,$V606-4,0))</f>
        <v/>
      </c>
      <c r="J606" s="238" t="str">
        <f ca="1">IF(ISERROR($V606),"",OFFSET('Smelter Look-up'!$I$4,$V606-4,0))</f>
        <v/>
      </c>
      <c r="K606" s="240"/>
      <c r="L606" s="240"/>
      <c r="M606" s="240"/>
      <c r="N606" s="240"/>
      <c r="O606" s="240"/>
      <c r="P606" s="239"/>
      <c r="Q606" s="241"/>
      <c r="R606" s="236" t="str">
        <f ca="1">IF(ISERROR($V606),"",OFFSET('Smelter Look-up'!$C$4,$V606-4,0)&amp;"")</f>
        <v/>
      </c>
      <c r="S606" s="250" t="str">
        <f t="shared" ca="1" si="27"/>
        <v/>
      </c>
      <c r="T606" s="250" t="str">
        <f ca="1">IF(B606="","",IF(ISERROR(MATCH($J606,SorP!$B$1:$B$6230,0)),"",INDIRECT("'SorP'!$A$"&amp;MATCH($J606,SorP!$B$1:$B$6230,0))))</f>
        <v/>
      </c>
      <c r="U606" s="280"/>
      <c r="V606" s="281" t="e">
        <f>IF(C606="",NA(),MATCH($B606&amp;$C606,'Smelter Look-up'!$J:$J,0))</f>
        <v>#N/A</v>
      </c>
      <c r="W606" s="282"/>
      <c r="X606" s="282">
        <f t="shared" ca="1" si="28"/>
        <v>0</v>
      </c>
      <c r="Y606" s="282"/>
      <c r="Z606" s="282"/>
      <c r="AB606" s="284" t="str">
        <f t="shared" si="29"/>
        <v/>
      </c>
    </row>
    <row r="607" spans="1:28" s="283" customFormat="1" ht="20.25">
      <c r="A607" s="235"/>
      <c r="B607" s="236" t="str">
        <f>IF(LEN(A607)=0,"",INDEX('Smelter Look-up'!$A:$A,MATCH($A607,'Smelter Look-up'!$E:$E,0)))</f>
        <v/>
      </c>
      <c r="C607" s="242" t="str">
        <f>IF(LEN(A607)=0,"",INDEX('Smelter Look-up'!$C:$C,MATCH($A607,'Smelter Look-up'!$E:$E,0)))</f>
        <v/>
      </c>
      <c r="D607" s="236"/>
      <c r="E607" s="236" t="str">
        <f ca="1">IF(ISERROR($V607),"",OFFSET('Smelter Look-up'!$D$4,$V607-4,0)&amp;"")</f>
        <v/>
      </c>
      <c r="F607" s="236" t="str">
        <f ca="1">IF(ISERROR($V607),"",OFFSET('Smelter Look-up'!$E$4,$V607-4,0))</f>
        <v/>
      </c>
      <c r="G607" s="236" t="str">
        <f ca="1">IF(C607=$X$4,"Enter smelter details", IF(ISERROR($V607),"",OFFSET('Smelter Look-up'!$F$4,$V607-4,0)))</f>
        <v/>
      </c>
      <c r="H607" s="237" t="str">
        <f ca="1">IF(ISERROR($V607),"",OFFSET('Smelter Look-up'!$G$4,$V607-4,0))</f>
        <v/>
      </c>
      <c r="I607" s="238" t="str">
        <f ca="1">IF(ISERROR($V607),"",OFFSET('Smelter Look-up'!$H$4,$V607-4,0))</f>
        <v/>
      </c>
      <c r="J607" s="238" t="str">
        <f ca="1">IF(ISERROR($V607),"",OFFSET('Smelter Look-up'!$I$4,$V607-4,0))</f>
        <v/>
      </c>
      <c r="K607" s="240"/>
      <c r="L607" s="240"/>
      <c r="M607" s="240"/>
      <c r="N607" s="240"/>
      <c r="O607" s="240"/>
      <c r="P607" s="239"/>
      <c r="Q607" s="241"/>
      <c r="R607" s="236" t="str">
        <f ca="1">IF(ISERROR($V607),"",OFFSET('Smelter Look-up'!$C$4,$V607-4,0)&amp;"")</f>
        <v/>
      </c>
      <c r="S607" s="250" t="str">
        <f t="shared" ca="1" si="27"/>
        <v/>
      </c>
      <c r="T607" s="250" t="str">
        <f ca="1">IF(B607="","",IF(ISERROR(MATCH($J607,SorP!$B$1:$B$6230,0)),"",INDIRECT("'SorP'!$A$"&amp;MATCH($J607,SorP!$B$1:$B$6230,0))))</f>
        <v/>
      </c>
      <c r="U607" s="280"/>
      <c r="V607" s="281" t="e">
        <f>IF(C607="",NA(),MATCH($B607&amp;$C607,'Smelter Look-up'!$J:$J,0))</f>
        <v>#N/A</v>
      </c>
      <c r="W607" s="282"/>
      <c r="X607" s="282">
        <f t="shared" ca="1" si="28"/>
        <v>0</v>
      </c>
      <c r="Y607" s="282"/>
      <c r="Z607" s="282"/>
      <c r="AB607" s="284" t="str">
        <f t="shared" si="29"/>
        <v/>
      </c>
    </row>
    <row r="608" spans="1:28" s="283" customFormat="1" ht="20.25">
      <c r="A608" s="235"/>
      <c r="B608" s="236" t="str">
        <f>IF(LEN(A608)=0,"",INDEX('Smelter Look-up'!$A:$A,MATCH($A608,'Smelter Look-up'!$E:$E,0)))</f>
        <v/>
      </c>
      <c r="C608" s="242" t="str">
        <f>IF(LEN(A608)=0,"",INDEX('Smelter Look-up'!$C:$C,MATCH($A608,'Smelter Look-up'!$E:$E,0)))</f>
        <v/>
      </c>
      <c r="D608" s="236"/>
      <c r="E608" s="236" t="str">
        <f ca="1">IF(ISERROR($V608),"",OFFSET('Smelter Look-up'!$D$4,$V608-4,0)&amp;"")</f>
        <v/>
      </c>
      <c r="F608" s="236" t="str">
        <f ca="1">IF(ISERROR($V608),"",OFFSET('Smelter Look-up'!$E$4,$V608-4,0))</f>
        <v/>
      </c>
      <c r="G608" s="236" t="str">
        <f ca="1">IF(C608=$X$4,"Enter smelter details", IF(ISERROR($V608),"",OFFSET('Smelter Look-up'!$F$4,$V608-4,0)))</f>
        <v/>
      </c>
      <c r="H608" s="237" t="str">
        <f ca="1">IF(ISERROR($V608),"",OFFSET('Smelter Look-up'!$G$4,$V608-4,0))</f>
        <v/>
      </c>
      <c r="I608" s="238" t="str">
        <f ca="1">IF(ISERROR($V608),"",OFFSET('Smelter Look-up'!$H$4,$V608-4,0))</f>
        <v/>
      </c>
      <c r="J608" s="238" t="str">
        <f ca="1">IF(ISERROR($V608),"",OFFSET('Smelter Look-up'!$I$4,$V608-4,0))</f>
        <v/>
      </c>
      <c r="K608" s="240"/>
      <c r="L608" s="240"/>
      <c r="M608" s="240"/>
      <c r="N608" s="240"/>
      <c r="O608" s="240"/>
      <c r="P608" s="239"/>
      <c r="Q608" s="241"/>
      <c r="R608" s="236" t="str">
        <f ca="1">IF(ISERROR($V608),"",OFFSET('Smelter Look-up'!$C$4,$V608-4,0)&amp;"")</f>
        <v/>
      </c>
      <c r="S608" s="250" t="str">
        <f t="shared" ca="1" si="27"/>
        <v/>
      </c>
      <c r="T608" s="250" t="str">
        <f ca="1">IF(B608="","",IF(ISERROR(MATCH($J608,SorP!$B$1:$B$6230,0)),"",INDIRECT("'SorP'!$A$"&amp;MATCH($J608,SorP!$B$1:$B$6230,0))))</f>
        <v/>
      </c>
      <c r="U608" s="280"/>
      <c r="V608" s="281" t="e">
        <f>IF(C608="",NA(),MATCH($B608&amp;$C608,'Smelter Look-up'!$J:$J,0))</f>
        <v>#N/A</v>
      </c>
      <c r="W608" s="282"/>
      <c r="X608" s="282">
        <f t="shared" ca="1" si="28"/>
        <v>0</v>
      </c>
      <c r="Y608" s="282"/>
      <c r="Z608" s="282"/>
      <c r="AB608" s="284" t="str">
        <f t="shared" si="29"/>
        <v/>
      </c>
    </row>
    <row r="609" spans="1:28" s="283" customFormat="1" ht="20.25">
      <c r="A609" s="235"/>
      <c r="B609" s="236" t="str">
        <f>IF(LEN(A609)=0,"",INDEX('Smelter Look-up'!$A:$A,MATCH($A609,'Smelter Look-up'!$E:$E,0)))</f>
        <v/>
      </c>
      <c r="C609" s="242" t="str">
        <f>IF(LEN(A609)=0,"",INDEX('Smelter Look-up'!$C:$C,MATCH($A609,'Smelter Look-up'!$E:$E,0)))</f>
        <v/>
      </c>
      <c r="D609" s="236"/>
      <c r="E609" s="236" t="str">
        <f ca="1">IF(ISERROR($V609),"",OFFSET('Smelter Look-up'!$D$4,$V609-4,0)&amp;"")</f>
        <v/>
      </c>
      <c r="F609" s="236" t="str">
        <f ca="1">IF(ISERROR($V609),"",OFFSET('Smelter Look-up'!$E$4,$V609-4,0))</f>
        <v/>
      </c>
      <c r="G609" s="236" t="str">
        <f ca="1">IF(C609=$X$4,"Enter smelter details", IF(ISERROR($V609),"",OFFSET('Smelter Look-up'!$F$4,$V609-4,0)))</f>
        <v/>
      </c>
      <c r="H609" s="237" t="str">
        <f ca="1">IF(ISERROR($V609),"",OFFSET('Smelter Look-up'!$G$4,$V609-4,0))</f>
        <v/>
      </c>
      <c r="I609" s="238" t="str">
        <f ca="1">IF(ISERROR($V609),"",OFFSET('Smelter Look-up'!$H$4,$V609-4,0))</f>
        <v/>
      </c>
      <c r="J609" s="238" t="str">
        <f ca="1">IF(ISERROR($V609),"",OFFSET('Smelter Look-up'!$I$4,$V609-4,0))</f>
        <v/>
      </c>
      <c r="K609" s="240"/>
      <c r="L609" s="240"/>
      <c r="M609" s="240"/>
      <c r="N609" s="240"/>
      <c r="O609" s="240"/>
      <c r="P609" s="239"/>
      <c r="Q609" s="241"/>
      <c r="R609" s="236" t="str">
        <f ca="1">IF(ISERROR($V609),"",OFFSET('Smelter Look-up'!$C$4,$V609-4,0)&amp;"")</f>
        <v/>
      </c>
      <c r="S609" s="250" t="str">
        <f t="shared" ca="1" si="27"/>
        <v/>
      </c>
      <c r="T609" s="250" t="str">
        <f ca="1">IF(B609="","",IF(ISERROR(MATCH($J609,SorP!$B$1:$B$6230,0)),"",INDIRECT("'SorP'!$A$"&amp;MATCH($J609,SorP!$B$1:$B$6230,0))))</f>
        <v/>
      </c>
      <c r="U609" s="280"/>
      <c r="V609" s="281" t="e">
        <f>IF(C609="",NA(),MATCH($B609&amp;$C609,'Smelter Look-up'!$J:$J,0))</f>
        <v>#N/A</v>
      </c>
      <c r="W609" s="282"/>
      <c r="X609" s="282">
        <f t="shared" ca="1" si="28"/>
        <v>0</v>
      </c>
      <c r="Y609" s="282"/>
      <c r="Z609" s="282"/>
      <c r="AB609" s="284" t="str">
        <f t="shared" si="29"/>
        <v/>
      </c>
    </row>
    <row r="610" spans="1:28" s="283" customFormat="1" ht="20.25">
      <c r="A610" s="235"/>
      <c r="B610" s="236" t="str">
        <f>IF(LEN(A610)=0,"",INDEX('Smelter Look-up'!$A:$A,MATCH($A610,'Smelter Look-up'!$E:$E,0)))</f>
        <v/>
      </c>
      <c r="C610" s="242" t="str">
        <f>IF(LEN(A610)=0,"",INDEX('Smelter Look-up'!$C:$C,MATCH($A610,'Smelter Look-up'!$E:$E,0)))</f>
        <v/>
      </c>
      <c r="D610" s="236"/>
      <c r="E610" s="236" t="str">
        <f ca="1">IF(ISERROR($V610),"",OFFSET('Smelter Look-up'!$D$4,$V610-4,0)&amp;"")</f>
        <v/>
      </c>
      <c r="F610" s="236" t="str">
        <f ca="1">IF(ISERROR($V610),"",OFFSET('Smelter Look-up'!$E$4,$V610-4,0))</f>
        <v/>
      </c>
      <c r="G610" s="236" t="str">
        <f ca="1">IF(C610=$X$4,"Enter smelter details", IF(ISERROR($V610),"",OFFSET('Smelter Look-up'!$F$4,$V610-4,0)))</f>
        <v/>
      </c>
      <c r="H610" s="237" t="str">
        <f ca="1">IF(ISERROR($V610),"",OFFSET('Smelter Look-up'!$G$4,$V610-4,0))</f>
        <v/>
      </c>
      <c r="I610" s="238" t="str">
        <f ca="1">IF(ISERROR($V610),"",OFFSET('Smelter Look-up'!$H$4,$V610-4,0))</f>
        <v/>
      </c>
      <c r="J610" s="238" t="str">
        <f ca="1">IF(ISERROR($V610),"",OFFSET('Smelter Look-up'!$I$4,$V610-4,0))</f>
        <v/>
      </c>
      <c r="K610" s="240"/>
      <c r="L610" s="240"/>
      <c r="M610" s="240"/>
      <c r="N610" s="240"/>
      <c r="O610" s="240"/>
      <c r="P610" s="239"/>
      <c r="Q610" s="241"/>
      <c r="R610" s="236" t="str">
        <f ca="1">IF(ISERROR($V610),"",OFFSET('Smelter Look-up'!$C$4,$V610-4,0)&amp;"")</f>
        <v/>
      </c>
      <c r="S610" s="250" t="str">
        <f t="shared" ca="1" si="27"/>
        <v/>
      </c>
      <c r="T610" s="250" t="str">
        <f ca="1">IF(B610="","",IF(ISERROR(MATCH($J610,SorP!$B$1:$B$6230,0)),"",INDIRECT("'SorP'!$A$"&amp;MATCH($J610,SorP!$B$1:$B$6230,0))))</f>
        <v/>
      </c>
      <c r="U610" s="280"/>
      <c r="V610" s="281" t="e">
        <f>IF(C610="",NA(),MATCH($B610&amp;$C610,'Smelter Look-up'!$J:$J,0))</f>
        <v>#N/A</v>
      </c>
      <c r="W610" s="282"/>
      <c r="X610" s="282">
        <f t="shared" ca="1" si="28"/>
        <v>0</v>
      </c>
      <c r="Y610" s="282"/>
      <c r="Z610" s="282"/>
      <c r="AB610" s="284" t="str">
        <f t="shared" si="29"/>
        <v/>
      </c>
    </row>
    <row r="611" spans="1:28" s="283" customFormat="1" ht="20.25">
      <c r="A611" s="235"/>
      <c r="B611" s="236" t="str">
        <f>IF(LEN(A611)=0,"",INDEX('Smelter Look-up'!$A:$A,MATCH($A611,'Smelter Look-up'!$E:$E,0)))</f>
        <v/>
      </c>
      <c r="C611" s="242" t="str">
        <f>IF(LEN(A611)=0,"",INDEX('Smelter Look-up'!$C:$C,MATCH($A611,'Smelter Look-up'!$E:$E,0)))</f>
        <v/>
      </c>
      <c r="D611" s="236"/>
      <c r="E611" s="236" t="str">
        <f ca="1">IF(ISERROR($V611),"",OFFSET('Smelter Look-up'!$D$4,$V611-4,0)&amp;"")</f>
        <v/>
      </c>
      <c r="F611" s="236" t="str">
        <f ca="1">IF(ISERROR($V611),"",OFFSET('Smelter Look-up'!$E$4,$V611-4,0))</f>
        <v/>
      </c>
      <c r="G611" s="236" t="str">
        <f ca="1">IF(C611=$X$4,"Enter smelter details", IF(ISERROR($V611),"",OFFSET('Smelter Look-up'!$F$4,$V611-4,0)))</f>
        <v/>
      </c>
      <c r="H611" s="237" t="str">
        <f ca="1">IF(ISERROR($V611),"",OFFSET('Smelter Look-up'!$G$4,$V611-4,0))</f>
        <v/>
      </c>
      <c r="I611" s="238" t="str">
        <f ca="1">IF(ISERROR($V611),"",OFFSET('Smelter Look-up'!$H$4,$V611-4,0))</f>
        <v/>
      </c>
      <c r="J611" s="238" t="str">
        <f ca="1">IF(ISERROR($V611),"",OFFSET('Smelter Look-up'!$I$4,$V611-4,0))</f>
        <v/>
      </c>
      <c r="K611" s="240"/>
      <c r="L611" s="240"/>
      <c r="M611" s="240"/>
      <c r="N611" s="240"/>
      <c r="O611" s="240"/>
      <c r="P611" s="239"/>
      <c r="Q611" s="241"/>
      <c r="R611" s="236" t="str">
        <f ca="1">IF(ISERROR($V611),"",OFFSET('Smelter Look-up'!$C$4,$V611-4,0)&amp;"")</f>
        <v/>
      </c>
      <c r="S611" s="250" t="str">
        <f t="shared" ca="1" si="27"/>
        <v/>
      </c>
      <c r="T611" s="250" t="str">
        <f ca="1">IF(B611="","",IF(ISERROR(MATCH($J611,SorP!$B$1:$B$6230,0)),"",INDIRECT("'SorP'!$A$"&amp;MATCH($J611,SorP!$B$1:$B$6230,0))))</f>
        <v/>
      </c>
      <c r="U611" s="280"/>
      <c r="V611" s="281" t="e">
        <f>IF(C611="",NA(),MATCH($B611&amp;$C611,'Smelter Look-up'!$J:$J,0))</f>
        <v>#N/A</v>
      </c>
      <c r="W611" s="282"/>
      <c r="X611" s="282">
        <f t="shared" ca="1" si="28"/>
        <v>0</v>
      </c>
      <c r="Y611" s="282"/>
      <c r="Z611" s="282"/>
      <c r="AB611" s="284" t="str">
        <f t="shared" si="29"/>
        <v/>
      </c>
    </row>
    <row r="612" spans="1:28" s="283" customFormat="1" ht="20.25">
      <c r="A612" s="235"/>
      <c r="B612" s="236" t="str">
        <f>IF(LEN(A612)=0,"",INDEX('Smelter Look-up'!$A:$A,MATCH($A612,'Smelter Look-up'!$E:$E,0)))</f>
        <v/>
      </c>
      <c r="C612" s="242" t="str">
        <f>IF(LEN(A612)=0,"",INDEX('Smelter Look-up'!$C:$C,MATCH($A612,'Smelter Look-up'!$E:$E,0)))</f>
        <v/>
      </c>
      <c r="D612" s="236"/>
      <c r="E612" s="236" t="str">
        <f ca="1">IF(ISERROR($V612),"",OFFSET('Smelter Look-up'!$D$4,$V612-4,0)&amp;"")</f>
        <v/>
      </c>
      <c r="F612" s="236" t="str">
        <f ca="1">IF(ISERROR($V612),"",OFFSET('Smelter Look-up'!$E$4,$V612-4,0))</f>
        <v/>
      </c>
      <c r="G612" s="236" t="str">
        <f ca="1">IF(C612=$X$4,"Enter smelter details", IF(ISERROR($V612),"",OFFSET('Smelter Look-up'!$F$4,$V612-4,0)))</f>
        <v/>
      </c>
      <c r="H612" s="237" t="str">
        <f ca="1">IF(ISERROR($V612),"",OFFSET('Smelter Look-up'!$G$4,$V612-4,0))</f>
        <v/>
      </c>
      <c r="I612" s="238" t="str">
        <f ca="1">IF(ISERROR($V612),"",OFFSET('Smelter Look-up'!$H$4,$V612-4,0))</f>
        <v/>
      </c>
      <c r="J612" s="238" t="str">
        <f ca="1">IF(ISERROR($V612),"",OFFSET('Smelter Look-up'!$I$4,$V612-4,0))</f>
        <v/>
      </c>
      <c r="K612" s="240"/>
      <c r="L612" s="240"/>
      <c r="M612" s="240"/>
      <c r="N612" s="240"/>
      <c r="O612" s="240"/>
      <c r="P612" s="239"/>
      <c r="Q612" s="241"/>
      <c r="R612" s="236" t="str">
        <f ca="1">IF(ISERROR($V612),"",OFFSET('Smelter Look-up'!$C$4,$V612-4,0)&amp;"")</f>
        <v/>
      </c>
      <c r="S612" s="250" t="str">
        <f t="shared" ca="1" si="27"/>
        <v/>
      </c>
      <c r="T612" s="250" t="str">
        <f ca="1">IF(B612="","",IF(ISERROR(MATCH($J612,SorP!$B$1:$B$6230,0)),"",INDIRECT("'SorP'!$A$"&amp;MATCH($J612,SorP!$B$1:$B$6230,0))))</f>
        <v/>
      </c>
      <c r="U612" s="280"/>
      <c r="V612" s="281" t="e">
        <f>IF(C612="",NA(),MATCH($B612&amp;$C612,'Smelter Look-up'!$J:$J,0))</f>
        <v>#N/A</v>
      </c>
      <c r="W612" s="282"/>
      <c r="X612" s="282">
        <f t="shared" ca="1" si="28"/>
        <v>0</v>
      </c>
      <c r="Y612" s="282"/>
      <c r="Z612" s="282"/>
      <c r="AB612" s="284" t="str">
        <f t="shared" si="29"/>
        <v/>
      </c>
    </row>
    <row r="613" spans="1:28" s="283" customFormat="1" ht="20.25">
      <c r="A613" s="235"/>
      <c r="B613" s="236" t="str">
        <f>IF(LEN(A613)=0,"",INDEX('Smelter Look-up'!$A:$A,MATCH($A613,'Smelter Look-up'!$E:$E,0)))</f>
        <v/>
      </c>
      <c r="C613" s="242" t="str">
        <f>IF(LEN(A613)=0,"",INDEX('Smelter Look-up'!$C:$C,MATCH($A613,'Smelter Look-up'!$E:$E,0)))</f>
        <v/>
      </c>
      <c r="D613" s="236"/>
      <c r="E613" s="236" t="str">
        <f ca="1">IF(ISERROR($V613),"",OFFSET('Smelter Look-up'!$D$4,$V613-4,0)&amp;"")</f>
        <v/>
      </c>
      <c r="F613" s="236" t="str">
        <f ca="1">IF(ISERROR($V613),"",OFFSET('Smelter Look-up'!$E$4,$V613-4,0))</f>
        <v/>
      </c>
      <c r="G613" s="236" t="str">
        <f ca="1">IF(C613=$X$4,"Enter smelter details", IF(ISERROR($V613),"",OFFSET('Smelter Look-up'!$F$4,$V613-4,0)))</f>
        <v/>
      </c>
      <c r="H613" s="237" t="str">
        <f ca="1">IF(ISERROR($V613),"",OFFSET('Smelter Look-up'!$G$4,$V613-4,0))</f>
        <v/>
      </c>
      <c r="I613" s="238" t="str">
        <f ca="1">IF(ISERROR($V613),"",OFFSET('Smelter Look-up'!$H$4,$V613-4,0))</f>
        <v/>
      </c>
      <c r="J613" s="238" t="str">
        <f ca="1">IF(ISERROR($V613),"",OFFSET('Smelter Look-up'!$I$4,$V613-4,0))</f>
        <v/>
      </c>
      <c r="K613" s="240"/>
      <c r="L613" s="240"/>
      <c r="M613" s="240"/>
      <c r="N613" s="240"/>
      <c r="O613" s="240"/>
      <c r="P613" s="239"/>
      <c r="Q613" s="241"/>
      <c r="R613" s="236" t="str">
        <f ca="1">IF(ISERROR($V613),"",OFFSET('Smelter Look-up'!$C$4,$V613-4,0)&amp;"")</f>
        <v/>
      </c>
      <c r="S613" s="250" t="str">
        <f t="shared" ca="1" si="27"/>
        <v/>
      </c>
      <c r="T613" s="250" t="str">
        <f ca="1">IF(B613="","",IF(ISERROR(MATCH($J613,SorP!$B$1:$B$6230,0)),"",INDIRECT("'SorP'!$A$"&amp;MATCH($J613,SorP!$B$1:$B$6230,0))))</f>
        <v/>
      </c>
      <c r="U613" s="280"/>
      <c r="V613" s="281" t="e">
        <f>IF(C613="",NA(),MATCH($B613&amp;$C613,'Smelter Look-up'!$J:$J,0))</f>
        <v>#N/A</v>
      </c>
      <c r="W613" s="282"/>
      <c r="X613" s="282">
        <f t="shared" ca="1" si="28"/>
        <v>0</v>
      </c>
      <c r="Y613" s="282"/>
      <c r="Z613" s="282"/>
      <c r="AB613" s="284" t="str">
        <f t="shared" si="29"/>
        <v/>
      </c>
    </row>
    <row r="614" spans="1:28" s="283" customFormat="1" ht="20.25">
      <c r="A614" s="235"/>
      <c r="B614" s="236" t="str">
        <f>IF(LEN(A614)=0,"",INDEX('Smelter Look-up'!$A:$A,MATCH($A614,'Smelter Look-up'!$E:$E,0)))</f>
        <v/>
      </c>
      <c r="C614" s="242" t="str">
        <f>IF(LEN(A614)=0,"",INDEX('Smelter Look-up'!$C:$C,MATCH($A614,'Smelter Look-up'!$E:$E,0)))</f>
        <v/>
      </c>
      <c r="D614" s="236"/>
      <c r="E614" s="236" t="str">
        <f ca="1">IF(ISERROR($V614),"",OFFSET('Smelter Look-up'!$D$4,$V614-4,0)&amp;"")</f>
        <v/>
      </c>
      <c r="F614" s="236" t="str">
        <f ca="1">IF(ISERROR($V614),"",OFFSET('Smelter Look-up'!$E$4,$V614-4,0))</f>
        <v/>
      </c>
      <c r="G614" s="236" t="str">
        <f ca="1">IF(C614=$X$4,"Enter smelter details", IF(ISERROR($V614),"",OFFSET('Smelter Look-up'!$F$4,$V614-4,0)))</f>
        <v/>
      </c>
      <c r="H614" s="237" t="str">
        <f ca="1">IF(ISERROR($V614),"",OFFSET('Smelter Look-up'!$G$4,$V614-4,0))</f>
        <v/>
      </c>
      <c r="I614" s="238" t="str">
        <f ca="1">IF(ISERROR($V614),"",OFFSET('Smelter Look-up'!$H$4,$V614-4,0))</f>
        <v/>
      </c>
      <c r="J614" s="238" t="str">
        <f ca="1">IF(ISERROR($V614),"",OFFSET('Smelter Look-up'!$I$4,$V614-4,0))</f>
        <v/>
      </c>
      <c r="K614" s="240"/>
      <c r="L614" s="240"/>
      <c r="M614" s="240"/>
      <c r="N614" s="240"/>
      <c r="O614" s="240"/>
      <c r="P614" s="239"/>
      <c r="Q614" s="241"/>
      <c r="R614" s="236" t="str">
        <f ca="1">IF(ISERROR($V614),"",OFFSET('Smelter Look-up'!$C$4,$V614-4,0)&amp;"")</f>
        <v/>
      </c>
      <c r="S614" s="250" t="str">
        <f t="shared" ca="1" si="27"/>
        <v/>
      </c>
      <c r="T614" s="250" t="str">
        <f ca="1">IF(B614="","",IF(ISERROR(MATCH($J614,SorP!$B$1:$B$6230,0)),"",INDIRECT("'SorP'!$A$"&amp;MATCH($J614,SorP!$B$1:$B$6230,0))))</f>
        <v/>
      </c>
      <c r="U614" s="280"/>
      <c r="V614" s="281" t="e">
        <f>IF(C614="",NA(),MATCH($B614&amp;$C614,'Smelter Look-up'!$J:$J,0))</f>
        <v>#N/A</v>
      </c>
      <c r="W614" s="282"/>
      <c r="X614" s="282">
        <f t="shared" ca="1" si="28"/>
        <v>0</v>
      </c>
      <c r="Y614" s="282"/>
      <c r="Z614" s="282"/>
      <c r="AB614" s="284" t="str">
        <f t="shared" si="29"/>
        <v/>
      </c>
    </row>
    <row r="615" spans="1:28" s="283" customFormat="1" ht="20.25">
      <c r="A615" s="235"/>
      <c r="B615" s="236" t="str">
        <f>IF(LEN(A615)=0,"",INDEX('Smelter Look-up'!$A:$A,MATCH($A615,'Smelter Look-up'!$E:$E,0)))</f>
        <v/>
      </c>
      <c r="C615" s="242" t="str">
        <f>IF(LEN(A615)=0,"",INDEX('Smelter Look-up'!$C:$C,MATCH($A615,'Smelter Look-up'!$E:$E,0)))</f>
        <v/>
      </c>
      <c r="D615" s="236"/>
      <c r="E615" s="236" t="str">
        <f ca="1">IF(ISERROR($V615),"",OFFSET('Smelter Look-up'!$D$4,$V615-4,0)&amp;"")</f>
        <v/>
      </c>
      <c r="F615" s="236" t="str">
        <f ca="1">IF(ISERROR($V615),"",OFFSET('Smelter Look-up'!$E$4,$V615-4,0))</f>
        <v/>
      </c>
      <c r="G615" s="236" t="str">
        <f ca="1">IF(C615=$X$4,"Enter smelter details", IF(ISERROR($V615),"",OFFSET('Smelter Look-up'!$F$4,$V615-4,0)))</f>
        <v/>
      </c>
      <c r="H615" s="237" t="str">
        <f ca="1">IF(ISERROR($V615),"",OFFSET('Smelter Look-up'!$G$4,$V615-4,0))</f>
        <v/>
      </c>
      <c r="I615" s="238" t="str">
        <f ca="1">IF(ISERROR($V615),"",OFFSET('Smelter Look-up'!$H$4,$V615-4,0))</f>
        <v/>
      </c>
      <c r="J615" s="238" t="str">
        <f ca="1">IF(ISERROR($V615),"",OFFSET('Smelter Look-up'!$I$4,$V615-4,0))</f>
        <v/>
      </c>
      <c r="K615" s="240"/>
      <c r="L615" s="240"/>
      <c r="M615" s="240"/>
      <c r="N615" s="240"/>
      <c r="O615" s="240"/>
      <c r="P615" s="239"/>
      <c r="Q615" s="241"/>
      <c r="R615" s="236" t="str">
        <f ca="1">IF(ISERROR($V615),"",OFFSET('Smelter Look-up'!$C$4,$V615-4,0)&amp;"")</f>
        <v/>
      </c>
      <c r="S615" s="250" t="str">
        <f t="shared" ca="1" si="27"/>
        <v/>
      </c>
      <c r="T615" s="250" t="str">
        <f ca="1">IF(B615="","",IF(ISERROR(MATCH($J615,SorP!$B$1:$B$6230,0)),"",INDIRECT("'SorP'!$A$"&amp;MATCH($J615,SorP!$B$1:$B$6230,0))))</f>
        <v/>
      </c>
      <c r="U615" s="280"/>
      <c r="V615" s="281" t="e">
        <f>IF(C615="",NA(),MATCH($B615&amp;$C615,'Smelter Look-up'!$J:$J,0))</f>
        <v>#N/A</v>
      </c>
      <c r="W615" s="282"/>
      <c r="X615" s="282">
        <f t="shared" ca="1" si="28"/>
        <v>0</v>
      </c>
      <c r="Y615" s="282"/>
      <c r="Z615" s="282"/>
      <c r="AB615" s="284" t="str">
        <f t="shared" si="29"/>
        <v/>
      </c>
    </row>
    <row r="616" spans="1:28" s="283" customFormat="1" ht="20.25">
      <c r="A616" s="235"/>
      <c r="B616" s="236" t="str">
        <f>IF(LEN(A616)=0,"",INDEX('Smelter Look-up'!$A:$A,MATCH($A616,'Smelter Look-up'!$E:$E,0)))</f>
        <v/>
      </c>
      <c r="C616" s="242" t="str">
        <f>IF(LEN(A616)=0,"",INDEX('Smelter Look-up'!$C:$C,MATCH($A616,'Smelter Look-up'!$E:$E,0)))</f>
        <v/>
      </c>
      <c r="D616" s="236"/>
      <c r="E616" s="236" t="str">
        <f ca="1">IF(ISERROR($V616),"",OFFSET('Smelter Look-up'!$D$4,$V616-4,0)&amp;"")</f>
        <v/>
      </c>
      <c r="F616" s="236" t="str">
        <f ca="1">IF(ISERROR($V616),"",OFFSET('Smelter Look-up'!$E$4,$V616-4,0))</f>
        <v/>
      </c>
      <c r="G616" s="236" t="str">
        <f ca="1">IF(C616=$X$4,"Enter smelter details", IF(ISERROR($V616),"",OFFSET('Smelter Look-up'!$F$4,$V616-4,0)))</f>
        <v/>
      </c>
      <c r="H616" s="237" t="str">
        <f ca="1">IF(ISERROR($V616),"",OFFSET('Smelter Look-up'!$G$4,$V616-4,0))</f>
        <v/>
      </c>
      <c r="I616" s="238" t="str">
        <f ca="1">IF(ISERROR($V616),"",OFFSET('Smelter Look-up'!$H$4,$V616-4,0))</f>
        <v/>
      </c>
      <c r="J616" s="238" t="str">
        <f ca="1">IF(ISERROR($V616),"",OFFSET('Smelter Look-up'!$I$4,$V616-4,0))</f>
        <v/>
      </c>
      <c r="K616" s="240"/>
      <c r="L616" s="240"/>
      <c r="M616" s="240"/>
      <c r="N616" s="240"/>
      <c r="O616" s="240"/>
      <c r="P616" s="239"/>
      <c r="Q616" s="241"/>
      <c r="R616" s="236" t="str">
        <f ca="1">IF(ISERROR($V616),"",OFFSET('Smelter Look-up'!$C$4,$V616-4,0)&amp;"")</f>
        <v/>
      </c>
      <c r="S616" s="250" t="str">
        <f t="shared" ca="1" si="27"/>
        <v/>
      </c>
      <c r="T616" s="250" t="str">
        <f ca="1">IF(B616="","",IF(ISERROR(MATCH($J616,SorP!$B$1:$B$6230,0)),"",INDIRECT("'SorP'!$A$"&amp;MATCH($J616,SorP!$B$1:$B$6230,0))))</f>
        <v/>
      </c>
      <c r="U616" s="280"/>
      <c r="V616" s="281" t="e">
        <f>IF(C616="",NA(),MATCH($B616&amp;$C616,'Smelter Look-up'!$J:$J,0))</f>
        <v>#N/A</v>
      </c>
      <c r="W616" s="282"/>
      <c r="X616" s="282">
        <f t="shared" ca="1" si="28"/>
        <v>0</v>
      </c>
      <c r="Y616" s="282"/>
      <c r="Z616" s="282"/>
      <c r="AB616" s="284" t="str">
        <f t="shared" si="29"/>
        <v/>
      </c>
    </row>
    <row r="617" spans="1:28" s="283" customFormat="1" ht="20.25">
      <c r="A617" s="235"/>
      <c r="B617" s="236" t="str">
        <f>IF(LEN(A617)=0,"",INDEX('Smelter Look-up'!$A:$A,MATCH($A617,'Smelter Look-up'!$E:$E,0)))</f>
        <v/>
      </c>
      <c r="C617" s="242" t="str">
        <f>IF(LEN(A617)=0,"",INDEX('Smelter Look-up'!$C:$C,MATCH($A617,'Smelter Look-up'!$E:$E,0)))</f>
        <v/>
      </c>
      <c r="D617" s="236"/>
      <c r="E617" s="236" t="str">
        <f ca="1">IF(ISERROR($V617),"",OFFSET('Smelter Look-up'!$D$4,$V617-4,0)&amp;"")</f>
        <v/>
      </c>
      <c r="F617" s="236" t="str">
        <f ca="1">IF(ISERROR($V617),"",OFFSET('Smelter Look-up'!$E$4,$V617-4,0))</f>
        <v/>
      </c>
      <c r="G617" s="236" t="str">
        <f ca="1">IF(C617=$X$4,"Enter smelter details", IF(ISERROR($V617),"",OFFSET('Smelter Look-up'!$F$4,$V617-4,0)))</f>
        <v/>
      </c>
      <c r="H617" s="237" t="str">
        <f ca="1">IF(ISERROR($V617),"",OFFSET('Smelter Look-up'!$G$4,$V617-4,0))</f>
        <v/>
      </c>
      <c r="I617" s="238" t="str">
        <f ca="1">IF(ISERROR($V617),"",OFFSET('Smelter Look-up'!$H$4,$V617-4,0))</f>
        <v/>
      </c>
      <c r="J617" s="238" t="str">
        <f ca="1">IF(ISERROR($V617),"",OFFSET('Smelter Look-up'!$I$4,$V617-4,0))</f>
        <v/>
      </c>
      <c r="K617" s="240"/>
      <c r="L617" s="240"/>
      <c r="M617" s="240"/>
      <c r="N617" s="240"/>
      <c r="O617" s="240"/>
      <c r="P617" s="239"/>
      <c r="Q617" s="241"/>
      <c r="R617" s="236" t="str">
        <f ca="1">IF(ISERROR($V617),"",OFFSET('Smelter Look-up'!$C$4,$V617-4,0)&amp;"")</f>
        <v/>
      </c>
      <c r="S617" s="250" t="str">
        <f t="shared" ca="1" si="27"/>
        <v/>
      </c>
      <c r="T617" s="250" t="str">
        <f ca="1">IF(B617="","",IF(ISERROR(MATCH($J617,SorP!$B$1:$B$6230,0)),"",INDIRECT("'SorP'!$A$"&amp;MATCH($J617,SorP!$B$1:$B$6230,0))))</f>
        <v/>
      </c>
      <c r="U617" s="280"/>
      <c r="V617" s="281" t="e">
        <f>IF(C617="",NA(),MATCH($B617&amp;$C617,'Smelter Look-up'!$J:$J,0))</f>
        <v>#N/A</v>
      </c>
      <c r="W617" s="282"/>
      <c r="X617" s="282">
        <f t="shared" ca="1" si="28"/>
        <v>0</v>
      </c>
      <c r="Y617" s="282"/>
      <c r="Z617" s="282"/>
      <c r="AB617" s="284" t="str">
        <f t="shared" si="29"/>
        <v/>
      </c>
    </row>
    <row r="618" spans="1:28" s="283" customFormat="1" ht="20.25">
      <c r="A618" s="235"/>
      <c r="B618" s="236" t="str">
        <f>IF(LEN(A618)=0,"",INDEX('Smelter Look-up'!$A:$A,MATCH($A618,'Smelter Look-up'!$E:$E,0)))</f>
        <v/>
      </c>
      <c r="C618" s="242" t="str">
        <f>IF(LEN(A618)=0,"",INDEX('Smelter Look-up'!$C:$C,MATCH($A618,'Smelter Look-up'!$E:$E,0)))</f>
        <v/>
      </c>
      <c r="D618" s="236"/>
      <c r="E618" s="236" t="str">
        <f ca="1">IF(ISERROR($V618),"",OFFSET('Smelter Look-up'!$D$4,$V618-4,0)&amp;"")</f>
        <v/>
      </c>
      <c r="F618" s="236" t="str">
        <f ca="1">IF(ISERROR($V618),"",OFFSET('Smelter Look-up'!$E$4,$V618-4,0))</f>
        <v/>
      </c>
      <c r="G618" s="236" t="str">
        <f ca="1">IF(C618=$X$4,"Enter smelter details", IF(ISERROR($V618),"",OFFSET('Smelter Look-up'!$F$4,$V618-4,0)))</f>
        <v/>
      </c>
      <c r="H618" s="237" t="str">
        <f ca="1">IF(ISERROR($V618),"",OFFSET('Smelter Look-up'!$G$4,$V618-4,0))</f>
        <v/>
      </c>
      <c r="I618" s="238" t="str">
        <f ca="1">IF(ISERROR($V618),"",OFFSET('Smelter Look-up'!$H$4,$V618-4,0))</f>
        <v/>
      </c>
      <c r="J618" s="238" t="str">
        <f ca="1">IF(ISERROR($V618),"",OFFSET('Smelter Look-up'!$I$4,$V618-4,0))</f>
        <v/>
      </c>
      <c r="K618" s="240"/>
      <c r="L618" s="240"/>
      <c r="M618" s="240"/>
      <c r="N618" s="240"/>
      <c r="O618" s="240"/>
      <c r="P618" s="239"/>
      <c r="Q618" s="241"/>
      <c r="R618" s="236" t="str">
        <f ca="1">IF(ISERROR($V618),"",OFFSET('Smelter Look-up'!$C$4,$V618-4,0)&amp;"")</f>
        <v/>
      </c>
      <c r="S618" s="250" t="str">
        <f t="shared" ca="1" si="27"/>
        <v/>
      </c>
      <c r="T618" s="250" t="str">
        <f ca="1">IF(B618="","",IF(ISERROR(MATCH($J618,SorP!$B$1:$B$6230,0)),"",INDIRECT("'SorP'!$A$"&amp;MATCH($J618,SorP!$B$1:$B$6230,0))))</f>
        <v/>
      </c>
      <c r="U618" s="280"/>
      <c r="V618" s="281" t="e">
        <f>IF(C618="",NA(),MATCH($B618&amp;$C618,'Smelter Look-up'!$J:$J,0))</f>
        <v>#N/A</v>
      </c>
      <c r="W618" s="282"/>
      <c r="X618" s="282">
        <f t="shared" ca="1" si="28"/>
        <v>0</v>
      </c>
      <c r="Y618" s="282"/>
      <c r="Z618" s="282"/>
      <c r="AB618" s="284" t="str">
        <f t="shared" si="29"/>
        <v/>
      </c>
    </row>
    <row r="619" spans="1:28" s="283" customFormat="1" ht="20.25">
      <c r="A619" s="235"/>
      <c r="B619" s="236" t="str">
        <f>IF(LEN(A619)=0,"",INDEX('Smelter Look-up'!$A:$A,MATCH($A619,'Smelter Look-up'!$E:$E,0)))</f>
        <v/>
      </c>
      <c r="C619" s="242" t="str">
        <f>IF(LEN(A619)=0,"",INDEX('Smelter Look-up'!$C:$C,MATCH($A619,'Smelter Look-up'!$E:$E,0)))</f>
        <v/>
      </c>
      <c r="D619" s="236"/>
      <c r="E619" s="236" t="str">
        <f ca="1">IF(ISERROR($V619),"",OFFSET('Smelter Look-up'!$D$4,$V619-4,0)&amp;"")</f>
        <v/>
      </c>
      <c r="F619" s="236" t="str">
        <f ca="1">IF(ISERROR($V619),"",OFFSET('Smelter Look-up'!$E$4,$V619-4,0))</f>
        <v/>
      </c>
      <c r="G619" s="236" t="str">
        <f ca="1">IF(C619=$X$4,"Enter smelter details", IF(ISERROR($V619),"",OFFSET('Smelter Look-up'!$F$4,$V619-4,0)))</f>
        <v/>
      </c>
      <c r="H619" s="237" t="str">
        <f ca="1">IF(ISERROR($V619),"",OFFSET('Smelter Look-up'!$G$4,$V619-4,0))</f>
        <v/>
      </c>
      <c r="I619" s="238" t="str">
        <f ca="1">IF(ISERROR($V619),"",OFFSET('Smelter Look-up'!$H$4,$V619-4,0))</f>
        <v/>
      </c>
      <c r="J619" s="238" t="str">
        <f ca="1">IF(ISERROR($V619),"",OFFSET('Smelter Look-up'!$I$4,$V619-4,0))</f>
        <v/>
      </c>
      <c r="K619" s="240"/>
      <c r="L619" s="240"/>
      <c r="M619" s="240"/>
      <c r="N619" s="240"/>
      <c r="O619" s="240"/>
      <c r="P619" s="239"/>
      <c r="Q619" s="241"/>
      <c r="R619" s="236" t="str">
        <f ca="1">IF(ISERROR($V619),"",OFFSET('Smelter Look-up'!$C$4,$V619-4,0)&amp;"")</f>
        <v/>
      </c>
      <c r="S619" s="250" t="str">
        <f t="shared" ca="1" si="27"/>
        <v/>
      </c>
      <c r="T619" s="250" t="str">
        <f ca="1">IF(B619="","",IF(ISERROR(MATCH($J619,SorP!$B$1:$B$6230,0)),"",INDIRECT("'SorP'!$A$"&amp;MATCH($J619,SorP!$B$1:$B$6230,0))))</f>
        <v/>
      </c>
      <c r="U619" s="280"/>
      <c r="V619" s="281" t="e">
        <f>IF(C619="",NA(),MATCH($B619&amp;$C619,'Smelter Look-up'!$J:$J,0))</f>
        <v>#N/A</v>
      </c>
      <c r="W619" s="282"/>
      <c r="X619" s="282">
        <f t="shared" ca="1" si="28"/>
        <v>0</v>
      </c>
      <c r="Y619" s="282"/>
      <c r="Z619" s="282"/>
      <c r="AB619" s="284" t="str">
        <f t="shared" si="29"/>
        <v/>
      </c>
    </row>
    <row r="620" spans="1:28" s="283" customFormat="1" ht="20.25">
      <c r="A620" s="235"/>
      <c r="B620" s="236" t="str">
        <f>IF(LEN(A620)=0,"",INDEX('Smelter Look-up'!$A:$A,MATCH($A620,'Smelter Look-up'!$E:$E,0)))</f>
        <v/>
      </c>
      <c r="C620" s="242" t="str">
        <f>IF(LEN(A620)=0,"",INDEX('Smelter Look-up'!$C:$C,MATCH($A620,'Smelter Look-up'!$E:$E,0)))</f>
        <v/>
      </c>
      <c r="D620" s="236"/>
      <c r="E620" s="236" t="str">
        <f ca="1">IF(ISERROR($V620),"",OFFSET('Smelter Look-up'!$D$4,$V620-4,0)&amp;"")</f>
        <v/>
      </c>
      <c r="F620" s="236" t="str">
        <f ca="1">IF(ISERROR($V620),"",OFFSET('Smelter Look-up'!$E$4,$V620-4,0))</f>
        <v/>
      </c>
      <c r="G620" s="236" t="str">
        <f ca="1">IF(C620=$X$4,"Enter smelter details", IF(ISERROR($V620),"",OFFSET('Smelter Look-up'!$F$4,$V620-4,0)))</f>
        <v/>
      </c>
      <c r="H620" s="237" t="str">
        <f ca="1">IF(ISERROR($V620),"",OFFSET('Smelter Look-up'!$G$4,$V620-4,0))</f>
        <v/>
      </c>
      <c r="I620" s="238" t="str">
        <f ca="1">IF(ISERROR($V620),"",OFFSET('Smelter Look-up'!$H$4,$V620-4,0))</f>
        <v/>
      </c>
      <c r="J620" s="238" t="str">
        <f ca="1">IF(ISERROR($V620),"",OFFSET('Smelter Look-up'!$I$4,$V620-4,0))</f>
        <v/>
      </c>
      <c r="K620" s="240"/>
      <c r="L620" s="240"/>
      <c r="M620" s="240"/>
      <c r="N620" s="240"/>
      <c r="O620" s="240"/>
      <c r="P620" s="239"/>
      <c r="Q620" s="241"/>
      <c r="R620" s="236" t="str">
        <f ca="1">IF(ISERROR($V620),"",OFFSET('Smelter Look-up'!$C$4,$V620-4,0)&amp;"")</f>
        <v/>
      </c>
      <c r="S620" s="250" t="str">
        <f t="shared" ca="1" si="27"/>
        <v/>
      </c>
      <c r="T620" s="250" t="str">
        <f ca="1">IF(B620="","",IF(ISERROR(MATCH($J620,SorP!$B$1:$B$6230,0)),"",INDIRECT("'SorP'!$A$"&amp;MATCH($J620,SorP!$B$1:$B$6230,0))))</f>
        <v/>
      </c>
      <c r="U620" s="280"/>
      <c r="V620" s="281" t="e">
        <f>IF(C620="",NA(),MATCH($B620&amp;$C620,'Smelter Look-up'!$J:$J,0))</f>
        <v>#N/A</v>
      </c>
      <c r="W620" s="282"/>
      <c r="X620" s="282">
        <f t="shared" ca="1" si="28"/>
        <v>0</v>
      </c>
      <c r="Y620" s="282"/>
      <c r="Z620" s="282"/>
      <c r="AB620" s="284" t="str">
        <f t="shared" si="29"/>
        <v/>
      </c>
    </row>
    <row r="621" spans="1:28" s="283" customFormat="1" ht="20.25">
      <c r="A621" s="235"/>
      <c r="B621" s="236" t="str">
        <f>IF(LEN(A621)=0,"",INDEX('Smelter Look-up'!$A:$A,MATCH($A621,'Smelter Look-up'!$E:$E,0)))</f>
        <v/>
      </c>
      <c r="C621" s="242" t="str">
        <f>IF(LEN(A621)=0,"",INDEX('Smelter Look-up'!$C:$C,MATCH($A621,'Smelter Look-up'!$E:$E,0)))</f>
        <v/>
      </c>
      <c r="D621" s="236"/>
      <c r="E621" s="236" t="str">
        <f ca="1">IF(ISERROR($V621),"",OFFSET('Smelter Look-up'!$D$4,$V621-4,0)&amp;"")</f>
        <v/>
      </c>
      <c r="F621" s="236" t="str">
        <f ca="1">IF(ISERROR($V621),"",OFFSET('Smelter Look-up'!$E$4,$V621-4,0))</f>
        <v/>
      </c>
      <c r="G621" s="236" t="str">
        <f ca="1">IF(C621=$X$4,"Enter smelter details", IF(ISERROR($V621),"",OFFSET('Smelter Look-up'!$F$4,$V621-4,0)))</f>
        <v/>
      </c>
      <c r="H621" s="237" t="str">
        <f ca="1">IF(ISERROR($V621),"",OFFSET('Smelter Look-up'!$G$4,$V621-4,0))</f>
        <v/>
      </c>
      <c r="I621" s="238" t="str">
        <f ca="1">IF(ISERROR($V621),"",OFFSET('Smelter Look-up'!$H$4,$V621-4,0))</f>
        <v/>
      </c>
      <c r="J621" s="238" t="str">
        <f ca="1">IF(ISERROR($V621),"",OFFSET('Smelter Look-up'!$I$4,$V621-4,0))</f>
        <v/>
      </c>
      <c r="K621" s="240"/>
      <c r="L621" s="240"/>
      <c r="M621" s="240"/>
      <c r="N621" s="240"/>
      <c r="O621" s="240"/>
      <c r="P621" s="239"/>
      <c r="Q621" s="241"/>
      <c r="R621" s="236" t="str">
        <f ca="1">IF(ISERROR($V621),"",OFFSET('Smelter Look-up'!$C$4,$V621-4,0)&amp;"")</f>
        <v/>
      </c>
      <c r="S621" s="250" t="str">
        <f t="shared" ca="1" si="27"/>
        <v/>
      </c>
      <c r="T621" s="250" t="str">
        <f ca="1">IF(B621="","",IF(ISERROR(MATCH($J621,SorP!$B$1:$B$6230,0)),"",INDIRECT("'SorP'!$A$"&amp;MATCH($J621,SorP!$B$1:$B$6230,0))))</f>
        <v/>
      </c>
      <c r="U621" s="280"/>
      <c r="V621" s="281" t="e">
        <f>IF(C621="",NA(),MATCH($B621&amp;$C621,'Smelter Look-up'!$J:$J,0))</f>
        <v>#N/A</v>
      </c>
      <c r="W621" s="282"/>
      <c r="X621" s="282">
        <f t="shared" ca="1" si="28"/>
        <v>0</v>
      </c>
      <c r="Y621" s="282"/>
      <c r="Z621" s="282"/>
      <c r="AB621" s="284" t="str">
        <f t="shared" si="29"/>
        <v/>
      </c>
    </row>
    <row r="622" spans="1:28" s="283" customFormat="1" ht="20.25">
      <c r="A622" s="235"/>
      <c r="B622" s="236" t="str">
        <f>IF(LEN(A622)=0,"",INDEX('Smelter Look-up'!$A:$A,MATCH($A622,'Smelter Look-up'!$E:$E,0)))</f>
        <v/>
      </c>
      <c r="C622" s="242" t="str">
        <f>IF(LEN(A622)=0,"",INDEX('Smelter Look-up'!$C:$C,MATCH($A622,'Smelter Look-up'!$E:$E,0)))</f>
        <v/>
      </c>
      <c r="D622" s="236"/>
      <c r="E622" s="236" t="str">
        <f ca="1">IF(ISERROR($V622),"",OFFSET('Smelter Look-up'!$D$4,$V622-4,0)&amp;"")</f>
        <v/>
      </c>
      <c r="F622" s="236" t="str">
        <f ca="1">IF(ISERROR($V622),"",OFFSET('Smelter Look-up'!$E$4,$V622-4,0))</f>
        <v/>
      </c>
      <c r="G622" s="236" t="str">
        <f ca="1">IF(C622=$X$4,"Enter smelter details", IF(ISERROR($V622),"",OFFSET('Smelter Look-up'!$F$4,$V622-4,0)))</f>
        <v/>
      </c>
      <c r="H622" s="237" t="str">
        <f ca="1">IF(ISERROR($V622),"",OFFSET('Smelter Look-up'!$G$4,$V622-4,0))</f>
        <v/>
      </c>
      <c r="I622" s="238" t="str">
        <f ca="1">IF(ISERROR($V622),"",OFFSET('Smelter Look-up'!$H$4,$V622-4,0))</f>
        <v/>
      </c>
      <c r="J622" s="238" t="str">
        <f ca="1">IF(ISERROR($V622),"",OFFSET('Smelter Look-up'!$I$4,$V622-4,0))</f>
        <v/>
      </c>
      <c r="K622" s="240"/>
      <c r="L622" s="240"/>
      <c r="M622" s="240"/>
      <c r="N622" s="240"/>
      <c r="O622" s="240"/>
      <c r="P622" s="239"/>
      <c r="Q622" s="241"/>
      <c r="R622" s="236" t="str">
        <f ca="1">IF(ISERROR($V622),"",OFFSET('Smelter Look-up'!$C$4,$V622-4,0)&amp;"")</f>
        <v/>
      </c>
      <c r="S622" s="250" t="str">
        <f t="shared" ca="1" si="27"/>
        <v/>
      </c>
      <c r="T622" s="250" t="str">
        <f ca="1">IF(B622="","",IF(ISERROR(MATCH($J622,SorP!$B$1:$B$6230,0)),"",INDIRECT("'SorP'!$A$"&amp;MATCH($J622,SorP!$B$1:$B$6230,0))))</f>
        <v/>
      </c>
      <c r="U622" s="280"/>
      <c r="V622" s="281" t="e">
        <f>IF(C622="",NA(),MATCH($B622&amp;$C622,'Smelter Look-up'!$J:$J,0))</f>
        <v>#N/A</v>
      </c>
      <c r="W622" s="282"/>
      <c r="X622" s="282">
        <f t="shared" ca="1" si="28"/>
        <v>0</v>
      </c>
      <c r="Y622" s="282"/>
      <c r="Z622" s="282"/>
      <c r="AB622" s="284" t="str">
        <f t="shared" si="29"/>
        <v/>
      </c>
    </row>
    <row r="623" spans="1:28" s="283" customFormat="1" ht="20.25">
      <c r="A623" s="235"/>
      <c r="B623" s="236" t="str">
        <f>IF(LEN(A623)=0,"",INDEX('Smelter Look-up'!$A:$A,MATCH($A623,'Smelter Look-up'!$E:$E,0)))</f>
        <v/>
      </c>
      <c r="C623" s="242" t="str">
        <f>IF(LEN(A623)=0,"",INDEX('Smelter Look-up'!$C:$C,MATCH($A623,'Smelter Look-up'!$E:$E,0)))</f>
        <v/>
      </c>
      <c r="D623" s="236"/>
      <c r="E623" s="236" t="str">
        <f ca="1">IF(ISERROR($V623),"",OFFSET('Smelter Look-up'!$D$4,$V623-4,0)&amp;"")</f>
        <v/>
      </c>
      <c r="F623" s="236" t="str">
        <f ca="1">IF(ISERROR($V623),"",OFFSET('Smelter Look-up'!$E$4,$V623-4,0))</f>
        <v/>
      </c>
      <c r="G623" s="236" t="str">
        <f ca="1">IF(C623=$X$4,"Enter smelter details", IF(ISERROR($V623),"",OFFSET('Smelter Look-up'!$F$4,$V623-4,0)))</f>
        <v/>
      </c>
      <c r="H623" s="237" t="str">
        <f ca="1">IF(ISERROR($V623),"",OFFSET('Smelter Look-up'!$G$4,$V623-4,0))</f>
        <v/>
      </c>
      <c r="I623" s="238" t="str">
        <f ca="1">IF(ISERROR($V623),"",OFFSET('Smelter Look-up'!$H$4,$V623-4,0))</f>
        <v/>
      </c>
      <c r="J623" s="238" t="str">
        <f ca="1">IF(ISERROR($V623),"",OFFSET('Smelter Look-up'!$I$4,$V623-4,0))</f>
        <v/>
      </c>
      <c r="K623" s="240"/>
      <c r="L623" s="240"/>
      <c r="M623" s="240"/>
      <c r="N623" s="240"/>
      <c r="O623" s="240"/>
      <c r="P623" s="239"/>
      <c r="Q623" s="241"/>
      <c r="R623" s="236" t="str">
        <f ca="1">IF(ISERROR($V623),"",OFFSET('Smelter Look-up'!$C$4,$V623-4,0)&amp;"")</f>
        <v/>
      </c>
      <c r="S623" s="250" t="str">
        <f t="shared" ca="1" si="27"/>
        <v/>
      </c>
      <c r="T623" s="250" t="str">
        <f ca="1">IF(B623="","",IF(ISERROR(MATCH($J623,SorP!$B$1:$B$6230,0)),"",INDIRECT("'SorP'!$A$"&amp;MATCH($J623,SorP!$B$1:$B$6230,0))))</f>
        <v/>
      </c>
      <c r="U623" s="280"/>
      <c r="V623" s="281" t="e">
        <f>IF(C623="",NA(),MATCH($B623&amp;$C623,'Smelter Look-up'!$J:$J,0))</f>
        <v>#N/A</v>
      </c>
      <c r="W623" s="282"/>
      <c r="X623" s="282">
        <f t="shared" ca="1" si="28"/>
        <v>0</v>
      </c>
      <c r="Y623" s="282"/>
      <c r="Z623" s="282"/>
      <c r="AB623" s="284" t="str">
        <f t="shared" si="29"/>
        <v/>
      </c>
    </row>
    <row r="624" spans="1:28" s="283" customFormat="1" ht="20.25">
      <c r="A624" s="235"/>
      <c r="B624" s="236" t="str">
        <f>IF(LEN(A624)=0,"",INDEX('Smelter Look-up'!$A:$A,MATCH($A624,'Smelter Look-up'!$E:$E,0)))</f>
        <v/>
      </c>
      <c r="C624" s="242" t="str">
        <f>IF(LEN(A624)=0,"",INDEX('Smelter Look-up'!$C:$C,MATCH($A624,'Smelter Look-up'!$E:$E,0)))</f>
        <v/>
      </c>
      <c r="D624" s="236"/>
      <c r="E624" s="236" t="str">
        <f ca="1">IF(ISERROR($V624),"",OFFSET('Smelter Look-up'!$D$4,$V624-4,0)&amp;"")</f>
        <v/>
      </c>
      <c r="F624" s="236" t="str">
        <f ca="1">IF(ISERROR($V624),"",OFFSET('Smelter Look-up'!$E$4,$V624-4,0))</f>
        <v/>
      </c>
      <c r="G624" s="236" t="str">
        <f ca="1">IF(C624=$X$4,"Enter smelter details", IF(ISERROR($V624),"",OFFSET('Smelter Look-up'!$F$4,$V624-4,0)))</f>
        <v/>
      </c>
      <c r="H624" s="237" t="str">
        <f ca="1">IF(ISERROR($V624),"",OFFSET('Smelter Look-up'!$G$4,$V624-4,0))</f>
        <v/>
      </c>
      <c r="I624" s="238" t="str">
        <f ca="1">IF(ISERROR($V624),"",OFFSET('Smelter Look-up'!$H$4,$V624-4,0))</f>
        <v/>
      </c>
      <c r="J624" s="238" t="str">
        <f ca="1">IF(ISERROR($V624),"",OFFSET('Smelter Look-up'!$I$4,$V624-4,0))</f>
        <v/>
      </c>
      <c r="K624" s="240"/>
      <c r="L624" s="240"/>
      <c r="M624" s="240"/>
      <c r="N624" s="240"/>
      <c r="O624" s="240"/>
      <c r="P624" s="239"/>
      <c r="Q624" s="241"/>
      <c r="R624" s="236" t="str">
        <f ca="1">IF(ISERROR($V624),"",OFFSET('Smelter Look-up'!$C$4,$V624-4,0)&amp;"")</f>
        <v/>
      </c>
      <c r="S624" s="250" t="str">
        <f t="shared" ca="1" si="27"/>
        <v/>
      </c>
      <c r="T624" s="250" t="str">
        <f ca="1">IF(B624="","",IF(ISERROR(MATCH($J624,SorP!$B$1:$B$6230,0)),"",INDIRECT("'SorP'!$A$"&amp;MATCH($J624,SorP!$B$1:$B$6230,0))))</f>
        <v/>
      </c>
      <c r="U624" s="280"/>
      <c r="V624" s="281" t="e">
        <f>IF(C624="",NA(),MATCH($B624&amp;$C624,'Smelter Look-up'!$J:$J,0))</f>
        <v>#N/A</v>
      </c>
      <c r="W624" s="282"/>
      <c r="X624" s="282">
        <f t="shared" ca="1" si="28"/>
        <v>0</v>
      </c>
      <c r="Y624" s="282"/>
      <c r="Z624" s="282"/>
      <c r="AB624" s="284" t="str">
        <f t="shared" si="29"/>
        <v/>
      </c>
    </row>
    <row r="625" spans="1:28" s="283" customFormat="1" ht="20.25">
      <c r="A625" s="235"/>
      <c r="B625" s="236" t="str">
        <f>IF(LEN(A625)=0,"",INDEX('Smelter Look-up'!$A:$A,MATCH($A625,'Smelter Look-up'!$E:$E,0)))</f>
        <v/>
      </c>
      <c r="C625" s="242" t="str">
        <f>IF(LEN(A625)=0,"",INDEX('Smelter Look-up'!$C:$C,MATCH($A625,'Smelter Look-up'!$E:$E,0)))</f>
        <v/>
      </c>
      <c r="D625" s="236"/>
      <c r="E625" s="236" t="str">
        <f ca="1">IF(ISERROR($V625),"",OFFSET('Smelter Look-up'!$D$4,$V625-4,0)&amp;"")</f>
        <v/>
      </c>
      <c r="F625" s="236" t="str">
        <f ca="1">IF(ISERROR($V625),"",OFFSET('Smelter Look-up'!$E$4,$V625-4,0))</f>
        <v/>
      </c>
      <c r="G625" s="236" t="str">
        <f ca="1">IF(C625=$X$4,"Enter smelter details", IF(ISERROR($V625),"",OFFSET('Smelter Look-up'!$F$4,$V625-4,0)))</f>
        <v/>
      </c>
      <c r="H625" s="237" t="str">
        <f ca="1">IF(ISERROR($V625),"",OFFSET('Smelter Look-up'!$G$4,$V625-4,0))</f>
        <v/>
      </c>
      <c r="I625" s="238" t="str">
        <f ca="1">IF(ISERROR($V625),"",OFFSET('Smelter Look-up'!$H$4,$V625-4,0))</f>
        <v/>
      </c>
      <c r="J625" s="238" t="str">
        <f ca="1">IF(ISERROR($V625),"",OFFSET('Smelter Look-up'!$I$4,$V625-4,0))</f>
        <v/>
      </c>
      <c r="K625" s="240"/>
      <c r="L625" s="240"/>
      <c r="M625" s="240"/>
      <c r="N625" s="240"/>
      <c r="O625" s="240"/>
      <c r="P625" s="239"/>
      <c r="Q625" s="241"/>
      <c r="R625" s="236" t="str">
        <f ca="1">IF(ISERROR($V625),"",OFFSET('Smelter Look-up'!$C$4,$V625-4,0)&amp;"")</f>
        <v/>
      </c>
      <c r="S625" s="250" t="str">
        <f t="shared" ca="1" si="27"/>
        <v/>
      </c>
      <c r="T625" s="250" t="str">
        <f ca="1">IF(B625="","",IF(ISERROR(MATCH($J625,SorP!$B$1:$B$6230,0)),"",INDIRECT("'SorP'!$A$"&amp;MATCH($J625,SorP!$B$1:$B$6230,0))))</f>
        <v/>
      </c>
      <c r="U625" s="280"/>
      <c r="V625" s="281" t="e">
        <f>IF(C625="",NA(),MATCH($B625&amp;$C625,'Smelter Look-up'!$J:$J,0))</f>
        <v>#N/A</v>
      </c>
      <c r="W625" s="282"/>
      <c r="X625" s="282">
        <f t="shared" ca="1" si="28"/>
        <v>0</v>
      </c>
      <c r="Y625" s="282"/>
      <c r="Z625" s="282"/>
      <c r="AB625" s="284" t="str">
        <f t="shared" si="29"/>
        <v/>
      </c>
    </row>
    <row r="626" spans="1:28" s="283" customFormat="1" ht="20.25">
      <c r="A626" s="235"/>
      <c r="B626" s="236" t="str">
        <f>IF(LEN(A626)=0,"",INDEX('Smelter Look-up'!$A:$A,MATCH($A626,'Smelter Look-up'!$E:$E,0)))</f>
        <v/>
      </c>
      <c r="C626" s="242" t="str">
        <f>IF(LEN(A626)=0,"",INDEX('Smelter Look-up'!$C:$C,MATCH($A626,'Smelter Look-up'!$E:$E,0)))</f>
        <v/>
      </c>
      <c r="D626" s="236"/>
      <c r="E626" s="236" t="str">
        <f ca="1">IF(ISERROR($V626),"",OFFSET('Smelter Look-up'!$D$4,$V626-4,0)&amp;"")</f>
        <v/>
      </c>
      <c r="F626" s="236" t="str">
        <f ca="1">IF(ISERROR($V626),"",OFFSET('Smelter Look-up'!$E$4,$V626-4,0))</f>
        <v/>
      </c>
      <c r="G626" s="236" t="str">
        <f ca="1">IF(C626=$X$4,"Enter smelter details", IF(ISERROR($V626),"",OFFSET('Smelter Look-up'!$F$4,$V626-4,0)))</f>
        <v/>
      </c>
      <c r="H626" s="237" t="str">
        <f ca="1">IF(ISERROR($V626),"",OFFSET('Smelter Look-up'!$G$4,$V626-4,0))</f>
        <v/>
      </c>
      <c r="I626" s="238" t="str">
        <f ca="1">IF(ISERROR($V626),"",OFFSET('Smelter Look-up'!$H$4,$V626-4,0))</f>
        <v/>
      </c>
      <c r="J626" s="238" t="str">
        <f ca="1">IF(ISERROR($V626),"",OFFSET('Smelter Look-up'!$I$4,$V626-4,0))</f>
        <v/>
      </c>
      <c r="K626" s="240"/>
      <c r="L626" s="240"/>
      <c r="M626" s="240"/>
      <c r="N626" s="240"/>
      <c r="O626" s="240"/>
      <c r="P626" s="239"/>
      <c r="Q626" s="241"/>
      <c r="R626" s="236" t="str">
        <f ca="1">IF(ISERROR($V626),"",OFFSET('Smelter Look-up'!$C$4,$V626-4,0)&amp;"")</f>
        <v/>
      </c>
      <c r="S626" s="250" t="str">
        <f t="shared" ca="1" si="27"/>
        <v/>
      </c>
      <c r="T626" s="250" t="str">
        <f ca="1">IF(B626="","",IF(ISERROR(MATCH($J626,SorP!$B$1:$B$6230,0)),"",INDIRECT("'SorP'!$A$"&amp;MATCH($J626,SorP!$B$1:$B$6230,0))))</f>
        <v/>
      </c>
      <c r="U626" s="280"/>
      <c r="V626" s="281" t="e">
        <f>IF(C626="",NA(),MATCH($B626&amp;$C626,'Smelter Look-up'!$J:$J,0))</f>
        <v>#N/A</v>
      </c>
      <c r="W626" s="282"/>
      <c r="X626" s="282">
        <f t="shared" ca="1" si="28"/>
        <v>0</v>
      </c>
      <c r="Y626" s="282"/>
      <c r="Z626" s="282"/>
      <c r="AB626" s="284" t="str">
        <f t="shared" si="29"/>
        <v/>
      </c>
    </row>
    <row r="627" spans="1:28" s="283" customFormat="1" ht="20.25">
      <c r="A627" s="235"/>
      <c r="B627" s="236" t="str">
        <f>IF(LEN(A627)=0,"",INDEX('Smelter Look-up'!$A:$A,MATCH($A627,'Smelter Look-up'!$E:$E,0)))</f>
        <v/>
      </c>
      <c r="C627" s="242" t="str">
        <f>IF(LEN(A627)=0,"",INDEX('Smelter Look-up'!$C:$C,MATCH($A627,'Smelter Look-up'!$E:$E,0)))</f>
        <v/>
      </c>
      <c r="D627" s="236"/>
      <c r="E627" s="236" t="str">
        <f ca="1">IF(ISERROR($V627),"",OFFSET('Smelter Look-up'!$D$4,$V627-4,0)&amp;"")</f>
        <v/>
      </c>
      <c r="F627" s="236" t="str">
        <f ca="1">IF(ISERROR($V627),"",OFFSET('Smelter Look-up'!$E$4,$V627-4,0))</f>
        <v/>
      </c>
      <c r="G627" s="236" t="str">
        <f ca="1">IF(C627=$X$4,"Enter smelter details", IF(ISERROR($V627),"",OFFSET('Smelter Look-up'!$F$4,$V627-4,0)))</f>
        <v/>
      </c>
      <c r="H627" s="237" t="str">
        <f ca="1">IF(ISERROR($V627),"",OFFSET('Smelter Look-up'!$G$4,$V627-4,0))</f>
        <v/>
      </c>
      <c r="I627" s="238" t="str">
        <f ca="1">IF(ISERROR($V627),"",OFFSET('Smelter Look-up'!$H$4,$V627-4,0))</f>
        <v/>
      </c>
      <c r="J627" s="238" t="str">
        <f ca="1">IF(ISERROR($V627),"",OFFSET('Smelter Look-up'!$I$4,$V627-4,0))</f>
        <v/>
      </c>
      <c r="K627" s="240"/>
      <c r="L627" s="240"/>
      <c r="M627" s="240"/>
      <c r="N627" s="240"/>
      <c r="O627" s="240"/>
      <c r="P627" s="239"/>
      <c r="Q627" s="241"/>
      <c r="R627" s="236" t="str">
        <f ca="1">IF(ISERROR($V627),"",OFFSET('Smelter Look-up'!$C$4,$V627-4,0)&amp;"")</f>
        <v/>
      </c>
      <c r="S627" s="250" t="str">
        <f t="shared" ca="1" si="27"/>
        <v/>
      </c>
      <c r="T627" s="250" t="str">
        <f ca="1">IF(B627="","",IF(ISERROR(MATCH($J627,SorP!$B$1:$B$6230,0)),"",INDIRECT("'SorP'!$A$"&amp;MATCH($J627,SorP!$B$1:$B$6230,0))))</f>
        <v/>
      </c>
      <c r="U627" s="280"/>
      <c r="V627" s="281" t="e">
        <f>IF(C627="",NA(),MATCH($B627&amp;$C627,'Smelter Look-up'!$J:$J,0))</f>
        <v>#N/A</v>
      </c>
      <c r="W627" s="282"/>
      <c r="X627" s="282">
        <f t="shared" ca="1" si="28"/>
        <v>0</v>
      </c>
      <c r="Y627" s="282"/>
      <c r="Z627" s="282"/>
      <c r="AB627" s="284" t="str">
        <f t="shared" si="29"/>
        <v/>
      </c>
    </row>
    <row r="628" spans="1:28" s="283" customFormat="1" ht="20.25">
      <c r="A628" s="235"/>
      <c r="B628" s="236" t="str">
        <f>IF(LEN(A628)=0,"",INDEX('Smelter Look-up'!$A:$A,MATCH($A628,'Smelter Look-up'!$E:$E,0)))</f>
        <v/>
      </c>
      <c r="C628" s="242" t="str">
        <f>IF(LEN(A628)=0,"",INDEX('Smelter Look-up'!$C:$C,MATCH($A628,'Smelter Look-up'!$E:$E,0)))</f>
        <v/>
      </c>
      <c r="D628" s="236"/>
      <c r="E628" s="236" t="str">
        <f ca="1">IF(ISERROR($V628),"",OFFSET('Smelter Look-up'!$D$4,$V628-4,0)&amp;"")</f>
        <v/>
      </c>
      <c r="F628" s="236" t="str">
        <f ca="1">IF(ISERROR($V628),"",OFFSET('Smelter Look-up'!$E$4,$V628-4,0))</f>
        <v/>
      </c>
      <c r="G628" s="236" t="str">
        <f ca="1">IF(C628=$X$4,"Enter smelter details", IF(ISERROR($V628),"",OFFSET('Smelter Look-up'!$F$4,$V628-4,0)))</f>
        <v/>
      </c>
      <c r="H628" s="237" t="str">
        <f ca="1">IF(ISERROR($V628),"",OFFSET('Smelter Look-up'!$G$4,$V628-4,0))</f>
        <v/>
      </c>
      <c r="I628" s="238" t="str">
        <f ca="1">IF(ISERROR($V628),"",OFFSET('Smelter Look-up'!$H$4,$V628-4,0))</f>
        <v/>
      </c>
      <c r="J628" s="238" t="str">
        <f ca="1">IF(ISERROR($V628),"",OFFSET('Smelter Look-up'!$I$4,$V628-4,0))</f>
        <v/>
      </c>
      <c r="K628" s="240"/>
      <c r="L628" s="240"/>
      <c r="M628" s="240"/>
      <c r="N628" s="240"/>
      <c r="O628" s="240"/>
      <c r="P628" s="239"/>
      <c r="Q628" s="241"/>
      <c r="R628" s="236" t="str">
        <f ca="1">IF(ISERROR($V628),"",OFFSET('Smelter Look-up'!$C$4,$V628-4,0)&amp;"")</f>
        <v/>
      </c>
      <c r="S628" s="250" t="str">
        <f t="shared" ca="1" si="27"/>
        <v/>
      </c>
      <c r="T628" s="250" t="str">
        <f ca="1">IF(B628="","",IF(ISERROR(MATCH($J628,SorP!$B$1:$B$6230,0)),"",INDIRECT("'SorP'!$A$"&amp;MATCH($J628,SorP!$B$1:$B$6230,0))))</f>
        <v/>
      </c>
      <c r="U628" s="280"/>
      <c r="V628" s="281" t="e">
        <f>IF(C628="",NA(),MATCH($B628&amp;$C628,'Smelter Look-up'!$J:$J,0))</f>
        <v>#N/A</v>
      </c>
      <c r="W628" s="282"/>
      <c r="X628" s="282">
        <f t="shared" ca="1" si="28"/>
        <v>0</v>
      </c>
      <c r="Y628" s="282"/>
      <c r="Z628" s="282"/>
      <c r="AB628" s="284" t="str">
        <f t="shared" si="29"/>
        <v/>
      </c>
    </row>
    <row r="629" spans="1:28" s="283" customFormat="1" ht="20.25">
      <c r="A629" s="235"/>
      <c r="B629" s="236" t="str">
        <f>IF(LEN(A629)=0,"",INDEX('Smelter Look-up'!$A:$A,MATCH($A629,'Smelter Look-up'!$E:$E,0)))</f>
        <v/>
      </c>
      <c r="C629" s="242" t="str">
        <f>IF(LEN(A629)=0,"",INDEX('Smelter Look-up'!$C:$C,MATCH($A629,'Smelter Look-up'!$E:$E,0)))</f>
        <v/>
      </c>
      <c r="D629" s="236"/>
      <c r="E629" s="236" t="str">
        <f ca="1">IF(ISERROR($V629),"",OFFSET('Smelter Look-up'!$D$4,$V629-4,0)&amp;"")</f>
        <v/>
      </c>
      <c r="F629" s="236" t="str">
        <f ca="1">IF(ISERROR($V629),"",OFFSET('Smelter Look-up'!$E$4,$V629-4,0))</f>
        <v/>
      </c>
      <c r="G629" s="236" t="str">
        <f ca="1">IF(C629=$X$4,"Enter smelter details", IF(ISERROR($V629),"",OFFSET('Smelter Look-up'!$F$4,$V629-4,0)))</f>
        <v/>
      </c>
      <c r="H629" s="237" t="str">
        <f ca="1">IF(ISERROR($V629),"",OFFSET('Smelter Look-up'!$G$4,$V629-4,0))</f>
        <v/>
      </c>
      <c r="I629" s="238" t="str">
        <f ca="1">IF(ISERROR($V629),"",OFFSET('Smelter Look-up'!$H$4,$V629-4,0))</f>
        <v/>
      </c>
      <c r="J629" s="238" t="str">
        <f ca="1">IF(ISERROR($V629),"",OFFSET('Smelter Look-up'!$I$4,$V629-4,0))</f>
        <v/>
      </c>
      <c r="K629" s="240"/>
      <c r="L629" s="240"/>
      <c r="M629" s="240"/>
      <c r="N629" s="240"/>
      <c r="O629" s="240"/>
      <c r="P629" s="239"/>
      <c r="Q629" s="241"/>
      <c r="R629" s="236" t="str">
        <f ca="1">IF(ISERROR($V629),"",OFFSET('Smelter Look-up'!$C$4,$V629-4,0)&amp;"")</f>
        <v/>
      </c>
      <c r="S629" s="250" t="str">
        <f t="shared" ca="1" si="27"/>
        <v/>
      </c>
      <c r="T629" s="250" t="str">
        <f ca="1">IF(B629="","",IF(ISERROR(MATCH($J629,SorP!$B$1:$B$6230,0)),"",INDIRECT("'SorP'!$A$"&amp;MATCH($J629,SorP!$B$1:$B$6230,0))))</f>
        <v/>
      </c>
      <c r="U629" s="280"/>
      <c r="V629" s="281" t="e">
        <f>IF(C629="",NA(),MATCH($B629&amp;$C629,'Smelter Look-up'!$J:$J,0))</f>
        <v>#N/A</v>
      </c>
      <c r="W629" s="282"/>
      <c r="X629" s="282">
        <f t="shared" ca="1" si="28"/>
        <v>0</v>
      </c>
      <c r="Y629" s="282"/>
      <c r="Z629" s="282"/>
      <c r="AB629" s="284" t="str">
        <f t="shared" si="29"/>
        <v/>
      </c>
    </row>
    <row r="630" spans="1:28" s="283" customFormat="1" ht="20.25">
      <c r="A630" s="235"/>
      <c r="B630" s="236" t="str">
        <f>IF(LEN(A630)=0,"",INDEX('Smelter Look-up'!$A:$A,MATCH($A630,'Smelter Look-up'!$E:$E,0)))</f>
        <v/>
      </c>
      <c r="C630" s="242" t="str">
        <f>IF(LEN(A630)=0,"",INDEX('Smelter Look-up'!$C:$C,MATCH($A630,'Smelter Look-up'!$E:$E,0)))</f>
        <v/>
      </c>
      <c r="D630" s="236"/>
      <c r="E630" s="236" t="str">
        <f ca="1">IF(ISERROR($V630),"",OFFSET('Smelter Look-up'!$D$4,$V630-4,0)&amp;"")</f>
        <v/>
      </c>
      <c r="F630" s="236" t="str">
        <f ca="1">IF(ISERROR($V630),"",OFFSET('Smelter Look-up'!$E$4,$V630-4,0))</f>
        <v/>
      </c>
      <c r="G630" s="236" t="str">
        <f ca="1">IF(C630=$X$4,"Enter smelter details", IF(ISERROR($V630),"",OFFSET('Smelter Look-up'!$F$4,$V630-4,0)))</f>
        <v/>
      </c>
      <c r="H630" s="237" t="str">
        <f ca="1">IF(ISERROR($V630),"",OFFSET('Smelter Look-up'!$G$4,$V630-4,0))</f>
        <v/>
      </c>
      <c r="I630" s="238" t="str">
        <f ca="1">IF(ISERROR($V630),"",OFFSET('Smelter Look-up'!$H$4,$V630-4,0))</f>
        <v/>
      </c>
      <c r="J630" s="238" t="str">
        <f ca="1">IF(ISERROR($V630),"",OFFSET('Smelter Look-up'!$I$4,$V630-4,0))</f>
        <v/>
      </c>
      <c r="K630" s="240"/>
      <c r="L630" s="240"/>
      <c r="M630" s="240"/>
      <c r="N630" s="240"/>
      <c r="O630" s="240"/>
      <c r="P630" s="239"/>
      <c r="Q630" s="241"/>
      <c r="R630" s="236" t="str">
        <f ca="1">IF(ISERROR($V630),"",OFFSET('Smelter Look-up'!$C$4,$V630-4,0)&amp;"")</f>
        <v/>
      </c>
      <c r="S630" s="250" t="str">
        <f t="shared" ca="1" si="27"/>
        <v/>
      </c>
      <c r="T630" s="250" t="str">
        <f ca="1">IF(B630="","",IF(ISERROR(MATCH($J630,SorP!$B$1:$B$6230,0)),"",INDIRECT("'SorP'!$A$"&amp;MATCH($J630,SorP!$B$1:$B$6230,0))))</f>
        <v/>
      </c>
      <c r="U630" s="280"/>
      <c r="V630" s="281" t="e">
        <f>IF(C630="",NA(),MATCH($B630&amp;$C630,'Smelter Look-up'!$J:$J,0))</f>
        <v>#N/A</v>
      </c>
      <c r="W630" s="282"/>
      <c r="X630" s="282">
        <f t="shared" ca="1" si="28"/>
        <v>0</v>
      </c>
      <c r="Y630" s="282"/>
      <c r="Z630" s="282"/>
      <c r="AB630" s="284" t="str">
        <f t="shared" si="29"/>
        <v/>
      </c>
    </row>
    <row r="631" spans="1:28" s="283" customFormat="1" ht="20.25">
      <c r="A631" s="235"/>
      <c r="B631" s="236" t="str">
        <f>IF(LEN(A631)=0,"",INDEX('Smelter Look-up'!$A:$A,MATCH($A631,'Smelter Look-up'!$E:$E,0)))</f>
        <v/>
      </c>
      <c r="C631" s="242" t="str">
        <f>IF(LEN(A631)=0,"",INDEX('Smelter Look-up'!$C:$C,MATCH($A631,'Smelter Look-up'!$E:$E,0)))</f>
        <v/>
      </c>
      <c r="D631" s="236"/>
      <c r="E631" s="236" t="str">
        <f ca="1">IF(ISERROR($V631),"",OFFSET('Smelter Look-up'!$D$4,$V631-4,0)&amp;"")</f>
        <v/>
      </c>
      <c r="F631" s="236" t="str">
        <f ca="1">IF(ISERROR($V631),"",OFFSET('Smelter Look-up'!$E$4,$V631-4,0))</f>
        <v/>
      </c>
      <c r="G631" s="236" t="str">
        <f ca="1">IF(C631=$X$4,"Enter smelter details", IF(ISERROR($V631),"",OFFSET('Smelter Look-up'!$F$4,$V631-4,0)))</f>
        <v/>
      </c>
      <c r="H631" s="237" t="str">
        <f ca="1">IF(ISERROR($V631),"",OFFSET('Smelter Look-up'!$G$4,$V631-4,0))</f>
        <v/>
      </c>
      <c r="I631" s="238" t="str">
        <f ca="1">IF(ISERROR($V631),"",OFFSET('Smelter Look-up'!$H$4,$V631-4,0))</f>
        <v/>
      </c>
      <c r="J631" s="238" t="str">
        <f ca="1">IF(ISERROR($V631),"",OFFSET('Smelter Look-up'!$I$4,$V631-4,0))</f>
        <v/>
      </c>
      <c r="K631" s="240"/>
      <c r="L631" s="240"/>
      <c r="M631" s="240"/>
      <c r="N631" s="240"/>
      <c r="O631" s="240"/>
      <c r="P631" s="239"/>
      <c r="Q631" s="241"/>
      <c r="R631" s="236" t="str">
        <f ca="1">IF(ISERROR($V631),"",OFFSET('Smelter Look-up'!$C$4,$V631-4,0)&amp;"")</f>
        <v/>
      </c>
      <c r="S631" s="250" t="str">
        <f t="shared" ca="1" si="27"/>
        <v/>
      </c>
      <c r="T631" s="250" t="str">
        <f ca="1">IF(B631="","",IF(ISERROR(MATCH($J631,SorP!$B$1:$B$6230,0)),"",INDIRECT("'SorP'!$A$"&amp;MATCH($J631,SorP!$B$1:$B$6230,0))))</f>
        <v/>
      </c>
      <c r="U631" s="280"/>
      <c r="V631" s="281" t="e">
        <f>IF(C631="",NA(),MATCH($B631&amp;$C631,'Smelter Look-up'!$J:$J,0))</f>
        <v>#N/A</v>
      </c>
      <c r="W631" s="282"/>
      <c r="X631" s="282">
        <f t="shared" ca="1" si="28"/>
        <v>0</v>
      </c>
      <c r="Y631" s="282"/>
      <c r="Z631" s="282"/>
      <c r="AB631" s="284" t="str">
        <f t="shared" si="29"/>
        <v/>
      </c>
    </row>
    <row r="632" spans="1:28" s="283" customFormat="1" ht="20.25">
      <c r="A632" s="235"/>
      <c r="B632" s="236" t="str">
        <f>IF(LEN(A632)=0,"",INDEX('Smelter Look-up'!$A:$A,MATCH($A632,'Smelter Look-up'!$E:$E,0)))</f>
        <v/>
      </c>
      <c r="C632" s="242" t="str">
        <f>IF(LEN(A632)=0,"",INDEX('Smelter Look-up'!$C:$C,MATCH($A632,'Smelter Look-up'!$E:$E,0)))</f>
        <v/>
      </c>
      <c r="D632" s="236"/>
      <c r="E632" s="236" t="str">
        <f ca="1">IF(ISERROR($V632),"",OFFSET('Smelter Look-up'!$D$4,$V632-4,0)&amp;"")</f>
        <v/>
      </c>
      <c r="F632" s="236" t="str">
        <f ca="1">IF(ISERROR($V632),"",OFFSET('Smelter Look-up'!$E$4,$V632-4,0))</f>
        <v/>
      </c>
      <c r="G632" s="236" t="str">
        <f ca="1">IF(C632=$X$4,"Enter smelter details", IF(ISERROR($V632),"",OFFSET('Smelter Look-up'!$F$4,$V632-4,0)))</f>
        <v/>
      </c>
      <c r="H632" s="237" t="str">
        <f ca="1">IF(ISERROR($V632),"",OFFSET('Smelter Look-up'!$G$4,$V632-4,0))</f>
        <v/>
      </c>
      <c r="I632" s="238" t="str">
        <f ca="1">IF(ISERROR($V632),"",OFFSET('Smelter Look-up'!$H$4,$V632-4,0))</f>
        <v/>
      </c>
      <c r="J632" s="238" t="str">
        <f ca="1">IF(ISERROR($V632),"",OFFSET('Smelter Look-up'!$I$4,$V632-4,0))</f>
        <v/>
      </c>
      <c r="K632" s="240"/>
      <c r="L632" s="240"/>
      <c r="M632" s="240"/>
      <c r="N632" s="240"/>
      <c r="O632" s="240"/>
      <c r="P632" s="239"/>
      <c r="Q632" s="241"/>
      <c r="R632" s="236" t="str">
        <f ca="1">IF(ISERROR($V632),"",OFFSET('Smelter Look-up'!$C$4,$V632-4,0)&amp;"")</f>
        <v/>
      </c>
      <c r="S632" s="250" t="str">
        <f t="shared" ca="1" si="27"/>
        <v/>
      </c>
      <c r="T632" s="250" t="str">
        <f ca="1">IF(B632="","",IF(ISERROR(MATCH($J632,SorP!$B$1:$B$6230,0)),"",INDIRECT("'SorP'!$A$"&amp;MATCH($J632,SorP!$B$1:$B$6230,0))))</f>
        <v/>
      </c>
      <c r="U632" s="280"/>
      <c r="V632" s="281" t="e">
        <f>IF(C632="",NA(),MATCH($B632&amp;$C632,'Smelter Look-up'!$J:$J,0))</f>
        <v>#N/A</v>
      </c>
      <c r="W632" s="282"/>
      <c r="X632" s="282">
        <f t="shared" ca="1" si="28"/>
        <v>0</v>
      </c>
      <c r="Y632" s="282"/>
      <c r="Z632" s="282"/>
      <c r="AB632" s="284" t="str">
        <f t="shared" si="29"/>
        <v/>
      </c>
    </row>
    <row r="633" spans="1:28" s="283" customFormat="1" ht="20.25">
      <c r="A633" s="235"/>
      <c r="B633" s="236" t="str">
        <f>IF(LEN(A633)=0,"",INDEX('Smelter Look-up'!$A:$A,MATCH($A633,'Smelter Look-up'!$E:$E,0)))</f>
        <v/>
      </c>
      <c r="C633" s="242" t="str">
        <f>IF(LEN(A633)=0,"",INDEX('Smelter Look-up'!$C:$C,MATCH($A633,'Smelter Look-up'!$E:$E,0)))</f>
        <v/>
      </c>
      <c r="D633" s="236"/>
      <c r="E633" s="236" t="str">
        <f ca="1">IF(ISERROR($V633),"",OFFSET('Smelter Look-up'!$D$4,$V633-4,0)&amp;"")</f>
        <v/>
      </c>
      <c r="F633" s="236" t="str">
        <f ca="1">IF(ISERROR($V633),"",OFFSET('Smelter Look-up'!$E$4,$V633-4,0))</f>
        <v/>
      </c>
      <c r="G633" s="236" t="str">
        <f ca="1">IF(C633=$X$4,"Enter smelter details", IF(ISERROR($V633),"",OFFSET('Smelter Look-up'!$F$4,$V633-4,0)))</f>
        <v/>
      </c>
      <c r="H633" s="237" t="str">
        <f ca="1">IF(ISERROR($V633),"",OFFSET('Smelter Look-up'!$G$4,$V633-4,0))</f>
        <v/>
      </c>
      <c r="I633" s="238" t="str">
        <f ca="1">IF(ISERROR($V633),"",OFFSET('Smelter Look-up'!$H$4,$V633-4,0))</f>
        <v/>
      </c>
      <c r="J633" s="238" t="str">
        <f ca="1">IF(ISERROR($V633),"",OFFSET('Smelter Look-up'!$I$4,$V633-4,0))</f>
        <v/>
      </c>
      <c r="K633" s="240"/>
      <c r="L633" s="240"/>
      <c r="M633" s="240"/>
      <c r="N633" s="240"/>
      <c r="O633" s="240"/>
      <c r="P633" s="239"/>
      <c r="Q633" s="241"/>
      <c r="R633" s="236" t="str">
        <f ca="1">IF(ISERROR($V633),"",OFFSET('Smelter Look-up'!$C$4,$V633-4,0)&amp;"")</f>
        <v/>
      </c>
      <c r="S633" s="250" t="str">
        <f t="shared" ca="1" si="27"/>
        <v/>
      </c>
      <c r="T633" s="250" t="str">
        <f ca="1">IF(B633="","",IF(ISERROR(MATCH($J633,SorP!$B$1:$B$6230,0)),"",INDIRECT("'SorP'!$A$"&amp;MATCH($J633,SorP!$B$1:$B$6230,0))))</f>
        <v/>
      </c>
      <c r="U633" s="280"/>
      <c r="V633" s="281" t="e">
        <f>IF(C633="",NA(),MATCH($B633&amp;$C633,'Smelter Look-up'!$J:$J,0))</f>
        <v>#N/A</v>
      </c>
      <c r="W633" s="282"/>
      <c r="X633" s="282">
        <f t="shared" ca="1" si="28"/>
        <v>0</v>
      </c>
      <c r="Y633" s="282"/>
      <c r="Z633" s="282"/>
      <c r="AB633" s="284" t="str">
        <f t="shared" si="29"/>
        <v/>
      </c>
    </row>
    <row r="634" spans="1:28" s="283" customFormat="1" ht="20.25">
      <c r="A634" s="235"/>
      <c r="B634" s="236" t="str">
        <f>IF(LEN(A634)=0,"",INDEX('Smelter Look-up'!$A:$A,MATCH($A634,'Smelter Look-up'!$E:$E,0)))</f>
        <v/>
      </c>
      <c r="C634" s="242" t="str">
        <f>IF(LEN(A634)=0,"",INDEX('Smelter Look-up'!$C:$C,MATCH($A634,'Smelter Look-up'!$E:$E,0)))</f>
        <v/>
      </c>
      <c r="D634" s="236"/>
      <c r="E634" s="236" t="str">
        <f ca="1">IF(ISERROR($V634),"",OFFSET('Smelter Look-up'!$D$4,$V634-4,0)&amp;"")</f>
        <v/>
      </c>
      <c r="F634" s="236" t="str">
        <f ca="1">IF(ISERROR($V634),"",OFFSET('Smelter Look-up'!$E$4,$V634-4,0))</f>
        <v/>
      </c>
      <c r="G634" s="236" t="str">
        <f ca="1">IF(C634=$X$4,"Enter smelter details", IF(ISERROR($V634),"",OFFSET('Smelter Look-up'!$F$4,$V634-4,0)))</f>
        <v/>
      </c>
      <c r="H634" s="237" t="str">
        <f ca="1">IF(ISERROR($V634),"",OFFSET('Smelter Look-up'!$G$4,$V634-4,0))</f>
        <v/>
      </c>
      <c r="I634" s="238" t="str">
        <f ca="1">IF(ISERROR($V634),"",OFFSET('Smelter Look-up'!$H$4,$V634-4,0))</f>
        <v/>
      </c>
      <c r="J634" s="238" t="str">
        <f ca="1">IF(ISERROR($V634),"",OFFSET('Smelter Look-up'!$I$4,$V634-4,0))</f>
        <v/>
      </c>
      <c r="K634" s="240"/>
      <c r="L634" s="240"/>
      <c r="M634" s="240"/>
      <c r="N634" s="240"/>
      <c r="O634" s="240"/>
      <c r="P634" s="239"/>
      <c r="Q634" s="241"/>
      <c r="R634" s="236" t="str">
        <f ca="1">IF(ISERROR($V634),"",OFFSET('Smelter Look-up'!$C$4,$V634-4,0)&amp;"")</f>
        <v/>
      </c>
      <c r="S634" s="250" t="str">
        <f t="shared" ca="1" si="27"/>
        <v/>
      </c>
      <c r="T634" s="250" t="str">
        <f ca="1">IF(B634="","",IF(ISERROR(MATCH($J634,SorP!$B$1:$B$6230,0)),"",INDIRECT("'SorP'!$A$"&amp;MATCH($J634,SorP!$B$1:$B$6230,0))))</f>
        <v/>
      </c>
      <c r="U634" s="280"/>
      <c r="V634" s="281" t="e">
        <f>IF(C634="",NA(),MATCH($B634&amp;$C634,'Smelter Look-up'!$J:$J,0))</f>
        <v>#N/A</v>
      </c>
      <c r="W634" s="282"/>
      <c r="X634" s="282">
        <f t="shared" ca="1" si="28"/>
        <v>0</v>
      </c>
      <c r="Y634" s="282"/>
      <c r="Z634" s="282"/>
      <c r="AB634" s="284" t="str">
        <f t="shared" si="29"/>
        <v/>
      </c>
    </row>
    <row r="635" spans="1:28" s="283" customFormat="1" ht="20.25">
      <c r="A635" s="235"/>
      <c r="B635" s="236" t="str">
        <f>IF(LEN(A635)=0,"",INDEX('Smelter Look-up'!$A:$A,MATCH($A635,'Smelter Look-up'!$E:$E,0)))</f>
        <v/>
      </c>
      <c r="C635" s="242" t="str">
        <f>IF(LEN(A635)=0,"",INDEX('Smelter Look-up'!$C:$C,MATCH($A635,'Smelter Look-up'!$E:$E,0)))</f>
        <v/>
      </c>
      <c r="D635" s="236"/>
      <c r="E635" s="236" t="str">
        <f ca="1">IF(ISERROR($V635),"",OFFSET('Smelter Look-up'!$D$4,$V635-4,0)&amp;"")</f>
        <v/>
      </c>
      <c r="F635" s="236" t="str">
        <f ca="1">IF(ISERROR($V635),"",OFFSET('Smelter Look-up'!$E$4,$V635-4,0))</f>
        <v/>
      </c>
      <c r="G635" s="236" t="str">
        <f ca="1">IF(C635=$X$4,"Enter smelter details", IF(ISERROR($V635),"",OFFSET('Smelter Look-up'!$F$4,$V635-4,0)))</f>
        <v/>
      </c>
      <c r="H635" s="237" t="str">
        <f ca="1">IF(ISERROR($V635),"",OFFSET('Smelter Look-up'!$G$4,$V635-4,0))</f>
        <v/>
      </c>
      <c r="I635" s="238" t="str">
        <f ca="1">IF(ISERROR($V635),"",OFFSET('Smelter Look-up'!$H$4,$V635-4,0))</f>
        <v/>
      </c>
      <c r="J635" s="238" t="str">
        <f ca="1">IF(ISERROR($V635),"",OFFSET('Smelter Look-up'!$I$4,$V635-4,0))</f>
        <v/>
      </c>
      <c r="K635" s="240"/>
      <c r="L635" s="240"/>
      <c r="M635" s="240"/>
      <c r="N635" s="240"/>
      <c r="O635" s="240"/>
      <c r="P635" s="239"/>
      <c r="Q635" s="241"/>
      <c r="R635" s="236" t="str">
        <f ca="1">IF(ISERROR($V635),"",OFFSET('Smelter Look-up'!$C$4,$V635-4,0)&amp;"")</f>
        <v/>
      </c>
      <c r="S635" s="250" t="str">
        <f t="shared" ref="S635:S698" ca="1" si="30">IF(B635="","",IF(ISERROR(MATCH($E635,CL,0)),"Unknown",INDIRECT("'C'!$A$"&amp;MATCH($E635,CL,0)+1)))</f>
        <v/>
      </c>
      <c r="T635" s="250" t="str">
        <f ca="1">IF(B635="","",IF(ISERROR(MATCH($J635,SorP!$B$1:$B$6230,0)),"",INDIRECT("'SorP'!$A$"&amp;MATCH($J635,SorP!$B$1:$B$6230,0))))</f>
        <v/>
      </c>
      <c r="U635" s="280"/>
      <c r="V635" s="281" t="e">
        <f>IF(C635="",NA(),MATCH($B635&amp;$C635,'Smelter Look-up'!$J:$J,0))</f>
        <v>#N/A</v>
      </c>
      <c r="W635" s="282"/>
      <c r="X635" s="282">
        <f t="shared" ref="X635:X698" ca="1" si="31">IF(AND(C635="Smelter not listed",OR(LEN(D635)=0,LEN(E635)=0)),1,0)</f>
        <v>0</v>
      </c>
      <c r="Y635" s="282"/>
      <c r="Z635" s="282"/>
      <c r="AB635" s="284" t="str">
        <f t="shared" ref="AB635:AB698" si="32">B635&amp;C635</f>
        <v/>
      </c>
    </row>
    <row r="636" spans="1:28" s="283" customFormat="1" ht="20.25">
      <c r="A636" s="235"/>
      <c r="B636" s="236" t="str">
        <f>IF(LEN(A636)=0,"",INDEX('Smelter Look-up'!$A:$A,MATCH($A636,'Smelter Look-up'!$E:$E,0)))</f>
        <v/>
      </c>
      <c r="C636" s="242" t="str">
        <f>IF(LEN(A636)=0,"",INDEX('Smelter Look-up'!$C:$C,MATCH($A636,'Smelter Look-up'!$E:$E,0)))</f>
        <v/>
      </c>
      <c r="D636" s="236"/>
      <c r="E636" s="236" t="str">
        <f ca="1">IF(ISERROR($V636),"",OFFSET('Smelter Look-up'!$D$4,$V636-4,0)&amp;"")</f>
        <v/>
      </c>
      <c r="F636" s="236" t="str">
        <f ca="1">IF(ISERROR($V636),"",OFFSET('Smelter Look-up'!$E$4,$V636-4,0))</f>
        <v/>
      </c>
      <c r="G636" s="236" t="str">
        <f ca="1">IF(C636=$X$4,"Enter smelter details", IF(ISERROR($V636),"",OFFSET('Smelter Look-up'!$F$4,$V636-4,0)))</f>
        <v/>
      </c>
      <c r="H636" s="237" t="str">
        <f ca="1">IF(ISERROR($V636),"",OFFSET('Smelter Look-up'!$G$4,$V636-4,0))</f>
        <v/>
      </c>
      <c r="I636" s="238" t="str">
        <f ca="1">IF(ISERROR($V636),"",OFFSET('Smelter Look-up'!$H$4,$V636-4,0))</f>
        <v/>
      </c>
      <c r="J636" s="238" t="str">
        <f ca="1">IF(ISERROR($V636),"",OFFSET('Smelter Look-up'!$I$4,$V636-4,0))</f>
        <v/>
      </c>
      <c r="K636" s="240"/>
      <c r="L636" s="240"/>
      <c r="M636" s="240"/>
      <c r="N636" s="240"/>
      <c r="O636" s="240"/>
      <c r="P636" s="239"/>
      <c r="Q636" s="241"/>
      <c r="R636" s="236" t="str">
        <f ca="1">IF(ISERROR($V636),"",OFFSET('Smelter Look-up'!$C$4,$V636-4,0)&amp;"")</f>
        <v/>
      </c>
      <c r="S636" s="250" t="str">
        <f t="shared" ca="1" si="30"/>
        <v/>
      </c>
      <c r="T636" s="250" t="str">
        <f ca="1">IF(B636="","",IF(ISERROR(MATCH($J636,SorP!$B$1:$B$6230,0)),"",INDIRECT("'SorP'!$A$"&amp;MATCH($J636,SorP!$B$1:$B$6230,0))))</f>
        <v/>
      </c>
      <c r="U636" s="280"/>
      <c r="V636" s="281" t="e">
        <f>IF(C636="",NA(),MATCH($B636&amp;$C636,'Smelter Look-up'!$J:$J,0))</f>
        <v>#N/A</v>
      </c>
      <c r="W636" s="282"/>
      <c r="X636" s="282">
        <f t="shared" ca="1" si="31"/>
        <v>0</v>
      </c>
      <c r="Y636" s="282"/>
      <c r="Z636" s="282"/>
      <c r="AB636" s="284" t="str">
        <f t="shared" si="32"/>
        <v/>
      </c>
    </row>
    <row r="637" spans="1:28" s="283" customFormat="1" ht="20.25">
      <c r="A637" s="235"/>
      <c r="B637" s="236" t="str">
        <f>IF(LEN(A637)=0,"",INDEX('Smelter Look-up'!$A:$A,MATCH($A637,'Smelter Look-up'!$E:$E,0)))</f>
        <v/>
      </c>
      <c r="C637" s="242" t="str">
        <f>IF(LEN(A637)=0,"",INDEX('Smelter Look-up'!$C:$C,MATCH($A637,'Smelter Look-up'!$E:$E,0)))</f>
        <v/>
      </c>
      <c r="D637" s="236"/>
      <c r="E637" s="236" t="str">
        <f ca="1">IF(ISERROR($V637),"",OFFSET('Smelter Look-up'!$D$4,$V637-4,0)&amp;"")</f>
        <v/>
      </c>
      <c r="F637" s="236" t="str">
        <f ca="1">IF(ISERROR($V637),"",OFFSET('Smelter Look-up'!$E$4,$V637-4,0))</f>
        <v/>
      </c>
      <c r="G637" s="236" t="str">
        <f ca="1">IF(C637=$X$4,"Enter smelter details", IF(ISERROR($V637),"",OFFSET('Smelter Look-up'!$F$4,$V637-4,0)))</f>
        <v/>
      </c>
      <c r="H637" s="237" t="str">
        <f ca="1">IF(ISERROR($V637),"",OFFSET('Smelter Look-up'!$G$4,$V637-4,0))</f>
        <v/>
      </c>
      <c r="I637" s="238" t="str">
        <f ca="1">IF(ISERROR($V637),"",OFFSET('Smelter Look-up'!$H$4,$V637-4,0))</f>
        <v/>
      </c>
      <c r="J637" s="238" t="str">
        <f ca="1">IF(ISERROR($V637),"",OFFSET('Smelter Look-up'!$I$4,$V637-4,0))</f>
        <v/>
      </c>
      <c r="K637" s="240"/>
      <c r="L637" s="240"/>
      <c r="M637" s="240"/>
      <c r="N637" s="240"/>
      <c r="O637" s="240"/>
      <c r="P637" s="239"/>
      <c r="Q637" s="241"/>
      <c r="R637" s="236" t="str">
        <f ca="1">IF(ISERROR($V637),"",OFFSET('Smelter Look-up'!$C$4,$V637-4,0)&amp;"")</f>
        <v/>
      </c>
      <c r="S637" s="250" t="str">
        <f t="shared" ca="1" si="30"/>
        <v/>
      </c>
      <c r="T637" s="250" t="str">
        <f ca="1">IF(B637="","",IF(ISERROR(MATCH($J637,SorP!$B$1:$B$6230,0)),"",INDIRECT("'SorP'!$A$"&amp;MATCH($J637,SorP!$B$1:$B$6230,0))))</f>
        <v/>
      </c>
      <c r="U637" s="280"/>
      <c r="V637" s="281" t="e">
        <f>IF(C637="",NA(),MATCH($B637&amp;$C637,'Smelter Look-up'!$J:$J,0))</f>
        <v>#N/A</v>
      </c>
      <c r="W637" s="282"/>
      <c r="X637" s="282">
        <f t="shared" ca="1" si="31"/>
        <v>0</v>
      </c>
      <c r="Y637" s="282"/>
      <c r="Z637" s="282"/>
      <c r="AB637" s="284" t="str">
        <f t="shared" si="32"/>
        <v/>
      </c>
    </row>
    <row r="638" spans="1:28" s="283" customFormat="1" ht="20.25">
      <c r="A638" s="235"/>
      <c r="B638" s="236" t="str">
        <f>IF(LEN(A638)=0,"",INDEX('Smelter Look-up'!$A:$A,MATCH($A638,'Smelter Look-up'!$E:$E,0)))</f>
        <v/>
      </c>
      <c r="C638" s="242" t="str">
        <f>IF(LEN(A638)=0,"",INDEX('Smelter Look-up'!$C:$C,MATCH($A638,'Smelter Look-up'!$E:$E,0)))</f>
        <v/>
      </c>
      <c r="D638" s="236"/>
      <c r="E638" s="236" t="str">
        <f ca="1">IF(ISERROR($V638),"",OFFSET('Smelter Look-up'!$D$4,$V638-4,0)&amp;"")</f>
        <v/>
      </c>
      <c r="F638" s="236" t="str">
        <f ca="1">IF(ISERROR($V638),"",OFFSET('Smelter Look-up'!$E$4,$V638-4,0))</f>
        <v/>
      </c>
      <c r="G638" s="236" t="str">
        <f ca="1">IF(C638=$X$4,"Enter smelter details", IF(ISERROR($V638),"",OFFSET('Smelter Look-up'!$F$4,$V638-4,0)))</f>
        <v/>
      </c>
      <c r="H638" s="237" t="str">
        <f ca="1">IF(ISERROR($V638),"",OFFSET('Smelter Look-up'!$G$4,$V638-4,0))</f>
        <v/>
      </c>
      <c r="I638" s="238" t="str">
        <f ca="1">IF(ISERROR($V638),"",OFFSET('Smelter Look-up'!$H$4,$V638-4,0))</f>
        <v/>
      </c>
      <c r="J638" s="238" t="str">
        <f ca="1">IF(ISERROR($V638),"",OFFSET('Smelter Look-up'!$I$4,$V638-4,0))</f>
        <v/>
      </c>
      <c r="K638" s="240"/>
      <c r="L638" s="240"/>
      <c r="M638" s="240"/>
      <c r="N638" s="240"/>
      <c r="O638" s="240"/>
      <c r="P638" s="239"/>
      <c r="Q638" s="241"/>
      <c r="R638" s="236" t="str">
        <f ca="1">IF(ISERROR($V638),"",OFFSET('Smelter Look-up'!$C$4,$V638-4,0)&amp;"")</f>
        <v/>
      </c>
      <c r="S638" s="250" t="str">
        <f t="shared" ca="1" si="30"/>
        <v/>
      </c>
      <c r="T638" s="250" t="str">
        <f ca="1">IF(B638="","",IF(ISERROR(MATCH($J638,SorP!$B$1:$B$6230,0)),"",INDIRECT("'SorP'!$A$"&amp;MATCH($J638,SorP!$B$1:$B$6230,0))))</f>
        <v/>
      </c>
      <c r="U638" s="280"/>
      <c r="V638" s="281" t="e">
        <f>IF(C638="",NA(),MATCH($B638&amp;$C638,'Smelter Look-up'!$J:$J,0))</f>
        <v>#N/A</v>
      </c>
      <c r="W638" s="282"/>
      <c r="X638" s="282">
        <f t="shared" ca="1" si="31"/>
        <v>0</v>
      </c>
      <c r="Y638" s="282"/>
      <c r="Z638" s="282"/>
      <c r="AB638" s="284" t="str">
        <f t="shared" si="32"/>
        <v/>
      </c>
    </row>
    <row r="639" spans="1:28" s="283" customFormat="1" ht="20.25">
      <c r="A639" s="235"/>
      <c r="B639" s="236" t="str">
        <f>IF(LEN(A639)=0,"",INDEX('Smelter Look-up'!$A:$A,MATCH($A639,'Smelter Look-up'!$E:$E,0)))</f>
        <v/>
      </c>
      <c r="C639" s="242" t="str">
        <f>IF(LEN(A639)=0,"",INDEX('Smelter Look-up'!$C:$C,MATCH($A639,'Smelter Look-up'!$E:$E,0)))</f>
        <v/>
      </c>
      <c r="D639" s="236"/>
      <c r="E639" s="236" t="str">
        <f ca="1">IF(ISERROR($V639),"",OFFSET('Smelter Look-up'!$D$4,$V639-4,0)&amp;"")</f>
        <v/>
      </c>
      <c r="F639" s="236" t="str">
        <f ca="1">IF(ISERROR($V639),"",OFFSET('Smelter Look-up'!$E$4,$V639-4,0))</f>
        <v/>
      </c>
      <c r="G639" s="236" t="str">
        <f ca="1">IF(C639=$X$4,"Enter smelter details", IF(ISERROR($V639),"",OFFSET('Smelter Look-up'!$F$4,$V639-4,0)))</f>
        <v/>
      </c>
      <c r="H639" s="237" t="str">
        <f ca="1">IF(ISERROR($V639),"",OFFSET('Smelter Look-up'!$G$4,$V639-4,0))</f>
        <v/>
      </c>
      <c r="I639" s="238" t="str">
        <f ca="1">IF(ISERROR($V639),"",OFFSET('Smelter Look-up'!$H$4,$V639-4,0))</f>
        <v/>
      </c>
      <c r="J639" s="238" t="str">
        <f ca="1">IF(ISERROR($V639),"",OFFSET('Smelter Look-up'!$I$4,$V639-4,0))</f>
        <v/>
      </c>
      <c r="K639" s="240"/>
      <c r="L639" s="240"/>
      <c r="M639" s="240"/>
      <c r="N639" s="240"/>
      <c r="O639" s="240"/>
      <c r="P639" s="239"/>
      <c r="Q639" s="241"/>
      <c r="R639" s="236" t="str">
        <f ca="1">IF(ISERROR($V639),"",OFFSET('Smelter Look-up'!$C$4,$V639-4,0)&amp;"")</f>
        <v/>
      </c>
      <c r="S639" s="250" t="str">
        <f t="shared" ca="1" si="30"/>
        <v/>
      </c>
      <c r="T639" s="250" t="str">
        <f ca="1">IF(B639="","",IF(ISERROR(MATCH($J639,SorP!$B$1:$B$6230,0)),"",INDIRECT("'SorP'!$A$"&amp;MATCH($J639,SorP!$B$1:$B$6230,0))))</f>
        <v/>
      </c>
      <c r="U639" s="280"/>
      <c r="V639" s="281" t="e">
        <f>IF(C639="",NA(),MATCH($B639&amp;$C639,'Smelter Look-up'!$J:$J,0))</f>
        <v>#N/A</v>
      </c>
      <c r="W639" s="282"/>
      <c r="X639" s="282">
        <f t="shared" ca="1" si="31"/>
        <v>0</v>
      </c>
      <c r="Y639" s="282"/>
      <c r="Z639" s="282"/>
      <c r="AB639" s="284" t="str">
        <f t="shared" si="32"/>
        <v/>
      </c>
    </row>
    <row r="640" spans="1:28" s="283" customFormat="1" ht="20.25">
      <c r="A640" s="235"/>
      <c r="B640" s="236" t="str">
        <f>IF(LEN(A640)=0,"",INDEX('Smelter Look-up'!$A:$A,MATCH($A640,'Smelter Look-up'!$E:$E,0)))</f>
        <v/>
      </c>
      <c r="C640" s="242" t="str">
        <f>IF(LEN(A640)=0,"",INDEX('Smelter Look-up'!$C:$C,MATCH($A640,'Smelter Look-up'!$E:$E,0)))</f>
        <v/>
      </c>
      <c r="D640" s="236"/>
      <c r="E640" s="236" t="str">
        <f ca="1">IF(ISERROR($V640),"",OFFSET('Smelter Look-up'!$D$4,$V640-4,0)&amp;"")</f>
        <v/>
      </c>
      <c r="F640" s="236" t="str">
        <f ca="1">IF(ISERROR($V640),"",OFFSET('Smelter Look-up'!$E$4,$V640-4,0))</f>
        <v/>
      </c>
      <c r="G640" s="236" t="str">
        <f ca="1">IF(C640=$X$4,"Enter smelter details", IF(ISERROR($V640),"",OFFSET('Smelter Look-up'!$F$4,$V640-4,0)))</f>
        <v/>
      </c>
      <c r="H640" s="237" t="str">
        <f ca="1">IF(ISERROR($V640),"",OFFSET('Smelter Look-up'!$G$4,$V640-4,0))</f>
        <v/>
      </c>
      <c r="I640" s="238" t="str">
        <f ca="1">IF(ISERROR($V640),"",OFFSET('Smelter Look-up'!$H$4,$V640-4,0))</f>
        <v/>
      </c>
      <c r="J640" s="238" t="str">
        <f ca="1">IF(ISERROR($V640),"",OFFSET('Smelter Look-up'!$I$4,$V640-4,0))</f>
        <v/>
      </c>
      <c r="K640" s="240"/>
      <c r="L640" s="240"/>
      <c r="M640" s="240"/>
      <c r="N640" s="240"/>
      <c r="O640" s="240"/>
      <c r="P640" s="239"/>
      <c r="Q640" s="241"/>
      <c r="R640" s="236" t="str">
        <f ca="1">IF(ISERROR($V640),"",OFFSET('Smelter Look-up'!$C$4,$V640-4,0)&amp;"")</f>
        <v/>
      </c>
      <c r="S640" s="250" t="str">
        <f t="shared" ca="1" si="30"/>
        <v/>
      </c>
      <c r="T640" s="250" t="str">
        <f ca="1">IF(B640="","",IF(ISERROR(MATCH($J640,SorP!$B$1:$B$6230,0)),"",INDIRECT("'SorP'!$A$"&amp;MATCH($J640,SorP!$B$1:$B$6230,0))))</f>
        <v/>
      </c>
      <c r="U640" s="280"/>
      <c r="V640" s="281" t="e">
        <f>IF(C640="",NA(),MATCH($B640&amp;$C640,'Smelter Look-up'!$J:$J,0))</f>
        <v>#N/A</v>
      </c>
      <c r="W640" s="282"/>
      <c r="X640" s="282">
        <f t="shared" ca="1" si="31"/>
        <v>0</v>
      </c>
      <c r="Y640" s="282"/>
      <c r="Z640" s="282"/>
      <c r="AB640" s="284" t="str">
        <f t="shared" si="32"/>
        <v/>
      </c>
    </row>
    <row r="641" spans="1:28" s="283" customFormat="1" ht="20.25">
      <c r="A641" s="235"/>
      <c r="B641" s="236" t="str">
        <f>IF(LEN(A641)=0,"",INDEX('Smelter Look-up'!$A:$A,MATCH($A641,'Smelter Look-up'!$E:$E,0)))</f>
        <v/>
      </c>
      <c r="C641" s="242" t="str">
        <f>IF(LEN(A641)=0,"",INDEX('Smelter Look-up'!$C:$C,MATCH($A641,'Smelter Look-up'!$E:$E,0)))</f>
        <v/>
      </c>
      <c r="D641" s="236"/>
      <c r="E641" s="236" t="str">
        <f ca="1">IF(ISERROR($V641),"",OFFSET('Smelter Look-up'!$D$4,$V641-4,0)&amp;"")</f>
        <v/>
      </c>
      <c r="F641" s="236" t="str">
        <f ca="1">IF(ISERROR($V641),"",OFFSET('Smelter Look-up'!$E$4,$V641-4,0))</f>
        <v/>
      </c>
      <c r="G641" s="236" t="str">
        <f ca="1">IF(C641=$X$4,"Enter smelter details", IF(ISERROR($V641),"",OFFSET('Smelter Look-up'!$F$4,$V641-4,0)))</f>
        <v/>
      </c>
      <c r="H641" s="237" t="str">
        <f ca="1">IF(ISERROR($V641),"",OFFSET('Smelter Look-up'!$G$4,$V641-4,0))</f>
        <v/>
      </c>
      <c r="I641" s="238" t="str">
        <f ca="1">IF(ISERROR($V641),"",OFFSET('Smelter Look-up'!$H$4,$V641-4,0))</f>
        <v/>
      </c>
      <c r="J641" s="238" t="str">
        <f ca="1">IF(ISERROR($V641),"",OFFSET('Smelter Look-up'!$I$4,$V641-4,0))</f>
        <v/>
      </c>
      <c r="K641" s="240"/>
      <c r="L641" s="240"/>
      <c r="M641" s="240"/>
      <c r="N641" s="240"/>
      <c r="O641" s="240"/>
      <c r="P641" s="239"/>
      <c r="Q641" s="241"/>
      <c r="R641" s="236" t="str">
        <f ca="1">IF(ISERROR($V641),"",OFFSET('Smelter Look-up'!$C$4,$V641-4,0)&amp;"")</f>
        <v/>
      </c>
      <c r="S641" s="250" t="str">
        <f t="shared" ca="1" si="30"/>
        <v/>
      </c>
      <c r="T641" s="250" t="str">
        <f ca="1">IF(B641="","",IF(ISERROR(MATCH($J641,SorP!$B$1:$B$6230,0)),"",INDIRECT("'SorP'!$A$"&amp;MATCH($J641,SorP!$B$1:$B$6230,0))))</f>
        <v/>
      </c>
      <c r="U641" s="280"/>
      <c r="V641" s="281" t="e">
        <f>IF(C641="",NA(),MATCH($B641&amp;$C641,'Smelter Look-up'!$J:$J,0))</f>
        <v>#N/A</v>
      </c>
      <c r="W641" s="282"/>
      <c r="X641" s="282">
        <f t="shared" ca="1" si="31"/>
        <v>0</v>
      </c>
      <c r="Y641" s="282"/>
      <c r="Z641" s="282"/>
      <c r="AB641" s="284" t="str">
        <f t="shared" si="32"/>
        <v/>
      </c>
    </row>
    <row r="642" spans="1:28" s="283" customFormat="1" ht="20.25">
      <c r="A642" s="235"/>
      <c r="B642" s="236" t="str">
        <f>IF(LEN(A642)=0,"",INDEX('Smelter Look-up'!$A:$A,MATCH($A642,'Smelter Look-up'!$E:$E,0)))</f>
        <v/>
      </c>
      <c r="C642" s="242" t="str">
        <f>IF(LEN(A642)=0,"",INDEX('Smelter Look-up'!$C:$C,MATCH($A642,'Smelter Look-up'!$E:$E,0)))</f>
        <v/>
      </c>
      <c r="D642" s="236"/>
      <c r="E642" s="236" t="str">
        <f ca="1">IF(ISERROR($V642),"",OFFSET('Smelter Look-up'!$D$4,$V642-4,0)&amp;"")</f>
        <v/>
      </c>
      <c r="F642" s="236" t="str">
        <f ca="1">IF(ISERROR($V642),"",OFFSET('Smelter Look-up'!$E$4,$V642-4,0))</f>
        <v/>
      </c>
      <c r="G642" s="236" t="str">
        <f ca="1">IF(C642=$X$4,"Enter smelter details", IF(ISERROR($V642),"",OFFSET('Smelter Look-up'!$F$4,$V642-4,0)))</f>
        <v/>
      </c>
      <c r="H642" s="237" t="str">
        <f ca="1">IF(ISERROR($V642),"",OFFSET('Smelter Look-up'!$G$4,$V642-4,0))</f>
        <v/>
      </c>
      <c r="I642" s="238" t="str">
        <f ca="1">IF(ISERROR($V642),"",OFFSET('Smelter Look-up'!$H$4,$V642-4,0))</f>
        <v/>
      </c>
      <c r="J642" s="238" t="str">
        <f ca="1">IF(ISERROR($V642),"",OFFSET('Smelter Look-up'!$I$4,$V642-4,0))</f>
        <v/>
      </c>
      <c r="K642" s="240"/>
      <c r="L642" s="240"/>
      <c r="M642" s="240"/>
      <c r="N642" s="240"/>
      <c r="O642" s="240"/>
      <c r="P642" s="239"/>
      <c r="Q642" s="241"/>
      <c r="R642" s="236" t="str">
        <f ca="1">IF(ISERROR($V642),"",OFFSET('Smelter Look-up'!$C$4,$V642-4,0)&amp;"")</f>
        <v/>
      </c>
      <c r="S642" s="250" t="str">
        <f t="shared" ca="1" si="30"/>
        <v/>
      </c>
      <c r="T642" s="250" t="str">
        <f ca="1">IF(B642="","",IF(ISERROR(MATCH($J642,SorP!$B$1:$B$6230,0)),"",INDIRECT("'SorP'!$A$"&amp;MATCH($J642,SorP!$B$1:$B$6230,0))))</f>
        <v/>
      </c>
      <c r="U642" s="280"/>
      <c r="V642" s="281" t="e">
        <f>IF(C642="",NA(),MATCH($B642&amp;$C642,'Smelter Look-up'!$J:$J,0))</f>
        <v>#N/A</v>
      </c>
      <c r="W642" s="282"/>
      <c r="X642" s="282">
        <f t="shared" ca="1" si="31"/>
        <v>0</v>
      </c>
      <c r="Y642" s="282"/>
      <c r="Z642" s="282"/>
      <c r="AB642" s="284" t="str">
        <f t="shared" si="32"/>
        <v/>
      </c>
    </row>
    <row r="643" spans="1:28" s="283" customFormat="1" ht="20.25">
      <c r="A643" s="235"/>
      <c r="B643" s="236" t="str">
        <f>IF(LEN(A643)=0,"",INDEX('Smelter Look-up'!$A:$A,MATCH($A643,'Smelter Look-up'!$E:$E,0)))</f>
        <v/>
      </c>
      <c r="C643" s="242" t="str">
        <f>IF(LEN(A643)=0,"",INDEX('Smelter Look-up'!$C:$C,MATCH($A643,'Smelter Look-up'!$E:$E,0)))</f>
        <v/>
      </c>
      <c r="D643" s="236"/>
      <c r="E643" s="236" t="str">
        <f ca="1">IF(ISERROR($V643),"",OFFSET('Smelter Look-up'!$D$4,$V643-4,0)&amp;"")</f>
        <v/>
      </c>
      <c r="F643" s="236" t="str">
        <f ca="1">IF(ISERROR($V643),"",OFFSET('Smelter Look-up'!$E$4,$V643-4,0))</f>
        <v/>
      </c>
      <c r="G643" s="236" t="str">
        <f ca="1">IF(C643=$X$4,"Enter smelter details", IF(ISERROR($V643),"",OFFSET('Smelter Look-up'!$F$4,$V643-4,0)))</f>
        <v/>
      </c>
      <c r="H643" s="237" t="str">
        <f ca="1">IF(ISERROR($V643),"",OFFSET('Smelter Look-up'!$G$4,$V643-4,0))</f>
        <v/>
      </c>
      <c r="I643" s="238" t="str">
        <f ca="1">IF(ISERROR($V643),"",OFFSET('Smelter Look-up'!$H$4,$V643-4,0))</f>
        <v/>
      </c>
      <c r="J643" s="238" t="str">
        <f ca="1">IF(ISERROR($V643),"",OFFSET('Smelter Look-up'!$I$4,$V643-4,0))</f>
        <v/>
      </c>
      <c r="K643" s="240"/>
      <c r="L643" s="240"/>
      <c r="M643" s="240"/>
      <c r="N643" s="240"/>
      <c r="O643" s="240"/>
      <c r="P643" s="239"/>
      <c r="Q643" s="241"/>
      <c r="R643" s="236" t="str">
        <f ca="1">IF(ISERROR($V643),"",OFFSET('Smelter Look-up'!$C$4,$V643-4,0)&amp;"")</f>
        <v/>
      </c>
      <c r="S643" s="250" t="str">
        <f t="shared" ca="1" si="30"/>
        <v/>
      </c>
      <c r="T643" s="250" t="str">
        <f ca="1">IF(B643="","",IF(ISERROR(MATCH($J643,SorP!$B$1:$B$6230,0)),"",INDIRECT("'SorP'!$A$"&amp;MATCH($J643,SorP!$B$1:$B$6230,0))))</f>
        <v/>
      </c>
      <c r="U643" s="280"/>
      <c r="V643" s="281" t="e">
        <f>IF(C643="",NA(),MATCH($B643&amp;$C643,'Smelter Look-up'!$J:$J,0))</f>
        <v>#N/A</v>
      </c>
      <c r="W643" s="282"/>
      <c r="X643" s="282">
        <f t="shared" ca="1" si="31"/>
        <v>0</v>
      </c>
      <c r="Y643" s="282"/>
      <c r="Z643" s="282"/>
      <c r="AB643" s="284" t="str">
        <f t="shared" si="32"/>
        <v/>
      </c>
    </row>
    <row r="644" spans="1:28" s="283" customFormat="1" ht="20.25">
      <c r="A644" s="235"/>
      <c r="B644" s="236" t="str">
        <f>IF(LEN(A644)=0,"",INDEX('Smelter Look-up'!$A:$A,MATCH($A644,'Smelter Look-up'!$E:$E,0)))</f>
        <v/>
      </c>
      <c r="C644" s="242" t="str">
        <f>IF(LEN(A644)=0,"",INDEX('Smelter Look-up'!$C:$C,MATCH($A644,'Smelter Look-up'!$E:$E,0)))</f>
        <v/>
      </c>
      <c r="D644" s="236"/>
      <c r="E644" s="236" t="str">
        <f ca="1">IF(ISERROR($V644),"",OFFSET('Smelter Look-up'!$D$4,$V644-4,0)&amp;"")</f>
        <v/>
      </c>
      <c r="F644" s="236" t="str">
        <f ca="1">IF(ISERROR($V644),"",OFFSET('Smelter Look-up'!$E$4,$V644-4,0))</f>
        <v/>
      </c>
      <c r="G644" s="236" t="str">
        <f ca="1">IF(C644=$X$4,"Enter smelter details", IF(ISERROR($V644),"",OFFSET('Smelter Look-up'!$F$4,$V644-4,0)))</f>
        <v/>
      </c>
      <c r="H644" s="237" t="str">
        <f ca="1">IF(ISERROR($V644),"",OFFSET('Smelter Look-up'!$G$4,$V644-4,0))</f>
        <v/>
      </c>
      <c r="I644" s="238" t="str">
        <f ca="1">IF(ISERROR($V644),"",OFFSET('Smelter Look-up'!$H$4,$V644-4,0))</f>
        <v/>
      </c>
      <c r="J644" s="238" t="str">
        <f ca="1">IF(ISERROR($V644),"",OFFSET('Smelter Look-up'!$I$4,$V644-4,0))</f>
        <v/>
      </c>
      <c r="K644" s="240"/>
      <c r="L644" s="240"/>
      <c r="M644" s="240"/>
      <c r="N644" s="240"/>
      <c r="O644" s="240"/>
      <c r="P644" s="239"/>
      <c r="Q644" s="241"/>
      <c r="R644" s="236" t="str">
        <f ca="1">IF(ISERROR($V644),"",OFFSET('Smelter Look-up'!$C$4,$V644-4,0)&amp;"")</f>
        <v/>
      </c>
      <c r="S644" s="250" t="str">
        <f t="shared" ca="1" si="30"/>
        <v/>
      </c>
      <c r="T644" s="250" t="str">
        <f ca="1">IF(B644="","",IF(ISERROR(MATCH($J644,SorP!$B$1:$B$6230,0)),"",INDIRECT("'SorP'!$A$"&amp;MATCH($J644,SorP!$B$1:$B$6230,0))))</f>
        <v/>
      </c>
      <c r="U644" s="280"/>
      <c r="V644" s="281" t="e">
        <f>IF(C644="",NA(),MATCH($B644&amp;$C644,'Smelter Look-up'!$J:$J,0))</f>
        <v>#N/A</v>
      </c>
      <c r="W644" s="282"/>
      <c r="X644" s="282">
        <f t="shared" ca="1" si="31"/>
        <v>0</v>
      </c>
      <c r="Y644" s="282"/>
      <c r="Z644" s="282"/>
      <c r="AB644" s="284" t="str">
        <f t="shared" si="32"/>
        <v/>
      </c>
    </row>
    <row r="645" spans="1:28" s="283" customFormat="1" ht="20.25">
      <c r="A645" s="235"/>
      <c r="B645" s="236" t="str">
        <f>IF(LEN(A645)=0,"",INDEX('Smelter Look-up'!$A:$A,MATCH($A645,'Smelter Look-up'!$E:$E,0)))</f>
        <v/>
      </c>
      <c r="C645" s="242" t="str">
        <f>IF(LEN(A645)=0,"",INDEX('Smelter Look-up'!$C:$C,MATCH($A645,'Smelter Look-up'!$E:$E,0)))</f>
        <v/>
      </c>
      <c r="D645" s="236"/>
      <c r="E645" s="236" t="str">
        <f ca="1">IF(ISERROR($V645),"",OFFSET('Smelter Look-up'!$D$4,$V645-4,0)&amp;"")</f>
        <v/>
      </c>
      <c r="F645" s="236" t="str">
        <f ca="1">IF(ISERROR($V645),"",OFFSET('Smelter Look-up'!$E$4,$V645-4,0))</f>
        <v/>
      </c>
      <c r="G645" s="236" t="str">
        <f ca="1">IF(C645=$X$4,"Enter smelter details", IF(ISERROR($V645),"",OFFSET('Smelter Look-up'!$F$4,$V645-4,0)))</f>
        <v/>
      </c>
      <c r="H645" s="237" t="str">
        <f ca="1">IF(ISERROR($V645),"",OFFSET('Smelter Look-up'!$G$4,$V645-4,0))</f>
        <v/>
      </c>
      <c r="I645" s="238" t="str">
        <f ca="1">IF(ISERROR($V645),"",OFFSET('Smelter Look-up'!$H$4,$V645-4,0))</f>
        <v/>
      </c>
      <c r="J645" s="238" t="str">
        <f ca="1">IF(ISERROR($V645),"",OFFSET('Smelter Look-up'!$I$4,$V645-4,0))</f>
        <v/>
      </c>
      <c r="K645" s="240"/>
      <c r="L645" s="240"/>
      <c r="M645" s="240"/>
      <c r="N645" s="240"/>
      <c r="O645" s="240"/>
      <c r="P645" s="239"/>
      <c r="Q645" s="241"/>
      <c r="R645" s="236" t="str">
        <f ca="1">IF(ISERROR($V645),"",OFFSET('Smelter Look-up'!$C$4,$V645-4,0)&amp;"")</f>
        <v/>
      </c>
      <c r="S645" s="250" t="str">
        <f t="shared" ca="1" si="30"/>
        <v/>
      </c>
      <c r="T645" s="250" t="str">
        <f ca="1">IF(B645="","",IF(ISERROR(MATCH($J645,SorP!$B$1:$B$6230,0)),"",INDIRECT("'SorP'!$A$"&amp;MATCH($J645,SorP!$B$1:$B$6230,0))))</f>
        <v/>
      </c>
      <c r="U645" s="280"/>
      <c r="V645" s="281" t="e">
        <f>IF(C645="",NA(),MATCH($B645&amp;$C645,'Smelter Look-up'!$J:$J,0))</f>
        <v>#N/A</v>
      </c>
      <c r="W645" s="282"/>
      <c r="X645" s="282">
        <f t="shared" ca="1" si="31"/>
        <v>0</v>
      </c>
      <c r="Y645" s="282"/>
      <c r="Z645" s="282"/>
      <c r="AB645" s="284" t="str">
        <f t="shared" si="32"/>
        <v/>
      </c>
    </row>
    <row r="646" spans="1:28" s="283" customFormat="1" ht="20.25">
      <c r="A646" s="235"/>
      <c r="B646" s="236" t="str">
        <f>IF(LEN(A646)=0,"",INDEX('Smelter Look-up'!$A:$A,MATCH($A646,'Smelter Look-up'!$E:$E,0)))</f>
        <v/>
      </c>
      <c r="C646" s="242" t="str">
        <f>IF(LEN(A646)=0,"",INDEX('Smelter Look-up'!$C:$C,MATCH($A646,'Smelter Look-up'!$E:$E,0)))</f>
        <v/>
      </c>
      <c r="D646" s="236"/>
      <c r="E646" s="236" t="str">
        <f ca="1">IF(ISERROR($V646),"",OFFSET('Smelter Look-up'!$D$4,$V646-4,0)&amp;"")</f>
        <v/>
      </c>
      <c r="F646" s="236" t="str">
        <f ca="1">IF(ISERROR($V646),"",OFFSET('Smelter Look-up'!$E$4,$V646-4,0))</f>
        <v/>
      </c>
      <c r="G646" s="236" t="str">
        <f ca="1">IF(C646=$X$4,"Enter smelter details", IF(ISERROR($V646),"",OFFSET('Smelter Look-up'!$F$4,$V646-4,0)))</f>
        <v/>
      </c>
      <c r="H646" s="237" t="str">
        <f ca="1">IF(ISERROR($V646),"",OFFSET('Smelter Look-up'!$G$4,$V646-4,0))</f>
        <v/>
      </c>
      <c r="I646" s="238" t="str">
        <f ca="1">IF(ISERROR($V646),"",OFFSET('Smelter Look-up'!$H$4,$V646-4,0))</f>
        <v/>
      </c>
      <c r="J646" s="238" t="str">
        <f ca="1">IF(ISERROR($V646),"",OFFSET('Smelter Look-up'!$I$4,$V646-4,0))</f>
        <v/>
      </c>
      <c r="K646" s="240"/>
      <c r="L646" s="240"/>
      <c r="M646" s="240"/>
      <c r="N646" s="240"/>
      <c r="O646" s="240"/>
      <c r="P646" s="239"/>
      <c r="Q646" s="241"/>
      <c r="R646" s="236" t="str">
        <f ca="1">IF(ISERROR($V646),"",OFFSET('Smelter Look-up'!$C$4,$V646-4,0)&amp;"")</f>
        <v/>
      </c>
      <c r="S646" s="250" t="str">
        <f t="shared" ca="1" si="30"/>
        <v/>
      </c>
      <c r="T646" s="250" t="str">
        <f ca="1">IF(B646="","",IF(ISERROR(MATCH($J646,SorP!$B$1:$B$6230,0)),"",INDIRECT("'SorP'!$A$"&amp;MATCH($J646,SorP!$B$1:$B$6230,0))))</f>
        <v/>
      </c>
      <c r="U646" s="280"/>
      <c r="V646" s="281" t="e">
        <f>IF(C646="",NA(),MATCH($B646&amp;$C646,'Smelter Look-up'!$J:$J,0))</f>
        <v>#N/A</v>
      </c>
      <c r="W646" s="282"/>
      <c r="X646" s="282">
        <f t="shared" ca="1" si="31"/>
        <v>0</v>
      </c>
      <c r="Y646" s="282"/>
      <c r="Z646" s="282"/>
      <c r="AB646" s="284" t="str">
        <f t="shared" si="32"/>
        <v/>
      </c>
    </row>
    <row r="647" spans="1:28" s="283" customFormat="1" ht="20.25">
      <c r="A647" s="235"/>
      <c r="B647" s="236" t="str">
        <f>IF(LEN(A647)=0,"",INDEX('Smelter Look-up'!$A:$A,MATCH($A647,'Smelter Look-up'!$E:$E,0)))</f>
        <v/>
      </c>
      <c r="C647" s="242" t="str">
        <f>IF(LEN(A647)=0,"",INDEX('Smelter Look-up'!$C:$C,MATCH($A647,'Smelter Look-up'!$E:$E,0)))</f>
        <v/>
      </c>
      <c r="D647" s="236"/>
      <c r="E647" s="236" t="str">
        <f ca="1">IF(ISERROR($V647),"",OFFSET('Smelter Look-up'!$D$4,$V647-4,0)&amp;"")</f>
        <v/>
      </c>
      <c r="F647" s="236" t="str">
        <f ca="1">IF(ISERROR($V647),"",OFFSET('Smelter Look-up'!$E$4,$V647-4,0))</f>
        <v/>
      </c>
      <c r="G647" s="236" t="str">
        <f ca="1">IF(C647=$X$4,"Enter smelter details", IF(ISERROR($V647),"",OFFSET('Smelter Look-up'!$F$4,$V647-4,0)))</f>
        <v/>
      </c>
      <c r="H647" s="237" t="str">
        <f ca="1">IF(ISERROR($V647),"",OFFSET('Smelter Look-up'!$G$4,$V647-4,0))</f>
        <v/>
      </c>
      <c r="I647" s="238" t="str">
        <f ca="1">IF(ISERROR($V647),"",OFFSET('Smelter Look-up'!$H$4,$V647-4,0))</f>
        <v/>
      </c>
      <c r="J647" s="238" t="str">
        <f ca="1">IF(ISERROR($V647),"",OFFSET('Smelter Look-up'!$I$4,$V647-4,0))</f>
        <v/>
      </c>
      <c r="K647" s="240"/>
      <c r="L647" s="240"/>
      <c r="M647" s="240"/>
      <c r="N647" s="240"/>
      <c r="O647" s="240"/>
      <c r="P647" s="239"/>
      <c r="Q647" s="241"/>
      <c r="R647" s="236" t="str">
        <f ca="1">IF(ISERROR($V647),"",OFFSET('Smelter Look-up'!$C$4,$V647-4,0)&amp;"")</f>
        <v/>
      </c>
      <c r="S647" s="250" t="str">
        <f t="shared" ca="1" si="30"/>
        <v/>
      </c>
      <c r="T647" s="250" t="str">
        <f ca="1">IF(B647="","",IF(ISERROR(MATCH($J647,SorP!$B$1:$B$6230,0)),"",INDIRECT("'SorP'!$A$"&amp;MATCH($J647,SorP!$B$1:$B$6230,0))))</f>
        <v/>
      </c>
      <c r="U647" s="280"/>
      <c r="V647" s="281" t="e">
        <f>IF(C647="",NA(),MATCH($B647&amp;$C647,'Smelter Look-up'!$J:$J,0))</f>
        <v>#N/A</v>
      </c>
      <c r="W647" s="282"/>
      <c r="X647" s="282">
        <f t="shared" ca="1" si="31"/>
        <v>0</v>
      </c>
      <c r="Y647" s="282"/>
      <c r="Z647" s="282"/>
      <c r="AB647" s="284" t="str">
        <f t="shared" si="32"/>
        <v/>
      </c>
    </row>
    <row r="648" spans="1:28" s="283" customFormat="1" ht="20.25">
      <c r="A648" s="235"/>
      <c r="B648" s="236" t="str">
        <f>IF(LEN(A648)=0,"",INDEX('Smelter Look-up'!$A:$A,MATCH($A648,'Smelter Look-up'!$E:$E,0)))</f>
        <v/>
      </c>
      <c r="C648" s="242" t="str">
        <f>IF(LEN(A648)=0,"",INDEX('Smelter Look-up'!$C:$C,MATCH($A648,'Smelter Look-up'!$E:$E,0)))</f>
        <v/>
      </c>
      <c r="D648" s="236"/>
      <c r="E648" s="236" t="str">
        <f ca="1">IF(ISERROR($V648),"",OFFSET('Smelter Look-up'!$D$4,$V648-4,0)&amp;"")</f>
        <v/>
      </c>
      <c r="F648" s="236" t="str">
        <f ca="1">IF(ISERROR($V648),"",OFFSET('Smelter Look-up'!$E$4,$V648-4,0))</f>
        <v/>
      </c>
      <c r="G648" s="236" t="str">
        <f ca="1">IF(C648=$X$4,"Enter smelter details", IF(ISERROR($V648),"",OFFSET('Smelter Look-up'!$F$4,$V648-4,0)))</f>
        <v/>
      </c>
      <c r="H648" s="237" t="str">
        <f ca="1">IF(ISERROR($V648),"",OFFSET('Smelter Look-up'!$G$4,$V648-4,0))</f>
        <v/>
      </c>
      <c r="I648" s="238" t="str">
        <f ca="1">IF(ISERROR($V648),"",OFFSET('Smelter Look-up'!$H$4,$V648-4,0))</f>
        <v/>
      </c>
      <c r="J648" s="238" t="str">
        <f ca="1">IF(ISERROR($V648),"",OFFSET('Smelter Look-up'!$I$4,$V648-4,0))</f>
        <v/>
      </c>
      <c r="K648" s="240"/>
      <c r="L648" s="240"/>
      <c r="M648" s="240"/>
      <c r="N648" s="240"/>
      <c r="O648" s="240"/>
      <c r="P648" s="239"/>
      <c r="Q648" s="241"/>
      <c r="R648" s="236" t="str">
        <f ca="1">IF(ISERROR($V648),"",OFFSET('Smelter Look-up'!$C$4,$V648-4,0)&amp;"")</f>
        <v/>
      </c>
      <c r="S648" s="250" t="str">
        <f t="shared" ca="1" si="30"/>
        <v/>
      </c>
      <c r="T648" s="250" t="str">
        <f ca="1">IF(B648="","",IF(ISERROR(MATCH($J648,SorP!$B$1:$B$6230,0)),"",INDIRECT("'SorP'!$A$"&amp;MATCH($J648,SorP!$B$1:$B$6230,0))))</f>
        <v/>
      </c>
      <c r="U648" s="280"/>
      <c r="V648" s="281" t="e">
        <f>IF(C648="",NA(),MATCH($B648&amp;$C648,'Smelter Look-up'!$J:$J,0))</f>
        <v>#N/A</v>
      </c>
      <c r="W648" s="282"/>
      <c r="X648" s="282">
        <f t="shared" ca="1" si="31"/>
        <v>0</v>
      </c>
      <c r="Y648" s="282"/>
      <c r="Z648" s="282"/>
      <c r="AB648" s="284" t="str">
        <f t="shared" si="32"/>
        <v/>
      </c>
    </row>
    <row r="649" spans="1:28" s="283" customFormat="1" ht="20.25">
      <c r="A649" s="235"/>
      <c r="B649" s="236" t="str">
        <f>IF(LEN(A649)=0,"",INDEX('Smelter Look-up'!$A:$A,MATCH($A649,'Smelter Look-up'!$E:$E,0)))</f>
        <v/>
      </c>
      <c r="C649" s="242" t="str">
        <f>IF(LEN(A649)=0,"",INDEX('Smelter Look-up'!$C:$C,MATCH($A649,'Smelter Look-up'!$E:$E,0)))</f>
        <v/>
      </c>
      <c r="D649" s="236"/>
      <c r="E649" s="236" t="str">
        <f ca="1">IF(ISERROR($V649),"",OFFSET('Smelter Look-up'!$D$4,$V649-4,0)&amp;"")</f>
        <v/>
      </c>
      <c r="F649" s="236" t="str">
        <f ca="1">IF(ISERROR($V649),"",OFFSET('Smelter Look-up'!$E$4,$V649-4,0))</f>
        <v/>
      </c>
      <c r="G649" s="236" t="str">
        <f ca="1">IF(C649=$X$4,"Enter smelter details", IF(ISERROR($V649),"",OFFSET('Smelter Look-up'!$F$4,$V649-4,0)))</f>
        <v/>
      </c>
      <c r="H649" s="237" t="str">
        <f ca="1">IF(ISERROR($V649),"",OFFSET('Smelter Look-up'!$G$4,$V649-4,0))</f>
        <v/>
      </c>
      <c r="I649" s="238" t="str">
        <f ca="1">IF(ISERROR($V649),"",OFFSET('Smelter Look-up'!$H$4,$V649-4,0))</f>
        <v/>
      </c>
      <c r="J649" s="238" t="str">
        <f ca="1">IF(ISERROR($V649),"",OFFSET('Smelter Look-up'!$I$4,$V649-4,0))</f>
        <v/>
      </c>
      <c r="K649" s="240"/>
      <c r="L649" s="240"/>
      <c r="M649" s="240"/>
      <c r="N649" s="240"/>
      <c r="O649" s="240"/>
      <c r="P649" s="239"/>
      <c r="Q649" s="241"/>
      <c r="R649" s="236" t="str">
        <f ca="1">IF(ISERROR($V649),"",OFFSET('Smelter Look-up'!$C$4,$V649-4,0)&amp;"")</f>
        <v/>
      </c>
      <c r="S649" s="250" t="str">
        <f t="shared" ca="1" si="30"/>
        <v/>
      </c>
      <c r="T649" s="250" t="str">
        <f ca="1">IF(B649="","",IF(ISERROR(MATCH($J649,SorP!$B$1:$B$6230,0)),"",INDIRECT("'SorP'!$A$"&amp;MATCH($J649,SorP!$B$1:$B$6230,0))))</f>
        <v/>
      </c>
      <c r="U649" s="280"/>
      <c r="V649" s="281" t="e">
        <f>IF(C649="",NA(),MATCH($B649&amp;$C649,'Smelter Look-up'!$J:$J,0))</f>
        <v>#N/A</v>
      </c>
      <c r="W649" s="282"/>
      <c r="X649" s="282">
        <f t="shared" ca="1" si="31"/>
        <v>0</v>
      </c>
      <c r="Y649" s="282"/>
      <c r="Z649" s="282"/>
      <c r="AB649" s="284" t="str">
        <f t="shared" si="32"/>
        <v/>
      </c>
    </row>
    <row r="650" spans="1:28" s="283" customFormat="1" ht="20.25">
      <c r="A650" s="235"/>
      <c r="B650" s="236" t="str">
        <f>IF(LEN(A650)=0,"",INDEX('Smelter Look-up'!$A:$A,MATCH($A650,'Smelter Look-up'!$E:$E,0)))</f>
        <v/>
      </c>
      <c r="C650" s="242" t="str">
        <f>IF(LEN(A650)=0,"",INDEX('Smelter Look-up'!$C:$C,MATCH($A650,'Smelter Look-up'!$E:$E,0)))</f>
        <v/>
      </c>
      <c r="D650" s="236"/>
      <c r="E650" s="236" t="str">
        <f ca="1">IF(ISERROR($V650),"",OFFSET('Smelter Look-up'!$D$4,$V650-4,0)&amp;"")</f>
        <v/>
      </c>
      <c r="F650" s="236" t="str">
        <f ca="1">IF(ISERROR($V650),"",OFFSET('Smelter Look-up'!$E$4,$V650-4,0))</f>
        <v/>
      </c>
      <c r="G650" s="236" t="str">
        <f ca="1">IF(C650=$X$4,"Enter smelter details", IF(ISERROR($V650),"",OFFSET('Smelter Look-up'!$F$4,$V650-4,0)))</f>
        <v/>
      </c>
      <c r="H650" s="237" t="str">
        <f ca="1">IF(ISERROR($V650),"",OFFSET('Smelter Look-up'!$G$4,$V650-4,0))</f>
        <v/>
      </c>
      <c r="I650" s="238" t="str">
        <f ca="1">IF(ISERROR($V650),"",OFFSET('Smelter Look-up'!$H$4,$V650-4,0))</f>
        <v/>
      </c>
      <c r="J650" s="238" t="str">
        <f ca="1">IF(ISERROR($V650),"",OFFSET('Smelter Look-up'!$I$4,$V650-4,0))</f>
        <v/>
      </c>
      <c r="K650" s="240"/>
      <c r="L650" s="240"/>
      <c r="M650" s="240"/>
      <c r="N650" s="240"/>
      <c r="O650" s="240"/>
      <c r="P650" s="239"/>
      <c r="Q650" s="241"/>
      <c r="R650" s="236" t="str">
        <f ca="1">IF(ISERROR($V650),"",OFFSET('Smelter Look-up'!$C$4,$V650-4,0)&amp;"")</f>
        <v/>
      </c>
      <c r="S650" s="250" t="str">
        <f t="shared" ca="1" si="30"/>
        <v/>
      </c>
      <c r="T650" s="250" t="str">
        <f ca="1">IF(B650="","",IF(ISERROR(MATCH($J650,SorP!$B$1:$B$6230,0)),"",INDIRECT("'SorP'!$A$"&amp;MATCH($J650,SorP!$B$1:$B$6230,0))))</f>
        <v/>
      </c>
      <c r="U650" s="280"/>
      <c r="V650" s="281" t="e">
        <f>IF(C650="",NA(),MATCH($B650&amp;$C650,'Smelter Look-up'!$J:$J,0))</f>
        <v>#N/A</v>
      </c>
      <c r="W650" s="282"/>
      <c r="X650" s="282">
        <f t="shared" ca="1" si="31"/>
        <v>0</v>
      </c>
      <c r="Y650" s="282"/>
      <c r="Z650" s="282"/>
      <c r="AB650" s="284" t="str">
        <f t="shared" si="32"/>
        <v/>
      </c>
    </row>
    <row r="651" spans="1:28" s="283" customFormat="1" ht="20.25">
      <c r="A651" s="235"/>
      <c r="B651" s="236" t="str">
        <f>IF(LEN(A651)=0,"",INDEX('Smelter Look-up'!$A:$A,MATCH($A651,'Smelter Look-up'!$E:$E,0)))</f>
        <v/>
      </c>
      <c r="C651" s="242" t="str">
        <f>IF(LEN(A651)=0,"",INDEX('Smelter Look-up'!$C:$C,MATCH($A651,'Smelter Look-up'!$E:$E,0)))</f>
        <v/>
      </c>
      <c r="D651" s="236"/>
      <c r="E651" s="236" t="str">
        <f ca="1">IF(ISERROR($V651),"",OFFSET('Smelter Look-up'!$D$4,$V651-4,0)&amp;"")</f>
        <v/>
      </c>
      <c r="F651" s="236" t="str">
        <f ca="1">IF(ISERROR($V651),"",OFFSET('Smelter Look-up'!$E$4,$V651-4,0))</f>
        <v/>
      </c>
      <c r="G651" s="236" t="str">
        <f ca="1">IF(C651=$X$4,"Enter smelter details", IF(ISERROR($V651),"",OFFSET('Smelter Look-up'!$F$4,$V651-4,0)))</f>
        <v/>
      </c>
      <c r="H651" s="237" t="str">
        <f ca="1">IF(ISERROR($V651),"",OFFSET('Smelter Look-up'!$G$4,$V651-4,0))</f>
        <v/>
      </c>
      <c r="I651" s="238" t="str">
        <f ca="1">IF(ISERROR($V651),"",OFFSET('Smelter Look-up'!$H$4,$V651-4,0))</f>
        <v/>
      </c>
      <c r="J651" s="238" t="str">
        <f ca="1">IF(ISERROR($V651),"",OFFSET('Smelter Look-up'!$I$4,$V651-4,0))</f>
        <v/>
      </c>
      <c r="K651" s="240"/>
      <c r="L651" s="240"/>
      <c r="M651" s="240"/>
      <c r="N651" s="240"/>
      <c r="O651" s="240"/>
      <c r="P651" s="239"/>
      <c r="Q651" s="241"/>
      <c r="R651" s="236" t="str">
        <f ca="1">IF(ISERROR($V651),"",OFFSET('Smelter Look-up'!$C$4,$V651-4,0)&amp;"")</f>
        <v/>
      </c>
      <c r="S651" s="250" t="str">
        <f t="shared" ca="1" si="30"/>
        <v/>
      </c>
      <c r="T651" s="250" t="str">
        <f ca="1">IF(B651="","",IF(ISERROR(MATCH($J651,SorP!$B$1:$B$6230,0)),"",INDIRECT("'SorP'!$A$"&amp;MATCH($J651,SorP!$B$1:$B$6230,0))))</f>
        <v/>
      </c>
      <c r="U651" s="280"/>
      <c r="V651" s="281" t="e">
        <f>IF(C651="",NA(),MATCH($B651&amp;$C651,'Smelter Look-up'!$J:$J,0))</f>
        <v>#N/A</v>
      </c>
      <c r="W651" s="282"/>
      <c r="X651" s="282">
        <f t="shared" ca="1" si="31"/>
        <v>0</v>
      </c>
      <c r="Y651" s="282"/>
      <c r="Z651" s="282"/>
      <c r="AB651" s="284" t="str">
        <f t="shared" si="32"/>
        <v/>
      </c>
    </row>
    <row r="652" spans="1:28" s="283" customFormat="1" ht="20.25">
      <c r="A652" s="235"/>
      <c r="B652" s="236" t="str">
        <f>IF(LEN(A652)=0,"",INDEX('Smelter Look-up'!$A:$A,MATCH($A652,'Smelter Look-up'!$E:$E,0)))</f>
        <v/>
      </c>
      <c r="C652" s="242" t="str">
        <f>IF(LEN(A652)=0,"",INDEX('Smelter Look-up'!$C:$C,MATCH($A652,'Smelter Look-up'!$E:$E,0)))</f>
        <v/>
      </c>
      <c r="D652" s="236"/>
      <c r="E652" s="236" t="str">
        <f ca="1">IF(ISERROR($V652),"",OFFSET('Smelter Look-up'!$D$4,$V652-4,0)&amp;"")</f>
        <v/>
      </c>
      <c r="F652" s="236" t="str">
        <f ca="1">IF(ISERROR($V652),"",OFFSET('Smelter Look-up'!$E$4,$V652-4,0))</f>
        <v/>
      </c>
      <c r="G652" s="236" t="str">
        <f ca="1">IF(C652=$X$4,"Enter smelter details", IF(ISERROR($V652),"",OFFSET('Smelter Look-up'!$F$4,$V652-4,0)))</f>
        <v/>
      </c>
      <c r="H652" s="237" t="str">
        <f ca="1">IF(ISERROR($V652),"",OFFSET('Smelter Look-up'!$G$4,$V652-4,0))</f>
        <v/>
      </c>
      <c r="I652" s="238" t="str">
        <f ca="1">IF(ISERROR($V652),"",OFFSET('Smelter Look-up'!$H$4,$V652-4,0))</f>
        <v/>
      </c>
      <c r="J652" s="238" t="str">
        <f ca="1">IF(ISERROR($V652),"",OFFSET('Smelter Look-up'!$I$4,$V652-4,0))</f>
        <v/>
      </c>
      <c r="K652" s="240"/>
      <c r="L652" s="240"/>
      <c r="M652" s="240"/>
      <c r="N652" s="240"/>
      <c r="O652" s="240"/>
      <c r="P652" s="239"/>
      <c r="Q652" s="241"/>
      <c r="R652" s="236" t="str">
        <f ca="1">IF(ISERROR($V652),"",OFFSET('Smelter Look-up'!$C$4,$V652-4,0)&amp;"")</f>
        <v/>
      </c>
      <c r="S652" s="250" t="str">
        <f t="shared" ca="1" si="30"/>
        <v/>
      </c>
      <c r="T652" s="250" t="str">
        <f ca="1">IF(B652="","",IF(ISERROR(MATCH($J652,SorP!$B$1:$B$6230,0)),"",INDIRECT("'SorP'!$A$"&amp;MATCH($J652,SorP!$B$1:$B$6230,0))))</f>
        <v/>
      </c>
      <c r="U652" s="280"/>
      <c r="V652" s="281" t="e">
        <f>IF(C652="",NA(),MATCH($B652&amp;$C652,'Smelter Look-up'!$J:$J,0))</f>
        <v>#N/A</v>
      </c>
      <c r="W652" s="282"/>
      <c r="X652" s="282">
        <f t="shared" ca="1" si="31"/>
        <v>0</v>
      </c>
      <c r="Y652" s="282"/>
      <c r="Z652" s="282"/>
      <c r="AB652" s="284" t="str">
        <f t="shared" si="32"/>
        <v/>
      </c>
    </row>
    <row r="653" spans="1:28" s="283" customFormat="1" ht="20.25">
      <c r="A653" s="235"/>
      <c r="B653" s="236" t="str">
        <f>IF(LEN(A653)=0,"",INDEX('Smelter Look-up'!$A:$A,MATCH($A653,'Smelter Look-up'!$E:$E,0)))</f>
        <v/>
      </c>
      <c r="C653" s="242" t="str">
        <f>IF(LEN(A653)=0,"",INDEX('Smelter Look-up'!$C:$C,MATCH($A653,'Smelter Look-up'!$E:$E,0)))</f>
        <v/>
      </c>
      <c r="D653" s="236"/>
      <c r="E653" s="236" t="str">
        <f ca="1">IF(ISERROR($V653),"",OFFSET('Smelter Look-up'!$D$4,$V653-4,0)&amp;"")</f>
        <v/>
      </c>
      <c r="F653" s="236" t="str">
        <f ca="1">IF(ISERROR($V653),"",OFFSET('Smelter Look-up'!$E$4,$V653-4,0))</f>
        <v/>
      </c>
      <c r="G653" s="236" t="str">
        <f ca="1">IF(C653=$X$4,"Enter smelter details", IF(ISERROR($V653),"",OFFSET('Smelter Look-up'!$F$4,$V653-4,0)))</f>
        <v/>
      </c>
      <c r="H653" s="237" t="str">
        <f ca="1">IF(ISERROR($V653),"",OFFSET('Smelter Look-up'!$G$4,$V653-4,0))</f>
        <v/>
      </c>
      <c r="I653" s="238" t="str">
        <f ca="1">IF(ISERROR($V653),"",OFFSET('Smelter Look-up'!$H$4,$V653-4,0))</f>
        <v/>
      </c>
      <c r="J653" s="238" t="str">
        <f ca="1">IF(ISERROR($V653),"",OFFSET('Smelter Look-up'!$I$4,$V653-4,0))</f>
        <v/>
      </c>
      <c r="K653" s="240"/>
      <c r="L653" s="240"/>
      <c r="M653" s="240"/>
      <c r="N653" s="240"/>
      <c r="O653" s="240"/>
      <c r="P653" s="239"/>
      <c r="Q653" s="241"/>
      <c r="R653" s="236" t="str">
        <f ca="1">IF(ISERROR($V653),"",OFFSET('Smelter Look-up'!$C$4,$V653-4,0)&amp;"")</f>
        <v/>
      </c>
      <c r="S653" s="250" t="str">
        <f t="shared" ca="1" si="30"/>
        <v/>
      </c>
      <c r="T653" s="250" t="str">
        <f ca="1">IF(B653="","",IF(ISERROR(MATCH($J653,SorP!$B$1:$B$6230,0)),"",INDIRECT("'SorP'!$A$"&amp;MATCH($J653,SorP!$B$1:$B$6230,0))))</f>
        <v/>
      </c>
      <c r="U653" s="280"/>
      <c r="V653" s="281" t="e">
        <f>IF(C653="",NA(),MATCH($B653&amp;$C653,'Smelter Look-up'!$J:$J,0))</f>
        <v>#N/A</v>
      </c>
      <c r="W653" s="282"/>
      <c r="X653" s="282">
        <f t="shared" ca="1" si="31"/>
        <v>0</v>
      </c>
      <c r="Y653" s="282"/>
      <c r="Z653" s="282"/>
      <c r="AB653" s="284" t="str">
        <f t="shared" si="32"/>
        <v/>
      </c>
    </row>
    <row r="654" spans="1:28" s="283" customFormat="1" ht="20.25">
      <c r="A654" s="235"/>
      <c r="B654" s="236" t="str">
        <f>IF(LEN(A654)=0,"",INDEX('Smelter Look-up'!$A:$A,MATCH($A654,'Smelter Look-up'!$E:$E,0)))</f>
        <v/>
      </c>
      <c r="C654" s="242" t="str">
        <f>IF(LEN(A654)=0,"",INDEX('Smelter Look-up'!$C:$C,MATCH($A654,'Smelter Look-up'!$E:$E,0)))</f>
        <v/>
      </c>
      <c r="D654" s="236"/>
      <c r="E654" s="236" t="str">
        <f ca="1">IF(ISERROR($V654),"",OFFSET('Smelter Look-up'!$D$4,$V654-4,0)&amp;"")</f>
        <v/>
      </c>
      <c r="F654" s="236" t="str">
        <f ca="1">IF(ISERROR($V654),"",OFFSET('Smelter Look-up'!$E$4,$V654-4,0))</f>
        <v/>
      </c>
      <c r="G654" s="236" t="str">
        <f ca="1">IF(C654=$X$4,"Enter smelter details", IF(ISERROR($V654),"",OFFSET('Smelter Look-up'!$F$4,$V654-4,0)))</f>
        <v/>
      </c>
      <c r="H654" s="237" t="str">
        <f ca="1">IF(ISERROR($V654),"",OFFSET('Smelter Look-up'!$G$4,$V654-4,0))</f>
        <v/>
      </c>
      <c r="I654" s="238" t="str">
        <f ca="1">IF(ISERROR($V654),"",OFFSET('Smelter Look-up'!$H$4,$V654-4,0))</f>
        <v/>
      </c>
      <c r="J654" s="238" t="str">
        <f ca="1">IF(ISERROR($V654),"",OFFSET('Smelter Look-up'!$I$4,$V654-4,0))</f>
        <v/>
      </c>
      <c r="K654" s="240"/>
      <c r="L654" s="240"/>
      <c r="M654" s="240"/>
      <c r="N654" s="240"/>
      <c r="O654" s="240"/>
      <c r="P654" s="239"/>
      <c r="Q654" s="241"/>
      <c r="R654" s="236" t="str">
        <f ca="1">IF(ISERROR($V654),"",OFFSET('Smelter Look-up'!$C$4,$V654-4,0)&amp;"")</f>
        <v/>
      </c>
      <c r="S654" s="250" t="str">
        <f t="shared" ca="1" si="30"/>
        <v/>
      </c>
      <c r="T654" s="250" t="str">
        <f ca="1">IF(B654="","",IF(ISERROR(MATCH($J654,SorP!$B$1:$B$6230,0)),"",INDIRECT("'SorP'!$A$"&amp;MATCH($J654,SorP!$B$1:$B$6230,0))))</f>
        <v/>
      </c>
      <c r="U654" s="280"/>
      <c r="V654" s="281" t="e">
        <f>IF(C654="",NA(),MATCH($B654&amp;$C654,'Smelter Look-up'!$J:$J,0))</f>
        <v>#N/A</v>
      </c>
      <c r="W654" s="282"/>
      <c r="X654" s="282">
        <f t="shared" ca="1" si="31"/>
        <v>0</v>
      </c>
      <c r="Y654" s="282"/>
      <c r="Z654" s="282"/>
      <c r="AB654" s="284" t="str">
        <f t="shared" si="32"/>
        <v/>
      </c>
    </row>
    <row r="655" spans="1:28" s="283" customFormat="1" ht="20.25">
      <c r="A655" s="235"/>
      <c r="B655" s="236" t="str">
        <f>IF(LEN(A655)=0,"",INDEX('Smelter Look-up'!$A:$A,MATCH($A655,'Smelter Look-up'!$E:$E,0)))</f>
        <v/>
      </c>
      <c r="C655" s="242" t="str">
        <f>IF(LEN(A655)=0,"",INDEX('Smelter Look-up'!$C:$C,MATCH($A655,'Smelter Look-up'!$E:$E,0)))</f>
        <v/>
      </c>
      <c r="D655" s="236"/>
      <c r="E655" s="236" t="str">
        <f ca="1">IF(ISERROR($V655),"",OFFSET('Smelter Look-up'!$D$4,$V655-4,0)&amp;"")</f>
        <v/>
      </c>
      <c r="F655" s="236" t="str">
        <f ca="1">IF(ISERROR($V655),"",OFFSET('Smelter Look-up'!$E$4,$V655-4,0))</f>
        <v/>
      </c>
      <c r="G655" s="236" t="str">
        <f ca="1">IF(C655=$X$4,"Enter smelter details", IF(ISERROR($V655),"",OFFSET('Smelter Look-up'!$F$4,$V655-4,0)))</f>
        <v/>
      </c>
      <c r="H655" s="237" t="str">
        <f ca="1">IF(ISERROR($V655),"",OFFSET('Smelter Look-up'!$G$4,$V655-4,0))</f>
        <v/>
      </c>
      <c r="I655" s="238" t="str">
        <f ca="1">IF(ISERROR($V655),"",OFFSET('Smelter Look-up'!$H$4,$V655-4,0))</f>
        <v/>
      </c>
      <c r="J655" s="238" t="str">
        <f ca="1">IF(ISERROR($V655),"",OFFSET('Smelter Look-up'!$I$4,$V655-4,0))</f>
        <v/>
      </c>
      <c r="K655" s="240"/>
      <c r="L655" s="240"/>
      <c r="M655" s="240"/>
      <c r="N655" s="240"/>
      <c r="O655" s="240"/>
      <c r="P655" s="239"/>
      <c r="Q655" s="241"/>
      <c r="R655" s="236" t="str">
        <f ca="1">IF(ISERROR($V655),"",OFFSET('Smelter Look-up'!$C$4,$V655-4,0)&amp;"")</f>
        <v/>
      </c>
      <c r="S655" s="250" t="str">
        <f t="shared" ca="1" si="30"/>
        <v/>
      </c>
      <c r="T655" s="250" t="str">
        <f ca="1">IF(B655="","",IF(ISERROR(MATCH($J655,SorP!$B$1:$B$6230,0)),"",INDIRECT("'SorP'!$A$"&amp;MATCH($J655,SorP!$B$1:$B$6230,0))))</f>
        <v/>
      </c>
      <c r="U655" s="280"/>
      <c r="V655" s="281" t="e">
        <f>IF(C655="",NA(),MATCH($B655&amp;$C655,'Smelter Look-up'!$J:$J,0))</f>
        <v>#N/A</v>
      </c>
      <c r="W655" s="282"/>
      <c r="X655" s="282">
        <f t="shared" ca="1" si="31"/>
        <v>0</v>
      </c>
      <c r="Y655" s="282"/>
      <c r="Z655" s="282"/>
      <c r="AB655" s="284" t="str">
        <f t="shared" si="32"/>
        <v/>
      </c>
    </row>
    <row r="656" spans="1:28" s="283" customFormat="1" ht="20.25">
      <c r="A656" s="235"/>
      <c r="B656" s="236" t="str">
        <f>IF(LEN(A656)=0,"",INDEX('Smelter Look-up'!$A:$A,MATCH($A656,'Smelter Look-up'!$E:$E,0)))</f>
        <v/>
      </c>
      <c r="C656" s="242" t="str">
        <f>IF(LEN(A656)=0,"",INDEX('Smelter Look-up'!$C:$C,MATCH($A656,'Smelter Look-up'!$E:$E,0)))</f>
        <v/>
      </c>
      <c r="D656" s="236"/>
      <c r="E656" s="236" t="str">
        <f ca="1">IF(ISERROR($V656),"",OFFSET('Smelter Look-up'!$D$4,$V656-4,0)&amp;"")</f>
        <v/>
      </c>
      <c r="F656" s="236" t="str">
        <f ca="1">IF(ISERROR($V656),"",OFFSET('Smelter Look-up'!$E$4,$V656-4,0))</f>
        <v/>
      </c>
      <c r="G656" s="236" t="str">
        <f ca="1">IF(C656=$X$4,"Enter smelter details", IF(ISERROR($V656),"",OFFSET('Smelter Look-up'!$F$4,$V656-4,0)))</f>
        <v/>
      </c>
      <c r="H656" s="237" t="str">
        <f ca="1">IF(ISERROR($V656),"",OFFSET('Smelter Look-up'!$G$4,$V656-4,0))</f>
        <v/>
      </c>
      <c r="I656" s="238" t="str">
        <f ca="1">IF(ISERROR($V656),"",OFFSET('Smelter Look-up'!$H$4,$V656-4,0))</f>
        <v/>
      </c>
      <c r="J656" s="238" t="str">
        <f ca="1">IF(ISERROR($V656),"",OFFSET('Smelter Look-up'!$I$4,$V656-4,0))</f>
        <v/>
      </c>
      <c r="K656" s="240"/>
      <c r="L656" s="240"/>
      <c r="M656" s="240"/>
      <c r="N656" s="240"/>
      <c r="O656" s="240"/>
      <c r="P656" s="239"/>
      <c r="Q656" s="241"/>
      <c r="R656" s="236" t="str">
        <f ca="1">IF(ISERROR($V656),"",OFFSET('Smelter Look-up'!$C$4,$V656-4,0)&amp;"")</f>
        <v/>
      </c>
      <c r="S656" s="250" t="str">
        <f t="shared" ca="1" si="30"/>
        <v/>
      </c>
      <c r="T656" s="250" t="str">
        <f ca="1">IF(B656="","",IF(ISERROR(MATCH($J656,SorP!$B$1:$B$6230,0)),"",INDIRECT("'SorP'!$A$"&amp;MATCH($J656,SorP!$B$1:$B$6230,0))))</f>
        <v/>
      </c>
      <c r="U656" s="280"/>
      <c r="V656" s="281" t="e">
        <f>IF(C656="",NA(),MATCH($B656&amp;$C656,'Smelter Look-up'!$J:$J,0))</f>
        <v>#N/A</v>
      </c>
      <c r="W656" s="282"/>
      <c r="X656" s="282">
        <f t="shared" ca="1" si="31"/>
        <v>0</v>
      </c>
      <c r="Y656" s="282"/>
      <c r="Z656" s="282"/>
      <c r="AB656" s="284" t="str">
        <f t="shared" si="32"/>
        <v/>
      </c>
    </row>
    <row r="657" spans="1:28" s="283" customFormat="1" ht="20.25">
      <c r="A657" s="235"/>
      <c r="B657" s="236" t="str">
        <f>IF(LEN(A657)=0,"",INDEX('Smelter Look-up'!$A:$A,MATCH($A657,'Smelter Look-up'!$E:$E,0)))</f>
        <v/>
      </c>
      <c r="C657" s="242" t="str">
        <f>IF(LEN(A657)=0,"",INDEX('Smelter Look-up'!$C:$C,MATCH($A657,'Smelter Look-up'!$E:$E,0)))</f>
        <v/>
      </c>
      <c r="D657" s="236"/>
      <c r="E657" s="236" t="str">
        <f ca="1">IF(ISERROR($V657),"",OFFSET('Smelter Look-up'!$D$4,$V657-4,0)&amp;"")</f>
        <v/>
      </c>
      <c r="F657" s="236" t="str">
        <f ca="1">IF(ISERROR($V657),"",OFFSET('Smelter Look-up'!$E$4,$V657-4,0))</f>
        <v/>
      </c>
      <c r="G657" s="236" t="str">
        <f ca="1">IF(C657=$X$4,"Enter smelter details", IF(ISERROR($V657),"",OFFSET('Smelter Look-up'!$F$4,$V657-4,0)))</f>
        <v/>
      </c>
      <c r="H657" s="237" t="str">
        <f ca="1">IF(ISERROR($V657),"",OFFSET('Smelter Look-up'!$G$4,$V657-4,0))</f>
        <v/>
      </c>
      <c r="I657" s="238" t="str">
        <f ca="1">IF(ISERROR($V657),"",OFFSET('Smelter Look-up'!$H$4,$V657-4,0))</f>
        <v/>
      </c>
      <c r="J657" s="238" t="str">
        <f ca="1">IF(ISERROR($V657),"",OFFSET('Smelter Look-up'!$I$4,$V657-4,0))</f>
        <v/>
      </c>
      <c r="K657" s="240"/>
      <c r="L657" s="240"/>
      <c r="M657" s="240"/>
      <c r="N657" s="240"/>
      <c r="O657" s="240"/>
      <c r="P657" s="239"/>
      <c r="Q657" s="241"/>
      <c r="R657" s="236" t="str">
        <f ca="1">IF(ISERROR($V657),"",OFFSET('Smelter Look-up'!$C$4,$V657-4,0)&amp;"")</f>
        <v/>
      </c>
      <c r="S657" s="250" t="str">
        <f t="shared" ca="1" si="30"/>
        <v/>
      </c>
      <c r="T657" s="250" t="str">
        <f ca="1">IF(B657="","",IF(ISERROR(MATCH($J657,SorP!$B$1:$B$6230,0)),"",INDIRECT("'SorP'!$A$"&amp;MATCH($J657,SorP!$B$1:$B$6230,0))))</f>
        <v/>
      </c>
      <c r="U657" s="280"/>
      <c r="V657" s="281" t="e">
        <f>IF(C657="",NA(),MATCH($B657&amp;$C657,'Smelter Look-up'!$J:$J,0))</f>
        <v>#N/A</v>
      </c>
      <c r="W657" s="282"/>
      <c r="X657" s="282">
        <f t="shared" ca="1" si="31"/>
        <v>0</v>
      </c>
      <c r="Y657" s="282"/>
      <c r="Z657" s="282"/>
      <c r="AB657" s="284" t="str">
        <f t="shared" si="32"/>
        <v/>
      </c>
    </row>
    <row r="658" spans="1:28" s="283" customFormat="1" ht="20.25">
      <c r="A658" s="235"/>
      <c r="B658" s="236" t="str">
        <f>IF(LEN(A658)=0,"",INDEX('Smelter Look-up'!$A:$A,MATCH($A658,'Smelter Look-up'!$E:$E,0)))</f>
        <v/>
      </c>
      <c r="C658" s="242" t="str">
        <f>IF(LEN(A658)=0,"",INDEX('Smelter Look-up'!$C:$C,MATCH($A658,'Smelter Look-up'!$E:$E,0)))</f>
        <v/>
      </c>
      <c r="D658" s="236"/>
      <c r="E658" s="236" t="str">
        <f ca="1">IF(ISERROR($V658),"",OFFSET('Smelter Look-up'!$D$4,$V658-4,0)&amp;"")</f>
        <v/>
      </c>
      <c r="F658" s="236" t="str">
        <f ca="1">IF(ISERROR($V658),"",OFFSET('Smelter Look-up'!$E$4,$V658-4,0))</f>
        <v/>
      </c>
      <c r="G658" s="236" t="str">
        <f ca="1">IF(C658=$X$4,"Enter smelter details", IF(ISERROR($V658),"",OFFSET('Smelter Look-up'!$F$4,$V658-4,0)))</f>
        <v/>
      </c>
      <c r="H658" s="237" t="str">
        <f ca="1">IF(ISERROR($V658),"",OFFSET('Smelter Look-up'!$G$4,$V658-4,0))</f>
        <v/>
      </c>
      <c r="I658" s="238" t="str">
        <f ca="1">IF(ISERROR($V658),"",OFFSET('Smelter Look-up'!$H$4,$V658-4,0))</f>
        <v/>
      </c>
      <c r="J658" s="238" t="str">
        <f ca="1">IF(ISERROR($V658),"",OFFSET('Smelter Look-up'!$I$4,$V658-4,0))</f>
        <v/>
      </c>
      <c r="K658" s="240"/>
      <c r="L658" s="240"/>
      <c r="M658" s="240"/>
      <c r="N658" s="240"/>
      <c r="O658" s="240"/>
      <c r="P658" s="239"/>
      <c r="Q658" s="241"/>
      <c r="R658" s="236" t="str">
        <f ca="1">IF(ISERROR($V658),"",OFFSET('Smelter Look-up'!$C$4,$V658-4,0)&amp;"")</f>
        <v/>
      </c>
      <c r="S658" s="250" t="str">
        <f t="shared" ca="1" si="30"/>
        <v/>
      </c>
      <c r="T658" s="250" t="str">
        <f ca="1">IF(B658="","",IF(ISERROR(MATCH($J658,SorP!$B$1:$B$6230,0)),"",INDIRECT("'SorP'!$A$"&amp;MATCH($J658,SorP!$B$1:$B$6230,0))))</f>
        <v/>
      </c>
      <c r="U658" s="280"/>
      <c r="V658" s="281" t="e">
        <f>IF(C658="",NA(),MATCH($B658&amp;$C658,'Smelter Look-up'!$J:$J,0))</f>
        <v>#N/A</v>
      </c>
      <c r="W658" s="282"/>
      <c r="X658" s="282">
        <f t="shared" ca="1" si="31"/>
        <v>0</v>
      </c>
      <c r="Y658" s="282"/>
      <c r="Z658" s="282"/>
      <c r="AB658" s="284" t="str">
        <f t="shared" si="32"/>
        <v/>
      </c>
    </row>
    <row r="659" spans="1:28" s="283" customFormat="1" ht="20.25">
      <c r="A659" s="235"/>
      <c r="B659" s="236" t="str">
        <f>IF(LEN(A659)=0,"",INDEX('Smelter Look-up'!$A:$A,MATCH($A659,'Smelter Look-up'!$E:$E,0)))</f>
        <v/>
      </c>
      <c r="C659" s="242" t="str">
        <f>IF(LEN(A659)=0,"",INDEX('Smelter Look-up'!$C:$C,MATCH($A659,'Smelter Look-up'!$E:$E,0)))</f>
        <v/>
      </c>
      <c r="D659" s="236"/>
      <c r="E659" s="236" t="str">
        <f ca="1">IF(ISERROR($V659),"",OFFSET('Smelter Look-up'!$D$4,$V659-4,0)&amp;"")</f>
        <v/>
      </c>
      <c r="F659" s="236" t="str">
        <f ca="1">IF(ISERROR($V659),"",OFFSET('Smelter Look-up'!$E$4,$V659-4,0))</f>
        <v/>
      </c>
      <c r="G659" s="236" t="str">
        <f ca="1">IF(C659=$X$4,"Enter smelter details", IF(ISERROR($V659),"",OFFSET('Smelter Look-up'!$F$4,$V659-4,0)))</f>
        <v/>
      </c>
      <c r="H659" s="237" t="str">
        <f ca="1">IF(ISERROR($V659),"",OFFSET('Smelter Look-up'!$G$4,$V659-4,0))</f>
        <v/>
      </c>
      <c r="I659" s="238" t="str">
        <f ca="1">IF(ISERROR($V659),"",OFFSET('Smelter Look-up'!$H$4,$V659-4,0))</f>
        <v/>
      </c>
      <c r="J659" s="238" t="str">
        <f ca="1">IF(ISERROR($V659),"",OFFSET('Smelter Look-up'!$I$4,$V659-4,0))</f>
        <v/>
      </c>
      <c r="K659" s="240"/>
      <c r="L659" s="240"/>
      <c r="M659" s="240"/>
      <c r="N659" s="240"/>
      <c r="O659" s="240"/>
      <c r="P659" s="239"/>
      <c r="Q659" s="241"/>
      <c r="R659" s="236" t="str">
        <f ca="1">IF(ISERROR($V659),"",OFFSET('Smelter Look-up'!$C$4,$V659-4,0)&amp;"")</f>
        <v/>
      </c>
      <c r="S659" s="250" t="str">
        <f t="shared" ca="1" si="30"/>
        <v/>
      </c>
      <c r="T659" s="250" t="str">
        <f ca="1">IF(B659="","",IF(ISERROR(MATCH($J659,SorP!$B$1:$B$6230,0)),"",INDIRECT("'SorP'!$A$"&amp;MATCH($J659,SorP!$B$1:$B$6230,0))))</f>
        <v/>
      </c>
      <c r="U659" s="280"/>
      <c r="V659" s="281" t="e">
        <f>IF(C659="",NA(),MATCH($B659&amp;$C659,'Smelter Look-up'!$J:$J,0))</f>
        <v>#N/A</v>
      </c>
      <c r="W659" s="282"/>
      <c r="X659" s="282">
        <f t="shared" ca="1" si="31"/>
        <v>0</v>
      </c>
      <c r="Y659" s="282"/>
      <c r="Z659" s="282"/>
      <c r="AB659" s="284" t="str">
        <f t="shared" si="32"/>
        <v/>
      </c>
    </row>
    <row r="660" spans="1:28" s="283" customFormat="1" ht="20.25">
      <c r="A660" s="235"/>
      <c r="B660" s="236" t="str">
        <f>IF(LEN(A660)=0,"",INDEX('Smelter Look-up'!$A:$A,MATCH($A660,'Smelter Look-up'!$E:$E,0)))</f>
        <v/>
      </c>
      <c r="C660" s="242" t="str">
        <f>IF(LEN(A660)=0,"",INDEX('Smelter Look-up'!$C:$C,MATCH($A660,'Smelter Look-up'!$E:$E,0)))</f>
        <v/>
      </c>
      <c r="D660" s="236"/>
      <c r="E660" s="236" t="str">
        <f ca="1">IF(ISERROR($V660),"",OFFSET('Smelter Look-up'!$D$4,$V660-4,0)&amp;"")</f>
        <v/>
      </c>
      <c r="F660" s="236" t="str">
        <f ca="1">IF(ISERROR($V660),"",OFFSET('Smelter Look-up'!$E$4,$V660-4,0))</f>
        <v/>
      </c>
      <c r="G660" s="236" t="str">
        <f ca="1">IF(C660=$X$4,"Enter smelter details", IF(ISERROR($V660),"",OFFSET('Smelter Look-up'!$F$4,$V660-4,0)))</f>
        <v/>
      </c>
      <c r="H660" s="237" t="str">
        <f ca="1">IF(ISERROR($V660),"",OFFSET('Smelter Look-up'!$G$4,$V660-4,0))</f>
        <v/>
      </c>
      <c r="I660" s="238" t="str">
        <f ca="1">IF(ISERROR($V660),"",OFFSET('Smelter Look-up'!$H$4,$V660-4,0))</f>
        <v/>
      </c>
      <c r="J660" s="238" t="str">
        <f ca="1">IF(ISERROR($V660),"",OFFSET('Smelter Look-up'!$I$4,$V660-4,0))</f>
        <v/>
      </c>
      <c r="K660" s="240"/>
      <c r="L660" s="240"/>
      <c r="M660" s="240"/>
      <c r="N660" s="240"/>
      <c r="O660" s="240"/>
      <c r="P660" s="239"/>
      <c r="Q660" s="241"/>
      <c r="R660" s="236" t="str">
        <f ca="1">IF(ISERROR($V660),"",OFFSET('Smelter Look-up'!$C$4,$V660-4,0)&amp;"")</f>
        <v/>
      </c>
      <c r="S660" s="250" t="str">
        <f t="shared" ca="1" si="30"/>
        <v/>
      </c>
      <c r="T660" s="250" t="str">
        <f ca="1">IF(B660="","",IF(ISERROR(MATCH($J660,SorP!$B$1:$B$6230,0)),"",INDIRECT("'SorP'!$A$"&amp;MATCH($J660,SorP!$B$1:$B$6230,0))))</f>
        <v/>
      </c>
      <c r="U660" s="280"/>
      <c r="V660" s="281" t="e">
        <f>IF(C660="",NA(),MATCH($B660&amp;$C660,'Smelter Look-up'!$J:$J,0))</f>
        <v>#N/A</v>
      </c>
      <c r="W660" s="282"/>
      <c r="X660" s="282">
        <f t="shared" ca="1" si="31"/>
        <v>0</v>
      </c>
      <c r="Y660" s="282"/>
      <c r="Z660" s="282"/>
      <c r="AB660" s="284" t="str">
        <f t="shared" si="32"/>
        <v/>
      </c>
    </row>
    <row r="661" spans="1:28" s="283" customFormat="1" ht="20.25">
      <c r="A661" s="235"/>
      <c r="B661" s="236" t="str">
        <f>IF(LEN(A661)=0,"",INDEX('Smelter Look-up'!$A:$A,MATCH($A661,'Smelter Look-up'!$E:$E,0)))</f>
        <v/>
      </c>
      <c r="C661" s="242" t="str">
        <f>IF(LEN(A661)=0,"",INDEX('Smelter Look-up'!$C:$C,MATCH($A661,'Smelter Look-up'!$E:$E,0)))</f>
        <v/>
      </c>
      <c r="D661" s="236"/>
      <c r="E661" s="236" t="str">
        <f ca="1">IF(ISERROR($V661),"",OFFSET('Smelter Look-up'!$D$4,$V661-4,0)&amp;"")</f>
        <v/>
      </c>
      <c r="F661" s="236" t="str">
        <f ca="1">IF(ISERROR($V661),"",OFFSET('Smelter Look-up'!$E$4,$V661-4,0))</f>
        <v/>
      </c>
      <c r="G661" s="236" t="str">
        <f ca="1">IF(C661=$X$4,"Enter smelter details", IF(ISERROR($V661),"",OFFSET('Smelter Look-up'!$F$4,$V661-4,0)))</f>
        <v/>
      </c>
      <c r="H661" s="237" t="str">
        <f ca="1">IF(ISERROR($V661),"",OFFSET('Smelter Look-up'!$G$4,$V661-4,0))</f>
        <v/>
      </c>
      <c r="I661" s="238" t="str">
        <f ca="1">IF(ISERROR($V661),"",OFFSET('Smelter Look-up'!$H$4,$V661-4,0))</f>
        <v/>
      </c>
      <c r="J661" s="238" t="str">
        <f ca="1">IF(ISERROR($V661),"",OFFSET('Smelter Look-up'!$I$4,$V661-4,0))</f>
        <v/>
      </c>
      <c r="K661" s="240"/>
      <c r="L661" s="240"/>
      <c r="M661" s="240"/>
      <c r="N661" s="240"/>
      <c r="O661" s="240"/>
      <c r="P661" s="239"/>
      <c r="Q661" s="241"/>
      <c r="R661" s="236" t="str">
        <f ca="1">IF(ISERROR($V661),"",OFFSET('Smelter Look-up'!$C$4,$V661-4,0)&amp;"")</f>
        <v/>
      </c>
      <c r="S661" s="250" t="str">
        <f t="shared" ca="1" si="30"/>
        <v/>
      </c>
      <c r="T661" s="250" t="str">
        <f ca="1">IF(B661="","",IF(ISERROR(MATCH($J661,SorP!$B$1:$B$6230,0)),"",INDIRECT("'SorP'!$A$"&amp;MATCH($J661,SorP!$B$1:$B$6230,0))))</f>
        <v/>
      </c>
      <c r="U661" s="280"/>
      <c r="V661" s="281" t="e">
        <f>IF(C661="",NA(),MATCH($B661&amp;$C661,'Smelter Look-up'!$J:$J,0))</f>
        <v>#N/A</v>
      </c>
      <c r="W661" s="282"/>
      <c r="X661" s="282">
        <f t="shared" ca="1" si="31"/>
        <v>0</v>
      </c>
      <c r="Y661" s="282"/>
      <c r="Z661" s="282"/>
      <c r="AB661" s="284" t="str">
        <f t="shared" si="32"/>
        <v/>
      </c>
    </row>
    <row r="662" spans="1:28" s="283" customFormat="1" ht="20.25">
      <c r="A662" s="235"/>
      <c r="B662" s="236" t="str">
        <f>IF(LEN(A662)=0,"",INDEX('Smelter Look-up'!$A:$A,MATCH($A662,'Smelter Look-up'!$E:$E,0)))</f>
        <v/>
      </c>
      <c r="C662" s="242" t="str">
        <f>IF(LEN(A662)=0,"",INDEX('Smelter Look-up'!$C:$C,MATCH($A662,'Smelter Look-up'!$E:$E,0)))</f>
        <v/>
      </c>
      <c r="D662" s="236"/>
      <c r="E662" s="236" t="str">
        <f ca="1">IF(ISERROR($V662),"",OFFSET('Smelter Look-up'!$D$4,$V662-4,0)&amp;"")</f>
        <v/>
      </c>
      <c r="F662" s="236" t="str">
        <f ca="1">IF(ISERROR($V662),"",OFFSET('Smelter Look-up'!$E$4,$V662-4,0))</f>
        <v/>
      </c>
      <c r="G662" s="236" t="str">
        <f ca="1">IF(C662=$X$4,"Enter smelter details", IF(ISERROR($V662),"",OFFSET('Smelter Look-up'!$F$4,$V662-4,0)))</f>
        <v/>
      </c>
      <c r="H662" s="237" t="str">
        <f ca="1">IF(ISERROR($V662),"",OFFSET('Smelter Look-up'!$G$4,$V662-4,0))</f>
        <v/>
      </c>
      <c r="I662" s="238" t="str">
        <f ca="1">IF(ISERROR($V662),"",OFFSET('Smelter Look-up'!$H$4,$V662-4,0))</f>
        <v/>
      </c>
      <c r="J662" s="238" t="str">
        <f ca="1">IF(ISERROR($V662),"",OFFSET('Smelter Look-up'!$I$4,$V662-4,0))</f>
        <v/>
      </c>
      <c r="K662" s="240"/>
      <c r="L662" s="240"/>
      <c r="M662" s="240"/>
      <c r="N662" s="240"/>
      <c r="O662" s="240"/>
      <c r="P662" s="239"/>
      <c r="Q662" s="241"/>
      <c r="R662" s="236" t="str">
        <f ca="1">IF(ISERROR($V662),"",OFFSET('Smelter Look-up'!$C$4,$V662-4,0)&amp;"")</f>
        <v/>
      </c>
      <c r="S662" s="250" t="str">
        <f t="shared" ca="1" si="30"/>
        <v/>
      </c>
      <c r="T662" s="250" t="str">
        <f ca="1">IF(B662="","",IF(ISERROR(MATCH($J662,SorP!$B$1:$B$6230,0)),"",INDIRECT("'SorP'!$A$"&amp;MATCH($J662,SorP!$B$1:$B$6230,0))))</f>
        <v/>
      </c>
      <c r="U662" s="280"/>
      <c r="V662" s="281" t="e">
        <f>IF(C662="",NA(),MATCH($B662&amp;$C662,'Smelter Look-up'!$J:$J,0))</f>
        <v>#N/A</v>
      </c>
      <c r="W662" s="282"/>
      <c r="X662" s="282">
        <f t="shared" ca="1" si="31"/>
        <v>0</v>
      </c>
      <c r="Y662" s="282"/>
      <c r="Z662" s="282"/>
      <c r="AB662" s="284" t="str">
        <f t="shared" si="32"/>
        <v/>
      </c>
    </row>
    <row r="663" spans="1:28" s="283" customFormat="1" ht="20.25">
      <c r="A663" s="235"/>
      <c r="B663" s="236" t="str">
        <f>IF(LEN(A663)=0,"",INDEX('Smelter Look-up'!$A:$A,MATCH($A663,'Smelter Look-up'!$E:$E,0)))</f>
        <v/>
      </c>
      <c r="C663" s="242" t="str">
        <f>IF(LEN(A663)=0,"",INDEX('Smelter Look-up'!$C:$C,MATCH($A663,'Smelter Look-up'!$E:$E,0)))</f>
        <v/>
      </c>
      <c r="D663" s="236"/>
      <c r="E663" s="236" t="str">
        <f ca="1">IF(ISERROR($V663),"",OFFSET('Smelter Look-up'!$D$4,$V663-4,0)&amp;"")</f>
        <v/>
      </c>
      <c r="F663" s="236" t="str">
        <f ca="1">IF(ISERROR($V663),"",OFFSET('Smelter Look-up'!$E$4,$V663-4,0))</f>
        <v/>
      </c>
      <c r="G663" s="236" t="str">
        <f ca="1">IF(C663=$X$4,"Enter smelter details", IF(ISERROR($V663),"",OFFSET('Smelter Look-up'!$F$4,$V663-4,0)))</f>
        <v/>
      </c>
      <c r="H663" s="237" t="str">
        <f ca="1">IF(ISERROR($V663),"",OFFSET('Smelter Look-up'!$G$4,$V663-4,0))</f>
        <v/>
      </c>
      <c r="I663" s="238" t="str">
        <f ca="1">IF(ISERROR($V663),"",OFFSET('Smelter Look-up'!$H$4,$V663-4,0))</f>
        <v/>
      </c>
      <c r="J663" s="238" t="str">
        <f ca="1">IF(ISERROR($V663),"",OFFSET('Smelter Look-up'!$I$4,$V663-4,0))</f>
        <v/>
      </c>
      <c r="K663" s="240"/>
      <c r="L663" s="240"/>
      <c r="M663" s="240"/>
      <c r="N663" s="240"/>
      <c r="O663" s="240"/>
      <c r="P663" s="239"/>
      <c r="Q663" s="241"/>
      <c r="R663" s="236" t="str">
        <f ca="1">IF(ISERROR($V663),"",OFFSET('Smelter Look-up'!$C$4,$V663-4,0)&amp;"")</f>
        <v/>
      </c>
      <c r="S663" s="250" t="str">
        <f t="shared" ca="1" si="30"/>
        <v/>
      </c>
      <c r="T663" s="250" t="str">
        <f ca="1">IF(B663="","",IF(ISERROR(MATCH($J663,SorP!$B$1:$B$6230,0)),"",INDIRECT("'SorP'!$A$"&amp;MATCH($J663,SorP!$B$1:$B$6230,0))))</f>
        <v/>
      </c>
      <c r="U663" s="280"/>
      <c r="V663" s="281" t="e">
        <f>IF(C663="",NA(),MATCH($B663&amp;$C663,'Smelter Look-up'!$J:$J,0))</f>
        <v>#N/A</v>
      </c>
      <c r="W663" s="282"/>
      <c r="X663" s="282">
        <f t="shared" ca="1" si="31"/>
        <v>0</v>
      </c>
      <c r="Y663" s="282"/>
      <c r="Z663" s="282"/>
      <c r="AB663" s="284" t="str">
        <f t="shared" si="32"/>
        <v/>
      </c>
    </row>
    <row r="664" spans="1:28" s="283" customFormat="1" ht="20.25">
      <c r="A664" s="235"/>
      <c r="B664" s="236" t="str">
        <f>IF(LEN(A664)=0,"",INDEX('Smelter Look-up'!$A:$A,MATCH($A664,'Smelter Look-up'!$E:$E,0)))</f>
        <v/>
      </c>
      <c r="C664" s="242" t="str">
        <f>IF(LEN(A664)=0,"",INDEX('Smelter Look-up'!$C:$C,MATCH($A664,'Smelter Look-up'!$E:$E,0)))</f>
        <v/>
      </c>
      <c r="D664" s="236"/>
      <c r="E664" s="236" t="str">
        <f ca="1">IF(ISERROR($V664),"",OFFSET('Smelter Look-up'!$D$4,$V664-4,0)&amp;"")</f>
        <v/>
      </c>
      <c r="F664" s="236" t="str">
        <f ca="1">IF(ISERROR($V664),"",OFFSET('Smelter Look-up'!$E$4,$V664-4,0))</f>
        <v/>
      </c>
      <c r="G664" s="236" t="str">
        <f ca="1">IF(C664=$X$4,"Enter smelter details", IF(ISERROR($V664),"",OFFSET('Smelter Look-up'!$F$4,$V664-4,0)))</f>
        <v/>
      </c>
      <c r="H664" s="237" t="str">
        <f ca="1">IF(ISERROR($V664),"",OFFSET('Smelter Look-up'!$G$4,$V664-4,0))</f>
        <v/>
      </c>
      <c r="I664" s="238" t="str">
        <f ca="1">IF(ISERROR($V664),"",OFFSET('Smelter Look-up'!$H$4,$V664-4,0))</f>
        <v/>
      </c>
      <c r="J664" s="238" t="str">
        <f ca="1">IF(ISERROR($V664),"",OFFSET('Smelter Look-up'!$I$4,$V664-4,0))</f>
        <v/>
      </c>
      <c r="K664" s="240"/>
      <c r="L664" s="240"/>
      <c r="M664" s="240"/>
      <c r="N664" s="240"/>
      <c r="O664" s="240"/>
      <c r="P664" s="239"/>
      <c r="Q664" s="241"/>
      <c r="R664" s="236" t="str">
        <f ca="1">IF(ISERROR($V664),"",OFFSET('Smelter Look-up'!$C$4,$V664-4,0)&amp;"")</f>
        <v/>
      </c>
      <c r="S664" s="250" t="str">
        <f t="shared" ca="1" si="30"/>
        <v/>
      </c>
      <c r="T664" s="250" t="str">
        <f ca="1">IF(B664="","",IF(ISERROR(MATCH($J664,SorP!$B$1:$B$6230,0)),"",INDIRECT("'SorP'!$A$"&amp;MATCH($J664,SorP!$B$1:$B$6230,0))))</f>
        <v/>
      </c>
      <c r="U664" s="280"/>
      <c r="V664" s="281" t="e">
        <f>IF(C664="",NA(),MATCH($B664&amp;$C664,'Smelter Look-up'!$J:$J,0))</f>
        <v>#N/A</v>
      </c>
      <c r="W664" s="282"/>
      <c r="X664" s="282">
        <f t="shared" ca="1" si="31"/>
        <v>0</v>
      </c>
      <c r="Y664" s="282"/>
      <c r="Z664" s="282"/>
      <c r="AB664" s="284" t="str">
        <f t="shared" si="32"/>
        <v/>
      </c>
    </row>
    <row r="665" spans="1:28" s="283" customFormat="1" ht="20.25">
      <c r="A665" s="235"/>
      <c r="B665" s="236" t="str">
        <f>IF(LEN(A665)=0,"",INDEX('Smelter Look-up'!$A:$A,MATCH($A665,'Smelter Look-up'!$E:$E,0)))</f>
        <v/>
      </c>
      <c r="C665" s="242" t="str">
        <f>IF(LEN(A665)=0,"",INDEX('Smelter Look-up'!$C:$C,MATCH($A665,'Smelter Look-up'!$E:$E,0)))</f>
        <v/>
      </c>
      <c r="D665" s="236"/>
      <c r="E665" s="236" t="str">
        <f ca="1">IF(ISERROR($V665),"",OFFSET('Smelter Look-up'!$D$4,$V665-4,0)&amp;"")</f>
        <v/>
      </c>
      <c r="F665" s="236" t="str">
        <f ca="1">IF(ISERROR($V665),"",OFFSET('Smelter Look-up'!$E$4,$V665-4,0))</f>
        <v/>
      </c>
      <c r="G665" s="236" t="str">
        <f ca="1">IF(C665=$X$4,"Enter smelter details", IF(ISERROR($V665),"",OFFSET('Smelter Look-up'!$F$4,$V665-4,0)))</f>
        <v/>
      </c>
      <c r="H665" s="237" t="str">
        <f ca="1">IF(ISERROR($V665),"",OFFSET('Smelter Look-up'!$G$4,$V665-4,0))</f>
        <v/>
      </c>
      <c r="I665" s="238" t="str">
        <f ca="1">IF(ISERROR($V665),"",OFFSET('Smelter Look-up'!$H$4,$V665-4,0))</f>
        <v/>
      </c>
      <c r="J665" s="238" t="str">
        <f ca="1">IF(ISERROR($V665),"",OFFSET('Smelter Look-up'!$I$4,$V665-4,0))</f>
        <v/>
      </c>
      <c r="K665" s="240"/>
      <c r="L665" s="240"/>
      <c r="M665" s="240"/>
      <c r="N665" s="240"/>
      <c r="O665" s="240"/>
      <c r="P665" s="239"/>
      <c r="Q665" s="241"/>
      <c r="R665" s="236" t="str">
        <f ca="1">IF(ISERROR($V665),"",OFFSET('Smelter Look-up'!$C$4,$V665-4,0)&amp;"")</f>
        <v/>
      </c>
      <c r="S665" s="250" t="str">
        <f t="shared" ca="1" si="30"/>
        <v/>
      </c>
      <c r="T665" s="250" t="str">
        <f ca="1">IF(B665="","",IF(ISERROR(MATCH($J665,SorP!$B$1:$B$6230,0)),"",INDIRECT("'SorP'!$A$"&amp;MATCH($J665,SorP!$B$1:$B$6230,0))))</f>
        <v/>
      </c>
      <c r="U665" s="280"/>
      <c r="V665" s="281" t="e">
        <f>IF(C665="",NA(),MATCH($B665&amp;$C665,'Smelter Look-up'!$J:$J,0))</f>
        <v>#N/A</v>
      </c>
      <c r="W665" s="282"/>
      <c r="X665" s="282">
        <f t="shared" ca="1" si="31"/>
        <v>0</v>
      </c>
      <c r="Y665" s="282"/>
      <c r="Z665" s="282"/>
      <c r="AB665" s="284" t="str">
        <f t="shared" si="32"/>
        <v/>
      </c>
    </row>
    <row r="666" spans="1:28" s="283" customFormat="1" ht="20.25">
      <c r="A666" s="235"/>
      <c r="B666" s="236" t="str">
        <f>IF(LEN(A666)=0,"",INDEX('Smelter Look-up'!$A:$A,MATCH($A666,'Smelter Look-up'!$E:$E,0)))</f>
        <v/>
      </c>
      <c r="C666" s="242" t="str">
        <f>IF(LEN(A666)=0,"",INDEX('Smelter Look-up'!$C:$C,MATCH($A666,'Smelter Look-up'!$E:$E,0)))</f>
        <v/>
      </c>
      <c r="D666" s="236"/>
      <c r="E666" s="236" t="str">
        <f ca="1">IF(ISERROR($V666),"",OFFSET('Smelter Look-up'!$D$4,$V666-4,0)&amp;"")</f>
        <v/>
      </c>
      <c r="F666" s="236" t="str">
        <f ca="1">IF(ISERROR($V666),"",OFFSET('Smelter Look-up'!$E$4,$V666-4,0))</f>
        <v/>
      </c>
      <c r="G666" s="236" t="str">
        <f ca="1">IF(C666=$X$4,"Enter smelter details", IF(ISERROR($V666),"",OFFSET('Smelter Look-up'!$F$4,$V666-4,0)))</f>
        <v/>
      </c>
      <c r="H666" s="237" t="str">
        <f ca="1">IF(ISERROR($V666),"",OFFSET('Smelter Look-up'!$G$4,$V666-4,0))</f>
        <v/>
      </c>
      <c r="I666" s="238" t="str">
        <f ca="1">IF(ISERROR($V666),"",OFFSET('Smelter Look-up'!$H$4,$V666-4,0))</f>
        <v/>
      </c>
      <c r="J666" s="238" t="str">
        <f ca="1">IF(ISERROR($V666),"",OFFSET('Smelter Look-up'!$I$4,$V666-4,0))</f>
        <v/>
      </c>
      <c r="K666" s="240"/>
      <c r="L666" s="240"/>
      <c r="M666" s="240"/>
      <c r="N666" s="240"/>
      <c r="O666" s="240"/>
      <c r="P666" s="239"/>
      <c r="Q666" s="241"/>
      <c r="R666" s="236" t="str">
        <f ca="1">IF(ISERROR($V666),"",OFFSET('Smelter Look-up'!$C$4,$V666-4,0)&amp;"")</f>
        <v/>
      </c>
      <c r="S666" s="250" t="str">
        <f t="shared" ca="1" si="30"/>
        <v/>
      </c>
      <c r="T666" s="250" t="str">
        <f ca="1">IF(B666="","",IF(ISERROR(MATCH($J666,SorP!$B$1:$B$6230,0)),"",INDIRECT("'SorP'!$A$"&amp;MATCH($J666,SorP!$B$1:$B$6230,0))))</f>
        <v/>
      </c>
      <c r="U666" s="280"/>
      <c r="V666" s="281" t="e">
        <f>IF(C666="",NA(),MATCH($B666&amp;$C666,'Smelter Look-up'!$J:$J,0))</f>
        <v>#N/A</v>
      </c>
      <c r="W666" s="282"/>
      <c r="X666" s="282">
        <f t="shared" ca="1" si="31"/>
        <v>0</v>
      </c>
      <c r="Y666" s="282"/>
      <c r="Z666" s="282"/>
      <c r="AB666" s="284" t="str">
        <f t="shared" si="32"/>
        <v/>
      </c>
    </row>
    <row r="667" spans="1:28" s="283" customFormat="1" ht="20.25">
      <c r="A667" s="235"/>
      <c r="B667" s="236" t="str">
        <f>IF(LEN(A667)=0,"",INDEX('Smelter Look-up'!$A:$A,MATCH($A667,'Smelter Look-up'!$E:$E,0)))</f>
        <v/>
      </c>
      <c r="C667" s="242" t="str">
        <f>IF(LEN(A667)=0,"",INDEX('Smelter Look-up'!$C:$C,MATCH($A667,'Smelter Look-up'!$E:$E,0)))</f>
        <v/>
      </c>
      <c r="D667" s="236"/>
      <c r="E667" s="236" t="str">
        <f ca="1">IF(ISERROR($V667),"",OFFSET('Smelter Look-up'!$D$4,$V667-4,0)&amp;"")</f>
        <v/>
      </c>
      <c r="F667" s="236" t="str">
        <f ca="1">IF(ISERROR($V667),"",OFFSET('Smelter Look-up'!$E$4,$V667-4,0))</f>
        <v/>
      </c>
      <c r="G667" s="236" t="str">
        <f ca="1">IF(C667=$X$4,"Enter smelter details", IF(ISERROR($V667),"",OFFSET('Smelter Look-up'!$F$4,$V667-4,0)))</f>
        <v/>
      </c>
      <c r="H667" s="237" t="str">
        <f ca="1">IF(ISERROR($V667),"",OFFSET('Smelter Look-up'!$G$4,$V667-4,0))</f>
        <v/>
      </c>
      <c r="I667" s="238" t="str">
        <f ca="1">IF(ISERROR($V667),"",OFFSET('Smelter Look-up'!$H$4,$V667-4,0))</f>
        <v/>
      </c>
      <c r="J667" s="238" t="str">
        <f ca="1">IF(ISERROR($V667),"",OFFSET('Smelter Look-up'!$I$4,$V667-4,0))</f>
        <v/>
      </c>
      <c r="K667" s="240"/>
      <c r="L667" s="240"/>
      <c r="M667" s="240"/>
      <c r="N667" s="240"/>
      <c r="O667" s="240"/>
      <c r="P667" s="239"/>
      <c r="Q667" s="241"/>
      <c r="R667" s="236" t="str">
        <f ca="1">IF(ISERROR($V667),"",OFFSET('Smelter Look-up'!$C$4,$V667-4,0)&amp;"")</f>
        <v/>
      </c>
      <c r="S667" s="250" t="str">
        <f t="shared" ca="1" si="30"/>
        <v/>
      </c>
      <c r="T667" s="250" t="str">
        <f ca="1">IF(B667="","",IF(ISERROR(MATCH($J667,SorP!$B$1:$B$6230,0)),"",INDIRECT("'SorP'!$A$"&amp;MATCH($J667,SorP!$B$1:$B$6230,0))))</f>
        <v/>
      </c>
      <c r="U667" s="280"/>
      <c r="V667" s="281" t="e">
        <f>IF(C667="",NA(),MATCH($B667&amp;$C667,'Smelter Look-up'!$J:$J,0))</f>
        <v>#N/A</v>
      </c>
      <c r="W667" s="282"/>
      <c r="X667" s="282">
        <f t="shared" ca="1" si="31"/>
        <v>0</v>
      </c>
      <c r="Y667" s="282"/>
      <c r="Z667" s="282"/>
      <c r="AB667" s="284" t="str">
        <f t="shared" si="32"/>
        <v/>
      </c>
    </row>
    <row r="668" spans="1:28" s="283" customFormat="1" ht="20.25">
      <c r="A668" s="235"/>
      <c r="B668" s="236" t="str">
        <f>IF(LEN(A668)=0,"",INDEX('Smelter Look-up'!$A:$A,MATCH($A668,'Smelter Look-up'!$E:$E,0)))</f>
        <v/>
      </c>
      <c r="C668" s="242" t="str">
        <f>IF(LEN(A668)=0,"",INDEX('Smelter Look-up'!$C:$C,MATCH($A668,'Smelter Look-up'!$E:$E,0)))</f>
        <v/>
      </c>
      <c r="D668" s="236"/>
      <c r="E668" s="236" t="str">
        <f ca="1">IF(ISERROR($V668),"",OFFSET('Smelter Look-up'!$D$4,$V668-4,0)&amp;"")</f>
        <v/>
      </c>
      <c r="F668" s="236" t="str">
        <f ca="1">IF(ISERROR($V668),"",OFFSET('Smelter Look-up'!$E$4,$V668-4,0))</f>
        <v/>
      </c>
      <c r="G668" s="236" t="str">
        <f ca="1">IF(C668=$X$4,"Enter smelter details", IF(ISERROR($V668),"",OFFSET('Smelter Look-up'!$F$4,$V668-4,0)))</f>
        <v/>
      </c>
      <c r="H668" s="237" t="str">
        <f ca="1">IF(ISERROR($V668),"",OFFSET('Smelter Look-up'!$G$4,$V668-4,0))</f>
        <v/>
      </c>
      <c r="I668" s="238" t="str">
        <f ca="1">IF(ISERROR($V668),"",OFFSET('Smelter Look-up'!$H$4,$V668-4,0))</f>
        <v/>
      </c>
      <c r="J668" s="238" t="str">
        <f ca="1">IF(ISERROR($V668),"",OFFSET('Smelter Look-up'!$I$4,$V668-4,0))</f>
        <v/>
      </c>
      <c r="K668" s="240"/>
      <c r="L668" s="240"/>
      <c r="M668" s="240"/>
      <c r="N668" s="240"/>
      <c r="O668" s="240"/>
      <c r="P668" s="239"/>
      <c r="Q668" s="241"/>
      <c r="R668" s="236" t="str">
        <f ca="1">IF(ISERROR($V668),"",OFFSET('Smelter Look-up'!$C$4,$V668-4,0)&amp;"")</f>
        <v/>
      </c>
      <c r="S668" s="250" t="str">
        <f t="shared" ca="1" si="30"/>
        <v/>
      </c>
      <c r="T668" s="250" t="str">
        <f ca="1">IF(B668="","",IF(ISERROR(MATCH($J668,SorP!$B$1:$B$6230,0)),"",INDIRECT("'SorP'!$A$"&amp;MATCH($J668,SorP!$B$1:$B$6230,0))))</f>
        <v/>
      </c>
      <c r="U668" s="280"/>
      <c r="V668" s="281" t="e">
        <f>IF(C668="",NA(),MATCH($B668&amp;$C668,'Smelter Look-up'!$J:$J,0))</f>
        <v>#N/A</v>
      </c>
      <c r="W668" s="282"/>
      <c r="X668" s="282">
        <f t="shared" ca="1" si="31"/>
        <v>0</v>
      </c>
      <c r="Y668" s="282"/>
      <c r="Z668" s="282"/>
      <c r="AB668" s="284" t="str">
        <f t="shared" si="32"/>
        <v/>
      </c>
    </row>
    <row r="669" spans="1:28" s="283" customFormat="1" ht="20.25">
      <c r="A669" s="235"/>
      <c r="B669" s="236" t="str">
        <f>IF(LEN(A669)=0,"",INDEX('Smelter Look-up'!$A:$A,MATCH($A669,'Smelter Look-up'!$E:$E,0)))</f>
        <v/>
      </c>
      <c r="C669" s="242" t="str">
        <f>IF(LEN(A669)=0,"",INDEX('Smelter Look-up'!$C:$C,MATCH($A669,'Smelter Look-up'!$E:$E,0)))</f>
        <v/>
      </c>
      <c r="D669" s="236"/>
      <c r="E669" s="236" t="str">
        <f ca="1">IF(ISERROR($V669),"",OFFSET('Smelter Look-up'!$D$4,$V669-4,0)&amp;"")</f>
        <v/>
      </c>
      <c r="F669" s="236" t="str">
        <f ca="1">IF(ISERROR($V669),"",OFFSET('Smelter Look-up'!$E$4,$V669-4,0))</f>
        <v/>
      </c>
      <c r="G669" s="236" t="str">
        <f ca="1">IF(C669=$X$4,"Enter smelter details", IF(ISERROR($V669),"",OFFSET('Smelter Look-up'!$F$4,$V669-4,0)))</f>
        <v/>
      </c>
      <c r="H669" s="237" t="str">
        <f ca="1">IF(ISERROR($V669),"",OFFSET('Smelter Look-up'!$G$4,$V669-4,0))</f>
        <v/>
      </c>
      <c r="I669" s="238" t="str">
        <f ca="1">IF(ISERROR($V669),"",OFFSET('Smelter Look-up'!$H$4,$V669-4,0))</f>
        <v/>
      </c>
      <c r="J669" s="238" t="str">
        <f ca="1">IF(ISERROR($V669),"",OFFSET('Smelter Look-up'!$I$4,$V669-4,0))</f>
        <v/>
      </c>
      <c r="K669" s="240"/>
      <c r="L669" s="240"/>
      <c r="M669" s="240"/>
      <c r="N669" s="240"/>
      <c r="O669" s="240"/>
      <c r="P669" s="239"/>
      <c r="Q669" s="241"/>
      <c r="R669" s="236" t="str">
        <f ca="1">IF(ISERROR($V669),"",OFFSET('Smelter Look-up'!$C$4,$V669-4,0)&amp;"")</f>
        <v/>
      </c>
      <c r="S669" s="250" t="str">
        <f t="shared" ca="1" si="30"/>
        <v/>
      </c>
      <c r="T669" s="250" t="str">
        <f ca="1">IF(B669="","",IF(ISERROR(MATCH($J669,SorP!$B$1:$B$6230,0)),"",INDIRECT("'SorP'!$A$"&amp;MATCH($J669,SorP!$B$1:$B$6230,0))))</f>
        <v/>
      </c>
      <c r="U669" s="280"/>
      <c r="V669" s="281" t="e">
        <f>IF(C669="",NA(),MATCH($B669&amp;$C669,'Smelter Look-up'!$J:$J,0))</f>
        <v>#N/A</v>
      </c>
      <c r="W669" s="282"/>
      <c r="X669" s="282">
        <f t="shared" ca="1" si="31"/>
        <v>0</v>
      </c>
      <c r="Y669" s="282"/>
      <c r="Z669" s="282"/>
      <c r="AB669" s="284" t="str">
        <f t="shared" si="32"/>
        <v/>
      </c>
    </row>
    <row r="670" spans="1:28" s="283" customFormat="1" ht="20.25">
      <c r="A670" s="235"/>
      <c r="B670" s="236" t="str">
        <f>IF(LEN(A670)=0,"",INDEX('Smelter Look-up'!$A:$A,MATCH($A670,'Smelter Look-up'!$E:$E,0)))</f>
        <v/>
      </c>
      <c r="C670" s="242" t="str">
        <f>IF(LEN(A670)=0,"",INDEX('Smelter Look-up'!$C:$C,MATCH($A670,'Smelter Look-up'!$E:$E,0)))</f>
        <v/>
      </c>
      <c r="D670" s="236"/>
      <c r="E670" s="236" t="str">
        <f ca="1">IF(ISERROR($V670),"",OFFSET('Smelter Look-up'!$D$4,$V670-4,0)&amp;"")</f>
        <v/>
      </c>
      <c r="F670" s="236" t="str">
        <f ca="1">IF(ISERROR($V670),"",OFFSET('Smelter Look-up'!$E$4,$V670-4,0))</f>
        <v/>
      </c>
      <c r="G670" s="236" t="str">
        <f ca="1">IF(C670=$X$4,"Enter smelter details", IF(ISERROR($V670),"",OFFSET('Smelter Look-up'!$F$4,$V670-4,0)))</f>
        <v/>
      </c>
      <c r="H670" s="237" t="str">
        <f ca="1">IF(ISERROR($V670),"",OFFSET('Smelter Look-up'!$G$4,$V670-4,0))</f>
        <v/>
      </c>
      <c r="I670" s="238" t="str">
        <f ca="1">IF(ISERROR($V670),"",OFFSET('Smelter Look-up'!$H$4,$V670-4,0))</f>
        <v/>
      </c>
      <c r="J670" s="238" t="str">
        <f ca="1">IF(ISERROR($V670),"",OFFSET('Smelter Look-up'!$I$4,$V670-4,0))</f>
        <v/>
      </c>
      <c r="K670" s="240"/>
      <c r="L670" s="240"/>
      <c r="M670" s="240"/>
      <c r="N670" s="240"/>
      <c r="O670" s="240"/>
      <c r="P670" s="239"/>
      <c r="Q670" s="241"/>
      <c r="R670" s="236" t="str">
        <f ca="1">IF(ISERROR($V670),"",OFFSET('Smelter Look-up'!$C$4,$V670-4,0)&amp;"")</f>
        <v/>
      </c>
      <c r="S670" s="250" t="str">
        <f t="shared" ca="1" si="30"/>
        <v/>
      </c>
      <c r="T670" s="250" t="str">
        <f ca="1">IF(B670="","",IF(ISERROR(MATCH($J670,SorP!$B$1:$B$6230,0)),"",INDIRECT("'SorP'!$A$"&amp;MATCH($J670,SorP!$B$1:$B$6230,0))))</f>
        <v/>
      </c>
      <c r="U670" s="280"/>
      <c r="V670" s="281" t="e">
        <f>IF(C670="",NA(),MATCH($B670&amp;$C670,'Smelter Look-up'!$J:$J,0))</f>
        <v>#N/A</v>
      </c>
      <c r="W670" s="282"/>
      <c r="X670" s="282">
        <f t="shared" ca="1" si="31"/>
        <v>0</v>
      </c>
      <c r="Y670" s="282"/>
      <c r="Z670" s="282"/>
      <c r="AB670" s="284" t="str">
        <f t="shared" si="32"/>
        <v/>
      </c>
    </row>
    <row r="671" spans="1:28" s="283" customFormat="1" ht="20.25">
      <c r="A671" s="235"/>
      <c r="B671" s="236" t="str">
        <f>IF(LEN(A671)=0,"",INDEX('Smelter Look-up'!$A:$A,MATCH($A671,'Smelter Look-up'!$E:$E,0)))</f>
        <v/>
      </c>
      <c r="C671" s="242" t="str">
        <f>IF(LEN(A671)=0,"",INDEX('Smelter Look-up'!$C:$C,MATCH($A671,'Smelter Look-up'!$E:$E,0)))</f>
        <v/>
      </c>
      <c r="D671" s="236"/>
      <c r="E671" s="236" t="str">
        <f ca="1">IF(ISERROR($V671),"",OFFSET('Smelter Look-up'!$D$4,$V671-4,0)&amp;"")</f>
        <v/>
      </c>
      <c r="F671" s="236" t="str">
        <f ca="1">IF(ISERROR($V671),"",OFFSET('Smelter Look-up'!$E$4,$V671-4,0))</f>
        <v/>
      </c>
      <c r="G671" s="236" t="str">
        <f ca="1">IF(C671=$X$4,"Enter smelter details", IF(ISERROR($V671),"",OFFSET('Smelter Look-up'!$F$4,$V671-4,0)))</f>
        <v/>
      </c>
      <c r="H671" s="237" t="str">
        <f ca="1">IF(ISERROR($V671),"",OFFSET('Smelter Look-up'!$G$4,$V671-4,0))</f>
        <v/>
      </c>
      <c r="I671" s="238" t="str">
        <f ca="1">IF(ISERROR($V671),"",OFFSET('Smelter Look-up'!$H$4,$V671-4,0))</f>
        <v/>
      </c>
      <c r="J671" s="238" t="str">
        <f ca="1">IF(ISERROR($V671),"",OFFSET('Smelter Look-up'!$I$4,$V671-4,0))</f>
        <v/>
      </c>
      <c r="K671" s="240"/>
      <c r="L671" s="240"/>
      <c r="M671" s="240"/>
      <c r="N671" s="240"/>
      <c r="O671" s="240"/>
      <c r="P671" s="239"/>
      <c r="Q671" s="241"/>
      <c r="R671" s="236" t="str">
        <f ca="1">IF(ISERROR($V671),"",OFFSET('Smelter Look-up'!$C$4,$V671-4,0)&amp;"")</f>
        <v/>
      </c>
      <c r="S671" s="250" t="str">
        <f t="shared" ca="1" si="30"/>
        <v/>
      </c>
      <c r="T671" s="250" t="str">
        <f ca="1">IF(B671="","",IF(ISERROR(MATCH($J671,SorP!$B$1:$B$6230,0)),"",INDIRECT("'SorP'!$A$"&amp;MATCH($J671,SorP!$B$1:$B$6230,0))))</f>
        <v/>
      </c>
      <c r="U671" s="280"/>
      <c r="V671" s="281" t="e">
        <f>IF(C671="",NA(),MATCH($B671&amp;$C671,'Smelter Look-up'!$J:$J,0))</f>
        <v>#N/A</v>
      </c>
      <c r="W671" s="282"/>
      <c r="X671" s="282">
        <f t="shared" ca="1" si="31"/>
        <v>0</v>
      </c>
      <c r="Y671" s="282"/>
      <c r="Z671" s="282"/>
      <c r="AB671" s="284" t="str">
        <f t="shared" si="32"/>
        <v/>
      </c>
    </row>
    <row r="672" spans="1:28" s="283" customFormat="1" ht="20.25">
      <c r="A672" s="235"/>
      <c r="B672" s="236" t="str">
        <f>IF(LEN(A672)=0,"",INDEX('Smelter Look-up'!$A:$A,MATCH($A672,'Smelter Look-up'!$E:$E,0)))</f>
        <v/>
      </c>
      <c r="C672" s="242" t="str">
        <f>IF(LEN(A672)=0,"",INDEX('Smelter Look-up'!$C:$C,MATCH($A672,'Smelter Look-up'!$E:$E,0)))</f>
        <v/>
      </c>
      <c r="D672" s="236"/>
      <c r="E672" s="236" t="str">
        <f ca="1">IF(ISERROR($V672),"",OFFSET('Smelter Look-up'!$D$4,$V672-4,0)&amp;"")</f>
        <v/>
      </c>
      <c r="F672" s="236" t="str">
        <f ca="1">IF(ISERROR($V672),"",OFFSET('Smelter Look-up'!$E$4,$V672-4,0))</f>
        <v/>
      </c>
      <c r="G672" s="236" t="str">
        <f ca="1">IF(C672=$X$4,"Enter smelter details", IF(ISERROR($V672),"",OFFSET('Smelter Look-up'!$F$4,$V672-4,0)))</f>
        <v/>
      </c>
      <c r="H672" s="237" t="str">
        <f ca="1">IF(ISERROR($V672),"",OFFSET('Smelter Look-up'!$G$4,$V672-4,0))</f>
        <v/>
      </c>
      <c r="I672" s="238" t="str">
        <f ca="1">IF(ISERROR($V672),"",OFFSET('Smelter Look-up'!$H$4,$V672-4,0))</f>
        <v/>
      </c>
      <c r="J672" s="238" t="str">
        <f ca="1">IF(ISERROR($V672),"",OFFSET('Smelter Look-up'!$I$4,$V672-4,0))</f>
        <v/>
      </c>
      <c r="K672" s="240"/>
      <c r="L672" s="240"/>
      <c r="M672" s="240"/>
      <c r="N672" s="240"/>
      <c r="O672" s="240"/>
      <c r="P672" s="239"/>
      <c r="Q672" s="241"/>
      <c r="R672" s="236" t="str">
        <f ca="1">IF(ISERROR($V672),"",OFFSET('Smelter Look-up'!$C$4,$V672-4,0)&amp;"")</f>
        <v/>
      </c>
      <c r="S672" s="250" t="str">
        <f t="shared" ca="1" si="30"/>
        <v/>
      </c>
      <c r="T672" s="250" t="str">
        <f ca="1">IF(B672="","",IF(ISERROR(MATCH($J672,SorP!$B$1:$B$6230,0)),"",INDIRECT("'SorP'!$A$"&amp;MATCH($J672,SorP!$B$1:$B$6230,0))))</f>
        <v/>
      </c>
      <c r="U672" s="280"/>
      <c r="V672" s="281" t="e">
        <f>IF(C672="",NA(),MATCH($B672&amp;$C672,'Smelter Look-up'!$J:$J,0))</f>
        <v>#N/A</v>
      </c>
      <c r="W672" s="282"/>
      <c r="X672" s="282">
        <f t="shared" ca="1" si="31"/>
        <v>0</v>
      </c>
      <c r="Y672" s="282"/>
      <c r="Z672" s="282"/>
      <c r="AB672" s="284" t="str">
        <f t="shared" si="32"/>
        <v/>
      </c>
    </row>
    <row r="673" spans="1:28" s="283" customFormat="1" ht="20.25">
      <c r="A673" s="235"/>
      <c r="B673" s="236" t="str">
        <f>IF(LEN(A673)=0,"",INDEX('Smelter Look-up'!$A:$A,MATCH($A673,'Smelter Look-up'!$E:$E,0)))</f>
        <v/>
      </c>
      <c r="C673" s="242" t="str">
        <f>IF(LEN(A673)=0,"",INDEX('Smelter Look-up'!$C:$C,MATCH($A673,'Smelter Look-up'!$E:$E,0)))</f>
        <v/>
      </c>
      <c r="D673" s="236"/>
      <c r="E673" s="236" t="str">
        <f ca="1">IF(ISERROR($V673),"",OFFSET('Smelter Look-up'!$D$4,$V673-4,0)&amp;"")</f>
        <v/>
      </c>
      <c r="F673" s="236" t="str">
        <f ca="1">IF(ISERROR($V673),"",OFFSET('Smelter Look-up'!$E$4,$V673-4,0))</f>
        <v/>
      </c>
      <c r="G673" s="236" t="str">
        <f ca="1">IF(C673=$X$4,"Enter smelter details", IF(ISERROR($V673),"",OFFSET('Smelter Look-up'!$F$4,$V673-4,0)))</f>
        <v/>
      </c>
      <c r="H673" s="237" t="str">
        <f ca="1">IF(ISERROR($V673),"",OFFSET('Smelter Look-up'!$G$4,$V673-4,0))</f>
        <v/>
      </c>
      <c r="I673" s="238" t="str">
        <f ca="1">IF(ISERROR($V673),"",OFFSET('Smelter Look-up'!$H$4,$V673-4,0))</f>
        <v/>
      </c>
      <c r="J673" s="238" t="str">
        <f ca="1">IF(ISERROR($V673),"",OFFSET('Smelter Look-up'!$I$4,$V673-4,0))</f>
        <v/>
      </c>
      <c r="K673" s="240"/>
      <c r="L673" s="240"/>
      <c r="M673" s="240"/>
      <c r="N673" s="240"/>
      <c r="O673" s="240"/>
      <c r="P673" s="239"/>
      <c r="Q673" s="241"/>
      <c r="R673" s="236" t="str">
        <f ca="1">IF(ISERROR($V673),"",OFFSET('Smelter Look-up'!$C$4,$V673-4,0)&amp;"")</f>
        <v/>
      </c>
      <c r="S673" s="250" t="str">
        <f t="shared" ca="1" si="30"/>
        <v/>
      </c>
      <c r="T673" s="250" t="str">
        <f ca="1">IF(B673="","",IF(ISERROR(MATCH($J673,SorP!$B$1:$B$6230,0)),"",INDIRECT("'SorP'!$A$"&amp;MATCH($J673,SorP!$B$1:$B$6230,0))))</f>
        <v/>
      </c>
      <c r="U673" s="280"/>
      <c r="V673" s="281" t="e">
        <f>IF(C673="",NA(),MATCH($B673&amp;$C673,'Smelter Look-up'!$J:$J,0))</f>
        <v>#N/A</v>
      </c>
      <c r="W673" s="282"/>
      <c r="X673" s="282">
        <f t="shared" ca="1" si="31"/>
        <v>0</v>
      </c>
      <c r="Y673" s="282"/>
      <c r="Z673" s="282"/>
      <c r="AB673" s="284" t="str">
        <f t="shared" si="32"/>
        <v/>
      </c>
    </row>
    <row r="674" spans="1:28" s="283" customFormat="1" ht="20.25">
      <c r="A674" s="235"/>
      <c r="B674" s="236" t="str">
        <f>IF(LEN(A674)=0,"",INDEX('Smelter Look-up'!$A:$A,MATCH($A674,'Smelter Look-up'!$E:$E,0)))</f>
        <v/>
      </c>
      <c r="C674" s="242" t="str">
        <f>IF(LEN(A674)=0,"",INDEX('Smelter Look-up'!$C:$C,MATCH($A674,'Smelter Look-up'!$E:$E,0)))</f>
        <v/>
      </c>
      <c r="D674" s="236"/>
      <c r="E674" s="236" t="str">
        <f ca="1">IF(ISERROR($V674),"",OFFSET('Smelter Look-up'!$D$4,$V674-4,0)&amp;"")</f>
        <v/>
      </c>
      <c r="F674" s="236" t="str">
        <f ca="1">IF(ISERROR($V674),"",OFFSET('Smelter Look-up'!$E$4,$V674-4,0))</f>
        <v/>
      </c>
      <c r="G674" s="236" t="str">
        <f ca="1">IF(C674=$X$4,"Enter smelter details", IF(ISERROR($V674),"",OFFSET('Smelter Look-up'!$F$4,$V674-4,0)))</f>
        <v/>
      </c>
      <c r="H674" s="237" t="str">
        <f ca="1">IF(ISERROR($V674),"",OFFSET('Smelter Look-up'!$G$4,$V674-4,0))</f>
        <v/>
      </c>
      <c r="I674" s="238" t="str">
        <f ca="1">IF(ISERROR($V674),"",OFFSET('Smelter Look-up'!$H$4,$V674-4,0))</f>
        <v/>
      </c>
      <c r="J674" s="238" t="str">
        <f ca="1">IF(ISERROR($V674),"",OFFSET('Smelter Look-up'!$I$4,$V674-4,0))</f>
        <v/>
      </c>
      <c r="K674" s="240"/>
      <c r="L674" s="240"/>
      <c r="M674" s="240"/>
      <c r="N674" s="240"/>
      <c r="O674" s="240"/>
      <c r="P674" s="239"/>
      <c r="Q674" s="241"/>
      <c r="R674" s="236" t="str">
        <f ca="1">IF(ISERROR($V674),"",OFFSET('Smelter Look-up'!$C$4,$V674-4,0)&amp;"")</f>
        <v/>
      </c>
      <c r="S674" s="250" t="str">
        <f t="shared" ca="1" si="30"/>
        <v/>
      </c>
      <c r="T674" s="250" t="str">
        <f ca="1">IF(B674="","",IF(ISERROR(MATCH($J674,SorP!$B$1:$B$6230,0)),"",INDIRECT("'SorP'!$A$"&amp;MATCH($J674,SorP!$B$1:$B$6230,0))))</f>
        <v/>
      </c>
      <c r="U674" s="280"/>
      <c r="V674" s="281" t="e">
        <f>IF(C674="",NA(),MATCH($B674&amp;$C674,'Smelter Look-up'!$J:$J,0))</f>
        <v>#N/A</v>
      </c>
      <c r="W674" s="282"/>
      <c r="X674" s="282">
        <f t="shared" ca="1" si="31"/>
        <v>0</v>
      </c>
      <c r="Y674" s="282"/>
      <c r="Z674" s="282"/>
      <c r="AB674" s="284" t="str">
        <f t="shared" si="32"/>
        <v/>
      </c>
    </row>
    <row r="675" spans="1:28" s="283" customFormat="1" ht="20.25">
      <c r="A675" s="235"/>
      <c r="B675" s="236" t="str">
        <f>IF(LEN(A675)=0,"",INDEX('Smelter Look-up'!$A:$A,MATCH($A675,'Smelter Look-up'!$E:$E,0)))</f>
        <v/>
      </c>
      <c r="C675" s="242" t="str">
        <f>IF(LEN(A675)=0,"",INDEX('Smelter Look-up'!$C:$C,MATCH($A675,'Smelter Look-up'!$E:$E,0)))</f>
        <v/>
      </c>
      <c r="D675" s="236"/>
      <c r="E675" s="236" t="str">
        <f ca="1">IF(ISERROR($V675),"",OFFSET('Smelter Look-up'!$D$4,$V675-4,0)&amp;"")</f>
        <v/>
      </c>
      <c r="F675" s="236" t="str">
        <f ca="1">IF(ISERROR($V675),"",OFFSET('Smelter Look-up'!$E$4,$V675-4,0))</f>
        <v/>
      </c>
      <c r="G675" s="236" t="str">
        <f ca="1">IF(C675=$X$4,"Enter smelter details", IF(ISERROR($V675),"",OFFSET('Smelter Look-up'!$F$4,$V675-4,0)))</f>
        <v/>
      </c>
      <c r="H675" s="237" t="str">
        <f ca="1">IF(ISERROR($V675),"",OFFSET('Smelter Look-up'!$G$4,$V675-4,0))</f>
        <v/>
      </c>
      <c r="I675" s="238" t="str">
        <f ca="1">IF(ISERROR($V675),"",OFFSET('Smelter Look-up'!$H$4,$V675-4,0))</f>
        <v/>
      </c>
      <c r="J675" s="238" t="str">
        <f ca="1">IF(ISERROR($V675),"",OFFSET('Smelter Look-up'!$I$4,$V675-4,0))</f>
        <v/>
      </c>
      <c r="K675" s="240"/>
      <c r="L675" s="240"/>
      <c r="M675" s="240"/>
      <c r="N675" s="240"/>
      <c r="O675" s="240"/>
      <c r="P675" s="239"/>
      <c r="Q675" s="241"/>
      <c r="R675" s="236" t="str">
        <f ca="1">IF(ISERROR($V675),"",OFFSET('Smelter Look-up'!$C$4,$V675-4,0)&amp;"")</f>
        <v/>
      </c>
      <c r="S675" s="250" t="str">
        <f t="shared" ca="1" si="30"/>
        <v/>
      </c>
      <c r="T675" s="250" t="str">
        <f ca="1">IF(B675="","",IF(ISERROR(MATCH($J675,SorP!$B$1:$B$6230,0)),"",INDIRECT("'SorP'!$A$"&amp;MATCH($J675,SorP!$B$1:$B$6230,0))))</f>
        <v/>
      </c>
      <c r="U675" s="280"/>
      <c r="V675" s="281" t="e">
        <f>IF(C675="",NA(),MATCH($B675&amp;$C675,'Smelter Look-up'!$J:$J,0))</f>
        <v>#N/A</v>
      </c>
      <c r="W675" s="282"/>
      <c r="X675" s="282">
        <f t="shared" ca="1" si="31"/>
        <v>0</v>
      </c>
      <c r="Y675" s="282"/>
      <c r="Z675" s="282"/>
      <c r="AB675" s="284" t="str">
        <f t="shared" si="32"/>
        <v/>
      </c>
    </row>
    <row r="676" spans="1:28" s="283" customFormat="1" ht="20.25">
      <c r="A676" s="235"/>
      <c r="B676" s="236" t="str">
        <f>IF(LEN(A676)=0,"",INDEX('Smelter Look-up'!$A:$A,MATCH($A676,'Smelter Look-up'!$E:$E,0)))</f>
        <v/>
      </c>
      <c r="C676" s="242" t="str">
        <f>IF(LEN(A676)=0,"",INDEX('Smelter Look-up'!$C:$C,MATCH($A676,'Smelter Look-up'!$E:$E,0)))</f>
        <v/>
      </c>
      <c r="D676" s="236"/>
      <c r="E676" s="236" t="str">
        <f ca="1">IF(ISERROR($V676),"",OFFSET('Smelter Look-up'!$D$4,$V676-4,0)&amp;"")</f>
        <v/>
      </c>
      <c r="F676" s="236" t="str">
        <f ca="1">IF(ISERROR($V676),"",OFFSET('Smelter Look-up'!$E$4,$V676-4,0))</f>
        <v/>
      </c>
      <c r="G676" s="236" t="str">
        <f ca="1">IF(C676=$X$4,"Enter smelter details", IF(ISERROR($V676),"",OFFSET('Smelter Look-up'!$F$4,$V676-4,0)))</f>
        <v/>
      </c>
      <c r="H676" s="237" t="str">
        <f ca="1">IF(ISERROR($V676),"",OFFSET('Smelter Look-up'!$G$4,$V676-4,0))</f>
        <v/>
      </c>
      <c r="I676" s="238" t="str">
        <f ca="1">IF(ISERROR($V676),"",OFFSET('Smelter Look-up'!$H$4,$V676-4,0))</f>
        <v/>
      </c>
      <c r="J676" s="238" t="str">
        <f ca="1">IF(ISERROR($V676),"",OFFSET('Smelter Look-up'!$I$4,$V676-4,0))</f>
        <v/>
      </c>
      <c r="K676" s="240"/>
      <c r="L676" s="240"/>
      <c r="M676" s="240"/>
      <c r="N676" s="240"/>
      <c r="O676" s="240"/>
      <c r="P676" s="239"/>
      <c r="Q676" s="241"/>
      <c r="R676" s="236" t="str">
        <f ca="1">IF(ISERROR($V676),"",OFFSET('Smelter Look-up'!$C$4,$V676-4,0)&amp;"")</f>
        <v/>
      </c>
      <c r="S676" s="250" t="str">
        <f t="shared" ca="1" si="30"/>
        <v/>
      </c>
      <c r="T676" s="250" t="str">
        <f ca="1">IF(B676="","",IF(ISERROR(MATCH($J676,SorP!$B$1:$B$6230,0)),"",INDIRECT("'SorP'!$A$"&amp;MATCH($J676,SorP!$B$1:$B$6230,0))))</f>
        <v/>
      </c>
      <c r="U676" s="280"/>
      <c r="V676" s="281" t="e">
        <f>IF(C676="",NA(),MATCH($B676&amp;$C676,'Smelter Look-up'!$J:$J,0))</f>
        <v>#N/A</v>
      </c>
      <c r="W676" s="282"/>
      <c r="X676" s="282">
        <f t="shared" ca="1" si="31"/>
        <v>0</v>
      </c>
      <c r="Y676" s="282"/>
      <c r="Z676" s="282"/>
      <c r="AB676" s="284" t="str">
        <f t="shared" si="32"/>
        <v/>
      </c>
    </row>
    <row r="677" spans="1:28" s="283" customFormat="1" ht="20.25">
      <c r="A677" s="235"/>
      <c r="B677" s="236" t="str">
        <f>IF(LEN(A677)=0,"",INDEX('Smelter Look-up'!$A:$A,MATCH($A677,'Smelter Look-up'!$E:$E,0)))</f>
        <v/>
      </c>
      <c r="C677" s="242" t="str">
        <f>IF(LEN(A677)=0,"",INDEX('Smelter Look-up'!$C:$C,MATCH($A677,'Smelter Look-up'!$E:$E,0)))</f>
        <v/>
      </c>
      <c r="D677" s="236"/>
      <c r="E677" s="236" t="str">
        <f ca="1">IF(ISERROR($V677),"",OFFSET('Smelter Look-up'!$D$4,$V677-4,0)&amp;"")</f>
        <v/>
      </c>
      <c r="F677" s="236" t="str">
        <f ca="1">IF(ISERROR($V677),"",OFFSET('Smelter Look-up'!$E$4,$V677-4,0))</f>
        <v/>
      </c>
      <c r="G677" s="236" t="str">
        <f ca="1">IF(C677=$X$4,"Enter smelter details", IF(ISERROR($V677),"",OFFSET('Smelter Look-up'!$F$4,$V677-4,0)))</f>
        <v/>
      </c>
      <c r="H677" s="237" t="str">
        <f ca="1">IF(ISERROR($V677),"",OFFSET('Smelter Look-up'!$G$4,$V677-4,0))</f>
        <v/>
      </c>
      <c r="I677" s="238" t="str">
        <f ca="1">IF(ISERROR($V677),"",OFFSET('Smelter Look-up'!$H$4,$V677-4,0))</f>
        <v/>
      </c>
      <c r="J677" s="238" t="str">
        <f ca="1">IF(ISERROR($V677),"",OFFSET('Smelter Look-up'!$I$4,$V677-4,0))</f>
        <v/>
      </c>
      <c r="K677" s="240"/>
      <c r="L677" s="240"/>
      <c r="M677" s="240"/>
      <c r="N677" s="240"/>
      <c r="O677" s="240"/>
      <c r="P677" s="239"/>
      <c r="Q677" s="241"/>
      <c r="R677" s="236" t="str">
        <f ca="1">IF(ISERROR($V677),"",OFFSET('Smelter Look-up'!$C$4,$V677-4,0)&amp;"")</f>
        <v/>
      </c>
      <c r="S677" s="250" t="str">
        <f t="shared" ca="1" si="30"/>
        <v/>
      </c>
      <c r="T677" s="250" t="str">
        <f ca="1">IF(B677="","",IF(ISERROR(MATCH($J677,SorP!$B$1:$B$6230,0)),"",INDIRECT("'SorP'!$A$"&amp;MATCH($J677,SorP!$B$1:$B$6230,0))))</f>
        <v/>
      </c>
      <c r="U677" s="280"/>
      <c r="V677" s="281" t="e">
        <f>IF(C677="",NA(),MATCH($B677&amp;$C677,'Smelter Look-up'!$J:$J,0))</f>
        <v>#N/A</v>
      </c>
      <c r="W677" s="282"/>
      <c r="X677" s="282">
        <f t="shared" ca="1" si="31"/>
        <v>0</v>
      </c>
      <c r="Y677" s="282"/>
      <c r="Z677" s="282"/>
      <c r="AB677" s="284" t="str">
        <f t="shared" si="32"/>
        <v/>
      </c>
    </row>
    <row r="678" spans="1:28" s="283" customFormat="1" ht="20.25">
      <c r="A678" s="235"/>
      <c r="B678" s="236" t="str">
        <f>IF(LEN(A678)=0,"",INDEX('Smelter Look-up'!$A:$A,MATCH($A678,'Smelter Look-up'!$E:$E,0)))</f>
        <v/>
      </c>
      <c r="C678" s="242" t="str">
        <f>IF(LEN(A678)=0,"",INDEX('Smelter Look-up'!$C:$C,MATCH($A678,'Smelter Look-up'!$E:$E,0)))</f>
        <v/>
      </c>
      <c r="D678" s="236"/>
      <c r="E678" s="236" t="str">
        <f ca="1">IF(ISERROR($V678),"",OFFSET('Smelter Look-up'!$D$4,$V678-4,0)&amp;"")</f>
        <v/>
      </c>
      <c r="F678" s="236" t="str">
        <f ca="1">IF(ISERROR($V678),"",OFFSET('Smelter Look-up'!$E$4,$V678-4,0))</f>
        <v/>
      </c>
      <c r="G678" s="236" t="str">
        <f ca="1">IF(C678=$X$4,"Enter smelter details", IF(ISERROR($V678),"",OFFSET('Smelter Look-up'!$F$4,$V678-4,0)))</f>
        <v/>
      </c>
      <c r="H678" s="237" t="str">
        <f ca="1">IF(ISERROR($V678),"",OFFSET('Smelter Look-up'!$G$4,$V678-4,0))</f>
        <v/>
      </c>
      <c r="I678" s="238" t="str">
        <f ca="1">IF(ISERROR($V678),"",OFFSET('Smelter Look-up'!$H$4,$V678-4,0))</f>
        <v/>
      </c>
      <c r="J678" s="238" t="str">
        <f ca="1">IF(ISERROR($V678),"",OFFSET('Smelter Look-up'!$I$4,$V678-4,0))</f>
        <v/>
      </c>
      <c r="K678" s="240"/>
      <c r="L678" s="240"/>
      <c r="M678" s="240"/>
      <c r="N678" s="240"/>
      <c r="O678" s="240"/>
      <c r="P678" s="239"/>
      <c r="Q678" s="241"/>
      <c r="R678" s="236" t="str">
        <f ca="1">IF(ISERROR($V678),"",OFFSET('Smelter Look-up'!$C$4,$V678-4,0)&amp;"")</f>
        <v/>
      </c>
      <c r="S678" s="250" t="str">
        <f t="shared" ca="1" si="30"/>
        <v/>
      </c>
      <c r="T678" s="250" t="str">
        <f ca="1">IF(B678="","",IF(ISERROR(MATCH($J678,SorP!$B$1:$B$6230,0)),"",INDIRECT("'SorP'!$A$"&amp;MATCH($J678,SorP!$B$1:$B$6230,0))))</f>
        <v/>
      </c>
      <c r="U678" s="280"/>
      <c r="V678" s="281" t="e">
        <f>IF(C678="",NA(),MATCH($B678&amp;$C678,'Smelter Look-up'!$J:$J,0))</f>
        <v>#N/A</v>
      </c>
      <c r="W678" s="282"/>
      <c r="X678" s="282">
        <f t="shared" ca="1" si="31"/>
        <v>0</v>
      </c>
      <c r="Y678" s="282"/>
      <c r="Z678" s="282"/>
      <c r="AB678" s="284" t="str">
        <f t="shared" si="32"/>
        <v/>
      </c>
    </row>
    <row r="679" spans="1:28" s="283" customFormat="1" ht="20.25">
      <c r="A679" s="235"/>
      <c r="B679" s="236" t="str">
        <f>IF(LEN(A679)=0,"",INDEX('Smelter Look-up'!$A:$A,MATCH($A679,'Smelter Look-up'!$E:$E,0)))</f>
        <v/>
      </c>
      <c r="C679" s="242" t="str">
        <f>IF(LEN(A679)=0,"",INDEX('Smelter Look-up'!$C:$C,MATCH($A679,'Smelter Look-up'!$E:$E,0)))</f>
        <v/>
      </c>
      <c r="D679" s="236"/>
      <c r="E679" s="236" t="str">
        <f ca="1">IF(ISERROR($V679),"",OFFSET('Smelter Look-up'!$D$4,$V679-4,0)&amp;"")</f>
        <v/>
      </c>
      <c r="F679" s="236" t="str">
        <f ca="1">IF(ISERROR($V679),"",OFFSET('Smelter Look-up'!$E$4,$V679-4,0))</f>
        <v/>
      </c>
      <c r="G679" s="236" t="str">
        <f ca="1">IF(C679=$X$4,"Enter smelter details", IF(ISERROR($V679),"",OFFSET('Smelter Look-up'!$F$4,$V679-4,0)))</f>
        <v/>
      </c>
      <c r="H679" s="237" t="str">
        <f ca="1">IF(ISERROR($V679),"",OFFSET('Smelter Look-up'!$G$4,$V679-4,0))</f>
        <v/>
      </c>
      <c r="I679" s="238" t="str">
        <f ca="1">IF(ISERROR($V679),"",OFFSET('Smelter Look-up'!$H$4,$V679-4,0))</f>
        <v/>
      </c>
      <c r="J679" s="238" t="str">
        <f ca="1">IF(ISERROR($V679),"",OFFSET('Smelter Look-up'!$I$4,$V679-4,0))</f>
        <v/>
      </c>
      <c r="K679" s="240"/>
      <c r="L679" s="240"/>
      <c r="M679" s="240"/>
      <c r="N679" s="240"/>
      <c r="O679" s="240"/>
      <c r="P679" s="239"/>
      <c r="Q679" s="241"/>
      <c r="R679" s="236" t="str">
        <f ca="1">IF(ISERROR($V679),"",OFFSET('Smelter Look-up'!$C$4,$V679-4,0)&amp;"")</f>
        <v/>
      </c>
      <c r="S679" s="250" t="str">
        <f t="shared" ca="1" si="30"/>
        <v/>
      </c>
      <c r="T679" s="250" t="str">
        <f ca="1">IF(B679="","",IF(ISERROR(MATCH($J679,SorP!$B$1:$B$6230,0)),"",INDIRECT("'SorP'!$A$"&amp;MATCH($J679,SorP!$B$1:$B$6230,0))))</f>
        <v/>
      </c>
      <c r="U679" s="280"/>
      <c r="V679" s="281" t="e">
        <f>IF(C679="",NA(),MATCH($B679&amp;$C679,'Smelter Look-up'!$J:$J,0))</f>
        <v>#N/A</v>
      </c>
      <c r="W679" s="282"/>
      <c r="X679" s="282">
        <f t="shared" ca="1" si="31"/>
        <v>0</v>
      </c>
      <c r="Y679" s="282"/>
      <c r="Z679" s="282"/>
      <c r="AB679" s="284" t="str">
        <f t="shared" si="32"/>
        <v/>
      </c>
    </row>
    <row r="680" spans="1:28" s="283" customFormat="1" ht="20.25">
      <c r="A680" s="235"/>
      <c r="B680" s="236" t="str">
        <f>IF(LEN(A680)=0,"",INDEX('Smelter Look-up'!$A:$A,MATCH($A680,'Smelter Look-up'!$E:$E,0)))</f>
        <v/>
      </c>
      <c r="C680" s="242" t="str">
        <f>IF(LEN(A680)=0,"",INDEX('Smelter Look-up'!$C:$C,MATCH($A680,'Smelter Look-up'!$E:$E,0)))</f>
        <v/>
      </c>
      <c r="D680" s="236"/>
      <c r="E680" s="236" t="str">
        <f ca="1">IF(ISERROR($V680),"",OFFSET('Smelter Look-up'!$D$4,$V680-4,0)&amp;"")</f>
        <v/>
      </c>
      <c r="F680" s="236" t="str">
        <f ca="1">IF(ISERROR($V680),"",OFFSET('Smelter Look-up'!$E$4,$V680-4,0))</f>
        <v/>
      </c>
      <c r="G680" s="236" t="str">
        <f ca="1">IF(C680=$X$4,"Enter smelter details", IF(ISERROR($V680),"",OFFSET('Smelter Look-up'!$F$4,$V680-4,0)))</f>
        <v/>
      </c>
      <c r="H680" s="237" t="str">
        <f ca="1">IF(ISERROR($V680),"",OFFSET('Smelter Look-up'!$G$4,$V680-4,0))</f>
        <v/>
      </c>
      <c r="I680" s="238" t="str">
        <f ca="1">IF(ISERROR($V680),"",OFFSET('Smelter Look-up'!$H$4,$V680-4,0))</f>
        <v/>
      </c>
      <c r="J680" s="238" t="str">
        <f ca="1">IF(ISERROR($V680),"",OFFSET('Smelter Look-up'!$I$4,$V680-4,0))</f>
        <v/>
      </c>
      <c r="K680" s="240"/>
      <c r="L680" s="240"/>
      <c r="M680" s="240"/>
      <c r="N680" s="240"/>
      <c r="O680" s="240"/>
      <c r="P680" s="239"/>
      <c r="Q680" s="241"/>
      <c r="R680" s="236" t="str">
        <f ca="1">IF(ISERROR($V680),"",OFFSET('Smelter Look-up'!$C$4,$V680-4,0)&amp;"")</f>
        <v/>
      </c>
      <c r="S680" s="250" t="str">
        <f t="shared" ca="1" si="30"/>
        <v/>
      </c>
      <c r="T680" s="250" t="str">
        <f ca="1">IF(B680="","",IF(ISERROR(MATCH($J680,SorP!$B$1:$B$6230,0)),"",INDIRECT("'SorP'!$A$"&amp;MATCH($J680,SorP!$B$1:$B$6230,0))))</f>
        <v/>
      </c>
      <c r="U680" s="280"/>
      <c r="V680" s="281" t="e">
        <f>IF(C680="",NA(),MATCH($B680&amp;$C680,'Smelter Look-up'!$J:$J,0))</f>
        <v>#N/A</v>
      </c>
      <c r="W680" s="282"/>
      <c r="X680" s="282">
        <f t="shared" ca="1" si="31"/>
        <v>0</v>
      </c>
      <c r="Y680" s="282"/>
      <c r="Z680" s="282"/>
      <c r="AB680" s="284" t="str">
        <f t="shared" si="32"/>
        <v/>
      </c>
    </row>
    <row r="681" spans="1:28" s="283" customFormat="1" ht="20.25">
      <c r="A681" s="235"/>
      <c r="B681" s="236" t="str">
        <f>IF(LEN(A681)=0,"",INDEX('Smelter Look-up'!$A:$A,MATCH($A681,'Smelter Look-up'!$E:$E,0)))</f>
        <v/>
      </c>
      <c r="C681" s="242" t="str">
        <f>IF(LEN(A681)=0,"",INDEX('Smelter Look-up'!$C:$C,MATCH($A681,'Smelter Look-up'!$E:$E,0)))</f>
        <v/>
      </c>
      <c r="D681" s="236"/>
      <c r="E681" s="236" t="str">
        <f ca="1">IF(ISERROR($V681),"",OFFSET('Smelter Look-up'!$D$4,$V681-4,0)&amp;"")</f>
        <v/>
      </c>
      <c r="F681" s="236" t="str">
        <f ca="1">IF(ISERROR($V681),"",OFFSET('Smelter Look-up'!$E$4,$V681-4,0))</f>
        <v/>
      </c>
      <c r="G681" s="236" t="str">
        <f ca="1">IF(C681=$X$4,"Enter smelter details", IF(ISERROR($V681),"",OFFSET('Smelter Look-up'!$F$4,$V681-4,0)))</f>
        <v/>
      </c>
      <c r="H681" s="237" t="str">
        <f ca="1">IF(ISERROR($V681),"",OFFSET('Smelter Look-up'!$G$4,$V681-4,0))</f>
        <v/>
      </c>
      <c r="I681" s="238" t="str">
        <f ca="1">IF(ISERROR($V681),"",OFFSET('Smelter Look-up'!$H$4,$V681-4,0))</f>
        <v/>
      </c>
      <c r="J681" s="238" t="str">
        <f ca="1">IF(ISERROR($V681),"",OFFSET('Smelter Look-up'!$I$4,$V681-4,0))</f>
        <v/>
      </c>
      <c r="K681" s="240"/>
      <c r="L681" s="240"/>
      <c r="M681" s="240"/>
      <c r="N681" s="240"/>
      <c r="O681" s="240"/>
      <c r="P681" s="239"/>
      <c r="Q681" s="241"/>
      <c r="R681" s="236" t="str">
        <f ca="1">IF(ISERROR($V681),"",OFFSET('Smelter Look-up'!$C$4,$V681-4,0)&amp;"")</f>
        <v/>
      </c>
      <c r="S681" s="250" t="str">
        <f t="shared" ca="1" si="30"/>
        <v/>
      </c>
      <c r="T681" s="250" t="str">
        <f ca="1">IF(B681="","",IF(ISERROR(MATCH($J681,SorP!$B$1:$B$6230,0)),"",INDIRECT("'SorP'!$A$"&amp;MATCH($J681,SorP!$B$1:$B$6230,0))))</f>
        <v/>
      </c>
      <c r="U681" s="280"/>
      <c r="V681" s="281" t="e">
        <f>IF(C681="",NA(),MATCH($B681&amp;$C681,'Smelter Look-up'!$J:$J,0))</f>
        <v>#N/A</v>
      </c>
      <c r="W681" s="282"/>
      <c r="X681" s="282">
        <f t="shared" ca="1" si="31"/>
        <v>0</v>
      </c>
      <c r="Y681" s="282"/>
      <c r="Z681" s="282"/>
      <c r="AB681" s="284" t="str">
        <f t="shared" si="32"/>
        <v/>
      </c>
    </row>
    <row r="682" spans="1:28" s="283" customFormat="1" ht="20.25">
      <c r="A682" s="235"/>
      <c r="B682" s="236" t="str">
        <f>IF(LEN(A682)=0,"",INDEX('Smelter Look-up'!$A:$A,MATCH($A682,'Smelter Look-up'!$E:$E,0)))</f>
        <v/>
      </c>
      <c r="C682" s="242" t="str">
        <f>IF(LEN(A682)=0,"",INDEX('Smelter Look-up'!$C:$C,MATCH($A682,'Smelter Look-up'!$E:$E,0)))</f>
        <v/>
      </c>
      <c r="D682" s="236"/>
      <c r="E682" s="236" t="str">
        <f ca="1">IF(ISERROR($V682),"",OFFSET('Smelter Look-up'!$D$4,$V682-4,0)&amp;"")</f>
        <v/>
      </c>
      <c r="F682" s="236" t="str">
        <f ca="1">IF(ISERROR($V682),"",OFFSET('Smelter Look-up'!$E$4,$V682-4,0))</f>
        <v/>
      </c>
      <c r="G682" s="236" t="str">
        <f ca="1">IF(C682=$X$4,"Enter smelter details", IF(ISERROR($V682),"",OFFSET('Smelter Look-up'!$F$4,$V682-4,0)))</f>
        <v/>
      </c>
      <c r="H682" s="237" t="str">
        <f ca="1">IF(ISERROR($V682),"",OFFSET('Smelter Look-up'!$G$4,$V682-4,0))</f>
        <v/>
      </c>
      <c r="I682" s="238" t="str">
        <f ca="1">IF(ISERROR($V682),"",OFFSET('Smelter Look-up'!$H$4,$V682-4,0))</f>
        <v/>
      </c>
      <c r="J682" s="238" t="str">
        <f ca="1">IF(ISERROR($V682),"",OFFSET('Smelter Look-up'!$I$4,$V682-4,0))</f>
        <v/>
      </c>
      <c r="K682" s="240"/>
      <c r="L682" s="240"/>
      <c r="M682" s="240"/>
      <c r="N682" s="240"/>
      <c r="O682" s="240"/>
      <c r="P682" s="239"/>
      <c r="Q682" s="241"/>
      <c r="R682" s="236" t="str">
        <f ca="1">IF(ISERROR($V682),"",OFFSET('Smelter Look-up'!$C$4,$V682-4,0)&amp;"")</f>
        <v/>
      </c>
      <c r="S682" s="250" t="str">
        <f t="shared" ca="1" si="30"/>
        <v/>
      </c>
      <c r="T682" s="250" t="str">
        <f ca="1">IF(B682="","",IF(ISERROR(MATCH($J682,SorP!$B$1:$B$6230,0)),"",INDIRECT("'SorP'!$A$"&amp;MATCH($J682,SorP!$B$1:$B$6230,0))))</f>
        <v/>
      </c>
      <c r="U682" s="280"/>
      <c r="V682" s="281" t="e">
        <f>IF(C682="",NA(),MATCH($B682&amp;$C682,'Smelter Look-up'!$J:$J,0))</f>
        <v>#N/A</v>
      </c>
      <c r="W682" s="282"/>
      <c r="X682" s="282">
        <f t="shared" ca="1" si="31"/>
        <v>0</v>
      </c>
      <c r="Y682" s="282"/>
      <c r="Z682" s="282"/>
      <c r="AB682" s="284" t="str">
        <f t="shared" si="32"/>
        <v/>
      </c>
    </row>
    <row r="683" spans="1:28" s="283" customFormat="1" ht="20.25">
      <c r="A683" s="235"/>
      <c r="B683" s="236" t="str">
        <f>IF(LEN(A683)=0,"",INDEX('Smelter Look-up'!$A:$A,MATCH($A683,'Smelter Look-up'!$E:$E,0)))</f>
        <v/>
      </c>
      <c r="C683" s="242" t="str">
        <f>IF(LEN(A683)=0,"",INDEX('Smelter Look-up'!$C:$C,MATCH($A683,'Smelter Look-up'!$E:$E,0)))</f>
        <v/>
      </c>
      <c r="D683" s="236"/>
      <c r="E683" s="236" t="str">
        <f ca="1">IF(ISERROR($V683),"",OFFSET('Smelter Look-up'!$D$4,$V683-4,0)&amp;"")</f>
        <v/>
      </c>
      <c r="F683" s="236" t="str">
        <f ca="1">IF(ISERROR($V683),"",OFFSET('Smelter Look-up'!$E$4,$V683-4,0))</f>
        <v/>
      </c>
      <c r="G683" s="236" t="str">
        <f ca="1">IF(C683=$X$4,"Enter smelter details", IF(ISERROR($V683),"",OFFSET('Smelter Look-up'!$F$4,$V683-4,0)))</f>
        <v/>
      </c>
      <c r="H683" s="237" t="str">
        <f ca="1">IF(ISERROR($V683),"",OFFSET('Smelter Look-up'!$G$4,$V683-4,0))</f>
        <v/>
      </c>
      <c r="I683" s="238" t="str">
        <f ca="1">IF(ISERROR($V683),"",OFFSET('Smelter Look-up'!$H$4,$V683-4,0))</f>
        <v/>
      </c>
      <c r="J683" s="238" t="str">
        <f ca="1">IF(ISERROR($V683),"",OFFSET('Smelter Look-up'!$I$4,$V683-4,0))</f>
        <v/>
      </c>
      <c r="K683" s="240"/>
      <c r="L683" s="240"/>
      <c r="M683" s="240"/>
      <c r="N683" s="240"/>
      <c r="O683" s="240"/>
      <c r="P683" s="239"/>
      <c r="Q683" s="241"/>
      <c r="R683" s="236" t="str">
        <f ca="1">IF(ISERROR($V683),"",OFFSET('Smelter Look-up'!$C$4,$V683-4,0)&amp;"")</f>
        <v/>
      </c>
      <c r="S683" s="250" t="str">
        <f t="shared" ca="1" si="30"/>
        <v/>
      </c>
      <c r="T683" s="250" t="str">
        <f ca="1">IF(B683="","",IF(ISERROR(MATCH($J683,SorP!$B$1:$B$6230,0)),"",INDIRECT("'SorP'!$A$"&amp;MATCH($J683,SorP!$B$1:$B$6230,0))))</f>
        <v/>
      </c>
      <c r="U683" s="280"/>
      <c r="V683" s="281" t="e">
        <f>IF(C683="",NA(),MATCH($B683&amp;$C683,'Smelter Look-up'!$J:$J,0))</f>
        <v>#N/A</v>
      </c>
      <c r="W683" s="282"/>
      <c r="X683" s="282">
        <f t="shared" ca="1" si="31"/>
        <v>0</v>
      </c>
      <c r="Y683" s="282"/>
      <c r="Z683" s="282"/>
      <c r="AB683" s="284" t="str">
        <f t="shared" si="32"/>
        <v/>
      </c>
    </row>
    <row r="684" spans="1:28" s="283" customFormat="1" ht="20.25">
      <c r="A684" s="235"/>
      <c r="B684" s="236" t="str">
        <f>IF(LEN(A684)=0,"",INDEX('Smelter Look-up'!$A:$A,MATCH($A684,'Smelter Look-up'!$E:$E,0)))</f>
        <v/>
      </c>
      <c r="C684" s="242" t="str">
        <f>IF(LEN(A684)=0,"",INDEX('Smelter Look-up'!$C:$C,MATCH($A684,'Smelter Look-up'!$E:$E,0)))</f>
        <v/>
      </c>
      <c r="D684" s="236"/>
      <c r="E684" s="236" t="str">
        <f ca="1">IF(ISERROR($V684),"",OFFSET('Smelter Look-up'!$D$4,$V684-4,0)&amp;"")</f>
        <v/>
      </c>
      <c r="F684" s="236" t="str">
        <f ca="1">IF(ISERROR($V684),"",OFFSET('Smelter Look-up'!$E$4,$V684-4,0))</f>
        <v/>
      </c>
      <c r="G684" s="236" t="str">
        <f ca="1">IF(C684=$X$4,"Enter smelter details", IF(ISERROR($V684),"",OFFSET('Smelter Look-up'!$F$4,$V684-4,0)))</f>
        <v/>
      </c>
      <c r="H684" s="237" t="str">
        <f ca="1">IF(ISERROR($V684),"",OFFSET('Smelter Look-up'!$G$4,$V684-4,0))</f>
        <v/>
      </c>
      <c r="I684" s="238" t="str">
        <f ca="1">IF(ISERROR($V684),"",OFFSET('Smelter Look-up'!$H$4,$V684-4,0))</f>
        <v/>
      </c>
      <c r="J684" s="238" t="str">
        <f ca="1">IF(ISERROR($V684),"",OFFSET('Smelter Look-up'!$I$4,$V684-4,0))</f>
        <v/>
      </c>
      <c r="K684" s="240"/>
      <c r="L684" s="240"/>
      <c r="M684" s="240"/>
      <c r="N684" s="240"/>
      <c r="O684" s="240"/>
      <c r="P684" s="239"/>
      <c r="Q684" s="241"/>
      <c r="R684" s="236" t="str">
        <f ca="1">IF(ISERROR($V684),"",OFFSET('Smelter Look-up'!$C$4,$V684-4,0)&amp;"")</f>
        <v/>
      </c>
      <c r="S684" s="250" t="str">
        <f t="shared" ca="1" si="30"/>
        <v/>
      </c>
      <c r="T684" s="250" t="str">
        <f ca="1">IF(B684="","",IF(ISERROR(MATCH($J684,SorP!$B$1:$B$6230,0)),"",INDIRECT("'SorP'!$A$"&amp;MATCH($J684,SorP!$B$1:$B$6230,0))))</f>
        <v/>
      </c>
      <c r="U684" s="280"/>
      <c r="V684" s="281" t="e">
        <f>IF(C684="",NA(),MATCH($B684&amp;$C684,'Smelter Look-up'!$J:$J,0))</f>
        <v>#N/A</v>
      </c>
      <c r="W684" s="282"/>
      <c r="X684" s="282">
        <f t="shared" ca="1" si="31"/>
        <v>0</v>
      </c>
      <c r="Y684" s="282"/>
      <c r="Z684" s="282"/>
      <c r="AB684" s="284" t="str">
        <f t="shared" si="32"/>
        <v/>
      </c>
    </row>
    <row r="685" spans="1:28" s="283" customFormat="1" ht="20.25">
      <c r="A685" s="235"/>
      <c r="B685" s="236" t="str">
        <f>IF(LEN(A685)=0,"",INDEX('Smelter Look-up'!$A:$A,MATCH($A685,'Smelter Look-up'!$E:$E,0)))</f>
        <v/>
      </c>
      <c r="C685" s="242" t="str">
        <f>IF(LEN(A685)=0,"",INDEX('Smelter Look-up'!$C:$C,MATCH($A685,'Smelter Look-up'!$E:$E,0)))</f>
        <v/>
      </c>
      <c r="D685" s="236"/>
      <c r="E685" s="236" t="str">
        <f ca="1">IF(ISERROR($V685),"",OFFSET('Smelter Look-up'!$D$4,$V685-4,0)&amp;"")</f>
        <v/>
      </c>
      <c r="F685" s="236" t="str">
        <f ca="1">IF(ISERROR($V685),"",OFFSET('Smelter Look-up'!$E$4,$V685-4,0))</f>
        <v/>
      </c>
      <c r="G685" s="236" t="str">
        <f ca="1">IF(C685=$X$4,"Enter smelter details", IF(ISERROR($V685),"",OFFSET('Smelter Look-up'!$F$4,$V685-4,0)))</f>
        <v/>
      </c>
      <c r="H685" s="237" t="str">
        <f ca="1">IF(ISERROR($V685),"",OFFSET('Smelter Look-up'!$G$4,$V685-4,0))</f>
        <v/>
      </c>
      <c r="I685" s="238" t="str">
        <f ca="1">IF(ISERROR($V685),"",OFFSET('Smelter Look-up'!$H$4,$V685-4,0))</f>
        <v/>
      </c>
      <c r="J685" s="238" t="str">
        <f ca="1">IF(ISERROR($V685),"",OFFSET('Smelter Look-up'!$I$4,$V685-4,0))</f>
        <v/>
      </c>
      <c r="K685" s="240"/>
      <c r="L685" s="240"/>
      <c r="M685" s="240"/>
      <c r="N685" s="240"/>
      <c r="O685" s="240"/>
      <c r="P685" s="239"/>
      <c r="Q685" s="241"/>
      <c r="R685" s="236" t="str">
        <f ca="1">IF(ISERROR($V685),"",OFFSET('Smelter Look-up'!$C$4,$V685-4,0)&amp;"")</f>
        <v/>
      </c>
      <c r="S685" s="250" t="str">
        <f t="shared" ca="1" si="30"/>
        <v/>
      </c>
      <c r="T685" s="250" t="str">
        <f ca="1">IF(B685="","",IF(ISERROR(MATCH($J685,SorP!$B$1:$B$6230,0)),"",INDIRECT("'SorP'!$A$"&amp;MATCH($J685,SorP!$B$1:$B$6230,0))))</f>
        <v/>
      </c>
      <c r="U685" s="280"/>
      <c r="V685" s="281" t="e">
        <f>IF(C685="",NA(),MATCH($B685&amp;$C685,'Smelter Look-up'!$J:$J,0))</f>
        <v>#N/A</v>
      </c>
      <c r="W685" s="282"/>
      <c r="X685" s="282">
        <f t="shared" ca="1" si="31"/>
        <v>0</v>
      </c>
      <c r="Y685" s="282"/>
      <c r="Z685" s="282"/>
      <c r="AB685" s="284" t="str">
        <f t="shared" si="32"/>
        <v/>
      </c>
    </row>
    <row r="686" spans="1:28" s="283" customFormat="1" ht="20.25">
      <c r="A686" s="235"/>
      <c r="B686" s="236" t="str">
        <f>IF(LEN(A686)=0,"",INDEX('Smelter Look-up'!$A:$A,MATCH($A686,'Smelter Look-up'!$E:$E,0)))</f>
        <v/>
      </c>
      <c r="C686" s="242" t="str">
        <f>IF(LEN(A686)=0,"",INDEX('Smelter Look-up'!$C:$C,MATCH($A686,'Smelter Look-up'!$E:$E,0)))</f>
        <v/>
      </c>
      <c r="D686" s="236"/>
      <c r="E686" s="236" t="str">
        <f ca="1">IF(ISERROR($V686),"",OFFSET('Smelter Look-up'!$D$4,$V686-4,0)&amp;"")</f>
        <v/>
      </c>
      <c r="F686" s="236" t="str">
        <f ca="1">IF(ISERROR($V686),"",OFFSET('Smelter Look-up'!$E$4,$V686-4,0))</f>
        <v/>
      </c>
      <c r="G686" s="236" t="str">
        <f ca="1">IF(C686=$X$4,"Enter smelter details", IF(ISERROR($V686),"",OFFSET('Smelter Look-up'!$F$4,$V686-4,0)))</f>
        <v/>
      </c>
      <c r="H686" s="237" t="str">
        <f ca="1">IF(ISERROR($V686),"",OFFSET('Smelter Look-up'!$G$4,$V686-4,0))</f>
        <v/>
      </c>
      <c r="I686" s="238" t="str">
        <f ca="1">IF(ISERROR($V686),"",OFFSET('Smelter Look-up'!$H$4,$V686-4,0))</f>
        <v/>
      </c>
      <c r="J686" s="238" t="str">
        <f ca="1">IF(ISERROR($V686),"",OFFSET('Smelter Look-up'!$I$4,$V686-4,0))</f>
        <v/>
      </c>
      <c r="K686" s="240"/>
      <c r="L686" s="240"/>
      <c r="M686" s="240"/>
      <c r="N686" s="240"/>
      <c r="O686" s="240"/>
      <c r="P686" s="239"/>
      <c r="Q686" s="241"/>
      <c r="R686" s="236" t="str">
        <f ca="1">IF(ISERROR($V686),"",OFFSET('Smelter Look-up'!$C$4,$V686-4,0)&amp;"")</f>
        <v/>
      </c>
      <c r="S686" s="250" t="str">
        <f t="shared" ca="1" si="30"/>
        <v/>
      </c>
      <c r="T686" s="250" t="str">
        <f ca="1">IF(B686="","",IF(ISERROR(MATCH($J686,SorP!$B$1:$B$6230,0)),"",INDIRECT("'SorP'!$A$"&amp;MATCH($J686,SorP!$B$1:$B$6230,0))))</f>
        <v/>
      </c>
      <c r="U686" s="280"/>
      <c r="V686" s="281" t="e">
        <f>IF(C686="",NA(),MATCH($B686&amp;$C686,'Smelter Look-up'!$J:$J,0))</f>
        <v>#N/A</v>
      </c>
      <c r="W686" s="282"/>
      <c r="X686" s="282">
        <f t="shared" ca="1" si="31"/>
        <v>0</v>
      </c>
      <c r="Y686" s="282"/>
      <c r="Z686" s="282"/>
      <c r="AB686" s="284" t="str">
        <f t="shared" si="32"/>
        <v/>
      </c>
    </row>
    <row r="687" spans="1:28" s="283" customFormat="1" ht="20.25">
      <c r="A687" s="235"/>
      <c r="B687" s="236" t="str">
        <f>IF(LEN(A687)=0,"",INDEX('Smelter Look-up'!$A:$A,MATCH($A687,'Smelter Look-up'!$E:$E,0)))</f>
        <v/>
      </c>
      <c r="C687" s="242" t="str">
        <f>IF(LEN(A687)=0,"",INDEX('Smelter Look-up'!$C:$C,MATCH($A687,'Smelter Look-up'!$E:$E,0)))</f>
        <v/>
      </c>
      <c r="D687" s="236"/>
      <c r="E687" s="236" t="str">
        <f ca="1">IF(ISERROR($V687),"",OFFSET('Smelter Look-up'!$D$4,$V687-4,0)&amp;"")</f>
        <v/>
      </c>
      <c r="F687" s="236" t="str">
        <f ca="1">IF(ISERROR($V687),"",OFFSET('Smelter Look-up'!$E$4,$V687-4,0))</f>
        <v/>
      </c>
      <c r="G687" s="236" t="str">
        <f ca="1">IF(C687=$X$4,"Enter smelter details", IF(ISERROR($V687),"",OFFSET('Smelter Look-up'!$F$4,$V687-4,0)))</f>
        <v/>
      </c>
      <c r="H687" s="237" t="str">
        <f ca="1">IF(ISERROR($V687),"",OFFSET('Smelter Look-up'!$G$4,$V687-4,0))</f>
        <v/>
      </c>
      <c r="I687" s="238" t="str">
        <f ca="1">IF(ISERROR($V687),"",OFFSET('Smelter Look-up'!$H$4,$V687-4,0))</f>
        <v/>
      </c>
      <c r="J687" s="238" t="str">
        <f ca="1">IF(ISERROR($V687),"",OFFSET('Smelter Look-up'!$I$4,$V687-4,0))</f>
        <v/>
      </c>
      <c r="K687" s="240"/>
      <c r="L687" s="240"/>
      <c r="M687" s="240"/>
      <c r="N687" s="240"/>
      <c r="O687" s="240"/>
      <c r="P687" s="239"/>
      <c r="Q687" s="241"/>
      <c r="R687" s="236" t="str">
        <f ca="1">IF(ISERROR($V687),"",OFFSET('Smelter Look-up'!$C$4,$V687-4,0)&amp;"")</f>
        <v/>
      </c>
      <c r="S687" s="250" t="str">
        <f t="shared" ca="1" si="30"/>
        <v/>
      </c>
      <c r="T687" s="250" t="str">
        <f ca="1">IF(B687="","",IF(ISERROR(MATCH($J687,SorP!$B$1:$B$6230,0)),"",INDIRECT("'SorP'!$A$"&amp;MATCH($J687,SorP!$B$1:$B$6230,0))))</f>
        <v/>
      </c>
      <c r="U687" s="280"/>
      <c r="V687" s="281" t="e">
        <f>IF(C687="",NA(),MATCH($B687&amp;$C687,'Smelter Look-up'!$J:$J,0))</f>
        <v>#N/A</v>
      </c>
      <c r="W687" s="282"/>
      <c r="X687" s="282">
        <f t="shared" ca="1" si="31"/>
        <v>0</v>
      </c>
      <c r="Y687" s="282"/>
      <c r="Z687" s="282"/>
      <c r="AB687" s="284" t="str">
        <f t="shared" si="32"/>
        <v/>
      </c>
    </row>
    <row r="688" spans="1:28" s="283" customFormat="1" ht="20.25">
      <c r="A688" s="235"/>
      <c r="B688" s="236" t="str">
        <f>IF(LEN(A688)=0,"",INDEX('Smelter Look-up'!$A:$A,MATCH($A688,'Smelter Look-up'!$E:$E,0)))</f>
        <v/>
      </c>
      <c r="C688" s="242" t="str">
        <f>IF(LEN(A688)=0,"",INDEX('Smelter Look-up'!$C:$C,MATCH($A688,'Smelter Look-up'!$E:$E,0)))</f>
        <v/>
      </c>
      <c r="D688" s="236"/>
      <c r="E688" s="236" t="str">
        <f ca="1">IF(ISERROR($V688),"",OFFSET('Smelter Look-up'!$D$4,$V688-4,0)&amp;"")</f>
        <v/>
      </c>
      <c r="F688" s="236" t="str">
        <f ca="1">IF(ISERROR($V688),"",OFFSET('Smelter Look-up'!$E$4,$V688-4,0))</f>
        <v/>
      </c>
      <c r="G688" s="236" t="str">
        <f ca="1">IF(C688=$X$4,"Enter smelter details", IF(ISERROR($V688),"",OFFSET('Smelter Look-up'!$F$4,$V688-4,0)))</f>
        <v/>
      </c>
      <c r="H688" s="237" t="str">
        <f ca="1">IF(ISERROR($V688),"",OFFSET('Smelter Look-up'!$G$4,$V688-4,0))</f>
        <v/>
      </c>
      <c r="I688" s="238" t="str">
        <f ca="1">IF(ISERROR($V688),"",OFFSET('Smelter Look-up'!$H$4,$V688-4,0))</f>
        <v/>
      </c>
      <c r="J688" s="238" t="str">
        <f ca="1">IF(ISERROR($V688),"",OFFSET('Smelter Look-up'!$I$4,$V688-4,0))</f>
        <v/>
      </c>
      <c r="K688" s="240"/>
      <c r="L688" s="240"/>
      <c r="M688" s="240"/>
      <c r="N688" s="240"/>
      <c r="O688" s="240"/>
      <c r="P688" s="239"/>
      <c r="Q688" s="241"/>
      <c r="R688" s="236" t="str">
        <f ca="1">IF(ISERROR($V688),"",OFFSET('Smelter Look-up'!$C$4,$V688-4,0)&amp;"")</f>
        <v/>
      </c>
      <c r="S688" s="250" t="str">
        <f t="shared" ca="1" si="30"/>
        <v/>
      </c>
      <c r="T688" s="250" t="str">
        <f ca="1">IF(B688="","",IF(ISERROR(MATCH($J688,SorP!$B$1:$B$6230,0)),"",INDIRECT("'SorP'!$A$"&amp;MATCH($J688,SorP!$B$1:$B$6230,0))))</f>
        <v/>
      </c>
      <c r="U688" s="280"/>
      <c r="V688" s="281" t="e">
        <f>IF(C688="",NA(),MATCH($B688&amp;$C688,'Smelter Look-up'!$J:$J,0))</f>
        <v>#N/A</v>
      </c>
      <c r="W688" s="282"/>
      <c r="X688" s="282">
        <f t="shared" ca="1" si="31"/>
        <v>0</v>
      </c>
      <c r="Y688" s="282"/>
      <c r="Z688" s="282"/>
      <c r="AB688" s="284" t="str">
        <f t="shared" si="32"/>
        <v/>
      </c>
    </row>
    <row r="689" spans="1:28" s="283" customFormat="1" ht="20.25">
      <c r="A689" s="235"/>
      <c r="B689" s="236" t="str">
        <f>IF(LEN(A689)=0,"",INDEX('Smelter Look-up'!$A:$A,MATCH($A689,'Smelter Look-up'!$E:$E,0)))</f>
        <v/>
      </c>
      <c r="C689" s="242" t="str">
        <f>IF(LEN(A689)=0,"",INDEX('Smelter Look-up'!$C:$C,MATCH($A689,'Smelter Look-up'!$E:$E,0)))</f>
        <v/>
      </c>
      <c r="D689" s="236"/>
      <c r="E689" s="236" t="str">
        <f ca="1">IF(ISERROR($V689),"",OFFSET('Smelter Look-up'!$D$4,$V689-4,0)&amp;"")</f>
        <v/>
      </c>
      <c r="F689" s="236" t="str">
        <f ca="1">IF(ISERROR($V689),"",OFFSET('Smelter Look-up'!$E$4,$V689-4,0))</f>
        <v/>
      </c>
      <c r="G689" s="236" t="str">
        <f ca="1">IF(C689=$X$4,"Enter smelter details", IF(ISERROR($V689),"",OFFSET('Smelter Look-up'!$F$4,$V689-4,0)))</f>
        <v/>
      </c>
      <c r="H689" s="237" t="str">
        <f ca="1">IF(ISERROR($V689),"",OFFSET('Smelter Look-up'!$G$4,$V689-4,0))</f>
        <v/>
      </c>
      <c r="I689" s="238" t="str">
        <f ca="1">IF(ISERROR($V689),"",OFFSET('Smelter Look-up'!$H$4,$V689-4,0))</f>
        <v/>
      </c>
      <c r="J689" s="238" t="str">
        <f ca="1">IF(ISERROR($V689),"",OFFSET('Smelter Look-up'!$I$4,$V689-4,0))</f>
        <v/>
      </c>
      <c r="K689" s="240"/>
      <c r="L689" s="240"/>
      <c r="M689" s="240"/>
      <c r="N689" s="240"/>
      <c r="O689" s="240"/>
      <c r="P689" s="239"/>
      <c r="Q689" s="241"/>
      <c r="R689" s="236" t="str">
        <f ca="1">IF(ISERROR($V689),"",OFFSET('Smelter Look-up'!$C$4,$V689-4,0)&amp;"")</f>
        <v/>
      </c>
      <c r="S689" s="250" t="str">
        <f t="shared" ca="1" si="30"/>
        <v/>
      </c>
      <c r="T689" s="250" t="str">
        <f ca="1">IF(B689="","",IF(ISERROR(MATCH($J689,SorP!$B$1:$B$6230,0)),"",INDIRECT("'SorP'!$A$"&amp;MATCH($J689,SorP!$B$1:$B$6230,0))))</f>
        <v/>
      </c>
      <c r="U689" s="280"/>
      <c r="V689" s="281" t="e">
        <f>IF(C689="",NA(),MATCH($B689&amp;$C689,'Smelter Look-up'!$J:$J,0))</f>
        <v>#N/A</v>
      </c>
      <c r="W689" s="282"/>
      <c r="X689" s="282">
        <f t="shared" ca="1" si="31"/>
        <v>0</v>
      </c>
      <c r="Y689" s="282"/>
      <c r="Z689" s="282"/>
      <c r="AB689" s="284" t="str">
        <f t="shared" si="32"/>
        <v/>
      </c>
    </row>
    <row r="690" spans="1:28" s="283" customFormat="1" ht="20.25">
      <c r="A690" s="235"/>
      <c r="B690" s="236" t="str">
        <f>IF(LEN(A690)=0,"",INDEX('Smelter Look-up'!$A:$A,MATCH($A690,'Smelter Look-up'!$E:$E,0)))</f>
        <v/>
      </c>
      <c r="C690" s="242" t="str">
        <f>IF(LEN(A690)=0,"",INDEX('Smelter Look-up'!$C:$C,MATCH($A690,'Smelter Look-up'!$E:$E,0)))</f>
        <v/>
      </c>
      <c r="D690" s="236"/>
      <c r="E690" s="236" t="str">
        <f ca="1">IF(ISERROR($V690),"",OFFSET('Smelter Look-up'!$D$4,$V690-4,0)&amp;"")</f>
        <v/>
      </c>
      <c r="F690" s="236" t="str">
        <f ca="1">IF(ISERROR($V690),"",OFFSET('Smelter Look-up'!$E$4,$V690-4,0))</f>
        <v/>
      </c>
      <c r="G690" s="236" t="str">
        <f ca="1">IF(C690=$X$4,"Enter smelter details", IF(ISERROR($V690),"",OFFSET('Smelter Look-up'!$F$4,$V690-4,0)))</f>
        <v/>
      </c>
      <c r="H690" s="237" t="str">
        <f ca="1">IF(ISERROR($V690),"",OFFSET('Smelter Look-up'!$G$4,$V690-4,0))</f>
        <v/>
      </c>
      <c r="I690" s="238" t="str">
        <f ca="1">IF(ISERROR($V690),"",OFFSET('Smelter Look-up'!$H$4,$V690-4,0))</f>
        <v/>
      </c>
      <c r="J690" s="238" t="str">
        <f ca="1">IF(ISERROR($V690),"",OFFSET('Smelter Look-up'!$I$4,$V690-4,0))</f>
        <v/>
      </c>
      <c r="K690" s="240"/>
      <c r="L690" s="240"/>
      <c r="M690" s="240"/>
      <c r="N690" s="240"/>
      <c r="O690" s="240"/>
      <c r="P690" s="239"/>
      <c r="Q690" s="241"/>
      <c r="R690" s="236" t="str">
        <f ca="1">IF(ISERROR($V690),"",OFFSET('Smelter Look-up'!$C$4,$V690-4,0)&amp;"")</f>
        <v/>
      </c>
      <c r="S690" s="250" t="str">
        <f t="shared" ca="1" si="30"/>
        <v/>
      </c>
      <c r="T690" s="250" t="str">
        <f ca="1">IF(B690="","",IF(ISERROR(MATCH($J690,SorP!$B$1:$B$6230,0)),"",INDIRECT("'SorP'!$A$"&amp;MATCH($J690,SorP!$B$1:$B$6230,0))))</f>
        <v/>
      </c>
      <c r="U690" s="280"/>
      <c r="V690" s="281" t="e">
        <f>IF(C690="",NA(),MATCH($B690&amp;$C690,'Smelter Look-up'!$J:$J,0))</f>
        <v>#N/A</v>
      </c>
      <c r="W690" s="282"/>
      <c r="X690" s="282">
        <f t="shared" ca="1" si="31"/>
        <v>0</v>
      </c>
      <c r="Y690" s="282"/>
      <c r="Z690" s="282"/>
      <c r="AB690" s="284" t="str">
        <f t="shared" si="32"/>
        <v/>
      </c>
    </row>
    <row r="691" spans="1:28" s="283" customFormat="1" ht="20.25">
      <c r="A691" s="235"/>
      <c r="B691" s="236" t="str">
        <f>IF(LEN(A691)=0,"",INDEX('Smelter Look-up'!$A:$A,MATCH($A691,'Smelter Look-up'!$E:$E,0)))</f>
        <v/>
      </c>
      <c r="C691" s="242" t="str">
        <f>IF(LEN(A691)=0,"",INDEX('Smelter Look-up'!$C:$C,MATCH($A691,'Smelter Look-up'!$E:$E,0)))</f>
        <v/>
      </c>
      <c r="D691" s="236"/>
      <c r="E691" s="236" t="str">
        <f ca="1">IF(ISERROR($V691),"",OFFSET('Smelter Look-up'!$D$4,$V691-4,0)&amp;"")</f>
        <v/>
      </c>
      <c r="F691" s="236" t="str">
        <f ca="1">IF(ISERROR($V691),"",OFFSET('Smelter Look-up'!$E$4,$V691-4,0))</f>
        <v/>
      </c>
      <c r="G691" s="236" t="str">
        <f ca="1">IF(C691=$X$4,"Enter smelter details", IF(ISERROR($V691),"",OFFSET('Smelter Look-up'!$F$4,$V691-4,0)))</f>
        <v/>
      </c>
      <c r="H691" s="237" t="str">
        <f ca="1">IF(ISERROR($V691),"",OFFSET('Smelter Look-up'!$G$4,$V691-4,0))</f>
        <v/>
      </c>
      <c r="I691" s="238" t="str">
        <f ca="1">IF(ISERROR($V691),"",OFFSET('Smelter Look-up'!$H$4,$V691-4,0))</f>
        <v/>
      </c>
      <c r="J691" s="238" t="str">
        <f ca="1">IF(ISERROR($V691),"",OFFSET('Smelter Look-up'!$I$4,$V691-4,0))</f>
        <v/>
      </c>
      <c r="K691" s="240"/>
      <c r="L691" s="240"/>
      <c r="M691" s="240"/>
      <c r="N691" s="240"/>
      <c r="O691" s="240"/>
      <c r="P691" s="239"/>
      <c r="Q691" s="241"/>
      <c r="R691" s="236" t="str">
        <f ca="1">IF(ISERROR($V691),"",OFFSET('Smelter Look-up'!$C$4,$V691-4,0)&amp;"")</f>
        <v/>
      </c>
      <c r="S691" s="250" t="str">
        <f t="shared" ca="1" si="30"/>
        <v/>
      </c>
      <c r="T691" s="250" t="str">
        <f ca="1">IF(B691="","",IF(ISERROR(MATCH($J691,SorP!$B$1:$B$6230,0)),"",INDIRECT("'SorP'!$A$"&amp;MATCH($J691,SorP!$B$1:$B$6230,0))))</f>
        <v/>
      </c>
      <c r="U691" s="280"/>
      <c r="V691" s="281" t="e">
        <f>IF(C691="",NA(),MATCH($B691&amp;$C691,'Smelter Look-up'!$J:$J,0))</f>
        <v>#N/A</v>
      </c>
      <c r="W691" s="282"/>
      <c r="X691" s="282">
        <f t="shared" ca="1" si="31"/>
        <v>0</v>
      </c>
      <c r="Y691" s="282"/>
      <c r="Z691" s="282"/>
      <c r="AB691" s="284" t="str">
        <f t="shared" si="32"/>
        <v/>
      </c>
    </row>
    <row r="692" spans="1:28" s="283" customFormat="1" ht="20.25">
      <c r="A692" s="235"/>
      <c r="B692" s="236" t="str">
        <f>IF(LEN(A692)=0,"",INDEX('Smelter Look-up'!$A:$A,MATCH($A692,'Smelter Look-up'!$E:$E,0)))</f>
        <v/>
      </c>
      <c r="C692" s="242" t="str">
        <f>IF(LEN(A692)=0,"",INDEX('Smelter Look-up'!$C:$C,MATCH($A692,'Smelter Look-up'!$E:$E,0)))</f>
        <v/>
      </c>
      <c r="D692" s="236"/>
      <c r="E692" s="236" t="str">
        <f ca="1">IF(ISERROR($V692),"",OFFSET('Smelter Look-up'!$D$4,$V692-4,0)&amp;"")</f>
        <v/>
      </c>
      <c r="F692" s="236" t="str">
        <f ca="1">IF(ISERROR($V692),"",OFFSET('Smelter Look-up'!$E$4,$V692-4,0))</f>
        <v/>
      </c>
      <c r="G692" s="236" t="str">
        <f ca="1">IF(C692=$X$4,"Enter smelter details", IF(ISERROR($V692),"",OFFSET('Smelter Look-up'!$F$4,$V692-4,0)))</f>
        <v/>
      </c>
      <c r="H692" s="237" t="str">
        <f ca="1">IF(ISERROR($V692),"",OFFSET('Smelter Look-up'!$G$4,$V692-4,0))</f>
        <v/>
      </c>
      <c r="I692" s="238" t="str">
        <f ca="1">IF(ISERROR($V692),"",OFFSET('Smelter Look-up'!$H$4,$V692-4,0))</f>
        <v/>
      </c>
      <c r="J692" s="238" t="str">
        <f ca="1">IF(ISERROR($V692),"",OFFSET('Smelter Look-up'!$I$4,$V692-4,0))</f>
        <v/>
      </c>
      <c r="K692" s="240"/>
      <c r="L692" s="240"/>
      <c r="M692" s="240"/>
      <c r="N692" s="240"/>
      <c r="O692" s="240"/>
      <c r="P692" s="239"/>
      <c r="Q692" s="241"/>
      <c r="R692" s="236" t="str">
        <f ca="1">IF(ISERROR($V692),"",OFFSET('Smelter Look-up'!$C$4,$V692-4,0)&amp;"")</f>
        <v/>
      </c>
      <c r="S692" s="250" t="str">
        <f t="shared" ca="1" si="30"/>
        <v/>
      </c>
      <c r="T692" s="250" t="str">
        <f ca="1">IF(B692="","",IF(ISERROR(MATCH($J692,SorP!$B$1:$B$6230,0)),"",INDIRECT("'SorP'!$A$"&amp;MATCH($J692,SorP!$B$1:$B$6230,0))))</f>
        <v/>
      </c>
      <c r="U692" s="280"/>
      <c r="V692" s="281" t="e">
        <f>IF(C692="",NA(),MATCH($B692&amp;$C692,'Smelter Look-up'!$J:$J,0))</f>
        <v>#N/A</v>
      </c>
      <c r="W692" s="282"/>
      <c r="X692" s="282">
        <f t="shared" ca="1" si="31"/>
        <v>0</v>
      </c>
      <c r="Y692" s="282"/>
      <c r="Z692" s="282"/>
      <c r="AB692" s="284" t="str">
        <f t="shared" si="32"/>
        <v/>
      </c>
    </row>
    <row r="693" spans="1:28" s="283" customFormat="1" ht="20.25">
      <c r="A693" s="235"/>
      <c r="B693" s="236" t="str">
        <f>IF(LEN(A693)=0,"",INDEX('Smelter Look-up'!$A:$A,MATCH($A693,'Smelter Look-up'!$E:$E,0)))</f>
        <v/>
      </c>
      <c r="C693" s="242" t="str">
        <f>IF(LEN(A693)=0,"",INDEX('Smelter Look-up'!$C:$C,MATCH($A693,'Smelter Look-up'!$E:$E,0)))</f>
        <v/>
      </c>
      <c r="D693" s="236"/>
      <c r="E693" s="236" t="str">
        <f ca="1">IF(ISERROR($V693),"",OFFSET('Smelter Look-up'!$D$4,$V693-4,0)&amp;"")</f>
        <v/>
      </c>
      <c r="F693" s="236" t="str">
        <f ca="1">IF(ISERROR($V693),"",OFFSET('Smelter Look-up'!$E$4,$V693-4,0))</f>
        <v/>
      </c>
      <c r="G693" s="236" t="str">
        <f ca="1">IF(C693=$X$4,"Enter smelter details", IF(ISERROR($V693),"",OFFSET('Smelter Look-up'!$F$4,$V693-4,0)))</f>
        <v/>
      </c>
      <c r="H693" s="237" t="str">
        <f ca="1">IF(ISERROR($V693),"",OFFSET('Smelter Look-up'!$G$4,$V693-4,0))</f>
        <v/>
      </c>
      <c r="I693" s="238" t="str">
        <f ca="1">IF(ISERROR($V693),"",OFFSET('Smelter Look-up'!$H$4,$V693-4,0))</f>
        <v/>
      </c>
      <c r="J693" s="238" t="str">
        <f ca="1">IF(ISERROR($V693),"",OFFSET('Smelter Look-up'!$I$4,$V693-4,0))</f>
        <v/>
      </c>
      <c r="K693" s="240"/>
      <c r="L693" s="240"/>
      <c r="M693" s="240"/>
      <c r="N693" s="240"/>
      <c r="O693" s="240"/>
      <c r="P693" s="239"/>
      <c r="Q693" s="241"/>
      <c r="R693" s="236" t="str">
        <f ca="1">IF(ISERROR($V693),"",OFFSET('Smelter Look-up'!$C$4,$V693-4,0)&amp;"")</f>
        <v/>
      </c>
      <c r="S693" s="250" t="str">
        <f t="shared" ca="1" si="30"/>
        <v/>
      </c>
      <c r="T693" s="250" t="str">
        <f ca="1">IF(B693="","",IF(ISERROR(MATCH($J693,SorP!$B$1:$B$6230,0)),"",INDIRECT("'SorP'!$A$"&amp;MATCH($J693,SorP!$B$1:$B$6230,0))))</f>
        <v/>
      </c>
      <c r="U693" s="280"/>
      <c r="V693" s="281" t="e">
        <f>IF(C693="",NA(),MATCH($B693&amp;$C693,'Smelter Look-up'!$J:$J,0))</f>
        <v>#N/A</v>
      </c>
      <c r="W693" s="282"/>
      <c r="X693" s="282">
        <f t="shared" ca="1" si="31"/>
        <v>0</v>
      </c>
      <c r="Y693" s="282"/>
      <c r="Z693" s="282"/>
      <c r="AB693" s="284" t="str">
        <f t="shared" si="32"/>
        <v/>
      </c>
    </row>
    <row r="694" spans="1:28" s="283" customFormat="1" ht="20.25">
      <c r="A694" s="235"/>
      <c r="B694" s="236" t="str">
        <f>IF(LEN(A694)=0,"",INDEX('Smelter Look-up'!$A:$A,MATCH($A694,'Smelter Look-up'!$E:$E,0)))</f>
        <v/>
      </c>
      <c r="C694" s="242" t="str">
        <f>IF(LEN(A694)=0,"",INDEX('Smelter Look-up'!$C:$C,MATCH($A694,'Smelter Look-up'!$E:$E,0)))</f>
        <v/>
      </c>
      <c r="D694" s="236"/>
      <c r="E694" s="236" t="str">
        <f ca="1">IF(ISERROR($V694),"",OFFSET('Smelter Look-up'!$D$4,$V694-4,0)&amp;"")</f>
        <v/>
      </c>
      <c r="F694" s="236" t="str">
        <f ca="1">IF(ISERROR($V694),"",OFFSET('Smelter Look-up'!$E$4,$V694-4,0))</f>
        <v/>
      </c>
      <c r="G694" s="236" t="str">
        <f ca="1">IF(C694=$X$4,"Enter smelter details", IF(ISERROR($V694),"",OFFSET('Smelter Look-up'!$F$4,$V694-4,0)))</f>
        <v/>
      </c>
      <c r="H694" s="237" t="str">
        <f ca="1">IF(ISERROR($V694),"",OFFSET('Smelter Look-up'!$G$4,$V694-4,0))</f>
        <v/>
      </c>
      <c r="I694" s="238" t="str">
        <f ca="1">IF(ISERROR($V694),"",OFFSET('Smelter Look-up'!$H$4,$V694-4,0))</f>
        <v/>
      </c>
      <c r="J694" s="238" t="str">
        <f ca="1">IF(ISERROR($V694),"",OFFSET('Smelter Look-up'!$I$4,$V694-4,0))</f>
        <v/>
      </c>
      <c r="K694" s="240"/>
      <c r="L694" s="240"/>
      <c r="M694" s="240"/>
      <c r="N694" s="240"/>
      <c r="O694" s="240"/>
      <c r="P694" s="239"/>
      <c r="Q694" s="241"/>
      <c r="R694" s="236" t="str">
        <f ca="1">IF(ISERROR($V694),"",OFFSET('Smelter Look-up'!$C$4,$V694-4,0)&amp;"")</f>
        <v/>
      </c>
      <c r="S694" s="250" t="str">
        <f t="shared" ca="1" si="30"/>
        <v/>
      </c>
      <c r="T694" s="250" t="str">
        <f ca="1">IF(B694="","",IF(ISERROR(MATCH($J694,SorP!$B$1:$B$6230,0)),"",INDIRECT("'SorP'!$A$"&amp;MATCH($J694,SorP!$B$1:$B$6230,0))))</f>
        <v/>
      </c>
      <c r="U694" s="280"/>
      <c r="V694" s="281" t="e">
        <f>IF(C694="",NA(),MATCH($B694&amp;$C694,'Smelter Look-up'!$J:$J,0))</f>
        <v>#N/A</v>
      </c>
      <c r="W694" s="282"/>
      <c r="X694" s="282">
        <f t="shared" ca="1" si="31"/>
        <v>0</v>
      </c>
      <c r="Y694" s="282"/>
      <c r="Z694" s="282"/>
      <c r="AB694" s="284" t="str">
        <f t="shared" si="32"/>
        <v/>
      </c>
    </row>
    <row r="695" spans="1:28" s="283" customFormat="1" ht="20.25">
      <c r="A695" s="235"/>
      <c r="B695" s="236" t="str">
        <f>IF(LEN(A695)=0,"",INDEX('Smelter Look-up'!$A:$A,MATCH($A695,'Smelter Look-up'!$E:$E,0)))</f>
        <v/>
      </c>
      <c r="C695" s="242" t="str">
        <f>IF(LEN(A695)=0,"",INDEX('Smelter Look-up'!$C:$C,MATCH($A695,'Smelter Look-up'!$E:$E,0)))</f>
        <v/>
      </c>
      <c r="D695" s="236"/>
      <c r="E695" s="236" t="str">
        <f ca="1">IF(ISERROR($V695),"",OFFSET('Smelter Look-up'!$D$4,$V695-4,0)&amp;"")</f>
        <v/>
      </c>
      <c r="F695" s="236" t="str">
        <f ca="1">IF(ISERROR($V695),"",OFFSET('Smelter Look-up'!$E$4,$V695-4,0))</f>
        <v/>
      </c>
      <c r="G695" s="236" t="str">
        <f ca="1">IF(C695=$X$4,"Enter smelter details", IF(ISERROR($V695),"",OFFSET('Smelter Look-up'!$F$4,$V695-4,0)))</f>
        <v/>
      </c>
      <c r="H695" s="237" t="str">
        <f ca="1">IF(ISERROR($V695),"",OFFSET('Smelter Look-up'!$G$4,$V695-4,0))</f>
        <v/>
      </c>
      <c r="I695" s="238" t="str">
        <f ca="1">IF(ISERROR($V695),"",OFFSET('Smelter Look-up'!$H$4,$V695-4,0))</f>
        <v/>
      </c>
      <c r="J695" s="238" t="str">
        <f ca="1">IF(ISERROR($V695),"",OFFSET('Smelter Look-up'!$I$4,$V695-4,0))</f>
        <v/>
      </c>
      <c r="K695" s="240"/>
      <c r="L695" s="240"/>
      <c r="M695" s="240"/>
      <c r="N695" s="240"/>
      <c r="O695" s="240"/>
      <c r="P695" s="239"/>
      <c r="Q695" s="241"/>
      <c r="R695" s="236" t="str">
        <f ca="1">IF(ISERROR($V695),"",OFFSET('Smelter Look-up'!$C$4,$V695-4,0)&amp;"")</f>
        <v/>
      </c>
      <c r="S695" s="250" t="str">
        <f t="shared" ca="1" si="30"/>
        <v/>
      </c>
      <c r="T695" s="250" t="str">
        <f ca="1">IF(B695="","",IF(ISERROR(MATCH($J695,SorP!$B$1:$B$6230,0)),"",INDIRECT("'SorP'!$A$"&amp;MATCH($J695,SorP!$B$1:$B$6230,0))))</f>
        <v/>
      </c>
      <c r="U695" s="280"/>
      <c r="V695" s="281" t="e">
        <f>IF(C695="",NA(),MATCH($B695&amp;$C695,'Smelter Look-up'!$J:$J,0))</f>
        <v>#N/A</v>
      </c>
      <c r="W695" s="282"/>
      <c r="X695" s="282">
        <f t="shared" ca="1" si="31"/>
        <v>0</v>
      </c>
      <c r="Y695" s="282"/>
      <c r="Z695" s="282"/>
      <c r="AB695" s="284" t="str">
        <f t="shared" si="32"/>
        <v/>
      </c>
    </row>
    <row r="696" spans="1:28" s="283" customFormat="1" ht="20.25">
      <c r="A696" s="235"/>
      <c r="B696" s="236" t="str">
        <f>IF(LEN(A696)=0,"",INDEX('Smelter Look-up'!$A:$A,MATCH($A696,'Smelter Look-up'!$E:$E,0)))</f>
        <v/>
      </c>
      <c r="C696" s="242" t="str">
        <f>IF(LEN(A696)=0,"",INDEX('Smelter Look-up'!$C:$C,MATCH($A696,'Smelter Look-up'!$E:$E,0)))</f>
        <v/>
      </c>
      <c r="D696" s="236"/>
      <c r="E696" s="236" t="str">
        <f ca="1">IF(ISERROR($V696),"",OFFSET('Smelter Look-up'!$D$4,$V696-4,0)&amp;"")</f>
        <v/>
      </c>
      <c r="F696" s="236" t="str">
        <f ca="1">IF(ISERROR($V696),"",OFFSET('Smelter Look-up'!$E$4,$V696-4,0))</f>
        <v/>
      </c>
      <c r="G696" s="236" t="str">
        <f ca="1">IF(C696=$X$4,"Enter smelter details", IF(ISERROR($V696),"",OFFSET('Smelter Look-up'!$F$4,$V696-4,0)))</f>
        <v/>
      </c>
      <c r="H696" s="237" t="str">
        <f ca="1">IF(ISERROR($V696),"",OFFSET('Smelter Look-up'!$G$4,$V696-4,0))</f>
        <v/>
      </c>
      <c r="I696" s="238" t="str">
        <f ca="1">IF(ISERROR($V696),"",OFFSET('Smelter Look-up'!$H$4,$V696-4,0))</f>
        <v/>
      </c>
      <c r="J696" s="238" t="str">
        <f ca="1">IF(ISERROR($V696),"",OFFSET('Smelter Look-up'!$I$4,$V696-4,0))</f>
        <v/>
      </c>
      <c r="K696" s="240"/>
      <c r="L696" s="240"/>
      <c r="M696" s="240"/>
      <c r="N696" s="240"/>
      <c r="O696" s="240"/>
      <c r="P696" s="239"/>
      <c r="Q696" s="241"/>
      <c r="R696" s="236" t="str">
        <f ca="1">IF(ISERROR($V696),"",OFFSET('Smelter Look-up'!$C$4,$V696-4,0)&amp;"")</f>
        <v/>
      </c>
      <c r="S696" s="250" t="str">
        <f t="shared" ca="1" si="30"/>
        <v/>
      </c>
      <c r="T696" s="250" t="str">
        <f ca="1">IF(B696="","",IF(ISERROR(MATCH($J696,SorP!$B$1:$B$6230,0)),"",INDIRECT("'SorP'!$A$"&amp;MATCH($J696,SorP!$B$1:$B$6230,0))))</f>
        <v/>
      </c>
      <c r="U696" s="280"/>
      <c r="V696" s="281" t="e">
        <f>IF(C696="",NA(),MATCH($B696&amp;$C696,'Smelter Look-up'!$J:$J,0))</f>
        <v>#N/A</v>
      </c>
      <c r="W696" s="282"/>
      <c r="X696" s="282">
        <f t="shared" ca="1" si="31"/>
        <v>0</v>
      </c>
      <c r="Y696" s="282"/>
      <c r="Z696" s="282"/>
      <c r="AB696" s="284" t="str">
        <f t="shared" si="32"/>
        <v/>
      </c>
    </row>
    <row r="697" spans="1:28" s="283" customFormat="1" ht="20.25">
      <c r="A697" s="235"/>
      <c r="B697" s="236" t="str">
        <f>IF(LEN(A697)=0,"",INDEX('Smelter Look-up'!$A:$A,MATCH($A697,'Smelter Look-up'!$E:$E,0)))</f>
        <v/>
      </c>
      <c r="C697" s="242" t="str">
        <f>IF(LEN(A697)=0,"",INDEX('Smelter Look-up'!$C:$C,MATCH($A697,'Smelter Look-up'!$E:$E,0)))</f>
        <v/>
      </c>
      <c r="D697" s="236"/>
      <c r="E697" s="236" t="str">
        <f ca="1">IF(ISERROR($V697),"",OFFSET('Smelter Look-up'!$D$4,$V697-4,0)&amp;"")</f>
        <v/>
      </c>
      <c r="F697" s="236" t="str">
        <f ca="1">IF(ISERROR($V697),"",OFFSET('Smelter Look-up'!$E$4,$V697-4,0))</f>
        <v/>
      </c>
      <c r="G697" s="236" t="str">
        <f ca="1">IF(C697=$X$4,"Enter smelter details", IF(ISERROR($V697),"",OFFSET('Smelter Look-up'!$F$4,$V697-4,0)))</f>
        <v/>
      </c>
      <c r="H697" s="237" t="str">
        <f ca="1">IF(ISERROR($V697),"",OFFSET('Smelter Look-up'!$G$4,$V697-4,0))</f>
        <v/>
      </c>
      <c r="I697" s="238" t="str">
        <f ca="1">IF(ISERROR($V697),"",OFFSET('Smelter Look-up'!$H$4,$V697-4,0))</f>
        <v/>
      </c>
      <c r="J697" s="238" t="str">
        <f ca="1">IF(ISERROR($V697),"",OFFSET('Smelter Look-up'!$I$4,$V697-4,0))</f>
        <v/>
      </c>
      <c r="K697" s="240"/>
      <c r="L697" s="240"/>
      <c r="M697" s="240"/>
      <c r="N697" s="240"/>
      <c r="O697" s="240"/>
      <c r="P697" s="239"/>
      <c r="Q697" s="241"/>
      <c r="R697" s="236" t="str">
        <f ca="1">IF(ISERROR($V697),"",OFFSET('Smelter Look-up'!$C$4,$V697-4,0)&amp;"")</f>
        <v/>
      </c>
      <c r="S697" s="250" t="str">
        <f t="shared" ca="1" si="30"/>
        <v/>
      </c>
      <c r="T697" s="250" t="str">
        <f ca="1">IF(B697="","",IF(ISERROR(MATCH($J697,SorP!$B$1:$B$6230,0)),"",INDIRECT("'SorP'!$A$"&amp;MATCH($J697,SorP!$B$1:$B$6230,0))))</f>
        <v/>
      </c>
      <c r="U697" s="280"/>
      <c r="V697" s="281" t="e">
        <f>IF(C697="",NA(),MATCH($B697&amp;$C697,'Smelter Look-up'!$J:$J,0))</f>
        <v>#N/A</v>
      </c>
      <c r="W697" s="282"/>
      <c r="X697" s="282">
        <f t="shared" ca="1" si="31"/>
        <v>0</v>
      </c>
      <c r="Y697" s="282"/>
      <c r="Z697" s="282"/>
      <c r="AB697" s="284" t="str">
        <f t="shared" si="32"/>
        <v/>
      </c>
    </row>
    <row r="698" spans="1:28" s="283" customFormat="1" ht="20.25">
      <c r="A698" s="235"/>
      <c r="B698" s="236" t="str">
        <f>IF(LEN(A698)=0,"",INDEX('Smelter Look-up'!$A:$A,MATCH($A698,'Smelter Look-up'!$E:$E,0)))</f>
        <v/>
      </c>
      <c r="C698" s="242" t="str">
        <f>IF(LEN(A698)=0,"",INDEX('Smelter Look-up'!$C:$C,MATCH($A698,'Smelter Look-up'!$E:$E,0)))</f>
        <v/>
      </c>
      <c r="D698" s="236"/>
      <c r="E698" s="236" t="str">
        <f ca="1">IF(ISERROR($V698),"",OFFSET('Smelter Look-up'!$D$4,$V698-4,0)&amp;"")</f>
        <v/>
      </c>
      <c r="F698" s="236" t="str">
        <f ca="1">IF(ISERROR($V698),"",OFFSET('Smelter Look-up'!$E$4,$V698-4,0))</f>
        <v/>
      </c>
      <c r="G698" s="236" t="str">
        <f ca="1">IF(C698=$X$4,"Enter smelter details", IF(ISERROR($V698),"",OFFSET('Smelter Look-up'!$F$4,$V698-4,0)))</f>
        <v/>
      </c>
      <c r="H698" s="237" t="str">
        <f ca="1">IF(ISERROR($V698),"",OFFSET('Smelter Look-up'!$G$4,$V698-4,0))</f>
        <v/>
      </c>
      <c r="I698" s="238" t="str">
        <f ca="1">IF(ISERROR($V698),"",OFFSET('Smelter Look-up'!$H$4,$V698-4,0))</f>
        <v/>
      </c>
      <c r="J698" s="238" t="str">
        <f ca="1">IF(ISERROR($V698),"",OFFSET('Smelter Look-up'!$I$4,$V698-4,0))</f>
        <v/>
      </c>
      <c r="K698" s="240"/>
      <c r="L698" s="240"/>
      <c r="M698" s="240"/>
      <c r="N698" s="240"/>
      <c r="O698" s="240"/>
      <c r="P698" s="239"/>
      <c r="Q698" s="241"/>
      <c r="R698" s="236" t="str">
        <f ca="1">IF(ISERROR($V698),"",OFFSET('Smelter Look-up'!$C$4,$V698-4,0)&amp;"")</f>
        <v/>
      </c>
      <c r="S698" s="250" t="str">
        <f t="shared" ca="1" si="30"/>
        <v/>
      </c>
      <c r="T698" s="250" t="str">
        <f ca="1">IF(B698="","",IF(ISERROR(MATCH($J698,SorP!$B$1:$B$6230,0)),"",INDIRECT("'SorP'!$A$"&amp;MATCH($J698,SorP!$B$1:$B$6230,0))))</f>
        <v/>
      </c>
      <c r="U698" s="280"/>
      <c r="V698" s="281" t="e">
        <f>IF(C698="",NA(),MATCH($B698&amp;$C698,'Smelter Look-up'!$J:$J,0))</f>
        <v>#N/A</v>
      </c>
      <c r="W698" s="282"/>
      <c r="X698" s="282">
        <f t="shared" ca="1" si="31"/>
        <v>0</v>
      </c>
      <c r="Y698" s="282"/>
      <c r="Z698" s="282"/>
      <c r="AB698" s="284" t="str">
        <f t="shared" si="32"/>
        <v/>
      </c>
    </row>
    <row r="699" spans="1:28" s="283" customFormat="1" ht="20.25">
      <c r="A699" s="235"/>
      <c r="B699" s="236" t="str">
        <f>IF(LEN(A699)=0,"",INDEX('Smelter Look-up'!$A:$A,MATCH($A699,'Smelter Look-up'!$E:$E,0)))</f>
        <v/>
      </c>
      <c r="C699" s="242" t="str">
        <f>IF(LEN(A699)=0,"",INDEX('Smelter Look-up'!$C:$C,MATCH($A699,'Smelter Look-up'!$E:$E,0)))</f>
        <v/>
      </c>
      <c r="D699" s="236"/>
      <c r="E699" s="236" t="str">
        <f ca="1">IF(ISERROR($V699),"",OFFSET('Smelter Look-up'!$D$4,$V699-4,0)&amp;"")</f>
        <v/>
      </c>
      <c r="F699" s="236" t="str">
        <f ca="1">IF(ISERROR($V699),"",OFFSET('Smelter Look-up'!$E$4,$V699-4,0))</f>
        <v/>
      </c>
      <c r="G699" s="236" t="str">
        <f ca="1">IF(C699=$X$4,"Enter smelter details", IF(ISERROR($V699),"",OFFSET('Smelter Look-up'!$F$4,$V699-4,0)))</f>
        <v/>
      </c>
      <c r="H699" s="237" t="str">
        <f ca="1">IF(ISERROR($V699),"",OFFSET('Smelter Look-up'!$G$4,$V699-4,0))</f>
        <v/>
      </c>
      <c r="I699" s="238" t="str">
        <f ca="1">IF(ISERROR($V699),"",OFFSET('Smelter Look-up'!$H$4,$V699-4,0))</f>
        <v/>
      </c>
      <c r="J699" s="238" t="str">
        <f ca="1">IF(ISERROR($V699),"",OFFSET('Smelter Look-up'!$I$4,$V699-4,0))</f>
        <v/>
      </c>
      <c r="K699" s="240"/>
      <c r="L699" s="240"/>
      <c r="M699" s="240"/>
      <c r="N699" s="240"/>
      <c r="O699" s="240"/>
      <c r="P699" s="239"/>
      <c r="Q699" s="241"/>
      <c r="R699" s="236" t="str">
        <f ca="1">IF(ISERROR($V699),"",OFFSET('Smelter Look-up'!$C$4,$V699-4,0)&amp;"")</f>
        <v/>
      </c>
      <c r="S699" s="250" t="str">
        <f t="shared" ref="S699:S762" ca="1" si="33">IF(B699="","",IF(ISERROR(MATCH($E699,CL,0)),"Unknown",INDIRECT("'C'!$A$"&amp;MATCH($E699,CL,0)+1)))</f>
        <v/>
      </c>
      <c r="T699" s="250" t="str">
        <f ca="1">IF(B699="","",IF(ISERROR(MATCH($J699,SorP!$B$1:$B$6230,0)),"",INDIRECT("'SorP'!$A$"&amp;MATCH($J699,SorP!$B$1:$B$6230,0))))</f>
        <v/>
      </c>
      <c r="U699" s="280"/>
      <c r="V699" s="281" t="e">
        <f>IF(C699="",NA(),MATCH($B699&amp;$C699,'Smelter Look-up'!$J:$J,0))</f>
        <v>#N/A</v>
      </c>
      <c r="W699" s="282"/>
      <c r="X699" s="282">
        <f t="shared" ref="X699:X762" ca="1" si="34">IF(AND(C699="Smelter not listed",OR(LEN(D699)=0,LEN(E699)=0)),1,0)</f>
        <v>0</v>
      </c>
      <c r="Y699" s="282"/>
      <c r="Z699" s="282"/>
      <c r="AB699" s="284" t="str">
        <f t="shared" ref="AB699:AB762" si="35">B699&amp;C699</f>
        <v/>
      </c>
    </row>
    <row r="700" spans="1:28" s="283" customFormat="1" ht="20.25">
      <c r="A700" s="235"/>
      <c r="B700" s="236" t="str">
        <f>IF(LEN(A700)=0,"",INDEX('Smelter Look-up'!$A:$A,MATCH($A700,'Smelter Look-up'!$E:$E,0)))</f>
        <v/>
      </c>
      <c r="C700" s="242" t="str">
        <f>IF(LEN(A700)=0,"",INDEX('Smelter Look-up'!$C:$C,MATCH($A700,'Smelter Look-up'!$E:$E,0)))</f>
        <v/>
      </c>
      <c r="D700" s="236"/>
      <c r="E700" s="236" t="str">
        <f ca="1">IF(ISERROR($V700),"",OFFSET('Smelter Look-up'!$D$4,$V700-4,0)&amp;"")</f>
        <v/>
      </c>
      <c r="F700" s="236" t="str">
        <f ca="1">IF(ISERROR($V700),"",OFFSET('Smelter Look-up'!$E$4,$V700-4,0))</f>
        <v/>
      </c>
      <c r="G700" s="236" t="str">
        <f ca="1">IF(C700=$X$4,"Enter smelter details", IF(ISERROR($V700),"",OFFSET('Smelter Look-up'!$F$4,$V700-4,0)))</f>
        <v/>
      </c>
      <c r="H700" s="237" t="str">
        <f ca="1">IF(ISERROR($V700),"",OFFSET('Smelter Look-up'!$G$4,$V700-4,0))</f>
        <v/>
      </c>
      <c r="I700" s="238" t="str">
        <f ca="1">IF(ISERROR($V700),"",OFFSET('Smelter Look-up'!$H$4,$V700-4,0))</f>
        <v/>
      </c>
      <c r="J700" s="238" t="str">
        <f ca="1">IF(ISERROR($V700),"",OFFSET('Smelter Look-up'!$I$4,$V700-4,0))</f>
        <v/>
      </c>
      <c r="K700" s="240"/>
      <c r="L700" s="240"/>
      <c r="M700" s="240"/>
      <c r="N700" s="240"/>
      <c r="O700" s="240"/>
      <c r="P700" s="239"/>
      <c r="Q700" s="241"/>
      <c r="R700" s="236" t="str">
        <f ca="1">IF(ISERROR($V700),"",OFFSET('Smelter Look-up'!$C$4,$V700-4,0)&amp;"")</f>
        <v/>
      </c>
      <c r="S700" s="250" t="str">
        <f t="shared" ca="1" si="33"/>
        <v/>
      </c>
      <c r="T700" s="250" t="str">
        <f ca="1">IF(B700="","",IF(ISERROR(MATCH($J700,SorP!$B$1:$B$6230,0)),"",INDIRECT("'SorP'!$A$"&amp;MATCH($J700,SorP!$B$1:$B$6230,0))))</f>
        <v/>
      </c>
      <c r="U700" s="280"/>
      <c r="V700" s="281" t="e">
        <f>IF(C700="",NA(),MATCH($B700&amp;$C700,'Smelter Look-up'!$J:$J,0))</f>
        <v>#N/A</v>
      </c>
      <c r="W700" s="282"/>
      <c r="X700" s="282">
        <f t="shared" ca="1" si="34"/>
        <v>0</v>
      </c>
      <c r="Y700" s="282"/>
      <c r="Z700" s="282"/>
      <c r="AB700" s="284" t="str">
        <f t="shared" si="35"/>
        <v/>
      </c>
    </row>
    <row r="701" spans="1:28" s="283" customFormat="1" ht="20.25">
      <c r="A701" s="235"/>
      <c r="B701" s="236" t="str">
        <f>IF(LEN(A701)=0,"",INDEX('Smelter Look-up'!$A:$A,MATCH($A701,'Smelter Look-up'!$E:$E,0)))</f>
        <v/>
      </c>
      <c r="C701" s="242" t="str">
        <f>IF(LEN(A701)=0,"",INDEX('Smelter Look-up'!$C:$C,MATCH($A701,'Smelter Look-up'!$E:$E,0)))</f>
        <v/>
      </c>
      <c r="D701" s="236"/>
      <c r="E701" s="236" t="str">
        <f ca="1">IF(ISERROR($V701),"",OFFSET('Smelter Look-up'!$D$4,$V701-4,0)&amp;"")</f>
        <v/>
      </c>
      <c r="F701" s="236" t="str">
        <f ca="1">IF(ISERROR($V701),"",OFFSET('Smelter Look-up'!$E$4,$V701-4,0))</f>
        <v/>
      </c>
      <c r="G701" s="236" t="str">
        <f ca="1">IF(C701=$X$4,"Enter smelter details", IF(ISERROR($V701),"",OFFSET('Smelter Look-up'!$F$4,$V701-4,0)))</f>
        <v/>
      </c>
      <c r="H701" s="237" t="str">
        <f ca="1">IF(ISERROR($V701),"",OFFSET('Smelter Look-up'!$G$4,$V701-4,0))</f>
        <v/>
      </c>
      <c r="I701" s="238" t="str">
        <f ca="1">IF(ISERROR($V701),"",OFFSET('Smelter Look-up'!$H$4,$V701-4,0))</f>
        <v/>
      </c>
      <c r="J701" s="238" t="str">
        <f ca="1">IF(ISERROR($V701),"",OFFSET('Smelter Look-up'!$I$4,$V701-4,0))</f>
        <v/>
      </c>
      <c r="K701" s="240"/>
      <c r="L701" s="240"/>
      <c r="M701" s="240"/>
      <c r="N701" s="240"/>
      <c r="O701" s="240"/>
      <c r="P701" s="239"/>
      <c r="Q701" s="241"/>
      <c r="R701" s="236" t="str">
        <f ca="1">IF(ISERROR($V701),"",OFFSET('Smelter Look-up'!$C$4,$V701-4,0)&amp;"")</f>
        <v/>
      </c>
      <c r="S701" s="250" t="str">
        <f t="shared" ca="1" si="33"/>
        <v/>
      </c>
      <c r="T701" s="250" t="str">
        <f ca="1">IF(B701="","",IF(ISERROR(MATCH($J701,SorP!$B$1:$B$6230,0)),"",INDIRECT("'SorP'!$A$"&amp;MATCH($J701,SorP!$B$1:$B$6230,0))))</f>
        <v/>
      </c>
      <c r="U701" s="280"/>
      <c r="V701" s="281" t="e">
        <f>IF(C701="",NA(),MATCH($B701&amp;$C701,'Smelter Look-up'!$J:$J,0))</f>
        <v>#N/A</v>
      </c>
      <c r="W701" s="282"/>
      <c r="X701" s="282">
        <f t="shared" ca="1" si="34"/>
        <v>0</v>
      </c>
      <c r="Y701" s="282"/>
      <c r="Z701" s="282"/>
      <c r="AB701" s="284" t="str">
        <f t="shared" si="35"/>
        <v/>
      </c>
    </row>
    <row r="702" spans="1:28" s="283" customFormat="1" ht="20.25">
      <c r="A702" s="235"/>
      <c r="B702" s="236" t="str">
        <f>IF(LEN(A702)=0,"",INDEX('Smelter Look-up'!$A:$A,MATCH($A702,'Smelter Look-up'!$E:$E,0)))</f>
        <v/>
      </c>
      <c r="C702" s="242" t="str">
        <f>IF(LEN(A702)=0,"",INDEX('Smelter Look-up'!$C:$C,MATCH($A702,'Smelter Look-up'!$E:$E,0)))</f>
        <v/>
      </c>
      <c r="D702" s="236"/>
      <c r="E702" s="236" t="str">
        <f ca="1">IF(ISERROR($V702),"",OFFSET('Smelter Look-up'!$D$4,$V702-4,0)&amp;"")</f>
        <v/>
      </c>
      <c r="F702" s="236" t="str">
        <f ca="1">IF(ISERROR($V702),"",OFFSET('Smelter Look-up'!$E$4,$V702-4,0))</f>
        <v/>
      </c>
      <c r="G702" s="236" t="str">
        <f ca="1">IF(C702=$X$4,"Enter smelter details", IF(ISERROR($V702),"",OFFSET('Smelter Look-up'!$F$4,$V702-4,0)))</f>
        <v/>
      </c>
      <c r="H702" s="237" t="str">
        <f ca="1">IF(ISERROR($V702),"",OFFSET('Smelter Look-up'!$G$4,$V702-4,0))</f>
        <v/>
      </c>
      <c r="I702" s="238" t="str">
        <f ca="1">IF(ISERROR($V702),"",OFFSET('Smelter Look-up'!$H$4,$V702-4,0))</f>
        <v/>
      </c>
      <c r="J702" s="238" t="str">
        <f ca="1">IF(ISERROR($V702),"",OFFSET('Smelter Look-up'!$I$4,$V702-4,0))</f>
        <v/>
      </c>
      <c r="K702" s="240"/>
      <c r="L702" s="240"/>
      <c r="M702" s="240"/>
      <c r="N702" s="240"/>
      <c r="O702" s="240"/>
      <c r="P702" s="239"/>
      <c r="Q702" s="241"/>
      <c r="R702" s="236" t="str">
        <f ca="1">IF(ISERROR($V702),"",OFFSET('Smelter Look-up'!$C$4,$V702-4,0)&amp;"")</f>
        <v/>
      </c>
      <c r="S702" s="250" t="str">
        <f t="shared" ca="1" si="33"/>
        <v/>
      </c>
      <c r="T702" s="250" t="str">
        <f ca="1">IF(B702="","",IF(ISERROR(MATCH($J702,SorP!$B$1:$B$6230,0)),"",INDIRECT("'SorP'!$A$"&amp;MATCH($J702,SorP!$B$1:$B$6230,0))))</f>
        <v/>
      </c>
      <c r="U702" s="280"/>
      <c r="V702" s="281" t="e">
        <f>IF(C702="",NA(),MATCH($B702&amp;$C702,'Smelter Look-up'!$J:$J,0))</f>
        <v>#N/A</v>
      </c>
      <c r="W702" s="282"/>
      <c r="X702" s="282">
        <f t="shared" ca="1" si="34"/>
        <v>0</v>
      </c>
      <c r="Y702" s="282"/>
      <c r="Z702" s="282"/>
      <c r="AB702" s="284" t="str">
        <f t="shared" si="35"/>
        <v/>
      </c>
    </row>
    <row r="703" spans="1:28" s="283" customFormat="1" ht="20.25">
      <c r="A703" s="235"/>
      <c r="B703" s="236" t="str">
        <f>IF(LEN(A703)=0,"",INDEX('Smelter Look-up'!$A:$A,MATCH($A703,'Smelter Look-up'!$E:$E,0)))</f>
        <v/>
      </c>
      <c r="C703" s="242" t="str">
        <f>IF(LEN(A703)=0,"",INDEX('Smelter Look-up'!$C:$C,MATCH($A703,'Smelter Look-up'!$E:$E,0)))</f>
        <v/>
      </c>
      <c r="D703" s="236"/>
      <c r="E703" s="236" t="str">
        <f ca="1">IF(ISERROR($V703),"",OFFSET('Smelter Look-up'!$D$4,$V703-4,0)&amp;"")</f>
        <v/>
      </c>
      <c r="F703" s="236" t="str">
        <f ca="1">IF(ISERROR($V703),"",OFFSET('Smelter Look-up'!$E$4,$V703-4,0))</f>
        <v/>
      </c>
      <c r="G703" s="236" t="str">
        <f ca="1">IF(C703=$X$4,"Enter smelter details", IF(ISERROR($V703),"",OFFSET('Smelter Look-up'!$F$4,$V703-4,0)))</f>
        <v/>
      </c>
      <c r="H703" s="237" t="str">
        <f ca="1">IF(ISERROR($V703),"",OFFSET('Smelter Look-up'!$G$4,$V703-4,0))</f>
        <v/>
      </c>
      <c r="I703" s="238" t="str">
        <f ca="1">IF(ISERROR($V703),"",OFFSET('Smelter Look-up'!$H$4,$V703-4,0))</f>
        <v/>
      </c>
      <c r="J703" s="238" t="str">
        <f ca="1">IF(ISERROR($V703),"",OFFSET('Smelter Look-up'!$I$4,$V703-4,0))</f>
        <v/>
      </c>
      <c r="K703" s="240"/>
      <c r="L703" s="240"/>
      <c r="M703" s="240"/>
      <c r="N703" s="240"/>
      <c r="O703" s="240"/>
      <c r="P703" s="239"/>
      <c r="Q703" s="241"/>
      <c r="R703" s="236" t="str">
        <f ca="1">IF(ISERROR($V703),"",OFFSET('Smelter Look-up'!$C$4,$V703-4,0)&amp;"")</f>
        <v/>
      </c>
      <c r="S703" s="250" t="str">
        <f t="shared" ca="1" si="33"/>
        <v/>
      </c>
      <c r="T703" s="250" t="str">
        <f ca="1">IF(B703="","",IF(ISERROR(MATCH($J703,SorP!$B$1:$B$6230,0)),"",INDIRECT("'SorP'!$A$"&amp;MATCH($J703,SorP!$B$1:$B$6230,0))))</f>
        <v/>
      </c>
      <c r="U703" s="280"/>
      <c r="V703" s="281" t="e">
        <f>IF(C703="",NA(),MATCH($B703&amp;$C703,'Smelter Look-up'!$J:$J,0))</f>
        <v>#N/A</v>
      </c>
      <c r="W703" s="282"/>
      <c r="X703" s="282">
        <f t="shared" ca="1" si="34"/>
        <v>0</v>
      </c>
      <c r="Y703" s="282"/>
      <c r="Z703" s="282"/>
      <c r="AB703" s="284" t="str">
        <f t="shared" si="35"/>
        <v/>
      </c>
    </row>
    <row r="704" spans="1:28" s="283" customFormat="1" ht="20.25">
      <c r="A704" s="235"/>
      <c r="B704" s="236" t="str">
        <f>IF(LEN(A704)=0,"",INDEX('Smelter Look-up'!$A:$A,MATCH($A704,'Smelter Look-up'!$E:$E,0)))</f>
        <v/>
      </c>
      <c r="C704" s="242" t="str">
        <f>IF(LEN(A704)=0,"",INDEX('Smelter Look-up'!$C:$C,MATCH($A704,'Smelter Look-up'!$E:$E,0)))</f>
        <v/>
      </c>
      <c r="D704" s="236"/>
      <c r="E704" s="236" t="str">
        <f ca="1">IF(ISERROR($V704),"",OFFSET('Smelter Look-up'!$D$4,$V704-4,0)&amp;"")</f>
        <v/>
      </c>
      <c r="F704" s="236" t="str">
        <f ca="1">IF(ISERROR($V704),"",OFFSET('Smelter Look-up'!$E$4,$V704-4,0))</f>
        <v/>
      </c>
      <c r="G704" s="236" t="str">
        <f ca="1">IF(C704=$X$4,"Enter smelter details", IF(ISERROR($V704),"",OFFSET('Smelter Look-up'!$F$4,$V704-4,0)))</f>
        <v/>
      </c>
      <c r="H704" s="237" t="str">
        <f ca="1">IF(ISERROR($V704),"",OFFSET('Smelter Look-up'!$G$4,$V704-4,0))</f>
        <v/>
      </c>
      <c r="I704" s="238" t="str">
        <f ca="1">IF(ISERROR($V704),"",OFFSET('Smelter Look-up'!$H$4,$V704-4,0))</f>
        <v/>
      </c>
      <c r="J704" s="238" t="str">
        <f ca="1">IF(ISERROR($V704),"",OFFSET('Smelter Look-up'!$I$4,$V704-4,0))</f>
        <v/>
      </c>
      <c r="K704" s="240"/>
      <c r="L704" s="240"/>
      <c r="M704" s="240"/>
      <c r="N704" s="240"/>
      <c r="O704" s="240"/>
      <c r="P704" s="239"/>
      <c r="Q704" s="241"/>
      <c r="R704" s="236" t="str">
        <f ca="1">IF(ISERROR($V704),"",OFFSET('Smelter Look-up'!$C$4,$V704-4,0)&amp;"")</f>
        <v/>
      </c>
      <c r="S704" s="250" t="str">
        <f t="shared" ca="1" si="33"/>
        <v/>
      </c>
      <c r="T704" s="250" t="str">
        <f ca="1">IF(B704="","",IF(ISERROR(MATCH($J704,SorP!$B$1:$B$6230,0)),"",INDIRECT("'SorP'!$A$"&amp;MATCH($J704,SorP!$B$1:$B$6230,0))))</f>
        <v/>
      </c>
      <c r="U704" s="280"/>
      <c r="V704" s="281" t="e">
        <f>IF(C704="",NA(),MATCH($B704&amp;$C704,'Smelter Look-up'!$J:$J,0))</f>
        <v>#N/A</v>
      </c>
      <c r="W704" s="282"/>
      <c r="X704" s="282">
        <f t="shared" ca="1" si="34"/>
        <v>0</v>
      </c>
      <c r="Y704" s="282"/>
      <c r="Z704" s="282"/>
      <c r="AB704" s="284" t="str">
        <f t="shared" si="35"/>
        <v/>
      </c>
    </row>
    <row r="705" spans="1:28" s="283" customFormat="1" ht="20.25">
      <c r="A705" s="235"/>
      <c r="B705" s="236" t="str">
        <f>IF(LEN(A705)=0,"",INDEX('Smelter Look-up'!$A:$A,MATCH($A705,'Smelter Look-up'!$E:$E,0)))</f>
        <v/>
      </c>
      <c r="C705" s="242" t="str">
        <f>IF(LEN(A705)=0,"",INDEX('Smelter Look-up'!$C:$C,MATCH($A705,'Smelter Look-up'!$E:$E,0)))</f>
        <v/>
      </c>
      <c r="D705" s="236"/>
      <c r="E705" s="236" t="str">
        <f ca="1">IF(ISERROR($V705),"",OFFSET('Smelter Look-up'!$D$4,$V705-4,0)&amp;"")</f>
        <v/>
      </c>
      <c r="F705" s="236" t="str">
        <f ca="1">IF(ISERROR($V705),"",OFFSET('Smelter Look-up'!$E$4,$V705-4,0))</f>
        <v/>
      </c>
      <c r="G705" s="236" t="str">
        <f ca="1">IF(C705=$X$4,"Enter smelter details", IF(ISERROR($V705),"",OFFSET('Smelter Look-up'!$F$4,$V705-4,0)))</f>
        <v/>
      </c>
      <c r="H705" s="237" t="str">
        <f ca="1">IF(ISERROR($V705),"",OFFSET('Smelter Look-up'!$G$4,$V705-4,0))</f>
        <v/>
      </c>
      <c r="I705" s="238" t="str">
        <f ca="1">IF(ISERROR($V705),"",OFFSET('Smelter Look-up'!$H$4,$V705-4,0))</f>
        <v/>
      </c>
      <c r="J705" s="238" t="str">
        <f ca="1">IF(ISERROR($V705),"",OFFSET('Smelter Look-up'!$I$4,$V705-4,0))</f>
        <v/>
      </c>
      <c r="K705" s="240"/>
      <c r="L705" s="240"/>
      <c r="M705" s="240"/>
      <c r="N705" s="240"/>
      <c r="O705" s="240"/>
      <c r="P705" s="239"/>
      <c r="Q705" s="241"/>
      <c r="R705" s="236" t="str">
        <f ca="1">IF(ISERROR($V705),"",OFFSET('Smelter Look-up'!$C$4,$V705-4,0)&amp;"")</f>
        <v/>
      </c>
      <c r="S705" s="250" t="str">
        <f t="shared" ca="1" si="33"/>
        <v/>
      </c>
      <c r="T705" s="250" t="str">
        <f ca="1">IF(B705="","",IF(ISERROR(MATCH($J705,SorP!$B$1:$B$6230,0)),"",INDIRECT("'SorP'!$A$"&amp;MATCH($J705,SorP!$B$1:$B$6230,0))))</f>
        <v/>
      </c>
      <c r="U705" s="280"/>
      <c r="V705" s="281" t="e">
        <f>IF(C705="",NA(),MATCH($B705&amp;$C705,'Smelter Look-up'!$J:$J,0))</f>
        <v>#N/A</v>
      </c>
      <c r="W705" s="282"/>
      <c r="X705" s="282">
        <f t="shared" ca="1" si="34"/>
        <v>0</v>
      </c>
      <c r="Y705" s="282"/>
      <c r="Z705" s="282"/>
      <c r="AB705" s="284" t="str">
        <f t="shared" si="35"/>
        <v/>
      </c>
    </row>
    <row r="706" spans="1:28" s="283" customFormat="1" ht="20.25">
      <c r="A706" s="235"/>
      <c r="B706" s="236" t="str">
        <f>IF(LEN(A706)=0,"",INDEX('Smelter Look-up'!$A:$A,MATCH($A706,'Smelter Look-up'!$E:$E,0)))</f>
        <v/>
      </c>
      <c r="C706" s="242" t="str">
        <f>IF(LEN(A706)=0,"",INDEX('Smelter Look-up'!$C:$C,MATCH($A706,'Smelter Look-up'!$E:$E,0)))</f>
        <v/>
      </c>
      <c r="D706" s="236"/>
      <c r="E706" s="236" t="str">
        <f ca="1">IF(ISERROR($V706),"",OFFSET('Smelter Look-up'!$D$4,$V706-4,0)&amp;"")</f>
        <v/>
      </c>
      <c r="F706" s="236" t="str">
        <f ca="1">IF(ISERROR($V706),"",OFFSET('Smelter Look-up'!$E$4,$V706-4,0))</f>
        <v/>
      </c>
      <c r="G706" s="236" t="str">
        <f ca="1">IF(C706=$X$4,"Enter smelter details", IF(ISERROR($V706),"",OFFSET('Smelter Look-up'!$F$4,$V706-4,0)))</f>
        <v/>
      </c>
      <c r="H706" s="237" t="str">
        <f ca="1">IF(ISERROR($V706),"",OFFSET('Smelter Look-up'!$G$4,$V706-4,0))</f>
        <v/>
      </c>
      <c r="I706" s="238" t="str">
        <f ca="1">IF(ISERROR($V706),"",OFFSET('Smelter Look-up'!$H$4,$V706-4,0))</f>
        <v/>
      </c>
      <c r="J706" s="238" t="str">
        <f ca="1">IF(ISERROR($V706),"",OFFSET('Smelter Look-up'!$I$4,$V706-4,0))</f>
        <v/>
      </c>
      <c r="K706" s="240"/>
      <c r="L706" s="240"/>
      <c r="M706" s="240"/>
      <c r="N706" s="240"/>
      <c r="O706" s="240"/>
      <c r="P706" s="239"/>
      <c r="Q706" s="241"/>
      <c r="R706" s="236" t="str">
        <f ca="1">IF(ISERROR($V706),"",OFFSET('Smelter Look-up'!$C$4,$V706-4,0)&amp;"")</f>
        <v/>
      </c>
      <c r="S706" s="250" t="str">
        <f t="shared" ca="1" si="33"/>
        <v/>
      </c>
      <c r="T706" s="250" t="str">
        <f ca="1">IF(B706="","",IF(ISERROR(MATCH($J706,SorP!$B$1:$B$6230,0)),"",INDIRECT("'SorP'!$A$"&amp;MATCH($J706,SorP!$B$1:$B$6230,0))))</f>
        <v/>
      </c>
      <c r="U706" s="280"/>
      <c r="V706" s="281" t="e">
        <f>IF(C706="",NA(),MATCH($B706&amp;$C706,'Smelter Look-up'!$J:$J,0))</f>
        <v>#N/A</v>
      </c>
      <c r="W706" s="282"/>
      <c r="X706" s="282">
        <f t="shared" ca="1" si="34"/>
        <v>0</v>
      </c>
      <c r="Y706" s="282"/>
      <c r="Z706" s="282"/>
      <c r="AB706" s="284" t="str">
        <f t="shared" si="35"/>
        <v/>
      </c>
    </row>
    <row r="707" spans="1:28" s="283" customFormat="1" ht="20.25">
      <c r="A707" s="235"/>
      <c r="B707" s="236" t="str">
        <f>IF(LEN(A707)=0,"",INDEX('Smelter Look-up'!$A:$A,MATCH($A707,'Smelter Look-up'!$E:$E,0)))</f>
        <v/>
      </c>
      <c r="C707" s="242" t="str">
        <f>IF(LEN(A707)=0,"",INDEX('Smelter Look-up'!$C:$C,MATCH($A707,'Smelter Look-up'!$E:$E,0)))</f>
        <v/>
      </c>
      <c r="D707" s="236"/>
      <c r="E707" s="236" t="str">
        <f ca="1">IF(ISERROR($V707),"",OFFSET('Smelter Look-up'!$D$4,$V707-4,0)&amp;"")</f>
        <v/>
      </c>
      <c r="F707" s="236" t="str">
        <f ca="1">IF(ISERROR($V707),"",OFFSET('Smelter Look-up'!$E$4,$V707-4,0))</f>
        <v/>
      </c>
      <c r="G707" s="236" t="str">
        <f ca="1">IF(C707=$X$4,"Enter smelter details", IF(ISERROR($V707),"",OFFSET('Smelter Look-up'!$F$4,$V707-4,0)))</f>
        <v/>
      </c>
      <c r="H707" s="237" t="str">
        <f ca="1">IF(ISERROR($V707),"",OFFSET('Smelter Look-up'!$G$4,$V707-4,0))</f>
        <v/>
      </c>
      <c r="I707" s="238" t="str">
        <f ca="1">IF(ISERROR($V707),"",OFFSET('Smelter Look-up'!$H$4,$V707-4,0))</f>
        <v/>
      </c>
      <c r="J707" s="238" t="str">
        <f ca="1">IF(ISERROR($V707),"",OFFSET('Smelter Look-up'!$I$4,$V707-4,0))</f>
        <v/>
      </c>
      <c r="K707" s="240"/>
      <c r="L707" s="240"/>
      <c r="M707" s="240"/>
      <c r="N707" s="240"/>
      <c r="O707" s="240"/>
      <c r="P707" s="239"/>
      <c r="Q707" s="241"/>
      <c r="R707" s="236" t="str">
        <f ca="1">IF(ISERROR($V707),"",OFFSET('Smelter Look-up'!$C$4,$V707-4,0)&amp;"")</f>
        <v/>
      </c>
      <c r="S707" s="250" t="str">
        <f t="shared" ca="1" si="33"/>
        <v/>
      </c>
      <c r="T707" s="250" t="str">
        <f ca="1">IF(B707="","",IF(ISERROR(MATCH($J707,SorP!$B$1:$B$6230,0)),"",INDIRECT("'SorP'!$A$"&amp;MATCH($J707,SorP!$B$1:$B$6230,0))))</f>
        <v/>
      </c>
      <c r="U707" s="280"/>
      <c r="V707" s="281" t="e">
        <f>IF(C707="",NA(),MATCH($B707&amp;$C707,'Smelter Look-up'!$J:$J,0))</f>
        <v>#N/A</v>
      </c>
      <c r="W707" s="282"/>
      <c r="X707" s="282">
        <f t="shared" ca="1" si="34"/>
        <v>0</v>
      </c>
      <c r="Y707" s="282"/>
      <c r="Z707" s="282"/>
      <c r="AB707" s="284" t="str">
        <f t="shared" si="35"/>
        <v/>
      </c>
    </row>
    <row r="708" spans="1:28" s="283" customFormat="1" ht="20.25">
      <c r="A708" s="235"/>
      <c r="B708" s="236" t="str">
        <f>IF(LEN(A708)=0,"",INDEX('Smelter Look-up'!$A:$A,MATCH($A708,'Smelter Look-up'!$E:$E,0)))</f>
        <v/>
      </c>
      <c r="C708" s="242" t="str">
        <f>IF(LEN(A708)=0,"",INDEX('Smelter Look-up'!$C:$C,MATCH($A708,'Smelter Look-up'!$E:$E,0)))</f>
        <v/>
      </c>
      <c r="D708" s="236"/>
      <c r="E708" s="236" t="str">
        <f ca="1">IF(ISERROR($V708),"",OFFSET('Smelter Look-up'!$D$4,$V708-4,0)&amp;"")</f>
        <v/>
      </c>
      <c r="F708" s="236" t="str">
        <f ca="1">IF(ISERROR($V708),"",OFFSET('Smelter Look-up'!$E$4,$V708-4,0))</f>
        <v/>
      </c>
      <c r="G708" s="236" t="str">
        <f ca="1">IF(C708=$X$4,"Enter smelter details", IF(ISERROR($V708),"",OFFSET('Smelter Look-up'!$F$4,$V708-4,0)))</f>
        <v/>
      </c>
      <c r="H708" s="237" t="str">
        <f ca="1">IF(ISERROR($V708),"",OFFSET('Smelter Look-up'!$G$4,$V708-4,0))</f>
        <v/>
      </c>
      <c r="I708" s="238" t="str">
        <f ca="1">IF(ISERROR($V708),"",OFFSET('Smelter Look-up'!$H$4,$V708-4,0))</f>
        <v/>
      </c>
      <c r="J708" s="238" t="str">
        <f ca="1">IF(ISERROR($V708),"",OFFSET('Smelter Look-up'!$I$4,$V708-4,0))</f>
        <v/>
      </c>
      <c r="K708" s="240"/>
      <c r="L708" s="240"/>
      <c r="M708" s="240"/>
      <c r="N708" s="240"/>
      <c r="O708" s="240"/>
      <c r="P708" s="239"/>
      <c r="Q708" s="241"/>
      <c r="R708" s="236" t="str">
        <f ca="1">IF(ISERROR($V708),"",OFFSET('Smelter Look-up'!$C$4,$V708-4,0)&amp;"")</f>
        <v/>
      </c>
      <c r="S708" s="250" t="str">
        <f t="shared" ca="1" si="33"/>
        <v/>
      </c>
      <c r="T708" s="250" t="str">
        <f ca="1">IF(B708="","",IF(ISERROR(MATCH($J708,SorP!$B$1:$B$6230,0)),"",INDIRECT("'SorP'!$A$"&amp;MATCH($J708,SorP!$B$1:$B$6230,0))))</f>
        <v/>
      </c>
      <c r="U708" s="280"/>
      <c r="V708" s="281" t="e">
        <f>IF(C708="",NA(),MATCH($B708&amp;$C708,'Smelter Look-up'!$J:$J,0))</f>
        <v>#N/A</v>
      </c>
      <c r="W708" s="282"/>
      <c r="X708" s="282">
        <f t="shared" ca="1" si="34"/>
        <v>0</v>
      </c>
      <c r="Y708" s="282"/>
      <c r="Z708" s="282"/>
      <c r="AB708" s="284" t="str">
        <f t="shared" si="35"/>
        <v/>
      </c>
    </row>
    <row r="709" spans="1:28" s="283" customFormat="1" ht="20.25">
      <c r="A709" s="235"/>
      <c r="B709" s="236" t="str">
        <f>IF(LEN(A709)=0,"",INDEX('Smelter Look-up'!$A:$A,MATCH($A709,'Smelter Look-up'!$E:$E,0)))</f>
        <v/>
      </c>
      <c r="C709" s="242" t="str">
        <f>IF(LEN(A709)=0,"",INDEX('Smelter Look-up'!$C:$C,MATCH($A709,'Smelter Look-up'!$E:$E,0)))</f>
        <v/>
      </c>
      <c r="D709" s="236"/>
      <c r="E709" s="236" t="str">
        <f ca="1">IF(ISERROR($V709),"",OFFSET('Smelter Look-up'!$D$4,$V709-4,0)&amp;"")</f>
        <v/>
      </c>
      <c r="F709" s="236" t="str">
        <f ca="1">IF(ISERROR($V709),"",OFFSET('Smelter Look-up'!$E$4,$V709-4,0))</f>
        <v/>
      </c>
      <c r="G709" s="236" t="str">
        <f ca="1">IF(C709=$X$4,"Enter smelter details", IF(ISERROR($V709),"",OFFSET('Smelter Look-up'!$F$4,$V709-4,0)))</f>
        <v/>
      </c>
      <c r="H709" s="237" t="str">
        <f ca="1">IF(ISERROR($V709),"",OFFSET('Smelter Look-up'!$G$4,$V709-4,0))</f>
        <v/>
      </c>
      <c r="I709" s="238" t="str">
        <f ca="1">IF(ISERROR($V709),"",OFFSET('Smelter Look-up'!$H$4,$V709-4,0))</f>
        <v/>
      </c>
      <c r="J709" s="238" t="str">
        <f ca="1">IF(ISERROR($V709),"",OFFSET('Smelter Look-up'!$I$4,$V709-4,0))</f>
        <v/>
      </c>
      <c r="K709" s="240"/>
      <c r="L709" s="240"/>
      <c r="M709" s="240"/>
      <c r="N709" s="240"/>
      <c r="O709" s="240"/>
      <c r="P709" s="239"/>
      <c r="Q709" s="241"/>
      <c r="R709" s="236" t="str">
        <f ca="1">IF(ISERROR($V709),"",OFFSET('Smelter Look-up'!$C$4,$V709-4,0)&amp;"")</f>
        <v/>
      </c>
      <c r="S709" s="250" t="str">
        <f t="shared" ca="1" si="33"/>
        <v/>
      </c>
      <c r="T709" s="250" t="str">
        <f ca="1">IF(B709="","",IF(ISERROR(MATCH($J709,SorP!$B$1:$B$6230,0)),"",INDIRECT("'SorP'!$A$"&amp;MATCH($J709,SorP!$B$1:$B$6230,0))))</f>
        <v/>
      </c>
      <c r="U709" s="280"/>
      <c r="V709" s="281" t="e">
        <f>IF(C709="",NA(),MATCH($B709&amp;$C709,'Smelter Look-up'!$J:$J,0))</f>
        <v>#N/A</v>
      </c>
      <c r="W709" s="282"/>
      <c r="X709" s="282">
        <f t="shared" ca="1" si="34"/>
        <v>0</v>
      </c>
      <c r="Y709" s="282"/>
      <c r="Z709" s="282"/>
      <c r="AB709" s="284" t="str">
        <f t="shared" si="35"/>
        <v/>
      </c>
    </row>
    <row r="710" spans="1:28" s="283" customFormat="1" ht="20.25">
      <c r="A710" s="235"/>
      <c r="B710" s="236" t="str">
        <f>IF(LEN(A710)=0,"",INDEX('Smelter Look-up'!$A:$A,MATCH($A710,'Smelter Look-up'!$E:$E,0)))</f>
        <v/>
      </c>
      <c r="C710" s="242" t="str">
        <f>IF(LEN(A710)=0,"",INDEX('Smelter Look-up'!$C:$C,MATCH($A710,'Smelter Look-up'!$E:$E,0)))</f>
        <v/>
      </c>
      <c r="D710" s="236"/>
      <c r="E710" s="236" t="str">
        <f ca="1">IF(ISERROR($V710),"",OFFSET('Smelter Look-up'!$D$4,$V710-4,0)&amp;"")</f>
        <v/>
      </c>
      <c r="F710" s="236" t="str">
        <f ca="1">IF(ISERROR($V710),"",OFFSET('Smelter Look-up'!$E$4,$V710-4,0))</f>
        <v/>
      </c>
      <c r="G710" s="236" t="str">
        <f ca="1">IF(C710=$X$4,"Enter smelter details", IF(ISERROR($V710),"",OFFSET('Smelter Look-up'!$F$4,$V710-4,0)))</f>
        <v/>
      </c>
      <c r="H710" s="237" t="str">
        <f ca="1">IF(ISERROR($V710),"",OFFSET('Smelter Look-up'!$G$4,$V710-4,0))</f>
        <v/>
      </c>
      <c r="I710" s="238" t="str">
        <f ca="1">IF(ISERROR($V710),"",OFFSET('Smelter Look-up'!$H$4,$V710-4,0))</f>
        <v/>
      </c>
      <c r="J710" s="238" t="str">
        <f ca="1">IF(ISERROR($V710),"",OFFSET('Smelter Look-up'!$I$4,$V710-4,0))</f>
        <v/>
      </c>
      <c r="K710" s="240"/>
      <c r="L710" s="240"/>
      <c r="M710" s="240"/>
      <c r="N710" s="240"/>
      <c r="O710" s="240"/>
      <c r="P710" s="239"/>
      <c r="Q710" s="241"/>
      <c r="R710" s="236" t="str">
        <f ca="1">IF(ISERROR($V710),"",OFFSET('Smelter Look-up'!$C$4,$V710-4,0)&amp;"")</f>
        <v/>
      </c>
      <c r="S710" s="250" t="str">
        <f t="shared" ca="1" si="33"/>
        <v/>
      </c>
      <c r="T710" s="250" t="str">
        <f ca="1">IF(B710="","",IF(ISERROR(MATCH($J710,SorP!$B$1:$B$6230,0)),"",INDIRECT("'SorP'!$A$"&amp;MATCH($J710,SorP!$B$1:$B$6230,0))))</f>
        <v/>
      </c>
      <c r="U710" s="280"/>
      <c r="V710" s="281" t="e">
        <f>IF(C710="",NA(),MATCH($B710&amp;$C710,'Smelter Look-up'!$J:$J,0))</f>
        <v>#N/A</v>
      </c>
      <c r="W710" s="282"/>
      <c r="X710" s="282">
        <f t="shared" ca="1" si="34"/>
        <v>0</v>
      </c>
      <c r="Y710" s="282"/>
      <c r="Z710" s="282"/>
      <c r="AB710" s="284" t="str">
        <f t="shared" si="35"/>
        <v/>
      </c>
    </row>
    <row r="711" spans="1:28" s="283" customFormat="1" ht="20.25">
      <c r="A711" s="235"/>
      <c r="B711" s="236" t="str">
        <f>IF(LEN(A711)=0,"",INDEX('Smelter Look-up'!$A:$A,MATCH($A711,'Smelter Look-up'!$E:$E,0)))</f>
        <v/>
      </c>
      <c r="C711" s="242" t="str">
        <f>IF(LEN(A711)=0,"",INDEX('Smelter Look-up'!$C:$C,MATCH($A711,'Smelter Look-up'!$E:$E,0)))</f>
        <v/>
      </c>
      <c r="D711" s="236"/>
      <c r="E711" s="236" t="str">
        <f ca="1">IF(ISERROR($V711),"",OFFSET('Smelter Look-up'!$D$4,$V711-4,0)&amp;"")</f>
        <v/>
      </c>
      <c r="F711" s="236" t="str">
        <f ca="1">IF(ISERROR($V711),"",OFFSET('Smelter Look-up'!$E$4,$V711-4,0))</f>
        <v/>
      </c>
      <c r="G711" s="236" t="str">
        <f ca="1">IF(C711=$X$4,"Enter smelter details", IF(ISERROR($V711),"",OFFSET('Smelter Look-up'!$F$4,$V711-4,0)))</f>
        <v/>
      </c>
      <c r="H711" s="237" t="str">
        <f ca="1">IF(ISERROR($V711),"",OFFSET('Smelter Look-up'!$G$4,$V711-4,0))</f>
        <v/>
      </c>
      <c r="I711" s="238" t="str">
        <f ca="1">IF(ISERROR($V711),"",OFFSET('Smelter Look-up'!$H$4,$V711-4,0))</f>
        <v/>
      </c>
      <c r="J711" s="238" t="str">
        <f ca="1">IF(ISERROR($V711),"",OFFSET('Smelter Look-up'!$I$4,$V711-4,0))</f>
        <v/>
      </c>
      <c r="K711" s="240"/>
      <c r="L711" s="240"/>
      <c r="M711" s="240"/>
      <c r="N711" s="240"/>
      <c r="O711" s="240"/>
      <c r="P711" s="239"/>
      <c r="Q711" s="241"/>
      <c r="R711" s="236" t="str">
        <f ca="1">IF(ISERROR($V711),"",OFFSET('Smelter Look-up'!$C$4,$V711-4,0)&amp;"")</f>
        <v/>
      </c>
      <c r="S711" s="250" t="str">
        <f t="shared" ca="1" si="33"/>
        <v/>
      </c>
      <c r="T711" s="250" t="str">
        <f ca="1">IF(B711="","",IF(ISERROR(MATCH($J711,SorP!$B$1:$B$6230,0)),"",INDIRECT("'SorP'!$A$"&amp;MATCH($J711,SorP!$B$1:$B$6230,0))))</f>
        <v/>
      </c>
      <c r="U711" s="280"/>
      <c r="V711" s="281" t="e">
        <f>IF(C711="",NA(),MATCH($B711&amp;$C711,'Smelter Look-up'!$J:$J,0))</f>
        <v>#N/A</v>
      </c>
      <c r="W711" s="282"/>
      <c r="X711" s="282">
        <f t="shared" ca="1" si="34"/>
        <v>0</v>
      </c>
      <c r="Y711" s="282"/>
      <c r="Z711" s="282"/>
      <c r="AB711" s="284" t="str">
        <f t="shared" si="35"/>
        <v/>
      </c>
    </row>
    <row r="712" spans="1:28" s="283" customFormat="1" ht="20.25">
      <c r="A712" s="235"/>
      <c r="B712" s="236" t="str">
        <f>IF(LEN(A712)=0,"",INDEX('Smelter Look-up'!$A:$A,MATCH($A712,'Smelter Look-up'!$E:$E,0)))</f>
        <v/>
      </c>
      <c r="C712" s="242" t="str">
        <f>IF(LEN(A712)=0,"",INDEX('Smelter Look-up'!$C:$C,MATCH($A712,'Smelter Look-up'!$E:$E,0)))</f>
        <v/>
      </c>
      <c r="D712" s="236"/>
      <c r="E712" s="236" t="str">
        <f ca="1">IF(ISERROR($V712),"",OFFSET('Smelter Look-up'!$D$4,$V712-4,0)&amp;"")</f>
        <v/>
      </c>
      <c r="F712" s="236" t="str">
        <f ca="1">IF(ISERROR($V712),"",OFFSET('Smelter Look-up'!$E$4,$V712-4,0))</f>
        <v/>
      </c>
      <c r="G712" s="236" t="str">
        <f ca="1">IF(C712=$X$4,"Enter smelter details", IF(ISERROR($V712),"",OFFSET('Smelter Look-up'!$F$4,$V712-4,0)))</f>
        <v/>
      </c>
      <c r="H712" s="237" t="str">
        <f ca="1">IF(ISERROR($V712),"",OFFSET('Smelter Look-up'!$G$4,$V712-4,0))</f>
        <v/>
      </c>
      <c r="I712" s="238" t="str">
        <f ca="1">IF(ISERROR($V712),"",OFFSET('Smelter Look-up'!$H$4,$V712-4,0))</f>
        <v/>
      </c>
      <c r="J712" s="238" t="str">
        <f ca="1">IF(ISERROR($V712),"",OFFSET('Smelter Look-up'!$I$4,$V712-4,0))</f>
        <v/>
      </c>
      <c r="K712" s="240"/>
      <c r="L712" s="240"/>
      <c r="M712" s="240"/>
      <c r="N712" s="240"/>
      <c r="O712" s="240"/>
      <c r="P712" s="239"/>
      <c r="Q712" s="241"/>
      <c r="R712" s="236" t="str">
        <f ca="1">IF(ISERROR($V712),"",OFFSET('Smelter Look-up'!$C$4,$V712-4,0)&amp;"")</f>
        <v/>
      </c>
      <c r="S712" s="250" t="str">
        <f t="shared" ca="1" si="33"/>
        <v/>
      </c>
      <c r="T712" s="250" t="str">
        <f ca="1">IF(B712="","",IF(ISERROR(MATCH($J712,SorP!$B$1:$B$6230,0)),"",INDIRECT("'SorP'!$A$"&amp;MATCH($J712,SorP!$B$1:$B$6230,0))))</f>
        <v/>
      </c>
      <c r="U712" s="280"/>
      <c r="V712" s="281" t="e">
        <f>IF(C712="",NA(),MATCH($B712&amp;$C712,'Smelter Look-up'!$J:$J,0))</f>
        <v>#N/A</v>
      </c>
      <c r="W712" s="282"/>
      <c r="X712" s="282">
        <f t="shared" ca="1" si="34"/>
        <v>0</v>
      </c>
      <c r="Y712" s="282"/>
      <c r="Z712" s="282"/>
      <c r="AB712" s="284" t="str">
        <f t="shared" si="35"/>
        <v/>
      </c>
    </row>
    <row r="713" spans="1:28" s="283" customFormat="1" ht="20.25">
      <c r="A713" s="235"/>
      <c r="B713" s="236" t="str">
        <f>IF(LEN(A713)=0,"",INDEX('Smelter Look-up'!$A:$A,MATCH($A713,'Smelter Look-up'!$E:$E,0)))</f>
        <v/>
      </c>
      <c r="C713" s="242" t="str">
        <f>IF(LEN(A713)=0,"",INDEX('Smelter Look-up'!$C:$C,MATCH($A713,'Smelter Look-up'!$E:$E,0)))</f>
        <v/>
      </c>
      <c r="D713" s="236"/>
      <c r="E713" s="236" t="str">
        <f ca="1">IF(ISERROR($V713),"",OFFSET('Smelter Look-up'!$D$4,$V713-4,0)&amp;"")</f>
        <v/>
      </c>
      <c r="F713" s="236" t="str">
        <f ca="1">IF(ISERROR($V713),"",OFFSET('Smelter Look-up'!$E$4,$V713-4,0))</f>
        <v/>
      </c>
      <c r="G713" s="236" t="str">
        <f ca="1">IF(C713=$X$4,"Enter smelter details", IF(ISERROR($V713),"",OFFSET('Smelter Look-up'!$F$4,$V713-4,0)))</f>
        <v/>
      </c>
      <c r="H713" s="237" t="str">
        <f ca="1">IF(ISERROR($V713),"",OFFSET('Smelter Look-up'!$G$4,$V713-4,0))</f>
        <v/>
      </c>
      <c r="I713" s="238" t="str">
        <f ca="1">IF(ISERROR($V713),"",OFFSET('Smelter Look-up'!$H$4,$V713-4,0))</f>
        <v/>
      </c>
      <c r="J713" s="238" t="str">
        <f ca="1">IF(ISERROR($V713),"",OFFSET('Smelter Look-up'!$I$4,$V713-4,0))</f>
        <v/>
      </c>
      <c r="K713" s="240"/>
      <c r="L713" s="240"/>
      <c r="M713" s="240"/>
      <c r="N713" s="240"/>
      <c r="O713" s="240"/>
      <c r="P713" s="239"/>
      <c r="Q713" s="241"/>
      <c r="R713" s="236" t="str">
        <f ca="1">IF(ISERROR($V713),"",OFFSET('Smelter Look-up'!$C$4,$V713-4,0)&amp;"")</f>
        <v/>
      </c>
      <c r="S713" s="250" t="str">
        <f t="shared" ca="1" si="33"/>
        <v/>
      </c>
      <c r="T713" s="250" t="str">
        <f ca="1">IF(B713="","",IF(ISERROR(MATCH($J713,SorP!$B$1:$B$6230,0)),"",INDIRECT("'SorP'!$A$"&amp;MATCH($J713,SorP!$B$1:$B$6230,0))))</f>
        <v/>
      </c>
      <c r="U713" s="280"/>
      <c r="V713" s="281" t="e">
        <f>IF(C713="",NA(),MATCH($B713&amp;$C713,'Smelter Look-up'!$J:$J,0))</f>
        <v>#N/A</v>
      </c>
      <c r="W713" s="282"/>
      <c r="X713" s="282">
        <f t="shared" ca="1" si="34"/>
        <v>0</v>
      </c>
      <c r="Y713" s="282"/>
      <c r="Z713" s="282"/>
      <c r="AB713" s="284" t="str">
        <f t="shared" si="35"/>
        <v/>
      </c>
    </row>
    <row r="714" spans="1:28" s="283" customFormat="1" ht="20.25">
      <c r="A714" s="235"/>
      <c r="B714" s="236" t="str">
        <f>IF(LEN(A714)=0,"",INDEX('Smelter Look-up'!$A:$A,MATCH($A714,'Smelter Look-up'!$E:$E,0)))</f>
        <v/>
      </c>
      <c r="C714" s="242" t="str">
        <f>IF(LEN(A714)=0,"",INDEX('Smelter Look-up'!$C:$C,MATCH($A714,'Smelter Look-up'!$E:$E,0)))</f>
        <v/>
      </c>
      <c r="D714" s="236"/>
      <c r="E714" s="236" t="str">
        <f ca="1">IF(ISERROR($V714),"",OFFSET('Smelter Look-up'!$D$4,$V714-4,0)&amp;"")</f>
        <v/>
      </c>
      <c r="F714" s="236" t="str">
        <f ca="1">IF(ISERROR($V714),"",OFFSET('Smelter Look-up'!$E$4,$V714-4,0))</f>
        <v/>
      </c>
      <c r="G714" s="236" t="str">
        <f ca="1">IF(C714=$X$4,"Enter smelter details", IF(ISERROR($V714),"",OFFSET('Smelter Look-up'!$F$4,$V714-4,0)))</f>
        <v/>
      </c>
      <c r="H714" s="237" t="str">
        <f ca="1">IF(ISERROR($V714),"",OFFSET('Smelter Look-up'!$G$4,$V714-4,0))</f>
        <v/>
      </c>
      <c r="I714" s="238" t="str">
        <f ca="1">IF(ISERROR($V714),"",OFFSET('Smelter Look-up'!$H$4,$V714-4,0))</f>
        <v/>
      </c>
      <c r="J714" s="238" t="str">
        <f ca="1">IF(ISERROR($V714),"",OFFSET('Smelter Look-up'!$I$4,$V714-4,0))</f>
        <v/>
      </c>
      <c r="K714" s="240"/>
      <c r="L714" s="240"/>
      <c r="M714" s="240"/>
      <c r="N714" s="240"/>
      <c r="O714" s="240"/>
      <c r="P714" s="239"/>
      <c r="Q714" s="241"/>
      <c r="R714" s="236" t="str">
        <f ca="1">IF(ISERROR($V714),"",OFFSET('Smelter Look-up'!$C$4,$V714-4,0)&amp;"")</f>
        <v/>
      </c>
      <c r="S714" s="250" t="str">
        <f t="shared" ca="1" si="33"/>
        <v/>
      </c>
      <c r="T714" s="250" t="str">
        <f ca="1">IF(B714="","",IF(ISERROR(MATCH($J714,SorP!$B$1:$B$6230,0)),"",INDIRECT("'SorP'!$A$"&amp;MATCH($J714,SorP!$B$1:$B$6230,0))))</f>
        <v/>
      </c>
      <c r="U714" s="280"/>
      <c r="V714" s="281" t="e">
        <f>IF(C714="",NA(),MATCH($B714&amp;$C714,'Smelter Look-up'!$J:$J,0))</f>
        <v>#N/A</v>
      </c>
      <c r="W714" s="282"/>
      <c r="X714" s="282">
        <f t="shared" ca="1" si="34"/>
        <v>0</v>
      </c>
      <c r="Y714" s="282"/>
      <c r="Z714" s="282"/>
      <c r="AB714" s="284" t="str">
        <f t="shared" si="35"/>
        <v/>
      </c>
    </row>
    <row r="715" spans="1:28" s="283" customFormat="1" ht="20.25">
      <c r="A715" s="235"/>
      <c r="B715" s="236" t="str">
        <f>IF(LEN(A715)=0,"",INDEX('Smelter Look-up'!$A:$A,MATCH($A715,'Smelter Look-up'!$E:$E,0)))</f>
        <v/>
      </c>
      <c r="C715" s="242" t="str">
        <f>IF(LEN(A715)=0,"",INDEX('Smelter Look-up'!$C:$C,MATCH($A715,'Smelter Look-up'!$E:$E,0)))</f>
        <v/>
      </c>
      <c r="D715" s="236"/>
      <c r="E715" s="236" t="str">
        <f ca="1">IF(ISERROR($V715),"",OFFSET('Smelter Look-up'!$D$4,$V715-4,0)&amp;"")</f>
        <v/>
      </c>
      <c r="F715" s="236" t="str">
        <f ca="1">IF(ISERROR($V715),"",OFFSET('Smelter Look-up'!$E$4,$V715-4,0))</f>
        <v/>
      </c>
      <c r="G715" s="236" t="str">
        <f ca="1">IF(C715=$X$4,"Enter smelter details", IF(ISERROR($V715),"",OFFSET('Smelter Look-up'!$F$4,$V715-4,0)))</f>
        <v/>
      </c>
      <c r="H715" s="237" t="str">
        <f ca="1">IF(ISERROR($V715),"",OFFSET('Smelter Look-up'!$G$4,$V715-4,0))</f>
        <v/>
      </c>
      <c r="I715" s="238" t="str">
        <f ca="1">IF(ISERROR($V715),"",OFFSET('Smelter Look-up'!$H$4,$V715-4,0))</f>
        <v/>
      </c>
      <c r="J715" s="238" t="str">
        <f ca="1">IF(ISERROR($V715),"",OFFSET('Smelter Look-up'!$I$4,$V715-4,0))</f>
        <v/>
      </c>
      <c r="K715" s="240"/>
      <c r="L715" s="240"/>
      <c r="M715" s="240"/>
      <c r="N715" s="240"/>
      <c r="O715" s="240"/>
      <c r="P715" s="239"/>
      <c r="Q715" s="241"/>
      <c r="R715" s="236" t="str">
        <f ca="1">IF(ISERROR($V715),"",OFFSET('Smelter Look-up'!$C$4,$V715-4,0)&amp;"")</f>
        <v/>
      </c>
      <c r="S715" s="250" t="str">
        <f t="shared" ca="1" si="33"/>
        <v/>
      </c>
      <c r="T715" s="250" t="str">
        <f ca="1">IF(B715="","",IF(ISERROR(MATCH($J715,SorP!$B$1:$B$6230,0)),"",INDIRECT("'SorP'!$A$"&amp;MATCH($J715,SorP!$B$1:$B$6230,0))))</f>
        <v/>
      </c>
      <c r="U715" s="280"/>
      <c r="V715" s="281" t="e">
        <f>IF(C715="",NA(),MATCH($B715&amp;$C715,'Smelter Look-up'!$J:$J,0))</f>
        <v>#N/A</v>
      </c>
      <c r="W715" s="282"/>
      <c r="X715" s="282">
        <f t="shared" ca="1" si="34"/>
        <v>0</v>
      </c>
      <c r="Y715" s="282"/>
      <c r="Z715" s="282"/>
      <c r="AB715" s="284" t="str">
        <f t="shared" si="35"/>
        <v/>
      </c>
    </row>
    <row r="716" spans="1:28" s="283" customFormat="1" ht="20.25">
      <c r="A716" s="235"/>
      <c r="B716" s="236" t="str">
        <f>IF(LEN(A716)=0,"",INDEX('Smelter Look-up'!$A:$A,MATCH($A716,'Smelter Look-up'!$E:$E,0)))</f>
        <v/>
      </c>
      <c r="C716" s="242" t="str">
        <f>IF(LEN(A716)=0,"",INDEX('Smelter Look-up'!$C:$C,MATCH($A716,'Smelter Look-up'!$E:$E,0)))</f>
        <v/>
      </c>
      <c r="D716" s="236"/>
      <c r="E716" s="236" t="str">
        <f ca="1">IF(ISERROR($V716),"",OFFSET('Smelter Look-up'!$D$4,$V716-4,0)&amp;"")</f>
        <v/>
      </c>
      <c r="F716" s="236" t="str">
        <f ca="1">IF(ISERROR($V716),"",OFFSET('Smelter Look-up'!$E$4,$V716-4,0))</f>
        <v/>
      </c>
      <c r="G716" s="236" t="str">
        <f ca="1">IF(C716=$X$4,"Enter smelter details", IF(ISERROR($V716),"",OFFSET('Smelter Look-up'!$F$4,$V716-4,0)))</f>
        <v/>
      </c>
      <c r="H716" s="237" t="str">
        <f ca="1">IF(ISERROR($V716),"",OFFSET('Smelter Look-up'!$G$4,$V716-4,0))</f>
        <v/>
      </c>
      <c r="I716" s="238" t="str">
        <f ca="1">IF(ISERROR($V716),"",OFFSET('Smelter Look-up'!$H$4,$V716-4,0))</f>
        <v/>
      </c>
      <c r="J716" s="238" t="str">
        <f ca="1">IF(ISERROR($V716),"",OFFSET('Smelter Look-up'!$I$4,$V716-4,0))</f>
        <v/>
      </c>
      <c r="K716" s="240"/>
      <c r="L716" s="240"/>
      <c r="M716" s="240"/>
      <c r="N716" s="240"/>
      <c r="O716" s="240"/>
      <c r="P716" s="239"/>
      <c r="Q716" s="241"/>
      <c r="R716" s="236" t="str">
        <f ca="1">IF(ISERROR($V716),"",OFFSET('Smelter Look-up'!$C$4,$V716-4,0)&amp;"")</f>
        <v/>
      </c>
      <c r="S716" s="250" t="str">
        <f t="shared" ca="1" si="33"/>
        <v/>
      </c>
      <c r="T716" s="250" t="str">
        <f ca="1">IF(B716="","",IF(ISERROR(MATCH($J716,SorP!$B$1:$B$6230,0)),"",INDIRECT("'SorP'!$A$"&amp;MATCH($J716,SorP!$B$1:$B$6230,0))))</f>
        <v/>
      </c>
      <c r="U716" s="280"/>
      <c r="V716" s="281" t="e">
        <f>IF(C716="",NA(),MATCH($B716&amp;$C716,'Smelter Look-up'!$J:$J,0))</f>
        <v>#N/A</v>
      </c>
      <c r="W716" s="282"/>
      <c r="X716" s="282">
        <f t="shared" ca="1" si="34"/>
        <v>0</v>
      </c>
      <c r="Y716" s="282"/>
      <c r="Z716" s="282"/>
      <c r="AB716" s="284" t="str">
        <f t="shared" si="35"/>
        <v/>
      </c>
    </row>
    <row r="717" spans="1:28" s="283" customFormat="1" ht="20.25">
      <c r="A717" s="235"/>
      <c r="B717" s="236" t="str">
        <f>IF(LEN(A717)=0,"",INDEX('Smelter Look-up'!$A:$A,MATCH($A717,'Smelter Look-up'!$E:$E,0)))</f>
        <v/>
      </c>
      <c r="C717" s="242" t="str">
        <f>IF(LEN(A717)=0,"",INDEX('Smelter Look-up'!$C:$C,MATCH($A717,'Smelter Look-up'!$E:$E,0)))</f>
        <v/>
      </c>
      <c r="D717" s="236"/>
      <c r="E717" s="236" t="str">
        <f ca="1">IF(ISERROR($V717),"",OFFSET('Smelter Look-up'!$D$4,$V717-4,0)&amp;"")</f>
        <v/>
      </c>
      <c r="F717" s="236" t="str">
        <f ca="1">IF(ISERROR($V717),"",OFFSET('Smelter Look-up'!$E$4,$V717-4,0))</f>
        <v/>
      </c>
      <c r="G717" s="236" t="str">
        <f ca="1">IF(C717=$X$4,"Enter smelter details", IF(ISERROR($V717),"",OFFSET('Smelter Look-up'!$F$4,$V717-4,0)))</f>
        <v/>
      </c>
      <c r="H717" s="237" t="str">
        <f ca="1">IF(ISERROR($V717),"",OFFSET('Smelter Look-up'!$G$4,$V717-4,0))</f>
        <v/>
      </c>
      <c r="I717" s="238" t="str">
        <f ca="1">IF(ISERROR($V717),"",OFFSET('Smelter Look-up'!$H$4,$V717-4,0))</f>
        <v/>
      </c>
      <c r="J717" s="238" t="str">
        <f ca="1">IF(ISERROR($V717),"",OFFSET('Smelter Look-up'!$I$4,$V717-4,0))</f>
        <v/>
      </c>
      <c r="K717" s="240"/>
      <c r="L717" s="240"/>
      <c r="M717" s="240"/>
      <c r="N717" s="240"/>
      <c r="O717" s="240"/>
      <c r="P717" s="239"/>
      <c r="Q717" s="241"/>
      <c r="R717" s="236" t="str">
        <f ca="1">IF(ISERROR($V717),"",OFFSET('Smelter Look-up'!$C$4,$V717-4,0)&amp;"")</f>
        <v/>
      </c>
      <c r="S717" s="250" t="str">
        <f t="shared" ca="1" si="33"/>
        <v/>
      </c>
      <c r="T717" s="250" t="str">
        <f ca="1">IF(B717="","",IF(ISERROR(MATCH($J717,SorP!$B$1:$B$6230,0)),"",INDIRECT("'SorP'!$A$"&amp;MATCH($J717,SorP!$B$1:$B$6230,0))))</f>
        <v/>
      </c>
      <c r="U717" s="280"/>
      <c r="V717" s="281" t="e">
        <f>IF(C717="",NA(),MATCH($B717&amp;$C717,'Smelter Look-up'!$J:$J,0))</f>
        <v>#N/A</v>
      </c>
      <c r="W717" s="282"/>
      <c r="X717" s="282">
        <f t="shared" ca="1" si="34"/>
        <v>0</v>
      </c>
      <c r="Y717" s="282"/>
      <c r="Z717" s="282"/>
      <c r="AB717" s="284" t="str">
        <f t="shared" si="35"/>
        <v/>
      </c>
    </row>
    <row r="718" spans="1:28" s="283" customFormat="1" ht="20.25">
      <c r="A718" s="235"/>
      <c r="B718" s="236" t="str">
        <f>IF(LEN(A718)=0,"",INDEX('Smelter Look-up'!$A:$A,MATCH($A718,'Smelter Look-up'!$E:$E,0)))</f>
        <v/>
      </c>
      <c r="C718" s="242" t="str">
        <f>IF(LEN(A718)=0,"",INDEX('Smelter Look-up'!$C:$C,MATCH($A718,'Smelter Look-up'!$E:$E,0)))</f>
        <v/>
      </c>
      <c r="D718" s="236"/>
      <c r="E718" s="236" t="str">
        <f ca="1">IF(ISERROR($V718),"",OFFSET('Smelter Look-up'!$D$4,$V718-4,0)&amp;"")</f>
        <v/>
      </c>
      <c r="F718" s="236" t="str">
        <f ca="1">IF(ISERROR($V718),"",OFFSET('Smelter Look-up'!$E$4,$V718-4,0))</f>
        <v/>
      </c>
      <c r="G718" s="236" t="str">
        <f ca="1">IF(C718=$X$4,"Enter smelter details", IF(ISERROR($V718),"",OFFSET('Smelter Look-up'!$F$4,$V718-4,0)))</f>
        <v/>
      </c>
      <c r="H718" s="237" t="str">
        <f ca="1">IF(ISERROR($V718),"",OFFSET('Smelter Look-up'!$G$4,$V718-4,0))</f>
        <v/>
      </c>
      <c r="I718" s="238" t="str">
        <f ca="1">IF(ISERROR($V718),"",OFFSET('Smelter Look-up'!$H$4,$V718-4,0))</f>
        <v/>
      </c>
      <c r="J718" s="238" t="str">
        <f ca="1">IF(ISERROR($V718),"",OFFSET('Smelter Look-up'!$I$4,$V718-4,0))</f>
        <v/>
      </c>
      <c r="K718" s="240"/>
      <c r="L718" s="240"/>
      <c r="M718" s="240"/>
      <c r="N718" s="240"/>
      <c r="O718" s="240"/>
      <c r="P718" s="239"/>
      <c r="Q718" s="241"/>
      <c r="R718" s="236" t="str">
        <f ca="1">IF(ISERROR($V718),"",OFFSET('Smelter Look-up'!$C$4,$V718-4,0)&amp;"")</f>
        <v/>
      </c>
      <c r="S718" s="250" t="str">
        <f t="shared" ca="1" si="33"/>
        <v/>
      </c>
      <c r="T718" s="250" t="str">
        <f ca="1">IF(B718="","",IF(ISERROR(MATCH($J718,SorP!$B$1:$B$6230,0)),"",INDIRECT("'SorP'!$A$"&amp;MATCH($J718,SorP!$B$1:$B$6230,0))))</f>
        <v/>
      </c>
      <c r="U718" s="280"/>
      <c r="V718" s="281" t="e">
        <f>IF(C718="",NA(),MATCH($B718&amp;$C718,'Smelter Look-up'!$J:$J,0))</f>
        <v>#N/A</v>
      </c>
      <c r="W718" s="282"/>
      <c r="X718" s="282">
        <f t="shared" ca="1" si="34"/>
        <v>0</v>
      </c>
      <c r="Y718" s="282"/>
      <c r="Z718" s="282"/>
      <c r="AB718" s="284" t="str">
        <f t="shared" si="35"/>
        <v/>
      </c>
    </row>
    <row r="719" spans="1:28" s="283" customFormat="1" ht="20.25">
      <c r="A719" s="235"/>
      <c r="B719" s="236" t="str">
        <f>IF(LEN(A719)=0,"",INDEX('Smelter Look-up'!$A:$A,MATCH($A719,'Smelter Look-up'!$E:$E,0)))</f>
        <v/>
      </c>
      <c r="C719" s="242" t="str">
        <f>IF(LEN(A719)=0,"",INDEX('Smelter Look-up'!$C:$C,MATCH($A719,'Smelter Look-up'!$E:$E,0)))</f>
        <v/>
      </c>
      <c r="D719" s="236"/>
      <c r="E719" s="236" t="str">
        <f ca="1">IF(ISERROR($V719),"",OFFSET('Smelter Look-up'!$D$4,$V719-4,0)&amp;"")</f>
        <v/>
      </c>
      <c r="F719" s="236" t="str">
        <f ca="1">IF(ISERROR($V719),"",OFFSET('Smelter Look-up'!$E$4,$V719-4,0))</f>
        <v/>
      </c>
      <c r="G719" s="236" t="str">
        <f ca="1">IF(C719=$X$4,"Enter smelter details", IF(ISERROR($V719),"",OFFSET('Smelter Look-up'!$F$4,$V719-4,0)))</f>
        <v/>
      </c>
      <c r="H719" s="237" t="str">
        <f ca="1">IF(ISERROR($V719),"",OFFSET('Smelter Look-up'!$G$4,$V719-4,0))</f>
        <v/>
      </c>
      <c r="I719" s="238" t="str">
        <f ca="1">IF(ISERROR($V719),"",OFFSET('Smelter Look-up'!$H$4,$V719-4,0))</f>
        <v/>
      </c>
      <c r="J719" s="238" t="str">
        <f ca="1">IF(ISERROR($V719),"",OFFSET('Smelter Look-up'!$I$4,$V719-4,0))</f>
        <v/>
      </c>
      <c r="K719" s="240"/>
      <c r="L719" s="240"/>
      <c r="M719" s="240"/>
      <c r="N719" s="240"/>
      <c r="O719" s="240"/>
      <c r="P719" s="239"/>
      <c r="Q719" s="241"/>
      <c r="R719" s="236" t="str">
        <f ca="1">IF(ISERROR($V719),"",OFFSET('Smelter Look-up'!$C$4,$V719-4,0)&amp;"")</f>
        <v/>
      </c>
      <c r="S719" s="250" t="str">
        <f t="shared" ca="1" si="33"/>
        <v/>
      </c>
      <c r="T719" s="250" t="str">
        <f ca="1">IF(B719="","",IF(ISERROR(MATCH($J719,SorP!$B$1:$B$6230,0)),"",INDIRECT("'SorP'!$A$"&amp;MATCH($J719,SorP!$B$1:$B$6230,0))))</f>
        <v/>
      </c>
      <c r="U719" s="280"/>
      <c r="V719" s="281" t="e">
        <f>IF(C719="",NA(),MATCH($B719&amp;$C719,'Smelter Look-up'!$J:$J,0))</f>
        <v>#N/A</v>
      </c>
      <c r="W719" s="282"/>
      <c r="X719" s="282">
        <f t="shared" ca="1" si="34"/>
        <v>0</v>
      </c>
      <c r="Y719" s="282"/>
      <c r="Z719" s="282"/>
      <c r="AB719" s="284" t="str">
        <f t="shared" si="35"/>
        <v/>
      </c>
    </row>
    <row r="720" spans="1:28" s="283" customFormat="1" ht="20.25">
      <c r="A720" s="235"/>
      <c r="B720" s="236" t="str">
        <f>IF(LEN(A720)=0,"",INDEX('Smelter Look-up'!$A:$A,MATCH($A720,'Smelter Look-up'!$E:$E,0)))</f>
        <v/>
      </c>
      <c r="C720" s="242" t="str">
        <f>IF(LEN(A720)=0,"",INDEX('Smelter Look-up'!$C:$C,MATCH($A720,'Smelter Look-up'!$E:$E,0)))</f>
        <v/>
      </c>
      <c r="D720" s="236"/>
      <c r="E720" s="236" t="str">
        <f ca="1">IF(ISERROR($V720),"",OFFSET('Smelter Look-up'!$D$4,$V720-4,0)&amp;"")</f>
        <v/>
      </c>
      <c r="F720" s="236" t="str">
        <f ca="1">IF(ISERROR($V720),"",OFFSET('Smelter Look-up'!$E$4,$V720-4,0))</f>
        <v/>
      </c>
      <c r="G720" s="236" t="str">
        <f ca="1">IF(C720=$X$4,"Enter smelter details", IF(ISERROR($V720),"",OFFSET('Smelter Look-up'!$F$4,$V720-4,0)))</f>
        <v/>
      </c>
      <c r="H720" s="237" t="str">
        <f ca="1">IF(ISERROR($V720),"",OFFSET('Smelter Look-up'!$G$4,$V720-4,0))</f>
        <v/>
      </c>
      <c r="I720" s="238" t="str">
        <f ca="1">IF(ISERROR($V720),"",OFFSET('Smelter Look-up'!$H$4,$V720-4,0))</f>
        <v/>
      </c>
      <c r="J720" s="238" t="str">
        <f ca="1">IF(ISERROR($V720),"",OFFSET('Smelter Look-up'!$I$4,$V720-4,0))</f>
        <v/>
      </c>
      <c r="K720" s="240"/>
      <c r="L720" s="240"/>
      <c r="M720" s="240"/>
      <c r="N720" s="240"/>
      <c r="O720" s="240"/>
      <c r="P720" s="239"/>
      <c r="Q720" s="241"/>
      <c r="R720" s="236" t="str">
        <f ca="1">IF(ISERROR($V720),"",OFFSET('Smelter Look-up'!$C$4,$V720-4,0)&amp;"")</f>
        <v/>
      </c>
      <c r="S720" s="250" t="str">
        <f t="shared" ca="1" si="33"/>
        <v/>
      </c>
      <c r="T720" s="250" t="str">
        <f ca="1">IF(B720="","",IF(ISERROR(MATCH($J720,SorP!$B$1:$B$6230,0)),"",INDIRECT("'SorP'!$A$"&amp;MATCH($J720,SorP!$B$1:$B$6230,0))))</f>
        <v/>
      </c>
      <c r="U720" s="280"/>
      <c r="V720" s="281" t="e">
        <f>IF(C720="",NA(),MATCH($B720&amp;$C720,'Smelter Look-up'!$J:$J,0))</f>
        <v>#N/A</v>
      </c>
      <c r="W720" s="282"/>
      <c r="X720" s="282">
        <f t="shared" ca="1" si="34"/>
        <v>0</v>
      </c>
      <c r="Y720" s="282"/>
      <c r="Z720" s="282"/>
      <c r="AB720" s="284" t="str">
        <f t="shared" si="35"/>
        <v/>
      </c>
    </row>
    <row r="721" spans="1:28" s="283" customFormat="1" ht="20.25">
      <c r="A721" s="235"/>
      <c r="B721" s="236" t="str">
        <f>IF(LEN(A721)=0,"",INDEX('Smelter Look-up'!$A:$A,MATCH($A721,'Smelter Look-up'!$E:$E,0)))</f>
        <v/>
      </c>
      <c r="C721" s="242" t="str">
        <f>IF(LEN(A721)=0,"",INDEX('Smelter Look-up'!$C:$C,MATCH($A721,'Smelter Look-up'!$E:$E,0)))</f>
        <v/>
      </c>
      <c r="D721" s="236"/>
      <c r="E721" s="236" t="str">
        <f ca="1">IF(ISERROR($V721),"",OFFSET('Smelter Look-up'!$D$4,$V721-4,0)&amp;"")</f>
        <v/>
      </c>
      <c r="F721" s="236" t="str">
        <f ca="1">IF(ISERROR($V721),"",OFFSET('Smelter Look-up'!$E$4,$V721-4,0))</f>
        <v/>
      </c>
      <c r="G721" s="236" t="str">
        <f ca="1">IF(C721=$X$4,"Enter smelter details", IF(ISERROR($V721),"",OFFSET('Smelter Look-up'!$F$4,$V721-4,0)))</f>
        <v/>
      </c>
      <c r="H721" s="237" t="str">
        <f ca="1">IF(ISERROR($V721),"",OFFSET('Smelter Look-up'!$G$4,$V721-4,0))</f>
        <v/>
      </c>
      <c r="I721" s="238" t="str">
        <f ca="1">IF(ISERROR($V721),"",OFFSET('Smelter Look-up'!$H$4,$V721-4,0))</f>
        <v/>
      </c>
      <c r="J721" s="238" t="str">
        <f ca="1">IF(ISERROR($V721),"",OFFSET('Smelter Look-up'!$I$4,$V721-4,0))</f>
        <v/>
      </c>
      <c r="K721" s="240"/>
      <c r="L721" s="240"/>
      <c r="M721" s="240"/>
      <c r="N721" s="240"/>
      <c r="O721" s="240"/>
      <c r="P721" s="239"/>
      <c r="Q721" s="241"/>
      <c r="R721" s="236" t="str">
        <f ca="1">IF(ISERROR($V721),"",OFFSET('Smelter Look-up'!$C$4,$V721-4,0)&amp;"")</f>
        <v/>
      </c>
      <c r="S721" s="250" t="str">
        <f t="shared" ca="1" si="33"/>
        <v/>
      </c>
      <c r="T721" s="250" t="str">
        <f ca="1">IF(B721="","",IF(ISERROR(MATCH($J721,SorP!$B$1:$B$6230,0)),"",INDIRECT("'SorP'!$A$"&amp;MATCH($J721,SorP!$B$1:$B$6230,0))))</f>
        <v/>
      </c>
      <c r="U721" s="280"/>
      <c r="V721" s="281" t="e">
        <f>IF(C721="",NA(),MATCH($B721&amp;$C721,'Smelter Look-up'!$J:$J,0))</f>
        <v>#N/A</v>
      </c>
      <c r="W721" s="282"/>
      <c r="X721" s="282">
        <f t="shared" ca="1" si="34"/>
        <v>0</v>
      </c>
      <c r="Y721" s="282"/>
      <c r="Z721" s="282"/>
      <c r="AB721" s="284" t="str">
        <f t="shared" si="35"/>
        <v/>
      </c>
    </row>
    <row r="722" spans="1:28" s="283" customFormat="1" ht="20.25">
      <c r="A722" s="235"/>
      <c r="B722" s="236" t="str">
        <f>IF(LEN(A722)=0,"",INDEX('Smelter Look-up'!$A:$A,MATCH($A722,'Smelter Look-up'!$E:$E,0)))</f>
        <v/>
      </c>
      <c r="C722" s="242" t="str">
        <f>IF(LEN(A722)=0,"",INDEX('Smelter Look-up'!$C:$C,MATCH($A722,'Smelter Look-up'!$E:$E,0)))</f>
        <v/>
      </c>
      <c r="D722" s="236"/>
      <c r="E722" s="236" t="str">
        <f ca="1">IF(ISERROR($V722),"",OFFSET('Smelter Look-up'!$D$4,$V722-4,0)&amp;"")</f>
        <v/>
      </c>
      <c r="F722" s="236" t="str">
        <f ca="1">IF(ISERROR($V722),"",OFFSET('Smelter Look-up'!$E$4,$V722-4,0))</f>
        <v/>
      </c>
      <c r="G722" s="236" t="str">
        <f ca="1">IF(C722=$X$4,"Enter smelter details", IF(ISERROR($V722),"",OFFSET('Smelter Look-up'!$F$4,$V722-4,0)))</f>
        <v/>
      </c>
      <c r="H722" s="237" t="str">
        <f ca="1">IF(ISERROR($V722),"",OFFSET('Smelter Look-up'!$G$4,$V722-4,0))</f>
        <v/>
      </c>
      <c r="I722" s="238" t="str">
        <f ca="1">IF(ISERROR($V722),"",OFFSET('Smelter Look-up'!$H$4,$V722-4,0))</f>
        <v/>
      </c>
      <c r="J722" s="238" t="str">
        <f ca="1">IF(ISERROR($V722),"",OFFSET('Smelter Look-up'!$I$4,$V722-4,0))</f>
        <v/>
      </c>
      <c r="K722" s="240"/>
      <c r="L722" s="240"/>
      <c r="M722" s="240"/>
      <c r="N722" s="240"/>
      <c r="O722" s="240"/>
      <c r="P722" s="239"/>
      <c r="Q722" s="241"/>
      <c r="R722" s="236" t="str">
        <f ca="1">IF(ISERROR($V722),"",OFFSET('Smelter Look-up'!$C$4,$V722-4,0)&amp;"")</f>
        <v/>
      </c>
      <c r="S722" s="250" t="str">
        <f t="shared" ca="1" si="33"/>
        <v/>
      </c>
      <c r="T722" s="250" t="str">
        <f ca="1">IF(B722="","",IF(ISERROR(MATCH($J722,SorP!$B$1:$B$6230,0)),"",INDIRECT("'SorP'!$A$"&amp;MATCH($J722,SorP!$B$1:$B$6230,0))))</f>
        <v/>
      </c>
      <c r="U722" s="280"/>
      <c r="V722" s="281" t="e">
        <f>IF(C722="",NA(),MATCH($B722&amp;$C722,'Smelter Look-up'!$J:$J,0))</f>
        <v>#N/A</v>
      </c>
      <c r="W722" s="282"/>
      <c r="X722" s="282">
        <f t="shared" ca="1" si="34"/>
        <v>0</v>
      </c>
      <c r="Y722" s="282"/>
      <c r="Z722" s="282"/>
      <c r="AB722" s="284" t="str">
        <f t="shared" si="35"/>
        <v/>
      </c>
    </row>
    <row r="723" spans="1:28" s="283" customFormat="1" ht="20.25">
      <c r="A723" s="235"/>
      <c r="B723" s="236" t="str">
        <f>IF(LEN(A723)=0,"",INDEX('Smelter Look-up'!$A:$A,MATCH($A723,'Smelter Look-up'!$E:$E,0)))</f>
        <v/>
      </c>
      <c r="C723" s="242" t="str">
        <f>IF(LEN(A723)=0,"",INDEX('Smelter Look-up'!$C:$C,MATCH($A723,'Smelter Look-up'!$E:$E,0)))</f>
        <v/>
      </c>
      <c r="D723" s="236"/>
      <c r="E723" s="236" t="str">
        <f ca="1">IF(ISERROR($V723),"",OFFSET('Smelter Look-up'!$D$4,$V723-4,0)&amp;"")</f>
        <v/>
      </c>
      <c r="F723" s="236" t="str">
        <f ca="1">IF(ISERROR($V723),"",OFFSET('Smelter Look-up'!$E$4,$V723-4,0))</f>
        <v/>
      </c>
      <c r="G723" s="236" t="str">
        <f ca="1">IF(C723=$X$4,"Enter smelter details", IF(ISERROR($V723),"",OFFSET('Smelter Look-up'!$F$4,$V723-4,0)))</f>
        <v/>
      </c>
      <c r="H723" s="237" t="str">
        <f ca="1">IF(ISERROR($V723),"",OFFSET('Smelter Look-up'!$G$4,$V723-4,0))</f>
        <v/>
      </c>
      <c r="I723" s="238" t="str">
        <f ca="1">IF(ISERROR($V723),"",OFFSET('Smelter Look-up'!$H$4,$V723-4,0))</f>
        <v/>
      </c>
      <c r="J723" s="238" t="str">
        <f ca="1">IF(ISERROR($V723),"",OFFSET('Smelter Look-up'!$I$4,$V723-4,0))</f>
        <v/>
      </c>
      <c r="K723" s="240"/>
      <c r="L723" s="240"/>
      <c r="M723" s="240"/>
      <c r="N723" s="240"/>
      <c r="O723" s="240"/>
      <c r="P723" s="239"/>
      <c r="Q723" s="241"/>
      <c r="R723" s="236" t="str">
        <f ca="1">IF(ISERROR($V723),"",OFFSET('Smelter Look-up'!$C$4,$V723-4,0)&amp;"")</f>
        <v/>
      </c>
      <c r="S723" s="250" t="str">
        <f t="shared" ca="1" si="33"/>
        <v/>
      </c>
      <c r="T723" s="250" t="str">
        <f ca="1">IF(B723="","",IF(ISERROR(MATCH($J723,SorP!$B$1:$B$6230,0)),"",INDIRECT("'SorP'!$A$"&amp;MATCH($J723,SorP!$B$1:$B$6230,0))))</f>
        <v/>
      </c>
      <c r="U723" s="280"/>
      <c r="V723" s="281" t="e">
        <f>IF(C723="",NA(),MATCH($B723&amp;$C723,'Smelter Look-up'!$J:$J,0))</f>
        <v>#N/A</v>
      </c>
      <c r="W723" s="282"/>
      <c r="X723" s="282">
        <f t="shared" ca="1" si="34"/>
        <v>0</v>
      </c>
      <c r="Y723" s="282"/>
      <c r="Z723" s="282"/>
      <c r="AB723" s="284" t="str">
        <f t="shared" si="35"/>
        <v/>
      </c>
    </row>
    <row r="724" spans="1:28" s="283" customFormat="1" ht="20.25">
      <c r="A724" s="235"/>
      <c r="B724" s="236" t="str">
        <f>IF(LEN(A724)=0,"",INDEX('Smelter Look-up'!$A:$A,MATCH($A724,'Smelter Look-up'!$E:$E,0)))</f>
        <v/>
      </c>
      <c r="C724" s="242" t="str">
        <f>IF(LEN(A724)=0,"",INDEX('Smelter Look-up'!$C:$C,MATCH($A724,'Smelter Look-up'!$E:$E,0)))</f>
        <v/>
      </c>
      <c r="D724" s="236"/>
      <c r="E724" s="236" t="str">
        <f ca="1">IF(ISERROR($V724),"",OFFSET('Smelter Look-up'!$D$4,$V724-4,0)&amp;"")</f>
        <v/>
      </c>
      <c r="F724" s="236" t="str">
        <f ca="1">IF(ISERROR($V724),"",OFFSET('Smelter Look-up'!$E$4,$V724-4,0))</f>
        <v/>
      </c>
      <c r="G724" s="236" t="str">
        <f ca="1">IF(C724=$X$4,"Enter smelter details", IF(ISERROR($V724),"",OFFSET('Smelter Look-up'!$F$4,$V724-4,0)))</f>
        <v/>
      </c>
      <c r="H724" s="237" t="str">
        <f ca="1">IF(ISERROR($V724),"",OFFSET('Smelter Look-up'!$G$4,$V724-4,0))</f>
        <v/>
      </c>
      <c r="I724" s="238" t="str">
        <f ca="1">IF(ISERROR($V724),"",OFFSET('Smelter Look-up'!$H$4,$V724-4,0))</f>
        <v/>
      </c>
      <c r="J724" s="238" t="str">
        <f ca="1">IF(ISERROR($V724),"",OFFSET('Smelter Look-up'!$I$4,$V724-4,0))</f>
        <v/>
      </c>
      <c r="K724" s="240"/>
      <c r="L724" s="240"/>
      <c r="M724" s="240"/>
      <c r="N724" s="240"/>
      <c r="O724" s="240"/>
      <c r="P724" s="239"/>
      <c r="Q724" s="241"/>
      <c r="R724" s="236" t="str">
        <f ca="1">IF(ISERROR($V724),"",OFFSET('Smelter Look-up'!$C$4,$V724-4,0)&amp;"")</f>
        <v/>
      </c>
      <c r="S724" s="250" t="str">
        <f t="shared" ca="1" si="33"/>
        <v/>
      </c>
      <c r="T724" s="250" t="str">
        <f ca="1">IF(B724="","",IF(ISERROR(MATCH($J724,SorP!$B$1:$B$6230,0)),"",INDIRECT("'SorP'!$A$"&amp;MATCH($J724,SorP!$B$1:$B$6230,0))))</f>
        <v/>
      </c>
      <c r="U724" s="280"/>
      <c r="V724" s="281" t="e">
        <f>IF(C724="",NA(),MATCH($B724&amp;$C724,'Smelter Look-up'!$J:$J,0))</f>
        <v>#N/A</v>
      </c>
      <c r="W724" s="282"/>
      <c r="X724" s="282">
        <f t="shared" ca="1" si="34"/>
        <v>0</v>
      </c>
      <c r="Y724" s="282"/>
      <c r="Z724" s="282"/>
      <c r="AB724" s="284" t="str">
        <f t="shared" si="35"/>
        <v/>
      </c>
    </row>
    <row r="725" spans="1:28" s="283" customFormat="1" ht="20.25">
      <c r="A725" s="235"/>
      <c r="B725" s="236" t="str">
        <f>IF(LEN(A725)=0,"",INDEX('Smelter Look-up'!$A:$A,MATCH($A725,'Smelter Look-up'!$E:$E,0)))</f>
        <v/>
      </c>
      <c r="C725" s="242" t="str">
        <f>IF(LEN(A725)=0,"",INDEX('Smelter Look-up'!$C:$C,MATCH($A725,'Smelter Look-up'!$E:$E,0)))</f>
        <v/>
      </c>
      <c r="D725" s="236"/>
      <c r="E725" s="236" t="str">
        <f ca="1">IF(ISERROR($V725),"",OFFSET('Smelter Look-up'!$D$4,$V725-4,0)&amp;"")</f>
        <v/>
      </c>
      <c r="F725" s="236" t="str">
        <f ca="1">IF(ISERROR($V725),"",OFFSET('Smelter Look-up'!$E$4,$V725-4,0))</f>
        <v/>
      </c>
      <c r="G725" s="236" t="str">
        <f ca="1">IF(C725=$X$4,"Enter smelter details", IF(ISERROR($V725),"",OFFSET('Smelter Look-up'!$F$4,$V725-4,0)))</f>
        <v/>
      </c>
      <c r="H725" s="237" t="str">
        <f ca="1">IF(ISERROR($V725),"",OFFSET('Smelter Look-up'!$G$4,$V725-4,0))</f>
        <v/>
      </c>
      <c r="I725" s="238" t="str">
        <f ca="1">IF(ISERROR($V725),"",OFFSET('Smelter Look-up'!$H$4,$V725-4,0))</f>
        <v/>
      </c>
      <c r="J725" s="238" t="str">
        <f ca="1">IF(ISERROR($V725),"",OFFSET('Smelter Look-up'!$I$4,$V725-4,0))</f>
        <v/>
      </c>
      <c r="K725" s="240"/>
      <c r="L725" s="240"/>
      <c r="M725" s="240"/>
      <c r="N725" s="240"/>
      <c r="O725" s="240"/>
      <c r="P725" s="239"/>
      <c r="Q725" s="241"/>
      <c r="R725" s="236" t="str">
        <f ca="1">IF(ISERROR($V725),"",OFFSET('Smelter Look-up'!$C$4,$V725-4,0)&amp;"")</f>
        <v/>
      </c>
      <c r="S725" s="250" t="str">
        <f t="shared" ca="1" si="33"/>
        <v/>
      </c>
      <c r="T725" s="250" t="str">
        <f ca="1">IF(B725="","",IF(ISERROR(MATCH($J725,SorP!$B$1:$B$6230,0)),"",INDIRECT("'SorP'!$A$"&amp;MATCH($J725,SorP!$B$1:$B$6230,0))))</f>
        <v/>
      </c>
      <c r="U725" s="280"/>
      <c r="V725" s="281" t="e">
        <f>IF(C725="",NA(),MATCH($B725&amp;$C725,'Smelter Look-up'!$J:$J,0))</f>
        <v>#N/A</v>
      </c>
      <c r="W725" s="282"/>
      <c r="X725" s="282">
        <f t="shared" ca="1" si="34"/>
        <v>0</v>
      </c>
      <c r="Y725" s="282"/>
      <c r="Z725" s="282"/>
      <c r="AB725" s="284" t="str">
        <f t="shared" si="35"/>
        <v/>
      </c>
    </row>
    <row r="726" spans="1:28" s="283" customFormat="1" ht="20.25">
      <c r="A726" s="235"/>
      <c r="B726" s="236" t="str">
        <f>IF(LEN(A726)=0,"",INDEX('Smelter Look-up'!$A:$A,MATCH($A726,'Smelter Look-up'!$E:$E,0)))</f>
        <v/>
      </c>
      <c r="C726" s="242" t="str">
        <f>IF(LEN(A726)=0,"",INDEX('Smelter Look-up'!$C:$C,MATCH($A726,'Smelter Look-up'!$E:$E,0)))</f>
        <v/>
      </c>
      <c r="D726" s="236"/>
      <c r="E726" s="236" t="str">
        <f ca="1">IF(ISERROR($V726),"",OFFSET('Smelter Look-up'!$D$4,$V726-4,0)&amp;"")</f>
        <v/>
      </c>
      <c r="F726" s="236" t="str">
        <f ca="1">IF(ISERROR($V726),"",OFFSET('Smelter Look-up'!$E$4,$V726-4,0))</f>
        <v/>
      </c>
      <c r="G726" s="236" t="str">
        <f ca="1">IF(C726=$X$4,"Enter smelter details", IF(ISERROR($V726),"",OFFSET('Smelter Look-up'!$F$4,$V726-4,0)))</f>
        <v/>
      </c>
      <c r="H726" s="237" t="str">
        <f ca="1">IF(ISERROR($V726),"",OFFSET('Smelter Look-up'!$G$4,$V726-4,0))</f>
        <v/>
      </c>
      <c r="I726" s="238" t="str">
        <f ca="1">IF(ISERROR($V726),"",OFFSET('Smelter Look-up'!$H$4,$V726-4,0))</f>
        <v/>
      </c>
      <c r="J726" s="238" t="str">
        <f ca="1">IF(ISERROR($V726),"",OFFSET('Smelter Look-up'!$I$4,$V726-4,0))</f>
        <v/>
      </c>
      <c r="K726" s="240"/>
      <c r="L726" s="240"/>
      <c r="M726" s="240"/>
      <c r="N726" s="240"/>
      <c r="O726" s="240"/>
      <c r="P726" s="239"/>
      <c r="Q726" s="241"/>
      <c r="R726" s="236" t="str">
        <f ca="1">IF(ISERROR($V726),"",OFFSET('Smelter Look-up'!$C$4,$V726-4,0)&amp;"")</f>
        <v/>
      </c>
      <c r="S726" s="250" t="str">
        <f t="shared" ca="1" si="33"/>
        <v/>
      </c>
      <c r="T726" s="250" t="str">
        <f ca="1">IF(B726="","",IF(ISERROR(MATCH($J726,SorP!$B$1:$B$6230,0)),"",INDIRECT("'SorP'!$A$"&amp;MATCH($J726,SorP!$B$1:$B$6230,0))))</f>
        <v/>
      </c>
      <c r="U726" s="280"/>
      <c r="V726" s="281" t="e">
        <f>IF(C726="",NA(),MATCH($B726&amp;$C726,'Smelter Look-up'!$J:$J,0))</f>
        <v>#N/A</v>
      </c>
      <c r="W726" s="282"/>
      <c r="X726" s="282">
        <f t="shared" ca="1" si="34"/>
        <v>0</v>
      </c>
      <c r="Y726" s="282"/>
      <c r="Z726" s="282"/>
      <c r="AB726" s="284" t="str">
        <f t="shared" si="35"/>
        <v/>
      </c>
    </row>
    <row r="727" spans="1:28" s="283" customFormat="1" ht="20.25">
      <c r="A727" s="235"/>
      <c r="B727" s="236" t="str">
        <f>IF(LEN(A727)=0,"",INDEX('Smelter Look-up'!$A:$A,MATCH($A727,'Smelter Look-up'!$E:$E,0)))</f>
        <v/>
      </c>
      <c r="C727" s="242" t="str">
        <f>IF(LEN(A727)=0,"",INDEX('Smelter Look-up'!$C:$C,MATCH($A727,'Smelter Look-up'!$E:$E,0)))</f>
        <v/>
      </c>
      <c r="D727" s="236"/>
      <c r="E727" s="236" t="str">
        <f ca="1">IF(ISERROR($V727),"",OFFSET('Smelter Look-up'!$D$4,$V727-4,0)&amp;"")</f>
        <v/>
      </c>
      <c r="F727" s="236" t="str">
        <f ca="1">IF(ISERROR($V727),"",OFFSET('Smelter Look-up'!$E$4,$V727-4,0))</f>
        <v/>
      </c>
      <c r="G727" s="236" t="str">
        <f ca="1">IF(C727=$X$4,"Enter smelter details", IF(ISERROR($V727),"",OFFSET('Smelter Look-up'!$F$4,$V727-4,0)))</f>
        <v/>
      </c>
      <c r="H727" s="237" t="str">
        <f ca="1">IF(ISERROR($V727),"",OFFSET('Smelter Look-up'!$G$4,$V727-4,0))</f>
        <v/>
      </c>
      <c r="I727" s="238" t="str">
        <f ca="1">IF(ISERROR($V727),"",OFFSET('Smelter Look-up'!$H$4,$V727-4,0))</f>
        <v/>
      </c>
      <c r="J727" s="238" t="str">
        <f ca="1">IF(ISERROR($V727),"",OFFSET('Smelter Look-up'!$I$4,$V727-4,0))</f>
        <v/>
      </c>
      <c r="K727" s="240"/>
      <c r="L727" s="240"/>
      <c r="M727" s="240"/>
      <c r="N727" s="240"/>
      <c r="O727" s="240"/>
      <c r="P727" s="239"/>
      <c r="Q727" s="241"/>
      <c r="R727" s="236" t="str">
        <f ca="1">IF(ISERROR($V727),"",OFFSET('Smelter Look-up'!$C$4,$V727-4,0)&amp;"")</f>
        <v/>
      </c>
      <c r="S727" s="250" t="str">
        <f t="shared" ca="1" si="33"/>
        <v/>
      </c>
      <c r="T727" s="250" t="str">
        <f ca="1">IF(B727="","",IF(ISERROR(MATCH($J727,SorP!$B$1:$B$6230,0)),"",INDIRECT("'SorP'!$A$"&amp;MATCH($J727,SorP!$B$1:$B$6230,0))))</f>
        <v/>
      </c>
      <c r="U727" s="280"/>
      <c r="V727" s="281" t="e">
        <f>IF(C727="",NA(),MATCH($B727&amp;$C727,'Smelter Look-up'!$J:$J,0))</f>
        <v>#N/A</v>
      </c>
      <c r="W727" s="282"/>
      <c r="X727" s="282">
        <f t="shared" ca="1" si="34"/>
        <v>0</v>
      </c>
      <c r="Y727" s="282"/>
      <c r="Z727" s="282"/>
      <c r="AB727" s="284" t="str">
        <f t="shared" si="35"/>
        <v/>
      </c>
    </row>
    <row r="728" spans="1:28" s="283" customFormat="1" ht="20.25">
      <c r="A728" s="235"/>
      <c r="B728" s="236" t="str">
        <f>IF(LEN(A728)=0,"",INDEX('Smelter Look-up'!$A:$A,MATCH($A728,'Smelter Look-up'!$E:$E,0)))</f>
        <v/>
      </c>
      <c r="C728" s="242" t="str">
        <f>IF(LEN(A728)=0,"",INDEX('Smelter Look-up'!$C:$C,MATCH($A728,'Smelter Look-up'!$E:$E,0)))</f>
        <v/>
      </c>
      <c r="D728" s="236"/>
      <c r="E728" s="236" t="str">
        <f ca="1">IF(ISERROR($V728),"",OFFSET('Smelter Look-up'!$D$4,$V728-4,0)&amp;"")</f>
        <v/>
      </c>
      <c r="F728" s="236" t="str">
        <f ca="1">IF(ISERROR($V728),"",OFFSET('Smelter Look-up'!$E$4,$V728-4,0))</f>
        <v/>
      </c>
      <c r="G728" s="236" t="str">
        <f ca="1">IF(C728=$X$4,"Enter smelter details", IF(ISERROR($V728),"",OFFSET('Smelter Look-up'!$F$4,$V728-4,0)))</f>
        <v/>
      </c>
      <c r="H728" s="237" t="str">
        <f ca="1">IF(ISERROR($V728),"",OFFSET('Smelter Look-up'!$G$4,$V728-4,0))</f>
        <v/>
      </c>
      <c r="I728" s="238" t="str">
        <f ca="1">IF(ISERROR($V728),"",OFFSET('Smelter Look-up'!$H$4,$V728-4,0))</f>
        <v/>
      </c>
      <c r="J728" s="238" t="str">
        <f ca="1">IF(ISERROR($V728),"",OFFSET('Smelter Look-up'!$I$4,$V728-4,0))</f>
        <v/>
      </c>
      <c r="K728" s="240"/>
      <c r="L728" s="240"/>
      <c r="M728" s="240"/>
      <c r="N728" s="240"/>
      <c r="O728" s="240"/>
      <c r="P728" s="239"/>
      <c r="Q728" s="241"/>
      <c r="R728" s="236" t="str">
        <f ca="1">IF(ISERROR($V728),"",OFFSET('Smelter Look-up'!$C$4,$V728-4,0)&amp;"")</f>
        <v/>
      </c>
      <c r="S728" s="250" t="str">
        <f t="shared" ca="1" si="33"/>
        <v/>
      </c>
      <c r="T728" s="250" t="str">
        <f ca="1">IF(B728="","",IF(ISERROR(MATCH($J728,SorP!$B$1:$B$6230,0)),"",INDIRECT("'SorP'!$A$"&amp;MATCH($J728,SorP!$B$1:$B$6230,0))))</f>
        <v/>
      </c>
      <c r="U728" s="280"/>
      <c r="V728" s="281" t="e">
        <f>IF(C728="",NA(),MATCH($B728&amp;$C728,'Smelter Look-up'!$J:$J,0))</f>
        <v>#N/A</v>
      </c>
      <c r="W728" s="282"/>
      <c r="X728" s="282">
        <f t="shared" ca="1" si="34"/>
        <v>0</v>
      </c>
      <c r="Y728" s="282"/>
      <c r="Z728" s="282"/>
      <c r="AB728" s="284" t="str">
        <f t="shared" si="35"/>
        <v/>
      </c>
    </row>
    <row r="729" spans="1:28" s="283" customFormat="1" ht="20.25">
      <c r="A729" s="235"/>
      <c r="B729" s="236" t="str">
        <f>IF(LEN(A729)=0,"",INDEX('Smelter Look-up'!$A:$A,MATCH($A729,'Smelter Look-up'!$E:$E,0)))</f>
        <v/>
      </c>
      <c r="C729" s="242" t="str">
        <f>IF(LEN(A729)=0,"",INDEX('Smelter Look-up'!$C:$C,MATCH($A729,'Smelter Look-up'!$E:$E,0)))</f>
        <v/>
      </c>
      <c r="D729" s="236"/>
      <c r="E729" s="236" t="str">
        <f ca="1">IF(ISERROR($V729),"",OFFSET('Smelter Look-up'!$D$4,$V729-4,0)&amp;"")</f>
        <v/>
      </c>
      <c r="F729" s="236" t="str">
        <f ca="1">IF(ISERROR($V729),"",OFFSET('Smelter Look-up'!$E$4,$V729-4,0))</f>
        <v/>
      </c>
      <c r="G729" s="236" t="str">
        <f ca="1">IF(C729=$X$4,"Enter smelter details", IF(ISERROR($V729),"",OFFSET('Smelter Look-up'!$F$4,$V729-4,0)))</f>
        <v/>
      </c>
      <c r="H729" s="237" t="str">
        <f ca="1">IF(ISERROR($V729),"",OFFSET('Smelter Look-up'!$G$4,$V729-4,0))</f>
        <v/>
      </c>
      <c r="I729" s="238" t="str">
        <f ca="1">IF(ISERROR($V729),"",OFFSET('Smelter Look-up'!$H$4,$V729-4,0))</f>
        <v/>
      </c>
      <c r="J729" s="238" t="str">
        <f ca="1">IF(ISERROR($V729),"",OFFSET('Smelter Look-up'!$I$4,$V729-4,0))</f>
        <v/>
      </c>
      <c r="K729" s="240"/>
      <c r="L729" s="240"/>
      <c r="M729" s="240"/>
      <c r="N729" s="240"/>
      <c r="O729" s="240"/>
      <c r="P729" s="239"/>
      <c r="Q729" s="241"/>
      <c r="R729" s="236" t="str">
        <f ca="1">IF(ISERROR($V729),"",OFFSET('Smelter Look-up'!$C$4,$V729-4,0)&amp;"")</f>
        <v/>
      </c>
      <c r="S729" s="250" t="str">
        <f t="shared" ca="1" si="33"/>
        <v/>
      </c>
      <c r="T729" s="250" t="str">
        <f ca="1">IF(B729="","",IF(ISERROR(MATCH($J729,SorP!$B$1:$B$6230,0)),"",INDIRECT("'SorP'!$A$"&amp;MATCH($J729,SorP!$B$1:$B$6230,0))))</f>
        <v/>
      </c>
      <c r="U729" s="280"/>
      <c r="V729" s="281" t="e">
        <f>IF(C729="",NA(),MATCH($B729&amp;$C729,'Smelter Look-up'!$J:$J,0))</f>
        <v>#N/A</v>
      </c>
      <c r="W729" s="282"/>
      <c r="X729" s="282">
        <f t="shared" ca="1" si="34"/>
        <v>0</v>
      </c>
      <c r="Y729" s="282"/>
      <c r="Z729" s="282"/>
      <c r="AB729" s="284" t="str">
        <f t="shared" si="35"/>
        <v/>
      </c>
    </row>
    <row r="730" spans="1:28" s="283" customFormat="1" ht="20.25">
      <c r="A730" s="235"/>
      <c r="B730" s="236" t="str">
        <f>IF(LEN(A730)=0,"",INDEX('Smelter Look-up'!$A:$A,MATCH($A730,'Smelter Look-up'!$E:$E,0)))</f>
        <v/>
      </c>
      <c r="C730" s="242" t="str">
        <f>IF(LEN(A730)=0,"",INDEX('Smelter Look-up'!$C:$C,MATCH($A730,'Smelter Look-up'!$E:$E,0)))</f>
        <v/>
      </c>
      <c r="D730" s="236"/>
      <c r="E730" s="236" t="str">
        <f ca="1">IF(ISERROR($V730),"",OFFSET('Smelter Look-up'!$D$4,$V730-4,0)&amp;"")</f>
        <v/>
      </c>
      <c r="F730" s="236" t="str">
        <f ca="1">IF(ISERROR($V730),"",OFFSET('Smelter Look-up'!$E$4,$V730-4,0))</f>
        <v/>
      </c>
      <c r="G730" s="236" t="str">
        <f ca="1">IF(C730=$X$4,"Enter smelter details", IF(ISERROR($V730),"",OFFSET('Smelter Look-up'!$F$4,$V730-4,0)))</f>
        <v/>
      </c>
      <c r="H730" s="237" t="str">
        <f ca="1">IF(ISERROR($V730),"",OFFSET('Smelter Look-up'!$G$4,$V730-4,0))</f>
        <v/>
      </c>
      <c r="I730" s="238" t="str">
        <f ca="1">IF(ISERROR($V730),"",OFFSET('Smelter Look-up'!$H$4,$V730-4,0))</f>
        <v/>
      </c>
      <c r="J730" s="238" t="str">
        <f ca="1">IF(ISERROR($V730),"",OFFSET('Smelter Look-up'!$I$4,$V730-4,0))</f>
        <v/>
      </c>
      <c r="K730" s="240"/>
      <c r="L730" s="240"/>
      <c r="M730" s="240"/>
      <c r="N730" s="240"/>
      <c r="O730" s="240"/>
      <c r="P730" s="239"/>
      <c r="Q730" s="241"/>
      <c r="R730" s="236" t="str">
        <f ca="1">IF(ISERROR($V730),"",OFFSET('Smelter Look-up'!$C$4,$V730-4,0)&amp;"")</f>
        <v/>
      </c>
      <c r="S730" s="250" t="str">
        <f t="shared" ca="1" si="33"/>
        <v/>
      </c>
      <c r="T730" s="250" t="str">
        <f ca="1">IF(B730="","",IF(ISERROR(MATCH($J730,SorP!$B$1:$B$6230,0)),"",INDIRECT("'SorP'!$A$"&amp;MATCH($J730,SorP!$B$1:$B$6230,0))))</f>
        <v/>
      </c>
      <c r="U730" s="280"/>
      <c r="V730" s="281" t="e">
        <f>IF(C730="",NA(),MATCH($B730&amp;$C730,'Smelter Look-up'!$J:$J,0))</f>
        <v>#N/A</v>
      </c>
      <c r="W730" s="282"/>
      <c r="X730" s="282">
        <f t="shared" ca="1" si="34"/>
        <v>0</v>
      </c>
      <c r="Y730" s="282"/>
      <c r="Z730" s="282"/>
      <c r="AB730" s="284" t="str">
        <f t="shared" si="35"/>
        <v/>
      </c>
    </row>
    <row r="731" spans="1:28" s="283" customFormat="1" ht="20.25">
      <c r="A731" s="235"/>
      <c r="B731" s="236" t="str">
        <f>IF(LEN(A731)=0,"",INDEX('Smelter Look-up'!$A:$A,MATCH($A731,'Smelter Look-up'!$E:$E,0)))</f>
        <v/>
      </c>
      <c r="C731" s="242" t="str">
        <f>IF(LEN(A731)=0,"",INDEX('Smelter Look-up'!$C:$C,MATCH($A731,'Smelter Look-up'!$E:$E,0)))</f>
        <v/>
      </c>
      <c r="D731" s="236"/>
      <c r="E731" s="236" t="str">
        <f ca="1">IF(ISERROR($V731),"",OFFSET('Smelter Look-up'!$D$4,$V731-4,0)&amp;"")</f>
        <v/>
      </c>
      <c r="F731" s="236" t="str">
        <f ca="1">IF(ISERROR($V731),"",OFFSET('Smelter Look-up'!$E$4,$V731-4,0))</f>
        <v/>
      </c>
      <c r="G731" s="236" t="str">
        <f ca="1">IF(C731=$X$4,"Enter smelter details", IF(ISERROR($V731),"",OFFSET('Smelter Look-up'!$F$4,$V731-4,0)))</f>
        <v/>
      </c>
      <c r="H731" s="237" t="str">
        <f ca="1">IF(ISERROR($V731),"",OFFSET('Smelter Look-up'!$G$4,$V731-4,0))</f>
        <v/>
      </c>
      <c r="I731" s="238" t="str">
        <f ca="1">IF(ISERROR($V731),"",OFFSET('Smelter Look-up'!$H$4,$V731-4,0))</f>
        <v/>
      </c>
      <c r="J731" s="238" t="str">
        <f ca="1">IF(ISERROR($V731),"",OFFSET('Smelter Look-up'!$I$4,$V731-4,0))</f>
        <v/>
      </c>
      <c r="K731" s="240"/>
      <c r="L731" s="240"/>
      <c r="M731" s="240"/>
      <c r="N731" s="240"/>
      <c r="O731" s="240"/>
      <c r="P731" s="239"/>
      <c r="Q731" s="241"/>
      <c r="R731" s="236" t="str">
        <f ca="1">IF(ISERROR($V731),"",OFFSET('Smelter Look-up'!$C$4,$V731-4,0)&amp;"")</f>
        <v/>
      </c>
      <c r="S731" s="250" t="str">
        <f t="shared" ca="1" si="33"/>
        <v/>
      </c>
      <c r="T731" s="250" t="str">
        <f ca="1">IF(B731="","",IF(ISERROR(MATCH($J731,SorP!$B$1:$B$6230,0)),"",INDIRECT("'SorP'!$A$"&amp;MATCH($J731,SorP!$B$1:$B$6230,0))))</f>
        <v/>
      </c>
      <c r="U731" s="280"/>
      <c r="V731" s="281" t="e">
        <f>IF(C731="",NA(),MATCH($B731&amp;$C731,'Smelter Look-up'!$J:$J,0))</f>
        <v>#N/A</v>
      </c>
      <c r="W731" s="282"/>
      <c r="X731" s="282">
        <f t="shared" ca="1" si="34"/>
        <v>0</v>
      </c>
      <c r="Y731" s="282"/>
      <c r="Z731" s="282"/>
      <c r="AB731" s="284" t="str">
        <f t="shared" si="35"/>
        <v/>
      </c>
    </row>
    <row r="732" spans="1:28" s="283" customFormat="1" ht="20.25">
      <c r="A732" s="235"/>
      <c r="B732" s="236" t="str">
        <f>IF(LEN(A732)=0,"",INDEX('Smelter Look-up'!$A:$A,MATCH($A732,'Smelter Look-up'!$E:$E,0)))</f>
        <v/>
      </c>
      <c r="C732" s="242" t="str">
        <f>IF(LEN(A732)=0,"",INDEX('Smelter Look-up'!$C:$C,MATCH($A732,'Smelter Look-up'!$E:$E,0)))</f>
        <v/>
      </c>
      <c r="D732" s="236"/>
      <c r="E732" s="236" t="str">
        <f ca="1">IF(ISERROR($V732),"",OFFSET('Smelter Look-up'!$D$4,$V732-4,0)&amp;"")</f>
        <v/>
      </c>
      <c r="F732" s="236" t="str">
        <f ca="1">IF(ISERROR($V732),"",OFFSET('Smelter Look-up'!$E$4,$V732-4,0))</f>
        <v/>
      </c>
      <c r="G732" s="236" t="str">
        <f ca="1">IF(C732=$X$4,"Enter smelter details", IF(ISERROR($V732),"",OFFSET('Smelter Look-up'!$F$4,$V732-4,0)))</f>
        <v/>
      </c>
      <c r="H732" s="237" t="str">
        <f ca="1">IF(ISERROR($V732),"",OFFSET('Smelter Look-up'!$G$4,$V732-4,0))</f>
        <v/>
      </c>
      <c r="I732" s="238" t="str">
        <f ca="1">IF(ISERROR($V732),"",OFFSET('Smelter Look-up'!$H$4,$V732-4,0))</f>
        <v/>
      </c>
      <c r="J732" s="238" t="str">
        <f ca="1">IF(ISERROR($V732),"",OFFSET('Smelter Look-up'!$I$4,$V732-4,0))</f>
        <v/>
      </c>
      <c r="K732" s="240"/>
      <c r="L732" s="240"/>
      <c r="M732" s="240"/>
      <c r="N732" s="240"/>
      <c r="O732" s="240"/>
      <c r="P732" s="239"/>
      <c r="Q732" s="241"/>
      <c r="R732" s="236" t="str">
        <f ca="1">IF(ISERROR($V732),"",OFFSET('Smelter Look-up'!$C$4,$V732-4,0)&amp;"")</f>
        <v/>
      </c>
      <c r="S732" s="250" t="str">
        <f t="shared" ca="1" si="33"/>
        <v/>
      </c>
      <c r="T732" s="250" t="str">
        <f ca="1">IF(B732="","",IF(ISERROR(MATCH($J732,SorP!$B$1:$B$6230,0)),"",INDIRECT("'SorP'!$A$"&amp;MATCH($J732,SorP!$B$1:$B$6230,0))))</f>
        <v/>
      </c>
      <c r="U732" s="280"/>
      <c r="V732" s="281" t="e">
        <f>IF(C732="",NA(),MATCH($B732&amp;$C732,'Smelter Look-up'!$J:$J,0))</f>
        <v>#N/A</v>
      </c>
      <c r="W732" s="282"/>
      <c r="X732" s="282">
        <f t="shared" ca="1" si="34"/>
        <v>0</v>
      </c>
      <c r="Y732" s="282"/>
      <c r="Z732" s="282"/>
      <c r="AB732" s="284" t="str">
        <f t="shared" si="35"/>
        <v/>
      </c>
    </row>
    <row r="733" spans="1:28" s="283" customFormat="1" ht="20.25">
      <c r="A733" s="235"/>
      <c r="B733" s="236" t="str">
        <f>IF(LEN(A733)=0,"",INDEX('Smelter Look-up'!$A:$A,MATCH($A733,'Smelter Look-up'!$E:$E,0)))</f>
        <v/>
      </c>
      <c r="C733" s="242" t="str">
        <f>IF(LEN(A733)=0,"",INDEX('Smelter Look-up'!$C:$C,MATCH($A733,'Smelter Look-up'!$E:$E,0)))</f>
        <v/>
      </c>
      <c r="D733" s="236"/>
      <c r="E733" s="236" t="str">
        <f ca="1">IF(ISERROR($V733),"",OFFSET('Smelter Look-up'!$D$4,$V733-4,0)&amp;"")</f>
        <v/>
      </c>
      <c r="F733" s="236" t="str">
        <f ca="1">IF(ISERROR($V733),"",OFFSET('Smelter Look-up'!$E$4,$V733-4,0))</f>
        <v/>
      </c>
      <c r="G733" s="236" t="str">
        <f ca="1">IF(C733=$X$4,"Enter smelter details", IF(ISERROR($V733),"",OFFSET('Smelter Look-up'!$F$4,$V733-4,0)))</f>
        <v/>
      </c>
      <c r="H733" s="237" t="str">
        <f ca="1">IF(ISERROR($V733),"",OFFSET('Smelter Look-up'!$G$4,$V733-4,0))</f>
        <v/>
      </c>
      <c r="I733" s="238" t="str">
        <f ca="1">IF(ISERROR($V733),"",OFFSET('Smelter Look-up'!$H$4,$V733-4,0))</f>
        <v/>
      </c>
      <c r="J733" s="238" t="str">
        <f ca="1">IF(ISERROR($V733),"",OFFSET('Smelter Look-up'!$I$4,$V733-4,0))</f>
        <v/>
      </c>
      <c r="K733" s="240"/>
      <c r="L733" s="240"/>
      <c r="M733" s="240"/>
      <c r="N733" s="240"/>
      <c r="O733" s="240"/>
      <c r="P733" s="239"/>
      <c r="Q733" s="241"/>
      <c r="R733" s="236" t="str">
        <f ca="1">IF(ISERROR($V733),"",OFFSET('Smelter Look-up'!$C$4,$V733-4,0)&amp;"")</f>
        <v/>
      </c>
      <c r="S733" s="250" t="str">
        <f t="shared" ca="1" si="33"/>
        <v/>
      </c>
      <c r="T733" s="250" t="str">
        <f ca="1">IF(B733="","",IF(ISERROR(MATCH($J733,SorP!$B$1:$B$6230,0)),"",INDIRECT("'SorP'!$A$"&amp;MATCH($J733,SorP!$B$1:$B$6230,0))))</f>
        <v/>
      </c>
      <c r="U733" s="280"/>
      <c r="V733" s="281" t="e">
        <f>IF(C733="",NA(),MATCH($B733&amp;$C733,'Smelter Look-up'!$J:$J,0))</f>
        <v>#N/A</v>
      </c>
      <c r="W733" s="282"/>
      <c r="X733" s="282">
        <f t="shared" ca="1" si="34"/>
        <v>0</v>
      </c>
      <c r="Y733" s="282"/>
      <c r="Z733" s="282"/>
      <c r="AB733" s="284" t="str">
        <f t="shared" si="35"/>
        <v/>
      </c>
    </row>
    <row r="734" spans="1:28" s="283" customFormat="1" ht="20.25">
      <c r="A734" s="235"/>
      <c r="B734" s="236" t="str">
        <f>IF(LEN(A734)=0,"",INDEX('Smelter Look-up'!$A:$A,MATCH($A734,'Smelter Look-up'!$E:$E,0)))</f>
        <v/>
      </c>
      <c r="C734" s="242" t="str">
        <f>IF(LEN(A734)=0,"",INDEX('Smelter Look-up'!$C:$C,MATCH($A734,'Smelter Look-up'!$E:$E,0)))</f>
        <v/>
      </c>
      <c r="D734" s="236"/>
      <c r="E734" s="236" t="str">
        <f ca="1">IF(ISERROR($V734),"",OFFSET('Smelter Look-up'!$D$4,$V734-4,0)&amp;"")</f>
        <v/>
      </c>
      <c r="F734" s="236" t="str">
        <f ca="1">IF(ISERROR($V734),"",OFFSET('Smelter Look-up'!$E$4,$V734-4,0))</f>
        <v/>
      </c>
      <c r="G734" s="236" t="str">
        <f ca="1">IF(C734=$X$4,"Enter smelter details", IF(ISERROR($V734),"",OFFSET('Smelter Look-up'!$F$4,$V734-4,0)))</f>
        <v/>
      </c>
      <c r="H734" s="237" t="str">
        <f ca="1">IF(ISERROR($V734),"",OFFSET('Smelter Look-up'!$G$4,$V734-4,0))</f>
        <v/>
      </c>
      <c r="I734" s="238" t="str">
        <f ca="1">IF(ISERROR($V734),"",OFFSET('Smelter Look-up'!$H$4,$V734-4,0))</f>
        <v/>
      </c>
      <c r="J734" s="238" t="str">
        <f ca="1">IF(ISERROR($V734),"",OFFSET('Smelter Look-up'!$I$4,$V734-4,0))</f>
        <v/>
      </c>
      <c r="K734" s="240"/>
      <c r="L734" s="240"/>
      <c r="M734" s="240"/>
      <c r="N734" s="240"/>
      <c r="O734" s="240"/>
      <c r="P734" s="239"/>
      <c r="Q734" s="241"/>
      <c r="R734" s="236" t="str">
        <f ca="1">IF(ISERROR($V734),"",OFFSET('Smelter Look-up'!$C$4,$V734-4,0)&amp;"")</f>
        <v/>
      </c>
      <c r="S734" s="250" t="str">
        <f t="shared" ca="1" si="33"/>
        <v/>
      </c>
      <c r="T734" s="250" t="str">
        <f ca="1">IF(B734="","",IF(ISERROR(MATCH($J734,SorP!$B$1:$B$6230,0)),"",INDIRECT("'SorP'!$A$"&amp;MATCH($J734,SorP!$B$1:$B$6230,0))))</f>
        <v/>
      </c>
      <c r="U734" s="280"/>
      <c r="V734" s="281" t="e">
        <f>IF(C734="",NA(),MATCH($B734&amp;$C734,'Smelter Look-up'!$J:$J,0))</f>
        <v>#N/A</v>
      </c>
      <c r="W734" s="282"/>
      <c r="X734" s="282">
        <f t="shared" ca="1" si="34"/>
        <v>0</v>
      </c>
      <c r="Y734" s="282"/>
      <c r="Z734" s="282"/>
      <c r="AB734" s="284" t="str">
        <f t="shared" si="35"/>
        <v/>
      </c>
    </row>
    <row r="735" spans="1:28" s="283" customFormat="1" ht="20.25">
      <c r="A735" s="235"/>
      <c r="B735" s="236" t="str">
        <f>IF(LEN(A735)=0,"",INDEX('Smelter Look-up'!$A:$A,MATCH($A735,'Smelter Look-up'!$E:$E,0)))</f>
        <v/>
      </c>
      <c r="C735" s="242" t="str">
        <f>IF(LEN(A735)=0,"",INDEX('Smelter Look-up'!$C:$C,MATCH($A735,'Smelter Look-up'!$E:$E,0)))</f>
        <v/>
      </c>
      <c r="D735" s="236"/>
      <c r="E735" s="236" t="str">
        <f ca="1">IF(ISERROR($V735),"",OFFSET('Smelter Look-up'!$D$4,$V735-4,0)&amp;"")</f>
        <v/>
      </c>
      <c r="F735" s="236" t="str">
        <f ca="1">IF(ISERROR($V735),"",OFFSET('Smelter Look-up'!$E$4,$V735-4,0))</f>
        <v/>
      </c>
      <c r="G735" s="236" t="str">
        <f ca="1">IF(C735=$X$4,"Enter smelter details", IF(ISERROR($V735),"",OFFSET('Smelter Look-up'!$F$4,$V735-4,0)))</f>
        <v/>
      </c>
      <c r="H735" s="237" t="str">
        <f ca="1">IF(ISERROR($V735),"",OFFSET('Smelter Look-up'!$G$4,$V735-4,0))</f>
        <v/>
      </c>
      <c r="I735" s="238" t="str">
        <f ca="1">IF(ISERROR($V735),"",OFFSET('Smelter Look-up'!$H$4,$V735-4,0))</f>
        <v/>
      </c>
      <c r="J735" s="238" t="str">
        <f ca="1">IF(ISERROR($V735),"",OFFSET('Smelter Look-up'!$I$4,$V735-4,0))</f>
        <v/>
      </c>
      <c r="K735" s="240"/>
      <c r="L735" s="240"/>
      <c r="M735" s="240"/>
      <c r="N735" s="240"/>
      <c r="O735" s="240"/>
      <c r="P735" s="239"/>
      <c r="Q735" s="241"/>
      <c r="R735" s="236" t="str">
        <f ca="1">IF(ISERROR($V735),"",OFFSET('Smelter Look-up'!$C$4,$V735-4,0)&amp;"")</f>
        <v/>
      </c>
      <c r="S735" s="250" t="str">
        <f t="shared" ca="1" si="33"/>
        <v/>
      </c>
      <c r="T735" s="250" t="str">
        <f ca="1">IF(B735="","",IF(ISERROR(MATCH($J735,SorP!$B$1:$B$6230,0)),"",INDIRECT("'SorP'!$A$"&amp;MATCH($J735,SorP!$B$1:$B$6230,0))))</f>
        <v/>
      </c>
      <c r="U735" s="280"/>
      <c r="V735" s="281" t="e">
        <f>IF(C735="",NA(),MATCH($B735&amp;$C735,'Smelter Look-up'!$J:$J,0))</f>
        <v>#N/A</v>
      </c>
      <c r="W735" s="282"/>
      <c r="X735" s="282">
        <f t="shared" ca="1" si="34"/>
        <v>0</v>
      </c>
      <c r="Y735" s="282"/>
      <c r="Z735" s="282"/>
      <c r="AB735" s="284" t="str">
        <f t="shared" si="35"/>
        <v/>
      </c>
    </row>
    <row r="736" spans="1:28" s="283" customFormat="1" ht="20.25">
      <c r="A736" s="235"/>
      <c r="B736" s="236" t="str">
        <f>IF(LEN(A736)=0,"",INDEX('Smelter Look-up'!$A:$A,MATCH($A736,'Smelter Look-up'!$E:$E,0)))</f>
        <v/>
      </c>
      <c r="C736" s="242" t="str">
        <f>IF(LEN(A736)=0,"",INDEX('Smelter Look-up'!$C:$C,MATCH($A736,'Smelter Look-up'!$E:$E,0)))</f>
        <v/>
      </c>
      <c r="D736" s="236"/>
      <c r="E736" s="236" t="str">
        <f ca="1">IF(ISERROR($V736),"",OFFSET('Smelter Look-up'!$D$4,$V736-4,0)&amp;"")</f>
        <v/>
      </c>
      <c r="F736" s="236" t="str">
        <f ca="1">IF(ISERROR($V736),"",OFFSET('Smelter Look-up'!$E$4,$V736-4,0))</f>
        <v/>
      </c>
      <c r="G736" s="236" t="str">
        <f ca="1">IF(C736=$X$4,"Enter smelter details", IF(ISERROR($V736),"",OFFSET('Smelter Look-up'!$F$4,$V736-4,0)))</f>
        <v/>
      </c>
      <c r="H736" s="237" t="str">
        <f ca="1">IF(ISERROR($V736),"",OFFSET('Smelter Look-up'!$G$4,$V736-4,0))</f>
        <v/>
      </c>
      <c r="I736" s="238" t="str">
        <f ca="1">IF(ISERROR($V736),"",OFFSET('Smelter Look-up'!$H$4,$V736-4,0))</f>
        <v/>
      </c>
      <c r="J736" s="238" t="str">
        <f ca="1">IF(ISERROR($V736),"",OFFSET('Smelter Look-up'!$I$4,$V736-4,0))</f>
        <v/>
      </c>
      <c r="K736" s="240"/>
      <c r="L736" s="240"/>
      <c r="M736" s="240"/>
      <c r="N736" s="240"/>
      <c r="O736" s="240"/>
      <c r="P736" s="239"/>
      <c r="Q736" s="241"/>
      <c r="R736" s="236" t="str">
        <f ca="1">IF(ISERROR($V736),"",OFFSET('Smelter Look-up'!$C$4,$V736-4,0)&amp;"")</f>
        <v/>
      </c>
      <c r="S736" s="250" t="str">
        <f t="shared" ca="1" si="33"/>
        <v/>
      </c>
      <c r="T736" s="250" t="str">
        <f ca="1">IF(B736="","",IF(ISERROR(MATCH($J736,SorP!$B$1:$B$6230,0)),"",INDIRECT("'SorP'!$A$"&amp;MATCH($J736,SorP!$B$1:$B$6230,0))))</f>
        <v/>
      </c>
      <c r="U736" s="280"/>
      <c r="V736" s="281" t="e">
        <f>IF(C736="",NA(),MATCH($B736&amp;$C736,'Smelter Look-up'!$J:$J,0))</f>
        <v>#N/A</v>
      </c>
      <c r="W736" s="282"/>
      <c r="X736" s="282">
        <f t="shared" ca="1" si="34"/>
        <v>0</v>
      </c>
      <c r="Y736" s="282"/>
      <c r="Z736" s="282"/>
      <c r="AB736" s="284" t="str">
        <f t="shared" si="35"/>
        <v/>
      </c>
    </row>
    <row r="737" spans="1:28" s="283" customFormat="1" ht="20.25">
      <c r="A737" s="235"/>
      <c r="B737" s="236" t="str">
        <f>IF(LEN(A737)=0,"",INDEX('Smelter Look-up'!$A:$A,MATCH($A737,'Smelter Look-up'!$E:$E,0)))</f>
        <v/>
      </c>
      <c r="C737" s="242" t="str">
        <f>IF(LEN(A737)=0,"",INDEX('Smelter Look-up'!$C:$C,MATCH($A737,'Smelter Look-up'!$E:$E,0)))</f>
        <v/>
      </c>
      <c r="D737" s="236"/>
      <c r="E737" s="236" t="str">
        <f ca="1">IF(ISERROR($V737),"",OFFSET('Smelter Look-up'!$D$4,$V737-4,0)&amp;"")</f>
        <v/>
      </c>
      <c r="F737" s="236" t="str">
        <f ca="1">IF(ISERROR($V737),"",OFFSET('Smelter Look-up'!$E$4,$V737-4,0))</f>
        <v/>
      </c>
      <c r="G737" s="236" t="str">
        <f ca="1">IF(C737=$X$4,"Enter smelter details", IF(ISERROR($V737),"",OFFSET('Smelter Look-up'!$F$4,$V737-4,0)))</f>
        <v/>
      </c>
      <c r="H737" s="237" t="str">
        <f ca="1">IF(ISERROR($V737),"",OFFSET('Smelter Look-up'!$G$4,$V737-4,0))</f>
        <v/>
      </c>
      <c r="I737" s="238" t="str">
        <f ca="1">IF(ISERROR($V737),"",OFFSET('Smelter Look-up'!$H$4,$V737-4,0))</f>
        <v/>
      </c>
      <c r="J737" s="238" t="str">
        <f ca="1">IF(ISERROR($V737),"",OFFSET('Smelter Look-up'!$I$4,$V737-4,0))</f>
        <v/>
      </c>
      <c r="K737" s="240"/>
      <c r="L737" s="240"/>
      <c r="M737" s="240"/>
      <c r="N737" s="240"/>
      <c r="O737" s="240"/>
      <c r="P737" s="239"/>
      <c r="Q737" s="241"/>
      <c r="R737" s="236" t="str">
        <f ca="1">IF(ISERROR($V737),"",OFFSET('Smelter Look-up'!$C$4,$V737-4,0)&amp;"")</f>
        <v/>
      </c>
      <c r="S737" s="250" t="str">
        <f t="shared" ca="1" si="33"/>
        <v/>
      </c>
      <c r="T737" s="250" t="str">
        <f ca="1">IF(B737="","",IF(ISERROR(MATCH($J737,SorP!$B$1:$B$6230,0)),"",INDIRECT("'SorP'!$A$"&amp;MATCH($J737,SorP!$B$1:$B$6230,0))))</f>
        <v/>
      </c>
      <c r="U737" s="280"/>
      <c r="V737" s="281" t="e">
        <f>IF(C737="",NA(),MATCH($B737&amp;$C737,'Smelter Look-up'!$J:$J,0))</f>
        <v>#N/A</v>
      </c>
      <c r="W737" s="282"/>
      <c r="X737" s="282">
        <f t="shared" ca="1" si="34"/>
        <v>0</v>
      </c>
      <c r="Y737" s="282"/>
      <c r="Z737" s="282"/>
      <c r="AB737" s="284" t="str">
        <f t="shared" si="35"/>
        <v/>
      </c>
    </row>
    <row r="738" spans="1:28" s="283" customFormat="1" ht="20.25">
      <c r="A738" s="235"/>
      <c r="B738" s="236" t="str">
        <f>IF(LEN(A738)=0,"",INDEX('Smelter Look-up'!$A:$A,MATCH($A738,'Smelter Look-up'!$E:$E,0)))</f>
        <v/>
      </c>
      <c r="C738" s="242" t="str">
        <f>IF(LEN(A738)=0,"",INDEX('Smelter Look-up'!$C:$C,MATCH($A738,'Smelter Look-up'!$E:$E,0)))</f>
        <v/>
      </c>
      <c r="D738" s="236"/>
      <c r="E738" s="236" t="str">
        <f ca="1">IF(ISERROR($V738),"",OFFSET('Smelter Look-up'!$D$4,$V738-4,0)&amp;"")</f>
        <v/>
      </c>
      <c r="F738" s="236" t="str">
        <f ca="1">IF(ISERROR($V738),"",OFFSET('Smelter Look-up'!$E$4,$V738-4,0))</f>
        <v/>
      </c>
      <c r="G738" s="236" t="str">
        <f ca="1">IF(C738=$X$4,"Enter smelter details", IF(ISERROR($V738),"",OFFSET('Smelter Look-up'!$F$4,$V738-4,0)))</f>
        <v/>
      </c>
      <c r="H738" s="237" t="str">
        <f ca="1">IF(ISERROR($V738),"",OFFSET('Smelter Look-up'!$G$4,$V738-4,0))</f>
        <v/>
      </c>
      <c r="I738" s="238" t="str">
        <f ca="1">IF(ISERROR($V738),"",OFFSET('Smelter Look-up'!$H$4,$V738-4,0))</f>
        <v/>
      </c>
      <c r="J738" s="238" t="str">
        <f ca="1">IF(ISERROR($V738),"",OFFSET('Smelter Look-up'!$I$4,$V738-4,0))</f>
        <v/>
      </c>
      <c r="K738" s="240"/>
      <c r="L738" s="240"/>
      <c r="M738" s="240"/>
      <c r="N738" s="240"/>
      <c r="O738" s="240"/>
      <c r="P738" s="239"/>
      <c r="Q738" s="241"/>
      <c r="R738" s="236" t="str">
        <f ca="1">IF(ISERROR($V738),"",OFFSET('Smelter Look-up'!$C$4,$V738-4,0)&amp;"")</f>
        <v/>
      </c>
      <c r="S738" s="250" t="str">
        <f t="shared" ca="1" si="33"/>
        <v/>
      </c>
      <c r="T738" s="250" t="str">
        <f ca="1">IF(B738="","",IF(ISERROR(MATCH($J738,SorP!$B$1:$B$6230,0)),"",INDIRECT("'SorP'!$A$"&amp;MATCH($J738,SorP!$B$1:$B$6230,0))))</f>
        <v/>
      </c>
      <c r="U738" s="280"/>
      <c r="V738" s="281" t="e">
        <f>IF(C738="",NA(),MATCH($B738&amp;$C738,'Smelter Look-up'!$J:$J,0))</f>
        <v>#N/A</v>
      </c>
      <c r="W738" s="282"/>
      <c r="X738" s="282">
        <f t="shared" ca="1" si="34"/>
        <v>0</v>
      </c>
      <c r="Y738" s="282"/>
      <c r="Z738" s="282"/>
      <c r="AB738" s="284" t="str">
        <f t="shared" si="35"/>
        <v/>
      </c>
    </row>
    <row r="739" spans="1:28" s="283" customFormat="1" ht="20.25">
      <c r="A739" s="235"/>
      <c r="B739" s="236" t="str">
        <f>IF(LEN(A739)=0,"",INDEX('Smelter Look-up'!$A:$A,MATCH($A739,'Smelter Look-up'!$E:$E,0)))</f>
        <v/>
      </c>
      <c r="C739" s="242" t="str">
        <f>IF(LEN(A739)=0,"",INDEX('Smelter Look-up'!$C:$C,MATCH($A739,'Smelter Look-up'!$E:$E,0)))</f>
        <v/>
      </c>
      <c r="D739" s="236"/>
      <c r="E739" s="236" t="str">
        <f ca="1">IF(ISERROR($V739),"",OFFSET('Smelter Look-up'!$D$4,$V739-4,0)&amp;"")</f>
        <v/>
      </c>
      <c r="F739" s="236" t="str">
        <f ca="1">IF(ISERROR($V739),"",OFFSET('Smelter Look-up'!$E$4,$V739-4,0))</f>
        <v/>
      </c>
      <c r="G739" s="236" t="str">
        <f ca="1">IF(C739=$X$4,"Enter smelter details", IF(ISERROR($V739),"",OFFSET('Smelter Look-up'!$F$4,$V739-4,0)))</f>
        <v/>
      </c>
      <c r="H739" s="237" t="str">
        <f ca="1">IF(ISERROR($V739),"",OFFSET('Smelter Look-up'!$G$4,$V739-4,0))</f>
        <v/>
      </c>
      <c r="I739" s="238" t="str">
        <f ca="1">IF(ISERROR($V739),"",OFFSET('Smelter Look-up'!$H$4,$V739-4,0))</f>
        <v/>
      </c>
      <c r="J739" s="238" t="str">
        <f ca="1">IF(ISERROR($V739),"",OFFSET('Smelter Look-up'!$I$4,$V739-4,0))</f>
        <v/>
      </c>
      <c r="K739" s="240"/>
      <c r="L739" s="240"/>
      <c r="M739" s="240"/>
      <c r="N739" s="240"/>
      <c r="O739" s="240"/>
      <c r="P739" s="239"/>
      <c r="Q739" s="241"/>
      <c r="R739" s="236" t="str">
        <f ca="1">IF(ISERROR($V739),"",OFFSET('Smelter Look-up'!$C$4,$V739-4,0)&amp;"")</f>
        <v/>
      </c>
      <c r="S739" s="250" t="str">
        <f t="shared" ca="1" si="33"/>
        <v/>
      </c>
      <c r="T739" s="250" t="str">
        <f ca="1">IF(B739="","",IF(ISERROR(MATCH($J739,SorP!$B$1:$B$6230,0)),"",INDIRECT("'SorP'!$A$"&amp;MATCH($J739,SorP!$B$1:$B$6230,0))))</f>
        <v/>
      </c>
      <c r="U739" s="280"/>
      <c r="V739" s="281" t="e">
        <f>IF(C739="",NA(),MATCH($B739&amp;$C739,'Smelter Look-up'!$J:$J,0))</f>
        <v>#N/A</v>
      </c>
      <c r="W739" s="282"/>
      <c r="X739" s="282">
        <f t="shared" ca="1" si="34"/>
        <v>0</v>
      </c>
      <c r="Y739" s="282"/>
      <c r="Z739" s="282"/>
      <c r="AB739" s="284" t="str">
        <f t="shared" si="35"/>
        <v/>
      </c>
    </row>
    <row r="740" spans="1:28" s="283" customFormat="1" ht="20.25">
      <c r="A740" s="235"/>
      <c r="B740" s="236" t="str">
        <f>IF(LEN(A740)=0,"",INDEX('Smelter Look-up'!$A:$A,MATCH($A740,'Smelter Look-up'!$E:$E,0)))</f>
        <v/>
      </c>
      <c r="C740" s="242" t="str">
        <f>IF(LEN(A740)=0,"",INDEX('Smelter Look-up'!$C:$C,MATCH($A740,'Smelter Look-up'!$E:$E,0)))</f>
        <v/>
      </c>
      <c r="D740" s="236"/>
      <c r="E740" s="236" t="str">
        <f ca="1">IF(ISERROR($V740),"",OFFSET('Smelter Look-up'!$D$4,$V740-4,0)&amp;"")</f>
        <v/>
      </c>
      <c r="F740" s="236" t="str">
        <f ca="1">IF(ISERROR($V740),"",OFFSET('Smelter Look-up'!$E$4,$V740-4,0))</f>
        <v/>
      </c>
      <c r="G740" s="236" t="str">
        <f ca="1">IF(C740=$X$4,"Enter smelter details", IF(ISERROR($V740),"",OFFSET('Smelter Look-up'!$F$4,$V740-4,0)))</f>
        <v/>
      </c>
      <c r="H740" s="237" t="str">
        <f ca="1">IF(ISERROR($V740),"",OFFSET('Smelter Look-up'!$G$4,$V740-4,0))</f>
        <v/>
      </c>
      <c r="I740" s="238" t="str">
        <f ca="1">IF(ISERROR($V740),"",OFFSET('Smelter Look-up'!$H$4,$V740-4,0))</f>
        <v/>
      </c>
      <c r="J740" s="238" t="str">
        <f ca="1">IF(ISERROR($V740),"",OFFSET('Smelter Look-up'!$I$4,$V740-4,0))</f>
        <v/>
      </c>
      <c r="K740" s="240"/>
      <c r="L740" s="240"/>
      <c r="M740" s="240"/>
      <c r="N740" s="240"/>
      <c r="O740" s="240"/>
      <c r="P740" s="239"/>
      <c r="Q740" s="241"/>
      <c r="R740" s="236" t="str">
        <f ca="1">IF(ISERROR($V740),"",OFFSET('Smelter Look-up'!$C$4,$V740-4,0)&amp;"")</f>
        <v/>
      </c>
      <c r="S740" s="250" t="str">
        <f t="shared" ca="1" si="33"/>
        <v/>
      </c>
      <c r="T740" s="250" t="str">
        <f ca="1">IF(B740="","",IF(ISERROR(MATCH($J740,SorP!$B$1:$B$6230,0)),"",INDIRECT("'SorP'!$A$"&amp;MATCH($J740,SorP!$B$1:$B$6230,0))))</f>
        <v/>
      </c>
      <c r="U740" s="280"/>
      <c r="V740" s="281" t="e">
        <f>IF(C740="",NA(),MATCH($B740&amp;$C740,'Smelter Look-up'!$J:$J,0))</f>
        <v>#N/A</v>
      </c>
      <c r="W740" s="282"/>
      <c r="X740" s="282">
        <f t="shared" ca="1" si="34"/>
        <v>0</v>
      </c>
      <c r="Y740" s="282"/>
      <c r="Z740" s="282"/>
      <c r="AB740" s="284" t="str">
        <f t="shared" si="35"/>
        <v/>
      </c>
    </row>
    <row r="741" spans="1:28" s="283" customFormat="1" ht="20.25">
      <c r="A741" s="235"/>
      <c r="B741" s="236" t="str">
        <f>IF(LEN(A741)=0,"",INDEX('Smelter Look-up'!$A:$A,MATCH($A741,'Smelter Look-up'!$E:$E,0)))</f>
        <v/>
      </c>
      <c r="C741" s="242" t="str">
        <f>IF(LEN(A741)=0,"",INDEX('Smelter Look-up'!$C:$C,MATCH($A741,'Smelter Look-up'!$E:$E,0)))</f>
        <v/>
      </c>
      <c r="D741" s="236"/>
      <c r="E741" s="236" t="str">
        <f ca="1">IF(ISERROR($V741),"",OFFSET('Smelter Look-up'!$D$4,$V741-4,0)&amp;"")</f>
        <v/>
      </c>
      <c r="F741" s="236" t="str">
        <f ca="1">IF(ISERROR($V741),"",OFFSET('Smelter Look-up'!$E$4,$V741-4,0))</f>
        <v/>
      </c>
      <c r="G741" s="236" t="str">
        <f ca="1">IF(C741=$X$4,"Enter smelter details", IF(ISERROR($V741),"",OFFSET('Smelter Look-up'!$F$4,$V741-4,0)))</f>
        <v/>
      </c>
      <c r="H741" s="237" t="str">
        <f ca="1">IF(ISERROR($V741),"",OFFSET('Smelter Look-up'!$G$4,$V741-4,0))</f>
        <v/>
      </c>
      <c r="I741" s="238" t="str">
        <f ca="1">IF(ISERROR($V741),"",OFFSET('Smelter Look-up'!$H$4,$V741-4,0))</f>
        <v/>
      </c>
      <c r="J741" s="238" t="str">
        <f ca="1">IF(ISERROR($V741),"",OFFSET('Smelter Look-up'!$I$4,$V741-4,0))</f>
        <v/>
      </c>
      <c r="K741" s="240"/>
      <c r="L741" s="240"/>
      <c r="M741" s="240"/>
      <c r="N741" s="240"/>
      <c r="O741" s="240"/>
      <c r="P741" s="239"/>
      <c r="Q741" s="241"/>
      <c r="R741" s="236" t="str">
        <f ca="1">IF(ISERROR($V741),"",OFFSET('Smelter Look-up'!$C$4,$V741-4,0)&amp;"")</f>
        <v/>
      </c>
      <c r="S741" s="250" t="str">
        <f t="shared" ca="1" si="33"/>
        <v/>
      </c>
      <c r="T741" s="250" t="str">
        <f ca="1">IF(B741="","",IF(ISERROR(MATCH($J741,SorP!$B$1:$B$6230,0)),"",INDIRECT("'SorP'!$A$"&amp;MATCH($J741,SorP!$B$1:$B$6230,0))))</f>
        <v/>
      </c>
      <c r="U741" s="280"/>
      <c r="V741" s="281" t="e">
        <f>IF(C741="",NA(),MATCH($B741&amp;$C741,'Smelter Look-up'!$J:$J,0))</f>
        <v>#N/A</v>
      </c>
      <c r="W741" s="282"/>
      <c r="X741" s="282">
        <f t="shared" ca="1" si="34"/>
        <v>0</v>
      </c>
      <c r="Y741" s="282"/>
      <c r="Z741" s="282"/>
      <c r="AB741" s="284" t="str">
        <f t="shared" si="35"/>
        <v/>
      </c>
    </row>
    <row r="742" spans="1:28" s="283" customFormat="1" ht="20.25">
      <c r="A742" s="235"/>
      <c r="B742" s="236" t="str">
        <f>IF(LEN(A742)=0,"",INDEX('Smelter Look-up'!$A:$A,MATCH($A742,'Smelter Look-up'!$E:$E,0)))</f>
        <v/>
      </c>
      <c r="C742" s="242" t="str">
        <f>IF(LEN(A742)=0,"",INDEX('Smelter Look-up'!$C:$C,MATCH($A742,'Smelter Look-up'!$E:$E,0)))</f>
        <v/>
      </c>
      <c r="D742" s="236"/>
      <c r="E742" s="236" t="str">
        <f ca="1">IF(ISERROR($V742),"",OFFSET('Smelter Look-up'!$D$4,$V742-4,0)&amp;"")</f>
        <v/>
      </c>
      <c r="F742" s="236" t="str">
        <f ca="1">IF(ISERROR($V742),"",OFFSET('Smelter Look-up'!$E$4,$V742-4,0))</f>
        <v/>
      </c>
      <c r="G742" s="236" t="str">
        <f ca="1">IF(C742=$X$4,"Enter smelter details", IF(ISERROR($V742),"",OFFSET('Smelter Look-up'!$F$4,$V742-4,0)))</f>
        <v/>
      </c>
      <c r="H742" s="237" t="str">
        <f ca="1">IF(ISERROR($V742),"",OFFSET('Smelter Look-up'!$G$4,$V742-4,0))</f>
        <v/>
      </c>
      <c r="I742" s="238" t="str">
        <f ca="1">IF(ISERROR($V742),"",OFFSET('Smelter Look-up'!$H$4,$V742-4,0))</f>
        <v/>
      </c>
      <c r="J742" s="238" t="str">
        <f ca="1">IF(ISERROR($V742),"",OFFSET('Smelter Look-up'!$I$4,$V742-4,0))</f>
        <v/>
      </c>
      <c r="K742" s="240"/>
      <c r="L742" s="240"/>
      <c r="M742" s="240"/>
      <c r="N742" s="240"/>
      <c r="O742" s="240"/>
      <c r="P742" s="239"/>
      <c r="Q742" s="241"/>
      <c r="R742" s="236" t="str">
        <f ca="1">IF(ISERROR($V742),"",OFFSET('Smelter Look-up'!$C$4,$V742-4,0)&amp;"")</f>
        <v/>
      </c>
      <c r="S742" s="250" t="str">
        <f t="shared" ca="1" si="33"/>
        <v/>
      </c>
      <c r="T742" s="250" t="str">
        <f ca="1">IF(B742="","",IF(ISERROR(MATCH($J742,SorP!$B$1:$B$6230,0)),"",INDIRECT("'SorP'!$A$"&amp;MATCH($J742,SorP!$B$1:$B$6230,0))))</f>
        <v/>
      </c>
      <c r="U742" s="280"/>
      <c r="V742" s="281" t="e">
        <f>IF(C742="",NA(),MATCH($B742&amp;$C742,'Smelter Look-up'!$J:$J,0))</f>
        <v>#N/A</v>
      </c>
      <c r="W742" s="282"/>
      <c r="X742" s="282">
        <f t="shared" ca="1" si="34"/>
        <v>0</v>
      </c>
      <c r="Y742" s="282"/>
      <c r="Z742" s="282"/>
      <c r="AB742" s="284" t="str">
        <f t="shared" si="35"/>
        <v/>
      </c>
    </row>
    <row r="743" spans="1:28" s="283" customFormat="1" ht="20.25">
      <c r="A743" s="235"/>
      <c r="B743" s="236" t="str">
        <f>IF(LEN(A743)=0,"",INDEX('Smelter Look-up'!$A:$A,MATCH($A743,'Smelter Look-up'!$E:$E,0)))</f>
        <v/>
      </c>
      <c r="C743" s="242" t="str">
        <f>IF(LEN(A743)=0,"",INDEX('Smelter Look-up'!$C:$C,MATCH($A743,'Smelter Look-up'!$E:$E,0)))</f>
        <v/>
      </c>
      <c r="D743" s="236"/>
      <c r="E743" s="236" t="str">
        <f ca="1">IF(ISERROR($V743),"",OFFSET('Smelter Look-up'!$D$4,$V743-4,0)&amp;"")</f>
        <v/>
      </c>
      <c r="F743" s="236" t="str">
        <f ca="1">IF(ISERROR($V743),"",OFFSET('Smelter Look-up'!$E$4,$V743-4,0))</f>
        <v/>
      </c>
      <c r="G743" s="236" t="str">
        <f ca="1">IF(C743=$X$4,"Enter smelter details", IF(ISERROR($V743),"",OFFSET('Smelter Look-up'!$F$4,$V743-4,0)))</f>
        <v/>
      </c>
      <c r="H743" s="237" t="str">
        <f ca="1">IF(ISERROR($V743),"",OFFSET('Smelter Look-up'!$G$4,$V743-4,0))</f>
        <v/>
      </c>
      <c r="I743" s="238" t="str">
        <f ca="1">IF(ISERROR($V743),"",OFFSET('Smelter Look-up'!$H$4,$V743-4,0))</f>
        <v/>
      </c>
      <c r="J743" s="238" t="str">
        <f ca="1">IF(ISERROR($V743),"",OFFSET('Smelter Look-up'!$I$4,$V743-4,0))</f>
        <v/>
      </c>
      <c r="K743" s="240"/>
      <c r="L743" s="240"/>
      <c r="M743" s="240"/>
      <c r="N743" s="240"/>
      <c r="O743" s="240"/>
      <c r="P743" s="239"/>
      <c r="Q743" s="241"/>
      <c r="R743" s="236" t="str">
        <f ca="1">IF(ISERROR($V743),"",OFFSET('Smelter Look-up'!$C$4,$V743-4,0)&amp;"")</f>
        <v/>
      </c>
      <c r="S743" s="250" t="str">
        <f t="shared" ca="1" si="33"/>
        <v/>
      </c>
      <c r="T743" s="250" t="str">
        <f ca="1">IF(B743="","",IF(ISERROR(MATCH($J743,SorP!$B$1:$B$6230,0)),"",INDIRECT("'SorP'!$A$"&amp;MATCH($J743,SorP!$B$1:$B$6230,0))))</f>
        <v/>
      </c>
      <c r="U743" s="280"/>
      <c r="V743" s="281" t="e">
        <f>IF(C743="",NA(),MATCH($B743&amp;$C743,'Smelter Look-up'!$J:$J,0))</f>
        <v>#N/A</v>
      </c>
      <c r="W743" s="282"/>
      <c r="X743" s="282">
        <f t="shared" ca="1" si="34"/>
        <v>0</v>
      </c>
      <c r="Y743" s="282"/>
      <c r="Z743" s="282"/>
      <c r="AB743" s="284" t="str">
        <f t="shared" si="35"/>
        <v/>
      </c>
    </row>
    <row r="744" spans="1:28" s="283" customFormat="1" ht="20.25">
      <c r="A744" s="235"/>
      <c r="B744" s="236" t="str">
        <f>IF(LEN(A744)=0,"",INDEX('Smelter Look-up'!$A:$A,MATCH($A744,'Smelter Look-up'!$E:$E,0)))</f>
        <v/>
      </c>
      <c r="C744" s="242" t="str">
        <f>IF(LEN(A744)=0,"",INDEX('Smelter Look-up'!$C:$C,MATCH($A744,'Smelter Look-up'!$E:$E,0)))</f>
        <v/>
      </c>
      <c r="D744" s="236"/>
      <c r="E744" s="236" t="str">
        <f ca="1">IF(ISERROR($V744),"",OFFSET('Smelter Look-up'!$D$4,$V744-4,0)&amp;"")</f>
        <v/>
      </c>
      <c r="F744" s="236" t="str">
        <f ca="1">IF(ISERROR($V744),"",OFFSET('Smelter Look-up'!$E$4,$V744-4,0))</f>
        <v/>
      </c>
      <c r="G744" s="236" t="str">
        <f ca="1">IF(C744=$X$4,"Enter smelter details", IF(ISERROR($V744),"",OFFSET('Smelter Look-up'!$F$4,$V744-4,0)))</f>
        <v/>
      </c>
      <c r="H744" s="237" t="str">
        <f ca="1">IF(ISERROR($V744),"",OFFSET('Smelter Look-up'!$G$4,$V744-4,0))</f>
        <v/>
      </c>
      <c r="I744" s="238" t="str">
        <f ca="1">IF(ISERROR($V744),"",OFFSET('Smelter Look-up'!$H$4,$V744-4,0))</f>
        <v/>
      </c>
      <c r="J744" s="238" t="str">
        <f ca="1">IF(ISERROR($V744),"",OFFSET('Smelter Look-up'!$I$4,$V744-4,0))</f>
        <v/>
      </c>
      <c r="K744" s="240"/>
      <c r="L744" s="240"/>
      <c r="M744" s="240"/>
      <c r="N744" s="240"/>
      <c r="O744" s="240"/>
      <c r="P744" s="239"/>
      <c r="Q744" s="241"/>
      <c r="R744" s="236" t="str">
        <f ca="1">IF(ISERROR($V744),"",OFFSET('Smelter Look-up'!$C$4,$V744-4,0)&amp;"")</f>
        <v/>
      </c>
      <c r="S744" s="250" t="str">
        <f t="shared" ca="1" si="33"/>
        <v/>
      </c>
      <c r="T744" s="250" t="str">
        <f ca="1">IF(B744="","",IF(ISERROR(MATCH($J744,SorP!$B$1:$B$6230,0)),"",INDIRECT("'SorP'!$A$"&amp;MATCH($J744,SorP!$B$1:$B$6230,0))))</f>
        <v/>
      </c>
      <c r="U744" s="280"/>
      <c r="V744" s="281" t="e">
        <f>IF(C744="",NA(),MATCH($B744&amp;$C744,'Smelter Look-up'!$J:$J,0))</f>
        <v>#N/A</v>
      </c>
      <c r="W744" s="282"/>
      <c r="X744" s="282">
        <f t="shared" ca="1" si="34"/>
        <v>0</v>
      </c>
      <c r="Y744" s="282"/>
      <c r="Z744" s="282"/>
      <c r="AB744" s="284" t="str">
        <f t="shared" si="35"/>
        <v/>
      </c>
    </row>
    <row r="745" spans="1:28" s="283" customFormat="1" ht="20.25">
      <c r="A745" s="235"/>
      <c r="B745" s="236" t="str">
        <f>IF(LEN(A745)=0,"",INDEX('Smelter Look-up'!$A:$A,MATCH($A745,'Smelter Look-up'!$E:$E,0)))</f>
        <v/>
      </c>
      <c r="C745" s="242" t="str">
        <f>IF(LEN(A745)=0,"",INDEX('Smelter Look-up'!$C:$C,MATCH($A745,'Smelter Look-up'!$E:$E,0)))</f>
        <v/>
      </c>
      <c r="D745" s="236"/>
      <c r="E745" s="236" t="str">
        <f ca="1">IF(ISERROR($V745),"",OFFSET('Smelter Look-up'!$D$4,$V745-4,0)&amp;"")</f>
        <v/>
      </c>
      <c r="F745" s="236" t="str">
        <f ca="1">IF(ISERROR($V745),"",OFFSET('Smelter Look-up'!$E$4,$V745-4,0))</f>
        <v/>
      </c>
      <c r="G745" s="236" t="str">
        <f ca="1">IF(C745=$X$4,"Enter smelter details", IF(ISERROR($V745),"",OFFSET('Smelter Look-up'!$F$4,$V745-4,0)))</f>
        <v/>
      </c>
      <c r="H745" s="237" t="str">
        <f ca="1">IF(ISERROR($V745),"",OFFSET('Smelter Look-up'!$G$4,$V745-4,0))</f>
        <v/>
      </c>
      <c r="I745" s="238" t="str">
        <f ca="1">IF(ISERROR($V745),"",OFFSET('Smelter Look-up'!$H$4,$V745-4,0))</f>
        <v/>
      </c>
      <c r="J745" s="238" t="str">
        <f ca="1">IF(ISERROR($V745),"",OFFSET('Smelter Look-up'!$I$4,$V745-4,0))</f>
        <v/>
      </c>
      <c r="K745" s="240"/>
      <c r="L745" s="240"/>
      <c r="M745" s="240"/>
      <c r="N745" s="240"/>
      <c r="O745" s="240"/>
      <c r="P745" s="239"/>
      <c r="Q745" s="241"/>
      <c r="R745" s="236" t="str">
        <f ca="1">IF(ISERROR($V745),"",OFFSET('Smelter Look-up'!$C$4,$V745-4,0)&amp;"")</f>
        <v/>
      </c>
      <c r="S745" s="250" t="str">
        <f t="shared" ca="1" si="33"/>
        <v/>
      </c>
      <c r="T745" s="250" t="str">
        <f ca="1">IF(B745="","",IF(ISERROR(MATCH($J745,SorP!$B$1:$B$6230,0)),"",INDIRECT("'SorP'!$A$"&amp;MATCH($J745,SorP!$B$1:$B$6230,0))))</f>
        <v/>
      </c>
      <c r="U745" s="280"/>
      <c r="V745" s="281" t="e">
        <f>IF(C745="",NA(),MATCH($B745&amp;$C745,'Smelter Look-up'!$J:$J,0))</f>
        <v>#N/A</v>
      </c>
      <c r="W745" s="282"/>
      <c r="X745" s="282">
        <f t="shared" ca="1" si="34"/>
        <v>0</v>
      </c>
      <c r="Y745" s="282"/>
      <c r="Z745" s="282"/>
      <c r="AB745" s="284" t="str">
        <f t="shared" si="35"/>
        <v/>
      </c>
    </row>
    <row r="746" spans="1:28" s="283" customFormat="1" ht="20.25">
      <c r="A746" s="235"/>
      <c r="B746" s="236" t="str">
        <f>IF(LEN(A746)=0,"",INDEX('Smelter Look-up'!$A:$A,MATCH($A746,'Smelter Look-up'!$E:$E,0)))</f>
        <v/>
      </c>
      <c r="C746" s="242" t="str">
        <f>IF(LEN(A746)=0,"",INDEX('Smelter Look-up'!$C:$C,MATCH($A746,'Smelter Look-up'!$E:$E,0)))</f>
        <v/>
      </c>
      <c r="D746" s="236"/>
      <c r="E746" s="236" t="str">
        <f ca="1">IF(ISERROR($V746),"",OFFSET('Smelter Look-up'!$D$4,$V746-4,0)&amp;"")</f>
        <v/>
      </c>
      <c r="F746" s="236" t="str">
        <f ca="1">IF(ISERROR($V746),"",OFFSET('Smelter Look-up'!$E$4,$V746-4,0))</f>
        <v/>
      </c>
      <c r="G746" s="236" t="str">
        <f ca="1">IF(C746=$X$4,"Enter smelter details", IF(ISERROR($V746),"",OFFSET('Smelter Look-up'!$F$4,$V746-4,0)))</f>
        <v/>
      </c>
      <c r="H746" s="237" t="str">
        <f ca="1">IF(ISERROR($V746),"",OFFSET('Smelter Look-up'!$G$4,$V746-4,0))</f>
        <v/>
      </c>
      <c r="I746" s="238" t="str">
        <f ca="1">IF(ISERROR($V746),"",OFFSET('Smelter Look-up'!$H$4,$V746-4,0))</f>
        <v/>
      </c>
      <c r="J746" s="238" t="str">
        <f ca="1">IF(ISERROR($V746),"",OFFSET('Smelter Look-up'!$I$4,$V746-4,0))</f>
        <v/>
      </c>
      <c r="K746" s="240"/>
      <c r="L746" s="240"/>
      <c r="M746" s="240"/>
      <c r="N746" s="240"/>
      <c r="O746" s="240"/>
      <c r="P746" s="239"/>
      <c r="Q746" s="241"/>
      <c r="R746" s="236" t="str">
        <f ca="1">IF(ISERROR($V746),"",OFFSET('Smelter Look-up'!$C$4,$V746-4,0)&amp;"")</f>
        <v/>
      </c>
      <c r="S746" s="250" t="str">
        <f t="shared" ca="1" si="33"/>
        <v/>
      </c>
      <c r="T746" s="250" t="str">
        <f ca="1">IF(B746="","",IF(ISERROR(MATCH($J746,SorP!$B$1:$B$6230,0)),"",INDIRECT("'SorP'!$A$"&amp;MATCH($J746,SorP!$B$1:$B$6230,0))))</f>
        <v/>
      </c>
      <c r="U746" s="280"/>
      <c r="V746" s="281" t="e">
        <f>IF(C746="",NA(),MATCH($B746&amp;$C746,'Smelter Look-up'!$J:$J,0))</f>
        <v>#N/A</v>
      </c>
      <c r="W746" s="282"/>
      <c r="X746" s="282">
        <f t="shared" ca="1" si="34"/>
        <v>0</v>
      </c>
      <c r="Y746" s="282"/>
      <c r="Z746" s="282"/>
      <c r="AB746" s="284" t="str">
        <f t="shared" si="35"/>
        <v/>
      </c>
    </row>
    <row r="747" spans="1:28" s="283" customFormat="1" ht="20.25">
      <c r="A747" s="235"/>
      <c r="B747" s="236" t="str">
        <f>IF(LEN(A747)=0,"",INDEX('Smelter Look-up'!$A:$A,MATCH($A747,'Smelter Look-up'!$E:$E,0)))</f>
        <v/>
      </c>
      <c r="C747" s="242" t="str">
        <f>IF(LEN(A747)=0,"",INDEX('Smelter Look-up'!$C:$C,MATCH($A747,'Smelter Look-up'!$E:$E,0)))</f>
        <v/>
      </c>
      <c r="D747" s="236"/>
      <c r="E747" s="236" t="str">
        <f ca="1">IF(ISERROR($V747),"",OFFSET('Smelter Look-up'!$D$4,$V747-4,0)&amp;"")</f>
        <v/>
      </c>
      <c r="F747" s="236" t="str">
        <f ca="1">IF(ISERROR($V747),"",OFFSET('Smelter Look-up'!$E$4,$V747-4,0))</f>
        <v/>
      </c>
      <c r="G747" s="236" t="str">
        <f ca="1">IF(C747=$X$4,"Enter smelter details", IF(ISERROR($V747),"",OFFSET('Smelter Look-up'!$F$4,$V747-4,0)))</f>
        <v/>
      </c>
      <c r="H747" s="237" t="str">
        <f ca="1">IF(ISERROR($V747),"",OFFSET('Smelter Look-up'!$G$4,$V747-4,0))</f>
        <v/>
      </c>
      <c r="I747" s="238" t="str">
        <f ca="1">IF(ISERROR($V747),"",OFFSET('Smelter Look-up'!$H$4,$V747-4,0))</f>
        <v/>
      </c>
      <c r="J747" s="238" t="str">
        <f ca="1">IF(ISERROR($V747),"",OFFSET('Smelter Look-up'!$I$4,$V747-4,0))</f>
        <v/>
      </c>
      <c r="K747" s="240"/>
      <c r="L747" s="240"/>
      <c r="M747" s="240"/>
      <c r="N747" s="240"/>
      <c r="O747" s="240"/>
      <c r="P747" s="239"/>
      <c r="Q747" s="241"/>
      <c r="R747" s="236" t="str">
        <f ca="1">IF(ISERROR($V747),"",OFFSET('Smelter Look-up'!$C$4,$V747-4,0)&amp;"")</f>
        <v/>
      </c>
      <c r="S747" s="250" t="str">
        <f t="shared" ca="1" si="33"/>
        <v/>
      </c>
      <c r="T747" s="250" t="str">
        <f ca="1">IF(B747="","",IF(ISERROR(MATCH($J747,SorP!$B$1:$B$6230,0)),"",INDIRECT("'SorP'!$A$"&amp;MATCH($J747,SorP!$B$1:$B$6230,0))))</f>
        <v/>
      </c>
      <c r="U747" s="280"/>
      <c r="V747" s="281" t="e">
        <f>IF(C747="",NA(),MATCH($B747&amp;$C747,'Smelter Look-up'!$J:$J,0))</f>
        <v>#N/A</v>
      </c>
      <c r="W747" s="282"/>
      <c r="X747" s="282">
        <f t="shared" ca="1" si="34"/>
        <v>0</v>
      </c>
      <c r="Y747" s="282"/>
      <c r="Z747" s="282"/>
      <c r="AB747" s="284" t="str">
        <f t="shared" si="35"/>
        <v/>
      </c>
    </row>
    <row r="748" spans="1:28" s="283" customFormat="1" ht="20.25">
      <c r="A748" s="235"/>
      <c r="B748" s="236" t="str">
        <f>IF(LEN(A748)=0,"",INDEX('Smelter Look-up'!$A:$A,MATCH($A748,'Smelter Look-up'!$E:$E,0)))</f>
        <v/>
      </c>
      <c r="C748" s="242" t="str">
        <f>IF(LEN(A748)=0,"",INDEX('Smelter Look-up'!$C:$C,MATCH($A748,'Smelter Look-up'!$E:$E,0)))</f>
        <v/>
      </c>
      <c r="D748" s="236"/>
      <c r="E748" s="236" t="str">
        <f ca="1">IF(ISERROR($V748),"",OFFSET('Smelter Look-up'!$D$4,$V748-4,0)&amp;"")</f>
        <v/>
      </c>
      <c r="F748" s="236" t="str">
        <f ca="1">IF(ISERROR($V748),"",OFFSET('Smelter Look-up'!$E$4,$V748-4,0))</f>
        <v/>
      </c>
      <c r="G748" s="236" t="str">
        <f ca="1">IF(C748=$X$4,"Enter smelter details", IF(ISERROR($V748),"",OFFSET('Smelter Look-up'!$F$4,$V748-4,0)))</f>
        <v/>
      </c>
      <c r="H748" s="237" t="str">
        <f ca="1">IF(ISERROR($V748),"",OFFSET('Smelter Look-up'!$G$4,$V748-4,0))</f>
        <v/>
      </c>
      <c r="I748" s="238" t="str">
        <f ca="1">IF(ISERROR($V748),"",OFFSET('Smelter Look-up'!$H$4,$V748-4,0))</f>
        <v/>
      </c>
      <c r="J748" s="238" t="str">
        <f ca="1">IF(ISERROR($V748),"",OFFSET('Smelter Look-up'!$I$4,$V748-4,0))</f>
        <v/>
      </c>
      <c r="K748" s="240"/>
      <c r="L748" s="240"/>
      <c r="M748" s="240"/>
      <c r="N748" s="240"/>
      <c r="O748" s="240"/>
      <c r="P748" s="239"/>
      <c r="Q748" s="241"/>
      <c r="R748" s="236" t="str">
        <f ca="1">IF(ISERROR($V748),"",OFFSET('Smelter Look-up'!$C$4,$V748-4,0)&amp;"")</f>
        <v/>
      </c>
      <c r="S748" s="250" t="str">
        <f t="shared" ca="1" si="33"/>
        <v/>
      </c>
      <c r="T748" s="250" t="str">
        <f ca="1">IF(B748="","",IF(ISERROR(MATCH($J748,SorP!$B$1:$B$6230,0)),"",INDIRECT("'SorP'!$A$"&amp;MATCH($J748,SorP!$B$1:$B$6230,0))))</f>
        <v/>
      </c>
      <c r="U748" s="280"/>
      <c r="V748" s="281" t="e">
        <f>IF(C748="",NA(),MATCH($B748&amp;$C748,'Smelter Look-up'!$J:$J,0))</f>
        <v>#N/A</v>
      </c>
      <c r="W748" s="282"/>
      <c r="X748" s="282">
        <f t="shared" ca="1" si="34"/>
        <v>0</v>
      </c>
      <c r="Y748" s="282"/>
      <c r="Z748" s="282"/>
      <c r="AB748" s="284" t="str">
        <f t="shared" si="35"/>
        <v/>
      </c>
    </row>
    <row r="749" spans="1:28" s="283" customFormat="1" ht="20.25">
      <c r="A749" s="235"/>
      <c r="B749" s="236" t="str">
        <f>IF(LEN(A749)=0,"",INDEX('Smelter Look-up'!$A:$A,MATCH($A749,'Smelter Look-up'!$E:$E,0)))</f>
        <v/>
      </c>
      <c r="C749" s="242" t="str">
        <f>IF(LEN(A749)=0,"",INDEX('Smelter Look-up'!$C:$C,MATCH($A749,'Smelter Look-up'!$E:$E,0)))</f>
        <v/>
      </c>
      <c r="D749" s="236"/>
      <c r="E749" s="236" t="str">
        <f ca="1">IF(ISERROR($V749),"",OFFSET('Smelter Look-up'!$D$4,$V749-4,0)&amp;"")</f>
        <v/>
      </c>
      <c r="F749" s="236" t="str">
        <f ca="1">IF(ISERROR($V749),"",OFFSET('Smelter Look-up'!$E$4,$V749-4,0))</f>
        <v/>
      </c>
      <c r="G749" s="236" t="str">
        <f ca="1">IF(C749=$X$4,"Enter smelter details", IF(ISERROR($V749),"",OFFSET('Smelter Look-up'!$F$4,$V749-4,0)))</f>
        <v/>
      </c>
      <c r="H749" s="237" t="str">
        <f ca="1">IF(ISERROR($V749),"",OFFSET('Smelter Look-up'!$G$4,$V749-4,0))</f>
        <v/>
      </c>
      <c r="I749" s="238" t="str">
        <f ca="1">IF(ISERROR($V749),"",OFFSET('Smelter Look-up'!$H$4,$V749-4,0))</f>
        <v/>
      </c>
      <c r="J749" s="238" t="str">
        <f ca="1">IF(ISERROR($V749),"",OFFSET('Smelter Look-up'!$I$4,$V749-4,0))</f>
        <v/>
      </c>
      <c r="K749" s="240"/>
      <c r="L749" s="240"/>
      <c r="M749" s="240"/>
      <c r="N749" s="240"/>
      <c r="O749" s="240"/>
      <c r="P749" s="239"/>
      <c r="Q749" s="241"/>
      <c r="R749" s="236" t="str">
        <f ca="1">IF(ISERROR($V749),"",OFFSET('Smelter Look-up'!$C$4,$V749-4,0)&amp;"")</f>
        <v/>
      </c>
      <c r="S749" s="250" t="str">
        <f t="shared" ca="1" si="33"/>
        <v/>
      </c>
      <c r="T749" s="250" t="str">
        <f ca="1">IF(B749="","",IF(ISERROR(MATCH($J749,SorP!$B$1:$B$6230,0)),"",INDIRECT("'SorP'!$A$"&amp;MATCH($J749,SorP!$B$1:$B$6230,0))))</f>
        <v/>
      </c>
      <c r="U749" s="280"/>
      <c r="V749" s="281" t="e">
        <f>IF(C749="",NA(),MATCH($B749&amp;$C749,'Smelter Look-up'!$J:$J,0))</f>
        <v>#N/A</v>
      </c>
      <c r="W749" s="282"/>
      <c r="X749" s="282">
        <f t="shared" ca="1" si="34"/>
        <v>0</v>
      </c>
      <c r="Y749" s="282"/>
      <c r="Z749" s="282"/>
      <c r="AB749" s="284" t="str">
        <f t="shared" si="35"/>
        <v/>
      </c>
    </row>
    <row r="750" spans="1:28" s="283" customFormat="1" ht="20.25">
      <c r="A750" s="235"/>
      <c r="B750" s="236" t="str">
        <f>IF(LEN(A750)=0,"",INDEX('Smelter Look-up'!$A:$A,MATCH($A750,'Smelter Look-up'!$E:$E,0)))</f>
        <v/>
      </c>
      <c r="C750" s="242" t="str">
        <f>IF(LEN(A750)=0,"",INDEX('Smelter Look-up'!$C:$C,MATCH($A750,'Smelter Look-up'!$E:$E,0)))</f>
        <v/>
      </c>
      <c r="D750" s="236"/>
      <c r="E750" s="236" t="str">
        <f ca="1">IF(ISERROR($V750),"",OFFSET('Smelter Look-up'!$D$4,$V750-4,0)&amp;"")</f>
        <v/>
      </c>
      <c r="F750" s="236" t="str">
        <f ca="1">IF(ISERROR($V750),"",OFFSET('Smelter Look-up'!$E$4,$V750-4,0))</f>
        <v/>
      </c>
      <c r="G750" s="236" t="str">
        <f ca="1">IF(C750=$X$4,"Enter smelter details", IF(ISERROR($V750),"",OFFSET('Smelter Look-up'!$F$4,$V750-4,0)))</f>
        <v/>
      </c>
      <c r="H750" s="237" t="str">
        <f ca="1">IF(ISERROR($V750),"",OFFSET('Smelter Look-up'!$G$4,$V750-4,0))</f>
        <v/>
      </c>
      <c r="I750" s="238" t="str">
        <f ca="1">IF(ISERROR($V750),"",OFFSET('Smelter Look-up'!$H$4,$V750-4,0))</f>
        <v/>
      </c>
      <c r="J750" s="238" t="str">
        <f ca="1">IF(ISERROR($V750),"",OFFSET('Smelter Look-up'!$I$4,$V750-4,0))</f>
        <v/>
      </c>
      <c r="K750" s="240"/>
      <c r="L750" s="240"/>
      <c r="M750" s="240"/>
      <c r="N750" s="240"/>
      <c r="O750" s="240"/>
      <c r="P750" s="239"/>
      <c r="Q750" s="241"/>
      <c r="R750" s="236" t="str">
        <f ca="1">IF(ISERROR($V750),"",OFFSET('Smelter Look-up'!$C$4,$V750-4,0)&amp;"")</f>
        <v/>
      </c>
      <c r="S750" s="250" t="str">
        <f t="shared" ca="1" si="33"/>
        <v/>
      </c>
      <c r="T750" s="250" t="str">
        <f ca="1">IF(B750="","",IF(ISERROR(MATCH($J750,SorP!$B$1:$B$6230,0)),"",INDIRECT("'SorP'!$A$"&amp;MATCH($J750,SorP!$B$1:$B$6230,0))))</f>
        <v/>
      </c>
      <c r="U750" s="280"/>
      <c r="V750" s="281" t="e">
        <f>IF(C750="",NA(),MATCH($B750&amp;$C750,'Smelter Look-up'!$J:$J,0))</f>
        <v>#N/A</v>
      </c>
      <c r="W750" s="282"/>
      <c r="X750" s="282">
        <f t="shared" ca="1" si="34"/>
        <v>0</v>
      </c>
      <c r="Y750" s="282"/>
      <c r="Z750" s="282"/>
      <c r="AB750" s="284" t="str">
        <f t="shared" si="35"/>
        <v/>
      </c>
    </row>
    <row r="751" spans="1:28" s="283" customFormat="1" ht="20.25">
      <c r="A751" s="235"/>
      <c r="B751" s="236" t="str">
        <f>IF(LEN(A751)=0,"",INDEX('Smelter Look-up'!$A:$A,MATCH($A751,'Smelter Look-up'!$E:$E,0)))</f>
        <v/>
      </c>
      <c r="C751" s="242" t="str">
        <f>IF(LEN(A751)=0,"",INDEX('Smelter Look-up'!$C:$C,MATCH($A751,'Smelter Look-up'!$E:$E,0)))</f>
        <v/>
      </c>
      <c r="D751" s="236"/>
      <c r="E751" s="236" t="str">
        <f ca="1">IF(ISERROR($V751),"",OFFSET('Smelter Look-up'!$D$4,$V751-4,0)&amp;"")</f>
        <v/>
      </c>
      <c r="F751" s="236" t="str">
        <f ca="1">IF(ISERROR($V751),"",OFFSET('Smelter Look-up'!$E$4,$V751-4,0))</f>
        <v/>
      </c>
      <c r="G751" s="236" t="str">
        <f ca="1">IF(C751=$X$4,"Enter smelter details", IF(ISERROR($V751),"",OFFSET('Smelter Look-up'!$F$4,$V751-4,0)))</f>
        <v/>
      </c>
      <c r="H751" s="237" t="str">
        <f ca="1">IF(ISERROR($V751),"",OFFSET('Smelter Look-up'!$G$4,$V751-4,0))</f>
        <v/>
      </c>
      <c r="I751" s="238" t="str">
        <f ca="1">IF(ISERROR($V751),"",OFFSET('Smelter Look-up'!$H$4,$V751-4,0))</f>
        <v/>
      </c>
      <c r="J751" s="238" t="str">
        <f ca="1">IF(ISERROR($V751),"",OFFSET('Smelter Look-up'!$I$4,$V751-4,0))</f>
        <v/>
      </c>
      <c r="K751" s="240"/>
      <c r="L751" s="240"/>
      <c r="M751" s="240"/>
      <c r="N751" s="240"/>
      <c r="O751" s="240"/>
      <c r="P751" s="239"/>
      <c r="Q751" s="241"/>
      <c r="R751" s="236" t="str">
        <f ca="1">IF(ISERROR($V751),"",OFFSET('Smelter Look-up'!$C$4,$V751-4,0)&amp;"")</f>
        <v/>
      </c>
      <c r="S751" s="250" t="str">
        <f t="shared" ca="1" si="33"/>
        <v/>
      </c>
      <c r="T751" s="250" t="str">
        <f ca="1">IF(B751="","",IF(ISERROR(MATCH($J751,SorP!$B$1:$B$6230,0)),"",INDIRECT("'SorP'!$A$"&amp;MATCH($J751,SorP!$B$1:$B$6230,0))))</f>
        <v/>
      </c>
      <c r="U751" s="280"/>
      <c r="V751" s="281" t="e">
        <f>IF(C751="",NA(),MATCH($B751&amp;$C751,'Smelter Look-up'!$J:$J,0))</f>
        <v>#N/A</v>
      </c>
      <c r="W751" s="282"/>
      <c r="X751" s="282">
        <f t="shared" ca="1" si="34"/>
        <v>0</v>
      </c>
      <c r="Y751" s="282"/>
      <c r="Z751" s="282"/>
      <c r="AB751" s="284" t="str">
        <f t="shared" si="35"/>
        <v/>
      </c>
    </row>
    <row r="752" spans="1:28" s="283" customFormat="1" ht="20.25">
      <c r="A752" s="235"/>
      <c r="B752" s="236" t="str">
        <f>IF(LEN(A752)=0,"",INDEX('Smelter Look-up'!$A:$A,MATCH($A752,'Smelter Look-up'!$E:$E,0)))</f>
        <v/>
      </c>
      <c r="C752" s="242" t="str">
        <f>IF(LEN(A752)=0,"",INDEX('Smelter Look-up'!$C:$C,MATCH($A752,'Smelter Look-up'!$E:$E,0)))</f>
        <v/>
      </c>
      <c r="D752" s="236"/>
      <c r="E752" s="236" t="str">
        <f ca="1">IF(ISERROR($V752),"",OFFSET('Smelter Look-up'!$D$4,$V752-4,0)&amp;"")</f>
        <v/>
      </c>
      <c r="F752" s="236" t="str">
        <f ca="1">IF(ISERROR($V752),"",OFFSET('Smelter Look-up'!$E$4,$V752-4,0))</f>
        <v/>
      </c>
      <c r="G752" s="236" t="str">
        <f ca="1">IF(C752=$X$4,"Enter smelter details", IF(ISERROR($V752),"",OFFSET('Smelter Look-up'!$F$4,$V752-4,0)))</f>
        <v/>
      </c>
      <c r="H752" s="237" t="str">
        <f ca="1">IF(ISERROR($V752),"",OFFSET('Smelter Look-up'!$G$4,$V752-4,0))</f>
        <v/>
      </c>
      <c r="I752" s="238" t="str">
        <f ca="1">IF(ISERROR($V752),"",OFFSET('Smelter Look-up'!$H$4,$V752-4,0))</f>
        <v/>
      </c>
      <c r="J752" s="238" t="str">
        <f ca="1">IF(ISERROR($V752),"",OFFSET('Smelter Look-up'!$I$4,$V752-4,0))</f>
        <v/>
      </c>
      <c r="K752" s="240"/>
      <c r="L752" s="240"/>
      <c r="M752" s="240"/>
      <c r="N752" s="240"/>
      <c r="O752" s="240"/>
      <c r="P752" s="239"/>
      <c r="Q752" s="241"/>
      <c r="R752" s="236" t="str">
        <f ca="1">IF(ISERROR($V752),"",OFFSET('Smelter Look-up'!$C$4,$V752-4,0)&amp;"")</f>
        <v/>
      </c>
      <c r="S752" s="250" t="str">
        <f t="shared" ca="1" si="33"/>
        <v/>
      </c>
      <c r="T752" s="250" t="str">
        <f ca="1">IF(B752="","",IF(ISERROR(MATCH($J752,SorP!$B$1:$B$6230,0)),"",INDIRECT("'SorP'!$A$"&amp;MATCH($J752,SorP!$B$1:$B$6230,0))))</f>
        <v/>
      </c>
      <c r="U752" s="280"/>
      <c r="V752" s="281" t="e">
        <f>IF(C752="",NA(),MATCH($B752&amp;$C752,'Smelter Look-up'!$J:$J,0))</f>
        <v>#N/A</v>
      </c>
      <c r="W752" s="282"/>
      <c r="X752" s="282">
        <f t="shared" ca="1" si="34"/>
        <v>0</v>
      </c>
      <c r="Y752" s="282"/>
      <c r="Z752" s="282"/>
      <c r="AB752" s="284" t="str">
        <f t="shared" si="35"/>
        <v/>
      </c>
    </row>
    <row r="753" spans="1:28" s="283" customFormat="1" ht="20.25">
      <c r="A753" s="235"/>
      <c r="B753" s="236" t="str">
        <f>IF(LEN(A753)=0,"",INDEX('Smelter Look-up'!$A:$A,MATCH($A753,'Smelter Look-up'!$E:$E,0)))</f>
        <v/>
      </c>
      <c r="C753" s="242" t="str">
        <f>IF(LEN(A753)=0,"",INDEX('Smelter Look-up'!$C:$C,MATCH($A753,'Smelter Look-up'!$E:$E,0)))</f>
        <v/>
      </c>
      <c r="D753" s="236"/>
      <c r="E753" s="236" t="str">
        <f ca="1">IF(ISERROR($V753),"",OFFSET('Smelter Look-up'!$D$4,$V753-4,0)&amp;"")</f>
        <v/>
      </c>
      <c r="F753" s="236" t="str">
        <f ca="1">IF(ISERROR($V753),"",OFFSET('Smelter Look-up'!$E$4,$V753-4,0))</f>
        <v/>
      </c>
      <c r="G753" s="236" t="str">
        <f ca="1">IF(C753=$X$4,"Enter smelter details", IF(ISERROR($V753),"",OFFSET('Smelter Look-up'!$F$4,$V753-4,0)))</f>
        <v/>
      </c>
      <c r="H753" s="237" t="str">
        <f ca="1">IF(ISERROR($V753),"",OFFSET('Smelter Look-up'!$G$4,$V753-4,0))</f>
        <v/>
      </c>
      <c r="I753" s="238" t="str">
        <f ca="1">IF(ISERROR($V753),"",OFFSET('Smelter Look-up'!$H$4,$V753-4,0))</f>
        <v/>
      </c>
      <c r="J753" s="238" t="str">
        <f ca="1">IF(ISERROR($V753),"",OFFSET('Smelter Look-up'!$I$4,$V753-4,0))</f>
        <v/>
      </c>
      <c r="K753" s="240"/>
      <c r="L753" s="240"/>
      <c r="M753" s="240"/>
      <c r="N753" s="240"/>
      <c r="O753" s="240"/>
      <c r="P753" s="239"/>
      <c r="Q753" s="241"/>
      <c r="R753" s="236" t="str">
        <f ca="1">IF(ISERROR($V753),"",OFFSET('Smelter Look-up'!$C$4,$V753-4,0)&amp;"")</f>
        <v/>
      </c>
      <c r="S753" s="250" t="str">
        <f t="shared" ca="1" si="33"/>
        <v/>
      </c>
      <c r="T753" s="250" t="str">
        <f ca="1">IF(B753="","",IF(ISERROR(MATCH($J753,SorP!$B$1:$B$6230,0)),"",INDIRECT("'SorP'!$A$"&amp;MATCH($J753,SorP!$B$1:$B$6230,0))))</f>
        <v/>
      </c>
      <c r="U753" s="280"/>
      <c r="V753" s="281" t="e">
        <f>IF(C753="",NA(),MATCH($B753&amp;$C753,'Smelter Look-up'!$J:$J,0))</f>
        <v>#N/A</v>
      </c>
      <c r="W753" s="282"/>
      <c r="X753" s="282">
        <f t="shared" ca="1" si="34"/>
        <v>0</v>
      </c>
      <c r="Y753" s="282"/>
      <c r="Z753" s="282"/>
      <c r="AB753" s="284" t="str">
        <f t="shared" si="35"/>
        <v/>
      </c>
    </row>
    <row r="754" spans="1:28" s="283" customFormat="1" ht="20.25">
      <c r="A754" s="235"/>
      <c r="B754" s="236" t="str">
        <f>IF(LEN(A754)=0,"",INDEX('Smelter Look-up'!$A:$A,MATCH($A754,'Smelter Look-up'!$E:$E,0)))</f>
        <v/>
      </c>
      <c r="C754" s="242" t="str">
        <f>IF(LEN(A754)=0,"",INDEX('Smelter Look-up'!$C:$C,MATCH($A754,'Smelter Look-up'!$E:$E,0)))</f>
        <v/>
      </c>
      <c r="D754" s="236"/>
      <c r="E754" s="236" t="str">
        <f ca="1">IF(ISERROR($V754),"",OFFSET('Smelter Look-up'!$D$4,$V754-4,0)&amp;"")</f>
        <v/>
      </c>
      <c r="F754" s="236" t="str">
        <f ca="1">IF(ISERROR($V754),"",OFFSET('Smelter Look-up'!$E$4,$V754-4,0))</f>
        <v/>
      </c>
      <c r="G754" s="236" t="str">
        <f ca="1">IF(C754=$X$4,"Enter smelter details", IF(ISERROR($V754),"",OFFSET('Smelter Look-up'!$F$4,$V754-4,0)))</f>
        <v/>
      </c>
      <c r="H754" s="237" t="str">
        <f ca="1">IF(ISERROR($V754),"",OFFSET('Smelter Look-up'!$G$4,$V754-4,0))</f>
        <v/>
      </c>
      <c r="I754" s="238" t="str">
        <f ca="1">IF(ISERROR($V754),"",OFFSET('Smelter Look-up'!$H$4,$V754-4,0))</f>
        <v/>
      </c>
      <c r="J754" s="238" t="str">
        <f ca="1">IF(ISERROR($V754),"",OFFSET('Smelter Look-up'!$I$4,$V754-4,0))</f>
        <v/>
      </c>
      <c r="K754" s="240"/>
      <c r="L754" s="240"/>
      <c r="M754" s="240"/>
      <c r="N754" s="240"/>
      <c r="O754" s="240"/>
      <c r="P754" s="239"/>
      <c r="Q754" s="241"/>
      <c r="R754" s="236" t="str">
        <f ca="1">IF(ISERROR($V754),"",OFFSET('Smelter Look-up'!$C$4,$V754-4,0)&amp;"")</f>
        <v/>
      </c>
      <c r="S754" s="250" t="str">
        <f t="shared" ca="1" si="33"/>
        <v/>
      </c>
      <c r="T754" s="250" t="str">
        <f ca="1">IF(B754="","",IF(ISERROR(MATCH($J754,SorP!$B$1:$B$6230,0)),"",INDIRECT("'SorP'!$A$"&amp;MATCH($J754,SorP!$B$1:$B$6230,0))))</f>
        <v/>
      </c>
      <c r="U754" s="280"/>
      <c r="V754" s="281" t="e">
        <f>IF(C754="",NA(),MATCH($B754&amp;$C754,'Smelter Look-up'!$J:$J,0))</f>
        <v>#N/A</v>
      </c>
      <c r="W754" s="282"/>
      <c r="X754" s="282">
        <f t="shared" ca="1" si="34"/>
        <v>0</v>
      </c>
      <c r="Y754" s="282"/>
      <c r="Z754" s="282"/>
      <c r="AB754" s="284" t="str">
        <f t="shared" si="35"/>
        <v/>
      </c>
    </row>
    <row r="755" spans="1:28" s="283" customFormat="1" ht="20.25">
      <c r="A755" s="235"/>
      <c r="B755" s="236" t="str">
        <f>IF(LEN(A755)=0,"",INDEX('Smelter Look-up'!$A:$A,MATCH($A755,'Smelter Look-up'!$E:$E,0)))</f>
        <v/>
      </c>
      <c r="C755" s="242" t="str">
        <f>IF(LEN(A755)=0,"",INDEX('Smelter Look-up'!$C:$C,MATCH($A755,'Smelter Look-up'!$E:$E,0)))</f>
        <v/>
      </c>
      <c r="D755" s="236"/>
      <c r="E755" s="236" t="str">
        <f ca="1">IF(ISERROR($V755),"",OFFSET('Smelter Look-up'!$D$4,$V755-4,0)&amp;"")</f>
        <v/>
      </c>
      <c r="F755" s="236" t="str">
        <f ca="1">IF(ISERROR($V755),"",OFFSET('Smelter Look-up'!$E$4,$V755-4,0))</f>
        <v/>
      </c>
      <c r="G755" s="236" t="str">
        <f ca="1">IF(C755=$X$4,"Enter smelter details", IF(ISERROR($V755),"",OFFSET('Smelter Look-up'!$F$4,$V755-4,0)))</f>
        <v/>
      </c>
      <c r="H755" s="237" t="str">
        <f ca="1">IF(ISERROR($V755),"",OFFSET('Smelter Look-up'!$G$4,$V755-4,0))</f>
        <v/>
      </c>
      <c r="I755" s="238" t="str">
        <f ca="1">IF(ISERROR($V755),"",OFFSET('Smelter Look-up'!$H$4,$V755-4,0))</f>
        <v/>
      </c>
      <c r="J755" s="238" t="str">
        <f ca="1">IF(ISERROR($V755),"",OFFSET('Smelter Look-up'!$I$4,$V755-4,0))</f>
        <v/>
      </c>
      <c r="K755" s="240"/>
      <c r="L755" s="240"/>
      <c r="M755" s="240"/>
      <c r="N755" s="240"/>
      <c r="O755" s="240"/>
      <c r="P755" s="239"/>
      <c r="Q755" s="241"/>
      <c r="R755" s="236" t="str">
        <f ca="1">IF(ISERROR($V755),"",OFFSET('Smelter Look-up'!$C$4,$V755-4,0)&amp;"")</f>
        <v/>
      </c>
      <c r="S755" s="250" t="str">
        <f t="shared" ca="1" si="33"/>
        <v/>
      </c>
      <c r="T755" s="250" t="str">
        <f ca="1">IF(B755="","",IF(ISERROR(MATCH($J755,SorP!$B$1:$B$6230,0)),"",INDIRECT("'SorP'!$A$"&amp;MATCH($J755,SorP!$B$1:$B$6230,0))))</f>
        <v/>
      </c>
      <c r="U755" s="280"/>
      <c r="V755" s="281" t="e">
        <f>IF(C755="",NA(),MATCH($B755&amp;$C755,'Smelter Look-up'!$J:$J,0))</f>
        <v>#N/A</v>
      </c>
      <c r="W755" s="282"/>
      <c r="X755" s="282">
        <f t="shared" ca="1" si="34"/>
        <v>0</v>
      </c>
      <c r="Y755" s="282"/>
      <c r="Z755" s="282"/>
      <c r="AB755" s="284" t="str">
        <f t="shared" si="35"/>
        <v/>
      </c>
    </row>
    <row r="756" spans="1:28" s="283" customFormat="1" ht="20.25">
      <c r="A756" s="235"/>
      <c r="B756" s="236" t="str">
        <f>IF(LEN(A756)=0,"",INDEX('Smelter Look-up'!$A:$A,MATCH($A756,'Smelter Look-up'!$E:$E,0)))</f>
        <v/>
      </c>
      <c r="C756" s="242" t="str">
        <f>IF(LEN(A756)=0,"",INDEX('Smelter Look-up'!$C:$C,MATCH($A756,'Smelter Look-up'!$E:$E,0)))</f>
        <v/>
      </c>
      <c r="D756" s="236"/>
      <c r="E756" s="236" t="str">
        <f ca="1">IF(ISERROR($V756),"",OFFSET('Smelter Look-up'!$D$4,$V756-4,0)&amp;"")</f>
        <v/>
      </c>
      <c r="F756" s="236" t="str">
        <f ca="1">IF(ISERROR($V756),"",OFFSET('Smelter Look-up'!$E$4,$V756-4,0))</f>
        <v/>
      </c>
      <c r="G756" s="236" t="str">
        <f ca="1">IF(C756=$X$4,"Enter smelter details", IF(ISERROR($V756),"",OFFSET('Smelter Look-up'!$F$4,$V756-4,0)))</f>
        <v/>
      </c>
      <c r="H756" s="237" t="str">
        <f ca="1">IF(ISERROR($V756),"",OFFSET('Smelter Look-up'!$G$4,$V756-4,0))</f>
        <v/>
      </c>
      <c r="I756" s="238" t="str">
        <f ca="1">IF(ISERROR($V756),"",OFFSET('Smelter Look-up'!$H$4,$V756-4,0))</f>
        <v/>
      </c>
      <c r="J756" s="238" t="str">
        <f ca="1">IF(ISERROR($V756),"",OFFSET('Smelter Look-up'!$I$4,$V756-4,0))</f>
        <v/>
      </c>
      <c r="K756" s="240"/>
      <c r="L756" s="240"/>
      <c r="M756" s="240"/>
      <c r="N756" s="240"/>
      <c r="O756" s="240"/>
      <c r="P756" s="239"/>
      <c r="Q756" s="241"/>
      <c r="R756" s="236" t="str">
        <f ca="1">IF(ISERROR($V756),"",OFFSET('Smelter Look-up'!$C$4,$V756-4,0)&amp;"")</f>
        <v/>
      </c>
      <c r="S756" s="250" t="str">
        <f t="shared" ca="1" si="33"/>
        <v/>
      </c>
      <c r="T756" s="250" t="str">
        <f ca="1">IF(B756="","",IF(ISERROR(MATCH($J756,SorP!$B$1:$B$6230,0)),"",INDIRECT("'SorP'!$A$"&amp;MATCH($J756,SorP!$B$1:$B$6230,0))))</f>
        <v/>
      </c>
      <c r="U756" s="280"/>
      <c r="V756" s="281" t="e">
        <f>IF(C756="",NA(),MATCH($B756&amp;$C756,'Smelter Look-up'!$J:$J,0))</f>
        <v>#N/A</v>
      </c>
      <c r="W756" s="282"/>
      <c r="X756" s="282">
        <f t="shared" ca="1" si="34"/>
        <v>0</v>
      </c>
      <c r="Y756" s="282"/>
      <c r="Z756" s="282"/>
      <c r="AB756" s="284" t="str">
        <f t="shared" si="35"/>
        <v/>
      </c>
    </row>
    <row r="757" spans="1:28" s="283" customFormat="1" ht="20.25">
      <c r="A757" s="235"/>
      <c r="B757" s="236" t="str">
        <f>IF(LEN(A757)=0,"",INDEX('Smelter Look-up'!$A:$A,MATCH($A757,'Smelter Look-up'!$E:$E,0)))</f>
        <v/>
      </c>
      <c r="C757" s="242" t="str">
        <f>IF(LEN(A757)=0,"",INDEX('Smelter Look-up'!$C:$C,MATCH($A757,'Smelter Look-up'!$E:$E,0)))</f>
        <v/>
      </c>
      <c r="D757" s="236"/>
      <c r="E757" s="236" t="str">
        <f ca="1">IF(ISERROR($V757),"",OFFSET('Smelter Look-up'!$D$4,$V757-4,0)&amp;"")</f>
        <v/>
      </c>
      <c r="F757" s="236" t="str">
        <f ca="1">IF(ISERROR($V757),"",OFFSET('Smelter Look-up'!$E$4,$V757-4,0))</f>
        <v/>
      </c>
      <c r="G757" s="236" t="str">
        <f ca="1">IF(C757=$X$4,"Enter smelter details", IF(ISERROR($V757),"",OFFSET('Smelter Look-up'!$F$4,$V757-4,0)))</f>
        <v/>
      </c>
      <c r="H757" s="237" t="str">
        <f ca="1">IF(ISERROR($V757),"",OFFSET('Smelter Look-up'!$G$4,$V757-4,0))</f>
        <v/>
      </c>
      <c r="I757" s="238" t="str">
        <f ca="1">IF(ISERROR($V757),"",OFFSET('Smelter Look-up'!$H$4,$V757-4,0))</f>
        <v/>
      </c>
      <c r="J757" s="238" t="str">
        <f ca="1">IF(ISERROR($V757),"",OFFSET('Smelter Look-up'!$I$4,$V757-4,0))</f>
        <v/>
      </c>
      <c r="K757" s="240"/>
      <c r="L757" s="240"/>
      <c r="M757" s="240"/>
      <c r="N757" s="240"/>
      <c r="O757" s="240"/>
      <c r="P757" s="239"/>
      <c r="Q757" s="241"/>
      <c r="R757" s="236" t="str">
        <f ca="1">IF(ISERROR($V757),"",OFFSET('Smelter Look-up'!$C$4,$V757-4,0)&amp;"")</f>
        <v/>
      </c>
      <c r="S757" s="250" t="str">
        <f t="shared" ca="1" si="33"/>
        <v/>
      </c>
      <c r="T757" s="250" t="str">
        <f ca="1">IF(B757="","",IF(ISERROR(MATCH($J757,SorP!$B$1:$B$6230,0)),"",INDIRECT("'SorP'!$A$"&amp;MATCH($J757,SorP!$B$1:$B$6230,0))))</f>
        <v/>
      </c>
      <c r="U757" s="280"/>
      <c r="V757" s="281" t="e">
        <f>IF(C757="",NA(),MATCH($B757&amp;$C757,'Smelter Look-up'!$J:$J,0))</f>
        <v>#N/A</v>
      </c>
      <c r="W757" s="282"/>
      <c r="X757" s="282">
        <f t="shared" ca="1" si="34"/>
        <v>0</v>
      </c>
      <c r="Y757" s="282"/>
      <c r="Z757" s="282"/>
      <c r="AB757" s="284" t="str">
        <f t="shared" si="35"/>
        <v/>
      </c>
    </row>
    <row r="758" spans="1:28" s="283" customFormat="1" ht="20.25">
      <c r="A758" s="235"/>
      <c r="B758" s="236" t="str">
        <f>IF(LEN(A758)=0,"",INDEX('Smelter Look-up'!$A:$A,MATCH($A758,'Smelter Look-up'!$E:$E,0)))</f>
        <v/>
      </c>
      <c r="C758" s="242" t="str">
        <f>IF(LEN(A758)=0,"",INDEX('Smelter Look-up'!$C:$C,MATCH($A758,'Smelter Look-up'!$E:$E,0)))</f>
        <v/>
      </c>
      <c r="D758" s="236"/>
      <c r="E758" s="236" t="str">
        <f ca="1">IF(ISERROR($V758),"",OFFSET('Smelter Look-up'!$D$4,$V758-4,0)&amp;"")</f>
        <v/>
      </c>
      <c r="F758" s="236" t="str">
        <f ca="1">IF(ISERROR($V758),"",OFFSET('Smelter Look-up'!$E$4,$V758-4,0))</f>
        <v/>
      </c>
      <c r="G758" s="236" t="str">
        <f ca="1">IF(C758=$X$4,"Enter smelter details", IF(ISERROR($V758),"",OFFSET('Smelter Look-up'!$F$4,$V758-4,0)))</f>
        <v/>
      </c>
      <c r="H758" s="237" t="str">
        <f ca="1">IF(ISERROR($V758),"",OFFSET('Smelter Look-up'!$G$4,$V758-4,0))</f>
        <v/>
      </c>
      <c r="I758" s="238" t="str">
        <f ca="1">IF(ISERROR($V758),"",OFFSET('Smelter Look-up'!$H$4,$V758-4,0))</f>
        <v/>
      </c>
      <c r="J758" s="238" t="str">
        <f ca="1">IF(ISERROR($V758),"",OFFSET('Smelter Look-up'!$I$4,$V758-4,0))</f>
        <v/>
      </c>
      <c r="K758" s="240"/>
      <c r="L758" s="240"/>
      <c r="M758" s="240"/>
      <c r="N758" s="240"/>
      <c r="O758" s="240"/>
      <c r="P758" s="239"/>
      <c r="Q758" s="241"/>
      <c r="R758" s="236" t="str">
        <f ca="1">IF(ISERROR($V758),"",OFFSET('Smelter Look-up'!$C$4,$V758-4,0)&amp;"")</f>
        <v/>
      </c>
      <c r="S758" s="250" t="str">
        <f t="shared" ca="1" si="33"/>
        <v/>
      </c>
      <c r="T758" s="250" t="str">
        <f ca="1">IF(B758="","",IF(ISERROR(MATCH($J758,SorP!$B$1:$B$6230,0)),"",INDIRECT("'SorP'!$A$"&amp;MATCH($J758,SorP!$B$1:$B$6230,0))))</f>
        <v/>
      </c>
      <c r="U758" s="280"/>
      <c r="V758" s="281" t="e">
        <f>IF(C758="",NA(),MATCH($B758&amp;$C758,'Smelter Look-up'!$J:$J,0))</f>
        <v>#N/A</v>
      </c>
      <c r="W758" s="282"/>
      <c r="X758" s="282">
        <f t="shared" ca="1" si="34"/>
        <v>0</v>
      </c>
      <c r="Y758" s="282"/>
      <c r="Z758" s="282"/>
      <c r="AB758" s="284" t="str">
        <f t="shared" si="35"/>
        <v/>
      </c>
    </row>
    <row r="759" spans="1:28" s="283" customFormat="1" ht="20.25">
      <c r="A759" s="235"/>
      <c r="B759" s="236" t="str">
        <f>IF(LEN(A759)=0,"",INDEX('Smelter Look-up'!$A:$A,MATCH($A759,'Smelter Look-up'!$E:$E,0)))</f>
        <v/>
      </c>
      <c r="C759" s="242" t="str">
        <f>IF(LEN(A759)=0,"",INDEX('Smelter Look-up'!$C:$C,MATCH($A759,'Smelter Look-up'!$E:$E,0)))</f>
        <v/>
      </c>
      <c r="D759" s="236"/>
      <c r="E759" s="236" t="str">
        <f ca="1">IF(ISERROR($V759),"",OFFSET('Smelter Look-up'!$D$4,$V759-4,0)&amp;"")</f>
        <v/>
      </c>
      <c r="F759" s="236" t="str">
        <f ca="1">IF(ISERROR($V759),"",OFFSET('Smelter Look-up'!$E$4,$V759-4,0))</f>
        <v/>
      </c>
      <c r="G759" s="236" t="str">
        <f ca="1">IF(C759=$X$4,"Enter smelter details", IF(ISERROR($V759),"",OFFSET('Smelter Look-up'!$F$4,$V759-4,0)))</f>
        <v/>
      </c>
      <c r="H759" s="237" t="str">
        <f ca="1">IF(ISERROR($V759),"",OFFSET('Smelter Look-up'!$G$4,$V759-4,0))</f>
        <v/>
      </c>
      <c r="I759" s="238" t="str">
        <f ca="1">IF(ISERROR($V759),"",OFFSET('Smelter Look-up'!$H$4,$V759-4,0))</f>
        <v/>
      </c>
      <c r="J759" s="238" t="str">
        <f ca="1">IF(ISERROR($V759),"",OFFSET('Smelter Look-up'!$I$4,$V759-4,0))</f>
        <v/>
      </c>
      <c r="K759" s="240"/>
      <c r="L759" s="240"/>
      <c r="M759" s="240"/>
      <c r="N759" s="240"/>
      <c r="O759" s="240"/>
      <c r="P759" s="239"/>
      <c r="Q759" s="241"/>
      <c r="R759" s="236" t="str">
        <f ca="1">IF(ISERROR($V759),"",OFFSET('Smelter Look-up'!$C$4,$V759-4,0)&amp;"")</f>
        <v/>
      </c>
      <c r="S759" s="250" t="str">
        <f t="shared" ca="1" si="33"/>
        <v/>
      </c>
      <c r="T759" s="250" t="str">
        <f ca="1">IF(B759="","",IF(ISERROR(MATCH($J759,SorP!$B$1:$B$6230,0)),"",INDIRECT("'SorP'!$A$"&amp;MATCH($J759,SorP!$B$1:$B$6230,0))))</f>
        <v/>
      </c>
      <c r="U759" s="280"/>
      <c r="V759" s="281" t="e">
        <f>IF(C759="",NA(),MATCH($B759&amp;$C759,'Smelter Look-up'!$J:$J,0))</f>
        <v>#N/A</v>
      </c>
      <c r="W759" s="282"/>
      <c r="X759" s="282">
        <f t="shared" ca="1" si="34"/>
        <v>0</v>
      </c>
      <c r="Y759" s="282"/>
      <c r="Z759" s="282"/>
      <c r="AB759" s="284" t="str">
        <f t="shared" si="35"/>
        <v/>
      </c>
    </row>
    <row r="760" spans="1:28" s="283" customFormat="1" ht="20.25">
      <c r="A760" s="235"/>
      <c r="B760" s="236" t="str">
        <f>IF(LEN(A760)=0,"",INDEX('Smelter Look-up'!$A:$A,MATCH($A760,'Smelter Look-up'!$E:$E,0)))</f>
        <v/>
      </c>
      <c r="C760" s="242" t="str">
        <f>IF(LEN(A760)=0,"",INDEX('Smelter Look-up'!$C:$C,MATCH($A760,'Smelter Look-up'!$E:$E,0)))</f>
        <v/>
      </c>
      <c r="D760" s="236"/>
      <c r="E760" s="236" t="str">
        <f ca="1">IF(ISERROR($V760),"",OFFSET('Smelter Look-up'!$D$4,$V760-4,0)&amp;"")</f>
        <v/>
      </c>
      <c r="F760" s="236" t="str">
        <f ca="1">IF(ISERROR($V760),"",OFFSET('Smelter Look-up'!$E$4,$V760-4,0))</f>
        <v/>
      </c>
      <c r="G760" s="236" t="str">
        <f ca="1">IF(C760=$X$4,"Enter smelter details", IF(ISERROR($V760),"",OFFSET('Smelter Look-up'!$F$4,$V760-4,0)))</f>
        <v/>
      </c>
      <c r="H760" s="237" t="str">
        <f ca="1">IF(ISERROR($V760),"",OFFSET('Smelter Look-up'!$G$4,$V760-4,0))</f>
        <v/>
      </c>
      <c r="I760" s="238" t="str">
        <f ca="1">IF(ISERROR($V760),"",OFFSET('Smelter Look-up'!$H$4,$V760-4,0))</f>
        <v/>
      </c>
      <c r="J760" s="238" t="str">
        <f ca="1">IF(ISERROR($V760),"",OFFSET('Smelter Look-up'!$I$4,$V760-4,0))</f>
        <v/>
      </c>
      <c r="K760" s="240"/>
      <c r="L760" s="240"/>
      <c r="M760" s="240"/>
      <c r="N760" s="240"/>
      <c r="O760" s="240"/>
      <c r="P760" s="239"/>
      <c r="Q760" s="241"/>
      <c r="R760" s="236" t="str">
        <f ca="1">IF(ISERROR($V760),"",OFFSET('Smelter Look-up'!$C$4,$V760-4,0)&amp;"")</f>
        <v/>
      </c>
      <c r="S760" s="250" t="str">
        <f t="shared" ca="1" si="33"/>
        <v/>
      </c>
      <c r="T760" s="250" t="str">
        <f ca="1">IF(B760="","",IF(ISERROR(MATCH($J760,SorP!$B$1:$B$6230,0)),"",INDIRECT("'SorP'!$A$"&amp;MATCH($J760,SorP!$B$1:$B$6230,0))))</f>
        <v/>
      </c>
      <c r="U760" s="280"/>
      <c r="V760" s="281" t="e">
        <f>IF(C760="",NA(),MATCH($B760&amp;$C760,'Smelter Look-up'!$J:$J,0))</f>
        <v>#N/A</v>
      </c>
      <c r="W760" s="282"/>
      <c r="X760" s="282">
        <f t="shared" ca="1" si="34"/>
        <v>0</v>
      </c>
      <c r="Y760" s="282"/>
      <c r="Z760" s="282"/>
      <c r="AB760" s="284" t="str">
        <f t="shared" si="35"/>
        <v/>
      </c>
    </row>
    <row r="761" spans="1:28" s="283" customFormat="1" ht="20.25">
      <c r="A761" s="235"/>
      <c r="B761" s="236" t="str">
        <f>IF(LEN(A761)=0,"",INDEX('Smelter Look-up'!$A:$A,MATCH($A761,'Smelter Look-up'!$E:$E,0)))</f>
        <v/>
      </c>
      <c r="C761" s="242" t="str">
        <f>IF(LEN(A761)=0,"",INDEX('Smelter Look-up'!$C:$C,MATCH($A761,'Smelter Look-up'!$E:$E,0)))</f>
        <v/>
      </c>
      <c r="D761" s="236"/>
      <c r="E761" s="236" t="str">
        <f ca="1">IF(ISERROR($V761),"",OFFSET('Smelter Look-up'!$D$4,$V761-4,0)&amp;"")</f>
        <v/>
      </c>
      <c r="F761" s="236" t="str">
        <f ca="1">IF(ISERROR($V761),"",OFFSET('Smelter Look-up'!$E$4,$V761-4,0))</f>
        <v/>
      </c>
      <c r="G761" s="236" t="str">
        <f ca="1">IF(C761=$X$4,"Enter smelter details", IF(ISERROR($V761),"",OFFSET('Smelter Look-up'!$F$4,$V761-4,0)))</f>
        <v/>
      </c>
      <c r="H761" s="237" t="str">
        <f ca="1">IF(ISERROR($V761),"",OFFSET('Smelter Look-up'!$G$4,$V761-4,0))</f>
        <v/>
      </c>
      <c r="I761" s="238" t="str">
        <f ca="1">IF(ISERROR($V761),"",OFFSET('Smelter Look-up'!$H$4,$V761-4,0))</f>
        <v/>
      </c>
      <c r="J761" s="238" t="str">
        <f ca="1">IF(ISERROR($V761),"",OFFSET('Smelter Look-up'!$I$4,$V761-4,0))</f>
        <v/>
      </c>
      <c r="K761" s="240"/>
      <c r="L761" s="240"/>
      <c r="M761" s="240"/>
      <c r="N761" s="240"/>
      <c r="O761" s="240"/>
      <c r="P761" s="239"/>
      <c r="Q761" s="241"/>
      <c r="R761" s="236" t="str">
        <f ca="1">IF(ISERROR($V761),"",OFFSET('Smelter Look-up'!$C$4,$V761-4,0)&amp;"")</f>
        <v/>
      </c>
      <c r="S761" s="250" t="str">
        <f t="shared" ca="1" si="33"/>
        <v/>
      </c>
      <c r="T761" s="250" t="str">
        <f ca="1">IF(B761="","",IF(ISERROR(MATCH($J761,SorP!$B$1:$B$6230,0)),"",INDIRECT("'SorP'!$A$"&amp;MATCH($J761,SorP!$B$1:$B$6230,0))))</f>
        <v/>
      </c>
      <c r="U761" s="280"/>
      <c r="V761" s="281" t="e">
        <f>IF(C761="",NA(),MATCH($B761&amp;$C761,'Smelter Look-up'!$J:$J,0))</f>
        <v>#N/A</v>
      </c>
      <c r="W761" s="282"/>
      <c r="X761" s="282">
        <f t="shared" ca="1" si="34"/>
        <v>0</v>
      </c>
      <c r="Y761" s="282"/>
      <c r="Z761" s="282"/>
      <c r="AB761" s="284" t="str">
        <f t="shared" si="35"/>
        <v/>
      </c>
    </row>
    <row r="762" spans="1:28" s="283" customFormat="1" ht="20.25">
      <c r="A762" s="235"/>
      <c r="B762" s="236" t="str">
        <f>IF(LEN(A762)=0,"",INDEX('Smelter Look-up'!$A:$A,MATCH($A762,'Smelter Look-up'!$E:$E,0)))</f>
        <v/>
      </c>
      <c r="C762" s="242" t="str">
        <f>IF(LEN(A762)=0,"",INDEX('Smelter Look-up'!$C:$C,MATCH($A762,'Smelter Look-up'!$E:$E,0)))</f>
        <v/>
      </c>
      <c r="D762" s="236"/>
      <c r="E762" s="236" t="str">
        <f ca="1">IF(ISERROR($V762),"",OFFSET('Smelter Look-up'!$D$4,$V762-4,0)&amp;"")</f>
        <v/>
      </c>
      <c r="F762" s="236" t="str">
        <f ca="1">IF(ISERROR($V762),"",OFFSET('Smelter Look-up'!$E$4,$V762-4,0))</f>
        <v/>
      </c>
      <c r="G762" s="236" t="str">
        <f ca="1">IF(C762=$X$4,"Enter smelter details", IF(ISERROR($V762),"",OFFSET('Smelter Look-up'!$F$4,$V762-4,0)))</f>
        <v/>
      </c>
      <c r="H762" s="237" t="str">
        <f ca="1">IF(ISERROR($V762),"",OFFSET('Smelter Look-up'!$G$4,$V762-4,0))</f>
        <v/>
      </c>
      <c r="I762" s="238" t="str">
        <f ca="1">IF(ISERROR($V762),"",OFFSET('Smelter Look-up'!$H$4,$V762-4,0))</f>
        <v/>
      </c>
      <c r="J762" s="238" t="str">
        <f ca="1">IF(ISERROR($V762),"",OFFSET('Smelter Look-up'!$I$4,$V762-4,0))</f>
        <v/>
      </c>
      <c r="K762" s="240"/>
      <c r="L762" s="240"/>
      <c r="M762" s="240"/>
      <c r="N762" s="240"/>
      <c r="O762" s="240"/>
      <c r="P762" s="239"/>
      <c r="Q762" s="241"/>
      <c r="R762" s="236" t="str">
        <f ca="1">IF(ISERROR($V762),"",OFFSET('Smelter Look-up'!$C$4,$V762-4,0)&amp;"")</f>
        <v/>
      </c>
      <c r="S762" s="250" t="str">
        <f t="shared" ca="1" si="33"/>
        <v/>
      </c>
      <c r="T762" s="250" t="str">
        <f ca="1">IF(B762="","",IF(ISERROR(MATCH($J762,SorP!$B$1:$B$6230,0)),"",INDIRECT("'SorP'!$A$"&amp;MATCH($J762,SorP!$B$1:$B$6230,0))))</f>
        <v/>
      </c>
      <c r="U762" s="280"/>
      <c r="V762" s="281" t="e">
        <f>IF(C762="",NA(),MATCH($B762&amp;$C762,'Smelter Look-up'!$J:$J,0))</f>
        <v>#N/A</v>
      </c>
      <c r="W762" s="282"/>
      <c r="X762" s="282">
        <f t="shared" ca="1" si="34"/>
        <v>0</v>
      </c>
      <c r="Y762" s="282"/>
      <c r="Z762" s="282"/>
      <c r="AB762" s="284" t="str">
        <f t="shared" si="35"/>
        <v/>
      </c>
    </row>
    <row r="763" spans="1:28" s="283" customFormat="1" ht="20.25">
      <c r="A763" s="235"/>
      <c r="B763" s="236" t="str">
        <f>IF(LEN(A763)=0,"",INDEX('Smelter Look-up'!$A:$A,MATCH($A763,'Smelter Look-up'!$E:$E,0)))</f>
        <v/>
      </c>
      <c r="C763" s="242" t="str">
        <f>IF(LEN(A763)=0,"",INDEX('Smelter Look-up'!$C:$C,MATCH($A763,'Smelter Look-up'!$E:$E,0)))</f>
        <v/>
      </c>
      <c r="D763" s="236"/>
      <c r="E763" s="236" t="str">
        <f ca="1">IF(ISERROR($V763),"",OFFSET('Smelter Look-up'!$D$4,$V763-4,0)&amp;"")</f>
        <v/>
      </c>
      <c r="F763" s="236" t="str">
        <f ca="1">IF(ISERROR($V763),"",OFFSET('Smelter Look-up'!$E$4,$V763-4,0))</f>
        <v/>
      </c>
      <c r="G763" s="236" t="str">
        <f ca="1">IF(C763=$X$4,"Enter smelter details", IF(ISERROR($V763),"",OFFSET('Smelter Look-up'!$F$4,$V763-4,0)))</f>
        <v/>
      </c>
      <c r="H763" s="237" t="str">
        <f ca="1">IF(ISERROR($V763),"",OFFSET('Smelter Look-up'!$G$4,$V763-4,0))</f>
        <v/>
      </c>
      <c r="I763" s="238" t="str">
        <f ca="1">IF(ISERROR($V763),"",OFFSET('Smelter Look-up'!$H$4,$V763-4,0))</f>
        <v/>
      </c>
      <c r="J763" s="238" t="str">
        <f ca="1">IF(ISERROR($V763),"",OFFSET('Smelter Look-up'!$I$4,$V763-4,0))</f>
        <v/>
      </c>
      <c r="K763" s="240"/>
      <c r="L763" s="240"/>
      <c r="M763" s="240"/>
      <c r="N763" s="240"/>
      <c r="O763" s="240"/>
      <c r="P763" s="239"/>
      <c r="Q763" s="241"/>
      <c r="R763" s="236" t="str">
        <f ca="1">IF(ISERROR($V763),"",OFFSET('Smelter Look-up'!$C$4,$V763-4,0)&amp;"")</f>
        <v/>
      </c>
      <c r="S763" s="250" t="str">
        <f t="shared" ref="S763:S826" ca="1" si="36">IF(B763="","",IF(ISERROR(MATCH($E763,CL,0)),"Unknown",INDIRECT("'C'!$A$"&amp;MATCH($E763,CL,0)+1)))</f>
        <v/>
      </c>
      <c r="T763" s="250" t="str">
        <f ca="1">IF(B763="","",IF(ISERROR(MATCH($J763,SorP!$B$1:$B$6230,0)),"",INDIRECT("'SorP'!$A$"&amp;MATCH($J763,SorP!$B$1:$B$6230,0))))</f>
        <v/>
      </c>
      <c r="U763" s="280"/>
      <c r="V763" s="281" t="e">
        <f>IF(C763="",NA(),MATCH($B763&amp;$C763,'Smelter Look-up'!$J:$J,0))</f>
        <v>#N/A</v>
      </c>
      <c r="W763" s="282"/>
      <c r="X763" s="282">
        <f t="shared" ref="X763:X826" ca="1" si="37">IF(AND(C763="Smelter not listed",OR(LEN(D763)=0,LEN(E763)=0)),1,0)</f>
        <v>0</v>
      </c>
      <c r="Y763" s="282"/>
      <c r="Z763" s="282"/>
      <c r="AB763" s="284" t="str">
        <f t="shared" ref="AB763:AB826" si="38">B763&amp;C763</f>
        <v/>
      </c>
    </row>
    <row r="764" spans="1:28" s="283" customFormat="1" ht="20.25">
      <c r="A764" s="235"/>
      <c r="B764" s="236" t="str">
        <f>IF(LEN(A764)=0,"",INDEX('Smelter Look-up'!$A:$A,MATCH($A764,'Smelter Look-up'!$E:$E,0)))</f>
        <v/>
      </c>
      <c r="C764" s="242" t="str">
        <f>IF(LEN(A764)=0,"",INDEX('Smelter Look-up'!$C:$C,MATCH($A764,'Smelter Look-up'!$E:$E,0)))</f>
        <v/>
      </c>
      <c r="D764" s="236"/>
      <c r="E764" s="236" t="str">
        <f ca="1">IF(ISERROR($V764),"",OFFSET('Smelter Look-up'!$D$4,$V764-4,0)&amp;"")</f>
        <v/>
      </c>
      <c r="F764" s="236" t="str">
        <f ca="1">IF(ISERROR($V764),"",OFFSET('Smelter Look-up'!$E$4,$V764-4,0))</f>
        <v/>
      </c>
      <c r="G764" s="236" t="str">
        <f ca="1">IF(C764=$X$4,"Enter smelter details", IF(ISERROR($V764),"",OFFSET('Smelter Look-up'!$F$4,$V764-4,0)))</f>
        <v/>
      </c>
      <c r="H764" s="237" t="str">
        <f ca="1">IF(ISERROR($V764),"",OFFSET('Smelter Look-up'!$G$4,$V764-4,0))</f>
        <v/>
      </c>
      <c r="I764" s="238" t="str">
        <f ca="1">IF(ISERROR($V764),"",OFFSET('Smelter Look-up'!$H$4,$V764-4,0))</f>
        <v/>
      </c>
      <c r="J764" s="238" t="str">
        <f ca="1">IF(ISERROR($V764),"",OFFSET('Smelter Look-up'!$I$4,$V764-4,0))</f>
        <v/>
      </c>
      <c r="K764" s="240"/>
      <c r="L764" s="240"/>
      <c r="M764" s="240"/>
      <c r="N764" s="240"/>
      <c r="O764" s="240"/>
      <c r="P764" s="239"/>
      <c r="Q764" s="241"/>
      <c r="R764" s="236" t="str">
        <f ca="1">IF(ISERROR($V764),"",OFFSET('Smelter Look-up'!$C$4,$V764-4,0)&amp;"")</f>
        <v/>
      </c>
      <c r="S764" s="250" t="str">
        <f t="shared" ca="1" si="36"/>
        <v/>
      </c>
      <c r="T764" s="250" t="str">
        <f ca="1">IF(B764="","",IF(ISERROR(MATCH($J764,SorP!$B$1:$B$6230,0)),"",INDIRECT("'SorP'!$A$"&amp;MATCH($J764,SorP!$B$1:$B$6230,0))))</f>
        <v/>
      </c>
      <c r="U764" s="280"/>
      <c r="V764" s="281" t="e">
        <f>IF(C764="",NA(),MATCH($B764&amp;$C764,'Smelter Look-up'!$J:$J,0))</f>
        <v>#N/A</v>
      </c>
      <c r="W764" s="282"/>
      <c r="X764" s="282">
        <f t="shared" ca="1" si="37"/>
        <v>0</v>
      </c>
      <c r="Y764" s="282"/>
      <c r="Z764" s="282"/>
      <c r="AB764" s="284" t="str">
        <f t="shared" si="38"/>
        <v/>
      </c>
    </row>
    <row r="765" spans="1:28" s="283" customFormat="1" ht="20.25">
      <c r="A765" s="235"/>
      <c r="B765" s="236" t="str">
        <f>IF(LEN(A765)=0,"",INDEX('Smelter Look-up'!$A:$A,MATCH($A765,'Smelter Look-up'!$E:$E,0)))</f>
        <v/>
      </c>
      <c r="C765" s="242" t="str">
        <f>IF(LEN(A765)=0,"",INDEX('Smelter Look-up'!$C:$C,MATCH($A765,'Smelter Look-up'!$E:$E,0)))</f>
        <v/>
      </c>
      <c r="D765" s="236"/>
      <c r="E765" s="236" t="str">
        <f ca="1">IF(ISERROR($V765),"",OFFSET('Smelter Look-up'!$D$4,$V765-4,0)&amp;"")</f>
        <v/>
      </c>
      <c r="F765" s="236" t="str">
        <f ca="1">IF(ISERROR($V765),"",OFFSET('Smelter Look-up'!$E$4,$V765-4,0))</f>
        <v/>
      </c>
      <c r="G765" s="236" t="str">
        <f ca="1">IF(C765=$X$4,"Enter smelter details", IF(ISERROR($V765),"",OFFSET('Smelter Look-up'!$F$4,$V765-4,0)))</f>
        <v/>
      </c>
      <c r="H765" s="237" t="str">
        <f ca="1">IF(ISERROR($V765),"",OFFSET('Smelter Look-up'!$G$4,$V765-4,0))</f>
        <v/>
      </c>
      <c r="I765" s="238" t="str">
        <f ca="1">IF(ISERROR($V765),"",OFFSET('Smelter Look-up'!$H$4,$V765-4,0))</f>
        <v/>
      </c>
      <c r="J765" s="238" t="str">
        <f ca="1">IF(ISERROR($V765),"",OFFSET('Smelter Look-up'!$I$4,$V765-4,0))</f>
        <v/>
      </c>
      <c r="K765" s="240"/>
      <c r="L765" s="240"/>
      <c r="M765" s="240"/>
      <c r="N765" s="240"/>
      <c r="O765" s="240"/>
      <c r="P765" s="239"/>
      <c r="Q765" s="241"/>
      <c r="R765" s="236" t="str">
        <f ca="1">IF(ISERROR($V765),"",OFFSET('Smelter Look-up'!$C$4,$V765-4,0)&amp;"")</f>
        <v/>
      </c>
      <c r="S765" s="250" t="str">
        <f t="shared" ca="1" si="36"/>
        <v/>
      </c>
      <c r="T765" s="250" t="str">
        <f ca="1">IF(B765="","",IF(ISERROR(MATCH($J765,SorP!$B$1:$B$6230,0)),"",INDIRECT("'SorP'!$A$"&amp;MATCH($J765,SorP!$B$1:$B$6230,0))))</f>
        <v/>
      </c>
      <c r="U765" s="280"/>
      <c r="V765" s="281" t="e">
        <f>IF(C765="",NA(),MATCH($B765&amp;$C765,'Smelter Look-up'!$J:$J,0))</f>
        <v>#N/A</v>
      </c>
      <c r="W765" s="282"/>
      <c r="X765" s="282">
        <f t="shared" ca="1" si="37"/>
        <v>0</v>
      </c>
      <c r="Y765" s="282"/>
      <c r="Z765" s="282"/>
      <c r="AB765" s="284" t="str">
        <f t="shared" si="38"/>
        <v/>
      </c>
    </row>
    <row r="766" spans="1:28" s="283" customFormat="1" ht="20.25">
      <c r="A766" s="235"/>
      <c r="B766" s="236" t="str">
        <f>IF(LEN(A766)=0,"",INDEX('Smelter Look-up'!$A:$A,MATCH($A766,'Smelter Look-up'!$E:$E,0)))</f>
        <v/>
      </c>
      <c r="C766" s="242" t="str">
        <f>IF(LEN(A766)=0,"",INDEX('Smelter Look-up'!$C:$C,MATCH($A766,'Smelter Look-up'!$E:$E,0)))</f>
        <v/>
      </c>
      <c r="D766" s="236"/>
      <c r="E766" s="236" t="str">
        <f ca="1">IF(ISERROR($V766),"",OFFSET('Smelter Look-up'!$D$4,$V766-4,0)&amp;"")</f>
        <v/>
      </c>
      <c r="F766" s="236" t="str">
        <f ca="1">IF(ISERROR($V766),"",OFFSET('Smelter Look-up'!$E$4,$V766-4,0))</f>
        <v/>
      </c>
      <c r="G766" s="236" t="str">
        <f ca="1">IF(C766=$X$4,"Enter smelter details", IF(ISERROR($V766),"",OFFSET('Smelter Look-up'!$F$4,$V766-4,0)))</f>
        <v/>
      </c>
      <c r="H766" s="237" t="str">
        <f ca="1">IF(ISERROR($V766),"",OFFSET('Smelter Look-up'!$G$4,$V766-4,0))</f>
        <v/>
      </c>
      <c r="I766" s="238" t="str">
        <f ca="1">IF(ISERROR($V766),"",OFFSET('Smelter Look-up'!$H$4,$V766-4,0))</f>
        <v/>
      </c>
      <c r="J766" s="238" t="str">
        <f ca="1">IF(ISERROR($V766),"",OFFSET('Smelter Look-up'!$I$4,$V766-4,0))</f>
        <v/>
      </c>
      <c r="K766" s="240"/>
      <c r="L766" s="240"/>
      <c r="M766" s="240"/>
      <c r="N766" s="240"/>
      <c r="O766" s="240"/>
      <c r="P766" s="239"/>
      <c r="Q766" s="241"/>
      <c r="R766" s="236" t="str">
        <f ca="1">IF(ISERROR($V766),"",OFFSET('Smelter Look-up'!$C$4,$V766-4,0)&amp;"")</f>
        <v/>
      </c>
      <c r="S766" s="250" t="str">
        <f t="shared" ca="1" si="36"/>
        <v/>
      </c>
      <c r="T766" s="250" t="str">
        <f ca="1">IF(B766="","",IF(ISERROR(MATCH($J766,SorP!$B$1:$B$6230,0)),"",INDIRECT("'SorP'!$A$"&amp;MATCH($J766,SorP!$B$1:$B$6230,0))))</f>
        <v/>
      </c>
      <c r="U766" s="280"/>
      <c r="V766" s="281" t="e">
        <f>IF(C766="",NA(),MATCH($B766&amp;$C766,'Smelter Look-up'!$J:$J,0))</f>
        <v>#N/A</v>
      </c>
      <c r="W766" s="282"/>
      <c r="X766" s="282">
        <f t="shared" ca="1" si="37"/>
        <v>0</v>
      </c>
      <c r="Y766" s="282"/>
      <c r="Z766" s="282"/>
      <c r="AB766" s="284" t="str">
        <f t="shared" si="38"/>
        <v/>
      </c>
    </row>
    <row r="767" spans="1:28" s="283" customFormat="1" ht="20.25">
      <c r="A767" s="235"/>
      <c r="B767" s="236" t="str">
        <f>IF(LEN(A767)=0,"",INDEX('Smelter Look-up'!$A:$A,MATCH($A767,'Smelter Look-up'!$E:$E,0)))</f>
        <v/>
      </c>
      <c r="C767" s="242" t="str">
        <f>IF(LEN(A767)=0,"",INDEX('Smelter Look-up'!$C:$C,MATCH($A767,'Smelter Look-up'!$E:$E,0)))</f>
        <v/>
      </c>
      <c r="D767" s="236"/>
      <c r="E767" s="236" t="str">
        <f ca="1">IF(ISERROR($V767),"",OFFSET('Smelter Look-up'!$D$4,$V767-4,0)&amp;"")</f>
        <v/>
      </c>
      <c r="F767" s="236" t="str">
        <f ca="1">IF(ISERROR($V767),"",OFFSET('Smelter Look-up'!$E$4,$V767-4,0))</f>
        <v/>
      </c>
      <c r="G767" s="236" t="str">
        <f ca="1">IF(C767=$X$4,"Enter smelter details", IF(ISERROR($V767),"",OFFSET('Smelter Look-up'!$F$4,$V767-4,0)))</f>
        <v/>
      </c>
      <c r="H767" s="237" t="str">
        <f ca="1">IF(ISERROR($V767),"",OFFSET('Smelter Look-up'!$G$4,$V767-4,0))</f>
        <v/>
      </c>
      <c r="I767" s="238" t="str">
        <f ca="1">IF(ISERROR($V767),"",OFFSET('Smelter Look-up'!$H$4,$V767-4,0))</f>
        <v/>
      </c>
      <c r="J767" s="238" t="str">
        <f ca="1">IF(ISERROR($V767),"",OFFSET('Smelter Look-up'!$I$4,$V767-4,0))</f>
        <v/>
      </c>
      <c r="K767" s="240"/>
      <c r="L767" s="240"/>
      <c r="M767" s="240"/>
      <c r="N767" s="240"/>
      <c r="O767" s="240"/>
      <c r="P767" s="239"/>
      <c r="Q767" s="241"/>
      <c r="R767" s="236" t="str">
        <f ca="1">IF(ISERROR($V767),"",OFFSET('Smelter Look-up'!$C$4,$V767-4,0)&amp;"")</f>
        <v/>
      </c>
      <c r="S767" s="250" t="str">
        <f t="shared" ca="1" si="36"/>
        <v/>
      </c>
      <c r="T767" s="250" t="str">
        <f ca="1">IF(B767="","",IF(ISERROR(MATCH($J767,SorP!$B$1:$B$6230,0)),"",INDIRECT("'SorP'!$A$"&amp;MATCH($J767,SorP!$B$1:$B$6230,0))))</f>
        <v/>
      </c>
      <c r="U767" s="280"/>
      <c r="V767" s="281" t="e">
        <f>IF(C767="",NA(),MATCH($B767&amp;$C767,'Smelter Look-up'!$J:$J,0))</f>
        <v>#N/A</v>
      </c>
      <c r="W767" s="282"/>
      <c r="X767" s="282">
        <f t="shared" ca="1" si="37"/>
        <v>0</v>
      </c>
      <c r="Y767" s="282"/>
      <c r="Z767" s="282"/>
      <c r="AB767" s="284" t="str">
        <f t="shared" si="38"/>
        <v/>
      </c>
    </row>
    <row r="768" spans="1:28" s="283" customFormat="1" ht="20.25">
      <c r="A768" s="235"/>
      <c r="B768" s="236" t="str">
        <f>IF(LEN(A768)=0,"",INDEX('Smelter Look-up'!$A:$A,MATCH($A768,'Smelter Look-up'!$E:$E,0)))</f>
        <v/>
      </c>
      <c r="C768" s="242" t="str">
        <f>IF(LEN(A768)=0,"",INDEX('Smelter Look-up'!$C:$C,MATCH($A768,'Smelter Look-up'!$E:$E,0)))</f>
        <v/>
      </c>
      <c r="D768" s="236"/>
      <c r="E768" s="236" t="str">
        <f ca="1">IF(ISERROR($V768),"",OFFSET('Smelter Look-up'!$D$4,$V768-4,0)&amp;"")</f>
        <v/>
      </c>
      <c r="F768" s="236" t="str">
        <f ca="1">IF(ISERROR($V768),"",OFFSET('Smelter Look-up'!$E$4,$V768-4,0))</f>
        <v/>
      </c>
      <c r="G768" s="236" t="str">
        <f ca="1">IF(C768=$X$4,"Enter smelter details", IF(ISERROR($V768),"",OFFSET('Smelter Look-up'!$F$4,$V768-4,0)))</f>
        <v/>
      </c>
      <c r="H768" s="237" t="str">
        <f ca="1">IF(ISERROR($V768),"",OFFSET('Smelter Look-up'!$G$4,$V768-4,0))</f>
        <v/>
      </c>
      <c r="I768" s="238" t="str">
        <f ca="1">IF(ISERROR($V768),"",OFFSET('Smelter Look-up'!$H$4,$V768-4,0))</f>
        <v/>
      </c>
      <c r="J768" s="238" t="str">
        <f ca="1">IF(ISERROR($V768),"",OFFSET('Smelter Look-up'!$I$4,$V768-4,0))</f>
        <v/>
      </c>
      <c r="K768" s="240"/>
      <c r="L768" s="240"/>
      <c r="M768" s="240"/>
      <c r="N768" s="240"/>
      <c r="O768" s="240"/>
      <c r="P768" s="239"/>
      <c r="Q768" s="241"/>
      <c r="R768" s="236" t="str">
        <f ca="1">IF(ISERROR($V768),"",OFFSET('Smelter Look-up'!$C$4,$V768-4,0)&amp;"")</f>
        <v/>
      </c>
      <c r="S768" s="250" t="str">
        <f t="shared" ca="1" si="36"/>
        <v/>
      </c>
      <c r="T768" s="250" t="str">
        <f ca="1">IF(B768="","",IF(ISERROR(MATCH($J768,SorP!$B$1:$B$6230,0)),"",INDIRECT("'SorP'!$A$"&amp;MATCH($J768,SorP!$B$1:$B$6230,0))))</f>
        <v/>
      </c>
      <c r="U768" s="280"/>
      <c r="V768" s="281" t="e">
        <f>IF(C768="",NA(),MATCH($B768&amp;$C768,'Smelter Look-up'!$J:$J,0))</f>
        <v>#N/A</v>
      </c>
      <c r="W768" s="282"/>
      <c r="X768" s="282">
        <f t="shared" ca="1" si="37"/>
        <v>0</v>
      </c>
      <c r="Y768" s="282"/>
      <c r="Z768" s="282"/>
      <c r="AB768" s="284" t="str">
        <f t="shared" si="38"/>
        <v/>
      </c>
    </row>
    <row r="769" spans="1:28" s="283" customFormat="1" ht="20.25">
      <c r="A769" s="235"/>
      <c r="B769" s="236" t="str">
        <f>IF(LEN(A769)=0,"",INDEX('Smelter Look-up'!$A:$A,MATCH($A769,'Smelter Look-up'!$E:$E,0)))</f>
        <v/>
      </c>
      <c r="C769" s="242" t="str">
        <f>IF(LEN(A769)=0,"",INDEX('Smelter Look-up'!$C:$C,MATCH($A769,'Smelter Look-up'!$E:$E,0)))</f>
        <v/>
      </c>
      <c r="D769" s="236"/>
      <c r="E769" s="236" t="str">
        <f ca="1">IF(ISERROR($V769),"",OFFSET('Smelter Look-up'!$D$4,$V769-4,0)&amp;"")</f>
        <v/>
      </c>
      <c r="F769" s="236" t="str">
        <f ca="1">IF(ISERROR($V769),"",OFFSET('Smelter Look-up'!$E$4,$V769-4,0))</f>
        <v/>
      </c>
      <c r="G769" s="236" t="str">
        <f ca="1">IF(C769=$X$4,"Enter smelter details", IF(ISERROR($V769),"",OFFSET('Smelter Look-up'!$F$4,$V769-4,0)))</f>
        <v/>
      </c>
      <c r="H769" s="237" t="str">
        <f ca="1">IF(ISERROR($V769),"",OFFSET('Smelter Look-up'!$G$4,$V769-4,0))</f>
        <v/>
      </c>
      <c r="I769" s="238" t="str">
        <f ca="1">IF(ISERROR($V769),"",OFFSET('Smelter Look-up'!$H$4,$V769-4,0))</f>
        <v/>
      </c>
      <c r="J769" s="238" t="str">
        <f ca="1">IF(ISERROR($V769),"",OFFSET('Smelter Look-up'!$I$4,$V769-4,0))</f>
        <v/>
      </c>
      <c r="K769" s="240"/>
      <c r="L769" s="240"/>
      <c r="M769" s="240"/>
      <c r="N769" s="240"/>
      <c r="O769" s="240"/>
      <c r="P769" s="239"/>
      <c r="Q769" s="241"/>
      <c r="R769" s="236" t="str">
        <f ca="1">IF(ISERROR($V769),"",OFFSET('Smelter Look-up'!$C$4,$V769-4,0)&amp;"")</f>
        <v/>
      </c>
      <c r="S769" s="250" t="str">
        <f t="shared" ca="1" si="36"/>
        <v/>
      </c>
      <c r="T769" s="250" t="str">
        <f ca="1">IF(B769="","",IF(ISERROR(MATCH($J769,SorP!$B$1:$B$6230,0)),"",INDIRECT("'SorP'!$A$"&amp;MATCH($J769,SorP!$B$1:$B$6230,0))))</f>
        <v/>
      </c>
      <c r="U769" s="280"/>
      <c r="V769" s="281" t="e">
        <f>IF(C769="",NA(),MATCH($B769&amp;$C769,'Smelter Look-up'!$J:$J,0))</f>
        <v>#N/A</v>
      </c>
      <c r="W769" s="282"/>
      <c r="X769" s="282">
        <f t="shared" ca="1" si="37"/>
        <v>0</v>
      </c>
      <c r="Y769" s="282"/>
      <c r="Z769" s="282"/>
      <c r="AB769" s="284" t="str">
        <f t="shared" si="38"/>
        <v/>
      </c>
    </row>
    <row r="770" spans="1:28" s="283" customFormat="1" ht="20.25">
      <c r="A770" s="235"/>
      <c r="B770" s="236" t="str">
        <f>IF(LEN(A770)=0,"",INDEX('Smelter Look-up'!$A:$A,MATCH($A770,'Smelter Look-up'!$E:$E,0)))</f>
        <v/>
      </c>
      <c r="C770" s="242" t="str">
        <f>IF(LEN(A770)=0,"",INDEX('Smelter Look-up'!$C:$C,MATCH($A770,'Smelter Look-up'!$E:$E,0)))</f>
        <v/>
      </c>
      <c r="D770" s="236"/>
      <c r="E770" s="236" t="str">
        <f ca="1">IF(ISERROR($V770),"",OFFSET('Smelter Look-up'!$D$4,$V770-4,0)&amp;"")</f>
        <v/>
      </c>
      <c r="F770" s="236" t="str">
        <f ca="1">IF(ISERROR($V770),"",OFFSET('Smelter Look-up'!$E$4,$V770-4,0))</f>
        <v/>
      </c>
      <c r="G770" s="236" t="str">
        <f ca="1">IF(C770=$X$4,"Enter smelter details", IF(ISERROR($V770),"",OFFSET('Smelter Look-up'!$F$4,$V770-4,0)))</f>
        <v/>
      </c>
      <c r="H770" s="237" t="str">
        <f ca="1">IF(ISERROR($V770),"",OFFSET('Smelter Look-up'!$G$4,$V770-4,0))</f>
        <v/>
      </c>
      <c r="I770" s="238" t="str">
        <f ca="1">IF(ISERROR($V770),"",OFFSET('Smelter Look-up'!$H$4,$V770-4,0))</f>
        <v/>
      </c>
      <c r="J770" s="238" t="str">
        <f ca="1">IF(ISERROR($V770),"",OFFSET('Smelter Look-up'!$I$4,$V770-4,0))</f>
        <v/>
      </c>
      <c r="K770" s="240"/>
      <c r="L770" s="240"/>
      <c r="M770" s="240"/>
      <c r="N770" s="240"/>
      <c r="O770" s="240"/>
      <c r="P770" s="239"/>
      <c r="Q770" s="241"/>
      <c r="R770" s="236" t="str">
        <f ca="1">IF(ISERROR($V770),"",OFFSET('Smelter Look-up'!$C$4,$V770-4,0)&amp;"")</f>
        <v/>
      </c>
      <c r="S770" s="250" t="str">
        <f t="shared" ca="1" si="36"/>
        <v/>
      </c>
      <c r="T770" s="250" t="str">
        <f ca="1">IF(B770="","",IF(ISERROR(MATCH($J770,SorP!$B$1:$B$6230,0)),"",INDIRECT("'SorP'!$A$"&amp;MATCH($J770,SorP!$B$1:$B$6230,0))))</f>
        <v/>
      </c>
      <c r="U770" s="280"/>
      <c r="V770" s="281" t="e">
        <f>IF(C770="",NA(),MATCH($B770&amp;$C770,'Smelter Look-up'!$J:$J,0))</f>
        <v>#N/A</v>
      </c>
      <c r="W770" s="282"/>
      <c r="X770" s="282">
        <f t="shared" ca="1" si="37"/>
        <v>0</v>
      </c>
      <c r="Y770" s="282"/>
      <c r="Z770" s="282"/>
      <c r="AB770" s="284" t="str">
        <f t="shared" si="38"/>
        <v/>
      </c>
    </row>
    <row r="771" spans="1:28" s="283" customFormat="1" ht="20.25">
      <c r="A771" s="235"/>
      <c r="B771" s="236" t="str">
        <f>IF(LEN(A771)=0,"",INDEX('Smelter Look-up'!$A:$A,MATCH($A771,'Smelter Look-up'!$E:$E,0)))</f>
        <v/>
      </c>
      <c r="C771" s="242" t="str">
        <f>IF(LEN(A771)=0,"",INDEX('Smelter Look-up'!$C:$C,MATCH($A771,'Smelter Look-up'!$E:$E,0)))</f>
        <v/>
      </c>
      <c r="D771" s="236"/>
      <c r="E771" s="236" t="str">
        <f ca="1">IF(ISERROR($V771),"",OFFSET('Smelter Look-up'!$D$4,$V771-4,0)&amp;"")</f>
        <v/>
      </c>
      <c r="F771" s="236" t="str">
        <f ca="1">IF(ISERROR($V771),"",OFFSET('Smelter Look-up'!$E$4,$V771-4,0))</f>
        <v/>
      </c>
      <c r="G771" s="236" t="str">
        <f ca="1">IF(C771=$X$4,"Enter smelter details", IF(ISERROR($V771),"",OFFSET('Smelter Look-up'!$F$4,$V771-4,0)))</f>
        <v/>
      </c>
      <c r="H771" s="237" t="str">
        <f ca="1">IF(ISERROR($V771),"",OFFSET('Smelter Look-up'!$G$4,$V771-4,0))</f>
        <v/>
      </c>
      <c r="I771" s="238" t="str">
        <f ca="1">IF(ISERROR($V771),"",OFFSET('Smelter Look-up'!$H$4,$V771-4,0))</f>
        <v/>
      </c>
      <c r="J771" s="238" t="str">
        <f ca="1">IF(ISERROR($V771),"",OFFSET('Smelter Look-up'!$I$4,$V771-4,0))</f>
        <v/>
      </c>
      <c r="K771" s="240"/>
      <c r="L771" s="240"/>
      <c r="M771" s="240"/>
      <c r="N771" s="240"/>
      <c r="O771" s="240"/>
      <c r="P771" s="239"/>
      <c r="Q771" s="241"/>
      <c r="R771" s="236" t="str">
        <f ca="1">IF(ISERROR($V771),"",OFFSET('Smelter Look-up'!$C$4,$V771-4,0)&amp;"")</f>
        <v/>
      </c>
      <c r="S771" s="250" t="str">
        <f t="shared" ca="1" si="36"/>
        <v/>
      </c>
      <c r="T771" s="250" t="str">
        <f ca="1">IF(B771="","",IF(ISERROR(MATCH($J771,SorP!$B$1:$B$6230,0)),"",INDIRECT("'SorP'!$A$"&amp;MATCH($J771,SorP!$B$1:$B$6230,0))))</f>
        <v/>
      </c>
      <c r="U771" s="280"/>
      <c r="V771" s="281" t="e">
        <f>IF(C771="",NA(),MATCH($B771&amp;$C771,'Smelter Look-up'!$J:$J,0))</f>
        <v>#N/A</v>
      </c>
      <c r="W771" s="282"/>
      <c r="X771" s="282">
        <f t="shared" ca="1" si="37"/>
        <v>0</v>
      </c>
      <c r="Y771" s="282"/>
      <c r="Z771" s="282"/>
      <c r="AB771" s="284" t="str">
        <f t="shared" si="38"/>
        <v/>
      </c>
    </row>
    <row r="772" spans="1:28" s="283" customFormat="1" ht="20.25">
      <c r="A772" s="235"/>
      <c r="B772" s="236" t="str">
        <f>IF(LEN(A772)=0,"",INDEX('Smelter Look-up'!$A:$A,MATCH($A772,'Smelter Look-up'!$E:$E,0)))</f>
        <v/>
      </c>
      <c r="C772" s="242" t="str">
        <f>IF(LEN(A772)=0,"",INDEX('Smelter Look-up'!$C:$C,MATCH($A772,'Smelter Look-up'!$E:$E,0)))</f>
        <v/>
      </c>
      <c r="D772" s="236"/>
      <c r="E772" s="236" t="str">
        <f ca="1">IF(ISERROR($V772),"",OFFSET('Smelter Look-up'!$D$4,$V772-4,0)&amp;"")</f>
        <v/>
      </c>
      <c r="F772" s="236" t="str">
        <f ca="1">IF(ISERROR($V772),"",OFFSET('Smelter Look-up'!$E$4,$V772-4,0))</f>
        <v/>
      </c>
      <c r="G772" s="236" t="str">
        <f ca="1">IF(C772=$X$4,"Enter smelter details", IF(ISERROR($V772),"",OFFSET('Smelter Look-up'!$F$4,$V772-4,0)))</f>
        <v/>
      </c>
      <c r="H772" s="237" t="str">
        <f ca="1">IF(ISERROR($V772),"",OFFSET('Smelter Look-up'!$G$4,$V772-4,0))</f>
        <v/>
      </c>
      <c r="I772" s="238" t="str">
        <f ca="1">IF(ISERROR($V772),"",OFFSET('Smelter Look-up'!$H$4,$V772-4,0))</f>
        <v/>
      </c>
      <c r="J772" s="238" t="str">
        <f ca="1">IF(ISERROR($V772),"",OFFSET('Smelter Look-up'!$I$4,$V772-4,0))</f>
        <v/>
      </c>
      <c r="K772" s="240"/>
      <c r="L772" s="240"/>
      <c r="M772" s="240"/>
      <c r="N772" s="240"/>
      <c r="O772" s="240"/>
      <c r="P772" s="239"/>
      <c r="Q772" s="241"/>
      <c r="R772" s="236" t="str">
        <f ca="1">IF(ISERROR($V772),"",OFFSET('Smelter Look-up'!$C$4,$V772-4,0)&amp;"")</f>
        <v/>
      </c>
      <c r="S772" s="250" t="str">
        <f t="shared" ca="1" si="36"/>
        <v/>
      </c>
      <c r="T772" s="250" t="str">
        <f ca="1">IF(B772="","",IF(ISERROR(MATCH($J772,SorP!$B$1:$B$6230,0)),"",INDIRECT("'SorP'!$A$"&amp;MATCH($J772,SorP!$B$1:$B$6230,0))))</f>
        <v/>
      </c>
      <c r="U772" s="280"/>
      <c r="V772" s="281" t="e">
        <f>IF(C772="",NA(),MATCH($B772&amp;$C772,'Smelter Look-up'!$J:$J,0))</f>
        <v>#N/A</v>
      </c>
      <c r="W772" s="282"/>
      <c r="X772" s="282">
        <f t="shared" ca="1" si="37"/>
        <v>0</v>
      </c>
      <c r="Y772" s="282"/>
      <c r="Z772" s="282"/>
      <c r="AB772" s="284" t="str">
        <f t="shared" si="38"/>
        <v/>
      </c>
    </row>
    <row r="773" spans="1:28" s="283" customFormat="1" ht="20.25">
      <c r="A773" s="235"/>
      <c r="B773" s="236" t="str">
        <f>IF(LEN(A773)=0,"",INDEX('Smelter Look-up'!$A:$A,MATCH($A773,'Smelter Look-up'!$E:$E,0)))</f>
        <v/>
      </c>
      <c r="C773" s="242" t="str">
        <f>IF(LEN(A773)=0,"",INDEX('Smelter Look-up'!$C:$C,MATCH($A773,'Smelter Look-up'!$E:$E,0)))</f>
        <v/>
      </c>
      <c r="D773" s="236"/>
      <c r="E773" s="236" t="str">
        <f ca="1">IF(ISERROR($V773),"",OFFSET('Smelter Look-up'!$D$4,$V773-4,0)&amp;"")</f>
        <v/>
      </c>
      <c r="F773" s="236" t="str">
        <f ca="1">IF(ISERROR($V773),"",OFFSET('Smelter Look-up'!$E$4,$V773-4,0))</f>
        <v/>
      </c>
      <c r="G773" s="236" t="str">
        <f ca="1">IF(C773=$X$4,"Enter smelter details", IF(ISERROR($V773),"",OFFSET('Smelter Look-up'!$F$4,$V773-4,0)))</f>
        <v/>
      </c>
      <c r="H773" s="237" t="str">
        <f ca="1">IF(ISERROR($V773),"",OFFSET('Smelter Look-up'!$G$4,$V773-4,0))</f>
        <v/>
      </c>
      <c r="I773" s="238" t="str">
        <f ca="1">IF(ISERROR($V773),"",OFFSET('Smelter Look-up'!$H$4,$V773-4,0))</f>
        <v/>
      </c>
      <c r="J773" s="238" t="str">
        <f ca="1">IF(ISERROR($V773),"",OFFSET('Smelter Look-up'!$I$4,$V773-4,0))</f>
        <v/>
      </c>
      <c r="K773" s="240"/>
      <c r="L773" s="240"/>
      <c r="M773" s="240"/>
      <c r="N773" s="240"/>
      <c r="O773" s="240"/>
      <c r="P773" s="239"/>
      <c r="Q773" s="241"/>
      <c r="R773" s="236" t="str">
        <f ca="1">IF(ISERROR($V773),"",OFFSET('Smelter Look-up'!$C$4,$V773-4,0)&amp;"")</f>
        <v/>
      </c>
      <c r="S773" s="250" t="str">
        <f t="shared" ca="1" si="36"/>
        <v/>
      </c>
      <c r="T773" s="250" t="str">
        <f ca="1">IF(B773="","",IF(ISERROR(MATCH($J773,SorP!$B$1:$B$6230,0)),"",INDIRECT("'SorP'!$A$"&amp;MATCH($J773,SorP!$B$1:$B$6230,0))))</f>
        <v/>
      </c>
      <c r="U773" s="280"/>
      <c r="V773" s="281" t="e">
        <f>IF(C773="",NA(),MATCH($B773&amp;$C773,'Smelter Look-up'!$J:$J,0))</f>
        <v>#N/A</v>
      </c>
      <c r="W773" s="282"/>
      <c r="X773" s="282">
        <f t="shared" ca="1" si="37"/>
        <v>0</v>
      </c>
      <c r="Y773" s="282"/>
      <c r="Z773" s="282"/>
      <c r="AB773" s="284" t="str">
        <f t="shared" si="38"/>
        <v/>
      </c>
    </row>
    <row r="774" spans="1:28" s="283" customFormat="1" ht="20.25">
      <c r="A774" s="235"/>
      <c r="B774" s="236" t="str">
        <f>IF(LEN(A774)=0,"",INDEX('Smelter Look-up'!$A:$A,MATCH($A774,'Smelter Look-up'!$E:$E,0)))</f>
        <v/>
      </c>
      <c r="C774" s="242" t="str">
        <f>IF(LEN(A774)=0,"",INDEX('Smelter Look-up'!$C:$C,MATCH($A774,'Smelter Look-up'!$E:$E,0)))</f>
        <v/>
      </c>
      <c r="D774" s="236"/>
      <c r="E774" s="236" t="str">
        <f ca="1">IF(ISERROR($V774),"",OFFSET('Smelter Look-up'!$D$4,$V774-4,0)&amp;"")</f>
        <v/>
      </c>
      <c r="F774" s="236" t="str">
        <f ca="1">IF(ISERROR($V774),"",OFFSET('Smelter Look-up'!$E$4,$V774-4,0))</f>
        <v/>
      </c>
      <c r="G774" s="236" t="str">
        <f ca="1">IF(C774=$X$4,"Enter smelter details", IF(ISERROR($V774),"",OFFSET('Smelter Look-up'!$F$4,$V774-4,0)))</f>
        <v/>
      </c>
      <c r="H774" s="237" t="str">
        <f ca="1">IF(ISERROR($V774),"",OFFSET('Smelter Look-up'!$G$4,$V774-4,0))</f>
        <v/>
      </c>
      <c r="I774" s="238" t="str">
        <f ca="1">IF(ISERROR($V774),"",OFFSET('Smelter Look-up'!$H$4,$V774-4,0))</f>
        <v/>
      </c>
      <c r="J774" s="238" t="str">
        <f ca="1">IF(ISERROR($V774),"",OFFSET('Smelter Look-up'!$I$4,$V774-4,0))</f>
        <v/>
      </c>
      <c r="K774" s="240"/>
      <c r="L774" s="240"/>
      <c r="M774" s="240"/>
      <c r="N774" s="240"/>
      <c r="O774" s="240"/>
      <c r="P774" s="239"/>
      <c r="Q774" s="241"/>
      <c r="R774" s="236" t="str">
        <f ca="1">IF(ISERROR($V774),"",OFFSET('Smelter Look-up'!$C$4,$V774-4,0)&amp;"")</f>
        <v/>
      </c>
      <c r="S774" s="250" t="str">
        <f t="shared" ca="1" si="36"/>
        <v/>
      </c>
      <c r="T774" s="250" t="str">
        <f ca="1">IF(B774="","",IF(ISERROR(MATCH($J774,SorP!$B$1:$B$6230,0)),"",INDIRECT("'SorP'!$A$"&amp;MATCH($J774,SorP!$B$1:$B$6230,0))))</f>
        <v/>
      </c>
      <c r="U774" s="280"/>
      <c r="V774" s="281" t="e">
        <f>IF(C774="",NA(),MATCH($B774&amp;$C774,'Smelter Look-up'!$J:$J,0))</f>
        <v>#N/A</v>
      </c>
      <c r="W774" s="282"/>
      <c r="X774" s="282">
        <f t="shared" ca="1" si="37"/>
        <v>0</v>
      </c>
      <c r="Y774" s="282"/>
      <c r="Z774" s="282"/>
      <c r="AB774" s="284" t="str">
        <f t="shared" si="38"/>
        <v/>
      </c>
    </row>
    <row r="775" spans="1:28" s="283" customFormat="1" ht="20.25">
      <c r="A775" s="235"/>
      <c r="B775" s="236" t="str">
        <f>IF(LEN(A775)=0,"",INDEX('Smelter Look-up'!$A:$A,MATCH($A775,'Smelter Look-up'!$E:$E,0)))</f>
        <v/>
      </c>
      <c r="C775" s="242" t="str">
        <f>IF(LEN(A775)=0,"",INDEX('Smelter Look-up'!$C:$C,MATCH($A775,'Smelter Look-up'!$E:$E,0)))</f>
        <v/>
      </c>
      <c r="D775" s="236"/>
      <c r="E775" s="236" t="str">
        <f ca="1">IF(ISERROR($V775),"",OFFSET('Smelter Look-up'!$D$4,$V775-4,0)&amp;"")</f>
        <v/>
      </c>
      <c r="F775" s="236" t="str">
        <f ca="1">IF(ISERROR($V775),"",OFFSET('Smelter Look-up'!$E$4,$V775-4,0))</f>
        <v/>
      </c>
      <c r="G775" s="236" t="str">
        <f ca="1">IF(C775=$X$4,"Enter smelter details", IF(ISERROR($V775),"",OFFSET('Smelter Look-up'!$F$4,$V775-4,0)))</f>
        <v/>
      </c>
      <c r="H775" s="237" t="str">
        <f ca="1">IF(ISERROR($V775),"",OFFSET('Smelter Look-up'!$G$4,$V775-4,0))</f>
        <v/>
      </c>
      <c r="I775" s="238" t="str">
        <f ca="1">IF(ISERROR($V775),"",OFFSET('Smelter Look-up'!$H$4,$V775-4,0))</f>
        <v/>
      </c>
      <c r="J775" s="238" t="str">
        <f ca="1">IF(ISERROR($V775),"",OFFSET('Smelter Look-up'!$I$4,$V775-4,0))</f>
        <v/>
      </c>
      <c r="K775" s="240"/>
      <c r="L775" s="240"/>
      <c r="M775" s="240"/>
      <c r="N775" s="240"/>
      <c r="O775" s="240"/>
      <c r="P775" s="239"/>
      <c r="Q775" s="241"/>
      <c r="R775" s="236" t="str">
        <f ca="1">IF(ISERROR($V775),"",OFFSET('Smelter Look-up'!$C$4,$V775-4,0)&amp;"")</f>
        <v/>
      </c>
      <c r="S775" s="250" t="str">
        <f t="shared" ca="1" si="36"/>
        <v/>
      </c>
      <c r="T775" s="250" t="str">
        <f ca="1">IF(B775="","",IF(ISERROR(MATCH($J775,SorP!$B$1:$B$6230,0)),"",INDIRECT("'SorP'!$A$"&amp;MATCH($J775,SorP!$B$1:$B$6230,0))))</f>
        <v/>
      </c>
      <c r="U775" s="280"/>
      <c r="V775" s="281" t="e">
        <f>IF(C775="",NA(),MATCH($B775&amp;$C775,'Smelter Look-up'!$J:$J,0))</f>
        <v>#N/A</v>
      </c>
      <c r="W775" s="282"/>
      <c r="X775" s="282">
        <f t="shared" ca="1" si="37"/>
        <v>0</v>
      </c>
      <c r="Y775" s="282"/>
      <c r="Z775" s="282"/>
      <c r="AB775" s="284" t="str">
        <f t="shared" si="38"/>
        <v/>
      </c>
    </row>
    <row r="776" spans="1:28" s="283" customFormat="1" ht="20.25">
      <c r="A776" s="235"/>
      <c r="B776" s="236" t="str">
        <f>IF(LEN(A776)=0,"",INDEX('Smelter Look-up'!$A:$A,MATCH($A776,'Smelter Look-up'!$E:$E,0)))</f>
        <v/>
      </c>
      <c r="C776" s="242" t="str">
        <f>IF(LEN(A776)=0,"",INDEX('Smelter Look-up'!$C:$C,MATCH($A776,'Smelter Look-up'!$E:$E,0)))</f>
        <v/>
      </c>
      <c r="D776" s="236"/>
      <c r="E776" s="236" t="str">
        <f ca="1">IF(ISERROR($V776),"",OFFSET('Smelter Look-up'!$D$4,$V776-4,0)&amp;"")</f>
        <v/>
      </c>
      <c r="F776" s="236" t="str">
        <f ca="1">IF(ISERROR($V776),"",OFFSET('Smelter Look-up'!$E$4,$V776-4,0))</f>
        <v/>
      </c>
      <c r="G776" s="236" t="str">
        <f ca="1">IF(C776=$X$4,"Enter smelter details", IF(ISERROR($V776),"",OFFSET('Smelter Look-up'!$F$4,$V776-4,0)))</f>
        <v/>
      </c>
      <c r="H776" s="237" t="str">
        <f ca="1">IF(ISERROR($V776),"",OFFSET('Smelter Look-up'!$G$4,$V776-4,0))</f>
        <v/>
      </c>
      <c r="I776" s="238" t="str">
        <f ca="1">IF(ISERROR($V776),"",OFFSET('Smelter Look-up'!$H$4,$V776-4,0))</f>
        <v/>
      </c>
      <c r="J776" s="238" t="str">
        <f ca="1">IF(ISERROR($V776),"",OFFSET('Smelter Look-up'!$I$4,$V776-4,0))</f>
        <v/>
      </c>
      <c r="K776" s="240"/>
      <c r="L776" s="240"/>
      <c r="M776" s="240"/>
      <c r="N776" s="240"/>
      <c r="O776" s="240"/>
      <c r="P776" s="239"/>
      <c r="Q776" s="241"/>
      <c r="R776" s="236" t="str">
        <f ca="1">IF(ISERROR($V776),"",OFFSET('Smelter Look-up'!$C$4,$V776-4,0)&amp;"")</f>
        <v/>
      </c>
      <c r="S776" s="250" t="str">
        <f t="shared" ca="1" si="36"/>
        <v/>
      </c>
      <c r="T776" s="250" t="str">
        <f ca="1">IF(B776="","",IF(ISERROR(MATCH($J776,SorP!$B$1:$B$6230,0)),"",INDIRECT("'SorP'!$A$"&amp;MATCH($J776,SorP!$B$1:$B$6230,0))))</f>
        <v/>
      </c>
      <c r="U776" s="280"/>
      <c r="V776" s="281" t="e">
        <f>IF(C776="",NA(),MATCH($B776&amp;$C776,'Smelter Look-up'!$J:$J,0))</f>
        <v>#N/A</v>
      </c>
      <c r="W776" s="282"/>
      <c r="X776" s="282">
        <f t="shared" ca="1" si="37"/>
        <v>0</v>
      </c>
      <c r="Y776" s="282"/>
      <c r="Z776" s="282"/>
      <c r="AB776" s="284" t="str">
        <f t="shared" si="38"/>
        <v/>
      </c>
    </row>
    <row r="777" spans="1:28" s="283" customFormat="1" ht="20.25">
      <c r="A777" s="235"/>
      <c r="B777" s="236" t="str">
        <f>IF(LEN(A777)=0,"",INDEX('Smelter Look-up'!$A:$A,MATCH($A777,'Smelter Look-up'!$E:$E,0)))</f>
        <v/>
      </c>
      <c r="C777" s="242" t="str">
        <f>IF(LEN(A777)=0,"",INDEX('Smelter Look-up'!$C:$C,MATCH($A777,'Smelter Look-up'!$E:$E,0)))</f>
        <v/>
      </c>
      <c r="D777" s="236"/>
      <c r="E777" s="236" t="str">
        <f ca="1">IF(ISERROR($V777),"",OFFSET('Smelter Look-up'!$D$4,$V777-4,0)&amp;"")</f>
        <v/>
      </c>
      <c r="F777" s="236" t="str">
        <f ca="1">IF(ISERROR($V777),"",OFFSET('Smelter Look-up'!$E$4,$V777-4,0))</f>
        <v/>
      </c>
      <c r="G777" s="236" t="str">
        <f ca="1">IF(C777=$X$4,"Enter smelter details", IF(ISERROR($V777),"",OFFSET('Smelter Look-up'!$F$4,$V777-4,0)))</f>
        <v/>
      </c>
      <c r="H777" s="237" t="str">
        <f ca="1">IF(ISERROR($V777),"",OFFSET('Smelter Look-up'!$G$4,$V777-4,0))</f>
        <v/>
      </c>
      <c r="I777" s="238" t="str">
        <f ca="1">IF(ISERROR($V777),"",OFFSET('Smelter Look-up'!$H$4,$V777-4,0))</f>
        <v/>
      </c>
      <c r="J777" s="238" t="str">
        <f ca="1">IF(ISERROR($V777),"",OFFSET('Smelter Look-up'!$I$4,$V777-4,0))</f>
        <v/>
      </c>
      <c r="K777" s="240"/>
      <c r="L777" s="240"/>
      <c r="M777" s="240"/>
      <c r="N777" s="240"/>
      <c r="O777" s="240"/>
      <c r="P777" s="239"/>
      <c r="Q777" s="241"/>
      <c r="R777" s="236" t="str">
        <f ca="1">IF(ISERROR($V777),"",OFFSET('Smelter Look-up'!$C$4,$V777-4,0)&amp;"")</f>
        <v/>
      </c>
      <c r="S777" s="250" t="str">
        <f t="shared" ca="1" si="36"/>
        <v/>
      </c>
      <c r="T777" s="250" t="str">
        <f ca="1">IF(B777="","",IF(ISERROR(MATCH($J777,SorP!$B$1:$B$6230,0)),"",INDIRECT("'SorP'!$A$"&amp;MATCH($J777,SorP!$B$1:$B$6230,0))))</f>
        <v/>
      </c>
      <c r="U777" s="280"/>
      <c r="V777" s="281" t="e">
        <f>IF(C777="",NA(),MATCH($B777&amp;$C777,'Smelter Look-up'!$J:$J,0))</f>
        <v>#N/A</v>
      </c>
      <c r="W777" s="282"/>
      <c r="X777" s="282">
        <f t="shared" ca="1" si="37"/>
        <v>0</v>
      </c>
      <c r="Y777" s="282"/>
      <c r="Z777" s="282"/>
      <c r="AB777" s="284" t="str">
        <f t="shared" si="38"/>
        <v/>
      </c>
    </row>
    <row r="778" spans="1:28" s="283" customFormat="1" ht="20.25">
      <c r="A778" s="235"/>
      <c r="B778" s="236" t="str">
        <f>IF(LEN(A778)=0,"",INDEX('Smelter Look-up'!$A:$A,MATCH($A778,'Smelter Look-up'!$E:$E,0)))</f>
        <v/>
      </c>
      <c r="C778" s="242" t="str">
        <f>IF(LEN(A778)=0,"",INDEX('Smelter Look-up'!$C:$C,MATCH($A778,'Smelter Look-up'!$E:$E,0)))</f>
        <v/>
      </c>
      <c r="D778" s="236"/>
      <c r="E778" s="236" t="str">
        <f ca="1">IF(ISERROR($V778),"",OFFSET('Smelter Look-up'!$D$4,$V778-4,0)&amp;"")</f>
        <v/>
      </c>
      <c r="F778" s="236" t="str">
        <f ca="1">IF(ISERROR($V778),"",OFFSET('Smelter Look-up'!$E$4,$V778-4,0))</f>
        <v/>
      </c>
      <c r="G778" s="236" t="str">
        <f ca="1">IF(C778=$X$4,"Enter smelter details", IF(ISERROR($V778),"",OFFSET('Smelter Look-up'!$F$4,$V778-4,0)))</f>
        <v/>
      </c>
      <c r="H778" s="237" t="str">
        <f ca="1">IF(ISERROR($V778),"",OFFSET('Smelter Look-up'!$G$4,$V778-4,0))</f>
        <v/>
      </c>
      <c r="I778" s="238" t="str">
        <f ca="1">IF(ISERROR($V778),"",OFFSET('Smelter Look-up'!$H$4,$V778-4,0))</f>
        <v/>
      </c>
      <c r="J778" s="238" t="str">
        <f ca="1">IF(ISERROR($V778),"",OFFSET('Smelter Look-up'!$I$4,$V778-4,0))</f>
        <v/>
      </c>
      <c r="K778" s="240"/>
      <c r="L778" s="240"/>
      <c r="M778" s="240"/>
      <c r="N778" s="240"/>
      <c r="O778" s="240"/>
      <c r="P778" s="239"/>
      <c r="Q778" s="241"/>
      <c r="R778" s="236" t="str">
        <f ca="1">IF(ISERROR($V778),"",OFFSET('Smelter Look-up'!$C$4,$V778-4,0)&amp;"")</f>
        <v/>
      </c>
      <c r="S778" s="250" t="str">
        <f t="shared" ca="1" si="36"/>
        <v/>
      </c>
      <c r="T778" s="250" t="str">
        <f ca="1">IF(B778="","",IF(ISERROR(MATCH($J778,SorP!$B$1:$B$6230,0)),"",INDIRECT("'SorP'!$A$"&amp;MATCH($J778,SorP!$B$1:$B$6230,0))))</f>
        <v/>
      </c>
      <c r="U778" s="280"/>
      <c r="V778" s="281" t="e">
        <f>IF(C778="",NA(),MATCH($B778&amp;$C778,'Smelter Look-up'!$J:$J,0))</f>
        <v>#N/A</v>
      </c>
      <c r="W778" s="282"/>
      <c r="X778" s="282">
        <f t="shared" ca="1" si="37"/>
        <v>0</v>
      </c>
      <c r="Y778" s="282"/>
      <c r="Z778" s="282"/>
      <c r="AB778" s="284" t="str">
        <f t="shared" si="38"/>
        <v/>
      </c>
    </row>
    <row r="779" spans="1:28" s="283" customFormat="1" ht="20.25">
      <c r="A779" s="235"/>
      <c r="B779" s="236" t="str">
        <f>IF(LEN(A779)=0,"",INDEX('Smelter Look-up'!$A:$A,MATCH($A779,'Smelter Look-up'!$E:$E,0)))</f>
        <v/>
      </c>
      <c r="C779" s="242" t="str">
        <f>IF(LEN(A779)=0,"",INDEX('Smelter Look-up'!$C:$C,MATCH($A779,'Smelter Look-up'!$E:$E,0)))</f>
        <v/>
      </c>
      <c r="D779" s="236"/>
      <c r="E779" s="236" t="str">
        <f ca="1">IF(ISERROR($V779),"",OFFSET('Smelter Look-up'!$D$4,$V779-4,0)&amp;"")</f>
        <v/>
      </c>
      <c r="F779" s="236" t="str">
        <f ca="1">IF(ISERROR($V779),"",OFFSET('Smelter Look-up'!$E$4,$V779-4,0))</f>
        <v/>
      </c>
      <c r="G779" s="236" t="str">
        <f ca="1">IF(C779=$X$4,"Enter smelter details", IF(ISERROR($V779),"",OFFSET('Smelter Look-up'!$F$4,$V779-4,0)))</f>
        <v/>
      </c>
      <c r="H779" s="237" t="str">
        <f ca="1">IF(ISERROR($V779),"",OFFSET('Smelter Look-up'!$G$4,$V779-4,0))</f>
        <v/>
      </c>
      <c r="I779" s="238" t="str">
        <f ca="1">IF(ISERROR($V779),"",OFFSET('Smelter Look-up'!$H$4,$V779-4,0))</f>
        <v/>
      </c>
      <c r="J779" s="238" t="str">
        <f ca="1">IF(ISERROR($V779),"",OFFSET('Smelter Look-up'!$I$4,$V779-4,0))</f>
        <v/>
      </c>
      <c r="K779" s="240"/>
      <c r="L779" s="240"/>
      <c r="M779" s="240"/>
      <c r="N779" s="240"/>
      <c r="O779" s="240"/>
      <c r="P779" s="239"/>
      <c r="Q779" s="241"/>
      <c r="R779" s="236" t="str">
        <f ca="1">IF(ISERROR($V779),"",OFFSET('Smelter Look-up'!$C$4,$V779-4,0)&amp;"")</f>
        <v/>
      </c>
      <c r="S779" s="250" t="str">
        <f t="shared" ca="1" si="36"/>
        <v/>
      </c>
      <c r="T779" s="250" t="str">
        <f ca="1">IF(B779="","",IF(ISERROR(MATCH($J779,SorP!$B$1:$B$6230,0)),"",INDIRECT("'SorP'!$A$"&amp;MATCH($J779,SorP!$B$1:$B$6230,0))))</f>
        <v/>
      </c>
      <c r="U779" s="280"/>
      <c r="V779" s="281" t="e">
        <f>IF(C779="",NA(),MATCH($B779&amp;$C779,'Smelter Look-up'!$J:$J,0))</f>
        <v>#N/A</v>
      </c>
      <c r="W779" s="282"/>
      <c r="X779" s="282">
        <f t="shared" ca="1" si="37"/>
        <v>0</v>
      </c>
      <c r="Y779" s="282"/>
      <c r="Z779" s="282"/>
      <c r="AB779" s="284" t="str">
        <f t="shared" si="38"/>
        <v/>
      </c>
    </row>
    <row r="780" spans="1:28" s="283" customFormat="1" ht="20.25">
      <c r="A780" s="235"/>
      <c r="B780" s="236" t="str">
        <f>IF(LEN(A780)=0,"",INDEX('Smelter Look-up'!$A:$A,MATCH($A780,'Smelter Look-up'!$E:$E,0)))</f>
        <v/>
      </c>
      <c r="C780" s="242" t="str">
        <f>IF(LEN(A780)=0,"",INDEX('Smelter Look-up'!$C:$C,MATCH($A780,'Smelter Look-up'!$E:$E,0)))</f>
        <v/>
      </c>
      <c r="D780" s="236"/>
      <c r="E780" s="236" t="str">
        <f ca="1">IF(ISERROR($V780),"",OFFSET('Smelter Look-up'!$D$4,$V780-4,0)&amp;"")</f>
        <v/>
      </c>
      <c r="F780" s="236" t="str">
        <f ca="1">IF(ISERROR($V780),"",OFFSET('Smelter Look-up'!$E$4,$V780-4,0))</f>
        <v/>
      </c>
      <c r="G780" s="236" t="str">
        <f ca="1">IF(C780=$X$4,"Enter smelter details", IF(ISERROR($V780),"",OFFSET('Smelter Look-up'!$F$4,$V780-4,0)))</f>
        <v/>
      </c>
      <c r="H780" s="237" t="str">
        <f ca="1">IF(ISERROR($V780),"",OFFSET('Smelter Look-up'!$G$4,$V780-4,0))</f>
        <v/>
      </c>
      <c r="I780" s="238" t="str">
        <f ca="1">IF(ISERROR($V780),"",OFFSET('Smelter Look-up'!$H$4,$V780-4,0))</f>
        <v/>
      </c>
      <c r="J780" s="238" t="str">
        <f ca="1">IF(ISERROR($V780),"",OFFSET('Smelter Look-up'!$I$4,$V780-4,0))</f>
        <v/>
      </c>
      <c r="K780" s="240"/>
      <c r="L780" s="240"/>
      <c r="M780" s="240"/>
      <c r="N780" s="240"/>
      <c r="O780" s="240"/>
      <c r="P780" s="239"/>
      <c r="Q780" s="241"/>
      <c r="R780" s="236" t="str">
        <f ca="1">IF(ISERROR($V780),"",OFFSET('Smelter Look-up'!$C$4,$V780-4,0)&amp;"")</f>
        <v/>
      </c>
      <c r="S780" s="250" t="str">
        <f t="shared" ca="1" si="36"/>
        <v/>
      </c>
      <c r="T780" s="250" t="str">
        <f ca="1">IF(B780="","",IF(ISERROR(MATCH($J780,SorP!$B$1:$B$6230,0)),"",INDIRECT("'SorP'!$A$"&amp;MATCH($J780,SorP!$B$1:$B$6230,0))))</f>
        <v/>
      </c>
      <c r="U780" s="280"/>
      <c r="V780" s="281" t="e">
        <f>IF(C780="",NA(),MATCH($B780&amp;$C780,'Smelter Look-up'!$J:$J,0))</f>
        <v>#N/A</v>
      </c>
      <c r="W780" s="282"/>
      <c r="X780" s="282">
        <f t="shared" ca="1" si="37"/>
        <v>0</v>
      </c>
      <c r="Y780" s="282"/>
      <c r="Z780" s="282"/>
      <c r="AB780" s="284" t="str">
        <f t="shared" si="38"/>
        <v/>
      </c>
    </row>
    <row r="781" spans="1:28" s="283" customFormat="1" ht="20.25">
      <c r="A781" s="235"/>
      <c r="B781" s="236" t="str">
        <f>IF(LEN(A781)=0,"",INDEX('Smelter Look-up'!$A:$A,MATCH($A781,'Smelter Look-up'!$E:$E,0)))</f>
        <v/>
      </c>
      <c r="C781" s="242" t="str">
        <f>IF(LEN(A781)=0,"",INDEX('Smelter Look-up'!$C:$C,MATCH($A781,'Smelter Look-up'!$E:$E,0)))</f>
        <v/>
      </c>
      <c r="D781" s="236"/>
      <c r="E781" s="236" t="str">
        <f ca="1">IF(ISERROR($V781),"",OFFSET('Smelter Look-up'!$D$4,$V781-4,0)&amp;"")</f>
        <v/>
      </c>
      <c r="F781" s="236" t="str">
        <f ca="1">IF(ISERROR($V781),"",OFFSET('Smelter Look-up'!$E$4,$V781-4,0))</f>
        <v/>
      </c>
      <c r="G781" s="236" t="str">
        <f ca="1">IF(C781=$X$4,"Enter smelter details", IF(ISERROR($V781),"",OFFSET('Smelter Look-up'!$F$4,$V781-4,0)))</f>
        <v/>
      </c>
      <c r="H781" s="237" t="str">
        <f ca="1">IF(ISERROR($V781),"",OFFSET('Smelter Look-up'!$G$4,$V781-4,0))</f>
        <v/>
      </c>
      <c r="I781" s="238" t="str">
        <f ca="1">IF(ISERROR($V781),"",OFFSET('Smelter Look-up'!$H$4,$V781-4,0))</f>
        <v/>
      </c>
      <c r="J781" s="238" t="str">
        <f ca="1">IF(ISERROR($V781),"",OFFSET('Smelter Look-up'!$I$4,$V781-4,0))</f>
        <v/>
      </c>
      <c r="K781" s="240"/>
      <c r="L781" s="240"/>
      <c r="M781" s="240"/>
      <c r="N781" s="240"/>
      <c r="O781" s="240"/>
      <c r="P781" s="239"/>
      <c r="Q781" s="241"/>
      <c r="R781" s="236" t="str">
        <f ca="1">IF(ISERROR($V781),"",OFFSET('Smelter Look-up'!$C$4,$V781-4,0)&amp;"")</f>
        <v/>
      </c>
      <c r="S781" s="250" t="str">
        <f t="shared" ca="1" si="36"/>
        <v/>
      </c>
      <c r="T781" s="250" t="str">
        <f ca="1">IF(B781="","",IF(ISERROR(MATCH($J781,SorP!$B$1:$B$6230,0)),"",INDIRECT("'SorP'!$A$"&amp;MATCH($J781,SorP!$B$1:$B$6230,0))))</f>
        <v/>
      </c>
      <c r="U781" s="280"/>
      <c r="V781" s="281" t="e">
        <f>IF(C781="",NA(),MATCH($B781&amp;$C781,'Smelter Look-up'!$J:$J,0))</f>
        <v>#N/A</v>
      </c>
      <c r="W781" s="282"/>
      <c r="X781" s="282">
        <f t="shared" ca="1" si="37"/>
        <v>0</v>
      </c>
      <c r="Y781" s="282"/>
      <c r="Z781" s="282"/>
      <c r="AB781" s="284" t="str">
        <f t="shared" si="38"/>
        <v/>
      </c>
    </row>
    <row r="782" spans="1:28" s="283" customFormat="1" ht="20.25">
      <c r="A782" s="235"/>
      <c r="B782" s="236" t="str">
        <f>IF(LEN(A782)=0,"",INDEX('Smelter Look-up'!$A:$A,MATCH($A782,'Smelter Look-up'!$E:$E,0)))</f>
        <v/>
      </c>
      <c r="C782" s="242" t="str">
        <f>IF(LEN(A782)=0,"",INDEX('Smelter Look-up'!$C:$C,MATCH($A782,'Smelter Look-up'!$E:$E,0)))</f>
        <v/>
      </c>
      <c r="D782" s="236"/>
      <c r="E782" s="236" t="str">
        <f ca="1">IF(ISERROR($V782),"",OFFSET('Smelter Look-up'!$D$4,$V782-4,0)&amp;"")</f>
        <v/>
      </c>
      <c r="F782" s="236" t="str">
        <f ca="1">IF(ISERROR($V782),"",OFFSET('Smelter Look-up'!$E$4,$V782-4,0))</f>
        <v/>
      </c>
      <c r="G782" s="236" t="str">
        <f ca="1">IF(C782=$X$4,"Enter smelter details", IF(ISERROR($V782),"",OFFSET('Smelter Look-up'!$F$4,$V782-4,0)))</f>
        <v/>
      </c>
      <c r="H782" s="237" t="str">
        <f ca="1">IF(ISERROR($V782),"",OFFSET('Smelter Look-up'!$G$4,$V782-4,0))</f>
        <v/>
      </c>
      <c r="I782" s="238" t="str">
        <f ca="1">IF(ISERROR($V782),"",OFFSET('Smelter Look-up'!$H$4,$V782-4,0))</f>
        <v/>
      </c>
      <c r="J782" s="238" t="str">
        <f ca="1">IF(ISERROR($V782),"",OFFSET('Smelter Look-up'!$I$4,$V782-4,0))</f>
        <v/>
      </c>
      <c r="K782" s="240"/>
      <c r="L782" s="240"/>
      <c r="M782" s="240"/>
      <c r="N782" s="240"/>
      <c r="O782" s="240"/>
      <c r="P782" s="239"/>
      <c r="Q782" s="241"/>
      <c r="R782" s="236" t="str">
        <f ca="1">IF(ISERROR($V782),"",OFFSET('Smelter Look-up'!$C$4,$V782-4,0)&amp;"")</f>
        <v/>
      </c>
      <c r="S782" s="250" t="str">
        <f t="shared" ca="1" si="36"/>
        <v/>
      </c>
      <c r="T782" s="250" t="str">
        <f ca="1">IF(B782="","",IF(ISERROR(MATCH($J782,SorP!$B$1:$B$6230,0)),"",INDIRECT("'SorP'!$A$"&amp;MATCH($J782,SorP!$B$1:$B$6230,0))))</f>
        <v/>
      </c>
      <c r="U782" s="280"/>
      <c r="V782" s="281" t="e">
        <f>IF(C782="",NA(),MATCH($B782&amp;$C782,'Smelter Look-up'!$J:$J,0))</f>
        <v>#N/A</v>
      </c>
      <c r="W782" s="282"/>
      <c r="X782" s="282">
        <f t="shared" ca="1" si="37"/>
        <v>0</v>
      </c>
      <c r="Y782" s="282"/>
      <c r="Z782" s="282"/>
      <c r="AB782" s="284" t="str">
        <f t="shared" si="38"/>
        <v/>
      </c>
    </row>
    <row r="783" spans="1:28" s="283" customFormat="1" ht="20.25">
      <c r="A783" s="235"/>
      <c r="B783" s="236" t="str">
        <f>IF(LEN(A783)=0,"",INDEX('Smelter Look-up'!$A:$A,MATCH($A783,'Smelter Look-up'!$E:$E,0)))</f>
        <v/>
      </c>
      <c r="C783" s="242" t="str">
        <f>IF(LEN(A783)=0,"",INDEX('Smelter Look-up'!$C:$C,MATCH($A783,'Smelter Look-up'!$E:$E,0)))</f>
        <v/>
      </c>
      <c r="D783" s="236"/>
      <c r="E783" s="236" t="str">
        <f ca="1">IF(ISERROR($V783),"",OFFSET('Smelter Look-up'!$D$4,$V783-4,0)&amp;"")</f>
        <v/>
      </c>
      <c r="F783" s="236" t="str">
        <f ca="1">IF(ISERROR($V783),"",OFFSET('Smelter Look-up'!$E$4,$V783-4,0))</f>
        <v/>
      </c>
      <c r="G783" s="236" t="str">
        <f ca="1">IF(C783=$X$4,"Enter smelter details", IF(ISERROR($V783),"",OFFSET('Smelter Look-up'!$F$4,$V783-4,0)))</f>
        <v/>
      </c>
      <c r="H783" s="237" t="str">
        <f ca="1">IF(ISERROR($V783),"",OFFSET('Smelter Look-up'!$G$4,$V783-4,0))</f>
        <v/>
      </c>
      <c r="I783" s="238" t="str">
        <f ca="1">IF(ISERROR($V783),"",OFFSET('Smelter Look-up'!$H$4,$V783-4,0))</f>
        <v/>
      </c>
      <c r="J783" s="238" t="str">
        <f ca="1">IF(ISERROR($V783),"",OFFSET('Smelter Look-up'!$I$4,$V783-4,0))</f>
        <v/>
      </c>
      <c r="K783" s="240"/>
      <c r="L783" s="240"/>
      <c r="M783" s="240"/>
      <c r="N783" s="240"/>
      <c r="O783" s="240"/>
      <c r="P783" s="239"/>
      <c r="Q783" s="241"/>
      <c r="R783" s="236" t="str">
        <f ca="1">IF(ISERROR($V783),"",OFFSET('Smelter Look-up'!$C$4,$V783-4,0)&amp;"")</f>
        <v/>
      </c>
      <c r="S783" s="250" t="str">
        <f t="shared" ca="1" si="36"/>
        <v/>
      </c>
      <c r="T783" s="250" t="str">
        <f ca="1">IF(B783="","",IF(ISERROR(MATCH($J783,SorP!$B$1:$B$6230,0)),"",INDIRECT("'SorP'!$A$"&amp;MATCH($J783,SorP!$B$1:$B$6230,0))))</f>
        <v/>
      </c>
      <c r="U783" s="280"/>
      <c r="V783" s="281" t="e">
        <f>IF(C783="",NA(),MATCH($B783&amp;$C783,'Smelter Look-up'!$J:$J,0))</f>
        <v>#N/A</v>
      </c>
      <c r="W783" s="282"/>
      <c r="X783" s="282">
        <f t="shared" ca="1" si="37"/>
        <v>0</v>
      </c>
      <c r="Y783" s="282"/>
      <c r="Z783" s="282"/>
      <c r="AB783" s="284" t="str">
        <f t="shared" si="38"/>
        <v/>
      </c>
    </row>
    <row r="784" spans="1:28" s="283" customFormat="1" ht="20.25">
      <c r="A784" s="235"/>
      <c r="B784" s="236" t="str">
        <f>IF(LEN(A784)=0,"",INDEX('Smelter Look-up'!$A:$A,MATCH($A784,'Smelter Look-up'!$E:$E,0)))</f>
        <v/>
      </c>
      <c r="C784" s="242" t="str">
        <f>IF(LEN(A784)=0,"",INDEX('Smelter Look-up'!$C:$C,MATCH($A784,'Smelter Look-up'!$E:$E,0)))</f>
        <v/>
      </c>
      <c r="D784" s="236"/>
      <c r="E784" s="236" t="str">
        <f ca="1">IF(ISERROR($V784),"",OFFSET('Smelter Look-up'!$D$4,$V784-4,0)&amp;"")</f>
        <v/>
      </c>
      <c r="F784" s="236" t="str">
        <f ca="1">IF(ISERROR($V784),"",OFFSET('Smelter Look-up'!$E$4,$V784-4,0))</f>
        <v/>
      </c>
      <c r="G784" s="236" t="str">
        <f ca="1">IF(C784=$X$4,"Enter smelter details", IF(ISERROR($V784),"",OFFSET('Smelter Look-up'!$F$4,$V784-4,0)))</f>
        <v/>
      </c>
      <c r="H784" s="237" t="str">
        <f ca="1">IF(ISERROR($V784),"",OFFSET('Smelter Look-up'!$G$4,$V784-4,0))</f>
        <v/>
      </c>
      <c r="I784" s="238" t="str">
        <f ca="1">IF(ISERROR($V784),"",OFFSET('Smelter Look-up'!$H$4,$V784-4,0))</f>
        <v/>
      </c>
      <c r="J784" s="238" t="str">
        <f ca="1">IF(ISERROR($V784),"",OFFSET('Smelter Look-up'!$I$4,$V784-4,0))</f>
        <v/>
      </c>
      <c r="K784" s="240"/>
      <c r="L784" s="240"/>
      <c r="M784" s="240"/>
      <c r="N784" s="240"/>
      <c r="O784" s="240"/>
      <c r="P784" s="239"/>
      <c r="Q784" s="241"/>
      <c r="R784" s="236" t="str">
        <f ca="1">IF(ISERROR($V784),"",OFFSET('Smelter Look-up'!$C$4,$V784-4,0)&amp;"")</f>
        <v/>
      </c>
      <c r="S784" s="250" t="str">
        <f t="shared" ca="1" si="36"/>
        <v/>
      </c>
      <c r="T784" s="250" t="str">
        <f ca="1">IF(B784="","",IF(ISERROR(MATCH($J784,SorP!$B$1:$B$6230,0)),"",INDIRECT("'SorP'!$A$"&amp;MATCH($J784,SorP!$B$1:$B$6230,0))))</f>
        <v/>
      </c>
      <c r="U784" s="280"/>
      <c r="V784" s="281" t="e">
        <f>IF(C784="",NA(),MATCH($B784&amp;$C784,'Smelter Look-up'!$J:$J,0))</f>
        <v>#N/A</v>
      </c>
      <c r="W784" s="282"/>
      <c r="X784" s="282">
        <f t="shared" ca="1" si="37"/>
        <v>0</v>
      </c>
      <c r="Y784" s="282"/>
      <c r="Z784" s="282"/>
      <c r="AB784" s="284" t="str">
        <f t="shared" si="38"/>
        <v/>
      </c>
    </row>
    <row r="785" spans="1:28" s="283" customFormat="1" ht="20.25">
      <c r="A785" s="235"/>
      <c r="B785" s="236" t="str">
        <f>IF(LEN(A785)=0,"",INDEX('Smelter Look-up'!$A:$A,MATCH($A785,'Smelter Look-up'!$E:$E,0)))</f>
        <v/>
      </c>
      <c r="C785" s="242" t="str">
        <f>IF(LEN(A785)=0,"",INDEX('Smelter Look-up'!$C:$C,MATCH($A785,'Smelter Look-up'!$E:$E,0)))</f>
        <v/>
      </c>
      <c r="D785" s="236"/>
      <c r="E785" s="236" t="str">
        <f ca="1">IF(ISERROR($V785),"",OFFSET('Smelter Look-up'!$D$4,$V785-4,0)&amp;"")</f>
        <v/>
      </c>
      <c r="F785" s="236" t="str">
        <f ca="1">IF(ISERROR($V785),"",OFFSET('Smelter Look-up'!$E$4,$V785-4,0))</f>
        <v/>
      </c>
      <c r="G785" s="236" t="str">
        <f ca="1">IF(C785=$X$4,"Enter smelter details", IF(ISERROR($V785),"",OFFSET('Smelter Look-up'!$F$4,$V785-4,0)))</f>
        <v/>
      </c>
      <c r="H785" s="237" t="str">
        <f ca="1">IF(ISERROR($V785),"",OFFSET('Smelter Look-up'!$G$4,$V785-4,0))</f>
        <v/>
      </c>
      <c r="I785" s="238" t="str">
        <f ca="1">IF(ISERROR($V785),"",OFFSET('Smelter Look-up'!$H$4,$V785-4,0))</f>
        <v/>
      </c>
      <c r="J785" s="238" t="str">
        <f ca="1">IF(ISERROR($V785),"",OFFSET('Smelter Look-up'!$I$4,$V785-4,0))</f>
        <v/>
      </c>
      <c r="K785" s="240"/>
      <c r="L785" s="240"/>
      <c r="M785" s="240"/>
      <c r="N785" s="240"/>
      <c r="O785" s="240"/>
      <c r="P785" s="239"/>
      <c r="Q785" s="241"/>
      <c r="R785" s="236" t="str">
        <f ca="1">IF(ISERROR($V785),"",OFFSET('Smelter Look-up'!$C$4,$V785-4,0)&amp;"")</f>
        <v/>
      </c>
      <c r="S785" s="250" t="str">
        <f t="shared" ca="1" si="36"/>
        <v/>
      </c>
      <c r="T785" s="250" t="str">
        <f ca="1">IF(B785="","",IF(ISERROR(MATCH($J785,SorP!$B$1:$B$6230,0)),"",INDIRECT("'SorP'!$A$"&amp;MATCH($J785,SorP!$B$1:$B$6230,0))))</f>
        <v/>
      </c>
      <c r="U785" s="280"/>
      <c r="V785" s="281" t="e">
        <f>IF(C785="",NA(),MATCH($B785&amp;$C785,'Smelter Look-up'!$J:$J,0))</f>
        <v>#N/A</v>
      </c>
      <c r="W785" s="282"/>
      <c r="X785" s="282">
        <f t="shared" ca="1" si="37"/>
        <v>0</v>
      </c>
      <c r="Y785" s="282"/>
      <c r="Z785" s="282"/>
      <c r="AB785" s="284" t="str">
        <f t="shared" si="38"/>
        <v/>
      </c>
    </row>
    <row r="786" spans="1:28" s="283" customFormat="1" ht="20.25">
      <c r="A786" s="235"/>
      <c r="B786" s="236" t="str">
        <f>IF(LEN(A786)=0,"",INDEX('Smelter Look-up'!$A:$A,MATCH($A786,'Smelter Look-up'!$E:$E,0)))</f>
        <v/>
      </c>
      <c r="C786" s="242" t="str">
        <f>IF(LEN(A786)=0,"",INDEX('Smelter Look-up'!$C:$C,MATCH($A786,'Smelter Look-up'!$E:$E,0)))</f>
        <v/>
      </c>
      <c r="D786" s="236"/>
      <c r="E786" s="236" t="str">
        <f ca="1">IF(ISERROR($V786),"",OFFSET('Smelter Look-up'!$D$4,$V786-4,0)&amp;"")</f>
        <v/>
      </c>
      <c r="F786" s="236" t="str">
        <f ca="1">IF(ISERROR($V786),"",OFFSET('Smelter Look-up'!$E$4,$V786-4,0))</f>
        <v/>
      </c>
      <c r="G786" s="236" t="str">
        <f ca="1">IF(C786=$X$4,"Enter smelter details", IF(ISERROR($V786),"",OFFSET('Smelter Look-up'!$F$4,$V786-4,0)))</f>
        <v/>
      </c>
      <c r="H786" s="237" t="str">
        <f ca="1">IF(ISERROR($V786),"",OFFSET('Smelter Look-up'!$G$4,$V786-4,0))</f>
        <v/>
      </c>
      <c r="I786" s="238" t="str">
        <f ca="1">IF(ISERROR($V786),"",OFFSET('Smelter Look-up'!$H$4,$V786-4,0))</f>
        <v/>
      </c>
      <c r="J786" s="238" t="str">
        <f ca="1">IF(ISERROR($V786),"",OFFSET('Smelter Look-up'!$I$4,$V786-4,0))</f>
        <v/>
      </c>
      <c r="K786" s="240"/>
      <c r="L786" s="240"/>
      <c r="M786" s="240"/>
      <c r="N786" s="240"/>
      <c r="O786" s="240"/>
      <c r="P786" s="239"/>
      <c r="Q786" s="241"/>
      <c r="R786" s="236" t="str">
        <f ca="1">IF(ISERROR($V786),"",OFFSET('Smelter Look-up'!$C$4,$V786-4,0)&amp;"")</f>
        <v/>
      </c>
      <c r="S786" s="250" t="str">
        <f t="shared" ca="1" si="36"/>
        <v/>
      </c>
      <c r="T786" s="250" t="str">
        <f ca="1">IF(B786="","",IF(ISERROR(MATCH($J786,SorP!$B$1:$B$6230,0)),"",INDIRECT("'SorP'!$A$"&amp;MATCH($J786,SorP!$B$1:$B$6230,0))))</f>
        <v/>
      </c>
      <c r="U786" s="280"/>
      <c r="V786" s="281" t="e">
        <f>IF(C786="",NA(),MATCH($B786&amp;$C786,'Smelter Look-up'!$J:$J,0))</f>
        <v>#N/A</v>
      </c>
      <c r="W786" s="282"/>
      <c r="X786" s="282">
        <f t="shared" ca="1" si="37"/>
        <v>0</v>
      </c>
      <c r="Y786" s="282"/>
      <c r="Z786" s="282"/>
      <c r="AB786" s="284" t="str">
        <f t="shared" si="38"/>
        <v/>
      </c>
    </row>
    <row r="787" spans="1:28" s="283" customFormat="1" ht="20.25">
      <c r="A787" s="235"/>
      <c r="B787" s="236" t="str">
        <f>IF(LEN(A787)=0,"",INDEX('Smelter Look-up'!$A:$A,MATCH($A787,'Smelter Look-up'!$E:$E,0)))</f>
        <v/>
      </c>
      <c r="C787" s="242" t="str">
        <f>IF(LEN(A787)=0,"",INDEX('Smelter Look-up'!$C:$C,MATCH($A787,'Smelter Look-up'!$E:$E,0)))</f>
        <v/>
      </c>
      <c r="D787" s="236"/>
      <c r="E787" s="236" t="str">
        <f ca="1">IF(ISERROR($V787),"",OFFSET('Smelter Look-up'!$D$4,$V787-4,0)&amp;"")</f>
        <v/>
      </c>
      <c r="F787" s="236" t="str">
        <f ca="1">IF(ISERROR($V787),"",OFFSET('Smelter Look-up'!$E$4,$V787-4,0))</f>
        <v/>
      </c>
      <c r="G787" s="236" t="str">
        <f ca="1">IF(C787=$X$4,"Enter smelter details", IF(ISERROR($V787),"",OFFSET('Smelter Look-up'!$F$4,$V787-4,0)))</f>
        <v/>
      </c>
      <c r="H787" s="237" t="str">
        <f ca="1">IF(ISERROR($V787),"",OFFSET('Smelter Look-up'!$G$4,$V787-4,0))</f>
        <v/>
      </c>
      <c r="I787" s="238" t="str">
        <f ca="1">IF(ISERROR($V787),"",OFFSET('Smelter Look-up'!$H$4,$V787-4,0))</f>
        <v/>
      </c>
      <c r="J787" s="238" t="str">
        <f ca="1">IF(ISERROR($V787),"",OFFSET('Smelter Look-up'!$I$4,$V787-4,0))</f>
        <v/>
      </c>
      <c r="K787" s="240"/>
      <c r="L787" s="240"/>
      <c r="M787" s="240"/>
      <c r="N787" s="240"/>
      <c r="O787" s="240"/>
      <c r="P787" s="239"/>
      <c r="Q787" s="241"/>
      <c r="R787" s="236" t="str">
        <f ca="1">IF(ISERROR($V787),"",OFFSET('Smelter Look-up'!$C$4,$V787-4,0)&amp;"")</f>
        <v/>
      </c>
      <c r="S787" s="250" t="str">
        <f t="shared" ca="1" si="36"/>
        <v/>
      </c>
      <c r="T787" s="250" t="str">
        <f ca="1">IF(B787="","",IF(ISERROR(MATCH($J787,SorP!$B$1:$B$6230,0)),"",INDIRECT("'SorP'!$A$"&amp;MATCH($J787,SorP!$B$1:$B$6230,0))))</f>
        <v/>
      </c>
      <c r="U787" s="280"/>
      <c r="V787" s="281" t="e">
        <f>IF(C787="",NA(),MATCH($B787&amp;$C787,'Smelter Look-up'!$J:$J,0))</f>
        <v>#N/A</v>
      </c>
      <c r="W787" s="282"/>
      <c r="X787" s="282">
        <f t="shared" ca="1" si="37"/>
        <v>0</v>
      </c>
      <c r="Y787" s="282"/>
      <c r="Z787" s="282"/>
      <c r="AB787" s="284" t="str">
        <f t="shared" si="38"/>
        <v/>
      </c>
    </row>
    <row r="788" spans="1:28" s="283" customFormat="1" ht="20.25">
      <c r="A788" s="235"/>
      <c r="B788" s="236" t="str">
        <f>IF(LEN(A788)=0,"",INDEX('Smelter Look-up'!$A:$A,MATCH($A788,'Smelter Look-up'!$E:$E,0)))</f>
        <v/>
      </c>
      <c r="C788" s="242" t="str">
        <f>IF(LEN(A788)=0,"",INDEX('Smelter Look-up'!$C:$C,MATCH($A788,'Smelter Look-up'!$E:$E,0)))</f>
        <v/>
      </c>
      <c r="D788" s="236"/>
      <c r="E788" s="236" t="str">
        <f ca="1">IF(ISERROR($V788),"",OFFSET('Smelter Look-up'!$D$4,$V788-4,0)&amp;"")</f>
        <v/>
      </c>
      <c r="F788" s="236" t="str">
        <f ca="1">IF(ISERROR($V788),"",OFFSET('Smelter Look-up'!$E$4,$V788-4,0))</f>
        <v/>
      </c>
      <c r="G788" s="236" t="str">
        <f ca="1">IF(C788=$X$4,"Enter smelter details", IF(ISERROR($V788),"",OFFSET('Smelter Look-up'!$F$4,$V788-4,0)))</f>
        <v/>
      </c>
      <c r="H788" s="237" t="str">
        <f ca="1">IF(ISERROR($V788),"",OFFSET('Smelter Look-up'!$G$4,$V788-4,0))</f>
        <v/>
      </c>
      <c r="I788" s="238" t="str">
        <f ca="1">IF(ISERROR($V788),"",OFFSET('Smelter Look-up'!$H$4,$V788-4,0))</f>
        <v/>
      </c>
      <c r="J788" s="238" t="str">
        <f ca="1">IF(ISERROR($V788),"",OFFSET('Smelter Look-up'!$I$4,$V788-4,0))</f>
        <v/>
      </c>
      <c r="K788" s="240"/>
      <c r="L788" s="240"/>
      <c r="M788" s="240"/>
      <c r="N788" s="240"/>
      <c r="O788" s="240"/>
      <c r="P788" s="239"/>
      <c r="Q788" s="241"/>
      <c r="R788" s="236" t="str">
        <f ca="1">IF(ISERROR($V788),"",OFFSET('Smelter Look-up'!$C$4,$V788-4,0)&amp;"")</f>
        <v/>
      </c>
      <c r="S788" s="250" t="str">
        <f t="shared" ca="1" si="36"/>
        <v/>
      </c>
      <c r="T788" s="250" t="str">
        <f ca="1">IF(B788="","",IF(ISERROR(MATCH($J788,SorP!$B$1:$B$6230,0)),"",INDIRECT("'SorP'!$A$"&amp;MATCH($J788,SorP!$B$1:$B$6230,0))))</f>
        <v/>
      </c>
      <c r="U788" s="280"/>
      <c r="V788" s="281" t="e">
        <f>IF(C788="",NA(),MATCH($B788&amp;$C788,'Smelter Look-up'!$J:$J,0))</f>
        <v>#N/A</v>
      </c>
      <c r="W788" s="282"/>
      <c r="X788" s="282">
        <f t="shared" ca="1" si="37"/>
        <v>0</v>
      </c>
      <c r="Y788" s="282"/>
      <c r="Z788" s="282"/>
      <c r="AB788" s="284" t="str">
        <f t="shared" si="38"/>
        <v/>
      </c>
    </row>
    <row r="789" spans="1:28" s="283" customFormat="1" ht="20.25">
      <c r="A789" s="235"/>
      <c r="B789" s="236" t="str">
        <f>IF(LEN(A789)=0,"",INDEX('Smelter Look-up'!$A:$A,MATCH($A789,'Smelter Look-up'!$E:$E,0)))</f>
        <v/>
      </c>
      <c r="C789" s="242" t="str">
        <f>IF(LEN(A789)=0,"",INDEX('Smelter Look-up'!$C:$C,MATCH($A789,'Smelter Look-up'!$E:$E,0)))</f>
        <v/>
      </c>
      <c r="D789" s="236"/>
      <c r="E789" s="236" t="str">
        <f ca="1">IF(ISERROR($V789),"",OFFSET('Smelter Look-up'!$D$4,$V789-4,0)&amp;"")</f>
        <v/>
      </c>
      <c r="F789" s="236" t="str">
        <f ca="1">IF(ISERROR($V789),"",OFFSET('Smelter Look-up'!$E$4,$V789-4,0))</f>
        <v/>
      </c>
      <c r="G789" s="236" t="str">
        <f ca="1">IF(C789=$X$4,"Enter smelter details", IF(ISERROR($V789),"",OFFSET('Smelter Look-up'!$F$4,$V789-4,0)))</f>
        <v/>
      </c>
      <c r="H789" s="237" t="str">
        <f ca="1">IF(ISERROR($V789),"",OFFSET('Smelter Look-up'!$G$4,$V789-4,0))</f>
        <v/>
      </c>
      <c r="I789" s="238" t="str">
        <f ca="1">IF(ISERROR($V789),"",OFFSET('Smelter Look-up'!$H$4,$V789-4,0))</f>
        <v/>
      </c>
      <c r="J789" s="238" t="str">
        <f ca="1">IF(ISERROR($V789),"",OFFSET('Smelter Look-up'!$I$4,$V789-4,0))</f>
        <v/>
      </c>
      <c r="K789" s="240"/>
      <c r="L789" s="240"/>
      <c r="M789" s="240"/>
      <c r="N789" s="240"/>
      <c r="O789" s="240"/>
      <c r="P789" s="239"/>
      <c r="Q789" s="241"/>
      <c r="R789" s="236" t="str">
        <f ca="1">IF(ISERROR($V789),"",OFFSET('Smelter Look-up'!$C$4,$V789-4,0)&amp;"")</f>
        <v/>
      </c>
      <c r="S789" s="250" t="str">
        <f t="shared" ca="1" si="36"/>
        <v/>
      </c>
      <c r="T789" s="250" t="str">
        <f ca="1">IF(B789="","",IF(ISERROR(MATCH($J789,SorP!$B$1:$B$6230,0)),"",INDIRECT("'SorP'!$A$"&amp;MATCH($J789,SorP!$B$1:$B$6230,0))))</f>
        <v/>
      </c>
      <c r="U789" s="280"/>
      <c r="V789" s="281" t="e">
        <f>IF(C789="",NA(),MATCH($B789&amp;$C789,'Smelter Look-up'!$J:$J,0))</f>
        <v>#N/A</v>
      </c>
      <c r="W789" s="282"/>
      <c r="X789" s="282">
        <f t="shared" ca="1" si="37"/>
        <v>0</v>
      </c>
      <c r="Y789" s="282"/>
      <c r="Z789" s="282"/>
      <c r="AB789" s="284" t="str">
        <f t="shared" si="38"/>
        <v/>
      </c>
    </row>
    <row r="790" spans="1:28" s="283" customFormat="1" ht="20.25">
      <c r="A790" s="235"/>
      <c r="B790" s="236" t="str">
        <f>IF(LEN(A790)=0,"",INDEX('Smelter Look-up'!$A:$A,MATCH($A790,'Smelter Look-up'!$E:$E,0)))</f>
        <v/>
      </c>
      <c r="C790" s="242" t="str">
        <f>IF(LEN(A790)=0,"",INDEX('Smelter Look-up'!$C:$C,MATCH($A790,'Smelter Look-up'!$E:$E,0)))</f>
        <v/>
      </c>
      <c r="D790" s="236"/>
      <c r="E790" s="236" t="str">
        <f ca="1">IF(ISERROR($V790),"",OFFSET('Smelter Look-up'!$D$4,$V790-4,0)&amp;"")</f>
        <v/>
      </c>
      <c r="F790" s="236" t="str">
        <f ca="1">IF(ISERROR($V790),"",OFFSET('Smelter Look-up'!$E$4,$V790-4,0))</f>
        <v/>
      </c>
      <c r="G790" s="236" t="str">
        <f ca="1">IF(C790=$X$4,"Enter smelter details", IF(ISERROR($V790),"",OFFSET('Smelter Look-up'!$F$4,$V790-4,0)))</f>
        <v/>
      </c>
      <c r="H790" s="237" t="str">
        <f ca="1">IF(ISERROR($V790),"",OFFSET('Smelter Look-up'!$G$4,$V790-4,0))</f>
        <v/>
      </c>
      <c r="I790" s="238" t="str">
        <f ca="1">IF(ISERROR($V790),"",OFFSET('Smelter Look-up'!$H$4,$V790-4,0))</f>
        <v/>
      </c>
      <c r="J790" s="238" t="str">
        <f ca="1">IF(ISERROR($V790),"",OFFSET('Smelter Look-up'!$I$4,$V790-4,0))</f>
        <v/>
      </c>
      <c r="K790" s="240"/>
      <c r="L790" s="240"/>
      <c r="M790" s="240"/>
      <c r="N790" s="240"/>
      <c r="O790" s="240"/>
      <c r="P790" s="239"/>
      <c r="Q790" s="241"/>
      <c r="R790" s="236" t="str">
        <f ca="1">IF(ISERROR($V790),"",OFFSET('Smelter Look-up'!$C$4,$V790-4,0)&amp;"")</f>
        <v/>
      </c>
      <c r="S790" s="250" t="str">
        <f t="shared" ca="1" si="36"/>
        <v/>
      </c>
      <c r="T790" s="250" t="str">
        <f ca="1">IF(B790="","",IF(ISERROR(MATCH($J790,SorP!$B$1:$B$6230,0)),"",INDIRECT("'SorP'!$A$"&amp;MATCH($J790,SorP!$B$1:$B$6230,0))))</f>
        <v/>
      </c>
      <c r="U790" s="280"/>
      <c r="V790" s="281" t="e">
        <f>IF(C790="",NA(),MATCH($B790&amp;$C790,'Smelter Look-up'!$J:$J,0))</f>
        <v>#N/A</v>
      </c>
      <c r="W790" s="282"/>
      <c r="X790" s="282">
        <f t="shared" ca="1" si="37"/>
        <v>0</v>
      </c>
      <c r="Y790" s="282"/>
      <c r="Z790" s="282"/>
      <c r="AB790" s="284" t="str">
        <f t="shared" si="38"/>
        <v/>
      </c>
    </row>
    <row r="791" spans="1:28" s="283" customFormat="1" ht="20.25">
      <c r="A791" s="235"/>
      <c r="B791" s="236" t="str">
        <f>IF(LEN(A791)=0,"",INDEX('Smelter Look-up'!$A:$A,MATCH($A791,'Smelter Look-up'!$E:$E,0)))</f>
        <v/>
      </c>
      <c r="C791" s="242" t="str">
        <f>IF(LEN(A791)=0,"",INDEX('Smelter Look-up'!$C:$C,MATCH($A791,'Smelter Look-up'!$E:$E,0)))</f>
        <v/>
      </c>
      <c r="D791" s="236"/>
      <c r="E791" s="236" t="str">
        <f ca="1">IF(ISERROR($V791),"",OFFSET('Smelter Look-up'!$D$4,$V791-4,0)&amp;"")</f>
        <v/>
      </c>
      <c r="F791" s="236" t="str">
        <f ca="1">IF(ISERROR($V791),"",OFFSET('Smelter Look-up'!$E$4,$V791-4,0))</f>
        <v/>
      </c>
      <c r="G791" s="236" t="str">
        <f ca="1">IF(C791=$X$4,"Enter smelter details", IF(ISERROR($V791),"",OFFSET('Smelter Look-up'!$F$4,$V791-4,0)))</f>
        <v/>
      </c>
      <c r="H791" s="237" t="str">
        <f ca="1">IF(ISERROR($V791),"",OFFSET('Smelter Look-up'!$G$4,$V791-4,0))</f>
        <v/>
      </c>
      <c r="I791" s="238" t="str">
        <f ca="1">IF(ISERROR($V791),"",OFFSET('Smelter Look-up'!$H$4,$V791-4,0))</f>
        <v/>
      </c>
      <c r="J791" s="238" t="str">
        <f ca="1">IF(ISERROR($V791),"",OFFSET('Smelter Look-up'!$I$4,$V791-4,0))</f>
        <v/>
      </c>
      <c r="K791" s="240"/>
      <c r="L791" s="240"/>
      <c r="M791" s="240"/>
      <c r="N791" s="240"/>
      <c r="O791" s="240"/>
      <c r="P791" s="239"/>
      <c r="Q791" s="241"/>
      <c r="R791" s="236" t="str">
        <f ca="1">IF(ISERROR($V791),"",OFFSET('Smelter Look-up'!$C$4,$V791-4,0)&amp;"")</f>
        <v/>
      </c>
      <c r="S791" s="250" t="str">
        <f t="shared" ca="1" si="36"/>
        <v/>
      </c>
      <c r="T791" s="250" t="str">
        <f ca="1">IF(B791="","",IF(ISERROR(MATCH($J791,SorP!$B$1:$B$6230,0)),"",INDIRECT("'SorP'!$A$"&amp;MATCH($J791,SorP!$B$1:$B$6230,0))))</f>
        <v/>
      </c>
      <c r="U791" s="280"/>
      <c r="V791" s="281" t="e">
        <f>IF(C791="",NA(),MATCH($B791&amp;$C791,'Smelter Look-up'!$J:$J,0))</f>
        <v>#N/A</v>
      </c>
      <c r="W791" s="282"/>
      <c r="X791" s="282">
        <f t="shared" ca="1" si="37"/>
        <v>0</v>
      </c>
      <c r="Y791" s="282"/>
      <c r="Z791" s="282"/>
      <c r="AB791" s="284" t="str">
        <f t="shared" si="38"/>
        <v/>
      </c>
    </row>
    <row r="792" spans="1:28" s="283" customFormat="1" ht="20.25">
      <c r="A792" s="235"/>
      <c r="B792" s="236" t="str">
        <f>IF(LEN(A792)=0,"",INDEX('Smelter Look-up'!$A:$A,MATCH($A792,'Smelter Look-up'!$E:$E,0)))</f>
        <v/>
      </c>
      <c r="C792" s="242" t="str">
        <f>IF(LEN(A792)=0,"",INDEX('Smelter Look-up'!$C:$C,MATCH($A792,'Smelter Look-up'!$E:$E,0)))</f>
        <v/>
      </c>
      <c r="D792" s="236"/>
      <c r="E792" s="236" t="str">
        <f ca="1">IF(ISERROR($V792),"",OFFSET('Smelter Look-up'!$D$4,$V792-4,0)&amp;"")</f>
        <v/>
      </c>
      <c r="F792" s="236" t="str">
        <f ca="1">IF(ISERROR($V792),"",OFFSET('Smelter Look-up'!$E$4,$V792-4,0))</f>
        <v/>
      </c>
      <c r="G792" s="236" t="str">
        <f ca="1">IF(C792=$X$4,"Enter smelter details", IF(ISERROR($V792),"",OFFSET('Smelter Look-up'!$F$4,$V792-4,0)))</f>
        <v/>
      </c>
      <c r="H792" s="237" t="str">
        <f ca="1">IF(ISERROR($V792),"",OFFSET('Smelter Look-up'!$G$4,$V792-4,0))</f>
        <v/>
      </c>
      <c r="I792" s="238" t="str">
        <f ca="1">IF(ISERROR($V792),"",OFFSET('Smelter Look-up'!$H$4,$V792-4,0))</f>
        <v/>
      </c>
      <c r="J792" s="238" t="str">
        <f ca="1">IF(ISERROR($V792),"",OFFSET('Smelter Look-up'!$I$4,$V792-4,0))</f>
        <v/>
      </c>
      <c r="K792" s="240"/>
      <c r="L792" s="240"/>
      <c r="M792" s="240"/>
      <c r="N792" s="240"/>
      <c r="O792" s="240"/>
      <c r="P792" s="239"/>
      <c r="Q792" s="241"/>
      <c r="R792" s="236" t="str">
        <f ca="1">IF(ISERROR($V792),"",OFFSET('Smelter Look-up'!$C$4,$V792-4,0)&amp;"")</f>
        <v/>
      </c>
      <c r="S792" s="250" t="str">
        <f t="shared" ca="1" si="36"/>
        <v/>
      </c>
      <c r="T792" s="250" t="str">
        <f ca="1">IF(B792="","",IF(ISERROR(MATCH($J792,SorP!$B$1:$B$6230,0)),"",INDIRECT("'SorP'!$A$"&amp;MATCH($J792,SorP!$B$1:$B$6230,0))))</f>
        <v/>
      </c>
      <c r="U792" s="280"/>
      <c r="V792" s="281" t="e">
        <f>IF(C792="",NA(),MATCH($B792&amp;$C792,'Smelter Look-up'!$J:$J,0))</f>
        <v>#N/A</v>
      </c>
      <c r="W792" s="282"/>
      <c r="X792" s="282">
        <f t="shared" ca="1" si="37"/>
        <v>0</v>
      </c>
      <c r="Y792" s="282"/>
      <c r="Z792" s="282"/>
      <c r="AB792" s="284" t="str">
        <f t="shared" si="38"/>
        <v/>
      </c>
    </row>
    <row r="793" spans="1:28" s="283" customFormat="1" ht="20.25">
      <c r="A793" s="235"/>
      <c r="B793" s="236" t="str">
        <f>IF(LEN(A793)=0,"",INDEX('Smelter Look-up'!$A:$A,MATCH($A793,'Smelter Look-up'!$E:$E,0)))</f>
        <v/>
      </c>
      <c r="C793" s="242" t="str">
        <f>IF(LEN(A793)=0,"",INDEX('Smelter Look-up'!$C:$C,MATCH($A793,'Smelter Look-up'!$E:$E,0)))</f>
        <v/>
      </c>
      <c r="D793" s="236"/>
      <c r="E793" s="236" t="str">
        <f ca="1">IF(ISERROR($V793),"",OFFSET('Smelter Look-up'!$D$4,$V793-4,0)&amp;"")</f>
        <v/>
      </c>
      <c r="F793" s="236" t="str">
        <f ca="1">IF(ISERROR($V793),"",OFFSET('Smelter Look-up'!$E$4,$V793-4,0))</f>
        <v/>
      </c>
      <c r="G793" s="236" t="str">
        <f ca="1">IF(C793=$X$4,"Enter smelter details", IF(ISERROR($V793),"",OFFSET('Smelter Look-up'!$F$4,$V793-4,0)))</f>
        <v/>
      </c>
      <c r="H793" s="237" t="str">
        <f ca="1">IF(ISERROR($V793),"",OFFSET('Smelter Look-up'!$G$4,$V793-4,0))</f>
        <v/>
      </c>
      <c r="I793" s="238" t="str">
        <f ca="1">IF(ISERROR($V793),"",OFFSET('Smelter Look-up'!$H$4,$V793-4,0))</f>
        <v/>
      </c>
      <c r="J793" s="238" t="str">
        <f ca="1">IF(ISERROR($V793),"",OFFSET('Smelter Look-up'!$I$4,$V793-4,0))</f>
        <v/>
      </c>
      <c r="K793" s="240"/>
      <c r="L793" s="240"/>
      <c r="M793" s="240"/>
      <c r="N793" s="240"/>
      <c r="O793" s="240"/>
      <c r="P793" s="239"/>
      <c r="Q793" s="241"/>
      <c r="R793" s="236" t="str">
        <f ca="1">IF(ISERROR($V793),"",OFFSET('Smelter Look-up'!$C$4,$V793-4,0)&amp;"")</f>
        <v/>
      </c>
      <c r="S793" s="250" t="str">
        <f t="shared" ca="1" si="36"/>
        <v/>
      </c>
      <c r="T793" s="250" t="str">
        <f ca="1">IF(B793="","",IF(ISERROR(MATCH($J793,SorP!$B$1:$B$6230,0)),"",INDIRECT("'SorP'!$A$"&amp;MATCH($J793,SorP!$B$1:$B$6230,0))))</f>
        <v/>
      </c>
      <c r="U793" s="280"/>
      <c r="V793" s="281" t="e">
        <f>IF(C793="",NA(),MATCH($B793&amp;$C793,'Smelter Look-up'!$J:$J,0))</f>
        <v>#N/A</v>
      </c>
      <c r="W793" s="282"/>
      <c r="X793" s="282">
        <f t="shared" ca="1" si="37"/>
        <v>0</v>
      </c>
      <c r="Y793" s="282"/>
      <c r="Z793" s="282"/>
      <c r="AB793" s="284" t="str">
        <f t="shared" si="38"/>
        <v/>
      </c>
    </row>
    <row r="794" spans="1:28" s="283" customFormat="1" ht="20.25">
      <c r="A794" s="235"/>
      <c r="B794" s="236" t="str">
        <f>IF(LEN(A794)=0,"",INDEX('Smelter Look-up'!$A:$A,MATCH($A794,'Smelter Look-up'!$E:$E,0)))</f>
        <v/>
      </c>
      <c r="C794" s="242" t="str">
        <f>IF(LEN(A794)=0,"",INDEX('Smelter Look-up'!$C:$C,MATCH($A794,'Smelter Look-up'!$E:$E,0)))</f>
        <v/>
      </c>
      <c r="D794" s="236"/>
      <c r="E794" s="236" t="str">
        <f ca="1">IF(ISERROR($V794),"",OFFSET('Smelter Look-up'!$D$4,$V794-4,0)&amp;"")</f>
        <v/>
      </c>
      <c r="F794" s="236" t="str">
        <f ca="1">IF(ISERROR($V794),"",OFFSET('Smelter Look-up'!$E$4,$V794-4,0))</f>
        <v/>
      </c>
      <c r="G794" s="236" t="str">
        <f ca="1">IF(C794=$X$4,"Enter smelter details", IF(ISERROR($V794),"",OFFSET('Smelter Look-up'!$F$4,$V794-4,0)))</f>
        <v/>
      </c>
      <c r="H794" s="237" t="str">
        <f ca="1">IF(ISERROR($V794),"",OFFSET('Smelter Look-up'!$G$4,$V794-4,0))</f>
        <v/>
      </c>
      <c r="I794" s="238" t="str">
        <f ca="1">IF(ISERROR($V794),"",OFFSET('Smelter Look-up'!$H$4,$V794-4,0))</f>
        <v/>
      </c>
      <c r="J794" s="238" t="str">
        <f ca="1">IF(ISERROR($V794),"",OFFSET('Smelter Look-up'!$I$4,$V794-4,0))</f>
        <v/>
      </c>
      <c r="K794" s="240"/>
      <c r="L794" s="240"/>
      <c r="M794" s="240"/>
      <c r="N794" s="240"/>
      <c r="O794" s="240"/>
      <c r="P794" s="239"/>
      <c r="Q794" s="241"/>
      <c r="R794" s="236" t="str">
        <f ca="1">IF(ISERROR($V794),"",OFFSET('Smelter Look-up'!$C$4,$V794-4,0)&amp;"")</f>
        <v/>
      </c>
      <c r="S794" s="250" t="str">
        <f t="shared" ca="1" si="36"/>
        <v/>
      </c>
      <c r="T794" s="250" t="str">
        <f ca="1">IF(B794="","",IF(ISERROR(MATCH($J794,SorP!$B$1:$B$6230,0)),"",INDIRECT("'SorP'!$A$"&amp;MATCH($J794,SorP!$B$1:$B$6230,0))))</f>
        <v/>
      </c>
      <c r="U794" s="280"/>
      <c r="V794" s="281" t="e">
        <f>IF(C794="",NA(),MATCH($B794&amp;$C794,'Smelter Look-up'!$J:$J,0))</f>
        <v>#N/A</v>
      </c>
      <c r="W794" s="282"/>
      <c r="X794" s="282">
        <f t="shared" ca="1" si="37"/>
        <v>0</v>
      </c>
      <c r="Y794" s="282"/>
      <c r="Z794" s="282"/>
      <c r="AB794" s="284" t="str">
        <f t="shared" si="38"/>
        <v/>
      </c>
    </row>
    <row r="795" spans="1:28" s="283" customFormat="1" ht="20.25">
      <c r="A795" s="235"/>
      <c r="B795" s="236" t="str">
        <f>IF(LEN(A795)=0,"",INDEX('Smelter Look-up'!$A:$A,MATCH($A795,'Smelter Look-up'!$E:$E,0)))</f>
        <v/>
      </c>
      <c r="C795" s="242" t="str">
        <f>IF(LEN(A795)=0,"",INDEX('Smelter Look-up'!$C:$C,MATCH($A795,'Smelter Look-up'!$E:$E,0)))</f>
        <v/>
      </c>
      <c r="D795" s="236"/>
      <c r="E795" s="236" t="str">
        <f ca="1">IF(ISERROR($V795),"",OFFSET('Smelter Look-up'!$D$4,$V795-4,0)&amp;"")</f>
        <v/>
      </c>
      <c r="F795" s="236" t="str">
        <f ca="1">IF(ISERROR($V795),"",OFFSET('Smelter Look-up'!$E$4,$V795-4,0))</f>
        <v/>
      </c>
      <c r="G795" s="236" t="str">
        <f ca="1">IF(C795=$X$4,"Enter smelter details", IF(ISERROR($V795),"",OFFSET('Smelter Look-up'!$F$4,$V795-4,0)))</f>
        <v/>
      </c>
      <c r="H795" s="237" t="str">
        <f ca="1">IF(ISERROR($V795),"",OFFSET('Smelter Look-up'!$G$4,$V795-4,0))</f>
        <v/>
      </c>
      <c r="I795" s="238" t="str">
        <f ca="1">IF(ISERROR($V795),"",OFFSET('Smelter Look-up'!$H$4,$V795-4,0))</f>
        <v/>
      </c>
      <c r="J795" s="238" t="str">
        <f ca="1">IF(ISERROR($V795),"",OFFSET('Smelter Look-up'!$I$4,$V795-4,0))</f>
        <v/>
      </c>
      <c r="K795" s="240"/>
      <c r="L795" s="240"/>
      <c r="M795" s="240"/>
      <c r="N795" s="240"/>
      <c r="O795" s="240"/>
      <c r="P795" s="239"/>
      <c r="Q795" s="241"/>
      <c r="R795" s="236" t="str">
        <f ca="1">IF(ISERROR($V795),"",OFFSET('Smelter Look-up'!$C$4,$V795-4,0)&amp;"")</f>
        <v/>
      </c>
      <c r="S795" s="250" t="str">
        <f t="shared" ca="1" si="36"/>
        <v/>
      </c>
      <c r="T795" s="250" t="str">
        <f ca="1">IF(B795="","",IF(ISERROR(MATCH($J795,SorP!$B$1:$B$6230,0)),"",INDIRECT("'SorP'!$A$"&amp;MATCH($J795,SorP!$B$1:$B$6230,0))))</f>
        <v/>
      </c>
      <c r="U795" s="280"/>
      <c r="V795" s="281" t="e">
        <f>IF(C795="",NA(),MATCH($B795&amp;$C795,'Smelter Look-up'!$J:$J,0))</f>
        <v>#N/A</v>
      </c>
      <c r="W795" s="282"/>
      <c r="X795" s="282">
        <f t="shared" ca="1" si="37"/>
        <v>0</v>
      </c>
      <c r="Y795" s="282"/>
      <c r="Z795" s="282"/>
      <c r="AB795" s="284" t="str">
        <f t="shared" si="38"/>
        <v/>
      </c>
    </row>
    <row r="796" spans="1:28" s="283" customFormat="1" ht="20.25">
      <c r="A796" s="235"/>
      <c r="B796" s="236" t="str">
        <f>IF(LEN(A796)=0,"",INDEX('Smelter Look-up'!$A:$A,MATCH($A796,'Smelter Look-up'!$E:$E,0)))</f>
        <v/>
      </c>
      <c r="C796" s="242" t="str">
        <f>IF(LEN(A796)=0,"",INDEX('Smelter Look-up'!$C:$C,MATCH($A796,'Smelter Look-up'!$E:$E,0)))</f>
        <v/>
      </c>
      <c r="D796" s="236"/>
      <c r="E796" s="236" t="str">
        <f ca="1">IF(ISERROR($V796),"",OFFSET('Smelter Look-up'!$D$4,$V796-4,0)&amp;"")</f>
        <v/>
      </c>
      <c r="F796" s="236" t="str">
        <f ca="1">IF(ISERROR($V796),"",OFFSET('Smelter Look-up'!$E$4,$V796-4,0))</f>
        <v/>
      </c>
      <c r="G796" s="236" t="str">
        <f ca="1">IF(C796=$X$4,"Enter smelter details", IF(ISERROR($V796),"",OFFSET('Smelter Look-up'!$F$4,$V796-4,0)))</f>
        <v/>
      </c>
      <c r="H796" s="237" t="str">
        <f ca="1">IF(ISERROR($V796),"",OFFSET('Smelter Look-up'!$G$4,$V796-4,0))</f>
        <v/>
      </c>
      <c r="I796" s="238" t="str">
        <f ca="1">IF(ISERROR($V796),"",OFFSET('Smelter Look-up'!$H$4,$V796-4,0))</f>
        <v/>
      </c>
      <c r="J796" s="238" t="str">
        <f ca="1">IF(ISERROR($V796),"",OFFSET('Smelter Look-up'!$I$4,$V796-4,0))</f>
        <v/>
      </c>
      <c r="K796" s="240"/>
      <c r="L796" s="240"/>
      <c r="M796" s="240"/>
      <c r="N796" s="240"/>
      <c r="O796" s="240"/>
      <c r="P796" s="239"/>
      <c r="Q796" s="241"/>
      <c r="R796" s="236" t="str">
        <f ca="1">IF(ISERROR($V796),"",OFFSET('Smelter Look-up'!$C$4,$V796-4,0)&amp;"")</f>
        <v/>
      </c>
      <c r="S796" s="250" t="str">
        <f t="shared" ca="1" si="36"/>
        <v/>
      </c>
      <c r="T796" s="250" t="str">
        <f ca="1">IF(B796="","",IF(ISERROR(MATCH($J796,SorP!$B$1:$B$6230,0)),"",INDIRECT("'SorP'!$A$"&amp;MATCH($J796,SorP!$B$1:$B$6230,0))))</f>
        <v/>
      </c>
      <c r="U796" s="280"/>
      <c r="V796" s="281" t="e">
        <f>IF(C796="",NA(),MATCH($B796&amp;$C796,'Smelter Look-up'!$J:$J,0))</f>
        <v>#N/A</v>
      </c>
      <c r="W796" s="282"/>
      <c r="X796" s="282">
        <f t="shared" ca="1" si="37"/>
        <v>0</v>
      </c>
      <c r="Y796" s="282"/>
      <c r="Z796" s="282"/>
      <c r="AB796" s="284" t="str">
        <f t="shared" si="38"/>
        <v/>
      </c>
    </row>
    <row r="797" spans="1:28" s="283" customFormat="1" ht="20.25">
      <c r="A797" s="235"/>
      <c r="B797" s="236" t="str">
        <f>IF(LEN(A797)=0,"",INDEX('Smelter Look-up'!$A:$A,MATCH($A797,'Smelter Look-up'!$E:$E,0)))</f>
        <v/>
      </c>
      <c r="C797" s="242" t="str">
        <f>IF(LEN(A797)=0,"",INDEX('Smelter Look-up'!$C:$C,MATCH($A797,'Smelter Look-up'!$E:$E,0)))</f>
        <v/>
      </c>
      <c r="D797" s="236"/>
      <c r="E797" s="236" t="str">
        <f ca="1">IF(ISERROR($V797),"",OFFSET('Smelter Look-up'!$D$4,$V797-4,0)&amp;"")</f>
        <v/>
      </c>
      <c r="F797" s="236" t="str">
        <f ca="1">IF(ISERROR($V797),"",OFFSET('Smelter Look-up'!$E$4,$V797-4,0))</f>
        <v/>
      </c>
      <c r="G797" s="236" t="str">
        <f ca="1">IF(C797=$X$4,"Enter smelter details", IF(ISERROR($V797),"",OFFSET('Smelter Look-up'!$F$4,$V797-4,0)))</f>
        <v/>
      </c>
      <c r="H797" s="237" t="str">
        <f ca="1">IF(ISERROR($V797),"",OFFSET('Smelter Look-up'!$G$4,$V797-4,0))</f>
        <v/>
      </c>
      <c r="I797" s="238" t="str">
        <f ca="1">IF(ISERROR($V797),"",OFFSET('Smelter Look-up'!$H$4,$V797-4,0))</f>
        <v/>
      </c>
      <c r="J797" s="238" t="str">
        <f ca="1">IF(ISERROR($V797),"",OFFSET('Smelter Look-up'!$I$4,$V797-4,0))</f>
        <v/>
      </c>
      <c r="K797" s="240"/>
      <c r="L797" s="240"/>
      <c r="M797" s="240"/>
      <c r="N797" s="240"/>
      <c r="O797" s="240"/>
      <c r="P797" s="239"/>
      <c r="Q797" s="241"/>
      <c r="R797" s="236" t="str">
        <f ca="1">IF(ISERROR($V797),"",OFFSET('Smelter Look-up'!$C$4,$V797-4,0)&amp;"")</f>
        <v/>
      </c>
      <c r="S797" s="250" t="str">
        <f t="shared" ca="1" si="36"/>
        <v/>
      </c>
      <c r="T797" s="250" t="str">
        <f ca="1">IF(B797="","",IF(ISERROR(MATCH($J797,SorP!$B$1:$B$6230,0)),"",INDIRECT("'SorP'!$A$"&amp;MATCH($J797,SorP!$B$1:$B$6230,0))))</f>
        <v/>
      </c>
      <c r="U797" s="280"/>
      <c r="V797" s="281" t="e">
        <f>IF(C797="",NA(),MATCH($B797&amp;$C797,'Smelter Look-up'!$J:$J,0))</f>
        <v>#N/A</v>
      </c>
      <c r="W797" s="282"/>
      <c r="X797" s="282">
        <f t="shared" ca="1" si="37"/>
        <v>0</v>
      </c>
      <c r="Y797" s="282"/>
      <c r="Z797" s="282"/>
      <c r="AB797" s="284" t="str">
        <f t="shared" si="38"/>
        <v/>
      </c>
    </row>
    <row r="798" spans="1:28" s="283" customFormat="1" ht="20.25">
      <c r="A798" s="235"/>
      <c r="B798" s="236" t="str">
        <f>IF(LEN(A798)=0,"",INDEX('Smelter Look-up'!$A:$A,MATCH($A798,'Smelter Look-up'!$E:$E,0)))</f>
        <v/>
      </c>
      <c r="C798" s="242" t="str">
        <f>IF(LEN(A798)=0,"",INDEX('Smelter Look-up'!$C:$C,MATCH($A798,'Smelter Look-up'!$E:$E,0)))</f>
        <v/>
      </c>
      <c r="D798" s="236"/>
      <c r="E798" s="236" t="str">
        <f ca="1">IF(ISERROR($V798),"",OFFSET('Smelter Look-up'!$D$4,$V798-4,0)&amp;"")</f>
        <v/>
      </c>
      <c r="F798" s="236" t="str">
        <f ca="1">IF(ISERROR($V798),"",OFFSET('Smelter Look-up'!$E$4,$V798-4,0))</f>
        <v/>
      </c>
      <c r="G798" s="236" t="str">
        <f ca="1">IF(C798=$X$4,"Enter smelter details", IF(ISERROR($V798),"",OFFSET('Smelter Look-up'!$F$4,$V798-4,0)))</f>
        <v/>
      </c>
      <c r="H798" s="237" t="str">
        <f ca="1">IF(ISERROR($V798),"",OFFSET('Smelter Look-up'!$G$4,$V798-4,0))</f>
        <v/>
      </c>
      <c r="I798" s="238" t="str">
        <f ca="1">IF(ISERROR($V798),"",OFFSET('Smelter Look-up'!$H$4,$V798-4,0))</f>
        <v/>
      </c>
      <c r="J798" s="238" t="str">
        <f ca="1">IF(ISERROR($V798),"",OFFSET('Smelter Look-up'!$I$4,$V798-4,0))</f>
        <v/>
      </c>
      <c r="K798" s="240"/>
      <c r="L798" s="240"/>
      <c r="M798" s="240"/>
      <c r="N798" s="240"/>
      <c r="O798" s="240"/>
      <c r="P798" s="239"/>
      <c r="Q798" s="241"/>
      <c r="R798" s="236" t="str">
        <f ca="1">IF(ISERROR($V798),"",OFFSET('Smelter Look-up'!$C$4,$V798-4,0)&amp;"")</f>
        <v/>
      </c>
      <c r="S798" s="250" t="str">
        <f t="shared" ca="1" si="36"/>
        <v/>
      </c>
      <c r="T798" s="250" t="str">
        <f ca="1">IF(B798="","",IF(ISERROR(MATCH($J798,SorP!$B$1:$B$6230,0)),"",INDIRECT("'SorP'!$A$"&amp;MATCH($J798,SorP!$B$1:$B$6230,0))))</f>
        <v/>
      </c>
      <c r="U798" s="280"/>
      <c r="V798" s="281" t="e">
        <f>IF(C798="",NA(),MATCH($B798&amp;$C798,'Smelter Look-up'!$J:$J,0))</f>
        <v>#N/A</v>
      </c>
      <c r="W798" s="282"/>
      <c r="X798" s="282">
        <f t="shared" ca="1" si="37"/>
        <v>0</v>
      </c>
      <c r="Y798" s="282"/>
      <c r="Z798" s="282"/>
      <c r="AB798" s="284" t="str">
        <f t="shared" si="38"/>
        <v/>
      </c>
    </row>
    <row r="799" spans="1:28" s="283" customFormat="1" ht="20.25">
      <c r="A799" s="235"/>
      <c r="B799" s="236" t="str">
        <f>IF(LEN(A799)=0,"",INDEX('Smelter Look-up'!$A:$A,MATCH($A799,'Smelter Look-up'!$E:$E,0)))</f>
        <v/>
      </c>
      <c r="C799" s="242" t="str">
        <f>IF(LEN(A799)=0,"",INDEX('Smelter Look-up'!$C:$C,MATCH($A799,'Smelter Look-up'!$E:$E,0)))</f>
        <v/>
      </c>
      <c r="D799" s="236"/>
      <c r="E799" s="236" t="str">
        <f ca="1">IF(ISERROR($V799),"",OFFSET('Smelter Look-up'!$D$4,$V799-4,0)&amp;"")</f>
        <v/>
      </c>
      <c r="F799" s="236" t="str">
        <f ca="1">IF(ISERROR($V799),"",OFFSET('Smelter Look-up'!$E$4,$V799-4,0))</f>
        <v/>
      </c>
      <c r="G799" s="236" t="str">
        <f ca="1">IF(C799=$X$4,"Enter smelter details", IF(ISERROR($V799),"",OFFSET('Smelter Look-up'!$F$4,$V799-4,0)))</f>
        <v/>
      </c>
      <c r="H799" s="237" t="str">
        <f ca="1">IF(ISERROR($V799),"",OFFSET('Smelter Look-up'!$G$4,$V799-4,0))</f>
        <v/>
      </c>
      <c r="I799" s="238" t="str">
        <f ca="1">IF(ISERROR($V799),"",OFFSET('Smelter Look-up'!$H$4,$V799-4,0))</f>
        <v/>
      </c>
      <c r="J799" s="238" t="str">
        <f ca="1">IF(ISERROR($V799),"",OFFSET('Smelter Look-up'!$I$4,$V799-4,0))</f>
        <v/>
      </c>
      <c r="K799" s="240"/>
      <c r="L799" s="240"/>
      <c r="M799" s="240"/>
      <c r="N799" s="240"/>
      <c r="O799" s="240"/>
      <c r="P799" s="239"/>
      <c r="Q799" s="241"/>
      <c r="R799" s="236" t="str">
        <f ca="1">IF(ISERROR($V799),"",OFFSET('Smelter Look-up'!$C$4,$V799-4,0)&amp;"")</f>
        <v/>
      </c>
      <c r="S799" s="250" t="str">
        <f t="shared" ca="1" si="36"/>
        <v/>
      </c>
      <c r="T799" s="250" t="str">
        <f ca="1">IF(B799="","",IF(ISERROR(MATCH($J799,SorP!$B$1:$B$6230,0)),"",INDIRECT("'SorP'!$A$"&amp;MATCH($J799,SorP!$B$1:$B$6230,0))))</f>
        <v/>
      </c>
      <c r="U799" s="280"/>
      <c r="V799" s="281" t="e">
        <f>IF(C799="",NA(),MATCH($B799&amp;$C799,'Smelter Look-up'!$J:$J,0))</f>
        <v>#N/A</v>
      </c>
      <c r="W799" s="282"/>
      <c r="X799" s="282">
        <f t="shared" ca="1" si="37"/>
        <v>0</v>
      </c>
      <c r="Y799" s="282"/>
      <c r="Z799" s="282"/>
      <c r="AB799" s="284" t="str">
        <f t="shared" si="38"/>
        <v/>
      </c>
    </row>
    <row r="800" spans="1:28" s="283" customFormat="1" ht="20.25">
      <c r="A800" s="235"/>
      <c r="B800" s="236" t="str">
        <f>IF(LEN(A800)=0,"",INDEX('Smelter Look-up'!$A:$A,MATCH($A800,'Smelter Look-up'!$E:$E,0)))</f>
        <v/>
      </c>
      <c r="C800" s="242" t="str">
        <f>IF(LEN(A800)=0,"",INDEX('Smelter Look-up'!$C:$C,MATCH($A800,'Smelter Look-up'!$E:$E,0)))</f>
        <v/>
      </c>
      <c r="D800" s="236"/>
      <c r="E800" s="236" t="str">
        <f ca="1">IF(ISERROR($V800),"",OFFSET('Smelter Look-up'!$D$4,$V800-4,0)&amp;"")</f>
        <v/>
      </c>
      <c r="F800" s="236" t="str">
        <f ca="1">IF(ISERROR($V800),"",OFFSET('Smelter Look-up'!$E$4,$V800-4,0))</f>
        <v/>
      </c>
      <c r="G800" s="236" t="str">
        <f ca="1">IF(C800=$X$4,"Enter smelter details", IF(ISERROR($V800),"",OFFSET('Smelter Look-up'!$F$4,$V800-4,0)))</f>
        <v/>
      </c>
      <c r="H800" s="237" t="str">
        <f ca="1">IF(ISERROR($V800),"",OFFSET('Smelter Look-up'!$G$4,$V800-4,0))</f>
        <v/>
      </c>
      <c r="I800" s="238" t="str">
        <f ca="1">IF(ISERROR($V800),"",OFFSET('Smelter Look-up'!$H$4,$V800-4,0))</f>
        <v/>
      </c>
      <c r="J800" s="238" t="str">
        <f ca="1">IF(ISERROR($V800),"",OFFSET('Smelter Look-up'!$I$4,$V800-4,0))</f>
        <v/>
      </c>
      <c r="K800" s="240"/>
      <c r="L800" s="240"/>
      <c r="M800" s="240"/>
      <c r="N800" s="240"/>
      <c r="O800" s="240"/>
      <c r="P800" s="239"/>
      <c r="Q800" s="241"/>
      <c r="R800" s="236" t="str">
        <f ca="1">IF(ISERROR($V800),"",OFFSET('Smelter Look-up'!$C$4,$V800-4,0)&amp;"")</f>
        <v/>
      </c>
      <c r="S800" s="250" t="str">
        <f t="shared" ca="1" si="36"/>
        <v/>
      </c>
      <c r="T800" s="250" t="str">
        <f ca="1">IF(B800="","",IF(ISERROR(MATCH($J800,SorP!$B$1:$B$6230,0)),"",INDIRECT("'SorP'!$A$"&amp;MATCH($J800,SorP!$B$1:$B$6230,0))))</f>
        <v/>
      </c>
      <c r="U800" s="280"/>
      <c r="V800" s="281" t="e">
        <f>IF(C800="",NA(),MATCH($B800&amp;$C800,'Smelter Look-up'!$J:$J,0))</f>
        <v>#N/A</v>
      </c>
      <c r="W800" s="282"/>
      <c r="X800" s="282">
        <f t="shared" ca="1" si="37"/>
        <v>0</v>
      </c>
      <c r="Y800" s="282"/>
      <c r="Z800" s="282"/>
      <c r="AB800" s="284" t="str">
        <f t="shared" si="38"/>
        <v/>
      </c>
    </row>
    <row r="801" spans="1:28" s="283" customFormat="1" ht="20.25">
      <c r="A801" s="235"/>
      <c r="B801" s="236" t="str">
        <f>IF(LEN(A801)=0,"",INDEX('Smelter Look-up'!$A:$A,MATCH($A801,'Smelter Look-up'!$E:$E,0)))</f>
        <v/>
      </c>
      <c r="C801" s="242" t="str">
        <f>IF(LEN(A801)=0,"",INDEX('Smelter Look-up'!$C:$C,MATCH($A801,'Smelter Look-up'!$E:$E,0)))</f>
        <v/>
      </c>
      <c r="D801" s="236"/>
      <c r="E801" s="236" t="str">
        <f ca="1">IF(ISERROR($V801),"",OFFSET('Smelter Look-up'!$D$4,$V801-4,0)&amp;"")</f>
        <v/>
      </c>
      <c r="F801" s="236" t="str">
        <f ca="1">IF(ISERROR($V801),"",OFFSET('Smelter Look-up'!$E$4,$V801-4,0))</f>
        <v/>
      </c>
      <c r="G801" s="236" t="str">
        <f ca="1">IF(C801=$X$4,"Enter smelter details", IF(ISERROR($V801),"",OFFSET('Smelter Look-up'!$F$4,$V801-4,0)))</f>
        <v/>
      </c>
      <c r="H801" s="237" t="str">
        <f ca="1">IF(ISERROR($V801),"",OFFSET('Smelter Look-up'!$G$4,$V801-4,0))</f>
        <v/>
      </c>
      <c r="I801" s="238" t="str">
        <f ca="1">IF(ISERROR($V801),"",OFFSET('Smelter Look-up'!$H$4,$V801-4,0))</f>
        <v/>
      </c>
      <c r="J801" s="238" t="str">
        <f ca="1">IF(ISERROR($V801),"",OFFSET('Smelter Look-up'!$I$4,$V801-4,0))</f>
        <v/>
      </c>
      <c r="K801" s="240"/>
      <c r="L801" s="240"/>
      <c r="M801" s="240"/>
      <c r="N801" s="240"/>
      <c r="O801" s="240"/>
      <c r="P801" s="239"/>
      <c r="Q801" s="241"/>
      <c r="R801" s="236" t="str">
        <f ca="1">IF(ISERROR($V801),"",OFFSET('Smelter Look-up'!$C$4,$V801-4,0)&amp;"")</f>
        <v/>
      </c>
      <c r="S801" s="250" t="str">
        <f t="shared" ca="1" si="36"/>
        <v/>
      </c>
      <c r="T801" s="250" t="str">
        <f ca="1">IF(B801="","",IF(ISERROR(MATCH($J801,SorP!$B$1:$B$6230,0)),"",INDIRECT("'SorP'!$A$"&amp;MATCH($J801,SorP!$B$1:$B$6230,0))))</f>
        <v/>
      </c>
      <c r="U801" s="280"/>
      <c r="V801" s="281" t="e">
        <f>IF(C801="",NA(),MATCH($B801&amp;$C801,'Smelter Look-up'!$J:$J,0))</f>
        <v>#N/A</v>
      </c>
      <c r="W801" s="282"/>
      <c r="X801" s="282">
        <f t="shared" ca="1" si="37"/>
        <v>0</v>
      </c>
      <c r="Y801" s="282"/>
      <c r="Z801" s="282"/>
      <c r="AB801" s="284" t="str">
        <f t="shared" si="38"/>
        <v/>
      </c>
    </row>
    <row r="802" spans="1:28" s="283" customFormat="1" ht="20.25">
      <c r="A802" s="235"/>
      <c r="B802" s="236" t="str">
        <f>IF(LEN(A802)=0,"",INDEX('Smelter Look-up'!$A:$A,MATCH($A802,'Smelter Look-up'!$E:$E,0)))</f>
        <v/>
      </c>
      <c r="C802" s="242" t="str">
        <f>IF(LEN(A802)=0,"",INDEX('Smelter Look-up'!$C:$C,MATCH($A802,'Smelter Look-up'!$E:$E,0)))</f>
        <v/>
      </c>
      <c r="D802" s="236"/>
      <c r="E802" s="236" t="str">
        <f ca="1">IF(ISERROR($V802),"",OFFSET('Smelter Look-up'!$D$4,$V802-4,0)&amp;"")</f>
        <v/>
      </c>
      <c r="F802" s="236" t="str">
        <f ca="1">IF(ISERROR($V802),"",OFFSET('Smelter Look-up'!$E$4,$V802-4,0))</f>
        <v/>
      </c>
      <c r="G802" s="236" t="str">
        <f ca="1">IF(C802=$X$4,"Enter smelter details", IF(ISERROR($V802),"",OFFSET('Smelter Look-up'!$F$4,$V802-4,0)))</f>
        <v/>
      </c>
      <c r="H802" s="237" t="str">
        <f ca="1">IF(ISERROR($V802),"",OFFSET('Smelter Look-up'!$G$4,$V802-4,0))</f>
        <v/>
      </c>
      <c r="I802" s="238" t="str">
        <f ca="1">IF(ISERROR($V802),"",OFFSET('Smelter Look-up'!$H$4,$V802-4,0))</f>
        <v/>
      </c>
      <c r="J802" s="238" t="str">
        <f ca="1">IF(ISERROR($V802),"",OFFSET('Smelter Look-up'!$I$4,$V802-4,0))</f>
        <v/>
      </c>
      <c r="K802" s="240"/>
      <c r="L802" s="240"/>
      <c r="M802" s="240"/>
      <c r="N802" s="240"/>
      <c r="O802" s="240"/>
      <c r="P802" s="239"/>
      <c r="Q802" s="241"/>
      <c r="R802" s="236" t="str">
        <f ca="1">IF(ISERROR($V802),"",OFFSET('Smelter Look-up'!$C$4,$V802-4,0)&amp;"")</f>
        <v/>
      </c>
      <c r="S802" s="250" t="str">
        <f t="shared" ca="1" si="36"/>
        <v/>
      </c>
      <c r="T802" s="250" t="str">
        <f ca="1">IF(B802="","",IF(ISERROR(MATCH($J802,SorP!$B$1:$B$6230,0)),"",INDIRECT("'SorP'!$A$"&amp;MATCH($J802,SorP!$B$1:$B$6230,0))))</f>
        <v/>
      </c>
      <c r="U802" s="280"/>
      <c r="V802" s="281" t="e">
        <f>IF(C802="",NA(),MATCH($B802&amp;$C802,'Smelter Look-up'!$J:$J,0))</f>
        <v>#N/A</v>
      </c>
      <c r="W802" s="282"/>
      <c r="X802" s="282">
        <f t="shared" ca="1" si="37"/>
        <v>0</v>
      </c>
      <c r="Y802" s="282"/>
      <c r="Z802" s="282"/>
      <c r="AB802" s="284" t="str">
        <f t="shared" si="38"/>
        <v/>
      </c>
    </row>
    <row r="803" spans="1:28" s="283" customFormat="1" ht="20.25">
      <c r="A803" s="235"/>
      <c r="B803" s="236" t="str">
        <f>IF(LEN(A803)=0,"",INDEX('Smelter Look-up'!$A:$A,MATCH($A803,'Smelter Look-up'!$E:$E,0)))</f>
        <v/>
      </c>
      <c r="C803" s="242" t="str">
        <f>IF(LEN(A803)=0,"",INDEX('Smelter Look-up'!$C:$C,MATCH($A803,'Smelter Look-up'!$E:$E,0)))</f>
        <v/>
      </c>
      <c r="D803" s="236"/>
      <c r="E803" s="236" t="str">
        <f ca="1">IF(ISERROR($V803),"",OFFSET('Smelter Look-up'!$D$4,$V803-4,0)&amp;"")</f>
        <v/>
      </c>
      <c r="F803" s="236" t="str">
        <f ca="1">IF(ISERROR($V803),"",OFFSET('Smelter Look-up'!$E$4,$V803-4,0))</f>
        <v/>
      </c>
      <c r="G803" s="236" t="str">
        <f ca="1">IF(C803=$X$4,"Enter smelter details", IF(ISERROR($V803),"",OFFSET('Smelter Look-up'!$F$4,$V803-4,0)))</f>
        <v/>
      </c>
      <c r="H803" s="237" t="str">
        <f ca="1">IF(ISERROR($V803),"",OFFSET('Smelter Look-up'!$G$4,$V803-4,0))</f>
        <v/>
      </c>
      <c r="I803" s="238" t="str">
        <f ca="1">IF(ISERROR($V803),"",OFFSET('Smelter Look-up'!$H$4,$V803-4,0))</f>
        <v/>
      </c>
      <c r="J803" s="238" t="str">
        <f ca="1">IF(ISERROR($V803),"",OFFSET('Smelter Look-up'!$I$4,$V803-4,0))</f>
        <v/>
      </c>
      <c r="K803" s="240"/>
      <c r="L803" s="240"/>
      <c r="M803" s="240"/>
      <c r="N803" s="240"/>
      <c r="O803" s="240"/>
      <c r="P803" s="239"/>
      <c r="Q803" s="241"/>
      <c r="R803" s="236" t="str">
        <f ca="1">IF(ISERROR($V803),"",OFFSET('Smelter Look-up'!$C$4,$V803-4,0)&amp;"")</f>
        <v/>
      </c>
      <c r="S803" s="250" t="str">
        <f t="shared" ca="1" si="36"/>
        <v/>
      </c>
      <c r="T803" s="250" t="str">
        <f ca="1">IF(B803="","",IF(ISERROR(MATCH($J803,SorP!$B$1:$B$6230,0)),"",INDIRECT("'SorP'!$A$"&amp;MATCH($J803,SorP!$B$1:$B$6230,0))))</f>
        <v/>
      </c>
      <c r="U803" s="280"/>
      <c r="V803" s="281" t="e">
        <f>IF(C803="",NA(),MATCH($B803&amp;$C803,'Smelter Look-up'!$J:$J,0))</f>
        <v>#N/A</v>
      </c>
      <c r="W803" s="282"/>
      <c r="X803" s="282">
        <f t="shared" ca="1" si="37"/>
        <v>0</v>
      </c>
      <c r="Y803" s="282"/>
      <c r="Z803" s="282"/>
      <c r="AB803" s="284" t="str">
        <f t="shared" si="38"/>
        <v/>
      </c>
    </row>
    <row r="804" spans="1:28" s="283" customFormat="1" ht="20.25">
      <c r="A804" s="235"/>
      <c r="B804" s="236" t="str">
        <f>IF(LEN(A804)=0,"",INDEX('Smelter Look-up'!$A:$A,MATCH($A804,'Smelter Look-up'!$E:$E,0)))</f>
        <v/>
      </c>
      <c r="C804" s="242" t="str">
        <f>IF(LEN(A804)=0,"",INDEX('Smelter Look-up'!$C:$C,MATCH($A804,'Smelter Look-up'!$E:$E,0)))</f>
        <v/>
      </c>
      <c r="D804" s="236"/>
      <c r="E804" s="236" t="str">
        <f ca="1">IF(ISERROR($V804),"",OFFSET('Smelter Look-up'!$D$4,$V804-4,0)&amp;"")</f>
        <v/>
      </c>
      <c r="F804" s="236" t="str">
        <f ca="1">IF(ISERROR($V804),"",OFFSET('Smelter Look-up'!$E$4,$V804-4,0))</f>
        <v/>
      </c>
      <c r="G804" s="236" t="str">
        <f ca="1">IF(C804=$X$4,"Enter smelter details", IF(ISERROR($V804),"",OFFSET('Smelter Look-up'!$F$4,$V804-4,0)))</f>
        <v/>
      </c>
      <c r="H804" s="237" t="str">
        <f ca="1">IF(ISERROR($V804),"",OFFSET('Smelter Look-up'!$G$4,$V804-4,0))</f>
        <v/>
      </c>
      <c r="I804" s="238" t="str">
        <f ca="1">IF(ISERROR($V804),"",OFFSET('Smelter Look-up'!$H$4,$V804-4,0))</f>
        <v/>
      </c>
      <c r="J804" s="238" t="str">
        <f ca="1">IF(ISERROR($V804),"",OFFSET('Smelter Look-up'!$I$4,$V804-4,0))</f>
        <v/>
      </c>
      <c r="K804" s="240"/>
      <c r="L804" s="240"/>
      <c r="M804" s="240"/>
      <c r="N804" s="240"/>
      <c r="O804" s="240"/>
      <c r="P804" s="239"/>
      <c r="Q804" s="241"/>
      <c r="R804" s="236" t="str">
        <f ca="1">IF(ISERROR($V804),"",OFFSET('Smelter Look-up'!$C$4,$V804-4,0)&amp;"")</f>
        <v/>
      </c>
      <c r="S804" s="250" t="str">
        <f t="shared" ca="1" si="36"/>
        <v/>
      </c>
      <c r="T804" s="250" t="str">
        <f ca="1">IF(B804="","",IF(ISERROR(MATCH($J804,SorP!$B$1:$B$6230,0)),"",INDIRECT("'SorP'!$A$"&amp;MATCH($J804,SorP!$B$1:$B$6230,0))))</f>
        <v/>
      </c>
      <c r="U804" s="280"/>
      <c r="V804" s="281" t="e">
        <f>IF(C804="",NA(),MATCH($B804&amp;$C804,'Smelter Look-up'!$J:$J,0))</f>
        <v>#N/A</v>
      </c>
      <c r="W804" s="282"/>
      <c r="X804" s="282">
        <f t="shared" ca="1" si="37"/>
        <v>0</v>
      </c>
      <c r="Y804" s="282"/>
      <c r="Z804" s="282"/>
      <c r="AB804" s="284" t="str">
        <f t="shared" si="38"/>
        <v/>
      </c>
    </row>
    <row r="805" spans="1:28" s="283" customFormat="1" ht="20.25">
      <c r="A805" s="235"/>
      <c r="B805" s="236" t="str">
        <f>IF(LEN(A805)=0,"",INDEX('Smelter Look-up'!$A:$A,MATCH($A805,'Smelter Look-up'!$E:$E,0)))</f>
        <v/>
      </c>
      <c r="C805" s="242" t="str">
        <f>IF(LEN(A805)=0,"",INDEX('Smelter Look-up'!$C:$C,MATCH($A805,'Smelter Look-up'!$E:$E,0)))</f>
        <v/>
      </c>
      <c r="D805" s="236"/>
      <c r="E805" s="236" t="str">
        <f ca="1">IF(ISERROR($V805),"",OFFSET('Smelter Look-up'!$D$4,$V805-4,0)&amp;"")</f>
        <v/>
      </c>
      <c r="F805" s="236" t="str">
        <f ca="1">IF(ISERROR($V805),"",OFFSET('Smelter Look-up'!$E$4,$V805-4,0))</f>
        <v/>
      </c>
      <c r="G805" s="236" t="str">
        <f ca="1">IF(C805=$X$4,"Enter smelter details", IF(ISERROR($V805),"",OFFSET('Smelter Look-up'!$F$4,$V805-4,0)))</f>
        <v/>
      </c>
      <c r="H805" s="237" t="str">
        <f ca="1">IF(ISERROR($V805),"",OFFSET('Smelter Look-up'!$G$4,$V805-4,0))</f>
        <v/>
      </c>
      <c r="I805" s="238" t="str">
        <f ca="1">IF(ISERROR($V805),"",OFFSET('Smelter Look-up'!$H$4,$V805-4,0))</f>
        <v/>
      </c>
      <c r="J805" s="238" t="str">
        <f ca="1">IF(ISERROR($V805),"",OFFSET('Smelter Look-up'!$I$4,$V805-4,0))</f>
        <v/>
      </c>
      <c r="K805" s="240"/>
      <c r="L805" s="240"/>
      <c r="M805" s="240"/>
      <c r="N805" s="240"/>
      <c r="O805" s="240"/>
      <c r="P805" s="239"/>
      <c r="Q805" s="241"/>
      <c r="R805" s="236" t="str">
        <f ca="1">IF(ISERROR($V805),"",OFFSET('Smelter Look-up'!$C$4,$V805-4,0)&amp;"")</f>
        <v/>
      </c>
      <c r="S805" s="250" t="str">
        <f t="shared" ca="1" si="36"/>
        <v/>
      </c>
      <c r="T805" s="250" t="str">
        <f ca="1">IF(B805="","",IF(ISERROR(MATCH($J805,SorP!$B$1:$B$6230,0)),"",INDIRECT("'SorP'!$A$"&amp;MATCH($J805,SorP!$B$1:$B$6230,0))))</f>
        <v/>
      </c>
      <c r="U805" s="280"/>
      <c r="V805" s="281" t="e">
        <f>IF(C805="",NA(),MATCH($B805&amp;$C805,'Smelter Look-up'!$J:$J,0))</f>
        <v>#N/A</v>
      </c>
      <c r="W805" s="282"/>
      <c r="X805" s="282">
        <f t="shared" ca="1" si="37"/>
        <v>0</v>
      </c>
      <c r="Y805" s="282"/>
      <c r="Z805" s="282"/>
      <c r="AB805" s="284" t="str">
        <f t="shared" si="38"/>
        <v/>
      </c>
    </row>
    <row r="806" spans="1:28" s="283" customFormat="1" ht="20.25">
      <c r="A806" s="235"/>
      <c r="B806" s="236" t="str">
        <f>IF(LEN(A806)=0,"",INDEX('Smelter Look-up'!$A:$A,MATCH($A806,'Smelter Look-up'!$E:$E,0)))</f>
        <v/>
      </c>
      <c r="C806" s="242" t="str">
        <f>IF(LEN(A806)=0,"",INDEX('Smelter Look-up'!$C:$C,MATCH($A806,'Smelter Look-up'!$E:$E,0)))</f>
        <v/>
      </c>
      <c r="D806" s="236"/>
      <c r="E806" s="236" t="str">
        <f ca="1">IF(ISERROR($V806),"",OFFSET('Smelter Look-up'!$D$4,$V806-4,0)&amp;"")</f>
        <v/>
      </c>
      <c r="F806" s="236" t="str">
        <f ca="1">IF(ISERROR($V806),"",OFFSET('Smelter Look-up'!$E$4,$V806-4,0))</f>
        <v/>
      </c>
      <c r="G806" s="236" t="str">
        <f ca="1">IF(C806=$X$4,"Enter smelter details", IF(ISERROR($V806),"",OFFSET('Smelter Look-up'!$F$4,$V806-4,0)))</f>
        <v/>
      </c>
      <c r="H806" s="237" t="str">
        <f ca="1">IF(ISERROR($V806),"",OFFSET('Smelter Look-up'!$G$4,$V806-4,0))</f>
        <v/>
      </c>
      <c r="I806" s="238" t="str">
        <f ca="1">IF(ISERROR($V806),"",OFFSET('Smelter Look-up'!$H$4,$V806-4,0))</f>
        <v/>
      </c>
      <c r="J806" s="238" t="str">
        <f ca="1">IF(ISERROR($V806),"",OFFSET('Smelter Look-up'!$I$4,$V806-4,0))</f>
        <v/>
      </c>
      <c r="K806" s="240"/>
      <c r="L806" s="240"/>
      <c r="M806" s="240"/>
      <c r="N806" s="240"/>
      <c r="O806" s="240"/>
      <c r="P806" s="239"/>
      <c r="Q806" s="241"/>
      <c r="R806" s="236" t="str">
        <f ca="1">IF(ISERROR($V806),"",OFFSET('Smelter Look-up'!$C$4,$V806-4,0)&amp;"")</f>
        <v/>
      </c>
      <c r="S806" s="250" t="str">
        <f t="shared" ca="1" si="36"/>
        <v/>
      </c>
      <c r="T806" s="250" t="str">
        <f ca="1">IF(B806="","",IF(ISERROR(MATCH($J806,SorP!$B$1:$B$6230,0)),"",INDIRECT("'SorP'!$A$"&amp;MATCH($J806,SorP!$B$1:$B$6230,0))))</f>
        <v/>
      </c>
      <c r="U806" s="280"/>
      <c r="V806" s="281" t="e">
        <f>IF(C806="",NA(),MATCH($B806&amp;$C806,'Smelter Look-up'!$J:$J,0))</f>
        <v>#N/A</v>
      </c>
      <c r="W806" s="282"/>
      <c r="X806" s="282">
        <f t="shared" ca="1" si="37"/>
        <v>0</v>
      </c>
      <c r="Y806" s="282"/>
      <c r="Z806" s="282"/>
      <c r="AB806" s="284" t="str">
        <f t="shared" si="38"/>
        <v/>
      </c>
    </row>
    <row r="807" spans="1:28" s="283" customFormat="1" ht="20.25">
      <c r="A807" s="235"/>
      <c r="B807" s="236" t="str">
        <f>IF(LEN(A807)=0,"",INDEX('Smelter Look-up'!$A:$A,MATCH($A807,'Smelter Look-up'!$E:$E,0)))</f>
        <v/>
      </c>
      <c r="C807" s="242" t="str">
        <f>IF(LEN(A807)=0,"",INDEX('Smelter Look-up'!$C:$C,MATCH($A807,'Smelter Look-up'!$E:$E,0)))</f>
        <v/>
      </c>
      <c r="D807" s="236"/>
      <c r="E807" s="236" t="str">
        <f ca="1">IF(ISERROR($V807),"",OFFSET('Smelter Look-up'!$D$4,$V807-4,0)&amp;"")</f>
        <v/>
      </c>
      <c r="F807" s="236" t="str">
        <f ca="1">IF(ISERROR($V807),"",OFFSET('Smelter Look-up'!$E$4,$V807-4,0))</f>
        <v/>
      </c>
      <c r="G807" s="236" t="str">
        <f ca="1">IF(C807=$X$4,"Enter smelter details", IF(ISERROR($V807),"",OFFSET('Smelter Look-up'!$F$4,$V807-4,0)))</f>
        <v/>
      </c>
      <c r="H807" s="237" t="str">
        <f ca="1">IF(ISERROR($V807),"",OFFSET('Smelter Look-up'!$G$4,$V807-4,0))</f>
        <v/>
      </c>
      <c r="I807" s="238" t="str">
        <f ca="1">IF(ISERROR($V807),"",OFFSET('Smelter Look-up'!$H$4,$V807-4,0))</f>
        <v/>
      </c>
      <c r="J807" s="238" t="str">
        <f ca="1">IF(ISERROR($V807),"",OFFSET('Smelter Look-up'!$I$4,$V807-4,0))</f>
        <v/>
      </c>
      <c r="K807" s="240"/>
      <c r="L807" s="240"/>
      <c r="M807" s="240"/>
      <c r="N807" s="240"/>
      <c r="O807" s="240"/>
      <c r="P807" s="239"/>
      <c r="Q807" s="241"/>
      <c r="R807" s="236" t="str">
        <f ca="1">IF(ISERROR($V807),"",OFFSET('Smelter Look-up'!$C$4,$V807-4,0)&amp;"")</f>
        <v/>
      </c>
      <c r="S807" s="250" t="str">
        <f t="shared" ca="1" si="36"/>
        <v/>
      </c>
      <c r="T807" s="250" t="str">
        <f ca="1">IF(B807="","",IF(ISERROR(MATCH($J807,SorP!$B$1:$B$6230,0)),"",INDIRECT("'SorP'!$A$"&amp;MATCH($J807,SorP!$B$1:$B$6230,0))))</f>
        <v/>
      </c>
      <c r="U807" s="280"/>
      <c r="V807" s="281" t="e">
        <f>IF(C807="",NA(),MATCH($B807&amp;$C807,'Smelter Look-up'!$J:$J,0))</f>
        <v>#N/A</v>
      </c>
      <c r="W807" s="282"/>
      <c r="X807" s="282">
        <f t="shared" ca="1" si="37"/>
        <v>0</v>
      </c>
      <c r="Y807" s="282"/>
      <c r="Z807" s="282"/>
      <c r="AB807" s="284" t="str">
        <f t="shared" si="38"/>
        <v/>
      </c>
    </row>
    <row r="808" spans="1:28" s="283" customFormat="1" ht="20.25">
      <c r="A808" s="235"/>
      <c r="B808" s="236" t="str">
        <f>IF(LEN(A808)=0,"",INDEX('Smelter Look-up'!$A:$A,MATCH($A808,'Smelter Look-up'!$E:$E,0)))</f>
        <v/>
      </c>
      <c r="C808" s="242" t="str">
        <f>IF(LEN(A808)=0,"",INDEX('Smelter Look-up'!$C:$C,MATCH($A808,'Smelter Look-up'!$E:$E,0)))</f>
        <v/>
      </c>
      <c r="D808" s="236"/>
      <c r="E808" s="236" t="str">
        <f ca="1">IF(ISERROR($V808),"",OFFSET('Smelter Look-up'!$D$4,$V808-4,0)&amp;"")</f>
        <v/>
      </c>
      <c r="F808" s="236" t="str">
        <f ca="1">IF(ISERROR($V808),"",OFFSET('Smelter Look-up'!$E$4,$V808-4,0))</f>
        <v/>
      </c>
      <c r="G808" s="236" t="str">
        <f ca="1">IF(C808=$X$4,"Enter smelter details", IF(ISERROR($V808),"",OFFSET('Smelter Look-up'!$F$4,$V808-4,0)))</f>
        <v/>
      </c>
      <c r="H808" s="237" t="str">
        <f ca="1">IF(ISERROR($V808),"",OFFSET('Smelter Look-up'!$G$4,$V808-4,0))</f>
        <v/>
      </c>
      <c r="I808" s="238" t="str">
        <f ca="1">IF(ISERROR($V808),"",OFFSET('Smelter Look-up'!$H$4,$V808-4,0))</f>
        <v/>
      </c>
      <c r="J808" s="238" t="str">
        <f ca="1">IF(ISERROR($V808),"",OFFSET('Smelter Look-up'!$I$4,$V808-4,0))</f>
        <v/>
      </c>
      <c r="K808" s="240"/>
      <c r="L808" s="240"/>
      <c r="M808" s="240"/>
      <c r="N808" s="240"/>
      <c r="O808" s="240"/>
      <c r="P808" s="239"/>
      <c r="Q808" s="241"/>
      <c r="R808" s="236" t="str">
        <f ca="1">IF(ISERROR($V808),"",OFFSET('Smelter Look-up'!$C$4,$V808-4,0)&amp;"")</f>
        <v/>
      </c>
      <c r="S808" s="250" t="str">
        <f t="shared" ca="1" si="36"/>
        <v/>
      </c>
      <c r="T808" s="250" t="str">
        <f ca="1">IF(B808="","",IF(ISERROR(MATCH($J808,SorP!$B$1:$B$6230,0)),"",INDIRECT("'SorP'!$A$"&amp;MATCH($J808,SorP!$B$1:$B$6230,0))))</f>
        <v/>
      </c>
      <c r="U808" s="280"/>
      <c r="V808" s="281" t="e">
        <f>IF(C808="",NA(),MATCH($B808&amp;$C808,'Smelter Look-up'!$J:$J,0))</f>
        <v>#N/A</v>
      </c>
      <c r="W808" s="282"/>
      <c r="X808" s="282">
        <f t="shared" ca="1" si="37"/>
        <v>0</v>
      </c>
      <c r="Y808" s="282"/>
      <c r="Z808" s="282"/>
      <c r="AB808" s="284" t="str">
        <f t="shared" si="38"/>
        <v/>
      </c>
    </row>
    <row r="809" spans="1:28" s="283" customFormat="1" ht="20.25">
      <c r="A809" s="235"/>
      <c r="B809" s="236" t="str">
        <f>IF(LEN(A809)=0,"",INDEX('Smelter Look-up'!$A:$A,MATCH($A809,'Smelter Look-up'!$E:$E,0)))</f>
        <v/>
      </c>
      <c r="C809" s="242" t="str">
        <f>IF(LEN(A809)=0,"",INDEX('Smelter Look-up'!$C:$C,MATCH($A809,'Smelter Look-up'!$E:$E,0)))</f>
        <v/>
      </c>
      <c r="D809" s="236"/>
      <c r="E809" s="236" t="str">
        <f ca="1">IF(ISERROR($V809),"",OFFSET('Smelter Look-up'!$D$4,$V809-4,0)&amp;"")</f>
        <v/>
      </c>
      <c r="F809" s="236" t="str">
        <f ca="1">IF(ISERROR($V809),"",OFFSET('Smelter Look-up'!$E$4,$V809-4,0))</f>
        <v/>
      </c>
      <c r="G809" s="236" t="str">
        <f ca="1">IF(C809=$X$4,"Enter smelter details", IF(ISERROR($V809),"",OFFSET('Smelter Look-up'!$F$4,$V809-4,0)))</f>
        <v/>
      </c>
      <c r="H809" s="237" t="str">
        <f ca="1">IF(ISERROR($V809),"",OFFSET('Smelter Look-up'!$G$4,$V809-4,0))</f>
        <v/>
      </c>
      <c r="I809" s="238" t="str">
        <f ca="1">IF(ISERROR($V809),"",OFFSET('Smelter Look-up'!$H$4,$V809-4,0))</f>
        <v/>
      </c>
      <c r="J809" s="238" t="str">
        <f ca="1">IF(ISERROR($V809),"",OFFSET('Smelter Look-up'!$I$4,$V809-4,0))</f>
        <v/>
      </c>
      <c r="K809" s="240"/>
      <c r="L809" s="240"/>
      <c r="M809" s="240"/>
      <c r="N809" s="240"/>
      <c r="O809" s="240"/>
      <c r="P809" s="239"/>
      <c r="Q809" s="241"/>
      <c r="R809" s="236" t="str">
        <f ca="1">IF(ISERROR($V809),"",OFFSET('Smelter Look-up'!$C$4,$V809-4,0)&amp;"")</f>
        <v/>
      </c>
      <c r="S809" s="250" t="str">
        <f t="shared" ca="1" si="36"/>
        <v/>
      </c>
      <c r="T809" s="250" t="str">
        <f ca="1">IF(B809="","",IF(ISERROR(MATCH($J809,SorP!$B$1:$B$6230,0)),"",INDIRECT("'SorP'!$A$"&amp;MATCH($J809,SorP!$B$1:$B$6230,0))))</f>
        <v/>
      </c>
      <c r="U809" s="280"/>
      <c r="V809" s="281" t="e">
        <f>IF(C809="",NA(),MATCH($B809&amp;$C809,'Smelter Look-up'!$J:$J,0))</f>
        <v>#N/A</v>
      </c>
      <c r="W809" s="282"/>
      <c r="X809" s="282">
        <f t="shared" ca="1" si="37"/>
        <v>0</v>
      </c>
      <c r="Y809" s="282"/>
      <c r="Z809" s="282"/>
      <c r="AB809" s="284" t="str">
        <f t="shared" si="38"/>
        <v/>
      </c>
    </row>
    <row r="810" spans="1:28" s="283" customFormat="1" ht="20.25">
      <c r="A810" s="235"/>
      <c r="B810" s="236" t="str">
        <f>IF(LEN(A810)=0,"",INDEX('Smelter Look-up'!$A:$A,MATCH($A810,'Smelter Look-up'!$E:$E,0)))</f>
        <v/>
      </c>
      <c r="C810" s="242" t="str">
        <f>IF(LEN(A810)=0,"",INDEX('Smelter Look-up'!$C:$C,MATCH($A810,'Smelter Look-up'!$E:$E,0)))</f>
        <v/>
      </c>
      <c r="D810" s="236"/>
      <c r="E810" s="236" t="str">
        <f ca="1">IF(ISERROR($V810),"",OFFSET('Smelter Look-up'!$D$4,$V810-4,0)&amp;"")</f>
        <v/>
      </c>
      <c r="F810" s="236" t="str">
        <f ca="1">IF(ISERROR($V810),"",OFFSET('Smelter Look-up'!$E$4,$V810-4,0))</f>
        <v/>
      </c>
      <c r="G810" s="236" t="str">
        <f ca="1">IF(C810=$X$4,"Enter smelter details", IF(ISERROR($V810),"",OFFSET('Smelter Look-up'!$F$4,$V810-4,0)))</f>
        <v/>
      </c>
      <c r="H810" s="237" t="str">
        <f ca="1">IF(ISERROR($V810),"",OFFSET('Smelter Look-up'!$G$4,$V810-4,0))</f>
        <v/>
      </c>
      <c r="I810" s="238" t="str">
        <f ca="1">IF(ISERROR($V810),"",OFFSET('Smelter Look-up'!$H$4,$V810-4,0))</f>
        <v/>
      </c>
      <c r="J810" s="238" t="str">
        <f ca="1">IF(ISERROR($V810),"",OFFSET('Smelter Look-up'!$I$4,$V810-4,0))</f>
        <v/>
      </c>
      <c r="K810" s="240"/>
      <c r="L810" s="240"/>
      <c r="M810" s="240"/>
      <c r="N810" s="240"/>
      <c r="O810" s="240"/>
      <c r="P810" s="239"/>
      <c r="Q810" s="241"/>
      <c r="R810" s="236" t="str">
        <f ca="1">IF(ISERROR($V810),"",OFFSET('Smelter Look-up'!$C$4,$V810-4,0)&amp;"")</f>
        <v/>
      </c>
      <c r="S810" s="250" t="str">
        <f t="shared" ca="1" si="36"/>
        <v/>
      </c>
      <c r="T810" s="250" t="str">
        <f ca="1">IF(B810="","",IF(ISERROR(MATCH($J810,SorP!$B$1:$B$6230,0)),"",INDIRECT("'SorP'!$A$"&amp;MATCH($J810,SorP!$B$1:$B$6230,0))))</f>
        <v/>
      </c>
      <c r="U810" s="280"/>
      <c r="V810" s="281" t="e">
        <f>IF(C810="",NA(),MATCH($B810&amp;$C810,'Smelter Look-up'!$J:$J,0))</f>
        <v>#N/A</v>
      </c>
      <c r="W810" s="282"/>
      <c r="X810" s="282">
        <f t="shared" ca="1" si="37"/>
        <v>0</v>
      </c>
      <c r="Y810" s="282"/>
      <c r="Z810" s="282"/>
      <c r="AB810" s="284" t="str">
        <f t="shared" si="38"/>
        <v/>
      </c>
    </row>
    <row r="811" spans="1:28" s="283" customFormat="1" ht="20.25">
      <c r="A811" s="235"/>
      <c r="B811" s="236" t="str">
        <f>IF(LEN(A811)=0,"",INDEX('Smelter Look-up'!$A:$A,MATCH($A811,'Smelter Look-up'!$E:$E,0)))</f>
        <v/>
      </c>
      <c r="C811" s="242" t="str">
        <f>IF(LEN(A811)=0,"",INDEX('Smelter Look-up'!$C:$C,MATCH($A811,'Smelter Look-up'!$E:$E,0)))</f>
        <v/>
      </c>
      <c r="D811" s="236"/>
      <c r="E811" s="236" t="str">
        <f ca="1">IF(ISERROR($V811),"",OFFSET('Smelter Look-up'!$D$4,$V811-4,0)&amp;"")</f>
        <v/>
      </c>
      <c r="F811" s="236" t="str">
        <f ca="1">IF(ISERROR($V811),"",OFFSET('Smelter Look-up'!$E$4,$V811-4,0))</f>
        <v/>
      </c>
      <c r="G811" s="236" t="str">
        <f ca="1">IF(C811=$X$4,"Enter smelter details", IF(ISERROR($V811),"",OFFSET('Smelter Look-up'!$F$4,$V811-4,0)))</f>
        <v/>
      </c>
      <c r="H811" s="237" t="str">
        <f ca="1">IF(ISERROR($V811),"",OFFSET('Smelter Look-up'!$G$4,$V811-4,0))</f>
        <v/>
      </c>
      <c r="I811" s="238" t="str">
        <f ca="1">IF(ISERROR($V811),"",OFFSET('Smelter Look-up'!$H$4,$V811-4,0))</f>
        <v/>
      </c>
      <c r="J811" s="238" t="str">
        <f ca="1">IF(ISERROR($V811),"",OFFSET('Smelter Look-up'!$I$4,$V811-4,0))</f>
        <v/>
      </c>
      <c r="K811" s="240"/>
      <c r="L811" s="240"/>
      <c r="M811" s="240"/>
      <c r="N811" s="240"/>
      <c r="O811" s="240"/>
      <c r="P811" s="239"/>
      <c r="Q811" s="241"/>
      <c r="R811" s="236" t="str">
        <f ca="1">IF(ISERROR($V811),"",OFFSET('Smelter Look-up'!$C$4,$V811-4,0)&amp;"")</f>
        <v/>
      </c>
      <c r="S811" s="250" t="str">
        <f t="shared" ca="1" si="36"/>
        <v/>
      </c>
      <c r="T811" s="250" t="str">
        <f ca="1">IF(B811="","",IF(ISERROR(MATCH($J811,SorP!$B$1:$B$6230,0)),"",INDIRECT("'SorP'!$A$"&amp;MATCH($J811,SorP!$B$1:$B$6230,0))))</f>
        <v/>
      </c>
      <c r="U811" s="280"/>
      <c r="V811" s="281" t="e">
        <f>IF(C811="",NA(),MATCH($B811&amp;$C811,'Smelter Look-up'!$J:$J,0))</f>
        <v>#N/A</v>
      </c>
      <c r="W811" s="282"/>
      <c r="X811" s="282">
        <f t="shared" ca="1" si="37"/>
        <v>0</v>
      </c>
      <c r="Y811" s="282"/>
      <c r="Z811" s="282"/>
      <c r="AB811" s="284" t="str">
        <f t="shared" si="38"/>
        <v/>
      </c>
    </row>
    <row r="812" spans="1:28" s="283" customFormat="1" ht="20.25">
      <c r="A812" s="235"/>
      <c r="B812" s="236" t="str">
        <f>IF(LEN(A812)=0,"",INDEX('Smelter Look-up'!$A:$A,MATCH($A812,'Smelter Look-up'!$E:$E,0)))</f>
        <v/>
      </c>
      <c r="C812" s="242" t="str">
        <f>IF(LEN(A812)=0,"",INDEX('Smelter Look-up'!$C:$C,MATCH($A812,'Smelter Look-up'!$E:$E,0)))</f>
        <v/>
      </c>
      <c r="D812" s="236"/>
      <c r="E812" s="236" t="str">
        <f ca="1">IF(ISERROR($V812),"",OFFSET('Smelter Look-up'!$D$4,$V812-4,0)&amp;"")</f>
        <v/>
      </c>
      <c r="F812" s="236" t="str">
        <f ca="1">IF(ISERROR($V812),"",OFFSET('Smelter Look-up'!$E$4,$V812-4,0))</f>
        <v/>
      </c>
      <c r="G812" s="236" t="str">
        <f ca="1">IF(C812=$X$4,"Enter smelter details", IF(ISERROR($V812),"",OFFSET('Smelter Look-up'!$F$4,$V812-4,0)))</f>
        <v/>
      </c>
      <c r="H812" s="237" t="str">
        <f ca="1">IF(ISERROR($V812),"",OFFSET('Smelter Look-up'!$G$4,$V812-4,0))</f>
        <v/>
      </c>
      <c r="I812" s="238" t="str">
        <f ca="1">IF(ISERROR($V812),"",OFFSET('Smelter Look-up'!$H$4,$V812-4,0))</f>
        <v/>
      </c>
      <c r="J812" s="238" t="str">
        <f ca="1">IF(ISERROR($V812),"",OFFSET('Smelter Look-up'!$I$4,$V812-4,0))</f>
        <v/>
      </c>
      <c r="K812" s="240"/>
      <c r="L812" s="240"/>
      <c r="M812" s="240"/>
      <c r="N812" s="240"/>
      <c r="O812" s="240"/>
      <c r="P812" s="239"/>
      <c r="Q812" s="241"/>
      <c r="R812" s="236" t="str">
        <f ca="1">IF(ISERROR($V812),"",OFFSET('Smelter Look-up'!$C$4,$V812-4,0)&amp;"")</f>
        <v/>
      </c>
      <c r="S812" s="250" t="str">
        <f t="shared" ca="1" si="36"/>
        <v/>
      </c>
      <c r="T812" s="250" t="str">
        <f ca="1">IF(B812="","",IF(ISERROR(MATCH($J812,SorP!$B$1:$B$6230,0)),"",INDIRECT("'SorP'!$A$"&amp;MATCH($J812,SorP!$B$1:$B$6230,0))))</f>
        <v/>
      </c>
      <c r="U812" s="280"/>
      <c r="V812" s="281" t="e">
        <f>IF(C812="",NA(),MATCH($B812&amp;$C812,'Smelter Look-up'!$J:$J,0))</f>
        <v>#N/A</v>
      </c>
      <c r="W812" s="282"/>
      <c r="X812" s="282">
        <f t="shared" ca="1" si="37"/>
        <v>0</v>
      </c>
      <c r="Y812" s="282"/>
      <c r="Z812" s="282"/>
      <c r="AB812" s="284" t="str">
        <f t="shared" si="38"/>
        <v/>
      </c>
    </row>
    <row r="813" spans="1:28" s="283" customFormat="1" ht="20.25">
      <c r="A813" s="235"/>
      <c r="B813" s="236" t="str">
        <f>IF(LEN(A813)=0,"",INDEX('Smelter Look-up'!$A:$A,MATCH($A813,'Smelter Look-up'!$E:$E,0)))</f>
        <v/>
      </c>
      <c r="C813" s="242" t="str">
        <f>IF(LEN(A813)=0,"",INDEX('Smelter Look-up'!$C:$C,MATCH($A813,'Smelter Look-up'!$E:$E,0)))</f>
        <v/>
      </c>
      <c r="D813" s="236"/>
      <c r="E813" s="236" t="str">
        <f ca="1">IF(ISERROR($V813),"",OFFSET('Smelter Look-up'!$D$4,$V813-4,0)&amp;"")</f>
        <v/>
      </c>
      <c r="F813" s="236" t="str">
        <f ca="1">IF(ISERROR($V813),"",OFFSET('Smelter Look-up'!$E$4,$V813-4,0))</f>
        <v/>
      </c>
      <c r="G813" s="236" t="str">
        <f ca="1">IF(C813=$X$4,"Enter smelter details", IF(ISERROR($V813),"",OFFSET('Smelter Look-up'!$F$4,$V813-4,0)))</f>
        <v/>
      </c>
      <c r="H813" s="237" t="str">
        <f ca="1">IF(ISERROR($V813),"",OFFSET('Smelter Look-up'!$G$4,$V813-4,0))</f>
        <v/>
      </c>
      <c r="I813" s="238" t="str">
        <f ca="1">IF(ISERROR($V813),"",OFFSET('Smelter Look-up'!$H$4,$V813-4,0))</f>
        <v/>
      </c>
      <c r="J813" s="238" t="str">
        <f ca="1">IF(ISERROR($V813),"",OFFSET('Smelter Look-up'!$I$4,$V813-4,0))</f>
        <v/>
      </c>
      <c r="K813" s="240"/>
      <c r="L813" s="240"/>
      <c r="M813" s="240"/>
      <c r="N813" s="240"/>
      <c r="O813" s="240"/>
      <c r="P813" s="239"/>
      <c r="Q813" s="241"/>
      <c r="R813" s="236" t="str">
        <f ca="1">IF(ISERROR($V813),"",OFFSET('Smelter Look-up'!$C$4,$V813-4,0)&amp;"")</f>
        <v/>
      </c>
      <c r="S813" s="250" t="str">
        <f t="shared" ca="1" si="36"/>
        <v/>
      </c>
      <c r="T813" s="250" t="str">
        <f ca="1">IF(B813="","",IF(ISERROR(MATCH($J813,SorP!$B$1:$B$6230,0)),"",INDIRECT("'SorP'!$A$"&amp;MATCH($J813,SorP!$B$1:$B$6230,0))))</f>
        <v/>
      </c>
      <c r="U813" s="280"/>
      <c r="V813" s="281" t="e">
        <f>IF(C813="",NA(),MATCH($B813&amp;$C813,'Smelter Look-up'!$J:$J,0))</f>
        <v>#N/A</v>
      </c>
      <c r="W813" s="282"/>
      <c r="X813" s="282">
        <f t="shared" ca="1" si="37"/>
        <v>0</v>
      </c>
      <c r="Y813" s="282"/>
      <c r="Z813" s="282"/>
      <c r="AB813" s="284" t="str">
        <f t="shared" si="38"/>
        <v/>
      </c>
    </row>
    <row r="814" spans="1:28" s="283" customFormat="1" ht="20.25">
      <c r="A814" s="235"/>
      <c r="B814" s="236" t="str">
        <f>IF(LEN(A814)=0,"",INDEX('Smelter Look-up'!$A:$A,MATCH($A814,'Smelter Look-up'!$E:$E,0)))</f>
        <v/>
      </c>
      <c r="C814" s="242" t="str">
        <f>IF(LEN(A814)=0,"",INDEX('Smelter Look-up'!$C:$C,MATCH($A814,'Smelter Look-up'!$E:$E,0)))</f>
        <v/>
      </c>
      <c r="D814" s="236"/>
      <c r="E814" s="236" t="str">
        <f ca="1">IF(ISERROR($V814),"",OFFSET('Smelter Look-up'!$D$4,$V814-4,0)&amp;"")</f>
        <v/>
      </c>
      <c r="F814" s="236" t="str">
        <f ca="1">IF(ISERROR($V814),"",OFFSET('Smelter Look-up'!$E$4,$V814-4,0))</f>
        <v/>
      </c>
      <c r="G814" s="236" t="str">
        <f ca="1">IF(C814=$X$4,"Enter smelter details", IF(ISERROR($V814),"",OFFSET('Smelter Look-up'!$F$4,$V814-4,0)))</f>
        <v/>
      </c>
      <c r="H814" s="237" t="str">
        <f ca="1">IF(ISERROR($V814),"",OFFSET('Smelter Look-up'!$G$4,$V814-4,0))</f>
        <v/>
      </c>
      <c r="I814" s="238" t="str">
        <f ca="1">IF(ISERROR($V814),"",OFFSET('Smelter Look-up'!$H$4,$V814-4,0))</f>
        <v/>
      </c>
      <c r="J814" s="238" t="str">
        <f ca="1">IF(ISERROR($V814),"",OFFSET('Smelter Look-up'!$I$4,$V814-4,0))</f>
        <v/>
      </c>
      <c r="K814" s="240"/>
      <c r="L814" s="240"/>
      <c r="M814" s="240"/>
      <c r="N814" s="240"/>
      <c r="O814" s="240"/>
      <c r="P814" s="239"/>
      <c r="Q814" s="241"/>
      <c r="R814" s="236" t="str">
        <f ca="1">IF(ISERROR($V814),"",OFFSET('Smelter Look-up'!$C$4,$V814-4,0)&amp;"")</f>
        <v/>
      </c>
      <c r="S814" s="250" t="str">
        <f t="shared" ca="1" si="36"/>
        <v/>
      </c>
      <c r="T814" s="250" t="str">
        <f ca="1">IF(B814="","",IF(ISERROR(MATCH($J814,SorP!$B$1:$B$6230,0)),"",INDIRECT("'SorP'!$A$"&amp;MATCH($J814,SorP!$B$1:$B$6230,0))))</f>
        <v/>
      </c>
      <c r="U814" s="280"/>
      <c r="V814" s="281" t="e">
        <f>IF(C814="",NA(),MATCH($B814&amp;$C814,'Smelter Look-up'!$J:$J,0))</f>
        <v>#N/A</v>
      </c>
      <c r="W814" s="282"/>
      <c r="X814" s="282">
        <f t="shared" ca="1" si="37"/>
        <v>0</v>
      </c>
      <c r="Y814" s="282"/>
      <c r="Z814" s="282"/>
      <c r="AB814" s="284" t="str">
        <f t="shared" si="38"/>
        <v/>
      </c>
    </row>
    <row r="815" spans="1:28" s="283" customFormat="1" ht="20.25">
      <c r="A815" s="235"/>
      <c r="B815" s="236" t="str">
        <f>IF(LEN(A815)=0,"",INDEX('Smelter Look-up'!$A:$A,MATCH($A815,'Smelter Look-up'!$E:$E,0)))</f>
        <v/>
      </c>
      <c r="C815" s="242" t="str">
        <f>IF(LEN(A815)=0,"",INDEX('Smelter Look-up'!$C:$C,MATCH($A815,'Smelter Look-up'!$E:$E,0)))</f>
        <v/>
      </c>
      <c r="D815" s="236"/>
      <c r="E815" s="236" t="str">
        <f ca="1">IF(ISERROR($V815),"",OFFSET('Smelter Look-up'!$D$4,$V815-4,0)&amp;"")</f>
        <v/>
      </c>
      <c r="F815" s="236" t="str">
        <f ca="1">IF(ISERROR($V815),"",OFFSET('Smelter Look-up'!$E$4,$V815-4,0))</f>
        <v/>
      </c>
      <c r="G815" s="236" t="str">
        <f ca="1">IF(C815=$X$4,"Enter smelter details", IF(ISERROR($V815),"",OFFSET('Smelter Look-up'!$F$4,$V815-4,0)))</f>
        <v/>
      </c>
      <c r="H815" s="237" t="str">
        <f ca="1">IF(ISERROR($V815),"",OFFSET('Smelter Look-up'!$G$4,$V815-4,0))</f>
        <v/>
      </c>
      <c r="I815" s="238" t="str">
        <f ca="1">IF(ISERROR($V815),"",OFFSET('Smelter Look-up'!$H$4,$V815-4,0))</f>
        <v/>
      </c>
      <c r="J815" s="238" t="str">
        <f ca="1">IF(ISERROR($V815),"",OFFSET('Smelter Look-up'!$I$4,$V815-4,0))</f>
        <v/>
      </c>
      <c r="K815" s="240"/>
      <c r="L815" s="240"/>
      <c r="M815" s="240"/>
      <c r="N815" s="240"/>
      <c r="O815" s="240"/>
      <c r="P815" s="239"/>
      <c r="Q815" s="241"/>
      <c r="R815" s="236" t="str">
        <f ca="1">IF(ISERROR($V815),"",OFFSET('Smelter Look-up'!$C$4,$V815-4,0)&amp;"")</f>
        <v/>
      </c>
      <c r="S815" s="250" t="str">
        <f t="shared" ca="1" si="36"/>
        <v/>
      </c>
      <c r="T815" s="250" t="str">
        <f ca="1">IF(B815="","",IF(ISERROR(MATCH($J815,SorP!$B$1:$B$6230,0)),"",INDIRECT("'SorP'!$A$"&amp;MATCH($J815,SorP!$B$1:$B$6230,0))))</f>
        <v/>
      </c>
      <c r="U815" s="280"/>
      <c r="V815" s="281" t="e">
        <f>IF(C815="",NA(),MATCH($B815&amp;$C815,'Smelter Look-up'!$J:$J,0))</f>
        <v>#N/A</v>
      </c>
      <c r="W815" s="282"/>
      <c r="X815" s="282">
        <f t="shared" ca="1" si="37"/>
        <v>0</v>
      </c>
      <c r="Y815" s="282"/>
      <c r="Z815" s="282"/>
      <c r="AB815" s="284" t="str">
        <f t="shared" si="38"/>
        <v/>
      </c>
    </row>
    <row r="816" spans="1:28" s="283" customFormat="1" ht="20.25">
      <c r="A816" s="235"/>
      <c r="B816" s="236" t="str">
        <f>IF(LEN(A816)=0,"",INDEX('Smelter Look-up'!$A:$A,MATCH($A816,'Smelter Look-up'!$E:$E,0)))</f>
        <v/>
      </c>
      <c r="C816" s="242" t="str">
        <f>IF(LEN(A816)=0,"",INDEX('Smelter Look-up'!$C:$C,MATCH($A816,'Smelter Look-up'!$E:$E,0)))</f>
        <v/>
      </c>
      <c r="D816" s="236"/>
      <c r="E816" s="236" t="str">
        <f ca="1">IF(ISERROR($V816),"",OFFSET('Smelter Look-up'!$D$4,$V816-4,0)&amp;"")</f>
        <v/>
      </c>
      <c r="F816" s="236" t="str">
        <f ca="1">IF(ISERROR($V816),"",OFFSET('Smelter Look-up'!$E$4,$V816-4,0))</f>
        <v/>
      </c>
      <c r="G816" s="236" t="str">
        <f ca="1">IF(C816=$X$4,"Enter smelter details", IF(ISERROR($V816),"",OFFSET('Smelter Look-up'!$F$4,$V816-4,0)))</f>
        <v/>
      </c>
      <c r="H816" s="237" t="str">
        <f ca="1">IF(ISERROR($V816),"",OFFSET('Smelter Look-up'!$G$4,$V816-4,0))</f>
        <v/>
      </c>
      <c r="I816" s="238" t="str">
        <f ca="1">IF(ISERROR($V816),"",OFFSET('Smelter Look-up'!$H$4,$V816-4,0))</f>
        <v/>
      </c>
      <c r="J816" s="238" t="str">
        <f ca="1">IF(ISERROR($V816),"",OFFSET('Smelter Look-up'!$I$4,$V816-4,0))</f>
        <v/>
      </c>
      <c r="K816" s="240"/>
      <c r="L816" s="240"/>
      <c r="M816" s="240"/>
      <c r="N816" s="240"/>
      <c r="O816" s="240"/>
      <c r="P816" s="239"/>
      <c r="Q816" s="241"/>
      <c r="R816" s="236" t="str">
        <f ca="1">IF(ISERROR($V816),"",OFFSET('Smelter Look-up'!$C$4,$V816-4,0)&amp;"")</f>
        <v/>
      </c>
      <c r="S816" s="250" t="str">
        <f t="shared" ca="1" si="36"/>
        <v/>
      </c>
      <c r="T816" s="250" t="str">
        <f ca="1">IF(B816="","",IF(ISERROR(MATCH($J816,SorP!$B$1:$B$6230,0)),"",INDIRECT("'SorP'!$A$"&amp;MATCH($J816,SorP!$B$1:$B$6230,0))))</f>
        <v/>
      </c>
      <c r="U816" s="280"/>
      <c r="V816" s="281" t="e">
        <f>IF(C816="",NA(),MATCH($B816&amp;$C816,'Smelter Look-up'!$J:$J,0))</f>
        <v>#N/A</v>
      </c>
      <c r="W816" s="282"/>
      <c r="X816" s="282">
        <f t="shared" ca="1" si="37"/>
        <v>0</v>
      </c>
      <c r="Y816" s="282"/>
      <c r="Z816" s="282"/>
      <c r="AB816" s="284" t="str">
        <f t="shared" si="38"/>
        <v/>
      </c>
    </row>
    <row r="817" spans="1:28" s="283" customFormat="1" ht="20.25">
      <c r="A817" s="235"/>
      <c r="B817" s="236" t="str">
        <f>IF(LEN(A817)=0,"",INDEX('Smelter Look-up'!$A:$A,MATCH($A817,'Smelter Look-up'!$E:$E,0)))</f>
        <v/>
      </c>
      <c r="C817" s="242" t="str">
        <f>IF(LEN(A817)=0,"",INDEX('Smelter Look-up'!$C:$C,MATCH($A817,'Smelter Look-up'!$E:$E,0)))</f>
        <v/>
      </c>
      <c r="D817" s="236"/>
      <c r="E817" s="236" t="str">
        <f ca="1">IF(ISERROR($V817),"",OFFSET('Smelter Look-up'!$D$4,$V817-4,0)&amp;"")</f>
        <v/>
      </c>
      <c r="F817" s="236" t="str">
        <f ca="1">IF(ISERROR($V817),"",OFFSET('Smelter Look-up'!$E$4,$V817-4,0))</f>
        <v/>
      </c>
      <c r="G817" s="236" t="str">
        <f ca="1">IF(C817=$X$4,"Enter smelter details", IF(ISERROR($V817),"",OFFSET('Smelter Look-up'!$F$4,$V817-4,0)))</f>
        <v/>
      </c>
      <c r="H817" s="237" t="str">
        <f ca="1">IF(ISERROR($V817),"",OFFSET('Smelter Look-up'!$G$4,$V817-4,0))</f>
        <v/>
      </c>
      <c r="I817" s="238" t="str">
        <f ca="1">IF(ISERROR($V817),"",OFFSET('Smelter Look-up'!$H$4,$V817-4,0))</f>
        <v/>
      </c>
      <c r="J817" s="238" t="str">
        <f ca="1">IF(ISERROR($V817),"",OFFSET('Smelter Look-up'!$I$4,$V817-4,0))</f>
        <v/>
      </c>
      <c r="K817" s="240"/>
      <c r="L817" s="240"/>
      <c r="M817" s="240"/>
      <c r="N817" s="240"/>
      <c r="O817" s="240"/>
      <c r="P817" s="239"/>
      <c r="Q817" s="241"/>
      <c r="R817" s="236" t="str">
        <f ca="1">IF(ISERROR($V817),"",OFFSET('Smelter Look-up'!$C$4,$V817-4,0)&amp;"")</f>
        <v/>
      </c>
      <c r="S817" s="250" t="str">
        <f t="shared" ca="1" si="36"/>
        <v/>
      </c>
      <c r="T817" s="250" t="str">
        <f ca="1">IF(B817="","",IF(ISERROR(MATCH($J817,SorP!$B$1:$B$6230,0)),"",INDIRECT("'SorP'!$A$"&amp;MATCH($J817,SorP!$B$1:$B$6230,0))))</f>
        <v/>
      </c>
      <c r="U817" s="280"/>
      <c r="V817" s="281" t="e">
        <f>IF(C817="",NA(),MATCH($B817&amp;$C817,'Smelter Look-up'!$J:$J,0))</f>
        <v>#N/A</v>
      </c>
      <c r="W817" s="282"/>
      <c r="X817" s="282">
        <f t="shared" ca="1" si="37"/>
        <v>0</v>
      </c>
      <c r="Y817" s="282"/>
      <c r="Z817" s="282"/>
      <c r="AB817" s="284" t="str">
        <f t="shared" si="38"/>
        <v/>
      </c>
    </row>
    <row r="818" spans="1:28" s="283" customFormat="1" ht="20.25">
      <c r="A818" s="235"/>
      <c r="B818" s="236" t="str">
        <f>IF(LEN(A818)=0,"",INDEX('Smelter Look-up'!$A:$A,MATCH($A818,'Smelter Look-up'!$E:$E,0)))</f>
        <v/>
      </c>
      <c r="C818" s="242" t="str">
        <f>IF(LEN(A818)=0,"",INDEX('Smelter Look-up'!$C:$C,MATCH($A818,'Smelter Look-up'!$E:$E,0)))</f>
        <v/>
      </c>
      <c r="D818" s="236"/>
      <c r="E818" s="236" t="str">
        <f ca="1">IF(ISERROR($V818),"",OFFSET('Smelter Look-up'!$D$4,$V818-4,0)&amp;"")</f>
        <v/>
      </c>
      <c r="F818" s="236" t="str">
        <f ca="1">IF(ISERROR($V818),"",OFFSET('Smelter Look-up'!$E$4,$V818-4,0))</f>
        <v/>
      </c>
      <c r="G818" s="236" t="str">
        <f ca="1">IF(C818=$X$4,"Enter smelter details", IF(ISERROR($V818),"",OFFSET('Smelter Look-up'!$F$4,$V818-4,0)))</f>
        <v/>
      </c>
      <c r="H818" s="237" t="str">
        <f ca="1">IF(ISERROR($V818),"",OFFSET('Smelter Look-up'!$G$4,$V818-4,0))</f>
        <v/>
      </c>
      <c r="I818" s="238" t="str">
        <f ca="1">IF(ISERROR($V818),"",OFFSET('Smelter Look-up'!$H$4,$V818-4,0))</f>
        <v/>
      </c>
      <c r="J818" s="238" t="str">
        <f ca="1">IF(ISERROR($V818),"",OFFSET('Smelter Look-up'!$I$4,$V818-4,0))</f>
        <v/>
      </c>
      <c r="K818" s="240"/>
      <c r="L818" s="240"/>
      <c r="M818" s="240"/>
      <c r="N818" s="240"/>
      <c r="O818" s="240"/>
      <c r="P818" s="239"/>
      <c r="Q818" s="241"/>
      <c r="R818" s="236" t="str">
        <f ca="1">IF(ISERROR($V818),"",OFFSET('Smelter Look-up'!$C$4,$V818-4,0)&amp;"")</f>
        <v/>
      </c>
      <c r="S818" s="250" t="str">
        <f t="shared" ca="1" si="36"/>
        <v/>
      </c>
      <c r="T818" s="250" t="str">
        <f ca="1">IF(B818="","",IF(ISERROR(MATCH($J818,SorP!$B$1:$B$6230,0)),"",INDIRECT("'SorP'!$A$"&amp;MATCH($J818,SorP!$B$1:$B$6230,0))))</f>
        <v/>
      </c>
      <c r="U818" s="280"/>
      <c r="V818" s="281" t="e">
        <f>IF(C818="",NA(),MATCH($B818&amp;$C818,'Smelter Look-up'!$J:$J,0))</f>
        <v>#N/A</v>
      </c>
      <c r="W818" s="282"/>
      <c r="X818" s="282">
        <f t="shared" ca="1" si="37"/>
        <v>0</v>
      </c>
      <c r="Y818" s="282"/>
      <c r="Z818" s="282"/>
      <c r="AB818" s="284" t="str">
        <f t="shared" si="38"/>
        <v/>
      </c>
    </row>
    <row r="819" spans="1:28" s="283" customFormat="1" ht="20.25">
      <c r="A819" s="235"/>
      <c r="B819" s="236" t="str">
        <f>IF(LEN(A819)=0,"",INDEX('Smelter Look-up'!$A:$A,MATCH($A819,'Smelter Look-up'!$E:$E,0)))</f>
        <v/>
      </c>
      <c r="C819" s="242" t="str">
        <f>IF(LEN(A819)=0,"",INDEX('Smelter Look-up'!$C:$C,MATCH($A819,'Smelter Look-up'!$E:$E,0)))</f>
        <v/>
      </c>
      <c r="D819" s="236"/>
      <c r="E819" s="236" t="str">
        <f ca="1">IF(ISERROR($V819),"",OFFSET('Smelter Look-up'!$D$4,$V819-4,0)&amp;"")</f>
        <v/>
      </c>
      <c r="F819" s="236" t="str">
        <f ca="1">IF(ISERROR($V819),"",OFFSET('Smelter Look-up'!$E$4,$V819-4,0))</f>
        <v/>
      </c>
      <c r="G819" s="236" t="str">
        <f ca="1">IF(C819=$X$4,"Enter smelter details", IF(ISERROR($V819),"",OFFSET('Smelter Look-up'!$F$4,$V819-4,0)))</f>
        <v/>
      </c>
      <c r="H819" s="237" t="str">
        <f ca="1">IF(ISERROR($V819),"",OFFSET('Smelter Look-up'!$G$4,$V819-4,0))</f>
        <v/>
      </c>
      <c r="I819" s="238" t="str">
        <f ca="1">IF(ISERROR($V819),"",OFFSET('Smelter Look-up'!$H$4,$V819-4,0))</f>
        <v/>
      </c>
      <c r="J819" s="238" t="str">
        <f ca="1">IF(ISERROR($V819),"",OFFSET('Smelter Look-up'!$I$4,$V819-4,0))</f>
        <v/>
      </c>
      <c r="K819" s="240"/>
      <c r="L819" s="240"/>
      <c r="M819" s="240"/>
      <c r="N819" s="240"/>
      <c r="O819" s="240"/>
      <c r="P819" s="239"/>
      <c r="Q819" s="241"/>
      <c r="R819" s="236" t="str">
        <f ca="1">IF(ISERROR($V819),"",OFFSET('Smelter Look-up'!$C$4,$V819-4,0)&amp;"")</f>
        <v/>
      </c>
      <c r="S819" s="250" t="str">
        <f t="shared" ca="1" si="36"/>
        <v/>
      </c>
      <c r="T819" s="250" t="str">
        <f ca="1">IF(B819="","",IF(ISERROR(MATCH($J819,SorP!$B$1:$B$6230,0)),"",INDIRECT("'SorP'!$A$"&amp;MATCH($J819,SorP!$B$1:$B$6230,0))))</f>
        <v/>
      </c>
      <c r="U819" s="280"/>
      <c r="V819" s="281" t="e">
        <f>IF(C819="",NA(),MATCH($B819&amp;$C819,'Smelter Look-up'!$J:$J,0))</f>
        <v>#N/A</v>
      </c>
      <c r="W819" s="282"/>
      <c r="X819" s="282">
        <f t="shared" ca="1" si="37"/>
        <v>0</v>
      </c>
      <c r="Y819" s="282"/>
      <c r="Z819" s="282"/>
      <c r="AB819" s="284" t="str">
        <f t="shared" si="38"/>
        <v/>
      </c>
    </row>
    <row r="820" spans="1:28" s="283" customFormat="1" ht="20.25">
      <c r="A820" s="235"/>
      <c r="B820" s="236" t="str">
        <f>IF(LEN(A820)=0,"",INDEX('Smelter Look-up'!$A:$A,MATCH($A820,'Smelter Look-up'!$E:$E,0)))</f>
        <v/>
      </c>
      <c r="C820" s="242" t="str">
        <f>IF(LEN(A820)=0,"",INDEX('Smelter Look-up'!$C:$C,MATCH($A820,'Smelter Look-up'!$E:$E,0)))</f>
        <v/>
      </c>
      <c r="D820" s="236"/>
      <c r="E820" s="236" t="str">
        <f ca="1">IF(ISERROR($V820),"",OFFSET('Smelter Look-up'!$D$4,$V820-4,0)&amp;"")</f>
        <v/>
      </c>
      <c r="F820" s="236" t="str">
        <f ca="1">IF(ISERROR($V820),"",OFFSET('Smelter Look-up'!$E$4,$V820-4,0))</f>
        <v/>
      </c>
      <c r="G820" s="236" t="str">
        <f ca="1">IF(C820=$X$4,"Enter smelter details", IF(ISERROR($V820),"",OFFSET('Smelter Look-up'!$F$4,$V820-4,0)))</f>
        <v/>
      </c>
      <c r="H820" s="237" t="str">
        <f ca="1">IF(ISERROR($V820),"",OFFSET('Smelter Look-up'!$G$4,$V820-4,0))</f>
        <v/>
      </c>
      <c r="I820" s="238" t="str">
        <f ca="1">IF(ISERROR($V820),"",OFFSET('Smelter Look-up'!$H$4,$V820-4,0))</f>
        <v/>
      </c>
      <c r="J820" s="238" t="str">
        <f ca="1">IF(ISERROR($V820),"",OFFSET('Smelter Look-up'!$I$4,$V820-4,0))</f>
        <v/>
      </c>
      <c r="K820" s="240"/>
      <c r="L820" s="240"/>
      <c r="M820" s="240"/>
      <c r="N820" s="240"/>
      <c r="O820" s="240"/>
      <c r="P820" s="239"/>
      <c r="Q820" s="241"/>
      <c r="R820" s="236" t="str">
        <f ca="1">IF(ISERROR($V820),"",OFFSET('Smelter Look-up'!$C$4,$V820-4,0)&amp;"")</f>
        <v/>
      </c>
      <c r="S820" s="250" t="str">
        <f t="shared" ca="1" si="36"/>
        <v/>
      </c>
      <c r="T820" s="250" t="str">
        <f ca="1">IF(B820="","",IF(ISERROR(MATCH($J820,SorP!$B$1:$B$6230,0)),"",INDIRECT("'SorP'!$A$"&amp;MATCH($J820,SorP!$B$1:$B$6230,0))))</f>
        <v/>
      </c>
      <c r="U820" s="280"/>
      <c r="V820" s="281" t="e">
        <f>IF(C820="",NA(),MATCH($B820&amp;$C820,'Smelter Look-up'!$J:$J,0))</f>
        <v>#N/A</v>
      </c>
      <c r="W820" s="282"/>
      <c r="X820" s="282">
        <f t="shared" ca="1" si="37"/>
        <v>0</v>
      </c>
      <c r="Y820" s="282"/>
      <c r="Z820" s="282"/>
      <c r="AB820" s="284" t="str">
        <f t="shared" si="38"/>
        <v/>
      </c>
    </row>
    <row r="821" spans="1:28" s="283" customFormat="1" ht="20.25">
      <c r="A821" s="235"/>
      <c r="B821" s="236" t="str">
        <f>IF(LEN(A821)=0,"",INDEX('Smelter Look-up'!$A:$A,MATCH($A821,'Smelter Look-up'!$E:$E,0)))</f>
        <v/>
      </c>
      <c r="C821" s="242" t="str">
        <f>IF(LEN(A821)=0,"",INDEX('Smelter Look-up'!$C:$C,MATCH($A821,'Smelter Look-up'!$E:$E,0)))</f>
        <v/>
      </c>
      <c r="D821" s="236"/>
      <c r="E821" s="236" t="str">
        <f ca="1">IF(ISERROR($V821),"",OFFSET('Smelter Look-up'!$D$4,$V821-4,0)&amp;"")</f>
        <v/>
      </c>
      <c r="F821" s="236" t="str">
        <f ca="1">IF(ISERROR($V821),"",OFFSET('Smelter Look-up'!$E$4,$V821-4,0))</f>
        <v/>
      </c>
      <c r="G821" s="236" t="str">
        <f ca="1">IF(C821=$X$4,"Enter smelter details", IF(ISERROR($V821),"",OFFSET('Smelter Look-up'!$F$4,$V821-4,0)))</f>
        <v/>
      </c>
      <c r="H821" s="237" t="str">
        <f ca="1">IF(ISERROR($V821),"",OFFSET('Smelter Look-up'!$G$4,$V821-4,0))</f>
        <v/>
      </c>
      <c r="I821" s="238" t="str">
        <f ca="1">IF(ISERROR($V821),"",OFFSET('Smelter Look-up'!$H$4,$V821-4,0))</f>
        <v/>
      </c>
      <c r="J821" s="238" t="str">
        <f ca="1">IF(ISERROR($V821),"",OFFSET('Smelter Look-up'!$I$4,$V821-4,0))</f>
        <v/>
      </c>
      <c r="K821" s="240"/>
      <c r="L821" s="240"/>
      <c r="M821" s="240"/>
      <c r="N821" s="240"/>
      <c r="O821" s="240"/>
      <c r="P821" s="239"/>
      <c r="Q821" s="241"/>
      <c r="R821" s="236" t="str">
        <f ca="1">IF(ISERROR($V821),"",OFFSET('Smelter Look-up'!$C$4,$V821-4,0)&amp;"")</f>
        <v/>
      </c>
      <c r="S821" s="250" t="str">
        <f t="shared" ca="1" si="36"/>
        <v/>
      </c>
      <c r="T821" s="250" t="str">
        <f ca="1">IF(B821="","",IF(ISERROR(MATCH($J821,SorP!$B$1:$B$6230,0)),"",INDIRECT("'SorP'!$A$"&amp;MATCH($J821,SorP!$B$1:$B$6230,0))))</f>
        <v/>
      </c>
      <c r="U821" s="280"/>
      <c r="V821" s="281" t="e">
        <f>IF(C821="",NA(),MATCH($B821&amp;$C821,'Smelter Look-up'!$J:$J,0))</f>
        <v>#N/A</v>
      </c>
      <c r="W821" s="282"/>
      <c r="X821" s="282">
        <f t="shared" ca="1" si="37"/>
        <v>0</v>
      </c>
      <c r="Y821" s="282"/>
      <c r="Z821" s="282"/>
      <c r="AB821" s="284" t="str">
        <f t="shared" si="38"/>
        <v/>
      </c>
    </row>
    <row r="822" spans="1:28" s="283" customFormat="1" ht="20.25">
      <c r="A822" s="235"/>
      <c r="B822" s="236" t="str">
        <f>IF(LEN(A822)=0,"",INDEX('Smelter Look-up'!$A:$A,MATCH($A822,'Smelter Look-up'!$E:$E,0)))</f>
        <v/>
      </c>
      <c r="C822" s="242" t="str">
        <f>IF(LEN(A822)=0,"",INDEX('Smelter Look-up'!$C:$C,MATCH($A822,'Smelter Look-up'!$E:$E,0)))</f>
        <v/>
      </c>
      <c r="D822" s="236"/>
      <c r="E822" s="236" t="str">
        <f ca="1">IF(ISERROR($V822),"",OFFSET('Smelter Look-up'!$D$4,$V822-4,0)&amp;"")</f>
        <v/>
      </c>
      <c r="F822" s="236" t="str">
        <f ca="1">IF(ISERROR($V822),"",OFFSET('Smelter Look-up'!$E$4,$V822-4,0))</f>
        <v/>
      </c>
      <c r="G822" s="236" t="str">
        <f ca="1">IF(C822=$X$4,"Enter smelter details", IF(ISERROR($V822),"",OFFSET('Smelter Look-up'!$F$4,$V822-4,0)))</f>
        <v/>
      </c>
      <c r="H822" s="237" t="str">
        <f ca="1">IF(ISERROR($V822),"",OFFSET('Smelter Look-up'!$G$4,$V822-4,0))</f>
        <v/>
      </c>
      <c r="I822" s="238" t="str">
        <f ca="1">IF(ISERROR($V822),"",OFFSET('Smelter Look-up'!$H$4,$V822-4,0))</f>
        <v/>
      </c>
      <c r="J822" s="238" t="str">
        <f ca="1">IF(ISERROR($V822),"",OFFSET('Smelter Look-up'!$I$4,$V822-4,0))</f>
        <v/>
      </c>
      <c r="K822" s="240"/>
      <c r="L822" s="240"/>
      <c r="M822" s="240"/>
      <c r="N822" s="240"/>
      <c r="O822" s="240"/>
      <c r="P822" s="239"/>
      <c r="Q822" s="241"/>
      <c r="R822" s="236" t="str">
        <f ca="1">IF(ISERROR($V822),"",OFFSET('Smelter Look-up'!$C$4,$V822-4,0)&amp;"")</f>
        <v/>
      </c>
      <c r="S822" s="250" t="str">
        <f t="shared" ca="1" si="36"/>
        <v/>
      </c>
      <c r="T822" s="250" t="str">
        <f ca="1">IF(B822="","",IF(ISERROR(MATCH($J822,SorP!$B$1:$B$6230,0)),"",INDIRECT("'SorP'!$A$"&amp;MATCH($J822,SorP!$B$1:$B$6230,0))))</f>
        <v/>
      </c>
      <c r="U822" s="280"/>
      <c r="V822" s="281" t="e">
        <f>IF(C822="",NA(),MATCH($B822&amp;$C822,'Smelter Look-up'!$J:$J,0))</f>
        <v>#N/A</v>
      </c>
      <c r="W822" s="282"/>
      <c r="X822" s="282">
        <f t="shared" ca="1" si="37"/>
        <v>0</v>
      </c>
      <c r="Y822" s="282"/>
      <c r="Z822" s="282"/>
      <c r="AB822" s="284" t="str">
        <f t="shared" si="38"/>
        <v/>
      </c>
    </row>
    <row r="823" spans="1:28" s="283" customFormat="1" ht="20.25">
      <c r="A823" s="235"/>
      <c r="B823" s="236" t="str">
        <f>IF(LEN(A823)=0,"",INDEX('Smelter Look-up'!$A:$A,MATCH($A823,'Smelter Look-up'!$E:$E,0)))</f>
        <v/>
      </c>
      <c r="C823" s="242" t="str">
        <f>IF(LEN(A823)=0,"",INDEX('Smelter Look-up'!$C:$C,MATCH($A823,'Smelter Look-up'!$E:$E,0)))</f>
        <v/>
      </c>
      <c r="D823" s="236"/>
      <c r="E823" s="236" t="str">
        <f ca="1">IF(ISERROR($V823),"",OFFSET('Smelter Look-up'!$D$4,$V823-4,0)&amp;"")</f>
        <v/>
      </c>
      <c r="F823" s="236" t="str">
        <f ca="1">IF(ISERROR($V823),"",OFFSET('Smelter Look-up'!$E$4,$V823-4,0))</f>
        <v/>
      </c>
      <c r="G823" s="236" t="str">
        <f ca="1">IF(C823=$X$4,"Enter smelter details", IF(ISERROR($V823),"",OFFSET('Smelter Look-up'!$F$4,$V823-4,0)))</f>
        <v/>
      </c>
      <c r="H823" s="237" t="str">
        <f ca="1">IF(ISERROR($V823),"",OFFSET('Smelter Look-up'!$G$4,$V823-4,0))</f>
        <v/>
      </c>
      <c r="I823" s="238" t="str">
        <f ca="1">IF(ISERROR($V823),"",OFFSET('Smelter Look-up'!$H$4,$V823-4,0))</f>
        <v/>
      </c>
      <c r="J823" s="238" t="str">
        <f ca="1">IF(ISERROR($V823),"",OFFSET('Smelter Look-up'!$I$4,$V823-4,0))</f>
        <v/>
      </c>
      <c r="K823" s="240"/>
      <c r="L823" s="240"/>
      <c r="M823" s="240"/>
      <c r="N823" s="240"/>
      <c r="O823" s="240"/>
      <c r="P823" s="239"/>
      <c r="Q823" s="241"/>
      <c r="R823" s="236" t="str">
        <f ca="1">IF(ISERROR($V823),"",OFFSET('Smelter Look-up'!$C$4,$V823-4,0)&amp;"")</f>
        <v/>
      </c>
      <c r="S823" s="250" t="str">
        <f t="shared" ca="1" si="36"/>
        <v/>
      </c>
      <c r="T823" s="250" t="str">
        <f ca="1">IF(B823="","",IF(ISERROR(MATCH($J823,SorP!$B$1:$B$6230,0)),"",INDIRECT("'SorP'!$A$"&amp;MATCH($J823,SorP!$B$1:$B$6230,0))))</f>
        <v/>
      </c>
      <c r="U823" s="280"/>
      <c r="V823" s="281" t="e">
        <f>IF(C823="",NA(),MATCH($B823&amp;$C823,'Smelter Look-up'!$J:$J,0))</f>
        <v>#N/A</v>
      </c>
      <c r="W823" s="282"/>
      <c r="X823" s="282">
        <f t="shared" ca="1" si="37"/>
        <v>0</v>
      </c>
      <c r="Y823" s="282"/>
      <c r="Z823" s="282"/>
      <c r="AB823" s="284" t="str">
        <f t="shared" si="38"/>
        <v/>
      </c>
    </row>
    <row r="824" spans="1:28" s="283" customFormat="1" ht="20.25">
      <c r="A824" s="235"/>
      <c r="B824" s="236" t="str">
        <f>IF(LEN(A824)=0,"",INDEX('Smelter Look-up'!$A:$A,MATCH($A824,'Smelter Look-up'!$E:$E,0)))</f>
        <v/>
      </c>
      <c r="C824" s="242" t="str">
        <f>IF(LEN(A824)=0,"",INDEX('Smelter Look-up'!$C:$C,MATCH($A824,'Smelter Look-up'!$E:$E,0)))</f>
        <v/>
      </c>
      <c r="D824" s="236"/>
      <c r="E824" s="236" t="str">
        <f ca="1">IF(ISERROR($V824),"",OFFSET('Smelter Look-up'!$D$4,$V824-4,0)&amp;"")</f>
        <v/>
      </c>
      <c r="F824" s="236" t="str">
        <f ca="1">IF(ISERROR($V824),"",OFFSET('Smelter Look-up'!$E$4,$V824-4,0))</f>
        <v/>
      </c>
      <c r="G824" s="236" t="str">
        <f ca="1">IF(C824=$X$4,"Enter smelter details", IF(ISERROR($V824),"",OFFSET('Smelter Look-up'!$F$4,$V824-4,0)))</f>
        <v/>
      </c>
      <c r="H824" s="237" t="str">
        <f ca="1">IF(ISERROR($V824),"",OFFSET('Smelter Look-up'!$G$4,$V824-4,0))</f>
        <v/>
      </c>
      <c r="I824" s="238" t="str">
        <f ca="1">IF(ISERROR($V824),"",OFFSET('Smelter Look-up'!$H$4,$V824-4,0))</f>
        <v/>
      </c>
      <c r="J824" s="238" t="str">
        <f ca="1">IF(ISERROR($V824),"",OFFSET('Smelter Look-up'!$I$4,$V824-4,0))</f>
        <v/>
      </c>
      <c r="K824" s="240"/>
      <c r="L824" s="240"/>
      <c r="M824" s="240"/>
      <c r="N824" s="240"/>
      <c r="O824" s="240"/>
      <c r="P824" s="239"/>
      <c r="Q824" s="241"/>
      <c r="R824" s="236" t="str">
        <f ca="1">IF(ISERROR($V824),"",OFFSET('Smelter Look-up'!$C$4,$V824-4,0)&amp;"")</f>
        <v/>
      </c>
      <c r="S824" s="250" t="str">
        <f t="shared" ca="1" si="36"/>
        <v/>
      </c>
      <c r="T824" s="250" t="str">
        <f ca="1">IF(B824="","",IF(ISERROR(MATCH($J824,SorP!$B$1:$B$6230,0)),"",INDIRECT("'SorP'!$A$"&amp;MATCH($J824,SorP!$B$1:$B$6230,0))))</f>
        <v/>
      </c>
      <c r="U824" s="280"/>
      <c r="V824" s="281" t="e">
        <f>IF(C824="",NA(),MATCH($B824&amp;$C824,'Smelter Look-up'!$J:$J,0))</f>
        <v>#N/A</v>
      </c>
      <c r="W824" s="282"/>
      <c r="X824" s="282">
        <f t="shared" ca="1" si="37"/>
        <v>0</v>
      </c>
      <c r="Y824" s="282"/>
      <c r="Z824" s="282"/>
      <c r="AB824" s="284" t="str">
        <f t="shared" si="38"/>
        <v/>
      </c>
    </row>
    <row r="825" spans="1:28" s="283" customFormat="1" ht="20.25">
      <c r="A825" s="235"/>
      <c r="B825" s="236" t="str">
        <f>IF(LEN(A825)=0,"",INDEX('Smelter Look-up'!$A:$A,MATCH($A825,'Smelter Look-up'!$E:$E,0)))</f>
        <v/>
      </c>
      <c r="C825" s="242" t="str">
        <f>IF(LEN(A825)=0,"",INDEX('Smelter Look-up'!$C:$C,MATCH($A825,'Smelter Look-up'!$E:$E,0)))</f>
        <v/>
      </c>
      <c r="D825" s="236"/>
      <c r="E825" s="236" t="str">
        <f ca="1">IF(ISERROR($V825),"",OFFSET('Smelter Look-up'!$D$4,$V825-4,0)&amp;"")</f>
        <v/>
      </c>
      <c r="F825" s="236" t="str">
        <f ca="1">IF(ISERROR($V825),"",OFFSET('Smelter Look-up'!$E$4,$V825-4,0))</f>
        <v/>
      </c>
      <c r="G825" s="236" t="str">
        <f ca="1">IF(C825=$X$4,"Enter smelter details", IF(ISERROR($V825),"",OFFSET('Smelter Look-up'!$F$4,$V825-4,0)))</f>
        <v/>
      </c>
      <c r="H825" s="237" t="str">
        <f ca="1">IF(ISERROR($V825),"",OFFSET('Smelter Look-up'!$G$4,$V825-4,0))</f>
        <v/>
      </c>
      <c r="I825" s="238" t="str">
        <f ca="1">IF(ISERROR($V825),"",OFFSET('Smelter Look-up'!$H$4,$V825-4,0))</f>
        <v/>
      </c>
      <c r="J825" s="238" t="str">
        <f ca="1">IF(ISERROR($V825),"",OFFSET('Smelter Look-up'!$I$4,$V825-4,0))</f>
        <v/>
      </c>
      <c r="K825" s="240"/>
      <c r="L825" s="240"/>
      <c r="M825" s="240"/>
      <c r="N825" s="240"/>
      <c r="O825" s="240"/>
      <c r="P825" s="239"/>
      <c r="Q825" s="241"/>
      <c r="R825" s="236" t="str">
        <f ca="1">IF(ISERROR($V825),"",OFFSET('Smelter Look-up'!$C$4,$V825-4,0)&amp;"")</f>
        <v/>
      </c>
      <c r="S825" s="250" t="str">
        <f t="shared" ca="1" si="36"/>
        <v/>
      </c>
      <c r="T825" s="250" t="str">
        <f ca="1">IF(B825="","",IF(ISERROR(MATCH($J825,SorP!$B$1:$B$6230,0)),"",INDIRECT("'SorP'!$A$"&amp;MATCH($J825,SorP!$B$1:$B$6230,0))))</f>
        <v/>
      </c>
      <c r="U825" s="280"/>
      <c r="V825" s="281" t="e">
        <f>IF(C825="",NA(),MATCH($B825&amp;$C825,'Smelter Look-up'!$J:$J,0))</f>
        <v>#N/A</v>
      </c>
      <c r="W825" s="282"/>
      <c r="X825" s="282">
        <f t="shared" ca="1" si="37"/>
        <v>0</v>
      </c>
      <c r="Y825" s="282"/>
      <c r="Z825" s="282"/>
      <c r="AB825" s="284" t="str">
        <f t="shared" si="38"/>
        <v/>
      </c>
    </row>
    <row r="826" spans="1:28" s="283" customFormat="1" ht="20.25">
      <c r="A826" s="235"/>
      <c r="B826" s="236" t="str">
        <f>IF(LEN(A826)=0,"",INDEX('Smelter Look-up'!$A:$A,MATCH($A826,'Smelter Look-up'!$E:$E,0)))</f>
        <v/>
      </c>
      <c r="C826" s="242" t="str">
        <f>IF(LEN(A826)=0,"",INDEX('Smelter Look-up'!$C:$C,MATCH($A826,'Smelter Look-up'!$E:$E,0)))</f>
        <v/>
      </c>
      <c r="D826" s="236"/>
      <c r="E826" s="236" t="str">
        <f ca="1">IF(ISERROR($V826),"",OFFSET('Smelter Look-up'!$D$4,$V826-4,0)&amp;"")</f>
        <v/>
      </c>
      <c r="F826" s="236" t="str">
        <f ca="1">IF(ISERROR($V826),"",OFFSET('Smelter Look-up'!$E$4,$V826-4,0))</f>
        <v/>
      </c>
      <c r="G826" s="236" t="str">
        <f ca="1">IF(C826=$X$4,"Enter smelter details", IF(ISERROR($V826),"",OFFSET('Smelter Look-up'!$F$4,$V826-4,0)))</f>
        <v/>
      </c>
      <c r="H826" s="237" t="str">
        <f ca="1">IF(ISERROR($V826),"",OFFSET('Smelter Look-up'!$G$4,$V826-4,0))</f>
        <v/>
      </c>
      <c r="I826" s="238" t="str">
        <f ca="1">IF(ISERROR($V826),"",OFFSET('Smelter Look-up'!$H$4,$V826-4,0))</f>
        <v/>
      </c>
      <c r="J826" s="238" t="str">
        <f ca="1">IF(ISERROR($V826),"",OFFSET('Smelter Look-up'!$I$4,$V826-4,0))</f>
        <v/>
      </c>
      <c r="K826" s="240"/>
      <c r="L826" s="240"/>
      <c r="M826" s="240"/>
      <c r="N826" s="240"/>
      <c r="O826" s="240"/>
      <c r="P826" s="239"/>
      <c r="Q826" s="241"/>
      <c r="R826" s="236" t="str">
        <f ca="1">IF(ISERROR($V826),"",OFFSET('Smelter Look-up'!$C$4,$V826-4,0)&amp;"")</f>
        <v/>
      </c>
      <c r="S826" s="250" t="str">
        <f t="shared" ca="1" si="36"/>
        <v/>
      </c>
      <c r="T826" s="250" t="str">
        <f ca="1">IF(B826="","",IF(ISERROR(MATCH($J826,SorP!$B$1:$B$6230,0)),"",INDIRECT("'SorP'!$A$"&amp;MATCH($J826,SorP!$B$1:$B$6230,0))))</f>
        <v/>
      </c>
      <c r="U826" s="280"/>
      <c r="V826" s="281" t="e">
        <f>IF(C826="",NA(),MATCH($B826&amp;$C826,'Smelter Look-up'!$J:$J,0))</f>
        <v>#N/A</v>
      </c>
      <c r="W826" s="282"/>
      <c r="X826" s="282">
        <f t="shared" ca="1" si="37"/>
        <v>0</v>
      </c>
      <c r="Y826" s="282"/>
      <c r="Z826" s="282"/>
      <c r="AB826" s="284" t="str">
        <f t="shared" si="38"/>
        <v/>
      </c>
    </row>
    <row r="827" spans="1:28" s="283" customFormat="1" ht="20.25">
      <c r="A827" s="235"/>
      <c r="B827" s="236" t="str">
        <f>IF(LEN(A827)=0,"",INDEX('Smelter Look-up'!$A:$A,MATCH($A827,'Smelter Look-up'!$E:$E,0)))</f>
        <v/>
      </c>
      <c r="C827" s="242" t="str">
        <f>IF(LEN(A827)=0,"",INDEX('Smelter Look-up'!$C:$C,MATCH($A827,'Smelter Look-up'!$E:$E,0)))</f>
        <v/>
      </c>
      <c r="D827" s="236"/>
      <c r="E827" s="236" t="str">
        <f ca="1">IF(ISERROR($V827),"",OFFSET('Smelter Look-up'!$D$4,$V827-4,0)&amp;"")</f>
        <v/>
      </c>
      <c r="F827" s="236" t="str">
        <f ca="1">IF(ISERROR($V827),"",OFFSET('Smelter Look-up'!$E$4,$V827-4,0))</f>
        <v/>
      </c>
      <c r="G827" s="236" t="str">
        <f ca="1">IF(C827=$X$4,"Enter smelter details", IF(ISERROR($V827),"",OFFSET('Smelter Look-up'!$F$4,$V827-4,0)))</f>
        <v/>
      </c>
      <c r="H827" s="237" t="str">
        <f ca="1">IF(ISERROR($V827),"",OFFSET('Smelter Look-up'!$G$4,$V827-4,0))</f>
        <v/>
      </c>
      <c r="I827" s="238" t="str">
        <f ca="1">IF(ISERROR($V827),"",OFFSET('Smelter Look-up'!$H$4,$V827-4,0))</f>
        <v/>
      </c>
      <c r="J827" s="238" t="str">
        <f ca="1">IF(ISERROR($V827),"",OFFSET('Smelter Look-up'!$I$4,$V827-4,0))</f>
        <v/>
      </c>
      <c r="K827" s="240"/>
      <c r="L827" s="240"/>
      <c r="M827" s="240"/>
      <c r="N827" s="240"/>
      <c r="O827" s="240"/>
      <c r="P827" s="239"/>
      <c r="Q827" s="241"/>
      <c r="R827" s="236" t="str">
        <f ca="1">IF(ISERROR($V827),"",OFFSET('Smelter Look-up'!$C$4,$V827-4,0)&amp;"")</f>
        <v/>
      </c>
      <c r="S827" s="250" t="str">
        <f t="shared" ref="S827:S890" ca="1" si="39">IF(B827="","",IF(ISERROR(MATCH($E827,CL,0)),"Unknown",INDIRECT("'C'!$A$"&amp;MATCH($E827,CL,0)+1)))</f>
        <v/>
      </c>
      <c r="T827" s="250" t="str">
        <f ca="1">IF(B827="","",IF(ISERROR(MATCH($J827,SorP!$B$1:$B$6230,0)),"",INDIRECT("'SorP'!$A$"&amp;MATCH($J827,SorP!$B$1:$B$6230,0))))</f>
        <v/>
      </c>
      <c r="U827" s="280"/>
      <c r="V827" s="281" t="e">
        <f>IF(C827="",NA(),MATCH($B827&amp;$C827,'Smelter Look-up'!$J:$J,0))</f>
        <v>#N/A</v>
      </c>
      <c r="W827" s="282"/>
      <c r="X827" s="282">
        <f t="shared" ref="X827:X890" ca="1" si="40">IF(AND(C827="Smelter not listed",OR(LEN(D827)=0,LEN(E827)=0)),1,0)</f>
        <v>0</v>
      </c>
      <c r="Y827" s="282"/>
      <c r="Z827" s="282"/>
      <c r="AB827" s="284" t="str">
        <f t="shared" ref="AB827:AB890" si="41">B827&amp;C827</f>
        <v/>
      </c>
    </row>
    <row r="828" spans="1:28" s="283" customFormat="1" ht="20.25">
      <c r="A828" s="235"/>
      <c r="B828" s="236" t="str">
        <f>IF(LEN(A828)=0,"",INDEX('Smelter Look-up'!$A:$A,MATCH($A828,'Smelter Look-up'!$E:$E,0)))</f>
        <v/>
      </c>
      <c r="C828" s="242" t="str">
        <f>IF(LEN(A828)=0,"",INDEX('Smelter Look-up'!$C:$C,MATCH($A828,'Smelter Look-up'!$E:$E,0)))</f>
        <v/>
      </c>
      <c r="D828" s="236"/>
      <c r="E828" s="236" t="str">
        <f ca="1">IF(ISERROR($V828),"",OFFSET('Smelter Look-up'!$D$4,$V828-4,0)&amp;"")</f>
        <v/>
      </c>
      <c r="F828" s="236" t="str">
        <f ca="1">IF(ISERROR($V828),"",OFFSET('Smelter Look-up'!$E$4,$V828-4,0))</f>
        <v/>
      </c>
      <c r="G828" s="236" t="str">
        <f ca="1">IF(C828=$X$4,"Enter smelter details", IF(ISERROR($V828),"",OFFSET('Smelter Look-up'!$F$4,$V828-4,0)))</f>
        <v/>
      </c>
      <c r="H828" s="237" t="str">
        <f ca="1">IF(ISERROR($V828),"",OFFSET('Smelter Look-up'!$G$4,$V828-4,0))</f>
        <v/>
      </c>
      <c r="I828" s="238" t="str">
        <f ca="1">IF(ISERROR($V828),"",OFFSET('Smelter Look-up'!$H$4,$V828-4,0))</f>
        <v/>
      </c>
      <c r="J828" s="238" t="str">
        <f ca="1">IF(ISERROR($V828),"",OFFSET('Smelter Look-up'!$I$4,$V828-4,0))</f>
        <v/>
      </c>
      <c r="K828" s="240"/>
      <c r="L828" s="240"/>
      <c r="M828" s="240"/>
      <c r="N828" s="240"/>
      <c r="O828" s="240"/>
      <c r="P828" s="239"/>
      <c r="Q828" s="241"/>
      <c r="R828" s="236" t="str">
        <f ca="1">IF(ISERROR($V828),"",OFFSET('Smelter Look-up'!$C$4,$V828-4,0)&amp;"")</f>
        <v/>
      </c>
      <c r="S828" s="250" t="str">
        <f t="shared" ca="1" si="39"/>
        <v/>
      </c>
      <c r="T828" s="250" t="str">
        <f ca="1">IF(B828="","",IF(ISERROR(MATCH($J828,SorP!$B$1:$B$6230,0)),"",INDIRECT("'SorP'!$A$"&amp;MATCH($J828,SorP!$B$1:$B$6230,0))))</f>
        <v/>
      </c>
      <c r="U828" s="280"/>
      <c r="V828" s="281" t="e">
        <f>IF(C828="",NA(),MATCH($B828&amp;$C828,'Smelter Look-up'!$J:$J,0))</f>
        <v>#N/A</v>
      </c>
      <c r="W828" s="282"/>
      <c r="X828" s="282">
        <f t="shared" ca="1" si="40"/>
        <v>0</v>
      </c>
      <c r="Y828" s="282"/>
      <c r="Z828" s="282"/>
      <c r="AB828" s="284" t="str">
        <f t="shared" si="41"/>
        <v/>
      </c>
    </row>
    <row r="829" spans="1:28" s="283" customFormat="1" ht="20.25">
      <c r="A829" s="235"/>
      <c r="B829" s="236" t="str">
        <f>IF(LEN(A829)=0,"",INDEX('Smelter Look-up'!$A:$A,MATCH($A829,'Smelter Look-up'!$E:$E,0)))</f>
        <v/>
      </c>
      <c r="C829" s="242" t="str">
        <f>IF(LEN(A829)=0,"",INDEX('Smelter Look-up'!$C:$C,MATCH($A829,'Smelter Look-up'!$E:$E,0)))</f>
        <v/>
      </c>
      <c r="D829" s="236"/>
      <c r="E829" s="236" t="str">
        <f ca="1">IF(ISERROR($V829),"",OFFSET('Smelter Look-up'!$D$4,$V829-4,0)&amp;"")</f>
        <v/>
      </c>
      <c r="F829" s="236" t="str">
        <f ca="1">IF(ISERROR($V829),"",OFFSET('Smelter Look-up'!$E$4,$V829-4,0))</f>
        <v/>
      </c>
      <c r="G829" s="236" t="str">
        <f ca="1">IF(C829=$X$4,"Enter smelter details", IF(ISERROR($V829),"",OFFSET('Smelter Look-up'!$F$4,$V829-4,0)))</f>
        <v/>
      </c>
      <c r="H829" s="237" t="str">
        <f ca="1">IF(ISERROR($V829),"",OFFSET('Smelter Look-up'!$G$4,$V829-4,0))</f>
        <v/>
      </c>
      <c r="I829" s="238" t="str">
        <f ca="1">IF(ISERROR($V829),"",OFFSET('Smelter Look-up'!$H$4,$V829-4,0))</f>
        <v/>
      </c>
      <c r="J829" s="238" t="str">
        <f ca="1">IF(ISERROR($V829),"",OFFSET('Smelter Look-up'!$I$4,$V829-4,0))</f>
        <v/>
      </c>
      <c r="K829" s="240"/>
      <c r="L829" s="240"/>
      <c r="M829" s="240"/>
      <c r="N829" s="240"/>
      <c r="O829" s="240"/>
      <c r="P829" s="239"/>
      <c r="Q829" s="241"/>
      <c r="R829" s="236" t="str">
        <f ca="1">IF(ISERROR($V829),"",OFFSET('Smelter Look-up'!$C$4,$V829-4,0)&amp;"")</f>
        <v/>
      </c>
      <c r="S829" s="250" t="str">
        <f t="shared" ca="1" si="39"/>
        <v/>
      </c>
      <c r="T829" s="250" t="str">
        <f ca="1">IF(B829="","",IF(ISERROR(MATCH($J829,SorP!$B$1:$B$6230,0)),"",INDIRECT("'SorP'!$A$"&amp;MATCH($J829,SorP!$B$1:$B$6230,0))))</f>
        <v/>
      </c>
      <c r="U829" s="280"/>
      <c r="V829" s="281" t="e">
        <f>IF(C829="",NA(),MATCH($B829&amp;$C829,'Smelter Look-up'!$J:$J,0))</f>
        <v>#N/A</v>
      </c>
      <c r="W829" s="282"/>
      <c r="X829" s="282">
        <f t="shared" ca="1" si="40"/>
        <v>0</v>
      </c>
      <c r="Y829" s="282"/>
      <c r="Z829" s="282"/>
      <c r="AB829" s="284" t="str">
        <f t="shared" si="41"/>
        <v/>
      </c>
    </row>
    <row r="830" spans="1:28" s="283" customFormat="1" ht="20.25">
      <c r="A830" s="235"/>
      <c r="B830" s="236" t="str">
        <f>IF(LEN(A830)=0,"",INDEX('Smelter Look-up'!$A:$A,MATCH($A830,'Smelter Look-up'!$E:$E,0)))</f>
        <v/>
      </c>
      <c r="C830" s="242" t="str">
        <f>IF(LEN(A830)=0,"",INDEX('Smelter Look-up'!$C:$C,MATCH($A830,'Smelter Look-up'!$E:$E,0)))</f>
        <v/>
      </c>
      <c r="D830" s="236"/>
      <c r="E830" s="236" t="str">
        <f ca="1">IF(ISERROR($V830),"",OFFSET('Smelter Look-up'!$D$4,$V830-4,0)&amp;"")</f>
        <v/>
      </c>
      <c r="F830" s="236" t="str">
        <f ca="1">IF(ISERROR($V830),"",OFFSET('Smelter Look-up'!$E$4,$V830-4,0))</f>
        <v/>
      </c>
      <c r="G830" s="236" t="str">
        <f ca="1">IF(C830=$X$4,"Enter smelter details", IF(ISERROR($V830),"",OFFSET('Smelter Look-up'!$F$4,$V830-4,0)))</f>
        <v/>
      </c>
      <c r="H830" s="237" t="str">
        <f ca="1">IF(ISERROR($V830),"",OFFSET('Smelter Look-up'!$G$4,$V830-4,0))</f>
        <v/>
      </c>
      <c r="I830" s="238" t="str">
        <f ca="1">IF(ISERROR($V830),"",OFFSET('Smelter Look-up'!$H$4,$V830-4,0))</f>
        <v/>
      </c>
      <c r="J830" s="238" t="str">
        <f ca="1">IF(ISERROR($V830),"",OFFSET('Smelter Look-up'!$I$4,$V830-4,0))</f>
        <v/>
      </c>
      <c r="K830" s="240"/>
      <c r="L830" s="240"/>
      <c r="M830" s="240"/>
      <c r="N830" s="240"/>
      <c r="O830" s="240"/>
      <c r="P830" s="239"/>
      <c r="Q830" s="241"/>
      <c r="R830" s="236" t="str">
        <f ca="1">IF(ISERROR($V830),"",OFFSET('Smelter Look-up'!$C$4,$V830-4,0)&amp;"")</f>
        <v/>
      </c>
      <c r="S830" s="250" t="str">
        <f t="shared" ca="1" si="39"/>
        <v/>
      </c>
      <c r="T830" s="250" t="str">
        <f ca="1">IF(B830="","",IF(ISERROR(MATCH($J830,SorP!$B$1:$B$6230,0)),"",INDIRECT("'SorP'!$A$"&amp;MATCH($J830,SorP!$B$1:$B$6230,0))))</f>
        <v/>
      </c>
      <c r="U830" s="280"/>
      <c r="V830" s="281" t="e">
        <f>IF(C830="",NA(),MATCH($B830&amp;$C830,'Smelter Look-up'!$J:$J,0))</f>
        <v>#N/A</v>
      </c>
      <c r="W830" s="282"/>
      <c r="X830" s="282">
        <f t="shared" ca="1" si="40"/>
        <v>0</v>
      </c>
      <c r="Y830" s="282"/>
      <c r="Z830" s="282"/>
      <c r="AB830" s="284" t="str">
        <f t="shared" si="41"/>
        <v/>
      </c>
    </row>
    <row r="831" spans="1:28" s="283" customFormat="1" ht="20.25">
      <c r="A831" s="235"/>
      <c r="B831" s="236" t="str">
        <f>IF(LEN(A831)=0,"",INDEX('Smelter Look-up'!$A:$A,MATCH($A831,'Smelter Look-up'!$E:$E,0)))</f>
        <v/>
      </c>
      <c r="C831" s="242" t="str">
        <f>IF(LEN(A831)=0,"",INDEX('Smelter Look-up'!$C:$C,MATCH($A831,'Smelter Look-up'!$E:$E,0)))</f>
        <v/>
      </c>
      <c r="D831" s="236"/>
      <c r="E831" s="236" t="str">
        <f ca="1">IF(ISERROR($V831),"",OFFSET('Smelter Look-up'!$D$4,$V831-4,0)&amp;"")</f>
        <v/>
      </c>
      <c r="F831" s="236" t="str">
        <f ca="1">IF(ISERROR($V831),"",OFFSET('Smelter Look-up'!$E$4,$V831-4,0))</f>
        <v/>
      </c>
      <c r="G831" s="236" t="str">
        <f ca="1">IF(C831=$X$4,"Enter smelter details", IF(ISERROR($V831),"",OFFSET('Smelter Look-up'!$F$4,$V831-4,0)))</f>
        <v/>
      </c>
      <c r="H831" s="237" t="str">
        <f ca="1">IF(ISERROR($V831),"",OFFSET('Smelter Look-up'!$G$4,$V831-4,0))</f>
        <v/>
      </c>
      <c r="I831" s="238" t="str">
        <f ca="1">IF(ISERROR($V831),"",OFFSET('Smelter Look-up'!$H$4,$V831-4,0))</f>
        <v/>
      </c>
      <c r="J831" s="238" t="str">
        <f ca="1">IF(ISERROR($V831),"",OFFSET('Smelter Look-up'!$I$4,$V831-4,0))</f>
        <v/>
      </c>
      <c r="K831" s="240"/>
      <c r="L831" s="240"/>
      <c r="M831" s="240"/>
      <c r="N831" s="240"/>
      <c r="O831" s="240"/>
      <c r="P831" s="239"/>
      <c r="Q831" s="241"/>
      <c r="R831" s="236" t="str">
        <f ca="1">IF(ISERROR($V831),"",OFFSET('Smelter Look-up'!$C$4,$V831-4,0)&amp;"")</f>
        <v/>
      </c>
      <c r="S831" s="250" t="str">
        <f t="shared" ca="1" si="39"/>
        <v/>
      </c>
      <c r="T831" s="250" t="str">
        <f ca="1">IF(B831="","",IF(ISERROR(MATCH($J831,SorP!$B$1:$B$6230,0)),"",INDIRECT("'SorP'!$A$"&amp;MATCH($J831,SorP!$B$1:$B$6230,0))))</f>
        <v/>
      </c>
      <c r="U831" s="280"/>
      <c r="V831" s="281" t="e">
        <f>IF(C831="",NA(),MATCH($B831&amp;$C831,'Smelter Look-up'!$J:$J,0))</f>
        <v>#N/A</v>
      </c>
      <c r="W831" s="282"/>
      <c r="X831" s="282">
        <f t="shared" ca="1" si="40"/>
        <v>0</v>
      </c>
      <c r="Y831" s="282"/>
      <c r="Z831" s="282"/>
      <c r="AB831" s="284" t="str">
        <f t="shared" si="41"/>
        <v/>
      </c>
    </row>
    <row r="832" spans="1:28" s="283" customFormat="1" ht="20.25">
      <c r="A832" s="235"/>
      <c r="B832" s="236" t="str">
        <f>IF(LEN(A832)=0,"",INDEX('Smelter Look-up'!$A:$A,MATCH($A832,'Smelter Look-up'!$E:$E,0)))</f>
        <v/>
      </c>
      <c r="C832" s="242" t="str">
        <f>IF(LEN(A832)=0,"",INDEX('Smelter Look-up'!$C:$C,MATCH($A832,'Smelter Look-up'!$E:$E,0)))</f>
        <v/>
      </c>
      <c r="D832" s="236"/>
      <c r="E832" s="236" t="str">
        <f ca="1">IF(ISERROR($V832),"",OFFSET('Smelter Look-up'!$D$4,$V832-4,0)&amp;"")</f>
        <v/>
      </c>
      <c r="F832" s="236" t="str">
        <f ca="1">IF(ISERROR($V832),"",OFFSET('Smelter Look-up'!$E$4,$V832-4,0))</f>
        <v/>
      </c>
      <c r="G832" s="236" t="str">
        <f ca="1">IF(C832=$X$4,"Enter smelter details", IF(ISERROR($V832),"",OFFSET('Smelter Look-up'!$F$4,$V832-4,0)))</f>
        <v/>
      </c>
      <c r="H832" s="237" t="str">
        <f ca="1">IF(ISERROR($V832),"",OFFSET('Smelter Look-up'!$G$4,$V832-4,0))</f>
        <v/>
      </c>
      <c r="I832" s="238" t="str">
        <f ca="1">IF(ISERROR($V832),"",OFFSET('Smelter Look-up'!$H$4,$V832-4,0))</f>
        <v/>
      </c>
      <c r="J832" s="238" t="str">
        <f ca="1">IF(ISERROR($V832),"",OFFSET('Smelter Look-up'!$I$4,$V832-4,0))</f>
        <v/>
      </c>
      <c r="K832" s="240"/>
      <c r="L832" s="240"/>
      <c r="M832" s="240"/>
      <c r="N832" s="240"/>
      <c r="O832" s="240"/>
      <c r="P832" s="239"/>
      <c r="Q832" s="241"/>
      <c r="R832" s="236" t="str">
        <f ca="1">IF(ISERROR($V832),"",OFFSET('Smelter Look-up'!$C$4,$V832-4,0)&amp;"")</f>
        <v/>
      </c>
      <c r="S832" s="250" t="str">
        <f t="shared" ca="1" si="39"/>
        <v/>
      </c>
      <c r="T832" s="250" t="str">
        <f ca="1">IF(B832="","",IF(ISERROR(MATCH($J832,SorP!$B$1:$B$6230,0)),"",INDIRECT("'SorP'!$A$"&amp;MATCH($J832,SorP!$B$1:$B$6230,0))))</f>
        <v/>
      </c>
      <c r="U832" s="280"/>
      <c r="V832" s="281" t="e">
        <f>IF(C832="",NA(),MATCH($B832&amp;$C832,'Smelter Look-up'!$J:$J,0))</f>
        <v>#N/A</v>
      </c>
      <c r="W832" s="282"/>
      <c r="X832" s="282">
        <f t="shared" ca="1" si="40"/>
        <v>0</v>
      </c>
      <c r="Y832" s="282"/>
      <c r="Z832" s="282"/>
      <c r="AB832" s="284" t="str">
        <f t="shared" si="41"/>
        <v/>
      </c>
    </row>
    <row r="833" spans="1:28" s="283" customFormat="1" ht="20.25">
      <c r="A833" s="235"/>
      <c r="B833" s="236" t="str">
        <f>IF(LEN(A833)=0,"",INDEX('Smelter Look-up'!$A:$A,MATCH($A833,'Smelter Look-up'!$E:$E,0)))</f>
        <v/>
      </c>
      <c r="C833" s="242" t="str">
        <f>IF(LEN(A833)=0,"",INDEX('Smelter Look-up'!$C:$C,MATCH($A833,'Smelter Look-up'!$E:$E,0)))</f>
        <v/>
      </c>
      <c r="D833" s="236"/>
      <c r="E833" s="236" t="str">
        <f ca="1">IF(ISERROR($V833),"",OFFSET('Smelter Look-up'!$D$4,$V833-4,0)&amp;"")</f>
        <v/>
      </c>
      <c r="F833" s="236" t="str">
        <f ca="1">IF(ISERROR($V833),"",OFFSET('Smelter Look-up'!$E$4,$V833-4,0))</f>
        <v/>
      </c>
      <c r="G833" s="236" t="str">
        <f ca="1">IF(C833=$X$4,"Enter smelter details", IF(ISERROR($V833),"",OFFSET('Smelter Look-up'!$F$4,$V833-4,0)))</f>
        <v/>
      </c>
      <c r="H833" s="237" t="str">
        <f ca="1">IF(ISERROR($V833),"",OFFSET('Smelter Look-up'!$G$4,$V833-4,0))</f>
        <v/>
      </c>
      <c r="I833" s="238" t="str">
        <f ca="1">IF(ISERROR($V833),"",OFFSET('Smelter Look-up'!$H$4,$V833-4,0))</f>
        <v/>
      </c>
      <c r="J833" s="238" t="str">
        <f ca="1">IF(ISERROR($V833),"",OFFSET('Smelter Look-up'!$I$4,$V833-4,0))</f>
        <v/>
      </c>
      <c r="K833" s="240"/>
      <c r="L833" s="240"/>
      <c r="M833" s="240"/>
      <c r="N833" s="240"/>
      <c r="O833" s="240"/>
      <c r="P833" s="239"/>
      <c r="Q833" s="241"/>
      <c r="R833" s="236" t="str">
        <f ca="1">IF(ISERROR($V833),"",OFFSET('Smelter Look-up'!$C$4,$V833-4,0)&amp;"")</f>
        <v/>
      </c>
      <c r="S833" s="250" t="str">
        <f t="shared" ca="1" si="39"/>
        <v/>
      </c>
      <c r="T833" s="250" t="str">
        <f ca="1">IF(B833="","",IF(ISERROR(MATCH($J833,SorP!$B$1:$B$6230,0)),"",INDIRECT("'SorP'!$A$"&amp;MATCH($J833,SorP!$B$1:$B$6230,0))))</f>
        <v/>
      </c>
      <c r="U833" s="280"/>
      <c r="V833" s="281" t="e">
        <f>IF(C833="",NA(),MATCH($B833&amp;$C833,'Smelter Look-up'!$J:$J,0))</f>
        <v>#N/A</v>
      </c>
      <c r="W833" s="282"/>
      <c r="X833" s="282">
        <f t="shared" ca="1" si="40"/>
        <v>0</v>
      </c>
      <c r="Y833" s="282"/>
      <c r="Z833" s="282"/>
      <c r="AB833" s="284" t="str">
        <f t="shared" si="41"/>
        <v/>
      </c>
    </row>
    <row r="834" spans="1:28" s="283" customFormat="1" ht="20.25">
      <c r="A834" s="235"/>
      <c r="B834" s="236" t="str">
        <f>IF(LEN(A834)=0,"",INDEX('Smelter Look-up'!$A:$A,MATCH($A834,'Smelter Look-up'!$E:$E,0)))</f>
        <v/>
      </c>
      <c r="C834" s="242" t="str">
        <f>IF(LEN(A834)=0,"",INDEX('Smelter Look-up'!$C:$C,MATCH($A834,'Smelter Look-up'!$E:$E,0)))</f>
        <v/>
      </c>
      <c r="D834" s="236"/>
      <c r="E834" s="236" t="str">
        <f ca="1">IF(ISERROR($V834),"",OFFSET('Smelter Look-up'!$D$4,$V834-4,0)&amp;"")</f>
        <v/>
      </c>
      <c r="F834" s="236" t="str">
        <f ca="1">IF(ISERROR($V834),"",OFFSET('Smelter Look-up'!$E$4,$V834-4,0))</f>
        <v/>
      </c>
      <c r="G834" s="236" t="str">
        <f ca="1">IF(C834=$X$4,"Enter smelter details", IF(ISERROR($V834),"",OFFSET('Smelter Look-up'!$F$4,$V834-4,0)))</f>
        <v/>
      </c>
      <c r="H834" s="237" t="str">
        <f ca="1">IF(ISERROR($V834),"",OFFSET('Smelter Look-up'!$G$4,$V834-4,0))</f>
        <v/>
      </c>
      <c r="I834" s="238" t="str">
        <f ca="1">IF(ISERROR($V834),"",OFFSET('Smelter Look-up'!$H$4,$V834-4,0))</f>
        <v/>
      </c>
      <c r="J834" s="238" t="str">
        <f ca="1">IF(ISERROR($V834),"",OFFSET('Smelter Look-up'!$I$4,$V834-4,0))</f>
        <v/>
      </c>
      <c r="K834" s="240"/>
      <c r="L834" s="240"/>
      <c r="M834" s="240"/>
      <c r="N834" s="240"/>
      <c r="O834" s="240"/>
      <c r="P834" s="239"/>
      <c r="Q834" s="241"/>
      <c r="R834" s="236" t="str">
        <f ca="1">IF(ISERROR($V834),"",OFFSET('Smelter Look-up'!$C$4,$V834-4,0)&amp;"")</f>
        <v/>
      </c>
      <c r="S834" s="250" t="str">
        <f t="shared" ca="1" si="39"/>
        <v/>
      </c>
      <c r="T834" s="250" t="str">
        <f ca="1">IF(B834="","",IF(ISERROR(MATCH($J834,SorP!$B$1:$B$6230,0)),"",INDIRECT("'SorP'!$A$"&amp;MATCH($J834,SorP!$B$1:$B$6230,0))))</f>
        <v/>
      </c>
      <c r="U834" s="280"/>
      <c r="V834" s="281" t="e">
        <f>IF(C834="",NA(),MATCH($B834&amp;$C834,'Smelter Look-up'!$J:$J,0))</f>
        <v>#N/A</v>
      </c>
      <c r="W834" s="282"/>
      <c r="X834" s="282">
        <f t="shared" ca="1" si="40"/>
        <v>0</v>
      </c>
      <c r="Y834" s="282"/>
      <c r="Z834" s="282"/>
      <c r="AB834" s="284" t="str">
        <f t="shared" si="41"/>
        <v/>
      </c>
    </row>
    <row r="835" spans="1:28" s="283" customFormat="1" ht="20.25">
      <c r="A835" s="235"/>
      <c r="B835" s="236" t="str">
        <f>IF(LEN(A835)=0,"",INDEX('Smelter Look-up'!$A:$A,MATCH($A835,'Smelter Look-up'!$E:$E,0)))</f>
        <v/>
      </c>
      <c r="C835" s="242" t="str">
        <f>IF(LEN(A835)=0,"",INDEX('Smelter Look-up'!$C:$C,MATCH($A835,'Smelter Look-up'!$E:$E,0)))</f>
        <v/>
      </c>
      <c r="D835" s="236"/>
      <c r="E835" s="236" t="str">
        <f ca="1">IF(ISERROR($V835),"",OFFSET('Smelter Look-up'!$D$4,$V835-4,0)&amp;"")</f>
        <v/>
      </c>
      <c r="F835" s="236" t="str">
        <f ca="1">IF(ISERROR($V835),"",OFFSET('Smelter Look-up'!$E$4,$V835-4,0))</f>
        <v/>
      </c>
      <c r="G835" s="236" t="str">
        <f ca="1">IF(C835=$X$4,"Enter smelter details", IF(ISERROR($V835),"",OFFSET('Smelter Look-up'!$F$4,$V835-4,0)))</f>
        <v/>
      </c>
      <c r="H835" s="237" t="str">
        <f ca="1">IF(ISERROR($V835),"",OFFSET('Smelter Look-up'!$G$4,$V835-4,0))</f>
        <v/>
      </c>
      <c r="I835" s="238" t="str">
        <f ca="1">IF(ISERROR($V835),"",OFFSET('Smelter Look-up'!$H$4,$V835-4,0))</f>
        <v/>
      </c>
      <c r="J835" s="238" t="str">
        <f ca="1">IF(ISERROR($V835),"",OFFSET('Smelter Look-up'!$I$4,$V835-4,0))</f>
        <v/>
      </c>
      <c r="K835" s="240"/>
      <c r="L835" s="240"/>
      <c r="M835" s="240"/>
      <c r="N835" s="240"/>
      <c r="O835" s="240"/>
      <c r="P835" s="239"/>
      <c r="Q835" s="241"/>
      <c r="R835" s="236" t="str">
        <f ca="1">IF(ISERROR($V835),"",OFFSET('Smelter Look-up'!$C$4,$V835-4,0)&amp;"")</f>
        <v/>
      </c>
      <c r="S835" s="250" t="str">
        <f t="shared" ca="1" si="39"/>
        <v/>
      </c>
      <c r="T835" s="250" t="str">
        <f ca="1">IF(B835="","",IF(ISERROR(MATCH($J835,SorP!$B$1:$B$6230,0)),"",INDIRECT("'SorP'!$A$"&amp;MATCH($J835,SorP!$B$1:$B$6230,0))))</f>
        <v/>
      </c>
      <c r="U835" s="280"/>
      <c r="V835" s="281" t="e">
        <f>IF(C835="",NA(),MATCH($B835&amp;$C835,'Smelter Look-up'!$J:$J,0))</f>
        <v>#N/A</v>
      </c>
      <c r="W835" s="282"/>
      <c r="X835" s="282">
        <f t="shared" ca="1" si="40"/>
        <v>0</v>
      </c>
      <c r="Y835" s="282"/>
      <c r="Z835" s="282"/>
      <c r="AB835" s="284" t="str">
        <f t="shared" si="41"/>
        <v/>
      </c>
    </row>
    <row r="836" spans="1:28" s="283" customFormat="1" ht="20.25">
      <c r="A836" s="235"/>
      <c r="B836" s="236" t="str">
        <f>IF(LEN(A836)=0,"",INDEX('Smelter Look-up'!$A:$A,MATCH($A836,'Smelter Look-up'!$E:$E,0)))</f>
        <v/>
      </c>
      <c r="C836" s="242" t="str">
        <f>IF(LEN(A836)=0,"",INDEX('Smelter Look-up'!$C:$C,MATCH($A836,'Smelter Look-up'!$E:$E,0)))</f>
        <v/>
      </c>
      <c r="D836" s="236"/>
      <c r="E836" s="236" t="str">
        <f ca="1">IF(ISERROR($V836),"",OFFSET('Smelter Look-up'!$D$4,$V836-4,0)&amp;"")</f>
        <v/>
      </c>
      <c r="F836" s="236" t="str">
        <f ca="1">IF(ISERROR($V836),"",OFFSET('Smelter Look-up'!$E$4,$V836-4,0))</f>
        <v/>
      </c>
      <c r="G836" s="236" t="str">
        <f ca="1">IF(C836=$X$4,"Enter smelter details", IF(ISERROR($V836),"",OFFSET('Smelter Look-up'!$F$4,$V836-4,0)))</f>
        <v/>
      </c>
      <c r="H836" s="237" t="str">
        <f ca="1">IF(ISERROR($V836),"",OFFSET('Smelter Look-up'!$G$4,$V836-4,0))</f>
        <v/>
      </c>
      <c r="I836" s="238" t="str">
        <f ca="1">IF(ISERROR($V836),"",OFFSET('Smelter Look-up'!$H$4,$V836-4,0))</f>
        <v/>
      </c>
      <c r="J836" s="238" t="str">
        <f ca="1">IF(ISERROR($V836),"",OFFSET('Smelter Look-up'!$I$4,$V836-4,0))</f>
        <v/>
      </c>
      <c r="K836" s="240"/>
      <c r="L836" s="240"/>
      <c r="M836" s="240"/>
      <c r="N836" s="240"/>
      <c r="O836" s="240"/>
      <c r="P836" s="239"/>
      <c r="Q836" s="241"/>
      <c r="R836" s="236" t="str">
        <f ca="1">IF(ISERROR($V836),"",OFFSET('Smelter Look-up'!$C$4,$V836-4,0)&amp;"")</f>
        <v/>
      </c>
      <c r="S836" s="250" t="str">
        <f t="shared" ca="1" si="39"/>
        <v/>
      </c>
      <c r="T836" s="250" t="str">
        <f ca="1">IF(B836="","",IF(ISERROR(MATCH($J836,SorP!$B$1:$B$6230,0)),"",INDIRECT("'SorP'!$A$"&amp;MATCH($J836,SorP!$B$1:$B$6230,0))))</f>
        <v/>
      </c>
      <c r="U836" s="280"/>
      <c r="V836" s="281" t="e">
        <f>IF(C836="",NA(),MATCH($B836&amp;$C836,'Smelter Look-up'!$J:$J,0))</f>
        <v>#N/A</v>
      </c>
      <c r="W836" s="282"/>
      <c r="X836" s="282">
        <f t="shared" ca="1" si="40"/>
        <v>0</v>
      </c>
      <c r="Y836" s="282"/>
      <c r="Z836" s="282"/>
      <c r="AB836" s="284" t="str">
        <f t="shared" si="41"/>
        <v/>
      </c>
    </row>
    <row r="837" spans="1:28" s="283" customFormat="1" ht="20.25">
      <c r="A837" s="235"/>
      <c r="B837" s="236" t="str">
        <f>IF(LEN(A837)=0,"",INDEX('Smelter Look-up'!$A:$A,MATCH($A837,'Smelter Look-up'!$E:$E,0)))</f>
        <v/>
      </c>
      <c r="C837" s="242" t="str">
        <f>IF(LEN(A837)=0,"",INDEX('Smelter Look-up'!$C:$C,MATCH($A837,'Smelter Look-up'!$E:$E,0)))</f>
        <v/>
      </c>
      <c r="D837" s="236"/>
      <c r="E837" s="236" t="str">
        <f ca="1">IF(ISERROR($V837),"",OFFSET('Smelter Look-up'!$D$4,$V837-4,0)&amp;"")</f>
        <v/>
      </c>
      <c r="F837" s="236" t="str">
        <f ca="1">IF(ISERROR($V837),"",OFFSET('Smelter Look-up'!$E$4,$V837-4,0))</f>
        <v/>
      </c>
      <c r="G837" s="236" t="str">
        <f ca="1">IF(C837=$X$4,"Enter smelter details", IF(ISERROR($V837),"",OFFSET('Smelter Look-up'!$F$4,$V837-4,0)))</f>
        <v/>
      </c>
      <c r="H837" s="237" t="str">
        <f ca="1">IF(ISERROR($V837),"",OFFSET('Smelter Look-up'!$G$4,$V837-4,0))</f>
        <v/>
      </c>
      <c r="I837" s="238" t="str">
        <f ca="1">IF(ISERROR($V837),"",OFFSET('Smelter Look-up'!$H$4,$V837-4,0))</f>
        <v/>
      </c>
      <c r="J837" s="238" t="str">
        <f ca="1">IF(ISERROR($V837),"",OFFSET('Smelter Look-up'!$I$4,$V837-4,0))</f>
        <v/>
      </c>
      <c r="K837" s="240"/>
      <c r="L837" s="240"/>
      <c r="M837" s="240"/>
      <c r="N837" s="240"/>
      <c r="O837" s="240"/>
      <c r="P837" s="239"/>
      <c r="Q837" s="241"/>
      <c r="R837" s="236" t="str">
        <f ca="1">IF(ISERROR($V837),"",OFFSET('Smelter Look-up'!$C$4,$V837-4,0)&amp;"")</f>
        <v/>
      </c>
      <c r="S837" s="250" t="str">
        <f t="shared" ca="1" si="39"/>
        <v/>
      </c>
      <c r="T837" s="250" t="str">
        <f ca="1">IF(B837="","",IF(ISERROR(MATCH($J837,SorP!$B$1:$B$6230,0)),"",INDIRECT("'SorP'!$A$"&amp;MATCH($J837,SorP!$B$1:$B$6230,0))))</f>
        <v/>
      </c>
      <c r="U837" s="280"/>
      <c r="V837" s="281" t="e">
        <f>IF(C837="",NA(),MATCH($B837&amp;$C837,'Smelter Look-up'!$J:$J,0))</f>
        <v>#N/A</v>
      </c>
      <c r="W837" s="282"/>
      <c r="X837" s="282">
        <f t="shared" ca="1" si="40"/>
        <v>0</v>
      </c>
      <c r="Y837" s="282"/>
      <c r="Z837" s="282"/>
      <c r="AB837" s="284" t="str">
        <f t="shared" si="41"/>
        <v/>
      </c>
    </row>
    <row r="838" spans="1:28" s="283" customFormat="1" ht="20.25">
      <c r="A838" s="235"/>
      <c r="B838" s="236" t="str">
        <f>IF(LEN(A838)=0,"",INDEX('Smelter Look-up'!$A:$A,MATCH($A838,'Smelter Look-up'!$E:$E,0)))</f>
        <v/>
      </c>
      <c r="C838" s="242" t="str">
        <f>IF(LEN(A838)=0,"",INDEX('Smelter Look-up'!$C:$C,MATCH($A838,'Smelter Look-up'!$E:$E,0)))</f>
        <v/>
      </c>
      <c r="D838" s="236"/>
      <c r="E838" s="236" t="str">
        <f ca="1">IF(ISERROR($V838),"",OFFSET('Smelter Look-up'!$D$4,$V838-4,0)&amp;"")</f>
        <v/>
      </c>
      <c r="F838" s="236" t="str">
        <f ca="1">IF(ISERROR($V838),"",OFFSET('Smelter Look-up'!$E$4,$V838-4,0))</f>
        <v/>
      </c>
      <c r="G838" s="236" t="str">
        <f ca="1">IF(C838=$X$4,"Enter smelter details", IF(ISERROR($V838),"",OFFSET('Smelter Look-up'!$F$4,$V838-4,0)))</f>
        <v/>
      </c>
      <c r="H838" s="237" t="str">
        <f ca="1">IF(ISERROR($V838),"",OFFSET('Smelter Look-up'!$G$4,$V838-4,0))</f>
        <v/>
      </c>
      <c r="I838" s="238" t="str">
        <f ca="1">IF(ISERROR($V838),"",OFFSET('Smelter Look-up'!$H$4,$V838-4,0))</f>
        <v/>
      </c>
      <c r="J838" s="238" t="str">
        <f ca="1">IF(ISERROR($V838),"",OFFSET('Smelter Look-up'!$I$4,$V838-4,0))</f>
        <v/>
      </c>
      <c r="K838" s="240"/>
      <c r="L838" s="240"/>
      <c r="M838" s="240"/>
      <c r="N838" s="240"/>
      <c r="O838" s="240"/>
      <c r="P838" s="239"/>
      <c r="Q838" s="241"/>
      <c r="R838" s="236" t="str">
        <f ca="1">IF(ISERROR($V838),"",OFFSET('Smelter Look-up'!$C$4,$V838-4,0)&amp;"")</f>
        <v/>
      </c>
      <c r="S838" s="250" t="str">
        <f t="shared" ca="1" si="39"/>
        <v/>
      </c>
      <c r="T838" s="250" t="str">
        <f ca="1">IF(B838="","",IF(ISERROR(MATCH($J838,SorP!$B$1:$B$6230,0)),"",INDIRECT("'SorP'!$A$"&amp;MATCH($J838,SorP!$B$1:$B$6230,0))))</f>
        <v/>
      </c>
      <c r="U838" s="280"/>
      <c r="V838" s="281" t="e">
        <f>IF(C838="",NA(),MATCH($B838&amp;$C838,'Smelter Look-up'!$J:$J,0))</f>
        <v>#N/A</v>
      </c>
      <c r="W838" s="282"/>
      <c r="X838" s="282">
        <f t="shared" ca="1" si="40"/>
        <v>0</v>
      </c>
      <c r="Y838" s="282"/>
      <c r="Z838" s="282"/>
      <c r="AB838" s="284" t="str">
        <f t="shared" si="41"/>
        <v/>
      </c>
    </row>
    <row r="839" spans="1:28" s="283" customFormat="1" ht="20.25">
      <c r="A839" s="235"/>
      <c r="B839" s="236" t="str">
        <f>IF(LEN(A839)=0,"",INDEX('Smelter Look-up'!$A:$A,MATCH($A839,'Smelter Look-up'!$E:$E,0)))</f>
        <v/>
      </c>
      <c r="C839" s="242" t="str">
        <f>IF(LEN(A839)=0,"",INDEX('Smelter Look-up'!$C:$C,MATCH($A839,'Smelter Look-up'!$E:$E,0)))</f>
        <v/>
      </c>
      <c r="D839" s="236"/>
      <c r="E839" s="236" t="str">
        <f ca="1">IF(ISERROR($V839),"",OFFSET('Smelter Look-up'!$D$4,$V839-4,0)&amp;"")</f>
        <v/>
      </c>
      <c r="F839" s="236" t="str">
        <f ca="1">IF(ISERROR($V839),"",OFFSET('Smelter Look-up'!$E$4,$V839-4,0))</f>
        <v/>
      </c>
      <c r="G839" s="236" t="str">
        <f ca="1">IF(C839=$X$4,"Enter smelter details", IF(ISERROR($V839),"",OFFSET('Smelter Look-up'!$F$4,$V839-4,0)))</f>
        <v/>
      </c>
      <c r="H839" s="237" t="str">
        <f ca="1">IF(ISERROR($V839),"",OFFSET('Smelter Look-up'!$G$4,$V839-4,0))</f>
        <v/>
      </c>
      <c r="I839" s="238" t="str">
        <f ca="1">IF(ISERROR($V839),"",OFFSET('Smelter Look-up'!$H$4,$V839-4,0))</f>
        <v/>
      </c>
      <c r="J839" s="238" t="str">
        <f ca="1">IF(ISERROR($V839),"",OFFSET('Smelter Look-up'!$I$4,$V839-4,0))</f>
        <v/>
      </c>
      <c r="K839" s="240"/>
      <c r="L839" s="240"/>
      <c r="M839" s="240"/>
      <c r="N839" s="240"/>
      <c r="O839" s="240"/>
      <c r="P839" s="239"/>
      <c r="Q839" s="241"/>
      <c r="R839" s="236" t="str">
        <f ca="1">IF(ISERROR($V839),"",OFFSET('Smelter Look-up'!$C$4,$V839-4,0)&amp;"")</f>
        <v/>
      </c>
      <c r="S839" s="250" t="str">
        <f t="shared" ca="1" si="39"/>
        <v/>
      </c>
      <c r="T839" s="250" t="str">
        <f ca="1">IF(B839="","",IF(ISERROR(MATCH($J839,SorP!$B$1:$B$6230,0)),"",INDIRECT("'SorP'!$A$"&amp;MATCH($J839,SorP!$B$1:$B$6230,0))))</f>
        <v/>
      </c>
      <c r="U839" s="280"/>
      <c r="V839" s="281" t="e">
        <f>IF(C839="",NA(),MATCH($B839&amp;$C839,'Smelter Look-up'!$J:$J,0))</f>
        <v>#N/A</v>
      </c>
      <c r="W839" s="282"/>
      <c r="X839" s="282">
        <f t="shared" ca="1" si="40"/>
        <v>0</v>
      </c>
      <c r="Y839" s="282"/>
      <c r="Z839" s="282"/>
      <c r="AB839" s="284" t="str">
        <f t="shared" si="41"/>
        <v/>
      </c>
    </row>
    <row r="840" spans="1:28" s="283" customFormat="1" ht="20.25">
      <c r="A840" s="235"/>
      <c r="B840" s="236" t="str">
        <f>IF(LEN(A840)=0,"",INDEX('Smelter Look-up'!$A:$A,MATCH($A840,'Smelter Look-up'!$E:$E,0)))</f>
        <v/>
      </c>
      <c r="C840" s="242" t="str">
        <f>IF(LEN(A840)=0,"",INDEX('Smelter Look-up'!$C:$C,MATCH($A840,'Smelter Look-up'!$E:$E,0)))</f>
        <v/>
      </c>
      <c r="D840" s="236"/>
      <c r="E840" s="236" t="str">
        <f ca="1">IF(ISERROR($V840),"",OFFSET('Smelter Look-up'!$D$4,$V840-4,0)&amp;"")</f>
        <v/>
      </c>
      <c r="F840" s="236" t="str">
        <f ca="1">IF(ISERROR($V840),"",OFFSET('Smelter Look-up'!$E$4,$V840-4,0))</f>
        <v/>
      </c>
      <c r="G840" s="236" t="str">
        <f ca="1">IF(C840=$X$4,"Enter smelter details", IF(ISERROR($V840),"",OFFSET('Smelter Look-up'!$F$4,$V840-4,0)))</f>
        <v/>
      </c>
      <c r="H840" s="237" t="str">
        <f ca="1">IF(ISERROR($V840),"",OFFSET('Smelter Look-up'!$G$4,$V840-4,0))</f>
        <v/>
      </c>
      <c r="I840" s="238" t="str">
        <f ca="1">IF(ISERROR($V840),"",OFFSET('Smelter Look-up'!$H$4,$V840-4,0))</f>
        <v/>
      </c>
      <c r="J840" s="238" t="str">
        <f ca="1">IF(ISERROR($V840),"",OFFSET('Smelter Look-up'!$I$4,$V840-4,0))</f>
        <v/>
      </c>
      <c r="K840" s="240"/>
      <c r="L840" s="240"/>
      <c r="M840" s="240"/>
      <c r="N840" s="240"/>
      <c r="O840" s="240"/>
      <c r="P840" s="239"/>
      <c r="Q840" s="241"/>
      <c r="R840" s="236" t="str">
        <f ca="1">IF(ISERROR($V840),"",OFFSET('Smelter Look-up'!$C$4,$V840-4,0)&amp;"")</f>
        <v/>
      </c>
      <c r="S840" s="250" t="str">
        <f t="shared" ca="1" si="39"/>
        <v/>
      </c>
      <c r="T840" s="250" t="str">
        <f ca="1">IF(B840="","",IF(ISERROR(MATCH($J840,SorP!$B$1:$B$6230,0)),"",INDIRECT("'SorP'!$A$"&amp;MATCH($J840,SorP!$B$1:$B$6230,0))))</f>
        <v/>
      </c>
      <c r="U840" s="280"/>
      <c r="V840" s="281" t="e">
        <f>IF(C840="",NA(),MATCH($B840&amp;$C840,'Smelter Look-up'!$J:$J,0))</f>
        <v>#N/A</v>
      </c>
      <c r="W840" s="282"/>
      <c r="X840" s="282">
        <f t="shared" ca="1" si="40"/>
        <v>0</v>
      </c>
      <c r="Y840" s="282"/>
      <c r="Z840" s="282"/>
      <c r="AB840" s="284" t="str">
        <f t="shared" si="41"/>
        <v/>
      </c>
    </row>
    <row r="841" spans="1:28" s="283" customFormat="1" ht="20.25">
      <c r="A841" s="235"/>
      <c r="B841" s="236" t="str">
        <f>IF(LEN(A841)=0,"",INDEX('Smelter Look-up'!$A:$A,MATCH($A841,'Smelter Look-up'!$E:$E,0)))</f>
        <v/>
      </c>
      <c r="C841" s="242" t="str">
        <f>IF(LEN(A841)=0,"",INDEX('Smelter Look-up'!$C:$C,MATCH($A841,'Smelter Look-up'!$E:$E,0)))</f>
        <v/>
      </c>
      <c r="D841" s="236"/>
      <c r="E841" s="236" t="str">
        <f ca="1">IF(ISERROR($V841),"",OFFSET('Smelter Look-up'!$D$4,$V841-4,0)&amp;"")</f>
        <v/>
      </c>
      <c r="F841" s="236" t="str">
        <f ca="1">IF(ISERROR($V841),"",OFFSET('Smelter Look-up'!$E$4,$V841-4,0))</f>
        <v/>
      </c>
      <c r="G841" s="236" t="str">
        <f ca="1">IF(C841=$X$4,"Enter smelter details", IF(ISERROR($V841),"",OFFSET('Smelter Look-up'!$F$4,$V841-4,0)))</f>
        <v/>
      </c>
      <c r="H841" s="237" t="str">
        <f ca="1">IF(ISERROR($V841),"",OFFSET('Smelter Look-up'!$G$4,$V841-4,0))</f>
        <v/>
      </c>
      <c r="I841" s="238" t="str">
        <f ca="1">IF(ISERROR($V841),"",OFFSET('Smelter Look-up'!$H$4,$V841-4,0))</f>
        <v/>
      </c>
      <c r="J841" s="238" t="str">
        <f ca="1">IF(ISERROR($V841),"",OFFSET('Smelter Look-up'!$I$4,$V841-4,0))</f>
        <v/>
      </c>
      <c r="K841" s="240"/>
      <c r="L841" s="240"/>
      <c r="M841" s="240"/>
      <c r="N841" s="240"/>
      <c r="O841" s="240"/>
      <c r="P841" s="239"/>
      <c r="Q841" s="241"/>
      <c r="R841" s="236" t="str">
        <f ca="1">IF(ISERROR($V841),"",OFFSET('Smelter Look-up'!$C$4,$V841-4,0)&amp;"")</f>
        <v/>
      </c>
      <c r="S841" s="250" t="str">
        <f t="shared" ca="1" si="39"/>
        <v/>
      </c>
      <c r="T841" s="250" t="str">
        <f ca="1">IF(B841="","",IF(ISERROR(MATCH($J841,SorP!$B$1:$B$6230,0)),"",INDIRECT("'SorP'!$A$"&amp;MATCH($J841,SorP!$B$1:$B$6230,0))))</f>
        <v/>
      </c>
      <c r="U841" s="280"/>
      <c r="V841" s="281" t="e">
        <f>IF(C841="",NA(),MATCH($B841&amp;$C841,'Smelter Look-up'!$J:$J,0))</f>
        <v>#N/A</v>
      </c>
      <c r="W841" s="282"/>
      <c r="X841" s="282">
        <f t="shared" ca="1" si="40"/>
        <v>0</v>
      </c>
      <c r="Y841" s="282"/>
      <c r="Z841" s="282"/>
      <c r="AB841" s="284" t="str">
        <f t="shared" si="41"/>
        <v/>
      </c>
    </row>
    <row r="842" spans="1:28" s="283" customFormat="1" ht="20.25">
      <c r="A842" s="235"/>
      <c r="B842" s="236" t="str">
        <f>IF(LEN(A842)=0,"",INDEX('Smelter Look-up'!$A:$A,MATCH($A842,'Smelter Look-up'!$E:$E,0)))</f>
        <v/>
      </c>
      <c r="C842" s="242" t="str">
        <f>IF(LEN(A842)=0,"",INDEX('Smelter Look-up'!$C:$C,MATCH($A842,'Smelter Look-up'!$E:$E,0)))</f>
        <v/>
      </c>
      <c r="D842" s="236"/>
      <c r="E842" s="236" t="str">
        <f ca="1">IF(ISERROR($V842),"",OFFSET('Smelter Look-up'!$D$4,$V842-4,0)&amp;"")</f>
        <v/>
      </c>
      <c r="F842" s="236" t="str">
        <f ca="1">IF(ISERROR($V842),"",OFFSET('Smelter Look-up'!$E$4,$V842-4,0))</f>
        <v/>
      </c>
      <c r="G842" s="236" t="str">
        <f ca="1">IF(C842=$X$4,"Enter smelter details", IF(ISERROR($V842),"",OFFSET('Smelter Look-up'!$F$4,$V842-4,0)))</f>
        <v/>
      </c>
      <c r="H842" s="237" t="str">
        <f ca="1">IF(ISERROR($V842),"",OFFSET('Smelter Look-up'!$G$4,$V842-4,0))</f>
        <v/>
      </c>
      <c r="I842" s="238" t="str">
        <f ca="1">IF(ISERROR($V842),"",OFFSET('Smelter Look-up'!$H$4,$V842-4,0))</f>
        <v/>
      </c>
      <c r="J842" s="238" t="str">
        <f ca="1">IF(ISERROR($V842),"",OFFSET('Smelter Look-up'!$I$4,$V842-4,0))</f>
        <v/>
      </c>
      <c r="K842" s="240"/>
      <c r="L842" s="240"/>
      <c r="M842" s="240"/>
      <c r="N842" s="240"/>
      <c r="O842" s="240"/>
      <c r="P842" s="239"/>
      <c r="Q842" s="241"/>
      <c r="R842" s="236" t="str">
        <f ca="1">IF(ISERROR($V842),"",OFFSET('Smelter Look-up'!$C$4,$V842-4,0)&amp;"")</f>
        <v/>
      </c>
      <c r="S842" s="250" t="str">
        <f t="shared" ca="1" si="39"/>
        <v/>
      </c>
      <c r="T842" s="250" t="str">
        <f ca="1">IF(B842="","",IF(ISERROR(MATCH($J842,SorP!$B$1:$B$6230,0)),"",INDIRECT("'SorP'!$A$"&amp;MATCH($J842,SorP!$B$1:$B$6230,0))))</f>
        <v/>
      </c>
      <c r="U842" s="280"/>
      <c r="V842" s="281" t="e">
        <f>IF(C842="",NA(),MATCH($B842&amp;$C842,'Smelter Look-up'!$J:$J,0))</f>
        <v>#N/A</v>
      </c>
      <c r="W842" s="282"/>
      <c r="X842" s="282">
        <f t="shared" ca="1" si="40"/>
        <v>0</v>
      </c>
      <c r="Y842" s="282"/>
      <c r="Z842" s="282"/>
      <c r="AB842" s="284" t="str">
        <f t="shared" si="41"/>
        <v/>
      </c>
    </row>
    <row r="843" spans="1:28" s="283" customFormat="1" ht="20.25">
      <c r="A843" s="235"/>
      <c r="B843" s="236" t="str">
        <f>IF(LEN(A843)=0,"",INDEX('Smelter Look-up'!$A:$A,MATCH($A843,'Smelter Look-up'!$E:$E,0)))</f>
        <v/>
      </c>
      <c r="C843" s="242" t="str">
        <f>IF(LEN(A843)=0,"",INDEX('Smelter Look-up'!$C:$C,MATCH($A843,'Smelter Look-up'!$E:$E,0)))</f>
        <v/>
      </c>
      <c r="D843" s="236"/>
      <c r="E843" s="236" t="str">
        <f ca="1">IF(ISERROR($V843),"",OFFSET('Smelter Look-up'!$D$4,$V843-4,0)&amp;"")</f>
        <v/>
      </c>
      <c r="F843" s="236" t="str">
        <f ca="1">IF(ISERROR($V843),"",OFFSET('Smelter Look-up'!$E$4,$V843-4,0))</f>
        <v/>
      </c>
      <c r="G843" s="236" t="str">
        <f ca="1">IF(C843=$X$4,"Enter smelter details", IF(ISERROR($V843),"",OFFSET('Smelter Look-up'!$F$4,$V843-4,0)))</f>
        <v/>
      </c>
      <c r="H843" s="237" t="str">
        <f ca="1">IF(ISERROR($V843),"",OFFSET('Smelter Look-up'!$G$4,$V843-4,0))</f>
        <v/>
      </c>
      <c r="I843" s="238" t="str">
        <f ca="1">IF(ISERROR($V843),"",OFFSET('Smelter Look-up'!$H$4,$V843-4,0))</f>
        <v/>
      </c>
      <c r="J843" s="238" t="str">
        <f ca="1">IF(ISERROR($V843),"",OFFSET('Smelter Look-up'!$I$4,$V843-4,0))</f>
        <v/>
      </c>
      <c r="K843" s="240"/>
      <c r="L843" s="240"/>
      <c r="M843" s="240"/>
      <c r="N843" s="240"/>
      <c r="O843" s="240"/>
      <c r="P843" s="239"/>
      <c r="Q843" s="241"/>
      <c r="R843" s="236" t="str">
        <f ca="1">IF(ISERROR($V843),"",OFFSET('Smelter Look-up'!$C$4,$V843-4,0)&amp;"")</f>
        <v/>
      </c>
      <c r="S843" s="250" t="str">
        <f t="shared" ca="1" si="39"/>
        <v/>
      </c>
      <c r="T843" s="250" t="str">
        <f ca="1">IF(B843="","",IF(ISERROR(MATCH($J843,SorP!$B$1:$B$6230,0)),"",INDIRECT("'SorP'!$A$"&amp;MATCH($J843,SorP!$B$1:$B$6230,0))))</f>
        <v/>
      </c>
      <c r="U843" s="280"/>
      <c r="V843" s="281" t="e">
        <f>IF(C843="",NA(),MATCH($B843&amp;$C843,'Smelter Look-up'!$J:$J,0))</f>
        <v>#N/A</v>
      </c>
      <c r="W843" s="282"/>
      <c r="X843" s="282">
        <f t="shared" ca="1" si="40"/>
        <v>0</v>
      </c>
      <c r="Y843" s="282"/>
      <c r="Z843" s="282"/>
      <c r="AB843" s="284" t="str">
        <f t="shared" si="41"/>
        <v/>
      </c>
    </row>
    <row r="844" spans="1:28" s="283" customFormat="1" ht="20.25">
      <c r="A844" s="235"/>
      <c r="B844" s="236" t="str">
        <f>IF(LEN(A844)=0,"",INDEX('Smelter Look-up'!$A:$A,MATCH($A844,'Smelter Look-up'!$E:$E,0)))</f>
        <v/>
      </c>
      <c r="C844" s="242" t="str">
        <f>IF(LEN(A844)=0,"",INDEX('Smelter Look-up'!$C:$C,MATCH($A844,'Smelter Look-up'!$E:$E,0)))</f>
        <v/>
      </c>
      <c r="D844" s="236"/>
      <c r="E844" s="236" t="str">
        <f ca="1">IF(ISERROR($V844),"",OFFSET('Smelter Look-up'!$D$4,$V844-4,0)&amp;"")</f>
        <v/>
      </c>
      <c r="F844" s="236" t="str">
        <f ca="1">IF(ISERROR($V844),"",OFFSET('Smelter Look-up'!$E$4,$V844-4,0))</f>
        <v/>
      </c>
      <c r="G844" s="236" t="str">
        <f ca="1">IF(C844=$X$4,"Enter smelter details", IF(ISERROR($V844),"",OFFSET('Smelter Look-up'!$F$4,$V844-4,0)))</f>
        <v/>
      </c>
      <c r="H844" s="237" t="str">
        <f ca="1">IF(ISERROR($V844),"",OFFSET('Smelter Look-up'!$G$4,$V844-4,0))</f>
        <v/>
      </c>
      <c r="I844" s="238" t="str">
        <f ca="1">IF(ISERROR($V844),"",OFFSET('Smelter Look-up'!$H$4,$V844-4,0))</f>
        <v/>
      </c>
      <c r="J844" s="238" t="str">
        <f ca="1">IF(ISERROR($V844),"",OFFSET('Smelter Look-up'!$I$4,$V844-4,0))</f>
        <v/>
      </c>
      <c r="K844" s="240"/>
      <c r="L844" s="240"/>
      <c r="M844" s="240"/>
      <c r="N844" s="240"/>
      <c r="O844" s="240"/>
      <c r="P844" s="239"/>
      <c r="Q844" s="241"/>
      <c r="R844" s="236" t="str">
        <f ca="1">IF(ISERROR($V844),"",OFFSET('Smelter Look-up'!$C$4,$V844-4,0)&amp;"")</f>
        <v/>
      </c>
      <c r="S844" s="250" t="str">
        <f t="shared" ca="1" si="39"/>
        <v/>
      </c>
      <c r="T844" s="250" t="str">
        <f ca="1">IF(B844="","",IF(ISERROR(MATCH($J844,SorP!$B$1:$B$6230,0)),"",INDIRECT("'SorP'!$A$"&amp;MATCH($J844,SorP!$B$1:$B$6230,0))))</f>
        <v/>
      </c>
      <c r="U844" s="280"/>
      <c r="V844" s="281" t="e">
        <f>IF(C844="",NA(),MATCH($B844&amp;$C844,'Smelter Look-up'!$J:$J,0))</f>
        <v>#N/A</v>
      </c>
      <c r="W844" s="282"/>
      <c r="X844" s="282">
        <f t="shared" ca="1" si="40"/>
        <v>0</v>
      </c>
      <c r="Y844" s="282"/>
      <c r="Z844" s="282"/>
      <c r="AB844" s="284" t="str">
        <f t="shared" si="41"/>
        <v/>
      </c>
    </row>
    <row r="845" spans="1:28" s="283" customFormat="1" ht="20.25">
      <c r="A845" s="235"/>
      <c r="B845" s="236" t="str">
        <f>IF(LEN(A845)=0,"",INDEX('Smelter Look-up'!$A:$A,MATCH($A845,'Smelter Look-up'!$E:$E,0)))</f>
        <v/>
      </c>
      <c r="C845" s="242" t="str">
        <f>IF(LEN(A845)=0,"",INDEX('Smelter Look-up'!$C:$C,MATCH($A845,'Smelter Look-up'!$E:$E,0)))</f>
        <v/>
      </c>
      <c r="D845" s="236"/>
      <c r="E845" s="236" t="str">
        <f ca="1">IF(ISERROR($V845),"",OFFSET('Smelter Look-up'!$D$4,$V845-4,0)&amp;"")</f>
        <v/>
      </c>
      <c r="F845" s="236" t="str">
        <f ca="1">IF(ISERROR($V845),"",OFFSET('Smelter Look-up'!$E$4,$V845-4,0))</f>
        <v/>
      </c>
      <c r="G845" s="236" t="str">
        <f ca="1">IF(C845=$X$4,"Enter smelter details", IF(ISERROR($V845),"",OFFSET('Smelter Look-up'!$F$4,$V845-4,0)))</f>
        <v/>
      </c>
      <c r="H845" s="237" t="str">
        <f ca="1">IF(ISERROR($V845),"",OFFSET('Smelter Look-up'!$G$4,$V845-4,0))</f>
        <v/>
      </c>
      <c r="I845" s="238" t="str">
        <f ca="1">IF(ISERROR($V845),"",OFFSET('Smelter Look-up'!$H$4,$V845-4,0))</f>
        <v/>
      </c>
      <c r="J845" s="238" t="str">
        <f ca="1">IF(ISERROR($V845),"",OFFSET('Smelter Look-up'!$I$4,$V845-4,0))</f>
        <v/>
      </c>
      <c r="K845" s="240"/>
      <c r="L845" s="240"/>
      <c r="M845" s="240"/>
      <c r="N845" s="240"/>
      <c r="O845" s="240"/>
      <c r="P845" s="239"/>
      <c r="Q845" s="241"/>
      <c r="R845" s="236" t="str">
        <f ca="1">IF(ISERROR($V845),"",OFFSET('Smelter Look-up'!$C$4,$V845-4,0)&amp;"")</f>
        <v/>
      </c>
      <c r="S845" s="250" t="str">
        <f t="shared" ca="1" si="39"/>
        <v/>
      </c>
      <c r="T845" s="250" t="str">
        <f ca="1">IF(B845="","",IF(ISERROR(MATCH($J845,SorP!$B$1:$B$6230,0)),"",INDIRECT("'SorP'!$A$"&amp;MATCH($J845,SorP!$B$1:$B$6230,0))))</f>
        <v/>
      </c>
      <c r="U845" s="280"/>
      <c r="V845" s="281" t="e">
        <f>IF(C845="",NA(),MATCH($B845&amp;$C845,'Smelter Look-up'!$J:$J,0))</f>
        <v>#N/A</v>
      </c>
      <c r="W845" s="282"/>
      <c r="X845" s="282">
        <f t="shared" ca="1" si="40"/>
        <v>0</v>
      </c>
      <c r="Y845" s="282"/>
      <c r="Z845" s="282"/>
      <c r="AB845" s="284" t="str">
        <f t="shared" si="41"/>
        <v/>
      </c>
    </row>
    <row r="846" spans="1:28" s="283" customFormat="1" ht="20.25">
      <c r="A846" s="235"/>
      <c r="B846" s="236" t="str">
        <f>IF(LEN(A846)=0,"",INDEX('Smelter Look-up'!$A:$A,MATCH($A846,'Smelter Look-up'!$E:$E,0)))</f>
        <v/>
      </c>
      <c r="C846" s="242" t="str">
        <f>IF(LEN(A846)=0,"",INDEX('Smelter Look-up'!$C:$C,MATCH($A846,'Smelter Look-up'!$E:$E,0)))</f>
        <v/>
      </c>
      <c r="D846" s="236"/>
      <c r="E846" s="236" t="str">
        <f ca="1">IF(ISERROR($V846),"",OFFSET('Smelter Look-up'!$D$4,$V846-4,0)&amp;"")</f>
        <v/>
      </c>
      <c r="F846" s="236" t="str">
        <f ca="1">IF(ISERROR($V846),"",OFFSET('Smelter Look-up'!$E$4,$V846-4,0))</f>
        <v/>
      </c>
      <c r="G846" s="236" t="str">
        <f ca="1">IF(C846=$X$4,"Enter smelter details", IF(ISERROR($V846),"",OFFSET('Smelter Look-up'!$F$4,$V846-4,0)))</f>
        <v/>
      </c>
      <c r="H846" s="237" t="str">
        <f ca="1">IF(ISERROR($V846),"",OFFSET('Smelter Look-up'!$G$4,$V846-4,0))</f>
        <v/>
      </c>
      <c r="I846" s="238" t="str">
        <f ca="1">IF(ISERROR($V846),"",OFFSET('Smelter Look-up'!$H$4,$V846-4,0))</f>
        <v/>
      </c>
      <c r="J846" s="238" t="str">
        <f ca="1">IF(ISERROR($V846),"",OFFSET('Smelter Look-up'!$I$4,$V846-4,0))</f>
        <v/>
      </c>
      <c r="K846" s="240"/>
      <c r="L846" s="240"/>
      <c r="M846" s="240"/>
      <c r="N846" s="240"/>
      <c r="O846" s="240"/>
      <c r="P846" s="239"/>
      <c r="Q846" s="241"/>
      <c r="R846" s="236" t="str">
        <f ca="1">IF(ISERROR($V846),"",OFFSET('Smelter Look-up'!$C$4,$V846-4,0)&amp;"")</f>
        <v/>
      </c>
      <c r="S846" s="250" t="str">
        <f t="shared" ca="1" si="39"/>
        <v/>
      </c>
      <c r="T846" s="250" t="str">
        <f ca="1">IF(B846="","",IF(ISERROR(MATCH($J846,SorP!$B$1:$B$6230,0)),"",INDIRECT("'SorP'!$A$"&amp;MATCH($J846,SorP!$B$1:$B$6230,0))))</f>
        <v/>
      </c>
      <c r="U846" s="280"/>
      <c r="V846" s="281" t="e">
        <f>IF(C846="",NA(),MATCH($B846&amp;$C846,'Smelter Look-up'!$J:$J,0))</f>
        <v>#N/A</v>
      </c>
      <c r="W846" s="282"/>
      <c r="X846" s="282">
        <f t="shared" ca="1" si="40"/>
        <v>0</v>
      </c>
      <c r="Y846" s="282"/>
      <c r="Z846" s="282"/>
      <c r="AB846" s="284" t="str">
        <f t="shared" si="41"/>
        <v/>
      </c>
    </row>
    <row r="847" spans="1:28" s="283" customFormat="1" ht="20.25">
      <c r="A847" s="235"/>
      <c r="B847" s="236" t="str">
        <f>IF(LEN(A847)=0,"",INDEX('Smelter Look-up'!$A:$A,MATCH($A847,'Smelter Look-up'!$E:$E,0)))</f>
        <v/>
      </c>
      <c r="C847" s="242" t="str">
        <f>IF(LEN(A847)=0,"",INDEX('Smelter Look-up'!$C:$C,MATCH($A847,'Smelter Look-up'!$E:$E,0)))</f>
        <v/>
      </c>
      <c r="D847" s="236"/>
      <c r="E847" s="236" t="str">
        <f ca="1">IF(ISERROR($V847),"",OFFSET('Smelter Look-up'!$D$4,$V847-4,0)&amp;"")</f>
        <v/>
      </c>
      <c r="F847" s="236" t="str">
        <f ca="1">IF(ISERROR($V847),"",OFFSET('Smelter Look-up'!$E$4,$V847-4,0))</f>
        <v/>
      </c>
      <c r="G847" s="236" t="str">
        <f ca="1">IF(C847=$X$4,"Enter smelter details", IF(ISERROR($V847),"",OFFSET('Smelter Look-up'!$F$4,$V847-4,0)))</f>
        <v/>
      </c>
      <c r="H847" s="237" t="str">
        <f ca="1">IF(ISERROR($V847),"",OFFSET('Smelter Look-up'!$G$4,$V847-4,0))</f>
        <v/>
      </c>
      <c r="I847" s="238" t="str">
        <f ca="1">IF(ISERROR($V847),"",OFFSET('Smelter Look-up'!$H$4,$V847-4,0))</f>
        <v/>
      </c>
      <c r="J847" s="238" t="str">
        <f ca="1">IF(ISERROR($V847),"",OFFSET('Smelter Look-up'!$I$4,$V847-4,0))</f>
        <v/>
      </c>
      <c r="K847" s="240"/>
      <c r="L847" s="240"/>
      <c r="M847" s="240"/>
      <c r="N847" s="240"/>
      <c r="O847" s="240"/>
      <c r="P847" s="239"/>
      <c r="Q847" s="241"/>
      <c r="R847" s="236" t="str">
        <f ca="1">IF(ISERROR($V847),"",OFFSET('Smelter Look-up'!$C$4,$V847-4,0)&amp;"")</f>
        <v/>
      </c>
      <c r="S847" s="250" t="str">
        <f t="shared" ca="1" si="39"/>
        <v/>
      </c>
      <c r="T847" s="250" t="str">
        <f ca="1">IF(B847="","",IF(ISERROR(MATCH($J847,SorP!$B$1:$B$6230,0)),"",INDIRECT("'SorP'!$A$"&amp;MATCH($J847,SorP!$B$1:$B$6230,0))))</f>
        <v/>
      </c>
      <c r="U847" s="280"/>
      <c r="V847" s="281" t="e">
        <f>IF(C847="",NA(),MATCH($B847&amp;$C847,'Smelter Look-up'!$J:$J,0))</f>
        <v>#N/A</v>
      </c>
      <c r="W847" s="282"/>
      <c r="X847" s="282">
        <f t="shared" ca="1" si="40"/>
        <v>0</v>
      </c>
      <c r="Y847" s="282"/>
      <c r="Z847" s="282"/>
      <c r="AB847" s="284" t="str">
        <f t="shared" si="41"/>
        <v/>
      </c>
    </row>
    <row r="848" spans="1:28" s="283" customFormat="1" ht="20.25">
      <c r="A848" s="235"/>
      <c r="B848" s="236" t="str">
        <f>IF(LEN(A848)=0,"",INDEX('Smelter Look-up'!$A:$A,MATCH($A848,'Smelter Look-up'!$E:$E,0)))</f>
        <v/>
      </c>
      <c r="C848" s="242" t="str">
        <f>IF(LEN(A848)=0,"",INDEX('Smelter Look-up'!$C:$C,MATCH($A848,'Smelter Look-up'!$E:$E,0)))</f>
        <v/>
      </c>
      <c r="D848" s="236"/>
      <c r="E848" s="236" t="str">
        <f ca="1">IF(ISERROR($V848),"",OFFSET('Smelter Look-up'!$D$4,$V848-4,0)&amp;"")</f>
        <v/>
      </c>
      <c r="F848" s="236" t="str">
        <f ca="1">IF(ISERROR($V848),"",OFFSET('Smelter Look-up'!$E$4,$V848-4,0))</f>
        <v/>
      </c>
      <c r="G848" s="236" t="str">
        <f ca="1">IF(C848=$X$4,"Enter smelter details", IF(ISERROR($V848),"",OFFSET('Smelter Look-up'!$F$4,$V848-4,0)))</f>
        <v/>
      </c>
      <c r="H848" s="237" t="str">
        <f ca="1">IF(ISERROR($V848),"",OFFSET('Smelter Look-up'!$G$4,$V848-4,0))</f>
        <v/>
      </c>
      <c r="I848" s="238" t="str">
        <f ca="1">IF(ISERROR($V848),"",OFFSET('Smelter Look-up'!$H$4,$V848-4,0))</f>
        <v/>
      </c>
      <c r="J848" s="238" t="str">
        <f ca="1">IF(ISERROR($V848),"",OFFSET('Smelter Look-up'!$I$4,$V848-4,0))</f>
        <v/>
      </c>
      <c r="K848" s="240"/>
      <c r="L848" s="240"/>
      <c r="M848" s="240"/>
      <c r="N848" s="240"/>
      <c r="O848" s="240"/>
      <c r="P848" s="239"/>
      <c r="Q848" s="241"/>
      <c r="R848" s="236" t="str">
        <f ca="1">IF(ISERROR($V848),"",OFFSET('Smelter Look-up'!$C$4,$V848-4,0)&amp;"")</f>
        <v/>
      </c>
      <c r="S848" s="250" t="str">
        <f t="shared" ca="1" si="39"/>
        <v/>
      </c>
      <c r="T848" s="250" t="str">
        <f ca="1">IF(B848="","",IF(ISERROR(MATCH($J848,SorP!$B$1:$B$6230,0)),"",INDIRECT("'SorP'!$A$"&amp;MATCH($J848,SorP!$B$1:$B$6230,0))))</f>
        <v/>
      </c>
      <c r="U848" s="280"/>
      <c r="V848" s="281" t="e">
        <f>IF(C848="",NA(),MATCH($B848&amp;$C848,'Smelter Look-up'!$J:$J,0))</f>
        <v>#N/A</v>
      </c>
      <c r="W848" s="282"/>
      <c r="X848" s="282">
        <f t="shared" ca="1" si="40"/>
        <v>0</v>
      </c>
      <c r="Y848" s="282"/>
      <c r="Z848" s="282"/>
      <c r="AB848" s="284" t="str">
        <f t="shared" si="41"/>
        <v/>
      </c>
    </row>
    <row r="849" spans="1:28" s="283" customFormat="1" ht="20.25">
      <c r="A849" s="235"/>
      <c r="B849" s="236" t="str">
        <f>IF(LEN(A849)=0,"",INDEX('Smelter Look-up'!$A:$A,MATCH($A849,'Smelter Look-up'!$E:$E,0)))</f>
        <v/>
      </c>
      <c r="C849" s="242" t="str">
        <f>IF(LEN(A849)=0,"",INDEX('Smelter Look-up'!$C:$C,MATCH($A849,'Smelter Look-up'!$E:$E,0)))</f>
        <v/>
      </c>
      <c r="D849" s="236"/>
      <c r="E849" s="236" t="str">
        <f ca="1">IF(ISERROR($V849),"",OFFSET('Smelter Look-up'!$D$4,$V849-4,0)&amp;"")</f>
        <v/>
      </c>
      <c r="F849" s="236" t="str">
        <f ca="1">IF(ISERROR($V849),"",OFFSET('Smelter Look-up'!$E$4,$V849-4,0))</f>
        <v/>
      </c>
      <c r="G849" s="236" t="str">
        <f ca="1">IF(C849=$X$4,"Enter smelter details", IF(ISERROR($V849),"",OFFSET('Smelter Look-up'!$F$4,$V849-4,0)))</f>
        <v/>
      </c>
      <c r="H849" s="237" t="str">
        <f ca="1">IF(ISERROR($V849),"",OFFSET('Smelter Look-up'!$G$4,$V849-4,0))</f>
        <v/>
      </c>
      <c r="I849" s="238" t="str">
        <f ca="1">IF(ISERROR($V849),"",OFFSET('Smelter Look-up'!$H$4,$V849-4,0))</f>
        <v/>
      </c>
      <c r="J849" s="238" t="str">
        <f ca="1">IF(ISERROR($V849),"",OFFSET('Smelter Look-up'!$I$4,$V849-4,0))</f>
        <v/>
      </c>
      <c r="K849" s="240"/>
      <c r="L849" s="240"/>
      <c r="M849" s="240"/>
      <c r="N849" s="240"/>
      <c r="O849" s="240"/>
      <c r="P849" s="239"/>
      <c r="Q849" s="241"/>
      <c r="R849" s="236" t="str">
        <f ca="1">IF(ISERROR($V849),"",OFFSET('Smelter Look-up'!$C$4,$V849-4,0)&amp;"")</f>
        <v/>
      </c>
      <c r="S849" s="250" t="str">
        <f t="shared" ca="1" si="39"/>
        <v/>
      </c>
      <c r="T849" s="250" t="str">
        <f ca="1">IF(B849="","",IF(ISERROR(MATCH($J849,SorP!$B$1:$B$6230,0)),"",INDIRECT("'SorP'!$A$"&amp;MATCH($J849,SorP!$B$1:$B$6230,0))))</f>
        <v/>
      </c>
      <c r="U849" s="280"/>
      <c r="V849" s="281" t="e">
        <f>IF(C849="",NA(),MATCH($B849&amp;$C849,'Smelter Look-up'!$J:$J,0))</f>
        <v>#N/A</v>
      </c>
      <c r="W849" s="282"/>
      <c r="X849" s="282">
        <f t="shared" ca="1" si="40"/>
        <v>0</v>
      </c>
      <c r="Y849" s="282"/>
      <c r="Z849" s="282"/>
      <c r="AB849" s="284" t="str">
        <f t="shared" si="41"/>
        <v/>
      </c>
    </row>
    <row r="850" spans="1:28" s="283" customFormat="1" ht="20.25">
      <c r="A850" s="235"/>
      <c r="B850" s="236" t="str">
        <f>IF(LEN(A850)=0,"",INDEX('Smelter Look-up'!$A:$A,MATCH($A850,'Smelter Look-up'!$E:$E,0)))</f>
        <v/>
      </c>
      <c r="C850" s="242" t="str">
        <f>IF(LEN(A850)=0,"",INDEX('Smelter Look-up'!$C:$C,MATCH($A850,'Smelter Look-up'!$E:$E,0)))</f>
        <v/>
      </c>
      <c r="D850" s="236"/>
      <c r="E850" s="236" t="str">
        <f ca="1">IF(ISERROR($V850),"",OFFSET('Smelter Look-up'!$D$4,$V850-4,0)&amp;"")</f>
        <v/>
      </c>
      <c r="F850" s="236" t="str">
        <f ca="1">IF(ISERROR($V850),"",OFFSET('Smelter Look-up'!$E$4,$V850-4,0))</f>
        <v/>
      </c>
      <c r="G850" s="236" t="str">
        <f ca="1">IF(C850=$X$4,"Enter smelter details", IF(ISERROR($V850),"",OFFSET('Smelter Look-up'!$F$4,$V850-4,0)))</f>
        <v/>
      </c>
      <c r="H850" s="237" t="str">
        <f ca="1">IF(ISERROR($V850),"",OFFSET('Smelter Look-up'!$G$4,$V850-4,0))</f>
        <v/>
      </c>
      <c r="I850" s="238" t="str">
        <f ca="1">IF(ISERROR($V850),"",OFFSET('Smelter Look-up'!$H$4,$V850-4,0))</f>
        <v/>
      </c>
      <c r="J850" s="238" t="str">
        <f ca="1">IF(ISERROR($V850),"",OFFSET('Smelter Look-up'!$I$4,$V850-4,0))</f>
        <v/>
      </c>
      <c r="K850" s="240"/>
      <c r="L850" s="240"/>
      <c r="M850" s="240"/>
      <c r="N850" s="240"/>
      <c r="O850" s="240"/>
      <c r="P850" s="239"/>
      <c r="Q850" s="241"/>
      <c r="R850" s="236" t="str">
        <f ca="1">IF(ISERROR($V850),"",OFFSET('Smelter Look-up'!$C$4,$V850-4,0)&amp;"")</f>
        <v/>
      </c>
      <c r="S850" s="250" t="str">
        <f t="shared" ca="1" si="39"/>
        <v/>
      </c>
      <c r="T850" s="250" t="str">
        <f ca="1">IF(B850="","",IF(ISERROR(MATCH($J850,SorP!$B$1:$B$6230,0)),"",INDIRECT("'SorP'!$A$"&amp;MATCH($J850,SorP!$B$1:$B$6230,0))))</f>
        <v/>
      </c>
      <c r="U850" s="280"/>
      <c r="V850" s="281" t="e">
        <f>IF(C850="",NA(),MATCH($B850&amp;$C850,'Smelter Look-up'!$J:$J,0))</f>
        <v>#N/A</v>
      </c>
      <c r="W850" s="282"/>
      <c r="X850" s="282">
        <f t="shared" ca="1" si="40"/>
        <v>0</v>
      </c>
      <c r="Y850" s="282"/>
      <c r="Z850" s="282"/>
      <c r="AB850" s="284" t="str">
        <f t="shared" si="41"/>
        <v/>
      </c>
    </row>
    <row r="851" spans="1:28" s="283" customFormat="1" ht="20.25">
      <c r="A851" s="235"/>
      <c r="B851" s="236" t="str">
        <f>IF(LEN(A851)=0,"",INDEX('Smelter Look-up'!$A:$A,MATCH($A851,'Smelter Look-up'!$E:$E,0)))</f>
        <v/>
      </c>
      <c r="C851" s="242" t="str">
        <f>IF(LEN(A851)=0,"",INDEX('Smelter Look-up'!$C:$C,MATCH($A851,'Smelter Look-up'!$E:$E,0)))</f>
        <v/>
      </c>
      <c r="D851" s="236"/>
      <c r="E851" s="236" t="str">
        <f ca="1">IF(ISERROR($V851),"",OFFSET('Smelter Look-up'!$D$4,$V851-4,0)&amp;"")</f>
        <v/>
      </c>
      <c r="F851" s="236" t="str">
        <f ca="1">IF(ISERROR($V851),"",OFFSET('Smelter Look-up'!$E$4,$V851-4,0))</f>
        <v/>
      </c>
      <c r="G851" s="236" t="str">
        <f ca="1">IF(C851=$X$4,"Enter smelter details", IF(ISERROR($V851),"",OFFSET('Smelter Look-up'!$F$4,$V851-4,0)))</f>
        <v/>
      </c>
      <c r="H851" s="237" t="str">
        <f ca="1">IF(ISERROR($V851),"",OFFSET('Smelter Look-up'!$G$4,$V851-4,0))</f>
        <v/>
      </c>
      <c r="I851" s="238" t="str">
        <f ca="1">IF(ISERROR($V851),"",OFFSET('Smelter Look-up'!$H$4,$V851-4,0))</f>
        <v/>
      </c>
      <c r="J851" s="238" t="str">
        <f ca="1">IF(ISERROR($V851),"",OFFSET('Smelter Look-up'!$I$4,$V851-4,0))</f>
        <v/>
      </c>
      <c r="K851" s="240"/>
      <c r="L851" s="240"/>
      <c r="M851" s="240"/>
      <c r="N851" s="240"/>
      <c r="O851" s="240"/>
      <c r="P851" s="239"/>
      <c r="Q851" s="241"/>
      <c r="R851" s="236" t="str">
        <f ca="1">IF(ISERROR($V851),"",OFFSET('Smelter Look-up'!$C$4,$V851-4,0)&amp;"")</f>
        <v/>
      </c>
      <c r="S851" s="250" t="str">
        <f t="shared" ca="1" si="39"/>
        <v/>
      </c>
      <c r="T851" s="250" t="str">
        <f ca="1">IF(B851="","",IF(ISERROR(MATCH($J851,SorP!$B$1:$B$6230,0)),"",INDIRECT("'SorP'!$A$"&amp;MATCH($J851,SorP!$B$1:$B$6230,0))))</f>
        <v/>
      </c>
      <c r="U851" s="280"/>
      <c r="V851" s="281" t="e">
        <f>IF(C851="",NA(),MATCH($B851&amp;$C851,'Smelter Look-up'!$J:$J,0))</f>
        <v>#N/A</v>
      </c>
      <c r="W851" s="282"/>
      <c r="X851" s="282">
        <f t="shared" ca="1" si="40"/>
        <v>0</v>
      </c>
      <c r="Y851" s="282"/>
      <c r="Z851" s="282"/>
      <c r="AB851" s="284" t="str">
        <f t="shared" si="41"/>
        <v/>
      </c>
    </row>
    <row r="852" spans="1:28" s="283" customFormat="1" ht="20.25">
      <c r="A852" s="235"/>
      <c r="B852" s="236" t="str">
        <f>IF(LEN(A852)=0,"",INDEX('Smelter Look-up'!$A:$A,MATCH($A852,'Smelter Look-up'!$E:$E,0)))</f>
        <v/>
      </c>
      <c r="C852" s="242" t="str">
        <f>IF(LEN(A852)=0,"",INDEX('Smelter Look-up'!$C:$C,MATCH($A852,'Smelter Look-up'!$E:$E,0)))</f>
        <v/>
      </c>
      <c r="D852" s="236"/>
      <c r="E852" s="236" t="str">
        <f ca="1">IF(ISERROR($V852),"",OFFSET('Smelter Look-up'!$D$4,$V852-4,0)&amp;"")</f>
        <v/>
      </c>
      <c r="F852" s="236" t="str">
        <f ca="1">IF(ISERROR($V852),"",OFFSET('Smelter Look-up'!$E$4,$V852-4,0))</f>
        <v/>
      </c>
      <c r="G852" s="236" t="str">
        <f ca="1">IF(C852=$X$4,"Enter smelter details", IF(ISERROR($V852),"",OFFSET('Smelter Look-up'!$F$4,$V852-4,0)))</f>
        <v/>
      </c>
      <c r="H852" s="237" t="str">
        <f ca="1">IF(ISERROR($V852),"",OFFSET('Smelter Look-up'!$G$4,$V852-4,0))</f>
        <v/>
      </c>
      <c r="I852" s="238" t="str">
        <f ca="1">IF(ISERROR($V852),"",OFFSET('Smelter Look-up'!$H$4,$V852-4,0))</f>
        <v/>
      </c>
      <c r="J852" s="238" t="str">
        <f ca="1">IF(ISERROR($V852),"",OFFSET('Smelter Look-up'!$I$4,$V852-4,0))</f>
        <v/>
      </c>
      <c r="K852" s="240"/>
      <c r="L852" s="240"/>
      <c r="M852" s="240"/>
      <c r="N852" s="240"/>
      <c r="O852" s="240"/>
      <c r="P852" s="239"/>
      <c r="Q852" s="241"/>
      <c r="R852" s="236" t="str">
        <f ca="1">IF(ISERROR($V852),"",OFFSET('Smelter Look-up'!$C$4,$V852-4,0)&amp;"")</f>
        <v/>
      </c>
      <c r="S852" s="250" t="str">
        <f t="shared" ca="1" si="39"/>
        <v/>
      </c>
      <c r="T852" s="250" t="str">
        <f ca="1">IF(B852="","",IF(ISERROR(MATCH($J852,SorP!$B$1:$B$6230,0)),"",INDIRECT("'SorP'!$A$"&amp;MATCH($J852,SorP!$B$1:$B$6230,0))))</f>
        <v/>
      </c>
      <c r="U852" s="280"/>
      <c r="V852" s="281" t="e">
        <f>IF(C852="",NA(),MATCH($B852&amp;$C852,'Smelter Look-up'!$J:$J,0))</f>
        <v>#N/A</v>
      </c>
      <c r="W852" s="282"/>
      <c r="X852" s="282">
        <f t="shared" ca="1" si="40"/>
        <v>0</v>
      </c>
      <c r="Y852" s="282"/>
      <c r="Z852" s="282"/>
      <c r="AB852" s="284" t="str">
        <f t="shared" si="41"/>
        <v/>
      </c>
    </row>
    <row r="853" spans="1:28" s="283" customFormat="1" ht="20.25">
      <c r="A853" s="235"/>
      <c r="B853" s="236" t="str">
        <f>IF(LEN(A853)=0,"",INDEX('Smelter Look-up'!$A:$A,MATCH($A853,'Smelter Look-up'!$E:$E,0)))</f>
        <v/>
      </c>
      <c r="C853" s="242" t="str">
        <f>IF(LEN(A853)=0,"",INDEX('Smelter Look-up'!$C:$C,MATCH($A853,'Smelter Look-up'!$E:$E,0)))</f>
        <v/>
      </c>
      <c r="D853" s="236"/>
      <c r="E853" s="236" t="str">
        <f ca="1">IF(ISERROR($V853),"",OFFSET('Smelter Look-up'!$D$4,$V853-4,0)&amp;"")</f>
        <v/>
      </c>
      <c r="F853" s="236" t="str">
        <f ca="1">IF(ISERROR($V853),"",OFFSET('Smelter Look-up'!$E$4,$V853-4,0))</f>
        <v/>
      </c>
      <c r="G853" s="236" t="str">
        <f ca="1">IF(C853=$X$4,"Enter smelter details", IF(ISERROR($V853),"",OFFSET('Smelter Look-up'!$F$4,$V853-4,0)))</f>
        <v/>
      </c>
      <c r="H853" s="237" t="str">
        <f ca="1">IF(ISERROR($V853),"",OFFSET('Smelter Look-up'!$G$4,$V853-4,0))</f>
        <v/>
      </c>
      <c r="I853" s="238" t="str">
        <f ca="1">IF(ISERROR($V853),"",OFFSET('Smelter Look-up'!$H$4,$V853-4,0))</f>
        <v/>
      </c>
      <c r="J853" s="238" t="str">
        <f ca="1">IF(ISERROR($V853),"",OFFSET('Smelter Look-up'!$I$4,$V853-4,0))</f>
        <v/>
      </c>
      <c r="K853" s="240"/>
      <c r="L853" s="240"/>
      <c r="M853" s="240"/>
      <c r="N853" s="240"/>
      <c r="O853" s="240"/>
      <c r="P853" s="239"/>
      <c r="Q853" s="241"/>
      <c r="R853" s="236" t="str">
        <f ca="1">IF(ISERROR($V853),"",OFFSET('Smelter Look-up'!$C$4,$V853-4,0)&amp;"")</f>
        <v/>
      </c>
      <c r="S853" s="250" t="str">
        <f t="shared" ca="1" si="39"/>
        <v/>
      </c>
      <c r="T853" s="250" t="str">
        <f ca="1">IF(B853="","",IF(ISERROR(MATCH($J853,SorP!$B$1:$B$6230,0)),"",INDIRECT("'SorP'!$A$"&amp;MATCH($J853,SorP!$B$1:$B$6230,0))))</f>
        <v/>
      </c>
      <c r="U853" s="280"/>
      <c r="V853" s="281" t="e">
        <f>IF(C853="",NA(),MATCH($B853&amp;$C853,'Smelter Look-up'!$J:$J,0))</f>
        <v>#N/A</v>
      </c>
      <c r="W853" s="282"/>
      <c r="X853" s="282">
        <f t="shared" ca="1" si="40"/>
        <v>0</v>
      </c>
      <c r="Y853" s="282"/>
      <c r="Z853" s="282"/>
      <c r="AB853" s="284" t="str">
        <f t="shared" si="41"/>
        <v/>
      </c>
    </row>
    <row r="854" spans="1:28" s="283" customFormat="1" ht="20.25">
      <c r="A854" s="235"/>
      <c r="B854" s="236" t="str">
        <f>IF(LEN(A854)=0,"",INDEX('Smelter Look-up'!$A:$A,MATCH($A854,'Smelter Look-up'!$E:$E,0)))</f>
        <v/>
      </c>
      <c r="C854" s="242" t="str">
        <f>IF(LEN(A854)=0,"",INDEX('Smelter Look-up'!$C:$C,MATCH($A854,'Smelter Look-up'!$E:$E,0)))</f>
        <v/>
      </c>
      <c r="D854" s="236"/>
      <c r="E854" s="236" t="str">
        <f ca="1">IF(ISERROR($V854),"",OFFSET('Smelter Look-up'!$D$4,$V854-4,0)&amp;"")</f>
        <v/>
      </c>
      <c r="F854" s="236" t="str">
        <f ca="1">IF(ISERROR($V854),"",OFFSET('Smelter Look-up'!$E$4,$V854-4,0))</f>
        <v/>
      </c>
      <c r="G854" s="236" t="str">
        <f ca="1">IF(C854=$X$4,"Enter smelter details", IF(ISERROR($V854),"",OFFSET('Smelter Look-up'!$F$4,$V854-4,0)))</f>
        <v/>
      </c>
      <c r="H854" s="237" t="str">
        <f ca="1">IF(ISERROR($V854),"",OFFSET('Smelter Look-up'!$G$4,$V854-4,0))</f>
        <v/>
      </c>
      <c r="I854" s="238" t="str">
        <f ca="1">IF(ISERROR($V854),"",OFFSET('Smelter Look-up'!$H$4,$V854-4,0))</f>
        <v/>
      </c>
      <c r="J854" s="238" t="str">
        <f ca="1">IF(ISERROR($V854),"",OFFSET('Smelter Look-up'!$I$4,$V854-4,0))</f>
        <v/>
      </c>
      <c r="K854" s="240"/>
      <c r="L854" s="240"/>
      <c r="M854" s="240"/>
      <c r="N854" s="240"/>
      <c r="O854" s="240"/>
      <c r="P854" s="239"/>
      <c r="Q854" s="241"/>
      <c r="R854" s="236" t="str">
        <f ca="1">IF(ISERROR($V854),"",OFFSET('Smelter Look-up'!$C$4,$V854-4,0)&amp;"")</f>
        <v/>
      </c>
      <c r="S854" s="250" t="str">
        <f t="shared" ca="1" si="39"/>
        <v/>
      </c>
      <c r="T854" s="250" t="str">
        <f ca="1">IF(B854="","",IF(ISERROR(MATCH($J854,SorP!$B$1:$B$6230,0)),"",INDIRECT("'SorP'!$A$"&amp;MATCH($J854,SorP!$B$1:$B$6230,0))))</f>
        <v/>
      </c>
      <c r="U854" s="280"/>
      <c r="V854" s="281" t="e">
        <f>IF(C854="",NA(),MATCH($B854&amp;$C854,'Smelter Look-up'!$J:$J,0))</f>
        <v>#N/A</v>
      </c>
      <c r="W854" s="282"/>
      <c r="X854" s="282">
        <f t="shared" ca="1" si="40"/>
        <v>0</v>
      </c>
      <c r="Y854" s="282"/>
      <c r="Z854" s="282"/>
      <c r="AB854" s="284" t="str">
        <f t="shared" si="41"/>
        <v/>
      </c>
    </row>
    <row r="855" spans="1:28" s="283" customFormat="1" ht="20.25">
      <c r="A855" s="235"/>
      <c r="B855" s="236" t="str">
        <f>IF(LEN(A855)=0,"",INDEX('Smelter Look-up'!$A:$A,MATCH($A855,'Smelter Look-up'!$E:$E,0)))</f>
        <v/>
      </c>
      <c r="C855" s="242" t="str">
        <f>IF(LEN(A855)=0,"",INDEX('Smelter Look-up'!$C:$C,MATCH($A855,'Smelter Look-up'!$E:$E,0)))</f>
        <v/>
      </c>
      <c r="D855" s="236"/>
      <c r="E855" s="236" t="str">
        <f ca="1">IF(ISERROR($V855),"",OFFSET('Smelter Look-up'!$D$4,$V855-4,0)&amp;"")</f>
        <v/>
      </c>
      <c r="F855" s="236" t="str">
        <f ca="1">IF(ISERROR($V855),"",OFFSET('Smelter Look-up'!$E$4,$V855-4,0))</f>
        <v/>
      </c>
      <c r="G855" s="236" t="str">
        <f ca="1">IF(C855=$X$4,"Enter smelter details", IF(ISERROR($V855),"",OFFSET('Smelter Look-up'!$F$4,$V855-4,0)))</f>
        <v/>
      </c>
      <c r="H855" s="237" t="str">
        <f ca="1">IF(ISERROR($V855),"",OFFSET('Smelter Look-up'!$G$4,$V855-4,0))</f>
        <v/>
      </c>
      <c r="I855" s="238" t="str">
        <f ca="1">IF(ISERROR($V855),"",OFFSET('Smelter Look-up'!$H$4,$V855-4,0))</f>
        <v/>
      </c>
      <c r="J855" s="238" t="str">
        <f ca="1">IF(ISERROR($V855),"",OFFSET('Smelter Look-up'!$I$4,$V855-4,0))</f>
        <v/>
      </c>
      <c r="K855" s="240"/>
      <c r="L855" s="240"/>
      <c r="M855" s="240"/>
      <c r="N855" s="240"/>
      <c r="O855" s="240"/>
      <c r="P855" s="239"/>
      <c r="Q855" s="241"/>
      <c r="R855" s="236" t="str">
        <f ca="1">IF(ISERROR($V855),"",OFFSET('Smelter Look-up'!$C$4,$V855-4,0)&amp;"")</f>
        <v/>
      </c>
      <c r="S855" s="250" t="str">
        <f t="shared" ca="1" si="39"/>
        <v/>
      </c>
      <c r="T855" s="250" t="str">
        <f ca="1">IF(B855="","",IF(ISERROR(MATCH($J855,SorP!$B$1:$B$6230,0)),"",INDIRECT("'SorP'!$A$"&amp;MATCH($J855,SorP!$B$1:$B$6230,0))))</f>
        <v/>
      </c>
      <c r="U855" s="280"/>
      <c r="V855" s="281" t="e">
        <f>IF(C855="",NA(),MATCH($B855&amp;$C855,'Smelter Look-up'!$J:$J,0))</f>
        <v>#N/A</v>
      </c>
      <c r="W855" s="282"/>
      <c r="X855" s="282">
        <f t="shared" ca="1" si="40"/>
        <v>0</v>
      </c>
      <c r="Y855" s="282"/>
      <c r="Z855" s="282"/>
      <c r="AB855" s="284" t="str">
        <f t="shared" si="41"/>
        <v/>
      </c>
    </row>
    <row r="856" spans="1:28" s="283" customFormat="1" ht="20.25">
      <c r="A856" s="235"/>
      <c r="B856" s="236" t="str">
        <f>IF(LEN(A856)=0,"",INDEX('Smelter Look-up'!$A:$A,MATCH($A856,'Smelter Look-up'!$E:$E,0)))</f>
        <v/>
      </c>
      <c r="C856" s="242" t="str">
        <f>IF(LEN(A856)=0,"",INDEX('Smelter Look-up'!$C:$C,MATCH($A856,'Smelter Look-up'!$E:$E,0)))</f>
        <v/>
      </c>
      <c r="D856" s="236"/>
      <c r="E856" s="236" t="str">
        <f ca="1">IF(ISERROR($V856),"",OFFSET('Smelter Look-up'!$D$4,$V856-4,0)&amp;"")</f>
        <v/>
      </c>
      <c r="F856" s="236" t="str">
        <f ca="1">IF(ISERROR($V856),"",OFFSET('Smelter Look-up'!$E$4,$V856-4,0))</f>
        <v/>
      </c>
      <c r="G856" s="236" t="str">
        <f ca="1">IF(C856=$X$4,"Enter smelter details", IF(ISERROR($V856),"",OFFSET('Smelter Look-up'!$F$4,$V856-4,0)))</f>
        <v/>
      </c>
      <c r="H856" s="237" t="str">
        <f ca="1">IF(ISERROR($V856),"",OFFSET('Smelter Look-up'!$G$4,$V856-4,0))</f>
        <v/>
      </c>
      <c r="I856" s="238" t="str">
        <f ca="1">IF(ISERROR($V856),"",OFFSET('Smelter Look-up'!$H$4,$V856-4,0))</f>
        <v/>
      </c>
      <c r="J856" s="238" t="str">
        <f ca="1">IF(ISERROR($V856),"",OFFSET('Smelter Look-up'!$I$4,$V856-4,0))</f>
        <v/>
      </c>
      <c r="K856" s="240"/>
      <c r="L856" s="240"/>
      <c r="M856" s="240"/>
      <c r="N856" s="240"/>
      <c r="O856" s="240"/>
      <c r="P856" s="239"/>
      <c r="Q856" s="241"/>
      <c r="R856" s="236" t="str">
        <f ca="1">IF(ISERROR($V856),"",OFFSET('Smelter Look-up'!$C$4,$V856-4,0)&amp;"")</f>
        <v/>
      </c>
      <c r="S856" s="250" t="str">
        <f t="shared" ca="1" si="39"/>
        <v/>
      </c>
      <c r="T856" s="250" t="str">
        <f ca="1">IF(B856="","",IF(ISERROR(MATCH($J856,SorP!$B$1:$B$6230,0)),"",INDIRECT("'SorP'!$A$"&amp;MATCH($J856,SorP!$B$1:$B$6230,0))))</f>
        <v/>
      </c>
      <c r="U856" s="280"/>
      <c r="V856" s="281" t="e">
        <f>IF(C856="",NA(),MATCH($B856&amp;$C856,'Smelter Look-up'!$J:$J,0))</f>
        <v>#N/A</v>
      </c>
      <c r="W856" s="282"/>
      <c r="X856" s="282">
        <f t="shared" ca="1" si="40"/>
        <v>0</v>
      </c>
      <c r="Y856" s="282"/>
      <c r="Z856" s="282"/>
      <c r="AB856" s="284" t="str">
        <f t="shared" si="41"/>
        <v/>
      </c>
    </row>
    <row r="857" spans="1:28" s="283" customFormat="1" ht="20.25">
      <c r="A857" s="235"/>
      <c r="B857" s="236" t="str">
        <f>IF(LEN(A857)=0,"",INDEX('Smelter Look-up'!$A:$A,MATCH($A857,'Smelter Look-up'!$E:$E,0)))</f>
        <v/>
      </c>
      <c r="C857" s="242" t="str">
        <f>IF(LEN(A857)=0,"",INDEX('Smelter Look-up'!$C:$C,MATCH($A857,'Smelter Look-up'!$E:$E,0)))</f>
        <v/>
      </c>
      <c r="D857" s="236"/>
      <c r="E857" s="236" t="str">
        <f ca="1">IF(ISERROR($V857),"",OFFSET('Smelter Look-up'!$D$4,$V857-4,0)&amp;"")</f>
        <v/>
      </c>
      <c r="F857" s="236" t="str">
        <f ca="1">IF(ISERROR($V857),"",OFFSET('Smelter Look-up'!$E$4,$V857-4,0))</f>
        <v/>
      </c>
      <c r="G857" s="236" t="str">
        <f ca="1">IF(C857=$X$4,"Enter smelter details", IF(ISERROR($V857),"",OFFSET('Smelter Look-up'!$F$4,$V857-4,0)))</f>
        <v/>
      </c>
      <c r="H857" s="237" t="str">
        <f ca="1">IF(ISERROR($V857),"",OFFSET('Smelter Look-up'!$G$4,$V857-4,0))</f>
        <v/>
      </c>
      <c r="I857" s="238" t="str">
        <f ca="1">IF(ISERROR($V857),"",OFFSET('Smelter Look-up'!$H$4,$V857-4,0))</f>
        <v/>
      </c>
      <c r="J857" s="238" t="str">
        <f ca="1">IF(ISERROR($V857),"",OFFSET('Smelter Look-up'!$I$4,$V857-4,0))</f>
        <v/>
      </c>
      <c r="K857" s="240"/>
      <c r="L857" s="240"/>
      <c r="M857" s="240"/>
      <c r="N857" s="240"/>
      <c r="O857" s="240"/>
      <c r="P857" s="239"/>
      <c r="Q857" s="241"/>
      <c r="R857" s="236" t="str">
        <f ca="1">IF(ISERROR($V857),"",OFFSET('Smelter Look-up'!$C$4,$V857-4,0)&amp;"")</f>
        <v/>
      </c>
      <c r="S857" s="250" t="str">
        <f t="shared" ca="1" si="39"/>
        <v/>
      </c>
      <c r="T857" s="250" t="str">
        <f ca="1">IF(B857="","",IF(ISERROR(MATCH($J857,SorP!$B$1:$B$6230,0)),"",INDIRECT("'SorP'!$A$"&amp;MATCH($J857,SorP!$B$1:$B$6230,0))))</f>
        <v/>
      </c>
      <c r="U857" s="280"/>
      <c r="V857" s="281" t="e">
        <f>IF(C857="",NA(),MATCH($B857&amp;$C857,'Smelter Look-up'!$J:$J,0))</f>
        <v>#N/A</v>
      </c>
      <c r="W857" s="282"/>
      <c r="X857" s="282">
        <f t="shared" ca="1" si="40"/>
        <v>0</v>
      </c>
      <c r="Y857" s="282"/>
      <c r="Z857" s="282"/>
      <c r="AB857" s="284" t="str">
        <f t="shared" si="41"/>
        <v/>
      </c>
    </row>
    <row r="858" spans="1:28" s="283" customFormat="1" ht="20.25">
      <c r="A858" s="235"/>
      <c r="B858" s="236" t="str">
        <f>IF(LEN(A858)=0,"",INDEX('Smelter Look-up'!$A:$A,MATCH($A858,'Smelter Look-up'!$E:$E,0)))</f>
        <v/>
      </c>
      <c r="C858" s="242" t="str">
        <f>IF(LEN(A858)=0,"",INDEX('Smelter Look-up'!$C:$C,MATCH($A858,'Smelter Look-up'!$E:$E,0)))</f>
        <v/>
      </c>
      <c r="D858" s="236"/>
      <c r="E858" s="236" t="str">
        <f ca="1">IF(ISERROR($V858),"",OFFSET('Smelter Look-up'!$D$4,$V858-4,0)&amp;"")</f>
        <v/>
      </c>
      <c r="F858" s="236" t="str">
        <f ca="1">IF(ISERROR($V858),"",OFFSET('Smelter Look-up'!$E$4,$V858-4,0))</f>
        <v/>
      </c>
      <c r="G858" s="236" t="str">
        <f ca="1">IF(C858=$X$4,"Enter smelter details", IF(ISERROR($V858),"",OFFSET('Smelter Look-up'!$F$4,$V858-4,0)))</f>
        <v/>
      </c>
      <c r="H858" s="237" t="str">
        <f ca="1">IF(ISERROR($V858),"",OFFSET('Smelter Look-up'!$G$4,$V858-4,0))</f>
        <v/>
      </c>
      <c r="I858" s="238" t="str">
        <f ca="1">IF(ISERROR($V858),"",OFFSET('Smelter Look-up'!$H$4,$V858-4,0))</f>
        <v/>
      </c>
      <c r="J858" s="238" t="str">
        <f ca="1">IF(ISERROR($V858),"",OFFSET('Smelter Look-up'!$I$4,$V858-4,0))</f>
        <v/>
      </c>
      <c r="K858" s="240"/>
      <c r="L858" s="240"/>
      <c r="M858" s="240"/>
      <c r="N858" s="240"/>
      <c r="O858" s="240"/>
      <c r="P858" s="239"/>
      <c r="Q858" s="241"/>
      <c r="R858" s="236" t="str">
        <f ca="1">IF(ISERROR($V858),"",OFFSET('Smelter Look-up'!$C$4,$V858-4,0)&amp;"")</f>
        <v/>
      </c>
      <c r="S858" s="250" t="str">
        <f t="shared" ca="1" si="39"/>
        <v/>
      </c>
      <c r="T858" s="250" t="str">
        <f ca="1">IF(B858="","",IF(ISERROR(MATCH($J858,SorP!$B$1:$B$6230,0)),"",INDIRECT("'SorP'!$A$"&amp;MATCH($J858,SorP!$B$1:$B$6230,0))))</f>
        <v/>
      </c>
      <c r="U858" s="280"/>
      <c r="V858" s="281" t="e">
        <f>IF(C858="",NA(),MATCH($B858&amp;$C858,'Smelter Look-up'!$J:$J,0))</f>
        <v>#N/A</v>
      </c>
      <c r="W858" s="282"/>
      <c r="X858" s="282">
        <f t="shared" ca="1" si="40"/>
        <v>0</v>
      </c>
      <c r="Y858" s="282"/>
      <c r="Z858" s="282"/>
      <c r="AB858" s="284" t="str">
        <f t="shared" si="41"/>
        <v/>
      </c>
    </row>
    <row r="859" spans="1:28" s="283" customFormat="1" ht="20.25">
      <c r="A859" s="235"/>
      <c r="B859" s="236" t="str">
        <f>IF(LEN(A859)=0,"",INDEX('Smelter Look-up'!$A:$A,MATCH($A859,'Smelter Look-up'!$E:$E,0)))</f>
        <v/>
      </c>
      <c r="C859" s="242" t="str">
        <f>IF(LEN(A859)=0,"",INDEX('Smelter Look-up'!$C:$C,MATCH($A859,'Smelter Look-up'!$E:$E,0)))</f>
        <v/>
      </c>
      <c r="D859" s="236"/>
      <c r="E859" s="236" t="str">
        <f ca="1">IF(ISERROR($V859),"",OFFSET('Smelter Look-up'!$D$4,$V859-4,0)&amp;"")</f>
        <v/>
      </c>
      <c r="F859" s="236" t="str">
        <f ca="1">IF(ISERROR($V859),"",OFFSET('Smelter Look-up'!$E$4,$V859-4,0))</f>
        <v/>
      </c>
      <c r="G859" s="236" t="str">
        <f ca="1">IF(C859=$X$4,"Enter smelter details", IF(ISERROR($V859),"",OFFSET('Smelter Look-up'!$F$4,$V859-4,0)))</f>
        <v/>
      </c>
      <c r="H859" s="237" t="str">
        <f ca="1">IF(ISERROR($V859),"",OFFSET('Smelter Look-up'!$G$4,$V859-4,0))</f>
        <v/>
      </c>
      <c r="I859" s="238" t="str">
        <f ca="1">IF(ISERROR($V859),"",OFFSET('Smelter Look-up'!$H$4,$V859-4,0))</f>
        <v/>
      </c>
      <c r="J859" s="238" t="str">
        <f ca="1">IF(ISERROR($V859),"",OFFSET('Smelter Look-up'!$I$4,$V859-4,0))</f>
        <v/>
      </c>
      <c r="K859" s="240"/>
      <c r="L859" s="240"/>
      <c r="M859" s="240"/>
      <c r="N859" s="240"/>
      <c r="O859" s="240"/>
      <c r="P859" s="239"/>
      <c r="Q859" s="241"/>
      <c r="R859" s="236" t="str">
        <f ca="1">IF(ISERROR($V859),"",OFFSET('Smelter Look-up'!$C$4,$V859-4,0)&amp;"")</f>
        <v/>
      </c>
      <c r="S859" s="250" t="str">
        <f t="shared" ca="1" si="39"/>
        <v/>
      </c>
      <c r="T859" s="250" t="str">
        <f ca="1">IF(B859="","",IF(ISERROR(MATCH($J859,SorP!$B$1:$B$6230,0)),"",INDIRECT("'SorP'!$A$"&amp;MATCH($J859,SorP!$B$1:$B$6230,0))))</f>
        <v/>
      </c>
      <c r="U859" s="280"/>
      <c r="V859" s="281" t="e">
        <f>IF(C859="",NA(),MATCH($B859&amp;$C859,'Smelter Look-up'!$J:$J,0))</f>
        <v>#N/A</v>
      </c>
      <c r="W859" s="282"/>
      <c r="X859" s="282">
        <f t="shared" ca="1" si="40"/>
        <v>0</v>
      </c>
      <c r="Y859" s="282"/>
      <c r="Z859" s="282"/>
      <c r="AB859" s="284" t="str">
        <f t="shared" si="41"/>
        <v/>
      </c>
    </row>
    <row r="860" spans="1:28" s="283" customFormat="1" ht="20.25">
      <c r="A860" s="235"/>
      <c r="B860" s="236" t="str">
        <f>IF(LEN(A860)=0,"",INDEX('Smelter Look-up'!$A:$A,MATCH($A860,'Smelter Look-up'!$E:$E,0)))</f>
        <v/>
      </c>
      <c r="C860" s="242" t="str">
        <f>IF(LEN(A860)=0,"",INDEX('Smelter Look-up'!$C:$C,MATCH($A860,'Smelter Look-up'!$E:$E,0)))</f>
        <v/>
      </c>
      <c r="D860" s="236"/>
      <c r="E860" s="236" t="str">
        <f ca="1">IF(ISERROR($V860),"",OFFSET('Smelter Look-up'!$D$4,$V860-4,0)&amp;"")</f>
        <v/>
      </c>
      <c r="F860" s="236" t="str">
        <f ca="1">IF(ISERROR($V860),"",OFFSET('Smelter Look-up'!$E$4,$V860-4,0))</f>
        <v/>
      </c>
      <c r="G860" s="236" t="str">
        <f ca="1">IF(C860=$X$4,"Enter smelter details", IF(ISERROR($V860),"",OFFSET('Smelter Look-up'!$F$4,$V860-4,0)))</f>
        <v/>
      </c>
      <c r="H860" s="237" t="str">
        <f ca="1">IF(ISERROR($V860),"",OFFSET('Smelter Look-up'!$G$4,$V860-4,0))</f>
        <v/>
      </c>
      <c r="I860" s="238" t="str">
        <f ca="1">IF(ISERROR($V860),"",OFFSET('Smelter Look-up'!$H$4,$V860-4,0))</f>
        <v/>
      </c>
      <c r="J860" s="238" t="str">
        <f ca="1">IF(ISERROR($V860),"",OFFSET('Smelter Look-up'!$I$4,$V860-4,0))</f>
        <v/>
      </c>
      <c r="K860" s="240"/>
      <c r="L860" s="240"/>
      <c r="M860" s="240"/>
      <c r="N860" s="240"/>
      <c r="O860" s="240"/>
      <c r="P860" s="239"/>
      <c r="Q860" s="241"/>
      <c r="R860" s="236" t="str">
        <f ca="1">IF(ISERROR($V860),"",OFFSET('Smelter Look-up'!$C$4,$V860-4,0)&amp;"")</f>
        <v/>
      </c>
      <c r="S860" s="250" t="str">
        <f t="shared" ca="1" si="39"/>
        <v/>
      </c>
      <c r="T860" s="250" t="str">
        <f ca="1">IF(B860="","",IF(ISERROR(MATCH($J860,SorP!$B$1:$B$6230,0)),"",INDIRECT("'SorP'!$A$"&amp;MATCH($J860,SorP!$B$1:$B$6230,0))))</f>
        <v/>
      </c>
      <c r="U860" s="280"/>
      <c r="V860" s="281" t="e">
        <f>IF(C860="",NA(),MATCH($B860&amp;$C860,'Smelter Look-up'!$J:$J,0))</f>
        <v>#N/A</v>
      </c>
      <c r="W860" s="282"/>
      <c r="X860" s="282">
        <f t="shared" ca="1" si="40"/>
        <v>0</v>
      </c>
      <c r="Y860" s="282"/>
      <c r="Z860" s="282"/>
      <c r="AB860" s="284" t="str">
        <f t="shared" si="41"/>
        <v/>
      </c>
    </row>
    <row r="861" spans="1:28" s="283" customFormat="1" ht="20.25">
      <c r="A861" s="235"/>
      <c r="B861" s="236" t="str">
        <f>IF(LEN(A861)=0,"",INDEX('Smelter Look-up'!$A:$A,MATCH($A861,'Smelter Look-up'!$E:$E,0)))</f>
        <v/>
      </c>
      <c r="C861" s="242" t="str">
        <f>IF(LEN(A861)=0,"",INDEX('Smelter Look-up'!$C:$C,MATCH($A861,'Smelter Look-up'!$E:$E,0)))</f>
        <v/>
      </c>
      <c r="D861" s="236"/>
      <c r="E861" s="236" t="str">
        <f ca="1">IF(ISERROR($V861),"",OFFSET('Smelter Look-up'!$D$4,$V861-4,0)&amp;"")</f>
        <v/>
      </c>
      <c r="F861" s="236" t="str">
        <f ca="1">IF(ISERROR($V861),"",OFFSET('Smelter Look-up'!$E$4,$V861-4,0))</f>
        <v/>
      </c>
      <c r="G861" s="236" t="str">
        <f ca="1">IF(C861=$X$4,"Enter smelter details", IF(ISERROR($V861),"",OFFSET('Smelter Look-up'!$F$4,$V861-4,0)))</f>
        <v/>
      </c>
      <c r="H861" s="237" t="str">
        <f ca="1">IF(ISERROR($V861),"",OFFSET('Smelter Look-up'!$G$4,$V861-4,0))</f>
        <v/>
      </c>
      <c r="I861" s="238" t="str">
        <f ca="1">IF(ISERROR($V861),"",OFFSET('Smelter Look-up'!$H$4,$V861-4,0))</f>
        <v/>
      </c>
      <c r="J861" s="238" t="str">
        <f ca="1">IF(ISERROR($V861),"",OFFSET('Smelter Look-up'!$I$4,$V861-4,0))</f>
        <v/>
      </c>
      <c r="K861" s="240"/>
      <c r="L861" s="240"/>
      <c r="M861" s="240"/>
      <c r="N861" s="240"/>
      <c r="O861" s="240"/>
      <c r="P861" s="239"/>
      <c r="Q861" s="241"/>
      <c r="R861" s="236" t="str">
        <f ca="1">IF(ISERROR($V861),"",OFFSET('Smelter Look-up'!$C$4,$V861-4,0)&amp;"")</f>
        <v/>
      </c>
      <c r="S861" s="250" t="str">
        <f t="shared" ca="1" si="39"/>
        <v/>
      </c>
      <c r="T861" s="250" t="str">
        <f ca="1">IF(B861="","",IF(ISERROR(MATCH($J861,SorP!$B$1:$B$6230,0)),"",INDIRECT("'SorP'!$A$"&amp;MATCH($J861,SorP!$B$1:$B$6230,0))))</f>
        <v/>
      </c>
      <c r="U861" s="280"/>
      <c r="V861" s="281" t="e">
        <f>IF(C861="",NA(),MATCH($B861&amp;$C861,'Smelter Look-up'!$J:$J,0))</f>
        <v>#N/A</v>
      </c>
      <c r="W861" s="282"/>
      <c r="X861" s="282">
        <f t="shared" ca="1" si="40"/>
        <v>0</v>
      </c>
      <c r="Y861" s="282"/>
      <c r="Z861" s="282"/>
      <c r="AB861" s="284" t="str">
        <f t="shared" si="41"/>
        <v/>
      </c>
    </row>
    <row r="862" spans="1:28" s="283" customFormat="1" ht="20.25">
      <c r="A862" s="235"/>
      <c r="B862" s="236" t="str">
        <f>IF(LEN(A862)=0,"",INDEX('Smelter Look-up'!$A:$A,MATCH($A862,'Smelter Look-up'!$E:$E,0)))</f>
        <v/>
      </c>
      <c r="C862" s="242" t="str">
        <f>IF(LEN(A862)=0,"",INDEX('Smelter Look-up'!$C:$C,MATCH($A862,'Smelter Look-up'!$E:$E,0)))</f>
        <v/>
      </c>
      <c r="D862" s="236"/>
      <c r="E862" s="236" t="str">
        <f ca="1">IF(ISERROR($V862),"",OFFSET('Smelter Look-up'!$D$4,$V862-4,0)&amp;"")</f>
        <v/>
      </c>
      <c r="F862" s="236" t="str">
        <f ca="1">IF(ISERROR($V862),"",OFFSET('Smelter Look-up'!$E$4,$V862-4,0))</f>
        <v/>
      </c>
      <c r="G862" s="236" t="str">
        <f ca="1">IF(C862=$X$4,"Enter smelter details", IF(ISERROR($V862),"",OFFSET('Smelter Look-up'!$F$4,$V862-4,0)))</f>
        <v/>
      </c>
      <c r="H862" s="237" t="str">
        <f ca="1">IF(ISERROR($V862),"",OFFSET('Smelter Look-up'!$G$4,$V862-4,0))</f>
        <v/>
      </c>
      <c r="I862" s="238" t="str">
        <f ca="1">IF(ISERROR($V862),"",OFFSET('Smelter Look-up'!$H$4,$V862-4,0))</f>
        <v/>
      </c>
      <c r="J862" s="238" t="str">
        <f ca="1">IF(ISERROR($V862),"",OFFSET('Smelter Look-up'!$I$4,$V862-4,0))</f>
        <v/>
      </c>
      <c r="K862" s="240"/>
      <c r="L862" s="240"/>
      <c r="M862" s="240"/>
      <c r="N862" s="240"/>
      <c r="O862" s="240"/>
      <c r="P862" s="239"/>
      <c r="Q862" s="241"/>
      <c r="R862" s="236" t="str">
        <f ca="1">IF(ISERROR($V862),"",OFFSET('Smelter Look-up'!$C$4,$V862-4,0)&amp;"")</f>
        <v/>
      </c>
      <c r="S862" s="250" t="str">
        <f t="shared" ca="1" si="39"/>
        <v/>
      </c>
      <c r="T862" s="250" t="str">
        <f ca="1">IF(B862="","",IF(ISERROR(MATCH($J862,SorP!$B$1:$B$6230,0)),"",INDIRECT("'SorP'!$A$"&amp;MATCH($J862,SorP!$B$1:$B$6230,0))))</f>
        <v/>
      </c>
      <c r="U862" s="280"/>
      <c r="V862" s="281" t="e">
        <f>IF(C862="",NA(),MATCH($B862&amp;$C862,'Smelter Look-up'!$J:$J,0))</f>
        <v>#N/A</v>
      </c>
      <c r="W862" s="282"/>
      <c r="X862" s="282">
        <f t="shared" ca="1" si="40"/>
        <v>0</v>
      </c>
      <c r="Y862" s="282"/>
      <c r="Z862" s="282"/>
      <c r="AB862" s="284" t="str">
        <f t="shared" si="41"/>
        <v/>
      </c>
    </row>
    <row r="863" spans="1:28" s="283" customFormat="1" ht="20.25">
      <c r="A863" s="235"/>
      <c r="B863" s="236" t="str">
        <f>IF(LEN(A863)=0,"",INDEX('Smelter Look-up'!$A:$A,MATCH($A863,'Smelter Look-up'!$E:$E,0)))</f>
        <v/>
      </c>
      <c r="C863" s="242" t="str">
        <f>IF(LEN(A863)=0,"",INDEX('Smelter Look-up'!$C:$C,MATCH($A863,'Smelter Look-up'!$E:$E,0)))</f>
        <v/>
      </c>
      <c r="D863" s="236"/>
      <c r="E863" s="236" t="str">
        <f ca="1">IF(ISERROR($V863),"",OFFSET('Smelter Look-up'!$D$4,$V863-4,0)&amp;"")</f>
        <v/>
      </c>
      <c r="F863" s="236" t="str">
        <f ca="1">IF(ISERROR($V863),"",OFFSET('Smelter Look-up'!$E$4,$V863-4,0))</f>
        <v/>
      </c>
      <c r="G863" s="236" t="str">
        <f ca="1">IF(C863=$X$4,"Enter smelter details", IF(ISERROR($V863),"",OFFSET('Smelter Look-up'!$F$4,$V863-4,0)))</f>
        <v/>
      </c>
      <c r="H863" s="237" t="str">
        <f ca="1">IF(ISERROR($V863),"",OFFSET('Smelter Look-up'!$G$4,$V863-4,0))</f>
        <v/>
      </c>
      <c r="I863" s="238" t="str">
        <f ca="1">IF(ISERROR($V863),"",OFFSET('Smelter Look-up'!$H$4,$V863-4,0))</f>
        <v/>
      </c>
      <c r="J863" s="238" t="str">
        <f ca="1">IF(ISERROR($V863),"",OFFSET('Smelter Look-up'!$I$4,$V863-4,0))</f>
        <v/>
      </c>
      <c r="K863" s="240"/>
      <c r="L863" s="240"/>
      <c r="M863" s="240"/>
      <c r="N863" s="240"/>
      <c r="O863" s="240"/>
      <c r="P863" s="239"/>
      <c r="Q863" s="241"/>
      <c r="R863" s="236" t="str">
        <f ca="1">IF(ISERROR($V863),"",OFFSET('Smelter Look-up'!$C$4,$V863-4,0)&amp;"")</f>
        <v/>
      </c>
      <c r="S863" s="250" t="str">
        <f t="shared" ca="1" si="39"/>
        <v/>
      </c>
      <c r="T863" s="250" t="str">
        <f ca="1">IF(B863="","",IF(ISERROR(MATCH($J863,SorP!$B$1:$B$6230,0)),"",INDIRECT("'SorP'!$A$"&amp;MATCH($J863,SorP!$B$1:$B$6230,0))))</f>
        <v/>
      </c>
      <c r="U863" s="280"/>
      <c r="V863" s="281" t="e">
        <f>IF(C863="",NA(),MATCH($B863&amp;$C863,'Smelter Look-up'!$J:$J,0))</f>
        <v>#N/A</v>
      </c>
      <c r="W863" s="282"/>
      <c r="X863" s="282">
        <f t="shared" ca="1" si="40"/>
        <v>0</v>
      </c>
      <c r="Y863" s="282"/>
      <c r="Z863" s="282"/>
      <c r="AB863" s="284" t="str">
        <f t="shared" si="41"/>
        <v/>
      </c>
    </row>
    <row r="864" spans="1:28" s="283" customFormat="1" ht="20.25">
      <c r="A864" s="235"/>
      <c r="B864" s="236" t="str">
        <f>IF(LEN(A864)=0,"",INDEX('Smelter Look-up'!$A:$A,MATCH($A864,'Smelter Look-up'!$E:$E,0)))</f>
        <v/>
      </c>
      <c r="C864" s="242" t="str">
        <f>IF(LEN(A864)=0,"",INDEX('Smelter Look-up'!$C:$C,MATCH($A864,'Smelter Look-up'!$E:$E,0)))</f>
        <v/>
      </c>
      <c r="D864" s="236"/>
      <c r="E864" s="236" t="str">
        <f ca="1">IF(ISERROR($V864),"",OFFSET('Smelter Look-up'!$D$4,$V864-4,0)&amp;"")</f>
        <v/>
      </c>
      <c r="F864" s="236" t="str">
        <f ca="1">IF(ISERROR($V864),"",OFFSET('Smelter Look-up'!$E$4,$V864-4,0))</f>
        <v/>
      </c>
      <c r="G864" s="236" t="str">
        <f ca="1">IF(C864=$X$4,"Enter smelter details", IF(ISERROR($V864),"",OFFSET('Smelter Look-up'!$F$4,$V864-4,0)))</f>
        <v/>
      </c>
      <c r="H864" s="237" t="str">
        <f ca="1">IF(ISERROR($V864),"",OFFSET('Smelter Look-up'!$G$4,$V864-4,0))</f>
        <v/>
      </c>
      <c r="I864" s="238" t="str">
        <f ca="1">IF(ISERROR($V864),"",OFFSET('Smelter Look-up'!$H$4,$V864-4,0))</f>
        <v/>
      </c>
      <c r="J864" s="238" t="str">
        <f ca="1">IF(ISERROR($V864),"",OFFSET('Smelter Look-up'!$I$4,$V864-4,0))</f>
        <v/>
      </c>
      <c r="K864" s="240"/>
      <c r="L864" s="240"/>
      <c r="M864" s="240"/>
      <c r="N864" s="240"/>
      <c r="O864" s="240"/>
      <c r="P864" s="239"/>
      <c r="Q864" s="241"/>
      <c r="R864" s="236" t="str">
        <f ca="1">IF(ISERROR($V864),"",OFFSET('Smelter Look-up'!$C$4,$V864-4,0)&amp;"")</f>
        <v/>
      </c>
      <c r="S864" s="250" t="str">
        <f t="shared" ca="1" si="39"/>
        <v/>
      </c>
      <c r="T864" s="250" t="str">
        <f ca="1">IF(B864="","",IF(ISERROR(MATCH($J864,SorP!$B$1:$B$6230,0)),"",INDIRECT("'SorP'!$A$"&amp;MATCH($J864,SorP!$B$1:$B$6230,0))))</f>
        <v/>
      </c>
      <c r="U864" s="280"/>
      <c r="V864" s="281" t="e">
        <f>IF(C864="",NA(),MATCH($B864&amp;$C864,'Smelter Look-up'!$J:$J,0))</f>
        <v>#N/A</v>
      </c>
      <c r="W864" s="282"/>
      <c r="X864" s="282">
        <f t="shared" ca="1" si="40"/>
        <v>0</v>
      </c>
      <c r="Y864" s="282"/>
      <c r="Z864" s="282"/>
      <c r="AB864" s="284" t="str">
        <f t="shared" si="41"/>
        <v/>
      </c>
    </row>
    <row r="865" spans="1:28" s="283" customFormat="1" ht="20.25">
      <c r="A865" s="235"/>
      <c r="B865" s="236" t="str">
        <f>IF(LEN(A865)=0,"",INDEX('Smelter Look-up'!$A:$A,MATCH($A865,'Smelter Look-up'!$E:$E,0)))</f>
        <v/>
      </c>
      <c r="C865" s="242" t="str">
        <f>IF(LEN(A865)=0,"",INDEX('Smelter Look-up'!$C:$C,MATCH($A865,'Smelter Look-up'!$E:$E,0)))</f>
        <v/>
      </c>
      <c r="D865" s="236"/>
      <c r="E865" s="236" t="str">
        <f ca="1">IF(ISERROR($V865),"",OFFSET('Smelter Look-up'!$D$4,$V865-4,0)&amp;"")</f>
        <v/>
      </c>
      <c r="F865" s="236" t="str">
        <f ca="1">IF(ISERROR($V865),"",OFFSET('Smelter Look-up'!$E$4,$V865-4,0))</f>
        <v/>
      </c>
      <c r="G865" s="236" t="str">
        <f ca="1">IF(C865=$X$4,"Enter smelter details", IF(ISERROR($V865),"",OFFSET('Smelter Look-up'!$F$4,$V865-4,0)))</f>
        <v/>
      </c>
      <c r="H865" s="237" t="str">
        <f ca="1">IF(ISERROR($V865),"",OFFSET('Smelter Look-up'!$G$4,$V865-4,0))</f>
        <v/>
      </c>
      <c r="I865" s="238" t="str">
        <f ca="1">IF(ISERROR($V865),"",OFFSET('Smelter Look-up'!$H$4,$V865-4,0))</f>
        <v/>
      </c>
      <c r="J865" s="238" t="str">
        <f ca="1">IF(ISERROR($V865),"",OFFSET('Smelter Look-up'!$I$4,$V865-4,0))</f>
        <v/>
      </c>
      <c r="K865" s="240"/>
      <c r="L865" s="240"/>
      <c r="M865" s="240"/>
      <c r="N865" s="240"/>
      <c r="O865" s="240"/>
      <c r="P865" s="239"/>
      <c r="Q865" s="241"/>
      <c r="R865" s="236" t="str">
        <f ca="1">IF(ISERROR($V865),"",OFFSET('Smelter Look-up'!$C$4,$V865-4,0)&amp;"")</f>
        <v/>
      </c>
      <c r="S865" s="250" t="str">
        <f t="shared" ca="1" si="39"/>
        <v/>
      </c>
      <c r="T865" s="250" t="str">
        <f ca="1">IF(B865="","",IF(ISERROR(MATCH($J865,SorP!$B$1:$B$6230,0)),"",INDIRECT("'SorP'!$A$"&amp;MATCH($J865,SorP!$B$1:$B$6230,0))))</f>
        <v/>
      </c>
      <c r="U865" s="280"/>
      <c r="V865" s="281" t="e">
        <f>IF(C865="",NA(),MATCH($B865&amp;$C865,'Smelter Look-up'!$J:$J,0))</f>
        <v>#N/A</v>
      </c>
      <c r="W865" s="282"/>
      <c r="X865" s="282">
        <f t="shared" ca="1" si="40"/>
        <v>0</v>
      </c>
      <c r="Y865" s="282"/>
      <c r="Z865" s="282"/>
      <c r="AB865" s="284" t="str">
        <f t="shared" si="41"/>
        <v/>
      </c>
    </row>
    <row r="866" spans="1:28" s="283" customFormat="1" ht="20.25">
      <c r="A866" s="235"/>
      <c r="B866" s="236" t="str">
        <f>IF(LEN(A866)=0,"",INDEX('Smelter Look-up'!$A:$A,MATCH($A866,'Smelter Look-up'!$E:$E,0)))</f>
        <v/>
      </c>
      <c r="C866" s="242" t="str">
        <f>IF(LEN(A866)=0,"",INDEX('Smelter Look-up'!$C:$C,MATCH($A866,'Smelter Look-up'!$E:$E,0)))</f>
        <v/>
      </c>
      <c r="D866" s="236"/>
      <c r="E866" s="236" t="str">
        <f ca="1">IF(ISERROR($V866),"",OFFSET('Smelter Look-up'!$D$4,$V866-4,0)&amp;"")</f>
        <v/>
      </c>
      <c r="F866" s="236" t="str">
        <f ca="1">IF(ISERROR($V866),"",OFFSET('Smelter Look-up'!$E$4,$V866-4,0))</f>
        <v/>
      </c>
      <c r="G866" s="236" t="str">
        <f ca="1">IF(C866=$X$4,"Enter smelter details", IF(ISERROR($V866),"",OFFSET('Smelter Look-up'!$F$4,$V866-4,0)))</f>
        <v/>
      </c>
      <c r="H866" s="237" t="str">
        <f ca="1">IF(ISERROR($V866),"",OFFSET('Smelter Look-up'!$G$4,$V866-4,0))</f>
        <v/>
      </c>
      <c r="I866" s="238" t="str">
        <f ca="1">IF(ISERROR($V866),"",OFFSET('Smelter Look-up'!$H$4,$V866-4,0))</f>
        <v/>
      </c>
      <c r="J866" s="238" t="str">
        <f ca="1">IF(ISERROR($V866),"",OFFSET('Smelter Look-up'!$I$4,$V866-4,0))</f>
        <v/>
      </c>
      <c r="K866" s="240"/>
      <c r="L866" s="240"/>
      <c r="M866" s="240"/>
      <c r="N866" s="240"/>
      <c r="O866" s="240"/>
      <c r="P866" s="239"/>
      <c r="Q866" s="241"/>
      <c r="R866" s="236" t="str">
        <f ca="1">IF(ISERROR($V866),"",OFFSET('Smelter Look-up'!$C$4,$V866-4,0)&amp;"")</f>
        <v/>
      </c>
      <c r="S866" s="250" t="str">
        <f t="shared" ca="1" si="39"/>
        <v/>
      </c>
      <c r="T866" s="250" t="str">
        <f ca="1">IF(B866="","",IF(ISERROR(MATCH($J866,SorP!$B$1:$B$6230,0)),"",INDIRECT("'SorP'!$A$"&amp;MATCH($J866,SorP!$B$1:$B$6230,0))))</f>
        <v/>
      </c>
      <c r="U866" s="280"/>
      <c r="V866" s="281" t="e">
        <f>IF(C866="",NA(),MATCH($B866&amp;$C866,'Smelter Look-up'!$J:$J,0))</f>
        <v>#N/A</v>
      </c>
      <c r="W866" s="282"/>
      <c r="X866" s="282">
        <f t="shared" ca="1" si="40"/>
        <v>0</v>
      </c>
      <c r="Y866" s="282"/>
      <c r="Z866" s="282"/>
      <c r="AB866" s="284" t="str">
        <f t="shared" si="41"/>
        <v/>
      </c>
    </row>
    <row r="867" spans="1:28" s="283" customFormat="1" ht="20.25">
      <c r="A867" s="235"/>
      <c r="B867" s="236" t="str">
        <f>IF(LEN(A867)=0,"",INDEX('Smelter Look-up'!$A:$A,MATCH($A867,'Smelter Look-up'!$E:$E,0)))</f>
        <v/>
      </c>
      <c r="C867" s="242" t="str">
        <f>IF(LEN(A867)=0,"",INDEX('Smelter Look-up'!$C:$C,MATCH($A867,'Smelter Look-up'!$E:$E,0)))</f>
        <v/>
      </c>
      <c r="D867" s="236"/>
      <c r="E867" s="236" t="str">
        <f ca="1">IF(ISERROR($V867),"",OFFSET('Smelter Look-up'!$D$4,$V867-4,0)&amp;"")</f>
        <v/>
      </c>
      <c r="F867" s="236" t="str">
        <f ca="1">IF(ISERROR($V867),"",OFFSET('Smelter Look-up'!$E$4,$V867-4,0))</f>
        <v/>
      </c>
      <c r="G867" s="236" t="str">
        <f ca="1">IF(C867=$X$4,"Enter smelter details", IF(ISERROR($V867),"",OFFSET('Smelter Look-up'!$F$4,$V867-4,0)))</f>
        <v/>
      </c>
      <c r="H867" s="237" t="str">
        <f ca="1">IF(ISERROR($V867),"",OFFSET('Smelter Look-up'!$G$4,$V867-4,0))</f>
        <v/>
      </c>
      <c r="I867" s="238" t="str">
        <f ca="1">IF(ISERROR($V867),"",OFFSET('Smelter Look-up'!$H$4,$V867-4,0))</f>
        <v/>
      </c>
      <c r="J867" s="238" t="str">
        <f ca="1">IF(ISERROR($V867),"",OFFSET('Smelter Look-up'!$I$4,$V867-4,0))</f>
        <v/>
      </c>
      <c r="K867" s="240"/>
      <c r="L867" s="240"/>
      <c r="M867" s="240"/>
      <c r="N867" s="240"/>
      <c r="O867" s="240"/>
      <c r="P867" s="239"/>
      <c r="Q867" s="241"/>
      <c r="R867" s="236" t="str">
        <f ca="1">IF(ISERROR($V867),"",OFFSET('Smelter Look-up'!$C$4,$V867-4,0)&amp;"")</f>
        <v/>
      </c>
      <c r="S867" s="250" t="str">
        <f t="shared" ca="1" si="39"/>
        <v/>
      </c>
      <c r="T867" s="250" t="str">
        <f ca="1">IF(B867="","",IF(ISERROR(MATCH($J867,SorP!$B$1:$B$6230,0)),"",INDIRECT("'SorP'!$A$"&amp;MATCH($J867,SorP!$B$1:$B$6230,0))))</f>
        <v/>
      </c>
      <c r="U867" s="280"/>
      <c r="V867" s="281" t="e">
        <f>IF(C867="",NA(),MATCH($B867&amp;$C867,'Smelter Look-up'!$J:$J,0))</f>
        <v>#N/A</v>
      </c>
      <c r="W867" s="282"/>
      <c r="X867" s="282">
        <f t="shared" ca="1" si="40"/>
        <v>0</v>
      </c>
      <c r="Y867" s="282"/>
      <c r="Z867" s="282"/>
      <c r="AB867" s="284" t="str">
        <f t="shared" si="41"/>
        <v/>
      </c>
    </row>
    <row r="868" spans="1:28" s="283" customFormat="1" ht="20.25">
      <c r="A868" s="235"/>
      <c r="B868" s="236" t="str">
        <f>IF(LEN(A868)=0,"",INDEX('Smelter Look-up'!$A:$A,MATCH($A868,'Smelter Look-up'!$E:$E,0)))</f>
        <v/>
      </c>
      <c r="C868" s="242" t="str">
        <f>IF(LEN(A868)=0,"",INDEX('Smelter Look-up'!$C:$C,MATCH($A868,'Smelter Look-up'!$E:$E,0)))</f>
        <v/>
      </c>
      <c r="D868" s="236"/>
      <c r="E868" s="236" t="str">
        <f ca="1">IF(ISERROR($V868),"",OFFSET('Smelter Look-up'!$D$4,$V868-4,0)&amp;"")</f>
        <v/>
      </c>
      <c r="F868" s="236" t="str">
        <f ca="1">IF(ISERROR($V868),"",OFFSET('Smelter Look-up'!$E$4,$V868-4,0))</f>
        <v/>
      </c>
      <c r="G868" s="236" t="str">
        <f ca="1">IF(C868=$X$4,"Enter smelter details", IF(ISERROR($V868),"",OFFSET('Smelter Look-up'!$F$4,$V868-4,0)))</f>
        <v/>
      </c>
      <c r="H868" s="237" t="str">
        <f ca="1">IF(ISERROR($V868),"",OFFSET('Smelter Look-up'!$G$4,$V868-4,0))</f>
        <v/>
      </c>
      <c r="I868" s="238" t="str">
        <f ca="1">IF(ISERROR($V868),"",OFFSET('Smelter Look-up'!$H$4,$V868-4,0))</f>
        <v/>
      </c>
      <c r="J868" s="238" t="str">
        <f ca="1">IF(ISERROR($V868),"",OFFSET('Smelter Look-up'!$I$4,$V868-4,0))</f>
        <v/>
      </c>
      <c r="K868" s="240"/>
      <c r="L868" s="240"/>
      <c r="M868" s="240"/>
      <c r="N868" s="240"/>
      <c r="O868" s="240"/>
      <c r="P868" s="239"/>
      <c r="Q868" s="241"/>
      <c r="R868" s="236" t="str">
        <f ca="1">IF(ISERROR($V868),"",OFFSET('Smelter Look-up'!$C$4,$V868-4,0)&amp;"")</f>
        <v/>
      </c>
      <c r="S868" s="250" t="str">
        <f t="shared" ca="1" si="39"/>
        <v/>
      </c>
      <c r="T868" s="250" t="str">
        <f ca="1">IF(B868="","",IF(ISERROR(MATCH($J868,SorP!$B$1:$B$6230,0)),"",INDIRECT("'SorP'!$A$"&amp;MATCH($J868,SorP!$B$1:$B$6230,0))))</f>
        <v/>
      </c>
      <c r="U868" s="280"/>
      <c r="V868" s="281" t="e">
        <f>IF(C868="",NA(),MATCH($B868&amp;$C868,'Smelter Look-up'!$J:$J,0))</f>
        <v>#N/A</v>
      </c>
      <c r="W868" s="282"/>
      <c r="X868" s="282">
        <f t="shared" ca="1" si="40"/>
        <v>0</v>
      </c>
      <c r="Y868" s="282"/>
      <c r="Z868" s="282"/>
      <c r="AB868" s="284" t="str">
        <f t="shared" si="41"/>
        <v/>
      </c>
    </row>
    <row r="869" spans="1:28" s="283" customFormat="1" ht="20.25">
      <c r="A869" s="235"/>
      <c r="B869" s="236" t="str">
        <f>IF(LEN(A869)=0,"",INDEX('Smelter Look-up'!$A:$A,MATCH($A869,'Smelter Look-up'!$E:$E,0)))</f>
        <v/>
      </c>
      <c r="C869" s="242" t="str">
        <f>IF(LEN(A869)=0,"",INDEX('Smelter Look-up'!$C:$C,MATCH($A869,'Smelter Look-up'!$E:$E,0)))</f>
        <v/>
      </c>
      <c r="D869" s="236"/>
      <c r="E869" s="236" t="str">
        <f ca="1">IF(ISERROR($V869),"",OFFSET('Smelter Look-up'!$D$4,$V869-4,0)&amp;"")</f>
        <v/>
      </c>
      <c r="F869" s="236" t="str">
        <f ca="1">IF(ISERROR($V869),"",OFFSET('Smelter Look-up'!$E$4,$V869-4,0))</f>
        <v/>
      </c>
      <c r="G869" s="236" t="str">
        <f ca="1">IF(C869=$X$4,"Enter smelter details", IF(ISERROR($V869),"",OFFSET('Smelter Look-up'!$F$4,$V869-4,0)))</f>
        <v/>
      </c>
      <c r="H869" s="237" t="str">
        <f ca="1">IF(ISERROR($V869),"",OFFSET('Smelter Look-up'!$G$4,$V869-4,0))</f>
        <v/>
      </c>
      <c r="I869" s="238" t="str">
        <f ca="1">IF(ISERROR($V869),"",OFFSET('Smelter Look-up'!$H$4,$V869-4,0))</f>
        <v/>
      </c>
      <c r="J869" s="238" t="str">
        <f ca="1">IF(ISERROR($V869),"",OFFSET('Smelter Look-up'!$I$4,$V869-4,0))</f>
        <v/>
      </c>
      <c r="K869" s="240"/>
      <c r="L869" s="240"/>
      <c r="M869" s="240"/>
      <c r="N869" s="240"/>
      <c r="O869" s="240"/>
      <c r="P869" s="239"/>
      <c r="Q869" s="241"/>
      <c r="R869" s="236" t="str">
        <f ca="1">IF(ISERROR($V869),"",OFFSET('Smelter Look-up'!$C$4,$V869-4,0)&amp;"")</f>
        <v/>
      </c>
      <c r="S869" s="250" t="str">
        <f t="shared" ca="1" si="39"/>
        <v/>
      </c>
      <c r="T869" s="250" t="str">
        <f ca="1">IF(B869="","",IF(ISERROR(MATCH($J869,SorP!$B$1:$B$6230,0)),"",INDIRECT("'SorP'!$A$"&amp;MATCH($J869,SorP!$B$1:$B$6230,0))))</f>
        <v/>
      </c>
      <c r="U869" s="280"/>
      <c r="V869" s="281" t="e">
        <f>IF(C869="",NA(),MATCH($B869&amp;$C869,'Smelter Look-up'!$J:$J,0))</f>
        <v>#N/A</v>
      </c>
      <c r="W869" s="282"/>
      <c r="X869" s="282">
        <f t="shared" ca="1" si="40"/>
        <v>0</v>
      </c>
      <c r="Y869" s="282"/>
      <c r="Z869" s="282"/>
      <c r="AB869" s="284" t="str">
        <f t="shared" si="41"/>
        <v/>
      </c>
    </row>
    <row r="870" spans="1:28" s="283" customFormat="1" ht="20.25">
      <c r="A870" s="235"/>
      <c r="B870" s="236" t="str">
        <f>IF(LEN(A870)=0,"",INDEX('Smelter Look-up'!$A:$A,MATCH($A870,'Smelter Look-up'!$E:$E,0)))</f>
        <v/>
      </c>
      <c r="C870" s="242" t="str">
        <f>IF(LEN(A870)=0,"",INDEX('Smelter Look-up'!$C:$C,MATCH($A870,'Smelter Look-up'!$E:$E,0)))</f>
        <v/>
      </c>
      <c r="D870" s="236"/>
      <c r="E870" s="236" t="str">
        <f ca="1">IF(ISERROR($V870),"",OFFSET('Smelter Look-up'!$D$4,$V870-4,0)&amp;"")</f>
        <v/>
      </c>
      <c r="F870" s="236" t="str">
        <f ca="1">IF(ISERROR($V870),"",OFFSET('Smelter Look-up'!$E$4,$V870-4,0))</f>
        <v/>
      </c>
      <c r="G870" s="236" t="str">
        <f ca="1">IF(C870=$X$4,"Enter smelter details", IF(ISERROR($V870),"",OFFSET('Smelter Look-up'!$F$4,$V870-4,0)))</f>
        <v/>
      </c>
      <c r="H870" s="237" t="str">
        <f ca="1">IF(ISERROR($V870),"",OFFSET('Smelter Look-up'!$G$4,$V870-4,0))</f>
        <v/>
      </c>
      <c r="I870" s="238" t="str">
        <f ca="1">IF(ISERROR($V870),"",OFFSET('Smelter Look-up'!$H$4,$V870-4,0))</f>
        <v/>
      </c>
      <c r="J870" s="238" t="str">
        <f ca="1">IF(ISERROR($V870),"",OFFSET('Smelter Look-up'!$I$4,$V870-4,0))</f>
        <v/>
      </c>
      <c r="K870" s="240"/>
      <c r="L870" s="240"/>
      <c r="M870" s="240"/>
      <c r="N870" s="240"/>
      <c r="O870" s="240"/>
      <c r="P870" s="239"/>
      <c r="Q870" s="241"/>
      <c r="R870" s="236" t="str">
        <f ca="1">IF(ISERROR($V870),"",OFFSET('Smelter Look-up'!$C$4,$V870-4,0)&amp;"")</f>
        <v/>
      </c>
      <c r="S870" s="250" t="str">
        <f t="shared" ca="1" si="39"/>
        <v/>
      </c>
      <c r="T870" s="250" t="str">
        <f ca="1">IF(B870="","",IF(ISERROR(MATCH($J870,SorP!$B$1:$B$6230,0)),"",INDIRECT("'SorP'!$A$"&amp;MATCH($J870,SorP!$B$1:$B$6230,0))))</f>
        <v/>
      </c>
      <c r="U870" s="280"/>
      <c r="V870" s="281" t="e">
        <f>IF(C870="",NA(),MATCH($B870&amp;$C870,'Smelter Look-up'!$J:$J,0))</f>
        <v>#N/A</v>
      </c>
      <c r="W870" s="282"/>
      <c r="X870" s="282">
        <f t="shared" ca="1" si="40"/>
        <v>0</v>
      </c>
      <c r="Y870" s="282"/>
      <c r="Z870" s="282"/>
      <c r="AB870" s="284" t="str">
        <f t="shared" si="41"/>
        <v/>
      </c>
    </row>
    <row r="871" spans="1:28" s="283" customFormat="1" ht="20.25">
      <c r="A871" s="235"/>
      <c r="B871" s="236" t="str">
        <f>IF(LEN(A871)=0,"",INDEX('Smelter Look-up'!$A:$A,MATCH($A871,'Smelter Look-up'!$E:$E,0)))</f>
        <v/>
      </c>
      <c r="C871" s="242" t="str">
        <f>IF(LEN(A871)=0,"",INDEX('Smelter Look-up'!$C:$C,MATCH($A871,'Smelter Look-up'!$E:$E,0)))</f>
        <v/>
      </c>
      <c r="D871" s="236"/>
      <c r="E871" s="236" t="str">
        <f ca="1">IF(ISERROR($V871),"",OFFSET('Smelter Look-up'!$D$4,$V871-4,0)&amp;"")</f>
        <v/>
      </c>
      <c r="F871" s="236" t="str">
        <f ca="1">IF(ISERROR($V871),"",OFFSET('Smelter Look-up'!$E$4,$V871-4,0))</f>
        <v/>
      </c>
      <c r="G871" s="236" t="str">
        <f ca="1">IF(C871=$X$4,"Enter smelter details", IF(ISERROR($V871),"",OFFSET('Smelter Look-up'!$F$4,$V871-4,0)))</f>
        <v/>
      </c>
      <c r="H871" s="237" t="str">
        <f ca="1">IF(ISERROR($V871),"",OFFSET('Smelter Look-up'!$G$4,$V871-4,0))</f>
        <v/>
      </c>
      <c r="I871" s="238" t="str">
        <f ca="1">IF(ISERROR($V871),"",OFFSET('Smelter Look-up'!$H$4,$V871-4,0))</f>
        <v/>
      </c>
      <c r="J871" s="238" t="str">
        <f ca="1">IF(ISERROR($V871),"",OFFSET('Smelter Look-up'!$I$4,$V871-4,0))</f>
        <v/>
      </c>
      <c r="K871" s="240"/>
      <c r="L871" s="240"/>
      <c r="M871" s="240"/>
      <c r="N871" s="240"/>
      <c r="O871" s="240"/>
      <c r="P871" s="239"/>
      <c r="Q871" s="241"/>
      <c r="R871" s="236" t="str">
        <f ca="1">IF(ISERROR($V871),"",OFFSET('Smelter Look-up'!$C$4,$V871-4,0)&amp;"")</f>
        <v/>
      </c>
      <c r="S871" s="250" t="str">
        <f t="shared" ca="1" si="39"/>
        <v/>
      </c>
      <c r="T871" s="250" t="str">
        <f ca="1">IF(B871="","",IF(ISERROR(MATCH($J871,SorP!$B$1:$B$6230,0)),"",INDIRECT("'SorP'!$A$"&amp;MATCH($J871,SorP!$B$1:$B$6230,0))))</f>
        <v/>
      </c>
      <c r="U871" s="280"/>
      <c r="V871" s="281" t="e">
        <f>IF(C871="",NA(),MATCH($B871&amp;$C871,'Smelter Look-up'!$J:$J,0))</f>
        <v>#N/A</v>
      </c>
      <c r="W871" s="282"/>
      <c r="X871" s="282">
        <f t="shared" ca="1" si="40"/>
        <v>0</v>
      </c>
      <c r="Y871" s="282"/>
      <c r="Z871" s="282"/>
      <c r="AB871" s="284" t="str">
        <f t="shared" si="41"/>
        <v/>
      </c>
    </row>
    <row r="872" spans="1:28" s="283" customFormat="1" ht="20.25">
      <c r="A872" s="235"/>
      <c r="B872" s="236" t="str">
        <f>IF(LEN(A872)=0,"",INDEX('Smelter Look-up'!$A:$A,MATCH($A872,'Smelter Look-up'!$E:$E,0)))</f>
        <v/>
      </c>
      <c r="C872" s="242" t="str">
        <f>IF(LEN(A872)=0,"",INDEX('Smelter Look-up'!$C:$C,MATCH($A872,'Smelter Look-up'!$E:$E,0)))</f>
        <v/>
      </c>
      <c r="D872" s="236"/>
      <c r="E872" s="236" t="str">
        <f ca="1">IF(ISERROR($V872),"",OFFSET('Smelter Look-up'!$D$4,$V872-4,0)&amp;"")</f>
        <v/>
      </c>
      <c r="F872" s="236" t="str">
        <f ca="1">IF(ISERROR($V872),"",OFFSET('Smelter Look-up'!$E$4,$V872-4,0))</f>
        <v/>
      </c>
      <c r="G872" s="236" t="str">
        <f ca="1">IF(C872=$X$4,"Enter smelter details", IF(ISERROR($V872),"",OFFSET('Smelter Look-up'!$F$4,$V872-4,0)))</f>
        <v/>
      </c>
      <c r="H872" s="237" t="str">
        <f ca="1">IF(ISERROR($V872),"",OFFSET('Smelter Look-up'!$G$4,$V872-4,0))</f>
        <v/>
      </c>
      <c r="I872" s="238" t="str">
        <f ca="1">IF(ISERROR($V872),"",OFFSET('Smelter Look-up'!$H$4,$V872-4,0))</f>
        <v/>
      </c>
      <c r="J872" s="238" t="str">
        <f ca="1">IF(ISERROR($V872),"",OFFSET('Smelter Look-up'!$I$4,$V872-4,0))</f>
        <v/>
      </c>
      <c r="K872" s="240"/>
      <c r="L872" s="240"/>
      <c r="M872" s="240"/>
      <c r="N872" s="240"/>
      <c r="O872" s="240"/>
      <c r="P872" s="239"/>
      <c r="Q872" s="241"/>
      <c r="R872" s="236" t="str">
        <f ca="1">IF(ISERROR($V872),"",OFFSET('Smelter Look-up'!$C$4,$V872-4,0)&amp;"")</f>
        <v/>
      </c>
      <c r="S872" s="250" t="str">
        <f t="shared" ca="1" si="39"/>
        <v/>
      </c>
      <c r="T872" s="250" t="str">
        <f ca="1">IF(B872="","",IF(ISERROR(MATCH($J872,SorP!$B$1:$B$6230,0)),"",INDIRECT("'SorP'!$A$"&amp;MATCH($J872,SorP!$B$1:$B$6230,0))))</f>
        <v/>
      </c>
      <c r="U872" s="280"/>
      <c r="V872" s="281" t="e">
        <f>IF(C872="",NA(),MATCH($B872&amp;$C872,'Smelter Look-up'!$J:$J,0))</f>
        <v>#N/A</v>
      </c>
      <c r="W872" s="282"/>
      <c r="X872" s="282">
        <f t="shared" ca="1" si="40"/>
        <v>0</v>
      </c>
      <c r="Y872" s="282"/>
      <c r="Z872" s="282"/>
      <c r="AB872" s="284" t="str">
        <f t="shared" si="41"/>
        <v/>
      </c>
    </row>
    <row r="873" spans="1:28" s="283" customFormat="1" ht="20.25">
      <c r="A873" s="235"/>
      <c r="B873" s="236" t="str">
        <f>IF(LEN(A873)=0,"",INDEX('Smelter Look-up'!$A:$A,MATCH($A873,'Smelter Look-up'!$E:$E,0)))</f>
        <v/>
      </c>
      <c r="C873" s="242" t="str">
        <f>IF(LEN(A873)=0,"",INDEX('Smelter Look-up'!$C:$C,MATCH($A873,'Smelter Look-up'!$E:$E,0)))</f>
        <v/>
      </c>
      <c r="D873" s="236"/>
      <c r="E873" s="236" t="str">
        <f ca="1">IF(ISERROR($V873),"",OFFSET('Smelter Look-up'!$D$4,$V873-4,0)&amp;"")</f>
        <v/>
      </c>
      <c r="F873" s="236" t="str">
        <f ca="1">IF(ISERROR($V873),"",OFFSET('Smelter Look-up'!$E$4,$V873-4,0))</f>
        <v/>
      </c>
      <c r="G873" s="236" t="str">
        <f ca="1">IF(C873=$X$4,"Enter smelter details", IF(ISERROR($V873),"",OFFSET('Smelter Look-up'!$F$4,$V873-4,0)))</f>
        <v/>
      </c>
      <c r="H873" s="237" t="str">
        <f ca="1">IF(ISERROR($V873),"",OFFSET('Smelter Look-up'!$G$4,$V873-4,0))</f>
        <v/>
      </c>
      <c r="I873" s="238" t="str">
        <f ca="1">IF(ISERROR($V873),"",OFFSET('Smelter Look-up'!$H$4,$V873-4,0))</f>
        <v/>
      </c>
      <c r="J873" s="238" t="str">
        <f ca="1">IF(ISERROR($V873),"",OFFSET('Smelter Look-up'!$I$4,$V873-4,0))</f>
        <v/>
      </c>
      <c r="K873" s="240"/>
      <c r="L873" s="240"/>
      <c r="M873" s="240"/>
      <c r="N873" s="240"/>
      <c r="O873" s="240"/>
      <c r="P873" s="239"/>
      <c r="Q873" s="241"/>
      <c r="R873" s="236" t="str">
        <f ca="1">IF(ISERROR($V873),"",OFFSET('Smelter Look-up'!$C$4,$V873-4,0)&amp;"")</f>
        <v/>
      </c>
      <c r="S873" s="250" t="str">
        <f t="shared" ca="1" si="39"/>
        <v/>
      </c>
      <c r="T873" s="250" t="str">
        <f ca="1">IF(B873="","",IF(ISERROR(MATCH($J873,SorP!$B$1:$B$6230,0)),"",INDIRECT("'SorP'!$A$"&amp;MATCH($J873,SorP!$B$1:$B$6230,0))))</f>
        <v/>
      </c>
      <c r="U873" s="280"/>
      <c r="V873" s="281" t="e">
        <f>IF(C873="",NA(),MATCH($B873&amp;$C873,'Smelter Look-up'!$J:$J,0))</f>
        <v>#N/A</v>
      </c>
      <c r="W873" s="282"/>
      <c r="X873" s="282">
        <f t="shared" ca="1" si="40"/>
        <v>0</v>
      </c>
      <c r="Y873" s="282"/>
      <c r="Z873" s="282"/>
      <c r="AB873" s="284" t="str">
        <f t="shared" si="41"/>
        <v/>
      </c>
    </row>
    <row r="874" spans="1:28" s="283" customFormat="1" ht="20.25">
      <c r="A874" s="235"/>
      <c r="B874" s="236" t="str">
        <f>IF(LEN(A874)=0,"",INDEX('Smelter Look-up'!$A:$A,MATCH($A874,'Smelter Look-up'!$E:$E,0)))</f>
        <v/>
      </c>
      <c r="C874" s="242" t="str">
        <f>IF(LEN(A874)=0,"",INDEX('Smelter Look-up'!$C:$C,MATCH($A874,'Smelter Look-up'!$E:$E,0)))</f>
        <v/>
      </c>
      <c r="D874" s="236"/>
      <c r="E874" s="236" t="str">
        <f ca="1">IF(ISERROR($V874),"",OFFSET('Smelter Look-up'!$D$4,$V874-4,0)&amp;"")</f>
        <v/>
      </c>
      <c r="F874" s="236" t="str">
        <f ca="1">IF(ISERROR($V874),"",OFFSET('Smelter Look-up'!$E$4,$V874-4,0))</f>
        <v/>
      </c>
      <c r="G874" s="236" t="str">
        <f ca="1">IF(C874=$X$4,"Enter smelter details", IF(ISERROR($V874),"",OFFSET('Smelter Look-up'!$F$4,$V874-4,0)))</f>
        <v/>
      </c>
      <c r="H874" s="237" t="str">
        <f ca="1">IF(ISERROR($V874),"",OFFSET('Smelter Look-up'!$G$4,$V874-4,0))</f>
        <v/>
      </c>
      <c r="I874" s="238" t="str">
        <f ca="1">IF(ISERROR($V874),"",OFFSET('Smelter Look-up'!$H$4,$V874-4,0))</f>
        <v/>
      </c>
      <c r="J874" s="238" t="str">
        <f ca="1">IF(ISERROR($V874),"",OFFSET('Smelter Look-up'!$I$4,$V874-4,0))</f>
        <v/>
      </c>
      <c r="K874" s="240"/>
      <c r="L874" s="240"/>
      <c r="M874" s="240"/>
      <c r="N874" s="240"/>
      <c r="O874" s="240"/>
      <c r="P874" s="239"/>
      <c r="Q874" s="241"/>
      <c r="R874" s="236" t="str">
        <f ca="1">IF(ISERROR($V874),"",OFFSET('Smelter Look-up'!$C$4,$V874-4,0)&amp;"")</f>
        <v/>
      </c>
      <c r="S874" s="250" t="str">
        <f t="shared" ca="1" si="39"/>
        <v/>
      </c>
      <c r="T874" s="250" t="str">
        <f ca="1">IF(B874="","",IF(ISERROR(MATCH($J874,SorP!$B$1:$B$6230,0)),"",INDIRECT("'SorP'!$A$"&amp;MATCH($J874,SorP!$B$1:$B$6230,0))))</f>
        <v/>
      </c>
      <c r="U874" s="280"/>
      <c r="V874" s="281" t="e">
        <f>IF(C874="",NA(),MATCH($B874&amp;$C874,'Smelter Look-up'!$J:$J,0))</f>
        <v>#N/A</v>
      </c>
      <c r="W874" s="282"/>
      <c r="X874" s="282">
        <f t="shared" ca="1" si="40"/>
        <v>0</v>
      </c>
      <c r="Y874" s="282"/>
      <c r="Z874" s="282"/>
      <c r="AB874" s="284" t="str">
        <f t="shared" si="41"/>
        <v/>
      </c>
    </row>
    <row r="875" spans="1:28" s="283" customFormat="1" ht="20.25">
      <c r="A875" s="235"/>
      <c r="B875" s="236" t="str">
        <f>IF(LEN(A875)=0,"",INDEX('Smelter Look-up'!$A:$A,MATCH($A875,'Smelter Look-up'!$E:$E,0)))</f>
        <v/>
      </c>
      <c r="C875" s="242" t="str">
        <f>IF(LEN(A875)=0,"",INDEX('Smelter Look-up'!$C:$C,MATCH($A875,'Smelter Look-up'!$E:$E,0)))</f>
        <v/>
      </c>
      <c r="D875" s="236"/>
      <c r="E875" s="236" t="str">
        <f ca="1">IF(ISERROR($V875),"",OFFSET('Smelter Look-up'!$D$4,$V875-4,0)&amp;"")</f>
        <v/>
      </c>
      <c r="F875" s="236" t="str">
        <f ca="1">IF(ISERROR($V875),"",OFFSET('Smelter Look-up'!$E$4,$V875-4,0))</f>
        <v/>
      </c>
      <c r="G875" s="236" t="str">
        <f ca="1">IF(C875=$X$4,"Enter smelter details", IF(ISERROR($V875),"",OFFSET('Smelter Look-up'!$F$4,$V875-4,0)))</f>
        <v/>
      </c>
      <c r="H875" s="237" t="str">
        <f ca="1">IF(ISERROR($V875),"",OFFSET('Smelter Look-up'!$G$4,$V875-4,0))</f>
        <v/>
      </c>
      <c r="I875" s="238" t="str">
        <f ca="1">IF(ISERROR($V875),"",OFFSET('Smelter Look-up'!$H$4,$V875-4,0))</f>
        <v/>
      </c>
      <c r="J875" s="238" t="str">
        <f ca="1">IF(ISERROR($V875),"",OFFSET('Smelter Look-up'!$I$4,$V875-4,0))</f>
        <v/>
      </c>
      <c r="K875" s="240"/>
      <c r="L875" s="240"/>
      <c r="M875" s="240"/>
      <c r="N875" s="240"/>
      <c r="O875" s="240"/>
      <c r="P875" s="239"/>
      <c r="Q875" s="241"/>
      <c r="R875" s="236" t="str">
        <f ca="1">IF(ISERROR($V875),"",OFFSET('Smelter Look-up'!$C$4,$V875-4,0)&amp;"")</f>
        <v/>
      </c>
      <c r="S875" s="250" t="str">
        <f t="shared" ca="1" si="39"/>
        <v/>
      </c>
      <c r="T875" s="250" t="str">
        <f ca="1">IF(B875="","",IF(ISERROR(MATCH($J875,SorP!$B$1:$B$6230,0)),"",INDIRECT("'SorP'!$A$"&amp;MATCH($J875,SorP!$B$1:$B$6230,0))))</f>
        <v/>
      </c>
      <c r="U875" s="280"/>
      <c r="V875" s="281" t="e">
        <f>IF(C875="",NA(),MATCH($B875&amp;$C875,'Smelter Look-up'!$J:$J,0))</f>
        <v>#N/A</v>
      </c>
      <c r="W875" s="282"/>
      <c r="X875" s="282">
        <f t="shared" ca="1" si="40"/>
        <v>0</v>
      </c>
      <c r="Y875" s="282"/>
      <c r="Z875" s="282"/>
      <c r="AB875" s="284" t="str">
        <f t="shared" si="41"/>
        <v/>
      </c>
    </row>
    <row r="876" spans="1:28" s="283" customFormat="1" ht="20.25">
      <c r="A876" s="235"/>
      <c r="B876" s="236" t="str">
        <f>IF(LEN(A876)=0,"",INDEX('Smelter Look-up'!$A:$A,MATCH($A876,'Smelter Look-up'!$E:$E,0)))</f>
        <v/>
      </c>
      <c r="C876" s="242" t="str">
        <f>IF(LEN(A876)=0,"",INDEX('Smelter Look-up'!$C:$C,MATCH($A876,'Smelter Look-up'!$E:$E,0)))</f>
        <v/>
      </c>
      <c r="D876" s="236"/>
      <c r="E876" s="236" t="str">
        <f ca="1">IF(ISERROR($V876),"",OFFSET('Smelter Look-up'!$D$4,$V876-4,0)&amp;"")</f>
        <v/>
      </c>
      <c r="F876" s="236" t="str">
        <f ca="1">IF(ISERROR($V876),"",OFFSET('Smelter Look-up'!$E$4,$V876-4,0))</f>
        <v/>
      </c>
      <c r="G876" s="236" t="str">
        <f ca="1">IF(C876=$X$4,"Enter smelter details", IF(ISERROR($V876),"",OFFSET('Smelter Look-up'!$F$4,$V876-4,0)))</f>
        <v/>
      </c>
      <c r="H876" s="237" t="str">
        <f ca="1">IF(ISERROR($V876),"",OFFSET('Smelter Look-up'!$G$4,$V876-4,0))</f>
        <v/>
      </c>
      <c r="I876" s="238" t="str">
        <f ca="1">IF(ISERROR($V876),"",OFFSET('Smelter Look-up'!$H$4,$V876-4,0))</f>
        <v/>
      </c>
      <c r="J876" s="238" t="str">
        <f ca="1">IF(ISERROR($V876),"",OFFSET('Smelter Look-up'!$I$4,$V876-4,0))</f>
        <v/>
      </c>
      <c r="K876" s="240"/>
      <c r="L876" s="240"/>
      <c r="M876" s="240"/>
      <c r="N876" s="240"/>
      <c r="O876" s="240"/>
      <c r="P876" s="239"/>
      <c r="Q876" s="241"/>
      <c r="R876" s="236" t="str">
        <f ca="1">IF(ISERROR($V876),"",OFFSET('Smelter Look-up'!$C$4,$V876-4,0)&amp;"")</f>
        <v/>
      </c>
      <c r="S876" s="250" t="str">
        <f t="shared" ca="1" si="39"/>
        <v/>
      </c>
      <c r="T876" s="250" t="str">
        <f ca="1">IF(B876="","",IF(ISERROR(MATCH($J876,SorP!$B$1:$B$6230,0)),"",INDIRECT("'SorP'!$A$"&amp;MATCH($J876,SorP!$B$1:$B$6230,0))))</f>
        <v/>
      </c>
      <c r="U876" s="280"/>
      <c r="V876" s="281" t="e">
        <f>IF(C876="",NA(),MATCH($B876&amp;$C876,'Smelter Look-up'!$J:$J,0))</f>
        <v>#N/A</v>
      </c>
      <c r="W876" s="282"/>
      <c r="X876" s="282">
        <f t="shared" ca="1" si="40"/>
        <v>0</v>
      </c>
      <c r="Y876" s="282"/>
      <c r="Z876" s="282"/>
      <c r="AB876" s="284" t="str">
        <f t="shared" si="41"/>
        <v/>
      </c>
    </row>
    <row r="877" spans="1:28" s="283" customFormat="1" ht="20.25">
      <c r="A877" s="235"/>
      <c r="B877" s="236" t="str">
        <f>IF(LEN(A877)=0,"",INDEX('Smelter Look-up'!$A:$A,MATCH($A877,'Smelter Look-up'!$E:$E,0)))</f>
        <v/>
      </c>
      <c r="C877" s="242" t="str">
        <f>IF(LEN(A877)=0,"",INDEX('Smelter Look-up'!$C:$C,MATCH($A877,'Smelter Look-up'!$E:$E,0)))</f>
        <v/>
      </c>
      <c r="D877" s="236"/>
      <c r="E877" s="236" t="str">
        <f ca="1">IF(ISERROR($V877),"",OFFSET('Smelter Look-up'!$D$4,$V877-4,0)&amp;"")</f>
        <v/>
      </c>
      <c r="F877" s="236" t="str">
        <f ca="1">IF(ISERROR($V877),"",OFFSET('Smelter Look-up'!$E$4,$V877-4,0))</f>
        <v/>
      </c>
      <c r="G877" s="236" t="str">
        <f ca="1">IF(C877=$X$4,"Enter smelter details", IF(ISERROR($V877),"",OFFSET('Smelter Look-up'!$F$4,$V877-4,0)))</f>
        <v/>
      </c>
      <c r="H877" s="237" t="str">
        <f ca="1">IF(ISERROR($V877),"",OFFSET('Smelter Look-up'!$G$4,$V877-4,0))</f>
        <v/>
      </c>
      <c r="I877" s="238" t="str">
        <f ca="1">IF(ISERROR($V877),"",OFFSET('Smelter Look-up'!$H$4,$V877-4,0))</f>
        <v/>
      </c>
      <c r="J877" s="238" t="str">
        <f ca="1">IF(ISERROR($V877),"",OFFSET('Smelter Look-up'!$I$4,$V877-4,0))</f>
        <v/>
      </c>
      <c r="K877" s="240"/>
      <c r="L877" s="240"/>
      <c r="M877" s="240"/>
      <c r="N877" s="240"/>
      <c r="O877" s="240"/>
      <c r="P877" s="239"/>
      <c r="Q877" s="241"/>
      <c r="R877" s="236" t="str">
        <f ca="1">IF(ISERROR($V877),"",OFFSET('Smelter Look-up'!$C$4,$V877-4,0)&amp;"")</f>
        <v/>
      </c>
      <c r="S877" s="250" t="str">
        <f t="shared" ca="1" si="39"/>
        <v/>
      </c>
      <c r="T877" s="250" t="str">
        <f ca="1">IF(B877="","",IF(ISERROR(MATCH($J877,SorP!$B$1:$B$6230,0)),"",INDIRECT("'SorP'!$A$"&amp;MATCH($J877,SorP!$B$1:$B$6230,0))))</f>
        <v/>
      </c>
      <c r="U877" s="280"/>
      <c r="V877" s="281" t="e">
        <f>IF(C877="",NA(),MATCH($B877&amp;$C877,'Smelter Look-up'!$J:$J,0))</f>
        <v>#N/A</v>
      </c>
      <c r="W877" s="282"/>
      <c r="X877" s="282">
        <f t="shared" ca="1" si="40"/>
        <v>0</v>
      </c>
      <c r="Y877" s="282"/>
      <c r="Z877" s="282"/>
      <c r="AB877" s="284" t="str">
        <f t="shared" si="41"/>
        <v/>
      </c>
    </row>
    <row r="878" spans="1:28" s="283" customFormat="1" ht="20.25">
      <c r="A878" s="235"/>
      <c r="B878" s="236" t="str">
        <f>IF(LEN(A878)=0,"",INDEX('Smelter Look-up'!$A:$A,MATCH($A878,'Smelter Look-up'!$E:$E,0)))</f>
        <v/>
      </c>
      <c r="C878" s="242" t="str">
        <f>IF(LEN(A878)=0,"",INDEX('Smelter Look-up'!$C:$C,MATCH($A878,'Smelter Look-up'!$E:$E,0)))</f>
        <v/>
      </c>
      <c r="D878" s="236"/>
      <c r="E878" s="236" t="str">
        <f ca="1">IF(ISERROR($V878),"",OFFSET('Smelter Look-up'!$D$4,$V878-4,0)&amp;"")</f>
        <v/>
      </c>
      <c r="F878" s="236" t="str">
        <f ca="1">IF(ISERROR($V878),"",OFFSET('Smelter Look-up'!$E$4,$V878-4,0))</f>
        <v/>
      </c>
      <c r="G878" s="236" t="str">
        <f ca="1">IF(C878=$X$4,"Enter smelter details", IF(ISERROR($V878),"",OFFSET('Smelter Look-up'!$F$4,$V878-4,0)))</f>
        <v/>
      </c>
      <c r="H878" s="237" t="str">
        <f ca="1">IF(ISERROR($V878),"",OFFSET('Smelter Look-up'!$G$4,$V878-4,0))</f>
        <v/>
      </c>
      <c r="I878" s="238" t="str">
        <f ca="1">IF(ISERROR($V878),"",OFFSET('Smelter Look-up'!$H$4,$V878-4,0))</f>
        <v/>
      </c>
      <c r="J878" s="238" t="str">
        <f ca="1">IF(ISERROR($V878),"",OFFSET('Smelter Look-up'!$I$4,$V878-4,0))</f>
        <v/>
      </c>
      <c r="K878" s="240"/>
      <c r="L878" s="240"/>
      <c r="M878" s="240"/>
      <c r="N878" s="240"/>
      <c r="O878" s="240"/>
      <c r="P878" s="239"/>
      <c r="Q878" s="241"/>
      <c r="R878" s="236" t="str">
        <f ca="1">IF(ISERROR($V878),"",OFFSET('Smelter Look-up'!$C$4,$V878-4,0)&amp;"")</f>
        <v/>
      </c>
      <c r="S878" s="250" t="str">
        <f t="shared" ca="1" si="39"/>
        <v/>
      </c>
      <c r="T878" s="250" t="str">
        <f ca="1">IF(B878="","",IF(ISERROR(MATCH($J878,SorP!$B$1:$B$6230,0)),"",INDIRECT("'SorP'!$A$"&amp;MATCH($J878,SorP!$B$1:$B$6230,0))))</f>
        <v/>
      </c>
      <c r="U878" s="280"/>
      <c r="V878" s="281" t="e">
        <f>IF(C878="",NA(),MATCH($B878&amp;$C878,'Smelter Look-up'!$J:$J,0))</f>
        <v>#N/A</v>
      </c>
      <c r="W878" s="282"/>
      <c r="X878" s="282">
        <f t="shared" ca="1" si="40"/>
        <v>0</v>
      </c>
      <c r="Y878" s="282"/>
      <c r="Z878" s="282"/>
      <c r="AB878" s="284" t="str">
        <f t="shared" si="41"/>
        <v/>
      </c>
    </row>
    <row r="879" spans="1:28" s="283" customFormat="1" ht="20.25">
      <c r="A879" s="235"/>
      <c r="B879" s="236" t="str">
        <f>IF(LEN(A879)=0,"",INDEX('Smelter Look-up'!$A:$A,MATCH($A879,'Smelter Look-up'!$E:$E,0)))</f>
        <v/>
      </c>
      <c r="C879" s="242" t="str">
        <f>IF(LEN(A879)=0,"",INDEX('Smelter Look-up'!$C:$C,MATCH($A879,'Smelter Look-up'!$E:$E,0)))</f>
        <v/>
      </c>
      <c r="D879" s="236"/>
      <c r="E879" s="236" t="str">
        <f ca="1">IF(ISERROR($V879),"",OFFSET('Smelter Look-up'!$D$4,$V879-4,0)&amp;"")</f>
        <v/>
      </c>
      <c r="F879" s="236" t="str">
        <f ca="1">IF(ISERROR($V879),"",OFFSET('Smelter Look-up'!$E$4,$V879-4,0))</f>
        <v/>
      </c>
      <c r="G879" s="236" t="str">
        <f ca="1">IF(C879=$X$4,"Enter smelter details", IF(ISERROR($V879),"",OFFSET('Smelter Look-up'!$F$4,$V879-4,0)))</f>
        <v/>
      </c>
      <c r="H879" s="237" t="str">
        <f ca="1">IF(ISERROR($V879),"",OFFSET('Smelter Look-up'!$G$4,$V879-4,0))</f>
        <v/>
      </c>
      <c r="I879" s="238" t="str">
        <f ca="1">IF(ISERROR($V879),"",OFFSET('Smelter Look-up'!$H$4,$V879-4,0))</f>
        <v/>
      </c>
      <c r="J879" s="238" t="str">
        <f ca="1">IF(ISERROR($V879),"",OFFSET('Smelter Look-up'!$I$4,$V879-4,0))</f>
        <v/>
      </c>
      <c r="K879" s="240"/>
      <c r="L879" s="240"/>
      <c r="M879" s="240"/>
      <c r="N879" s="240"/>
      <c r="O879" s="240"/>
      <c r="P879" s="239"/>
      <c r="Q879" s="241"/>
      <c r="R879" s="236" t="str">
        <f ca="1">IF(ISERROR($V879),"",OFFSET('Smelter Look-up'!$C$4,$V879-4,0)&amp;"")</f>
        <v/>
      </c>
      <c r="S879" s="250" t="str">
        <f t="shared" ca="1" si="39"/>
        <v/>
      </c>
      <c r="T879" s="250" t="str">
        <f ca="1">IF(B879="","",IF(ISERROR(MATCH($J879,SorP!$B$1:$B$6230,0)),"",INDIRECT("'SorP'!$A$"&amp;MATCH($J879,SorP!$B$1:$B$6230,0))))</f>
        <v/>
      </c>
      <c r="U879" s="280"/>
      <c r="V879" s="281" t="e">
        <f>IF(C879="",NA(),MATCH($B879&amp;$C879,'Smelter Look-up'!$J:$J,0))</f>
        <v>#N/A</v>
      </c>
      <c r="W879" s="282"/>
      <c r="X879" s="282">
        <f t="shared" ca="1" si="40"/>
        <v>0</v>
      </c>
      <c r="Y879" s="282"/>
      <c r="Z879" s="282"/>
      <c r="AB879" s="284" t="str">
        <f t="shared" si="41"/>
        <v/>
      </c>
    </row>
    <row r="880" spans="1:28" s="283" customFormat="1" ht="20.25">
      <c r="A880" s="235"/>
      <c r="B880" s="236" t="str">
        <f>IF(LEN(A880)=0,"",INDEX('Smelter Look-up'!$A:$A,MATCH($A880,'Smelter Look-up'!$E:$E,0)))</f>
        <v/>
      </c>
      <c r="C880" s="242" t="str">
        <f>IF(LEN(A880)=0,"",INDEX('Smelter Look-up'!$C:$C,MATCH($A880,'Smelter Look-up'!$E:$E,0)))</f>
        <v/>
      </c>
      <c r="D880" s="236"/>
      <c r="E880" s="236" t="str">
        <f ca="1">IF(ISERROR($V880),"",OFFSET('Smelter Look-up'!$D$4,$V880-4,0)&amp;"")</f>
        <v/>
      </c>
      <c r="F880" s="236" t="str">
        <f ca="1">IF(ISERROR($V880),"",OFFSET('Smelter Look-up'!$E$4,$V880-4,0))</f>
        <v/>
      </c>
      <c r="G880" s="236" t="str">
        <f ca="1">IF(C880=$X$4,"Enter smelter details", IF(ISERROR($V880),"",OFFSET('Smelter Look-up'!$F$4,$V880-4,0)))</f>
        <v/>
      </c>
      <c r="H880" s="237" t="str">
        <f ca="1">IF(ISERROR($V880),"",OFFSET('Smelter Look-up'!$G$4,$V880-4,0))</f>
        <v/>
      </c>
      <c r="I880" s="238" t="str">
        <f ca="1">IF(ISERROR($V880),"",OFFSET('Smelter Look-up'!$H$4,$V880-4,0))</f>
        <v/>
      </c>
      <c r="J880" s="238" t="str">
        <f ca="1">IF(ISERROR($V880),"",OFFSET('Smelter Look-up'!$I$4,$V880-4,0))</f>
        <v/>
      </c>
      <c r="K880" s="240"/>
      <c r="L880" s="240"/>
      <c r="M880" s="240"/>
      <c r="N880" s="240"/>
      <c r="O880" s="240"/>
      <c r="P880" s="239"/>
      <c r="Q880" s="241"/>
      <c r="R880" s="236" t="str">
        <f ca="1">IF(ISERROR($V880),"",OFFSET('Smelter Look-up'!$C$4,$V880-4,0)&amp;"")</f>
        <v/>
      </c>
      <c r="S880" s="250" t="str">
        <f t="shared" ca="1" si="39"/>
        <v/>
      </c>
      <c r="T880" s="250" t="str">
        <f ca="1">IF(B880="","",IF(ISERROR(MATCH($J880,SorP!$B$1:$B$6230,0)),"",INDIRECT("'SorP'!$A$"&amp;MATCH($J880,SorP!$B$1:$B$6230,0))))</f>
        <v/>
      </c>
      <c r="U880" s="280"/>
      <c r="V880" s="281" t="e">
        <f>IF(C880="",NA(),MATCH($B880&amp;$C880,'Smelter Look-up'!$J:$J,0))</f>
        <v>#N/A</v>
      </c>
      <c r="W880" s="282"/>
      <c r="X880" s="282">
        <f t="shared" ca="1" si="40"/>
        <v>0</v>
      </c>
      <c r="Y880" s="282"/>
      <c r="Z880" s="282"/>
      <c r="AB880" s="284" t="str">
        <f t="shared" si="41"/>
        <v/>
      </c>
    </row>
    <row r="881" spans="1:28" s="283" customFormat="1" ht="20.25">
      <c r="A881" s="235"/>
      <c r="B881" s="236" t="str">
        <f>IF(LEN(A881)=0,"",INDEX('Smelter Look-up'!$A:$A,MATCH($A881,'Smelter Look-up'!$E:$E,0)))</f>
        <v/>
      </c>
      <c r="C881" s="242" t="str">
        <f>IF(LEN(A881)=0,"",INDEX('Smelter Look-up'!$C:$C,MATCH($A881,'Smelter Look-up'!$E:$E,0)))</f>
        <v/>
      </c>
      <c r="D881" s="236"/>
      <c r="E881" s="236" t="str">
        <f ca="1">IF(ISERROR($V881),"",OFFSET('Smelter Look-up'!$D$4,$V881-4,0)&amp;"")</f>
        <v/>
      </c>
      <c r="F881" s="236" t="str">
        <f ca="1">IF(ISERROR($V881),"",OFFSET('Smelter Look-up'!$E$4,$V881-4,0))</f>
        <v/>
      </c>
      <c r="G881" s="236" t="str">
        <f ca="1">IF(C881=$X$4,"Enter smelter details", IF(ISERROR($V881),"",OFFSET('Smelter Look-up'!$F$4,$V881-4,0)))</f>
        <v/>
      </c>
      <c r="H881" s="237" t="str">
        <f ca="1">IF(ISERROR($V881),"",OFFSET('Smelter Look-up'!$G$4,$V881-4,0))</f>
        <v/>
      </c>
      <c r="I881" s="238" t="str">
        <f ca="1">IF(ISERROR($V881),"",OFFSET('Smelter Look-up'!$H$4,$V881-4,0))</f>
        <v/>
      </c>
      <c r="J881" s="238" t="str">
        <f ca="1">IF(ISERROR($V881),"",OFFSET('Smelter Look-up'!$I$4,$V881-4,0))</f>
        <v/>
      </c>
      <c r="K881" s="240"/>
      <c r="L881" s="240"/>
      <c r="M881" s="240"/>
      <c r="N881" s="240"/>
      <c r="O881" s="240"/>
      <c r="P881" s="239"/>
      <c r="Q881" s="241"/>
      <c r="R881" s="236" t="str">
        <f ca="1">IF(ISERROR($V881),"",OFFSET('Smelter Look-up'!$C$4,$V881-4,0)&amp;"")</f>
        <v/>
      </c>
      <c r="S881" s="250" t="str">
        <f t="shared" ca="1" si="39"/>
        <v/>
      </c>
      <c r="T881" s="250" t="str">
        <f ca="1">IF(B881="","",IF(ISERROR(MATCH($J881,SorP!$B$1:$B$6230,0)),"",INDIRECT("'SorP'!$A$"&amp;MATCH($J881,SorP!$B$1:$B$6230,0))))</f>
        <v/>
      </c>
      <c r="U881" s="280"/>
      <c r="V881" s="281" t="e">
        <f>IF(C881="",NA(),MATCH($B881&amp;$C881,'Smelter Look-up'!$J:$J,0))</f>
        <v>#N/A</v>
      </c>
      <c r="W881" s="282"/>
      <c r="X881" s="282">
        <f t="shared" ca="1" si="40"/>
        <v>0</v>
      </c>
      <c r="Y881" s="282"/>
      <c r="Z881" s="282"/>
      <c r="AB881" s="284" t="str">
        <f t="shared" si="41"/>
        <v/>
      </c>
    </row>
    <row r="882" spans="1:28" s="283" customFormat="1" ht="20.25">
      <c r="A882" s="235"/>
      <c r="B882" s="236" t="str">
        <f>IF(LEN(A882)=0,"",INDEX('Smelter Look-up'!$A:$A,MATCH($A882,'Smelter Look-up'!$E:$E,0)))</f>
        <v/>
      </c>
      <c r="C882" s="242" t="str">
        <f>IF(LEN(A882)=0,"",INDEX('Smelter Look-up'!$C:$C,MATCH($A882,'Smelter Look-up'!$E:$E,0)))</f>
        <v/>
      </c>
      <c r="D882" s="236"/>
      <c r="E882" s="236" t="str">
        <f ca="1">IF(ISERROR($V882),"",OFFSET('Smelter Look-up'!$D$4,$V882-4,0)&amp;"")</f>
        <v/>
      </c>
      <c r="F882" s="236" t="str">
        <f ca="1">IF(ISERROR($V882),"",OFFSET('Smelter Look-up'!$E$4,$V882-4,0))</f>
        <v/>
      </c>
      <c r="G882" s="236" t="str">
        <f ca="1">IF(C882=$X$4,"Enter smelter details", IF(ISERROR($V882),"",OFFSET('Smelter Look-up'!$F$4,$V882-4,0)))</f>
        <v/>
      </c>
      <c r="H882" s="237" t="str">
        <f ca="1">IF(ISERROR($V882),"",OFFSET('Smelter Look-up'!$G$4,$V882-4,0))</f>
        <v/>
      </c>
      <c r="I882" s="238" t="str">
        <f ca="1">IF(ISERROR($V882),"",OFFSET('Smelter Look-up'!$H$4,$V882-4,0))</f>
        <v/>
      </c>
      <c r="J882" s="238" t="str">
        <f ca="1">IF(ISERROR($V882),"",OFFSET('Smelter Look-up'!$I$4,$V882-4,0))</f>
        <v/>
      </c>
      <c r="K882" s="240"/>
      <c r="L882" s="240"/>
      <c r="M882" s="240"/>
      <c r="N882" s="240"/>
      <c r="O882" s="240"/>
      <c r="P882" s="239"/>
      <c r="Q882" s="241"/>
      <c r="R882" s="236" t="str">
        <f ca="1">IF(ISERROR($V882),"",OFFSET('Smelter Look-up'!$C$4,$V882-4,0)&amp;"")</f>
        <v/>
      </c>
      <c r="S882" s="250" t="str">
        <f t="shared" ca="1" si="39"/>
        <v/>
      </c>
      <c r="T882" s="250" t="str">
        <f ca="1">IF(B882="","",IF(ISERROR(MATCH($J882,SorP!$B$1:$B$6230,0)),"",INDIRECT("'SorP'!$A$"&amp;MATCH($J882,SorP!$B$1:$B$6230,0))))</f>
        <v/>
      </c>
      <c r="U882" s="280"/>
      <c r="V882" s="281" t="e">
        <f>IF(C882="",NA(),MATCH($B882&amp;$C882,'Smelter Look-up'!$J:$J,0))</f>
        <v>#N/A</v>
      </c>
      <c r="W882" s="282"/>
      <c r="X882" s="282">
        <f t="shared" ca="1" si="40"/>
        <v>0</v>
      </c>
      <c r="Y882" s="282"/>
      <c r="Z882" s="282"/>
      <c r="AB882" s="284" t="str">
        <f t="shared" si="41"/>
        <v/>
      </c>
    </row>
    <row r="883" spans="1:28" s="283" customFormat="1" ht="20.25">
      <c r="A883" s="235"/>
      <c r="B883" s="236" t="str">
        <f>IF(LEN(A883)=0,"",INDEX('Smelter Look-up'!$A:$A,MATCH($A883,'Smelter Look-up'!$E:$E,0)))</f>
        <v/>
      </c>
      <c r="C883" s="242" t="str">
        <f>IF(LEN(A883)=0,"",INDEX('Smelter Look-up'!$C:$C,MATCH($A883,'Smelter Look-up'!$E:$E,0)))</f>
        <v/>
      </c>
      <c r="D883" s="236"/>
      <c r="E883" s="236" t="str">
        <f ca="1">IF(ISERROR($V883),"",OFFSET('Smelter Look-up'!$D$4,$V883-4,0)&amp;"")</f>
        <v/>
      </c>
      <c r="F883" s="236" t="str">
        <f ca="1">IF(ISERROR($V883),"",OFFSET('Smelter Look-up'!$E$4,$V883-4,0))</f>
        <v/>
      </c>
      <c r="G883" s="236" t="str">
        <f ca="1">IF(C883=$X$4,"Enter smelter details", IF(ISERROR($V883),"",OFFSET('Smelter Look-up'!$F$4,$V883-4,0)))</f>
        <v/>
      </c>
      <c r="H883" s="237" t="str">
        <f ca="1">IF(ISERROR($V883),"",OFFSET('Smelter Look-up'!$G$4,$V883-4,0))</f>
        <v/>
      </c>
      <c r="I883" s="238" t="str">
        <f ca="1">IF(ISERROR($V883),"",OFFSET('Smelter Look-up'!$H$4,$V883-4,0))</f>
        <v/>
      </c>
      <c r="J883" s="238" t="str">
        <f ca="1">IF(ISERROR($V883),"",OFFSET('Smelter Look-up'!$I$4,$V883-4,0))</f>
        <v/>
      </c>
      <c r="K883" s="240"/>
      <c r="L883" s="240"/>
      <c r="M883" s="240"/>
      <c r="N883" s="240"/>
      <c r="O883" s="240"/>
      <c r="P883" s="239"/>
      <c r="Q883" s="241"/>
      <c r="R883" s="236" t="str">
        <f ca="1">IF(ISERROR($V883),"",OFFSET('Smelter Look-up'!$C$4,$V883-4,0)&amp;"")</f>
        <v/>
      </c>
      <c r="S883" s="250" t="str">
        <f t="shared" ca="1" si="39"/>
        <v/>
      </c>
      <c r="T883" s="250" t="str">
        <f ca="1">IF(B883="","",IF(ISERROR(MATCH($J883,SorP!$B$1:$B$6230,0)),"",INDIRECT("'SorP'!$A$"&amp;MATCH($J883,SorP!$B$1:$B$6230,0))))</f>
        <v/>
      </c>
      <c r="U883" s="280"/>
      <c r="V883" s="281" t="e">
        <f>IF(C883="",NA(),MATCH($B883&amp;$C883,'Smelter Look-up'!$J:$J,0))</f>
        <v>#N/A</v>
      </c>
      <c r="W883" s="282"/>
      <c r="X883" s="282">
        <f t="shared" ca="1" si="40"/>
        <v>0</v>
      </c>
      <c r="Y883" s="282"/>
      <c r="Z883" s="282"/>
      <c r="AB883" s="284" t="str">
        <f t="shared" si="41"/>
        <v/>
      </c>
    </row>
    <row r="884" spans="1:28" s="283" customFormat="1" ht="20.25">
      <c r="A884" s="235"/>
      <c r="B884" s="236" t="str">
        <f>IF(LEN(A884)=0,"",INDEX('Smelter Look-up'!$A:$A,MATCH($A884,'Smelter Look-up'!$E:$E,0)))</f>
        <v/>
      </c>
      <c r="C884" s="242" t="str">
        <f>IF(LEN(A884)=0,"",INDEX('Smelter Look-up'!$C:$C,MATCH($A884,'Smelter Look-up'!$E:$E,0)))</f>
        <v/>
      </c>
      <c r="D884" s="236"/>
      <c r="E884" s="236" t="str">
        <f ca="1">IF(ISERROR($V884),"",OFFSET('Smelter Look-up'!$D$4,$V884-4,0)&amp;"")</f>
        <v/>
      </c>
      <c r="F884" s="236" t="str">
        <f ca="1">IF(ISERROR($V884),"",OFFSET('Smelter Look-up'!$E$4,$V884-4,0))</f>
        <v/>
      </c>
      <c r="G884" s="236" t="str">
        <f ca="1">IF(C884=$X$4,"Enter smelter details", IF(ISERROR($V884),"",OFFSET('Smelter Look-up'!$F$4,$V884-4,0)))</f>
        <v/>
      </c>
      <c r="H884" s="237" t="str">
        <f ca="1">IF(ISERROR($V884),"",OFFSET('Smelter Look-up'!$G$4,$V884-4,0))</f>
        <v/>
      </c>
      <c r="I884" s="238" t="str">
        <f ca="1">IF(ISERROR($V884),"",OFFSET('Smelter Look-up'!$H$4,$V884-4,0))</f>
        <v/>
      </c>
      <c r="J884" s="238" t="str">
        <f ca="1">IF(ISERROR($V884),"",OFFSET('Smelter Look-up'!$I$4,$V884-4,0))</f>
        <v/>
      </c>
      <c r="K884" s="240"/>
      <c r="L884" s="240"/>
      <c r="M884" s="240"/>
      <c r="N884" s="240"/>
      <c r="O884" s="240"/>
      <c r="P884" s="239"/>
      <c r="Q884" s="241"/>
      <c r="R884" s="236" t="str">
        <f ca="1">IF(ISERROR($V884),"",OFFSET('Smelter Look-up'!$C$4,$V884-4,0)&amp;"")</f>
        <v/>
      </c>
      <c r="S884" s="250" t="str">
        <f t="shared" ca="1" si="39"/>
        <v/>
      </c>
      <c r="T884" s="250" t="str">
        <f ca="1">IF(B884="","",IF(ISERROR(MATCH($J884,SorP!$B$1:$B$6230,0)),"",INDIRECT("'SorP'!$A$"&amp;MATCH($J884,SorP!$B$1:$B$6230,0))))</f>
        <v/>
      </c>
      <c r="U884" s="280"/>
      <c r="V884" s="281" t="e">
        <f>IF(C884="",NA(),MATCH($B884&amp;$C884,'Smelter Look-up'!$J:$J,0))</f>
        <v>#N/A</v>
      </c>
      <c r="W884" s="282"/>
      <c r="X884" s="282">
        <f t="shared" ca="1" si="40"/>
        <v>0</v>
      </c>
      <c r="Y884" s="282"/>
      <c r="Z884" s="282"/>
      <c r="AB884" s="284" t="str">
        <f t="shared" si="41"/>
        <v/>
      </c>
    </row>
    <row r="885" spans="1:28" s="283" customFormat="1" ht="20.25">
      <c r="A885" s="235"/>
      <c r="B885" s="236" t="str">
        <f>IF(LEN(A885)=0,"",INDEX('Smelter Look-up'!$A:$A,MATCH($A885,'Smelter Look-up'!$E:$E,0)))</f>
        <v/>
      </c>
      <c r="C885" s="242" t="str">
        <f>IF(LEN(A885)=0,"",INDEX('Smelter Look-up'!$C:$C,MATCH($A885,'Smelter Look-up'!$E:$E,0)))</f>
        <v/>
      </c>
      <c r="D885" s="236"/>
      <c r="E885" s="236" t="str">
        <f ca="1">IF(ISERROR($V885),"",OFFSET('Smelter Look-up'!$D$4,$V885-4,0)&amp;"")</f>
        <v/>
      </c>
      <c r="F885" s="236" t="str">
        <f ca="1">IF(ISERROR($V885),"",OFFSET('Smelter Look-up'!$E$4,$V885-4,0))</f>
        <v/>
      </c>
      <c r="G885" s="236" t="str">
        <f ca="1">IF(C885=$X$4,"Enter smelter details", IF(ISERROR($V885),"",OFFSET('Smelter Look-up'!$F$4,$V885-4,0)))</f>
        <v/>
      </c>
      <c r="H885" s="237" t="str">
        <f ca="1">IF(ISERROR($V885),"",OFFSET('Smelter Look-up'!$G$4,$V885-4,0))</f>
        <v/>
      </c>
      <c r="I885" s="238" t="str">
        <f ca="1">IF(ISERROR($V885),"",OFFSET('Smelter Look-up'!$H$4,$V885-4,0))</f>
        <v/>
      </c>
      <c r="J885" s="238" t="str">
        <f ca="1">IF(ISERROR($V885),"",OFFSET('Smelter Look-up'!$I$4,$V885-4,0))</f>
        <v/>
      </c>
      <c r="K885" s="240"/>
      <c r="L885" s="240"/>
      <c r="M885" s="240"/>
      <c r="N885" s="240"/>
      <c r="O885" s="240"/>
      <c r="P885" s="239"/>
      <c r="Q885" s="241"/>
      <c r="R885" s="236" t="str">
        <f ca="1">IF(ISERROR($V885),"",OFFSET('Smelter Look-up'!$C$4,$V885-4,0)&amp;"")</f>
        <v/>
      </c>
      <c r="S885" s="250" t="str">
        <f t="shared" ca="1" si="39"/>
        <v/>
      </c>
      <c r="T885" s="250" t="str">
        <f ca="1">IF(B885="","",IF(ISERROR(MATCH($J885,SorP!$B$1:$B$6230,0)),"",INDIRECT("'SorP'!$A$"&amp;MATCH($J885,SorP!$B$1:$B$6230,0))))</f>
        <v/>
      </c>
      <c r="U885" s="280"/>
      <c r="V885" s="281" t="e">
        <f>IF(C885="",NA(),MATCH($B885&amp;$C885,'Smelter Look-up'!$J:$J,0))</f>
        <v>#N/A</v>
      </c>
      <c r="W885" s="282"/>
      <c r="X885" s="282">
        <f t="shared" ca="1" si="40"/>
        <v>0</v>
      </c>
      <c r="Y885" s="282"/>
      <c r="Z885" s="282"/>
      <c r="AB885" s="284" t="str">
        <f t="shared" si="41"/>
        <v/>
      </c>
    </row>
    <row r="886" spans="1:28" s="283" customFormat="1" ht="20.25">
      <c r="A886" s="235"/>
      <c r="B886" s="236" t="str">
        <f>IF(LEN(A886)=0,"",INDEX('Smelter Look-up'!$A:$A,MATCH($A886,'Smelter Look-up'!$E:$E,0)))</f>
        <v/>
      </c>
      <c r="C886" s="242" t="str">
        <f>IF(LEN(A886)=0,"",INDEX('Smelter Look-up'!$C:$C,MATCH($A886,'Smelter Look-up'!$E:$E,0)))</f>
        <v/>
      </c>
      <c r="D886" s="236"/>
      <c r="E886" s="236" t="str">
        <f ca="1">IF(ISERROR($V886),"",OFFSET('Smelter Look-up'!$D$4,$V886-4,0)&amp;"")</f>
        <v/>
      </c>
      <c r="F886" s="236" t="str">
        <f ca="1">IF(ISERROR($V886),"",OFFSET('Smelter Look-up'!$E$4,$V886-4,0))</f>
        <v/>
      </c>
      <c r="G886" s="236" t="str">
        <f ca="1">IF(C886=$X$4,"Enter smelter details", IF(ISERROR($V886),"",OFFSET('Smelter Look-up'!$F$4,$V886-4,0)))</f>
        <v/>
      </c>
      <c r="H886" s="237" t="str">
        <f ca="1">IF(ISERROR($V886),"",OFFSET('Smelter Look-up'!$G$4,$V886-4,0))</f>
        <v/>
      </c>
      <c r="I886" s="238" t="str">
        <f ca="1">IF(ISERROR($V886),"",OFFSET('Smelter Look-up'!$H$4,$V886-4,0))</f>
        <v/>
      </c>
      <c r="J886" s="238" t="str">
        <f ca="1">IF(ISERROR($V886),"",OFFSET('Smelter Look-up'!$I$4,$V886-4,0))</f>
        <v/>
      </c>
      <c r="K886" s="240"/>
      <c r="L886" s="240"/>
      <c r="M886" s="240"/>
      <c r="N886" s="240"/>
      <c r="O886" s="240"/>
      <c r="P886" s="239"/>
      <c r="Q886" s="241"/>
      <c r="R886" s="236" t="str">
        <f ca="1">IF(ISERROR($V886),"",OFFSET('Smelter Look-up'!$C$4,$V886-4,0)&amp;"")</f>
        <v/>
      </c>
      <c r="S886" s="250" t="str">
        <f t="shared" ca="1" si="39"/>
        <v/>
      </c>
      <c r="T886" s="250" t="str">
        <f ca="1">IF(B886="","",IF(ISERROR(MATCH($J886,SorP!$B$1:$B$6230,0)),"",INDIRECT("'SorP'!$A$"&amp;MATCH($J886,SorP!$B$1:$B$6230,0))))</f>
        <v/>
      </c>
      <c r="U886" s="280"/>
      <c r="V886" s="281" t="e">
        <f>IF(C886="",NA(),MATCH($B886&amp;$C886,'Smelter Look-up'!$J:$J,0))</f>
        <v>#N/A</v>
      </c>
      <c r="W886" s="282"/>
      <c r="X886" s="282">
        <f t="shared" ca="1" si="40"/>
        <v>0</v>
      </c>
      <c r="Y886" s="282"/>
      <c r="Z886" s="282"/>
      <c r="AB886" s="284" t="str">
        <f t="shared" si="41"/>
        <v/>
      </c>
    </row>
    <row r="887" spans="1:28" s="283" customFormat="1" ht="20.25">
      <c r="A887" s="235"/>
      <c r="B887" s="236" t="str">
        <f>IF(LEN(A887)=0,"",INDEX('Smelter Look-up'!$A:$A,MATCH($A887,'Smelter Look-up'!$E:$E,0)))</f>
        <v/>
      </c>
      <c r="C887" s="242" t="str">
        <f>IF(LEN(A887)=0,"",INDEX('Smelter Look-up'!$C:$C,MATCH($A887,'Smelter Look-up'!$E:$E,0)))</f>
        <v/>
      </c>
      <c r="D887" s="236"/>
      <c r="E887" s="236" t="str">
        <f ca="1">IF(ISERROR($V887),"",OFFSET('Smelter Look-up'!$D$4,$V887-4,0)&amp;"")</f>
        <v/>
      </c>
      <c r="F887" s="236" t="str">
        <f ca="1">IF(ISERROR($V887),"",OFFSET('Smelter Look-up'!$E$4,$V887-4,0))</f>
        <v/>
      </c>
      <c r="G887" s="236" t="str">
        <f ca="1">IF(C887=$X$4,"Enter smelter details", IF(ISERROR($V887),"",OFFSET('Smelter Look-up'!$F$4,$V887-4,0)))</f>
        <v/>
      </c>
      <c r="H887" s="237" t="str">
        <f ca="1">IF(ISERROR($V887),"",OFFSET('Smelter Look-up'!$G$4,$V887-4,0))</f>
        <v/>
      </c>
      <c r="I887" s="238" t="str">
        <f ca="1">IF(ISERROR($V887),"",OFFSET('Smelter Look-up'!$H$4,$V887-4,0))</f>
        <v/>
      </c>
      <c r="J887" s="238" t="str">
        <f ca="1">IF(ISERROR($V887),"",OFFSET('Smelter Look-up'!$I$4,$V887-4,0))</f>
        <v/>
      </c>
      <c r="K887" s="240"/>
      <c r="L887" s="240"/>
      <c r="M887" s="240"/>
      <c r="N887" s="240"/>
      <c r="O887" s="240"/>
      <c r="P887" s="239"/>
      <c r="Q887" s="241"/>
      <c r="R887" s="236" t="str">
        <f ca="1">IF(ISERROR($V887),"",OFFSET('Smelter Look-up'!$C$4,$V887-4,0)&amp;"")</f>
        <v/>
      </c>
      <c r="S887" s="250" t="str">
        <f t="shared" ca="1" si="39"/>
        <v/>
      </c>
      <c r="T887" s="250" t="str">
        <f ca="1">IF(B887="","",IF(ISERROR(MATCH($J887,SorP!$B$1:$B$6230,0)),"",INDIRECT("'SorP'!$A$"&amp;MATCH($J887,SorP!$B$1:$B$6230,0))))</f>
        <v/>
      </c>
      <c r="U887" s="280"/>
      <c r="V887" s="281" t="e">
        <f>IF(C887="",NA(),MATCH($B887&amp;$C887,'Smelter Look-up'!$J:$J,0))</f>
        <v>#N/A</v>
      </c>
      <c r="W887" s="282"/>
      <c r="X887" s="282">
        <f t="shared" ca="1" si="40"/>
        <v>0</v>
      </c>
      <c r="Y887" s="282"/>
      <c r="Z887" s="282"/>
      <c r="AB887" s="284" t="str">
        <f t="shared" si="41"/>
        <v/>
      </c>
    </row>
    <row r="888" spans="1:28" s="283" customFormat="1" ht="20.25">
      <c r="A888" s="235"/>
      <c r="B888" s="236" t="str">
        <f>IF(LEN(A888)=0,"",INDEX('Smelter Look-up'!$A:$A,MATCH($A888,'Smelter Look-up'!$E:$E,0)))</f>
        <v/>
      </c>
      <c r="C888" s="242" t="str">
        <f>IF(LEN(A888)=0,"",INDEX('Smelter Look-up'!$C:$C,MATCH($A888,'Smelter Look-up'!$E:$E,0)))</f>
        <v/>
      </c>
      <c r="D888" s="236"/>
      <c r="E888" s="236" t="str">
        <f ca="1">IF(ISERROR($V888),"",OFFSET('Smelter Look-up'!$D$4,$V888-4,0)&amp;"")</f>
        <v/>
      </c>
      <c r="F888" s="236" t="str">
        <f ca="1">IF(ISERROR($V888),"",OFFSET('Smelter Look-up'!$E$4,$V888-4,0))</f>
        <v/>
      </c>
      <c r="G888" s="236" t="str">
        <f ca="1">IF(C888=$X$4,"Enter smelter details", IF(ISERROR($V888),"",OFFSET('Smelter Look-up'!$F$4,$V888-4,0)))</f>
        <v/>
      </c>
      <c r="H888" s="237" t="str">
        <f ca="1">IF(ISERROR($V888),"",OFFSET('Smelter Look-up'!$G$4,$V888-4,0))</f>
        <v/>
      </c>
      <c r="I888" s="238" t="str">
        <f ca="1">IF(ISERROR($V888),"",OFFSET('Smelter Look-up'!$H$4,$V888-4,0))</f>
        <v/>
      </c>
      <c r="J888" s="238" t="str">
        <f ca="1">IF(ISERROR($V888),"",OFFSET('Smelter Look-up'!$I$4,$V888-4,0))</f>
        <v/>
      </c>
      <c r="K888" s="240"/>
      <c r="L888" s="240"/>
      <c r="M888" s="240"/>
      <c r="N888" s="240"/>
      <c r="O888" s="240"/>
      <c r="P888" s="239"/>
      <c r="Q888" s="241"/>
      <c r="R888" s="236" t="str">
        <f ca="1">IF(ISERROR($V888),"",OFFSET('Smelter Look-up'!$C$4,$V888-4,0)&amp;"")</f>
        <v/>
      </c>
      <c r="S888" s="250" t="str">
        <f t="shared" ca="1" si="39"/>
        <v/>
      </c>
      <c r="T888" s="250" t="str">
        <f ca="1">IF(B888="","",IF(ISERROR(MATCH($J888,SorP!$B$1:$B$6230,0)),"",INDIRECT("'SorP'!$A$"&amp;MATCH($J888,SorP!$B$1:$B$6230,0))))</f>
        <v/>
      </c>
      <c r="U888" s="280"/>
      <c r="V888" s="281" t="e">
        <f>IF(C888="",NA(),MATCH($B888&amp;$C888,'Smelter Look-up'!$J:$J,0))</f>
        <v>#N/A</v>
      </c>
      <c r="W888" s="282"/>
      <c r="X888" s="282">
        <f t="shared" ca="1" si="40"/>
        <v>0</v>
      </c>
      <c r="Y888" s="282"/>
      <c r="Z888" s="282"/>
      <c r="AB888" s="284" t="str">
        <f t="shared" si="41"/>
        <v/>
      </c>
    </row>
    <row r="889" spans="1:28" s="283" customFormat="1" ht="20.25">
      <c r="A889" s="235"/>
      <c r="B889" s="236" t="str">
        <f>IF(LEN(A889)=0,"",INDEX('Smelter Look-up'!$A:$A,MATCH($A889,'Smelter Look-up'!$E:$E,0)))</f>
        <v/>
      </c>
      <c r="C889" s="242" t="str">
        <f>IF(LEN(A889)=0,"",INDEX('Smelter Look-up'!$C:$C,MATCH($A889,'Smelter Look-up'!$E:$E,0)))</f>
        <v/>
      </c>
      <c r="D889" s="236"/>
      <c r="E889" s="236" t="str">
        <f ca="1">IF(ISERROR($V889),"",OFFSET('Smelter Look-up'!$D$4,$V889-4,0)&amp;"")</f>
        <v/>
      </c>
      <c r="F889" s="236" t="str">
        <f ca="1">IF(ISERROR($V889),"",OFFSET('Smelter Look-up'!$E$4,$V889-4,0))</f>
        <v/>
      </c>
      <c r="G889" s="236" t="str">
        <f ca="1">IF(C889=$X$4,"Enter smelter details", IF(ISERROR($V889),"",OFFSET('Smelter Look-up'!$F$4,$V889-4,0)))</f>
        <v/>
      </c>
      <c r="H889" s="237" t="str">
        <f ca="1">IF(ISERROR($V889),"",OFFSET('Smelter Look-up'!$G$4,$V889-4,0))</f>
        <v/>
      </c>
      <c r="I889" s="238" t="str">
        <f ca="1">IF(ISERROR($V889),"",OFFSET('Smelter Look-up'!$H$4,$V889-4,0))</f>
        <v/>
      </c>
      <c r="J889" s="238" t="str">
        <f ca="1">IF(ISERROR($V889),"",OFFSET('Smelter Look-up'!$I$4,$V889-4,0))</f>
        <v/>
      </c>
      <c r="K889" s="240"/>
      <c r="L889" s="240"/>
      <c r="M889" s="240"/>
      <c r="N889" s="240"/>
      <c r="O889" s="240"/>
      <c r="P889" s="239"/>
      <c r="Q889" s="241"/>
      <c r="R889" s="236" t="str">
        <f ca="1">IF(ISERROR($V889),"",OFFSET('Smelter Look-up'!$C$4,$V889-4,0)&amp;"")</f>
        <v/>
      </c>
      <c r="S889" s="250" t="str">
        <f t="shared" ca="1" si="39"/>
        <v/>
      </c>
      <c r="T889" s="250" t="str">
        <f ca="1">IF(B889="","",IF(ISERROR(MATCH($J889,SorP!$B$1:$B$6230,0)),"",INDIRECT("'SorP'!$A$"&amp;MATCH($J889,SorP!$B$1:$B$6230,0))))</f>
        <v/>
      </c>
      <c r="U889" s="280"/>
      <c r="V889" s="281" t="e">
        <f>IF(C889="",NA(),MATCH($B889&amp;$C889,'Smelter Look-up'!$J:$J,0))</f>
        <v>#N/A</v>
      </c>
      <c r="W889" s="282"/>
      <c r="X889" s="282">
        <f t="shared" ca="1" si="40"/>
        <v>0</v>
      </c>
      <c r="Y889" s="282"/>
      <c r="Z889" s="282"/>
      <c r="AB889" s="284" t="str">
        <f t="shared" si="41"/>
        <v/>
      </c>
    </row>
    <row r="890" spans="1:28" s="283" customFormat="1" ht="20.25">
      <c r="A890" s="235"/>
      <c r="B890" s="236" t="str">
        <f>IF(LEN(A890)=0,"",INDEX('Smelter Look-up'!$A:$A,MATCH($A890,'Smelter Look-up'!$E:$E,0)))</f>
        <v/>
      </c>
      <c r="C890" s="242" t="str">
        <f>IF(LEN(A890)=0,"",INDEX('Smelter Look-up'!$C:$C,MATCH($A890,'Smelter Look-up'!$E:$E,0)))</f>
        <v/>
      </c>
      <c r="D890" s="236"/>
      <c r="E890" s="236" t="str">
        <f ca="1">IF(ISERROR($V890),"",OFFSET('Smelter Look-up'!$D$4,$V890-4,0)&amp;"")</f>
        <v/>
      </c>
      <c r="F890" s="236" t="str">
        <f ca="1">IF(ISERROR($V890),"",OFFSET('Smelter Look-up'!$E$4,$V890-4,0))</f>
        <v/>
      </c>
      <c r="G890" s="236" t="str">
        <f ca="1">IF(C890=$X$4,"Enter smelter details", IF(ISERROR($V890),"",OFFSET('Smelter Look-up'!$F$4,$V890-4,0)))</f>
        <v/>
      </c>
      <c r="H890" s="237" t="str">
        <f ca="1">IF(ISERROR($V890),"",OFFSET('Smelter Look-up'!$G$4,$V890-4,0))</f>
        <v/>
      </c>
      <c r="I890" s="238" t="str">
        <f ca="1">IF(ISERROR($V890),"",OFFSET('Smelter Look-up'!$H$4,$V890-4,0))</f>
        <v/>
      </c>
      <c r="J890" s="238" t="str">
        <f ca="1">IF(ISERROR($V890),"",OFFSET('Smelter Look-up'!$I$4,$V890-4,0))</f>
        <v/>
      </c>
      <c r="K890" s="240"/>
      <c r="L890" s="240"/>
      <c r="M890" s="240"/>
      <c r="N890" s="240"/>
      <c r="O890" s="240"/>
      <c r="P890" s="239"/>
      <c r="Q890" s="241"/>
      <c r="R890" s="236" t="str">
        <f ca="1">IF(ISERROR($V890),"",OFFSET('Smelter Look-up'!$C$4,$V890-4,0)&amp;"")</f>
        <v/>
      </c>
      <c r="S890" s="250" t="str">
        <f t="shared" ca="1" si="39"/>
        <v/>
      </c>
      <c r="T890" s="250" t="str">
        <f ca="1">IF(B890="","",IF(ISERROR(MATCH($J890,SorP!$B$1:$B$6230,0)),"",INDIRECT("'SorP'!$A$"&amp;MATCH($J890,SorP!$B$1:$B$6230,0))))</f>
        <v/>
      </c>
      <c r="U890" s="280"/>
      <c r="V890" s="281" t="e">
        <f>IF(C890="",NA(),MATCH($B890&amp;$C890,'Smelter Look-up'!$J:$J,0))</f>
        <v>#N/A</v>
      </c>
      <c r="W890" s="282"/>
      <c r="X890" s="282">
        <f t="shared" ca="1" si="40"/>
        <v>0</v>
      </c>
      <c r="Y890" s="282"/>
      <c r="Z890" s="282"/>
      <c r="AB890" s="284" t="str">
        <f t="shared" si="41"/>
        <v/>
      </c>
    </row>
    <row r="891" spans="1:28" s="283" customFormat="1" ht="20.25">
      <c r="A891" s="235"/>
      <c r="B891" s="236" t="str">
        <f>IF(LEN(A891)=0,"",INDEX('Smelter Look-up'!$A:$A,MATCH($A891,'Smelter Look-up'!$E:$E,0)))</f>
        <v/>
      </c>
      <c r="C891" s="242" t="str">
        <f>IF(LEN(A891)=0,"",INDEX('Smelter Look-up'!$C:$C,MATCH($A891,'Smelter Look-up'!$E:$E,0)))</f>
        <v/>
      </c>
      <c r="D891" s="236"/>
      <c r="E891" s="236" t="str">
        <f ca="1">IF(ISERROR($V891),"",OFFSET('Smelter Look-up'!$D$4,$V891-4,0)&amp;"")</f>
        <v/>
      </c>
      <c r="F891" s="236" t="str">
        <f ca="1">IF(ISERROR($V891),"",OFFSET('Smelter Look-up'!$E$4,$V891-4,0))</f>
        <v/>
      </c>
      <c r="G891" s="236" t="str">
        <f ca="1">IF(C891=$X$4,"Enter smelter details", IF(ISERROR($V891),"",OFFSET('Smelter Look-up'!$F$4,$V891-4,0)))</f>
        <v/>
      </c>
      <c r="H891" s="237" t="str">
        <f ca="1">IF(ISERROR($V891),"",OFFSET('Smelter Look-up'!$G$4,$V891-4,0))</f>
        <v/>
      </c>
      <c r="I891" s="238" t="str">
        <f ca="1">IF(ISERROR($V891),"",OFFSET('Smelter Look-up'!$H$4,$V891-4,0))</f>
        <v/>
      </c>
      <c r="J891" s="238" t="str">
        <f ca="1">IF(ISERROR($V891),"",OFFSET('Smelter Look-up'!$I$4,$V891-4,0))</f>
        <v/>
      </c>
      <c r="K891" s="240"/>
      <c r="L891" s="240"/>
      <c r="M891" s="240"/>
      <c r="N891" s="240"/>
      <c r="O891" s="240"/>
      <c r="P891" s="239"/>
      <c r="Q891" s="241"/>
      <c r="R891" s="236" t="str">
        <f ca="1">IF(ISERROR($V891),"",OFFSET('Smelter Look-up'!$C$4,$V891-4,0)&amp;"")</f>
        <v/>
      </c>
      <c r="S891" s="250" t="str">
        <f t="shared" ref="S891:S954" ca="1" si="42">IF(B891="","",IF(ISERROR(MATCH($E891,CL,0)),"Unknown",INDIRECT("'C'!$A$"&amp;MATCH($E891,CL,0)+1)))</f>
        <v/>
      </c>
      <c r="T891" s="250" t="str">
        <f ca="1">IF(B891="","",IF(ISERROR(MATCH($J891,SorP!$B$1:$B$6230,0)),"",INDIRECT("'SorP'!$A$"&amp;MATCH($J891,SorP!$B$1:$B$6230,0))))</f>
        <v/>
      </c>
      <c r="U891" s="280"/>
      <c r="V891" s="281" t="e">
        <f>IF(C891="",NA(),MATCH($B891&amp;$C891,'Smelter Look-up'!$J:$J,0))</f>
        <v>#N/A</v>
      </c>
      <c r="W891" s="282"/>
      <c r="X891" s="282">
        <f t="shared" ref="X891:X954" ca="1" si="43">IF(AND(C891="Smelter not listed",OR(LEN(D891)=0,LEN(E891)=0)),1,0)</f>
        <v>0</v>
      </c>
      <c r="Y891" s="282"/>
      <c r="Z891" s="282"/>
      <c r="AB891" s="284" t="str">
        <f t="shared" ref="AB891:AB954" si="44">B891&amp;C891</f>
        <v/>
      </c>
    </row>
    <row r="892" spans="1:28" s="283" customFormat="1" ht="20.25">
      <c r="A892" s="235"/>
      <c r="B892" s="236" t="str">
        <f>IF(LEN(A892)=0,"",INDEX('Smelter Look-up'!$A:$A,MATCH($A892,'Smelter Look-up'!$E:$E,0)))</f>
        <v/>
      </c>
      <c r="C892" s="242" t="str">
        <f>IF(LEN(A892)=0,"",INDEX('Smelter Look-up'!$C:$C,MATCH($A892,'Smelter Look-up'!$E:$E,0)))</f>
        <v/>
      </c>
      <c r="D892" s="236"/>
      <c r="E892" s="236" t="str">
        <f ca="1">IF(ISERROR($V892),"",OFFSET('Smelter Look-up'!$D$4,$V892-4,0)&amp;"")</f>
        <v/>
      </c>
      <c r="F892" s="236" t="str">
        <f ca="1">IF(ISERROR($V892),"",OFFSET('Smelter Look-up'!$E$4,$V892-4,0))</f>
        <v/>
      </c>
      <c r="G892" s="236" t="str">
        <f ca="1">IF(C892=$X$4,"Enter smelter details", IF(ISERROR($V892),"",OFFSET('Smelter Look-up'!$F$4,$V892-4,0)))</f>
        <v/>
      </c>
      <c r="H892" s="237" t="str">
        <f ca="1">IF(ISERROR($V892),"",OFFSET('Smelter Look-up'!$G$4,$V892-4,0))</f>
        <v/>
      </c>
      <c r="I892" s="238" t="str">
        <f ca="1">IF(ISERROR($V892),"",OFFSET('Smelter Look-up'!$H$4,$V892-4,0))</f>
        <v/>
      </c>
      <c r="J892" s="238" t="str">
        <f ca="1">IF(ISERROR($V892),"",OFFSET('Smelter Look-up'!$I$4,$V892-4,0))</f>
        <v/>
      </c>
      <c r="K892" s="240"/>
      <c r="L892" s="240"/>
      <c r="M892" s="240"/>
      <c r="N892" s="240"/>
      <c r="O892" s="240"/>
      <c r="P892" s="239"/>
      <c r="Q892" s="241"/>
      <c r="R892" s="236" t="str">
        <f ca="1">IF(ISERROR($V892),"",OFFSET('Smelter Look-up'!$C$4,$V892-4,0)&amp;"")</f>
        <v/>
      </c>
      <c r="S892" s="250" t="str">
        <f t="shared" ca="1" si="42"/>
        <v/>
      </c>
      <c r="T892" s="250" t="str">
        <f ca="1">IF(B892="","",IF(ISERROR(MATCH($J892,SorP!$B$1:$B$6230,0)),"",INDIRECT("'SorP'!$A$"&amp;MATCH($J892,SorP!$B$1:$B$6230,0))))</f>
        <v/>
      </c>
      <c r="U892" s="280"/>
      <c r="V892" s="281" t="e">
        <f>IF(C892="",NA(),MATCH($B892&amp;$C892,'Smelter Look-up'!$J:$J,0))</f>
        <v>#N/A</v>
      </c>
      <c r="W892" s="282"/>
      <c r="X892" s="282">
        <f t="shared" ca="1" si="43"/>
        <v>0</v>
      </c>
      <c r="Y892" s="282"/>
      <c r="Z892" s="282"/>
      <c r="AB892" s="284" t="str">
        <f t="shared" si="44"/>
        <v/>
      </c>
    </row>
    <row r="893" spans="1:28" s="283" customFormat="1" ht="20.25">
      <c r="A893" s="235"/>
      <c r="B893" s="236" t="str">
        <f>IF(LEN(A893)=0,"",INDEX('Smelter Look-up'!$A:$A,MATCH($A893,'Smelter Look-up'!$E:$E,0)))</f>
        <v/>
      </c>
      <c r="C893" s="242" t="str">
        <f>IF(LEN(A893)=0,"",INDEX('Smelter Look-up'!$C:$C,MATCH($A893,'Smelter Look-up'!$E:$E,0)))</f>
        <v/>
      </c>
      <c r="D893" s="236"/>
      <c r="E893" s="236" t="str">
        <f ca="1">IF(ISERROR($V893),"",OFFSET('Smelter Look-up'!$D$4,$V893-4,0)&amp;"")</f>
        <v/>
      </c>
      <c r="F893" s="236" t="str">
        <f ca="1">IF(ISERROR($V893),"",OFFSET('Smelter Look-up'!$E$4,$V893-4,0))</f>
        <v/>
      </c>
      <c r="G893" s="236" t="str">
        <f ca="1">IF(C893=$X$4,"Enter smelter details", IF(ISERROR($V893),"",OFFSET('Smelter Look-up'!$F$4,$V893-4,0)))</f>
        <v/>
      </c>
      <c r="H893" s="237" t="str">
        <f ca="1">IF(ISERROR($V893),"",OFFSET('Smelter Look-up'!$G$4,$V893-4,0))</f>
        <v/>
      </c>
      <c r="I893" s="238" t="str">
        <f ca="1">IF(ISERROR($V893),"",OFFSET('Smelter Look-up'!$H$4,$V893-4,0))</f>
        <v/>
      </c>
      <c r="J893" s="238" t="str">
        <f ca="1">IF(ISERROR($V893),"",OFFSET('Smelter Look-up'!$I$4,$V893-4,0))</f>
        <v/>
      </c>
      <c r="K893" s="240"/>
      <c r="L893" s="240"/>
      <c r="M893" s="240"/>
      <c r="N893" s="240"/>
      <c r="O893" s="240"/>
      <c r="P893" s="239"/>
      <c r="Q893" s="241"/>
      <c r="R893" s="236" t="str">
        <f ca="1">IF(ISERROR($V893),"",OFFSET('Smelter Look-up'!$C$4,$V893-4,0)&amp;"")</f>
        <v/>
      </c>
      <c r="S893" s="250" t="str">
        <f t="shared" ca="1" si="42"/>
        <v/>
      </c>
      <c r="T893" s="250" t="str">
        <f ca="1">IF(B893="","",IF(ISERROR(MATCH($J893,SorP!$B$1:$B$6230,0)),"",INDIRECT("'SorP'!$A$"&amp;MATCH($J893,SorP!$B$1:$B$6230,0))))</f>
        <v/>
      </c>
      <c r="U893" s="280"/>
      <c r="V893" s="281" t="e">
        <f>IF(C893="",NA(),MATCH($B893&amp;$C893,'Smelter Look-up'!$J:$J,0))</f>
        <v>#N/A</v>
      </c>
      <c r="W893" s="282"/>
      <c r="X893" s="282">
        <f t="shared" ca="1" si="43"/>
        <v>0</v>
      </c>
      <c r="Y893" s="282"/>
      <c r="Z893" s="282"/>
      <c r="AB893" s="284" t="str">
        <f t="shared" si="44"/>
        <v/>
      </c>
    </row>
    <row r="894" spans="1:28" s="283" customFormat="1" ht="20.25">
      <c r="A894" s="235"/>
      <c r="B894" s="236" t="str">
        <f>IF(LEN(A894)=0,"",INDEX('Smelter Look-up'!$A:$A,MATCH($A894,'Smelter Look-up'!$E:$E,0)))</f>
        <v/>
      </c>
      <c r="C894" s="242" t="str">
        <f>IF(LEN(A894)=0,"",INDEX('Smelter Look-up'!$C:$C,MATCH($A894,'Smelter Look-up'!$E:$E,0)))</f>
        <v/>
      </c>
      <c r="D894" s="236"/>
      <c r="E894" s="236" t="str">
        <f ca="1">IF(ISERROR($V894),"",OFFSET('Smelter Look-up'!$D$4,$V894-4,0)&amp;"")</f>
        <v/>
      </c>
      <c r="F894" s="236" t="str">
        <f ca="1">IF(ISERROR($V894),"",OFFSET('Smelter Look-up'!$E$4,$V894-4,0))</f>
        <v/>
      </c>
      <c r="G894" s="236" t="str">
        <f ca="1">IF(C894=$X$4,"Enter smelter details", IF(ISERROR($V894),"",OFFSET('Smelter Look-up'!$F$4,$V894-4,0)))</f>
        <v/>
      </c>
      <c r="H894" s="237" t="str">
        <f ca="1">IF(ISERROR($V894),"",OFFSET('Smelter Look-up'!$G$4,$V894-4,0))</f>
        <v/>
      </c>
      <c r="I894" s="238" t="str">
        <f ca="1">IF(ISERROR($V894),"",OFFSET('Smelter Look-up'!$H$4,$V894-4,0))</f>
        <v/>
      </c>
      <c r="J894" s="238" t="str">
        <f ca="1">IF(ISERROR($V894),"",OFFSET('Smelter Look-up'!$I$4,$V894-4,0))</f>
        <v/>
      </c>
      <c r="K894" s="240"/>
      <c r="L894" s="240"/>
      <c r="M894" s="240"/>
      <c r="N894" s="240"/>
      <c r="O894" s="240"/>
      <c r="P894" s="239"/>
      <c r="Q894" s="241"/>
      <c r="R894" s="236" t="str">
        <f ca="1">IF(ISERROR($V894),"",OFFSET('Smelter Look-up'!$C$4,$V894-4,0)&amp;"")</f>
        <v/>
      </c>
      <c r="S894" s="250" t="str">
        <f t="shared" ca="1" si="42"/>
        <v/>
      </c>
      <c r="T894" s="250" t="str">
        <f ca="1">IF(B894="","",IF(ISERROR(MATCH($J894,SorP!$B$1:$B$6230,0)),"",INDIRECT("'SorP'!$A$"&amp;MATCH($J894,SorP!$B$1:$B$6230,0))))</f>
        <v/>
      </c>
      <c r="U894" s="280"/>
      <c r="V894" s="281" t="e">
        <f>IF(C894="",NA(),MATCH($B894&amp;$C894,'Smelter Look-up'!$J:$J,0))</f>
        <v>#N/A</v>
      </c>
      <c r="W894" s="282"/>
      <c r="X894" s="282">
        <f t="shared" ca="1" si="43"/>
        <v>0</v>
      </c>
      <c r="Y894" s="282"/>
      <c r="Z894" s="282"/>
      <c r="AB894" s="284" t="str">
        <f t="shared" si="44"/>
        <v/>
      </c>
    </row>
    <row r="895" spans="1:28" s="283" customFormat="1" ht="20.25">
      <c r="A895" s="235"/>
      <c r="B895" s="236" t="str">
        <f>IF(LEN(A895)=0,"",INDEX('Smelter Look-up'!$A:$A,MATCH($A895,'Smelter Look-up'!$E:$E,0)))</f>
        <v/>
      </c>
      <c r="C895" s="242" t="str">
        <f>IF(LEN(A895)=0,"",INDEX('Smelter Look-up'!$C:$C,MATCH($A895,'Smelter Look-up'!$E:$E,0)))</f>
        <v/>
      </c>
      <c r="D895" s="236"/>
      <c r="E895" s="236" t="str">
        <f ca="1">IF(ISERROR($V895),"",OFFSET('Smelter Look-up'!$D$4,$V895-4,0)&amp;"")</f>
        <v/>
      </c>
      <c r="F895" s="236" t="str">
        <f ca="1">IF(ISERROR($V895),"",OFFSET('Smelter Look-up'!$E$4,$V895-4,0))</f>
        <v/>
      </c>
      <c r="G895" s="236" t="str">
        <f ca="1">IF(C895=$X$4,"Enter smelter details", IF(ISERROR($V895),"",OFFSET('Smelter Look-up'!$F$4,$V895-4,0)))</f>
        <v/>
      </c>
      <c r="H895" s="237" t="str">
        <f ca="1">IF(ISERROR($V895),"",OFFSET('Smelter Look-up'!$G$4,$V895-4,0))</f>
        <v/>
      </c>
      <c r="I895" s="238" t="str">
        <f ca="1">IF(ISERROR($V895),"",OFFSET('Smelter Look-up'!$H$4,$V895-4,0))</f>
        <v/>
      </c>
      <c r="J895" s="238" t="str">
        <f ca="1">IF(ISERROR($V895),"",OFFSET('Smelter Look-up'!$I$4,$V895-4,0))</f>
        <v/>
      </c>
      <c r="K895" s="240"/>
      <c r="L895" s="240"/>
      <c r="M895" s="240"/>
      <c r="N895" s="240"/>
      <c r="O895" s="240"/>
      <c r="P895" s="239"/>
      <c r="Q895" s="241"/>
      <c r="R895" s="236" t="str">
        <f ca="1">IF(ISERROR($V895),"",OFFSET('Smelter Look-up'!$C$4,$V895-4,0)&amp;"")</f>
        <v/>
      </c>
      <c r="S895" s="250" t="str">
        <f t="shared" ca="1" si="42"/>
        <v/>
      </c>
      <c r="T895" s="250" t="str">
        <f ca="1">IF(B895="","",IF(ISERROR(MATCH($J895,SorP!$B$1:$B$6230,0)),"",INDIRECT("'SorP'!$A$"&amp;MATCH($J895,SorP!$B$1:$B$6230,0))))</f>
        <v/>
      </c>
      <c r="U895" s="280"/>
      <c r="V895" s="281" t="e">
        <f>IF(C895="",NA(),MATCH($B895&amp;$C895,'Smelter Look-up'!$J:$J,0))</f>
        <v>#N/A</v>
      </c>
      <c r="W895" s="282"/>
      <c r="X895" s="282">
        <f t="shared" ca="1" si="43"/>
        <v>0</v>
      </c>
      <c r="Y895" s="282"/>
      <c r="Z895" s="282"/>
      <c r="AB895" s="284" t="str">
        <f t="shared" si="44"/>
        <v/>
      </c>
    </row>
    <row r="896" spans="1:28" s="283" customFormat="1" ht="20.25">
      <c r="A896" s="235"/>
      <c r="B896" s="236" t="str">
        <f>IF(LEN(A896)=0,"",INDEX('Smelter Look-up'!$A:$A,MATCH($A896,'Smelter Look-up'!$E:$E,0)))</f>
        <v/>
      </c>
      <c r="C896" s="242" t="str">
        <f>IF(LEN(A896)=0,"",INDEX('Smelter Look-up'!$C:$C,MATCH($A896,'Smelter Look-up'!$E:$E,0)))</f>
        <v/>
      </c>
      <c r="D896" s="236"/>
      <c r="E896" s="236" t="str">
        <f ca="1">IF(ISERROR($V896),"",OFFSET('Smelter Look-up'!$D$4,$V896-4,0)&amp;"")</f>
        <v/>
      </c>
      <c r="F896" s="236" t="str">
        <f ca="1">IF(ISERROR($V896),"",OFFSET('Smelter Look-up'!$E$4,$V896-4,0))</f>
        <v/>
      </c>
      <c r="G896" s="236" t="str">
        <f ca="1">IF(C896=$X$4,"Enter smelter details", IF(ISERROR($V896),"",OFFSET('Smelter Look-up'!$F$4,$V896-4,0)))</f>
        <v/>
      </c>
      <c r="H896" s="237" t="str">
        <f ca="1">IF(ISERROR($V896),"",OFFSET('Smelter Look-up'!$G$4,$V896-4,0))</f>
        <v/>
      </c>
      <c r="I896" s="238" t="str">
        <f ca="1">IF(ISERROR($V896),"",OFFSET('Smelter Look-up'!$H$4,$V896-4,0))</f>
        <v/>
      </c>
      <c r="J896" s="238" t="str">
        <f ca="1">IF(ISERROR($V896),"",OFFSET('Smelter Look-up'!$I$4,$V896-4,0))</f>
        <v/>
      </c>
      <c r="K896" s="240"/>
      <c r="L896" s="240"/>
      <c r="M896" s="240"/>
      <c r="N896" s="240"/>
      <c r="O896" s="240"/>
      <c r="P896" s="239"/>
      <c r="Q896" s="241"/>
      <c r="R896" s="236" t="str">
        <f ca="1">IF(ISERROR($V896),"",OFFSET('Smelter Look-up'!$C$4,$V896-4,0)&amp;"")</f>
        <v/>
      </c>
      <c r="S896" s="250" t="str">
        <f t="shared" ca="1" si="42"/>
        <v/>
      </c>
      <c r="T896" s="250" t="str">
        <f ca="1">IF(B896="","",IF(ISERROR(MATCH($J896,SorP!$B$1:$B$6230,0)),"",INDIRECT("'SorP'!$A$"&amp;MATCH($J896,SorP!$B$1:$B$6230,0))))</f>
        <v/>
      </c>
      <c r="U896" s="280"/>
      <c r="V896" s="281" t="e">
        <f>IF(C896="",NA(),MATCH($B896&amp;$C896,'Smelter Look-up'!$J:$J,0))</f>
        <v>#N/A</v>
      </c>
      <c r="W896" s="282"/>
      <c r="X896" s="282">
        <f t="shared" ca="1" si="43"/>
        <v>0</v>
      </c>
      <c r="Y896" s="282"/>
      <c r="Z896" s="282"/>
      <c r="AB896" s="284" t="str">
        <f t="shared" si="44"/>
        <v/>
      </c>
    </row>
    <row r="897" spans="1:28" s="283" customFormat="1" ht="20.25">
      <c r="A897" s="235"/>
      <c r="B897" s="236" t="str">
        <f>IF(LEN(A897)=0,"",INDEX('Smelter Look-up'!$A:$A,MATCH($A897,'Smelter Look-up'!$E:$E,0)))</f>
        <v/>
      </c>
      <c r="C897" s="242" t="str">
        <f>IF(LEN(A897)=0,"",INDEX('Smelter Look-up'!$C:$C,MATCH($A897,'Smelter Look-up'!$E:$E,0)))</f>
        <v/>
      </c>
      <c r="D897" s="236"/>
      <c r="E897" s="236" t="str">
        <f ca="1">IF(ISERROR($V897),"",OFFSET('Smelter Look-up'!$D$4,$V897-4,0)&amp;"")</f>
        <v/>
      </c>
      <c r="F897" s="236" t="str">
        <f ca="1">IF(ISERROR($V897),"",OFFSET('Smelter Look-up'!$E$4,$V897-4,0))</f>
        <v/>
      </c>
      <c r="G897" s="236" t="str">
        <f ca="1">IF(C897=$X$4,"Enter smelter details", IF(ISERROR($V897),"",OFFSET('Smelter Look-up'!$F$4,$V897-4,0)))</f>
        <v/>
      </c>
      <c r="H897" s="237" t="str">
        <f ca="1">IF(ISERROR($V897),"",OFFSET('Smelter Look-up'!$G$4,$V897-4,0))</f>
        <v/>
      </c>
      <c r="I897" s="238" t="str">
        <f ca="1">IF(ISERROR($V897),"",OFFSET('Smelter Look-up'!$H$4,$V897-4,0))</f>
        <v/>
      </c>
      <c r="J897" s="238" t="str">
        <f ca="1">IF(ISERROR($V897),"",OFFSET('Smelter Look-up'!$I$4,$V897-4,0))</f>
        <v/>
      </c>
      <c r="K897" s="240"/>
      <c r="L897" s="240"/>
      <c r="M897" s="240"/>
      <c r="N897" s="240"/>
      <c r="O897" s="240"/>
      <c r="P897" s="239"/>
      <c r="Q897" s="241"/>
      <c r="R897" s="236" t="str">
        <f ca="1">IF(ISERROR($V897),"",OFFSET('Smelter Look-up'!$C$4,$V897-4,0)&amp;"")</f>
        <v/>
      </c>
      <c r="S897" s="250" t="str">
        <f t="shared" ca="1" si="42"/>
        <v/>
      </c>
      <c r="T897" s="250" t="str">
        <f ca="1">IF(B897="","",IF(ISERROR(MATCH($J897,SorP!$B$1:$B$6230,0)),"",INDIRECT("'SorP'!$A$"&amp;MATCH($J897,SorP!$B$1:$B$6230,0))))</f>
        <v/>
      </c>
      <c r="U897" s="280"/>
      <c r="V897" s="281" t="e">
        <f>IF(C897="",NA(),MATCH($B897&amp;$C897,'Smelter Look-up'!$J:$J,0))</f>
        <v>#N/A</v>
      </c>
      <c r="W897" s="282"/>
      <c r="X897" s="282">
        <f t="shared" ca="1" si="43"/>
        <v>0</v>
      </c>
      <c r="Y897" s="282"/>
      <c r="Z897" s="282"/>
      <c r="AB897" s="284" t="str">
        <f t="shared" si="44"/>
        <v/>
      </c>
    </row>
    <row r="898" spans="1:28" s="283" customFormat="1" ht="20.25">
      <c r="A898" s="235"/>
      <c r="B898" s="236" t="str">
        <f>IF(LEN(A898)=0,"",INDEX('Smelter Look-up'!$A:$A,MATCH($A898,'Smelter Look-up'!$E:$E,0)))</f>
        <v/>
      </c>
      <c r="C898" s="242" t="str">
        <f>IF(LEN(A898)=0,"",INDEX('Smelter Look-up'!$C:$C,MATCH($A898,'Smelter Look-up'!$E:$E,0)))</f>
        <v/>
      </c>
      <c r="D898" s="236"/>
      <c r="E898" s="236" t="str">
        <f ca="1">IF(ISERROR($V898),"",OFFSET('Smelter Look-up'!$D$4,$V898-4,0)&amp;"")</f>
        <v/>
      </c>
      <c r="F898" s="236" t="str">
        <f ca="1">IF(ISERROR($V898),"",OFFSET('Smelter Look-up'!$E$4,$V898-4,0))</f>
        <v/>
      </c>
      <c r="G898" s="236" t="str">
        <f ca="1">IF(C898=$X$4,"Enter smelter details", IF(ISERROR($V898),"",OFFSET('Smelter Look-up'!$F$4,$V898-4,0)))</f>
        <v/>
      </c>
      <c r="H898" s="237" t="str">
        <f ca="1">IF(ISERROR($V898),"",OFFSET('Smelter Look-up'!$G$4,$V898-4,0))</f>
        <v/>
      </c>
      <c r="I898" s="238" t="str">
        <f ca="1">IF(ISERROR($V898),"",OFFSET('Smelter Look-up'!$H$4,$V898-4,0))</f>
        <v/>
      </c>
      <c r="J898" s="238" t="str">
        <f ca="1">IF(ISERROR($V898),"",OFFSET('Smelter Look-up'!$I$4,$V898-4,0))</f>
        <v/>
      </c>
      <c r="K898" s="240"/>
      <c r="L898" s="240"/>
      <c r="M898" s="240"/>
      <c r="N898" s="240"/>
      <c r="O898" s="240"/>
      <c r="P898" s="239"/>
      <c r="Q898" s="241"/>
      <c r="R898" s="236" t="str">
        <f ca="1">IF(ISERROR($V898),"",OFFSET('Smelter Look-up'!$C$4,$V898-4,0)&amp;"")</f>
        <v/>
      </c>
      <c r="S898" s="250" t="str">
        <f t="shared" ca="1" si="42"/>
        <v/>
      </c>
      <c r="T898" s="250" t="str">
        <f ca="1">IF(B898="","",IF(ISERROR(MATCH($J898,SorP!$B$1:$B$6230,0)),"",INDIRECT("'SorP'!$A$"&amp;MATCH($J898,SorP!$B$1:$B$6230,0))))</f>
        <v/>
      </c>
      <c r="U898" s="280"/>
      <c r="V898" s="281" t="e">
        <f>IF(C898="",NA(),MATCH($B898&amp;$C898,'Smelter Look-up'!$J:$J,0))</f>
        <v>#N/A</v>
      </c>
      <c r="W898" s="282"/>
      <c r="X898" s="282">
        <f t="shared" ca="1" si="43"/>
        <v>0</v>
      </c>
      <c r="Y898" s="282"/>
      <c r="Z898" s="282"/>
      <c r="AB898" s="284" t="str">
        <f t="shared" si="44"/>
        <v/>
      </c>
    </row>
    <row r="899" spans="1:28" s="283" customFormat="1" ht="20.25">
      <c r="A899" s="235"/>
      <c r="B899" s="236" t="str">
        <f>IF(LEN(A899)=0,"",INDEX('Smelter Look-up'!$A:$A,MATCH($A899,'Smelter Look-up'!$E:$E,0)))</f>
        <v/>
      </c>
      <c r="C899" s="242" t="str">
        <f>IF(LEN(A899)=0,"",INDEX('Smelter Look-up'!$C:$C,MATCH($A899,'Smelter Look-up'!$E:$E,0)))</f>
        <v/>
      </c>
      <c r="D899" s="236"/>
      <c r="E899" s="236" t="str">
        <f ca="1">IF(ISERROR($V899),"",OFFSET('Smelter Look-up'!$D$4,$V899-4,0)&amp;"")</f>
        <v/>
      </c>
      <c r="F899" s="236" t="str">
        <f ca="1">IF(ISERROR($V899),"",OFFSET('Smelter Look-up'!$E$4,$V899-4,0))</f>
        <v/>
      </c>
      <c r="G899" s="236" t="str">
        <f ca="1">IF(C899=$X$4,"Enter smelter details", IF(ISERROR($V899),"",OFFSET('Smelter Look-up'!$F$4,$V899-4,0)))</f>
        <v/>
      </c>
      <c r="H899" s="237" t="str">
        <f ca="1">IF(ISERROR($V899),"",OFFSET('Smelter Look-up'!$G$4,$V899-4,0))</f>
        <v/>
      </c>
      <c r="I899" s="238" t="str">
        <f ca="1">IF(ISERROR($V899),"",OFFSET('Smelter Look-up'!$H$4,$V899-4,0))</f>
        <v/>
      </c>
      <c r="J899" s="238" t="str">
        <f ca="1">IF(ISERROR($V899),"",OFFSET('Smelter Look-up'!$I$4,$V899-4,0))</f>
        <v/>
      </c>
      <c r="K899" s="240"/>
      <c r="L899" s="240"/>
      <c r="M899" s="240"/>
      <c r="N899" s="240"/>
      <c r="O899" s="240"/>
      <c r="P899" s="239"/>
      <c r="Q899" s="241"/>
      <c r="R899" s="236" t="str">
        <f ca="1">IF(ISERROR($V899),"",OFFSET('Smelter Look-up'!$C$4,$V899-4,0)&amp;"")</f>
        <v/>
      </c>
      <c r="S899" s="250" t="str">
        <f t="shared" ca="1" si="42"/>
        <v/>
      </c>
      <c r="T899" s="250" t="str">
        <f ca="1">IF(B899="","",IF(ISERROR(MATCH($J899,SorP!$B$1:$B$6230,0)),"",INDIRECT("'SorP'!$A$"&amp;MATCH($J899,SorP!$B$1:$B$6230,0))))</f>
        <v/>
      </c>
      <c r="U899" s="280"/>
      <c r="V899" s="281" t="e">
        <f>IF(C899="",NA(),MATCH($B899&amp;$C899,'Smelter Look-up'!$J:$J,0))</f>
        <v>#N/A</v>
      </c>
      <c r="W899" s="282"/>
      <c r="X899" s="282">
        <f t="shared" ca="1" si="43"/>
        <v>0</v>
      </c>
      <c r="Y899" s="282"/>
      <c r="Z899" s="282"/>
      <c r="AB899" s="284" t="str">
        <f t="shared" si="44"/>
        <v/>
      </c>
    </row>
    <row r="900" spans="1:28" s="283" customFormat="1" ht="20.25">
      <c r="A900" s="235"/>
      <c r="B900" s="236" t="str">
        <f>IF(LEN(A900)=0,"",INDEX('Smelter Look-up'!$A:$A,MATCH($A900,'Smelter Look-up'!$E:$E,0)))</f>
        <v/>
      </c>
      <c r="C900" s="242" t="str">
        <f>IF(LEN(A900)=0,"",INDEX('Smelter Look-up'!$C:$C,MATCH($A900,'Smelter Look-up'!$E:$E,0)))</f>
        <v/>
      </c>
      <c r="D900" s="236"/>
      <c r="E900" s="236" t="str">
        <f ca="1">IF(ISERROR($V900),"",OFFSET('Smelter Look-up'!$D$4,$V900-4,0)&amp;"")</f>
        <v/>
      </c>
      <c r="F900" s="236" t="str">
        <f ca="1">IF(ISERROR($V900),"",OFFSET('Smelter Look-up'!$E$4,$V900-4,0))</f>
        <v/>
      </c>
      <c r="G900" s="236" t="str">
        <f ca="1">IF(C900=$X$4,"Enter smelter details", IF(ISERROR($V900),"",OFFSET('Smelter Look-up'!$F$4,$V900-4,0)))</f>
        <v/>
      </c>
      <c r="H900" s="237" t="str">
        <f ca="1">IF(ISERROR($V900),"",OFFSET('Smelter Look-up'!$G$4,$V900-4,0))</f>
        <v/>
      </c>
      <c r="I900" s="238" t="str">
        <f ca="1">IF(ISERROR($V900),"",OFFSET('Smelter Look-up'!$H$4,$V900-4,0))</f>
        <v/>
      </c>
      <c r="J900" s="238" t="str">
        <f ca="1">IF(ISERROR($V900),"",OFFSET('Smelter Look-up'!$I$4,$V900-4,0))</f>
        <v/>
      </c>
      <c r="K900" s="240"/>
      <c r="L900" s="240"/>
      <c r="M900" s="240"/>
      <c r="N900" s="240"/>
      <c r="O900" s="240"/>
      <c r="P900" s="239"/>
      <c r="Q900" s="241"/>
      <c r="R900" s="236" t="str">
        <f ca="1">IF(ISERROR($V900),"",OFFSET('Smelter Look-up'!$C$4,$V900-4,0)&amp;"")</f>
        <v/>
      </c>
      <c r="S900" s="250" t="str">
        <f t="shared" ca="1" si="42"/>
        <v/>
      </c>
      <c r="T900" s="250" t="str">
        <f ca="1">IF(B900="","",IF(ISERROR(MATCH($J900,SorP!$B$1:$B$6230,0)),"",INDIRECT("'SorP'!$A$"&amp;MATCH($J900,SorP!$B$1:$B$6230,0))))</f>
        <v/>
      </c>
      <c r="U900" s="280"/>
      <c r="V900" s="281" t="e">
        <f>IF(C900="",NA(),MATCH($B900&amp;$C900,'Smelter Look-up'!$J:$J,0))</f>
        <v>#N/A</v>
      </c>
      <c r="W900" s="282"/>
      <c r="X900" s="282">
        <f t="shared" ca="1" si="43"/>
        <v>0</v>
      </c>
      <c r="Y900" s="282"/>
      <c r="Z900" s="282"/>
      <c r="AB900" s="284" t="str">
        <f t="shared" si="44"/>
        <v/>
      </c>
    </row>
    <row r="901" spans="1:28" s="283" customFormat="1" ht="20.25">
      <c r="A901" s="235"/>
      <c r="B901" s="236" t="str">
        <f>IF(LEN(A901)=0,"",INDEX('Smelter Look-up'!$A:$A,MATCH($A901,'Smelter Look-up'!$E:$E,0)))</f>
        <v/>
      </c>
      <c r="C901" s="242" t="str">
        <f>IF(LEN(A901)=0,"",INDEX('Smelter Look-up'!$C:$C,MATCH($A901,'Smelter Look-up'!$E:$E,0)))</f>
        <v/>
      </c>
      <c r="D901" s="236"/>
      <c r="E901" s="236" t="str">
        <f ca="1">IF(ISERROR($V901),"",OFFSET('Smelter Look-up'!$D$4,$V901-4,0)&amp;"")</f>
        <v/>
      </c>
      <c r="F901" s="236" t="str">
        <f ca="1">IF(ISERROR($V901),"",OFFSET('Smelter Look-up'!$E$4,$V901-4,0))</f>
        <v/>
      </c>
      <c r="G901" s="236" t="str">
        <f ca="1">IF(C901=$X$4,"Enter smelter details", IF(ISERROR($V901),"",OFFSET('Smelter Look-up'!$F$4,$V901-4,0)))</f>
        <v/>
      </c>
      <c r="H901" s="237" t="str">
        <f ca="1">IF(ISERROR($V901),"",OFFSET('Smelter Look-up'!$G$4,$V901-4,0))</f>
        <v/>
      </c>
      <c r="I901" s="238" t="str">
        <f ca="1">IF(ISERROR($V901),"",OFFSET('Smelter Look-up'!$H$4,$V901-4,0))</f>
        <v/>
      </c>
      <c r="J901" s="238" t="str">
        <f ca="1">IF(ISERROR($V901),"",OFFSET('Smelter Look-up'!$I$4,$V901-4,0))</f>
        <v/>
      </c>
      <c r="K901" s="240"/>
      <c r="L901" s="240"/>
      <c r="M901" s="240"/>
      <c r="N901" s="240"/>
      <c r="O901" s="240"/>
      <c r="P901" s="239"/>
      <c r="Q901" s="241"/>
      <c r="R901" s="236" t="str">
        <f ca="1">IF(ISERROR($V901),"",OFFSET('Smelter Look-up'!$C$4,$V901-4,0)&amp;"")</f>
        <v/>
      </c>
      <c r="S901" s="250" t="str">
        <f t="shared" ca="1" si="42"/>
        <v/>
      </c>
      <c r="T901" s="250" t="str">
        <f ca="1">IF(B901="","",IF(ISERROR(MATCH($J901,SorP!$B$1:$B$6230,0)),"",INDIRECT("'SorP'!$A$"&amp;MATCH($J901,SorP!$B$1:$B$6230,0))))</f>
        <v/>
      </c>
      <c r="U901" s="280"/>
      <c r="V901" s="281" t="e">
        <f>IF(C901="",NA(),MATCH($B901&amp;$C901,'Smelter Look-up'!$J:$J,0))</f>
        <v>#N/A</v>
      </c>
      <c r="W901" s="282"/>
      <c r="X901" s="282">
        <f t="shared" ca="1" si="43"/>
        <v>0</v>
      </c>
      <c r="Y901" s="282"/>
      <c r="Z901" s="282"/>
      <c r="AB901" s="284" t="str">
        <f t="shared" si="44"/>
        <v/>
      </c>
    </row>
    <row r="902" spans="1:28" s="283" customFormat="1" ht="20.25">
      <c r="A902" s="235"/>
      <c r="B902" s="236" t="str">
        <f>IF(LEN(A902)=0,"",INDEX('Smelter Look-up'!$A:$A,MATCH($A902,'Smelter Look-up'!$E:$E,0)))</f>
        <v/>
      </c>
      <c r="C902" s="242" t="str">
        <f>IF(LEN(A902)=0,"",INDEX('Smelter Look-up'!$C:$C,MATCH($A902,'Smelter Look-up'!$E:$E,0)))</f>
        <v/>
      </c>
      <c r="D902" s="236"/>
      <c r="E902" s="236" t="str">
        <f ca="1">IF(ISERROR($V902),"",OFFSET('Smelter Look-up'!$D$4,$V902-4,0)&amp;"")</f>
        <v/>
      </c>
      <c r="F902" s="236" t="str">
        <f ca="1">IF(ISERROR($V902),"",OFFSET('Smelter Look-up'!$E$4,$V902-4,0))</f>
        <v/>
      </c>
      <c r="G902" s="236" t="str">
        <f ca="1">IF(C902=$X$4,"Enter smelter details", IF(ISERROR($V902),"",OFFSET('Smelter Look-up'!$F$4,$V902-4,0)))</f>
        <v/>
      </c>
      <c r="H902" s="237" t="str">
        <f ca="1">IF(ISERROR($V902),"",OFFSET('Smelter Look-up'!$G$4,$V902-4,0))</f>
        <v/>
      </c>
      <c r="I902" s="238" t="str">
        <f ca="1">IF(ISERROR($V902),"",OFFSET('Smelter Look-up'!$H$4,$V902-4,0))</f>
        <v/>
      </c>
      <c r="J902" s="238" t="str">
        <f ca="1">IF(ISERROR($V902),"",OFFSET('Smelter Look-up'!$I$4,$V902-4,0))</f>
        <v/>
      </c>
      <c r="K902" s="240"/>
      <c r="L902" s="240"/>
      <c r="M902" s="240"/>
      <c r="N902" s="240"/>
      <c r="O902" s="240"/>
      <c r="P902" s="239"/>
      <c r="Q902" s="241"/>
      <c r="R902" s="236" t="str">
        <f ca="1">IF(ISERROR($V902),"",OFFSET('Smelter Look-up'!$C$4,$V902-4,0)&amp;"")</f>
        <v/>
      </c>
      <c r="S902" s="250" t="str">
        <f t="shared" ca="1" si="42"/>
        <v/>
      </c>
      <c r="T902" s="250" t="str">
        <f ca="1">IF(B902="","",IF(ISERROR(MATCH($J902,SorP!$B$1:$B$6230,0)),"",INDIRECT("'SorP'!$A$"&amp;MATCH($J902,SorP!$B$1:$B$6230,0))))</f>
        <v/>
      </c>
      <c r="U902" s="280"/>
      <c r="V902" s="281" t="e">
        <f>IF(C902="",NA(),MATCH($B902&amp;$C902,'Smelter Look-up'!$J:$J,0))</f>
        <v>#N/A</v>
      </c>
      <c r="W902" s="282"/>
      <c r="X902" s="282">
        <f t="shared" ca="1" si="43"/>
        <v>0</v>
      </c>
      <c r="Y902" s="282"/>
      <c r="Z902" s="282"/>
      <c r="AB902" s="284" t="str">
        <f t="shared" si="44"/>
        <v/>
      </c>
    </row>
    <row r="903" spans="1:28" s="283" customFormat="1" ht="20.25">
      <c r="A903" s="235"/>
      <c r="B903" s="236" t="str">
        <f>IF(LEN(A903)=0,"",INDEX('Smelter Look-up'!$A:$A,MATCH($A903,'Smelter Look-up'!$E:$E,0)))</f>
        <v/>
      </c>
      <c r="C903" s="242" t="str">
        <f>IF(LEN(A903)=0,"",INDEX('Smelter Look-up'!$C:$C,MATCH($A903,'Smelter Look-up'!$E:$E,0)))</f>
        <v/>
      </c>
      <c r="D903" s="236"/>
      <c r="E903" s="236" t="str">
        <f ca="1">IF(ISERROR($V903),"",OFFSET('Smelter Look-up'!$D$4,$V903-4,0)&amp;"")</f>
        <v/>
      </c>
      <c r="F903" s="236" t="str">
        <f ca="1">IF(ISERROR($V903),"",OFFSET('Smelter Look-up'!$E$4,$V903-4,0))</f>
        <v/>
      </c>
      <c r="G903" s="236" t="str">
        <f ca="1">IF(C903=$X$4,"Enter smelter details", IF(ISERROR($V903),"",OFFSET('Smelter Look-up'!$F$4,$V903-4,0)))</f>
        <v/>
      </c>
      <c r="H903" s="237" t="str">
        <f ca="1">IF(ISERROR($V903),"",OFFSET('Smelter Look-up'!$G$4,$V903-4,0))</f>
        <v/>
      </c>
      <c r="I903" s="238" t="str">
        <f ca="1">IF(ISERROR($V903),"",OFFSET('Smelter Look-up'!$H$4,$V903-4,0))</f>
        <v/>
      </c>
      <c r="J903" s="238" t="str">
        <f ca="1">IF(ISERROR($V903),"",OFFSET('Smelter Look-up'!$I$4,$V903-4,0))</f>
        <v/>
      </c>
      <c r="K903" s="240"/>
      <c r="L903" s="240"/>
      <c r="M903" s="240"/>
      <c r="N903" s="240"/>
      <c r="O903" s="240"/>
      <c r="P903" s="239"/>
      <c r="Q903" s="241"/>
      <c r="R903" s="236" t="str">
        <f ca="1">IF(ISERROR($V903),"",OFFSET('Smelter Look-up'!$C$4,$V903-4,0)&amp;"")</f>
        <v/>
      </c>
      <c r="S903" s="250" t="str">
        <f t="shared" ca="1" si="42"/>
        <v/>
      </c>
      <c r="T903" s="250" t="str">
        <f ca="1">IF(B903="","",IF(ISERROR(MATCH($J903,SorP!$B$1:$B$6230,0)),"",INDIRECT("'SorP'!$A$"&amp;MATCH($J903,SorP!$B$1:$B$6230,0))))</f>
        <v/>
      </c>
      <c r="U903" s="280"/>
      <c r="V903" s="281" t="e">
        <f>IF(C903="",NA(),MATCH($B903&amp;$C903,'Smelter Look-up'!$J:$J,0))</f>
        <v>#N/A</v>
      </c>
      <c r="W903" s="282"/>
      <c r="X903" s="282">
        <f t="shared" ca="1" si="43"/>
        <v>0</v>
      </c>
      <c r="Y903" s="282"/>
      <c r="Z903" s="282"/>
      <c r="AB903" s="284" t="str">
        <f t="shared" si="44"/>
        <v/>
      </c>
    </row>
    <row r="904" spans="1:28" s="283" customFormat="1" ht="20.25">
      <c r="A904" s="235"/>
      <c r="B904" s="236" t="str">
        <f>IF(LEN(A904)=0,"",INDEX('Smelter Look-up'!$A:$A,MATCH($A904,'Smelter Look-up'!$E:$E,0)))</f>
        <v/>
      </c>
      <c r="C904" s="242" t="str">
        <f>IF(LEN(A904)=0,"",INDEX('Smelter Look-up'!$C:$C,MATCH($A904,'Smelter Look-up'!$E:$E,0)))</f>
        <v/>
      </c>
      <c r="D904" s="236"/>
      <c r="E904" s="236" t="str">
        <f ca="1">IF(ISERROR($V904),"",OFFSET('Smelter Look-up'!$D$4,$V904-4,0)&amp;"")</f>
        <v/>
      </c>
      <c r="F904" s="236" t="str">
        <f ca="1">IF(ISERROR($V904),"",OFFSET('Smelter Look-up'!$E$4,$V904-4,0))</f>
        <v/>
      </c>
      <c r="G904" s="236" t="str">
        <f ca="1">IF(C904=$X$4,"Enter smelter details", IF(ISERROR($V904),"",OFFSET('Smelter Look-up'!$F$4,$V904-4,0)))</f>
        <v/>
      </c>
      <c r="H904" s="237" t="str">
        <f ca="1">IF(ISERROR($V904),"",OFFSET('Smelter Look-up'!$G$4,$V904-4,0))</f>
        <v/>
      </c>
      <c r="I904" s="238" t="str">
        <f ca="1">IF(ISERROR($V904),"",OFFSET('Smelter Look-up'!$H$4,$V904-4,0))</f>
        <v/>
      </c>
      <c r="J904" s="238" t="str">
        <f ca="1">IF(ISERROR($V904),"",OFFSET('Smelter Look-up'!$I$4,$V904-4,0))</f>
        <v/>
      </c>
      <c r="K904" s="240"/>
      <c r="L904" s="240"/>
      <c r="M904" s="240"/>
      <c r="N904" s="240"/>
      <c r="O904" s="240"/>
      <c r="P904" s="239"/>
      <c r="Q904" s="241"/>
      <c r="R904" s="236" t="str">
        <f ca="1">IF(ISERROR($V904),"",OFFSET('Smelter Look-up'!$C$4,$V904-4,0)&amp;"")</f>
        <v/>
      </c>
      <c r="S904" s="250" t="str">
        <f t="shared" ca="1" si="42"/>
        <v/>
      </c>
      <c r="T904" s="250" t="str">
        <f ca="1">IF(B904="","",IF(ISERROR(MATCH($J904,SorP!$B$1:$B$6230,0)),"",INDIRECT("'SorP'!$A$"&amp;MATCH($J904,SorP!$B$1:$B$6230,0))))</f>
        <v/>
      </c>
      <c r="U904" s="280"/>
      <c r="V904" s="281" t="e">
        <f>IF(C904="",NA(),MATCH($B904&amp;$C904,'Smelter Look-up'!$J:$J,0))</f>
        <v>#N/A</v>
      </c>
      <c r="W904" s="282"/>
      <c r="X904" s="282">
        <f t="shared" ca="1" si="43"/>
        <v>0</v>
      </c>
      <c r="Y904" s="282"/>
      <c r="Z904" s="282"/>
      <c r="AB904" s="284" t="str">
        <f t="shared" si="44"/>
        <v/>
      </c>
    </row>
    <row r="905" spans="1:28" s="283" customFormat="1" ht="20.25">
      <c r="A905" s="235"/>
      <c r="B905" s="236" t="str">
        <f>IF(LEN(A905)=0,"",INDEX('Smelter Look-up'!$A:$A,MATCH($A905,'Smelter Look-up'!$E:$E,0)))</f>
        <v/>
      </c>
      <c r="C905" s="242" t="str">
        <f>IF(LEN(A905)=0,"",INDEX('Smelter Look-up'!$C:$C,MATCH($A905,'Smelter Look-up'!$E:$E,0)))</f>
        <v/>
      </c>
      <c r="D905" s="236"/>
      <c r="E905" s="236" t="str">
        <f ca="1">IF(ISERROR($V905),"",OFFSET('Smelter Look-up'!$D$4,$V905-4,0)&amp;"")</f>
        <v/>
      </c>
      <c r="F905" s="236" t="str">
        <f ca="1">IF(ISERROR($V905),"",OFFSET('Smelter Look-up'!$E$4,$V905-4,0))</f>
        <v/>
      </c>
      <c r="G905" s="236" t="str">
        <f ca="1">IF(C905=$X$4,"Enter smelter details", IF(ISERROR($V905),"",OFFSET('Smelter Look-up'!$F$4,$V905-4,0)))</f>
        <v/>
      </c>
      <c r="H905" s="237" t="str">
        <f ca="1">IF(ISERROR($V905),"",OFFSET('Smelter Look-up'!$G$4,$V905-4,0))</f>
        <v/>
      </c>
      <c r="I905" s="238" t="str">
        <f ca="1">IF(ISERROR($V905),"",OFFSET('Smelter Look-up'!$H$4,$V905-4,0))</f>
        <v/>
      </c>
      <c r="J905" s="238" t="str">
        <f ca="1">IF(ISERROR($V905),"",OFFSET('Smelter Look-up'!$I$4,$V905-4,0))</f>
        <v/>
      </c>
      <c r="K905" s="240"/>
      <c r="L905" s="240"/>
      <c r="M905" s="240"/>
      <c r="N905" s="240"/>
      <c r="O905" s="240"/>
      <c r="P905" s="239"/>
      <c r="Q905" s="241"/>
      <c r="R905" s="236" t="str">
        <f ca="1">IF(ISERROR($V905),"",OFFSET('Smelter Look-up'!$C$4,$V905-4,0)&amp;"")</f>
        <v/>
      </c>
      <c r="S905" s="250" t="str">
        <f t="shared" ca="1" si="42"/>
        <v/>
      </c>
      <c r="T905" s="250" t="str">
        <f ca="1">IF(B905="","",IF(ISERROR(MATCH($J905,SorP!$B$1:$B$6230,0)),"",INDIRECT("'SorP'!$A$"&amp;MATCH($J905,SorP!$B$1:$B$6230,0))))</f>
        <v/>
      </c>
      <c r="U905" s="280"/>
      <c r="V905" s="281" t="e">
        <f>IF(C905="",NA(),MATCH($B905&amp;$C905,'Smelter Look-up'!$J:$J,0))</f>
        <v>#N/A</v>
      </c>
      <c r="W905" s="282"/>
      <c r="X905" s="282">
        <f t="shared" ca="1" si="43"/>
        <v>0</v>
      </c>
      <c r="Y905" s="282"/>
      <c r="Z905" s="282"/>
      <c r="AB905" s="284" t="str">
        <f t="shared" si="44"/>
        <v/>
      </c>
    </row>
    <row r="906" spans="1:28" s="283" customFormat="1" ht="20.25">
      <c r="A906" s="235"/>
      <c r="B906" s="236" t="str">
        <f>IF(LEN(A906)=0,"",INDEX('Smelter Look-up'!$A:$A,MATCH($A906,'Smelter Look-up'!$E:$E,0)))</f>
        <v/>
      </c>
      <c r="C906" s="242" t="str">
        <f>IF(LEN(A906)=0,"",INDEX('Smelter Look-up'!$C:$C,MATCH($A906,'Smelter Look-up'!$E:$E,0)))</f>
        <v/>
      </c>
      <c r="D906" s="236"/>
      <c r="E906" s="236" t="str">
        <f ca="1">IF(ISERROR($V906),"",OFFSET('Smelter Look-up'!$D$4,$V906-4,0)&amp;"")</f>
        <v/>
      </c>
      <c r="F906" s="236" t="str">
        <f ca="1">IF(ISERROR($V906),"",OFFSET('Smelter Look-up'!$E$4,$V906-4,0))</f>
        <v/>
      </c>
      <c r="G906" s="236" t="str">
        <f ca="1">IF(C906=$X$4,"Enter smelter details", IF(ISERROR($V906),"",OFFSET('Smelter Look-up'!$F$4,$V906-4,0)))</f>
        <v/>
      </c>
      <c r="H906" s="237" t="str">
        <f ca="1">IF(ISERROR($V906),"",OFFSET('Smelter Look-up'!$G$4,$V906-4,0))</f>
        <v/>
      </c>
      <c r="I906" s="238" t="str">
        <f ca="1">IF(ISERROR($V906),"",OFFSET('Smelter Look-up'!$H$4,$V906-4,0))</f>
        <v/>
      </c>
      <c r="J906" s="238" t="str">
        <f ca="1">IF(ISERROR($V906),"",OFFSET('Smelter Look-up'!$I$4,$V906-4,0))</f>
        <v/>
      </c>
      <c r="K906" s="240"/>
      <c r="L906" s="240"/>
      <c r="M906" s="240"/>
      <c r="N906" s="240"/>
      <c r="O906" s="240"/>
      <c r="P906" s="239"/>
      <c r="Q906" s="241"/>
      <c r="R906" s="236" t="str">
        <f ca="1">IF(ISERROR($V906),"",OFFSET('Smelter Look-up'!$C$4,$V906-4,0)&amp;"")</f>
        <v/>
      </c>
      <c r="S906" s="250" t="str">
        <f t="shared" ca="1" si="42"/>
        <v/>
      </c>
      <c r="T906" s="250" t="str">
        <f ca="1">IF(B906="","",IF(ISERROR(MATCH($J906,SorP!$B$1:$B$6230,0)),"",INDIRECT("'SorP'!$A$"&amp;MATCH($J906,SorP!$B$1:$B$6230,0))))</f>
        <v/>
      </c>
      <c r="U906" s="280"/>
      <c r="V906" s="281" t="e">
        <f>IF(C906="",NA(),MATCH($B906&amp;$C906,'Smelter Look-up'!$J:$J,0))</f>
        <v>#N/A</v>
      </c>
      <c r="W906" s="282"/>
      <c r="X906" s="282">
        <f t="shared" ca="1" si="43"/>
        <v>0</v>
      </c>
      <c r="Y906" s="282"/>
      <c r="Z906" s="282"/>
      <c r="AB906" s="284" t="str">
        <f t="shared" si="44"/>
        <v/>
      </c>
    </row>
    <row r="907" spans="1:28" s="283" customFormat="1" ht="20.25">
      <c r="A907" s="235"/>
      <c r="B907" s="236" t="str">
        <f>IF(LEN(A907)=0,"",INDEX('Smelter Look-up'!$A:$A,MATCH($A907,'Smelter Look-up'!$E:$E,0)))</f>
        <v/>
      </c>
      <c r="C907" s="242" t="str">
        <f>IF(LEN(A907)=0,"",INDEX('Smelter Look-up'!$C:$C,MATCH($A907,'Smelter Look-up'!$E:$E,0)))</f>
        <v/>
      </c>
      <c r="D907" s="236"/>
      <c r="E907" s="236" t="str">
        <f ca="1">IF(ISERROR($V907),"",OFFSET('Smelter Look-up'!$D$4,$V907-4,0)&amp;"")</f>
        <v/>
      </c>
      <c r="F907" s="236" t="str">
        <f ca="1">IF(ISERROR($V907),"",OFFSET('Smelter Look-up'!$E$4,$V907-4,0))</f>
        <v/>
      </c>
      <c r="G907" s="236" t="str">
        <f ca="1">IF(C907=$X$4,"Enter smelter details", IF(ISERROR($V907),"",OFFSET('Smelter Look-up'!$F$4,$V907-4,0)))</f>
        <v/>
      </c>
      <c r="H907" s="237" t="str">
        <f ca="1">IF(ISERROR($V907),"",OFFSET('Smelter Look-up'!$G$4,$V907-4,0))</f>
        <v/>
      </c>
      <c r="I907" s="238" t="str">
        <f ca="1">IF(ISERROR($V907),"",OFFSET('Smelter Look-up'!$H$4,$V907-4,0))</f>
        <v/>
      </c>
      <c r="J907" s="238" t="str">
        <f ca="1">IF(ISERROR($V907),"",OFFSET('Smelter Look-up'!$I$4,$V907-4,0))</f>
        <v/>
      </c>
      <c r="K907" s="240"/>
      <c r="L907" s="240"/>
      <c r="M907" s="240"/>
      <c r="N907" s="240"/>
      <c r="O907" s="240"/>
      <c r="P907" s="239"/>
      <c r="Q907" s="241"/>
      <c r="R907" s="236" t="str">
        <f ca="1">IF(ISERROR($V907),"",OFFSET('Smelter Look-up'!$C$4,$V907-4,0)&amp;"")</f>
        <v/>
      </c>
      <c r="S907" s="250" t="str">
        <f t="shared" ca="1" si="42"/>
        <v/>
      </c>
      <c r="T907" s="250" t="str">
        <f ca="1">IF(B907="","",IF(ISERROR(MATCH($J907,SorP!$B$1:$B$6230,0)),"",INDIRECT("'SorP'!$A$"&amp;MATCH($J907,SorP!$B$1:$B$6230,0))))</f>
        <v/>
      </c>
      <c r="U907" s="280"/>
      <c r="V907" s="281" t="e">
        <f>IF(C907="",NA(),MATCH($B907&amp;$C907,'Smelter Look-up'!$J:$J,0))</f>
        <v>#N/A</v>
      </c>
      <c r="W907" s="282"/>
      <c r="X907" s="282">
        <f t="shared" ca="1" si="43"/>
        <v>0</v>
      </c>
      <c r="Y907" s="282"/>
      <c r="Z907" s="282"/>
      <c r="AB907" s="284" t="str">
        <f t="shared" si="44"/>
        <v/>
      </c>
    </row>
    <row r="908" spans="1:28" s="283" customFormat="1" ht="20.25">
      <c r="A908" s="235"/>
      <c r="B908" s="236" t="str">
        <f>IF(LEN(A908)=0,"",INDEX('Smelter Look-up'!$A:$A,MATCH($A908,'Smelter Look-up'!$E:$E,0)))</f>
        <v/>
      </c>
      <c r="C908" s="242" t="str">
        <f>IF(LEN(A908)=0,"",INDEX('Smelter Look-up'!$C:$C,MATCH($A908,'Smelter Look-up'!$E:$E,0)))</f>
        <v/>
      </c>
      <c r="D908" s="236"/>
      <c r="E908" s="236" t="str">
        <f ca="1">IF(ISERROR($V908),"",OFFSET('Smelter Look-up'!$D$4,$V908-4,0)&amp;"")</f>
        <v/>
      </c>
      <c r="F908" s="236" t="str">
        <f ca="1">IF(ISERROR($V908),"",OFFSET('Smelter Look-up'!$E$4,$V908-4,0))</f>
        <v/>
      </c>
      <c r="G908" s="236" t="str">
        <f ca="1">IF(C908=$X$4,"Enter smelter details", IF(ISERROR($V908),"",OFFSET('Smelter Look-up'!$F$4,$V908-4,0)))</f>
        <v/>
      </c>
      <c r="H908" s="237" t="str">
        <f ca="1">IF(ISERROR($V908),"",OFFSET('Smelter Look-up'!$G$4,$V908-4,0))</f>
        <v/>
      </c>
      <c r="I908" s="238" t="str">
        <f ca="1">IF(ISERROR($V908),"",OFFSET('Smelter Look-up'!$H$4,$V908-4,0))</f>
        <v/>
      </c>
      <c r="J908" s="238" t="str">
        <f ca="1">IF(ISERROR($V908),"",OFFSET('Smelter Look-up'!$I$4,$V908-4,0))</f>
        <v/>
      </c>
      <c r="K908" s="240"/>
      <c r="L908" s="240"/>
      <c r="M908" s="240"/>
      <c r="N908" s="240"/>
      <c r="O908" s="240"/>
      <c r="P908" s="239"/>
      <c r="Q908" s="241"/>
      <c r="R908" s="236" t="str">
        <f ca="1">IF(ISERROR($V908),"",OFFSET('Smelter Look-up'!$C$4,$V908-4,0)&amp;"")</f>
        <v/>
      </c>
      <c r="S908" s="250" t="str">
        <f t="shared" ca="1" si="42"/>
        <v/>
      </c>
      <c r="T908" s="250" t="str">
        <f ca="1">IF(B908="","",IF(ISERROR(MATCH($J908,SorP!$B$1:$B$6230,0)),"",INDIRECT("'SorP'!$A$"&amp;MATCH($J908,SorP!$B$1:$B$6230,0))))</f>
        <v/>
      </c>
      <c r="U908" s="280"/>
      <c r="V908" s="281" t="e">
        <f>IF(C908="",NA(),MATCH($B908&amp;$C908,'Smelter Look-up'!$J:$J,0))</f>
        <v>#N/A</v>
      </c>
      <c r="W908" s="282"/>
      <c r="X908" s="282">
        <f t="shared" ca="1" si="43"/>
        <v>0</v>
      </c>
      <c r="Y908" s="282"/>
      <c r="Z908" s="282"/>
      <c r="AB908" s="284" t="str">
        <f t="shared" si="44"/>
        <v/>
      </c>
    </row>
    <row r="909" spans="1:28" s="283" customFormat="1" ht="20.25">
      <c r="A909" s="235"/>
      <c r="B909" s="236" t="str">
        <f>IF(LEN(A909)=0,"",INDEX('Smelter Look-up'!$A:$A,MATCH($A909,'Smelter Look-up'!$E:$E,0)))</f>
        <v/>
      </c>
      <c r="C909" s="242" t="str">
        <f>IF(LEN(A909)=0,"",INDEX('Smelter Look-up'!$C:$C,MATCH($A909,'Smelter Look-up'!$E:$E,0)))</f>
        <v/>
      </c>
      <c r="D909" s="236"/>
      <c r="E909" s="236" t="str">
        <f ca="1">IF(ISERROR($V909),"",OFFSET('Smelter Look-up'!$D$4,$V909-4,0)&amp;"")</f>
        <v/>
      </c>
      <c r="F909" s="236" t="str">
        <f ca="1">IF(ISERROR($V909),"",OFFSET('Smelter Look-up'!$E$4,$V909-4,0))</f>
        <v/>
      </c>
      <c r="G909" s="236" t="str">
        <f ca="1">IF(C909=$X$4,"Enter smelter details", IF(ISERROR($V909),"",OFFSET('Smelter Look-up'!$F$4,$V909-4,0)))</f>
        <v/>
      </c>
      <c r="H909" s="237" t="str">
        <f ca="1">IF(ISERROR($V909),"",OFFSET('Smelter Look-up'!$G$4,$V909-4,0))</f>
        <v/>
      </c>
      <c r="I909" s="238" t="str">
        <f ca="1">IF(ISERROR($V909),"",OFFSET('Smelter Look-up'!$H$4,$V909-4,0))</f>
        <v/>
      </c>
      <c r="J909" s="238" t="str">
        <f ca="1">IF(ISERROR($V909),"",OFFSET('Smelter Look-up'!$I$4,$V909-4,0))</f>
        <v/>
      </c>
      <c r="K909" s="240"/>
      <c r="L909" s="240"/>
      <c r="M909" s="240"/>
      <c r="N909" s="240"/>
      <c r="O909" s="240"/>
      <c r="P909" s="239"/>
      <c r="Q909" s="241"/>
      <c r="R909" s="236" t="str">
        <f ca="1">IF(ISERROR($V909),"",OFFSET('Smelter Look-up'!$C$4,$V909-4,0)&amp;"")</f>
        <v/>
      </c>
      <c r="S909" s="250" t="str">
        <f t="shared" ca="1" si="42"/>
        <v/>
      </c>
      <c r="T909" s="250" t="str">
        <f ca="1">IF(B909="","",IF(ISERROR(MATCH($J909,SorP!$B$1:$B$6230,0)),"",INDIRECT("'SorP'!$A$"&amp;MATCH($J909,SorP!$B$1:$B$6230,0))))</f>
        <v/>
      </c>
      <c r="U909" s="280"/>
      <c r="V909" s="281" t="e">
        <f>IF(C909="",NA(),MATCH($B909&amp;$C909,'Smelter Look-up'!$J:$J,0))</f>
        <v>#N/A</v>
      </c>
      <c r="W909" s="282"/>
      <c r="X909" s="282">
        <f t="shared" ca="1" si="43"/>
        <v>0</v>
      </c>
      <c r="Y909" s="282"/>
      <c r="Z909" s="282"/>
      <c r="AB909" s="284" t="str">
        <f t="shared" si="44"/>
        <v/>
      </c>
    </row>
    <row r="910" spans="1:28" s="283" customFormat="1" ht="20.25">
      <c r="A910" s="235"/>
      <c r="B910" s="236" t="str">
        <f>IF(LEN(A910)=0,"",INDEX('Smelter Look-up'!$A:$A,MATCH($A910,'Smelter Look-up'!$E:$E,0)))</f>
        <v/>
      </c>
      <c r="C910" s="242" t="str">
        <f>IF(LEN(A910)=0,"",INDEX('Smelter Look-up'!$C:$C,MATCH($A910,'Smelter Look-up'!$E:$E,0)))</f>
        <v/>
      </c>
      <c r="D910" s="236"/>
      <c r="E910" s="236" t="str">
        <f ca="1">IF(ISERROR($V910),"",OFFSET('Smelter Look-up'!$D$4,$V910-4,0)&amp;"")</f>
        <v/>
      </c>
      <c r="F910" s="236" t="str">
        <f ca="1">IF(ISERROR($V910),"",OFFSET('Smelter Look-up'!$E$4,$V910-4,0))</f>
        <v/>
      </c>
      <c r="G910" s="236" t="str">
        <f ca="1">IF(C910=$X$4,"Enter smelter details", IF(ISERROR($V910),"",OFFSET('Smelter Look-up'!$F$4,$V910-4,0)))</f>
        <v/>
      </c>
      <c r="H910" s="237" t="str">
        <f ca="1">IF(ISERROR($V910),"",OFFSET('Smelter Look-up'!$G$4,$V910-4,0))</f>
        <v/>
      </c>
      <c r="I910" s="238" t="str">
        <f ca="1">IF(ISERROR($V910),"",OFFSET('Smelter Look-up'!$H$4,$V910-4,0))</f>
        <v/>
      </c>
      <c r="J910" s="238" t="str">
        <f ca="1">IF(ISERROR($V910),"",OFFSET('Smelter Look-up'!$I$4,$V910-4,0))</f>
        <v/>
      </c>
      <c r="K910" s="240"/>
      <c r="L910" s="240"/>
      <c r="M910" s="240"/>
      <c r="N910" s="240"/>
      <c r="O910" s="240"/>
      <c r="P910" s="239"/>
      <c r="Q910" s="241"/>
      <c r="R910" s="236" t="str">
        <f ca="1">IF(ISERROR($V910),"",OFFSET('Smelter Look-up'!$C$4,$V910-4,0)&amp;"")</f>
        <v/>
      </c>
      <c r="S910" s="250" t="str">
        <f t="shared" ca="1" si="42"/>
        <v/>
      </c>
      <c r="T910" s="250" t="str">
        <f ca="1">IF(B910="","",IF(ISERROR(MATCH($J910,SorP!$B$1:$B$6230,0)),"",INDIRECT("'SorP'!$A$"&amp;MATCH($J910,SorP!$B$1:$B$6230,0))))</f>
        <v/>
      </c>
      <c r="U910" s="280"/>
      <c r="V910" s="281" t="e">
        <f>IF(C910="",NA(),MATCH($B910&amp;$C910,'Smelter Look-up'!$J:$J,0))</f>
        <v>#N/A</v>
      </c>
      <c r="W910" s="282"/>
      <c r="X910" s="282">
        <f t="shared" ca="1" si="43"/>
        <v>0</v>
      </c>
      <c r="Y910" s="282"/>
      <c r="Z910" s="282"/>
      <c r="AB910" s="284" t="str">
        <f t="shared" si="44"/>
        <v/>
      </c>
    </row>
    <row r="911" spans="1:28" s="283" customFormat="1" ht="20.25">
      <c r="A911" s="235"/>
      <c r="B911" s="236" t="str">
        <f>IF(LEN(A911)=0,"",INDEX('Smelter Look-up'!$A:$A,MATCH($A911,'Smelter Look-up'!$E:$E,0)))</f>
        <v/>
      </c>
      <c r="C911" s="242" t="str">
        <f>IF(LEN(A911)=0,"",INDEX('Smelter Look-up'!$C:$C,MATCH($A911,'Smelter Look-up'!$E:$E,0)))</f>
        <v/>
      </c>
      <c r="D911" s="236"/>
      <c r="E911" s="236" t="str">
        <f ca="1">IF(ISERROR($V911),"",OFFSET('Smelter Look-up'!$D$4,$V911-4,0)&amp;"")</f>
        <v/>
      </c>
      <c r="F911" s="236" t="str">
        <f ca="1">IF(ISERROR($V911),"",OFFSET('Smelter Look-up'!$E$4,$V911-4,0))</f>
        <v/>
      </c>
      <c r="G911" s="236" t="str">
        <f ca="1">IF(C911=$X$4,"Enter smelter details", IF(ISERROR($V911),"",OFFSET('Smelter Look-up'!$F$4,$V911-4,0)))</f>
        <v/>
      </c>
      <c r="H911" s="237" t="str">
        <f ca="1">IF(ISERROR($V911),"",OFFSET('Smelter Look-up'!$G$4,$V911-4,0))</f>
        <v/>
      </c>
      <c r="I911" s="238" t="str">
        <f ca="1">IF(ISERROR($V911),"",OFFSET('Smelter Look-up'!$H$4,$V911-4,0))</f>
        <v/>
      </c>
      <c r="J911" s="238" t="str">
        <f ca="1">IF(ISERROR($V911),"",OFFSET('Smelter Look-up'!$I$4,$V911-4,0))</f>
        <v/>
      </c>
      <c r="K911" s="240"/>
      <c r="L911" s="240"/>
      <c r="M911" s="240"/>
      <c r="N911" s="240"/>
      <c r="O911" s="240"/>
      <c r="P911" s="239"/>
      <c r="Q911" s="241"/>
      <c r="R911" s="236" t="str">
        <f ca="1">IF(ISERROR($V911),"",OFFSET('Smelter Look-up'!$C$4,$V911-4,0)&amp;"")</f>
        <v/>
      </c>
      <c r="S911" s="250" t="str">
        <f t="shared" ca="1" si="42"/>
        <v/>
      </c>
      <c r="T911" s="250" t="str">
        <f ca="1">IF(B911="","",IF(ISERROR(MATCH($J911,SorP!$B$1:$B$6230,0)),"",INDIRECT("'SorP'!$A$"&amp;MATCH($J911,SorP!$B$1:$B$6230,0))))</f>
        <v/>
      </c>
      <c r="U911" s="280"/>
      <c r="V911" s="281" t="e">
        <f>IF(C911="",NA(),MATCH($B911&amp;$C911,'Smelter Look-up'!$J:$J,0))</f>
        <v>#N/A</v>
      </c>
      <c r="W911" s="282"/>
      <c r="X911" s="282">
        <f t="shared" ca="1" si="43"/>
        <v>0</v>
      </c>
      <c r="Y911" s="282"/>
      <c r="Z911" s="282"/>
      <c r="AB911" s="284" t="str">
        <f t="shared" si="44"/>
        <v/>
      </c>
    </row>
    <row r="912" spans="1:28" s="283" customFormat="1" ht="20.25">
      <c r="A912" s="235"/>
      <c r="B912" s="236" t="str">
        <f>IF(LEN(A912)=0,"",INDEX('Smelter Look-up'!$A:$A,MATCH($A912,'Smelter Look-up'!$E:$E,0)))</f>
        <v/>
      </c>
      <c r="C912" s="242" t="str">
        <f>IF(LEN(A912)=0,"",INDEX('Smelter Look-up'!$C:$C,MATCH($A912,'Smelter Look-up'!$E:$E,0)))</f>
        <v/>
      </c>
      <c r="D912" s="236"/>
      <c r="E912" s="236" t="str">
        <f ca="1">IF(ISERROR($V912),"",OFFSET('Smelter Look-up'!$D$4,$V912-4,0)&amp;"")</f>
        <v/>
      </c>
      <c r="F912" s="236" t="str">
        <f ca="1">IF(ISERROR($V912),"",OFFSET('Smelter Look-up'!$E$4,$V912-4,0))</f>
        <v/>
      </c>
      <c r="G912" s="236" t="str">
        <f ca="1">IF(C912=$X$4,"Enter smelter details", IF(ISERROR($V912),"",OFFSET('Smelter Look-up'!$F$4,$V912-4,0)))</f>
        <v/>
      </c>
      <c r="H912" s="237" t="str">
        <f ca="1">IF(ISERROR($V912),"",OFFSET('Smelter Look-up'!$G$4,$V912-4,0))</f>
        <v/>
      </c>
      <c r="I912" s="238" t="str">
        <f ca="1">IF(ISERROR($V912),"",OFFSET('Smelter Look-up'!$H$4,$V912-4,0))</f>
        <v/>
      </c>
      <c r="J912" s="238" t="str">
        <f ca="1">IF(ISERROR($V912),"",OFFSET('Smelter Look-up'!$I$4,$V912-4,0))</f>
        <v/>
      </c>
      <c r="K912" s="240"/>
      <c r="L912" s="240"/>
      <c r="M912" s="240"/>
      <c r="N912" s="240"/>
      <c r="O912" s="240"/>
      <c r="P912" s="239"/>
      <c r="Q912" s="241"/>
      <c r="R912" s="236" t="str">
        <f ca="1">IF(ISERROR($V912),"",OFFSET('Smelter Look-up'!$C$4,$V912-4,0)&amp;"")</f>
        <v/>
      </c>
      <c r="S912" s="250" t="str">
        <f t="shared" ca="1" si="42"/>
        <v/>
      </c>
      <c r="T912" s="250" t="str">
        <f ca="1">IF(B912="","",IF(ISERROR(MATCH($J912,SorP!$B$1:$B$6230,0)),"",INDIRECT("'SorP'!$A$"&amp;MATCH($J912,SorP!$B$1:$B$6230,0))))</f>
        <v/>
      </c>
      <c r="U912" s="280"/>
      <c r="V912" s="281" t="e">
        <f>IF(C912="",NA(),MATCH($B912&amp;$C912,'Smelter Look-up'!$J:$J,0))</f>
        <v>#N/A</v>
      </c>
      <c r="W912" s="282"/>
      <c r="X912" s="282">
        <f t="shared" ca="1" si="43"/>
        <v>0</v>
      </c>
      <c r="Y912" s="282"/>
      <c r="Z912" s="282"/>
      <c r="AB912" s="284" t="str">
        <f t="shared" si="44"/>
        <v/>
      </c>
    </row>
    <row r="913" spans="1:28" s="283" customFormat="1" ht="20.25">
      <c r="A913" s="235"/>
      <c r="B913" s="236" t="str">
        <f>IF(LEN(A913)=0,"",INDEX('Smelter Look-up'!$A:$A,MATCH($A913,'Smelter Look-up'!$E:$E,0)))</f>
        <v/>
      </c>
      <c r="C913" s="242" t="str">
        <f>IF(LEN(A913)=0,"",INDEX('Smelter Look-up'!$C:$C,MATCH($A913,'Smelter Look-up'!$E:$E,0)))</f>
        <v/>
      </c>
      <c r="D913" s="236"/>
      <c r="E913" s="236" t="str">
        <f ca="1">IF(ISERROR($V913),"",OFFSET('Smelter Look-up'!$D$4,$V913-4,0)&amp;"")</f>
        <v/>
      </c>
      <c r="F913" s="236" t="str">
        <f ca="1">IF(ISERROR($V913),"",OFFSET('Smelter Look-up'!$E$4,$V913-4,0))</f>
        <v/>
      </c>
      <c r="G913" s="236" t="str">
        <f ca="1">IF(C913=$X$4,"Enter smelter details", IF(ISERROR($V913),"",OFFSET('Smelter Look-up'!$F$4,$V913-4,0)))</f>
        <v/>
      </c>
      <c r="H913" s="237" t="str">
        <f ca="1">IF(ISERROR($V913),"",OFFSET('Smelter Look-up'!$G$4,$V913-4,0))</f>
        <v/>
      </c>
      <c r="I913" s="238" t="str">
        <f ca="1">IF(ISERROR($V913),"",OFFSET('Smelter Look-up'!$H$4,$V913-4,0))</f>
        <v/>
      </c>
      <c r="J913" s="238" t="str">
        <f ca="1">IF(ISERROR($V913),"",OFFSET('Smelter Look-up'!$I$4,$V913-4,0))</f>
        <v/>
      </c>
      <c r="K913" s="240"/>
      <c r="L913" s="240"/>
      <c r="M913" s="240"/>
      <c r="N913" s="240"/>
      <c r="O913" s="240"/>
      <c r="P913" s="239"/>
      <c r="Q913" s="241"/>
      <c r="R913" s="236" t="str">
        <f ca="1">IF(ISERROR($V913),"",OFFSET('Smelter Look-up'!$C$4,$V913-4,0)&amp;"")</f>
        <v/>
      </c>
      <c r="S913" s="250" t="str">
        <f t="shared" ca="1" si="42"/>
        <v/>
      </c>
      <c r="T913" s="250" t="str">
        <f ca="1">IF(B913="","",IF(ISERROR(MATCH($J913,SorP!$B$1:$B$6230,0)),"",INDIRECT("'SorP'!$A$"&amp;MATCH($J913,SorP!$B$1:$B$6230,0))))</f>
        <v/>
      </c>
      <c r="U913" s="280"/>
      <c r="V913" s="281" t="e">
        <f>IF(C913="",NA(),MATCH($B913&amp;$C913,'Smelter Look-up'!$J:$J,0))</f>
        <v>#N/A</v>
      </c>
      <c r="W913" s="282"/>
      <c r="X913" s="282">
        <f t="shared" ca="1" si="43"/>
        <v>0</v>
      </c>
      <c r="Y913" s="282"/>
      <c r="Z913" s="282"/>
      <c r="AB913" s="284" t="str">
        <f t="shared" si="44"/>
        <v/>
      </c>
    </row>
    <row r="914" spans="1:28" s="283" customFormat="1" ht="20.25">
      <c r="A914" s="235"/>
      <c r="B914" s="236" t="str">
        <f>IF(LEN(A914)=0,"",INDEX('Smelter Look-up'!$A:$A,MATCH($A914,'Smelter Look-up'!$E:$E,0)))</f>
        <v/>
      </c>
      <c r="C914" s="242" t="str">
        <f>IF(LEN(A914)=0,"",INDEX('Smelter Look-up'!$C:$C,MATCH($A914,'Smelter Look-up'!$E:$E,0)))</f>
        <v/>
      </c>
      <c r="D914" s="236"/>
      <c r="E914" s="236" t="str">
        <f ca="1">IF(ISERROR($V914),"",OFFSET('Smelter Look-up'!$D$4,$V914-4,0)&amp;"")</f>
        <v/>
      </c>
      <c r="F914" s="236" t="str">
        <f ca="1">IF(ISERROR($V914),"",OFFSET('Smelter Look-up'!$E$4,$V914-4,0))</f>
        <v/>
      </c>
      <c r="G914" s="236" t="str">
        <f ca="1">IF(C914=$X$4,"Enter smelter details", IF(ISERROR($V914),"",OFFSET('Smelter Look-up'!$F$4,$V914-4,0)))</f>
        <v/>
      </c>
      <c r="H914" s="237" t="str">
        <f ca="1">IF(ISERROR($V914),"",OFFSET('Smelter Look-up'!$G$4,$V914-4,0))</f>
        <v/>
      </c>
      <c r="I914" s="238" t="str">
        <f ca="1">IF(ISERROR($V914),"",OFFSET('Smelter Look-up'!$H$4,$V914-4,0))</f>
        <v/>
      </c>
      <c r="J914" s="238" t="str">
        <f ca="1">IF(ISERROR($V914),"",OFFSET('Smelter Look-up'!$I$4,$V914-4,0))</f>
        <v/>
      </c>
      <c r="K914" s="240"/>
      <c r="L914" s="240"/>
      <c r="M914" s="240"/>
      <c r="N914" s="240"/>
      <c r="O914" s="240"/>
      <c r="P914" s="239"/>
      <c r="Q914" s="241"/>
      <c r="R914" s="236" t="str">
        <f ca="1">IF(ISERROR($V914),"",OFFSET('Smelter Look-up'!$C$4,$V914-4,0)&amp;"")</f>
        <v/>
      </c>
      <c r="S914" s="250" t="str">
        <f t="shared" ca="1" si="42"/>
        <v/>
      </c>
      <c r="T914" s="250" t="str">
        <f ca="1">IF(B914="","",IF(ISERROR(MATCH($J914,SorP!$B$1:$B$6230,0)),"",INDIRECT("'SorP'!$A$"&amp;MATCH($J914,SorP!$B$1:$B$6230,0))))</f>
        <v/>
      </c>
      <c r="U914" s="280"/>
      <c r="V914" s="281" t="e">
        <f>IF(C914="",NA(),MATCH($B914&amp;$C914,'Smelter Look-up'!$J:$J,0))</f>
        <v>#N/A</v>
      </c>
      <c r="W914" s="282"/>
      <c r="X914" s="282">
        <f t="shared" ca="1" si="43"/>
        <v>0</v>
      </c>
      <c r="Y914" s="282"/>
      <c r="Z914" s="282"/>
      <c r="AB914" s="284" t="str">
        <f t="shared" si="44"/>
        <v/>
      </c>
    </row>
    <row r="915" spans="1:28" s="283" customFormat="1" ht="20.25">
      <c r="A915" s="235"/>
      <c r="B915" s="236" t="str">
        <f>IF(LEN(A915)=0,"",INDEX('Smelter Look-up'!$A:$A,MATCH($A915,'Smelter Look-up'!$E:$E,0)))</f>
        <v/>
      </c>
      <c r="C915" s="242" t="str">
        <f>IF(LEN(A915)=0,"",INDEX('Smelter Look-up'!$C:$C,MATCH($A915,'Smelter Look-up'!$E:$E,0)))</f>
        <v/>
      </c>
      <c r="D915" s="236"/>
      <c r="E915" s="236" t="str">
        <f ca="1">IF(ISERROR($V915),"",OFFSET('Smelter Look-up'!$D$4,$V915-4,0)&amp;"")</f>
        <v/>
      </c>
      <c r="F915" s="236" t="str">
        <f ca="1">IF(ISERROR($V915),"",OFFSET('Smelter Look-up'!$E$4,$V915-4,0))</f>
        <v/>
      </c>
      <c r="G915" s="236" t="str">
        <f ca="1">IF(C915=$X$4,"Enter smelter details", IF(ISERROR($V915),"",OFFSET('Smelter Look-up'!$F$4,$V915-4,0)))</f>
        <v/>
      </c>
      <c r="H915" s="237" t="str">
        <f ca="1">IF(ISERROR($V915),"",OFFSET('Smelter Look-up'!$G$4,$V915-4,0))</f>
        <v/>
      </c>
      <c r="I915" s="238" t="str">
        <f ca="1">IF(ISERROR($V915),"",OFFSET('Smelter Look-up'!$H$4,$V915-4,0))</f>
        <v/>
      </c>
      <c r="J915" s="238" t="str">
        <f ca="1">IF(ISERROR($V915),"",OFFSET('Smelter Look-up'!$I$4,$V915-4,0))</f>
        <v/>
      </c>
      <c r="K915" s="240"/>
      <c r="L915" s="240"/>
      <c r="M915" s="240"/>
      <c r="N915" s="240"/>
      <c r="O915" s="240"/>
      <c r="P915" s="239"/>
      <c r="Q915" s="241"/>
      <c r="R915" s="236" t="str">
        <f ca="1">IF(ISERROR($V915),"",OFFSET('Smelter Look-up'!$C$4,$V915-4,0)&amp;"")</f>
        <v/>
      </c>
      <c r="S915" s="250" t="str">
        <f t="shared" ca="1" si="42"/>
        <v/>
      </c>
      <c r="T915" s="250" t="str">
        <f ca="1">IF(B915="","",IF(ISERROR(MATCH($J915,SorP!$B$1:$B$6230,0)),"",INDIRECT("'SorP'!$A$"&amp;MATCH($J915,SorP!$B$1:$B$6230,0))))</f>
        <v/>
      </c>
      <c r="U915" s="280"/>
      <c r="V915" s="281" t="e">
        <f>IF(C915="",NA(),MATCH($B915&amp;$C915,'Smelter Look-up'!$J:$J,0))</f>
        <v>#N/A</v>
      </c>
      <c r="W915" s="282"/>
      <c r="X915" s="282">
        <f t="shared" ca="1" si="43"/>
        <v>0</v>
      </c>
      <c r="Y915" s="282"/>
      <c r="Z915" s="282"/>
      <c r="AB915" s="284" t="str">
        <f t="shared" si="44"/>
        <v/>
      </c>
    </row>
    <row r="916" spans="1:28" s="283" customFormat="1" ht="20.25">
      <c r="A916" s="235"/>
      <c r="B916" s="236" t="str">
        <f>IF(LEN(A916)=0,"",INDEX('Smelter Look-up'!$A:$A,MATCH($A916,'Smelter Look-up'!$E:$E,0)))</f>
        <v/>
      </c>
      <c r="C916" s="242" t="str">
        <f>IF(LEN(A916)=0,"",INDEX('Smelter Look-up'!$C:$C,MATCH($A916,'Smelter Look-up'!$E:$E,0)))</f>
        <v/>
      </c>
      <c r="D916" s="236"/>
      <c r="E916" s="236" t="str">
        <f ca="1">IF(ISERROR($V916),"",OFFSET('Smelter Look-up'!$D$4,$V916-4,0)&amp;"")</f>
        <v/>
      </c>
      <c r="F916" s="236" t="str">
        <f ca="1">IF(ISERROR($V916),"",OFFSET('Smelter Look-up'!$E$4,$V916-4,0))</f>
        <v/>
      </c>
      <c r="G916" s="236" t="str">
        <f ca="1">IF(C916=$X$4,"Enter smelter details", IF(ISERROR($V916),"",OFFSET('Smelter Look-up'!$F$4,$V916-4,0)))</f>
        <v/>
      </c>
      <c r="H916" s="237" t="str">
        <f ca="1">IF(ISERROR($V916),"",OFFSET('Smelter Look-up'!$G$4,$V916-4,0))</f>
        <v/>
      </c>
      <c r="I916" s="238" t="str">
        <f ca="1">IF(ISERROR($V916),"",OFFSET('Smelter Look-up'!$H$4,$V916-4,0))</f>
        <v/>
      </c>
      <c r="J916" s="238" t="str">
        <f ca="1">IF(ISERROR($V916),"",OFFSET('Smelter Look-up'!$I$4,$V916-4,0))</f>
        <v/>
      </c>
      <c r="K916" s="240"/>
      <c r="L916" s="240"/>
      <c r="M916" s="240"/>
      <c r="N916" s="240"/>
      <c r="O916" s="240"/>
      <c r="P916" s="239"/>
      <c r="Q916" s="241"/>
      <c r="R916" s="236" t="str">
        <f ca="1">IF(ISERROR($V916),"",OFFSET('Smelter Look-up'!$C$4,$V916-4,0)&amp;"")</f>
        <v/>
      </c>
      <c r="S916" s="250" t="str">
        <f t="shared" ca="1" si="42"/>
        <v/>
      </c>
      <c r="T916" s="250" t="str">
        <f ca="1">IF(B916="","",IF(ISERROR(MATCH($J916,SorP!$B$1:$B$6230,0)),"",INDIRECT("'SorP'!$A$"&amp;MATCH($J916,SorP!$B$1:$B$6230,0))))</f>
        <v/>
      </c>
      <c r="U916" s="280"/>
      <c r="V916" s="281" t="e">
        <f>IF(C916="",NA(),MATCH($B916&amp;$C916,'Smelter Look-up'!$J:$J,0))</f>
        <v>#N/A</v>
      </c>
      <c r="W916" s="282"/>
      <c r="X916" s="282">
        <f t="shared" ca="1" si="43"/>
        <v>0</v>
      </c>
      <c r="Y916" s="282"/>
      <c r="Z916" s="282"/>
      <c r="AB916" s="284" t="str">
        <f t="shared" si="44"/>
        <v/>
      </c>
    </row>
    <row r="917" spans="1:28" s="283" customFormat="1" ht="20.25">
      <c r="A917" s="235"/>
      <c r="B917" s="236" t="str">
        <f>IF(LEN(A917)=0,"",INDEX('Smelter Look-up'!$A:$A,MATCH($A917,'Smelter Look-up'!$E:$E,0)))</f>
        <v/>
      </c>
      <c r="C917" s="242" t="str">
        <f>IF(LEN(A917)=0,"",INDEX('Smelter Look-up'!$C:$C,MATCH($A917,'Smelter Look-up'!$E:$E,0)))</f>
        <v/>
      </c>
      <c r="D917" s="236"/>
      <c r="E917" s="236" t="str">
        <f ca="1">IF(ISERROR($V917),"",OFFSET('Smelter Look-up'!$D$4,$V917-4,0)&amp;"")</f>
        <v/>
      </c>
      <c r="F917" s="236" t="str">
        <f ca="1">IF(ISERROR($V917),"",OFFSET('Smelter Look-up'!$E$4,$V917-4,0))</f>
        <v/>
      </c>
      <c r="G917" s="236" t="str">
        <f ca="1">IF(C917=$X$4,"Enter smelter details", IF(ISERROR($V917),"",OFFSET('Smelter Look-up'!$F$4,$V917-4,0)))</f>
        <v/>
      </c>
      <c r="H917" s="237" t="str">
        <f ca="1">IF(ISERROR($V917),"",OFFSET('Smelter Look-up'!$G$4,$V917-4,0))</f>
        <v/>
      </c>
      <c r="I917" s="238" t="str">
        <f ca="1">IF(ISERROR($V917),"",OFFSET('Smelter Look-up'!$H$4,$V917-4,0))</f>
        <v/>
      </c>
      <c r="J917" s="238" t="str">
        <f ca="1">IF(ISERROR($V917),"",OFFSET('Smelter Look-up'!$I$4,$V917-4,0))</f>
        <v/>
      </c>
      <c r="K917" s="240"/>
      <c r="L917" s="240"/>
      <c r="M917" s="240"/>
      <c r="N917" s="240"/>
      <c r="O917" s="240"/>
      <c r="P917" s="239"/>
      <c r="Q917" s="241"/>
      <c r="R917" s="236" t="str">
        <f ca="1">IF(ISERROR($V917),"",OFFSET('Smelter Look-up'!$C$4,$V917-4,0)&amp;"")</f>
        <v/>
      </c>
      <c r="S917" s="250" t="str">
        <f t="shared" ca="1" si="42"/>
        <v/>
      </c>
      <c r="T917" s="250" t="str">
        <f ca="1">IF(B917="","",IF(ISERROR(MATCH($J917,SorP!$B$1:$B$6230,0)),"",INDIRECT("'SorP'!$A$"&amp;MATCH($J917,SorP!$B$1:$B$6230,0))))</f>
        <v/>
      </c>
      <c r="U917" s="280"/>
      <c r="V917" s="281" t="e">
        <f>IF(C917="",NA(),MATCH($B917&amp;$C917,'Smelter Look-up'!$J:$J,0))</f>
        <v>#N/A</v>
      </c>
      <c r="W917" s="282"/>
      <c r="X917" s="282">
        <f t="shared" ca="1" si="43"/>
        <v>0</v>
      </c>
      <c r="Y917" s="282"/>
      <c r="Z917" s="282"/>
      <c r="AB917" s="284" t="str">
        <f t="shared" si="44"/>
        <v/>
      </c>
    </row>
    <row r="918" spans="1:28" s="283" customFormat="1" ht="20.25">
      <c r="A918" s="235"/>
      <c r="B918" s="236" t="str">
        <f>IF(LEN(A918)=0,"",INDEX('Smelter Look-up'!$A:$A,MATCH($A918,'Smelter Look-up'!$E:$E,0)))</f>
        <v/>
      </c>
      <c r="C918" s="242" t="str">
        <f>IF(LEN(A918)=0,"",INDEX('Smelter Look-up'!$C:$C,MATCH($A918,'Smelter Look-up'!$E:$E,0)))</f>
        <v/>
      </c>
      <c r="D918" s="236"/>
      <c r="E918" s="236" t="str">
        <f ca="1">IF(ISERROR($V918),"",OFFSET('Smelter Look-up'!$D$4,$V918-4,0)&amp;"")</f>
        <v/>
      </c>
      <c r="F918" s="236" t="str">
        <f ca="1">IF(ISERROR($V918),"",OFFSET('Smelter Look-up'!$E$4,$V918-4,0))</f>
        <v/>
      </c>
      <c r="G918" s="236" t="str">
        <f ca="1">IF(C918=$X$4,"Enter smelter details", IF(ISERROR($V918),"",OFFSET('Smelter Look-up'!$F$4,$V918-4,0)))</f>
        <v/>
      </c>
      <c r="H918" s="237" t="str">
        <f ca="1">IF(ISERROR($V918),"",OFFSET('Smelter Look-up'!$G$4,$V918-4,0))</f>
        <v/>
      </c>
      <c r="I918" s="238" t="str">
        <f ca="1">IF(ISERROR($V918),"",OFFSET('Smelter Look-up'!$H$4,$V918-4,0))</f>
        <v/>
      </c>
      <c r="J918" s="238" t="str">
        <f ca="1">IF(ISERROR($V918),"",OFFSET('Smelter Look-up'!$I$4,$V918-4,0))</f>
        <v/>
      </c>
      <c r="K918" s="240"/>
      <c r="L918" s="240"/>
      <c r="M918" s="240"/>
      <c r="N918" s="240"/>
      <c r="O918" s="240"/>
      <c r="P918" s="239"/>
      <c r="Q918" s="241"/>
      <c r="R918" s="236" t="str">
        <f ca="1">IF(ISERROR($V918),"",OFFSET('Smelter Look-up'!$C$4,$V918-4,0)&amp;"")</f>
        <v/>
      </c>
      <c r="S918" s="250" t="str">
        <f t="shared" ca="1" si="42"/>
        <v/>
      </c>
      <c r="T918" s="250" t="str">
        <f ca="1">IF(B918="","",IF(ISERROR(MATCH($J918,SorP!$B$1:$B$6230,0)),"",INDIRECT("'SorP'!$A$"&amp;MATCH($J918,SorP!$B$1:$B$6230,0))))</f>
        <v/>
      </c>
      <c r="U918" s="280"/>
      <c r="V918" s="281" t="e">
        <f>IF(C918="",NA(),MATCH($B918&amp;$C918,'Smelter Look-up'!$J:$J,0))</f>
        <v>#N/A</v>
      </c>
      <c r="W918" s="282"/>
      <c r="X918" s="282">
        <f t="shared" ca="1" si="43"/>
        <v>0</v>
      </c>
      <c r="Y918" s="282"/>
      <c r="Z918" s="282"/>
      <c r="AB918" s="284" t="str">
        <f t="shared" si="44"/>
        <v/>
      </c>
    </row>
    <row r="919" spans="1:28" s="283" customFormat="1" ht="20.25">
      <c r="A919" s="235"/>
      <c r="B919" s="236" t="str">
        <f>IF(LEN(A919)=0,"",INDEX('Smelter Look-up'!$A:$A,MATCH($A919,'Smelter Look-up'!$E:$E,0)))</f>
        <v/>
      </c>
      <c r="C919" s="242" t="str">
        <f>IF(LEN(A919)=0,"",INDEX('Smelter Look-up'!$C:$C,MATCH($A919,'Smelter Look-up'!$E:$E,0)))</f>
        <v/>
      </c>
      <c r="D919" s="236"/>
      <c r="E919" s="236" t="str">
        <f ca="1">IF(ISERROR($V919),"",OFFSET('Smelter Look-up'!$D$4,$V919-4,0)&amp;"")</f>
        <v/>
      </c>
      <c r="F919" s="236" t="str">
        <f ca="1">IF(ISERROR($V919),"",OFFSET('Smelter Look-up'!$E$4,$V919-4,0))</f>
        <v/>
      </c>
      <c r="G919" s="236" t="str">
        <f ca="1">IF(C919=$X$4,"Enter smelter details", IF(ISERROR($V919),"",OFFSET('Smelter Look-up'!$F$4,$V919-4,0)))</f>
        <v/>
      </c>
      <c r="H919" s="237" t="str">
        <f ca="1">IF(ISERROR($V919),"",OFFSET('Smelter Look-up'!$G$4,$V919-4,0))</f>
        <v/>
      </c>
      <c r="I919" s="238" t="str">
        <f ca="1">IF(ISERROR($V919),"",OFFSET('Smelter Look-up'!$H$4,$V919-4,0))</f>
        <v/>
      </c>
      <c r="J919" s="238" t="str">
        <f ca="1">IF(ISERROR($V919),"",OFFSET('Smelter Look-up'!$I$4,$V919-4,0))</f>
        <v/>
      </c>
      <c r="K919" s="240"/>
      <c r="L919" s="240"/>
      <c r="M919" s="240"/>
      <c r="N919" s="240"/>
      <c r="O919" s="240"/>
      <c r="P919" s="239"/>
      <c r="Q919" s="241"/>
      <c r="R919" s="236" t="str">
        <f ca="1">IF(ISERROR($V919),"",OFFSET('Smelter Look-up'!$C$4,$V919-4,0)&amp;"")</f>
        <v/>
      </c>
      <c r="S919" s="250" t="str">
        <f t="shared" ca="1" si="42"/>
        <v/>
      </c>
      <c r="T919" s="250" t="str">
        <f ca="1">IF(B919="","",IF(ISERROR(MATCH($J919,SorP!$B$1:$B$6230,0)),"",INDIRECT("'SorP'!$A$"&amp;MATCH($J919,SorP!$B$1:$B$6230,0))))</f>
        <v/>
      </c>
      <c r="U919" s="280"/>
      <c r="V919" s="281" t="e">
        <f>IF(C919="",NA(),MATCH($B919&amp;$C919,'Smelter Look-up'!$J:$J,0))</f>
        <v>#N/A</v>
      </c>
      <c r="W919" s="282"/>
      <c r="X919" s="282">
        <f t="shared" ca="1" si="43"/>
        <v>0</v>
      </c>
      <c r="Y919" s="282"/>
      <c r="Z919" s="282"/>
      <c r="AB919" s="284" t="str">
        <f t="shared" si="44"/>
        <v/>
      </c>
    </row>
    <row r="920" spans="1:28" s="283" customFormat="1" ht="20.25">
      <c r="A920" s="235"/>
      <c r="B920" s="236" t="str">
        <f>IF(LEN(A920)=0,"",INDEX('Smelter Look-up'!$A:$A,MATCH($A920,'Smelter Look-up'!$E:$E,0)))</f>
        <v/>
      </c>
      <c r="C920" s="242" t="str">
        <f>IF(LEN(A920)=0,"",INDEX('Smelter Look-up'!$C:$C,MATCH($A920,'Smelter Look-up'!$E:$E,0)))</f>
        <v/>
      </c>
      <c r="D920" s="236"/>
      <c r="E920" s="236" t="str">
        <f ca="1">IF(ISERROR($V920),"",OFFSET('Smelter Look-up'!$D$4,$V920-4,0)&amp;"")</f>
        <v/>
      </c>
      <c r="F920" s="236" t="str">
        <f ca="1">IF(ISERROR($V920),"",OFFSET('Smelter Look-up'!$E$4,$V920-4,0))</f>
        <v/>
      </c>
      <c r="G920" s="236" t="str">
        <f ca="1">IF(C920=$X$4,"Enter smelter details", IF(ISERROR($V920),"",OFFSET('Smelter Look-up'!$F$4,$V920-4,0)))</f>
        <v/>
      </c>
      <c r="H920" s="237" t="str">
        <f ca="1">IF(ISERROR($V920),"",OFFSET('Smelter Look-up'!$G$4,$V920-4,0))</f>
        <v/>
      </c>
      <c r="I920" s="238" t="str">
        <f ca="1">IF(ISERROR($V920),"",OFFSET('Smelter Look-up'!$H$4,$V920-4,0))</f>
        <v/>
      </c>
      <c r="J920" s="238" t="str">
        <f ca="1">IF(ISERROR($V920),"",OFFSET('Smelter Look-up'!$I$4,$V920-4,0))</f>
        <v/>
      </c>
      <c r="K920" s="240"/>
      <c r="L920" s="240"/>
      <c r="M920" s="240"/>
      <c r="N920" s="240"/>
      <c r="O920" s="240"/>
      <c r="P920" s="239"/>
      <c r="Q920" s="241"/>
      <c r="R920" s="236" t="str">
        <f ca="1">IF(ISERROR($V920),"",OFFSET('Smelter Look-up'!$C$4,$V920-4,0)&amp;"")</f>
        <v/>
      </c>
      <c r="S920" s="250" t="str">
        <f t="shared" ca="1" si="42"/>
        <v/>
      </c>
      <c r="T920" s="250" t="str">
        <f ca="1">IF(B920="","",IF(ISERROR(MATCH($J920,SorP!$B$1:$B$6230,0)),"",INDIRECT("'SorP'!$A$"&amp;MATCH($J920,SorP!$B$1:$B$6230,0))))</f>
        <v/>
      </c>
      <c r="U920" s="280"/>
      <c r="V920" s="281" t="e">
        <f>IF(C920="",NA(),MATCH($B920&amp;$C920,'Smelter Look-up'!$J:$J,0))</f>
        <v>#N/A</v>
      </c>
      <c r="W920" s="282"/>
      <c r="X920" s="282">
        <f t="shared" ca="1" si="43"/>
        <v>0</v>
      </c>
      <c r="Y920" s="282"/>
      <c r="Z920" s="282"/>
      <c r="AB920" s="284" t="str">
        <f t="shared" si="44"/>
        <v/>
      </c>
    </row>
    <row r="921" spans="1:28" s="283" customFormat="1" ht="20.25">
      <c r="A921" s="235"/>
      <c r="B921" s="236" t="str">
        <f>IF(LEN(A921)=0,"",INDEX('Smelter Look-up'!$A:$A,MATCH($A921,'Smelter Look-up'!$E:$E,0)))</f>
        <v/>
      </c>
      <c r="C921" s="242" t="str">
        <f>IF(LEN(A921)=0,"",INDEX('Smelter Look-up'!$C:$C,MATCH($A921,'Smelter Look-up'!$E:$E,0)))</f>
        <v/>
      </c>
      <c r="D921" s="236"/>
      <c r="E921" s="236" t="str">
        <f ca="1">IF(ISERROR($V921),"",OFFSET('Smelter Look-up'!$D$4,$V921-4,0)&amp;"")</f>
        <v/>
      </c>
      <c r="F921" s="236" t="str">
        <f ca="1">IF(ISERROR($V921),"",OFFSET('Smelter Look-up'!$E$4,$V921-4,0))</f>
        <v/>
      </c>
      <c r="G921" s="236" t="str">
        <f ca="1">IF(C921=$X$4,"Enter smelter details", IF(ISERROR($V921),"",OFFSET('Smelter Look-up'!$F$4,$V921-4,0)))</f>
        <v/>
      </c>
      <c r="H921" s="237" t="str">
        <f ca="1">IF(ISERROR($V921),"",OFFSET('Smelter Look-up'!$G$4,$V921-4,0))</f>
        <v/>
      </c>
      <c r="I921" s="238" t="str">
        <f ca="1">IF(ISERROR($V921),"",OFFSET('Smelter Look-up'!$H$4,$V921-4,0))</f>
        <v/>
      </c>
      <c r="J921" s="238" t="str">
        <f ca="1">IF(ISERROR($V921),"",OFFSET('Smelter Look-up'!$I$4,$V921-4,0))</f>
        <v/>
      </c>
      <c r="K921" s="240"/>
      <c r="L921" s="240"/>
      <c r="M921" s="240"/>
      <c r="N921" s="240"/>
      <c r="O921" s="240"/>
      <c r="P921" s="239"/>
      <c r="Q921" s="241"/>
      <c r="R921" s="236" t="str">
        <f ca="1">IF(ISERROR($V921),"",OFFSET('Smelter Look-up'!$C$4,$V921-4,0)&amp;"")</f>
        <v/>
      </c>
      <c r="S921" s="250" t="str">
        <f t="shared" ca="1" si="42"/>
        <v/>
      </c>
      <c r="T921" s="250" t="str">
        <f ca="1">IF(B921="","",IF(ISERROR(MATCH($J921,SorP!$B$1:$B$6230,0)),"",INDIRECT("'SorP'!$A$"&amp;MATCH($J921,SorP!$B$1:$B$6230,0))))</f>
        <v/>
      </c>
      <c r="U921" s="280"/>
      <c r="V921" s="281" t="e">
        <f>IF(C921="",NA(),MATCH($B921&amp;$C921,'Smelter Look-up'!$J:$J,0))</f>
        <v>#N/A</v>
      </c>
      <c r="W921" s="282"/>
      <c r="X921" s="282">
        <f t="shared" ca="1" si="43"/>
        <v>0</v>
      </c>
      <c r="Y921" s="282"/>
      <c r="Z921" s="282"/>
      <c r="AB921" s="284" t="str">
        <f t="shared" si="44"/>
        <v/>
      </c>
    </row>
    <row r="922" spans="1:28" s="283" customFormat="1" ht="20.25">
      <c r="A922" s="235"/>
      <c r="B922" s="236" t="str">
        <f>IF(LEN(A922)=0,"",INDEX('Smelter Look-up'!$A:$A,MATCH($A922,'Smelter Look-up'!$E:$E,0)))</f>
        <v/>
      </c>
      <c r="C922" s="242" t="str">
        <f>IF(LEN(A922)=0,"",INDEX('Smelter Look-up'!$C:$C,MATCH($A922,'Smelter Look-up'!$E:$E,0)))</f>
        <v/>
      </c>
      <c r="D922" s="236"/>
      <c r="E922" s="236" t="str">
        <f ca="1">IF(ISERROR($V922),"",OFFSET('Smelter Look-up'!$D$4,$V922-4,0)&amp;"")</f>
        <v/>
      </c>
      <c r="F922" s="236" t="str">
        <f ca="1">IF(ISERROR($V922),"",OFFSET('Smelter Look-up'!$E$4,$V922-4,0))</f>
        <v/>
      </c>
      <c r="G922" s="236" t="str">
        <f ca="1">IF(C922=$X$4,"Enter smelter details", IF(ISERROR($V922),"",OFFSET('Smelter Look-up'!$F$4,$V922-4,0)))</f>
        <v/>
      </c>
      <c r="H922" s="237" t="str">
        <f ca="1">IF(ISERROR($V922),"",OFFSET('Smelter Look-up'!$G$4,$V922-4,0))</f>
        <v/>
      </c>
      <c r="I922" s="238" t="str">
        <f ca="1">IF(ISERROR($V922),"",OFFSET('Smelter Look-up'!$H$4,$V922-4,0))</f>
        <v/>
      </c>
      <c r="J922" s="238" t="str">
        <f ca="1">IF(ISERROR($V922),"",OFFSET('Smelter Look-up'!$I$4,$V922-4,0))</f>
        <v/>
      </c>
      <c r="K922" s="240"/>
      <c r="L922" s="240"/>
      <c r="M922" s="240"/>
      <c r="N922" s="240"/>
      <c r="O922" s="240"/>
      <c r="P922" s="239"/>
      <c r="Q922" s="241"/>
      <c r="R922" s="236" t="str">
        <f ca="1">IF(ISERROR($V922),"",OFFSET('Smelter Look-up'!$C$4,$V922-4,0)&amp;"")</f>
        <v/>
      </c>
      <c r="S922" s="250" t="str">
        <f t="shared" ca="1" si="42"/>
        <v/>
      </c>
      <c r="T922" s="250" t="str">
        <f ca="1">IF(B922="","",IF(ISERROR(MATCH($J922,SorP!$B$1:$B$6230,0)),"",INDIRECT("'SorP'!$A$"&amp;MATCH($J922,SorP!$B$1:$B$6230,0))))</f>
        <v/>
      </c>
      <c r="U922" s="280"/>
      <c r="V922" s="281" t="e">
        <f>IF(C922="",NA(),MATCH($B922&amp;$C922,'Smelter Look-up'!$J:$J,0))</f>
        <v>#N/A</v>
      </c>
      <c r="W922" s="282"/>
      <c r="X922" s="282">
        <f t="shared" ca="1" si="43"/>
        <v>0</v>
      </c>
      <c r="Y922" s="282"/>
      <c r="Z922" s="282"/>
      <c r="AB922" s="284" t="str">
        <f t="shared" si="44"/>
        <v/>
      </c>
    </row>
    <row r="923" spans="1:28" s="283" customFormat="1" ht="20.25">
      <c r="A923" s="235"/>
      <c r="B923" s="236" t="str">
        <f>IF(LEN(A923)=0,"",INDEX('Smelter Look-up'!$A:$A,MATCH($A923,'Smelter Look-up'!$E:$E,0)))</f>
        <v/>
      </c>
      <c r="C923" s="242" t="str">
        <f>IF(LEN(A923)=0,"",INDEX('Smelter Look-up'!$C:$C,MATCH($A923,'Smelter Look-up'!$E:$E,0)))</f>
        <v/>
      </c>
      <c r="D923" s="236"/>
      <c r="E923" s="236" t="str">
        <f ca="1">IF(ISERROR($V923),"",OFFSET('Smelter Look-up'!$D$4,$V923-4,0)&amp;"")</f>
        <v/>
      </c>
      <c r="F923" s="236" t="str">
        <f ca="1">IF(ISERROR($V923),"",OFFSET('Smelter Look-up'!$E$4,$V923-4,0))</f>
        <v/>
      </c>
      <c r="G923" s="236" t="str">
        <f ca="1">IF(C923=$X$4,"Enter smelter details", IF(ISERROR($V923),"",OFFSET('Smelter Look-up'!$F$4,$V923-4,0)))</f>
        <v/>
      </c>
      <c r="H923" s="237" t="str">
        <f ca="1">IF(ISERROR($V923),"",OFFSET('Smelter Look-up'!$G$4,$V923-4,0))</f>
        <v/>
      </c>
      <c r="I923" s="238" t="str">
        <f ca="1">IF(ISERROR($V923),"",OFFSET('Smelter Look-up'!$H$4,$V923-4,0))</f>
        <v/>
      </c>
      <c r="J923" s="238" t="str">
        <f ca="1">IF(ISERROR($V923),"",OFFSET('Smelter Look-up'!$I$4,$V923-4,0))</f>
        <v/>
      </c>
      <c r="K923" s="240"/>
      <c r="L923" s="240"/>
      <c r="M923" s="240"/>
      <c r="N923" s="240"/>
      <c r="O923" s="240"/>
      <c r="P923" s="239"/>
      <c r="Q923" s="241"/>
      <c r="R923" s="236" t="str">
        <f ca="1">IF(ISERROR($V923),"",OFFSET('Smelter Look-up'!$C$4,$V923-4,0)&amp;"")</f>
        <v/>
      </c>
      <c r="S923" s="250" t="str">
        <f t="shared" ca="1" si="42"/>
        <v/>
      </c>
      <c r="T923" s="250" t="str">
        <f ca="1">IF(B923="","",IF(ISERROR(MATCH($J923,SorP!$B$1:$B$6230,0)),"",INDIRECT("'SorP'!$A$"&amp;MATCH($J923,SorP!$B$1:$B$6230,0))))</f>
        <v/>
      </c>
      <c r="U923" s="280"/>
      <c r="V923" s="281" t="e">
        <f>IF(C923="",NA(),MATCH($B923&amp;$C923,'Smelter Look-up'!$J:$J,0))</f>
        <v>#N/A</v>
      </c>
      <c r="W923" s="282"/>
      <c r="X923" s="282">
        <f t="shared" ca="1" si="43"/>
        <v>0</v>
      </c>
      <c r="Y923" s="282"/>
      <c r="Z923" s="282"/>
      <c r="AB923" s="284" t="str">
        <f t="shared" si="44"/>
        <v/>
      </c>
    </row>
    <row r="924" spans="1:28" s="283" customFormat="1" ht="20.25">
      <c r="A924" s="235"/>
      <c r="B924" s="236" t="str">
        <f>IF(LEN(A924)=0,"",INDEX('Smelter Look-up'!$A:$A,MATCH($A924,'Smelter Look-up'!$E:$E,0)))</f>
        <v/>
      </c>
      <c r="C924" s="242" t="str">
        <f>IF(LEN(A924)=0,"",INDEX('Smelter Look-up'!$C:$C,MATCH($A924,'Smelter Look-up'!$E:$E,0)))</f>
        <v/>
      </c>
      <c r="D924" s="236"/>
      <c r="E924" s="236" t="str">
        <f ca="1">IF(ISERROR($V924),"",OFFSET('Smelter Look-up'!$D$4,$V924-4,0)&amp;"")</f>
        <v/>
      </c>
      <c r="F924" s="236" t="str">
        <f ca="1">IF(ISERROR($V924),"",OFFSET('Smelter Look-up'!$E$4,$V924-4,0))</f>
        <v/>
      </c>
      <c r="G924" s="236" t="str">
        <f ca="1">IF(C924=$X$4,"Enter smelter details", IF(ISERROR($V924),"",OFFSET('Smelter Look-up'!$F$4,$V924-4,0)))</f>
        <v/>
      </c>
      <c r="H924" s="237" t="str">
        <f ca="1">IF(ISERROR($V924),"",OFFSET('Smelter Look-up'!$G$4,$V924-4,0))</f>
        <v/>
      </c>
      <c r="I924" s="238" t="str">
        <f ca="1">IF(ISERROR($V924),"",OFFSET('Smelter Look-up'!$H$4,$V924-4,0))</f>
        <v/>
      </c>
      <c r="J924" s="238" t="str">
        <f ca="1">IF(ISERROR($V924),"",OFFSET('Smelter Look-up'!$I$4,$V924-4,0))</f>
        <v/>
      </c>
      <c r="K924" s="240"/>
      <c r="L924" s="240"/>
      <c r="M924" s="240"/>
      <c r="N924" s="240"/>
      <c r="O924" s="240"/>
      <c r="P924" s="239"/>
      <c r="Q924" s="241"/>
      <c r="R924" s="236" t="str">
        <f ca="1">IF(ISERROR($V924),"",OFFSET('Smelter Look-up'!$C$4,$V924-4,0)&amp;"")</f>
        <v/>
      </c>
      <c r="S924" s="250" t="str">
        <f t="shared" ca="1" si="42"/>
        <v/>
      </c>
      <c r="T924" s="250" t="str">
        <f ca="1">IF(B924="","",IF(ISERROR(MATCH($J924,SorP!$B$1:$B$6230,0)),"",INDIRECT("'SorP'!$A$"&amp;MATCH($J924,SorP!$B$1:$B$6230,0))))</f>
        <v/>
      </c>
      <c r="U924" s="280"/>
      <c r="V924" s="281" t="e">
        <f>IF(C924="",NA(),MATCH($B924&amp;$C924,'Smelter Look-up'!$J:$J,0))</f>
        <v>#N/A</v>
      </c>
      <c r="W924" s="282"/>
      <c r="X924" s="282">
        <f t="shared" ca="1" si="43"/>
        <v>0</v>
      </c>
      <c r="Y924" s="282"/>
      <c r="Z924" s="282"/>
      <c r="AB924" s="284" t="str">
        <f t="shared" si="44"/>
        <v/>
      </c>
    </row>
    <row r="925" spans="1:28" s="283" customFormat="1" ht="20.25">
      <c r="A925" s="235"/>
      <c r="B925" s="236" t="str">
        <f>IF(LEN(A925)=0,"",INDEX('Smelter Look-up'!$A:$A,MATCH($A925,'Smelter Look-up'!$E:$E,0)))</f>
        <v/>
      </c>
      <c r="C925" s="242" t="str">
        <f>IF(LEN(A925)=0,"",INDEX('Smelter Look-up'!$C:$C,MATCH($A925,'Smelter Look-up'!$E:$E,0)))</f>
        <v/>
      </c>
      <c r="D925" s="236"/>
      <c r="E925" s="236" t="str">
        <f ca="1">IF(ISERROR($V925),"",OFFSET('Smelter Look-up'!$D$4,$V925-4,0)&amp;"")</f>
        <v/>
      </c>
      <c r="F925" s="236" t="str">
        <f ca="1">IF(ISERROR($V925),"",OFFSET('Smelter Look-up'!$E$4,$V925-4,0))</f>
        <v/>
      </c>
      <c r="G925" s="236" t="str">
        <f ca="1">IF(C925=$X$4,"Enter smelter details", IF(ISERROR($V925),"",OFFSET('Smelter Look-up'!$F$4,$V925-4,0)))</f>
        <v/>
      </c>
      <c r="H925" s="237" t="str">
        <f ca="1">IF(ISERROR($V925),"",OFFSET('Smelter Look-up'!$G$4,$V925-4,0))</f>
        <v/>
      </c>
      <c r="I925" s="238" t="str">
        <f ca="1">IF(ISERROR($V925),"",OFFSET('Smelter Look-up'!$H$4,$V925-4,0))</f>
        <v/>
      </c>
      <c r="J925" s="238" t="str">
        <f ca="1">IF(ISERROR($V925),"",OFFSET('Smelter Look-up'!$I$4,$V925-4,0))</f>
        <v/>
      </c>
      <c r="K925" s="240"/>
      <c r="L925" s="240"/>
      <c r="M925" s="240"/>
      <c r="N925" s="240"/>
      <c r="O925" s="240"/>
      <c r="P925" s="239"/>
      <c r="Q925" s="241"/>
      <c r="R925" s="236" t="str">
        <f ca="1">IF(ISERROR($V925),"",OFFSET('Smelter Look-up'!$C$4,$V925-4,0)&amp;"")</f>
        <v/>
      </c>
      <c r="S925" s="250" t="str">
        <f t="shared" ca="1" si="42"/>
        <v/>
      </c>
      <c r="T925" s="250" t="str">
        <f ca="1">IF(B925="","",IF(ISERROR(MATCH($J925,SorP!$B$1:$B$6230,0)),"",INDIRECT("'SorP'!$A$"&amp;MATCH($J925,SorP!$B$1:$B$6230,0))))</f>
        <v/>
      </c>
      <c r="U925" s="280"/>
      <c r="V925" s="281" t="e">
        <f>IF(C925="",NA(),MATCH($B925&amp;$C925,'Smelter Look-up'!$J:$J,0))</f>
        <v>#N/A</v>
      </c>
      <c r="W925" s="282"/>
      <c r="X925" s="282">
        <f t="shared" ca="1" si="43"/>
        <v>0</v>
      </c>
      <c r="Y925" s="282"/>
      <c r="Z925" s="282"/>
      <c r="AB925" s="284" t="str">
        <f t="shared" si="44"/>
        <v/>
      </c>
    </row>
    <row r="926" spans="1:28" s="283" customFormat="1" ht="20.25">
      <c r="A926" s="235"/>
      <c r="B926" s="236" t="str">
        <f>IF(LEN(A926)=0,"",INDEX('Smelter Look-up'!$A:$A,MATCH($A926,'Smelter Look-up'!$E:$E,0)))</f>
        <v/>
      </c>
      <c r="C926" s="242" t="str">
        <f>IF(LEN(A926)=0,"",INDEX('Smelter Look-up'!$C:$C,MATCH($A926,'Smelter Look-up'!$E:$E,0)))</f>
        <v/>
      </c>
      <c r="D926" s="236"/>
      <c r="E926" s="236" t="str">
        <f ca="1">IF(ISERROR($V926),"",OFFSET('Smelter Look-up'!$D$4,$V926-4,0)&amp;"")</f>
        <v/>
      </c>
      <c r="F926" s="236" t="str">
        <f ca="1">IF(ISERROR($V926),"",OFFSET('Smelter Look-up'!$E$4,$V926-4,0))</f>
        <v/>
      </c>
      <c r="G926" s="236" t="str">
        <f ca="1">IF(C926=$X$4,"Enter smelter details", IF(ISERROR($V926),"",OFFSET('Smelter Look-up'!$F$4,$V926-4,0)))</f>
        <v/>
      </c>
      <c r="H926" s="237" t="str">
        <f ca="1">IF(ISERROR($V926),"",OFFSET('Smelter Look-up'!$G$4,$V926-4,0))</f>
        <v/>
      </c>
      <c r="I926" s="238" t="str">
        <f ca="1">IF(ISERROR($V926),"",OFFSET('Smelter Look-up'!$H$4,$V926-4,0))</f>
        <v/>
      </c>
      <c r="J926" s="238" t="str">
        <f ca="1">IF(ISERROR($V926),"",OFFSET('Smelter Look-up'!$I$4,$V926-4,0))</f>
        <v/>
      </c>
      <c r="K926" s="240"/>
      <c r="L926" s="240"/>
      <c r="M926" s="240"/>
      <c r="N926" s="240"/>
      <c r="O926" s="240"/>
      <c r="P926" s="239"/>
      <c r="Q926" s="241"/>
      <c r="R926" s="236" t="str">
        <f ca="1">IF(ISERROR($V926),"",OFFSET('Smelter Look-up'!$C$4,$V926-4,0)&amp;"")</f>
        <v/>
      </c>
      <c r="S926" s="250" t="str">
        <f t="shared" ca="1" si="42"/>
        <v/>
      </c>
      <c r="T926" s="250" t="str">
        <f ca="1">IF(B926="","",IF(ISERROR(MATCH($J926,SorP!$B$1:$B$6230,0)),"",INDIRECT("'SorP'!$A$"&amp;MATCH($J926,SorP!$B$1:$B$6230,0))))</f>
        <v/>
      </c>
      <c r="U926" s="280"/>
      <c r="V926" s="281" t="e">
        <f>IF(C926="",NA(),MATCH($B926&amp;$C926,'Smelter Look-up'!$J:$J,0))</f>
        <v>#N/A</v>
      </c>
      <c r="W926" s="282"/>
      <c r="X926" s="282">
        <f t="shared" ca="1" si="43"/>
        <v>0</v>
      </c>
      <c r="Y926" s="282"/>
      <c r="Z926" s="282"/>
      <c r="AB926" s="284" t="str">
        <f t="shared" si="44"/>
        <v/>
      </c>
    </row>
    <row r="927" spans="1:28" s="283" customFormat="1" ht="20.25">
      <c r="A927" s="235"/>
      <c r="B927" s="236" t="str">
        <f>IF(LEN(A927)=0,"",INDEX('Smelter Look-up'!$A:$A,MATCH($A927,'Smelter Look-up'!$E:$E,0)))</f>
        <v/>
      </c>
      <c r="C927" s="242" t="str">
        <f>IF(LEN(A927)=0,"",INDEX('Smelter Look-up'!$C:$C,MATCH($A927,'Smelter Look-up'!$E:$E,0)))</f>
        <v/>
      </c>
      <c r="D927" s="236"/>
      <c r="E927" s="236" t="str">
        <f ca="1">IF(ISERROR($V927),"",OFFSET('Smelter Look-up'!$D$4,$V927-4,0)&amp;"")</f>
        <v/>
      </c>
      <c r="F927" s="236" t="str">
        <f ca="1">IF(ISERROR($V927),"",OFFSET('Smelter Look-up'!$E$4,$V927-4,0))</f>
        <v/>
      </c>
      <c r="G927" s="236" t="str">
        <f ca="1">IF(C927=$X$4,"Enter smelter details", IF(ISERROR($V927),"",OFFSET('Smelter Look-up'!$F$4,$V927-4,0)))</f>
        <v/>
      </c>
      <c r="H927" s="237" t="str">
        <f ca="1">IF(ISERROR($V927),"",OFFSET('Smelter Look-up'!$G$4,$V927-4,0))</f>
        <v/>
      </c>
      <c r="I927" s="238" t="str">
        <f ca="1">IF(ISERROR($V927),"",OFFSET('Smelter Look-up'!$H$4,$V927-4,0))</f>
        <v/>
      </c>
      <c r="J927" s="238" t="str">
        <f ca="1">IF(ISERROR($V927),"",OFFSET('Smelter Look-up'!$I$4,$V927-4,0))</f>
        <v/>
      </c>
      <c r="K927" s="240"/>
      <c r="L927" s="240"/>
      <c r="M927" s="240"/>
      <c r="N927" s="240"/>
      <c r="O927" s="240"/>
      <c r="P927" s="239"/>
      <c r="Q927" s="241"/>
      <c r="R927" s="236" t="str">
        <f ca="1">IF(ISERROR($V927),"",OFFSET('Smelter Look-up'!$C$4,$V927-4,0)&amp;"")</f>
        <v/>
      </c>
      <c r="S927" s="250" t="str">
        <f t="shared" ca="1" si="42"/>
        <v/>
      </c>
      <c r="T927" s="250" t="str">
        <f ca="1">IF(B927="","",IF(ISERROR(MATCH($J927,SorP!$B$1:$B$6230,0)),"",INDIRECT("'SorP'!$A$"&amp;MATCH($J927,SorP!$B$1:$B$6230,0))))</f>
        <v/>
      </c>
      <c r="U927" s="280"/>
      <c r="V927" s="281" t="e">
        <f>IF(C927="",NA(),MATCH($B927&amp;$C927,'Smelter Look-up'!$J:$J,0))</f>
        <v>#N/A</v>
      </c>
      <c r="W927" s="282"/>
      <c r="X927" s="282">
        <f t="shared" ca="1" si="43"/>
        <v>0</v>
      </c>
      <c r="Y927" s="282"/>
      <c r="Z927" s="282"/>
      <c r="AB927" s="284" t="str">
        <f t="shared" si="44"/>
        <v/>
      </c>
    </row>
    <row r="928" spans="1:28" s="283" customFormat="1" ht="20.25">
      <c r="A928" s="235"/>
      <c r="B928" s="236" t="str">
        <f>IF(LEN(A928)=0,"",INDEX('Smelter Look-up'!$A:$A,MATCH($A928,'Smelter Look-up'!$E:$E,0)))</f>
        <v/>
      </c>
      <c r="C928" s="242" t="str">
        <f>IF(LEN(A928)=0,"",INDEX('Smelter Look-up'!$C:$C,MATCH($A928,'Smelter Look-up'!$E:$E,0)))</f>
        <v/>
      </c>
      <c r="D928" s="236"/>
      <c r="E928" s="236" t="str">
        <f ca="1">IF(ISERROR($V928),"",OFFSET('Smelter Look-up'!$D$4,$V928-4,0)&amp;"")</f>
        <v/>
      </c>
      <c r="F928" s="236" t="str">
        <f ca="1">IF(ISERROR($V928),"",OFFSET('Smelter Look-up'!$E$4,$V928-4,0))</f>
        <v/>
      </c>
      <c r="G928" s="236" t="str">
        <f ca="1">IF(C928=$X$4,"Enter smelter details", IF(ISERROR($V928),"",OFFSET('Smelter Look-up'!$F$4,$V928-4,0)))</f>
        <v/>
      </c>
      <c r="H928" s="237" t="str">
        <f ca="1">IF(ISERROR($V928),"",OFFSET('Smelter Look-up'!$G$4,$V928-4,0))</f>
        <v/>
      </c>
      <c r="I928" s="238" t="str">
        <f ca="1">IF(ISERROR($V928),"",OFFSET('Smelter Look-up'!$H$4,$V928-4,0))</f>
        <v/>
      </c>
      <c r="J928" s="238" t="str">
        <f ca="1">IF(ISERROR($V928),"",OFFSET('Smelter Look-up'!$I$4,$V928-4,0))</f>
        <v/>
      </c>
      <c r="K928" s="240"/>
      <c r="L928" s="240"/>
      <c r="M928" s="240"/>
      <c r="N928" s="240"/>
      <c r="O928" s="240"/>
      <c r="P928" s="239"/>
      <c r="Q928" s="241"/>
      <c r="R928" s="236" t="str">
        <f ca="1">IF(ISERROR($V928),"",OFFSET('Smelter Look-up'!$C$4,$V928-4,0)&amp;"")</f>
        <v/>
      </c>
      <c r="S928" s="250" t="str">
        <f t="shared" ca="1" si="42"/>
        <v/>
      </c>
      <c r="T928" s="250" t="str">
        <f ca="1">IF(B928="","",IF(ISERROR(MATCH($J928,SorP!$B$1:$B$6230,0)),"",INDIRECT("'SorP'!$A$"&amp;MATCH($J928,SorP!$B$1:$B$6230,0))))</f>
        <v/>
      </c>
      <c r="U928" s="280"/>
      <c r="V928" s="281" t="e">
        <f>IF(C928="",NA(),MATCH($B928&amp;$C928,'Smelter Look-up'!$J:$J,0))</f>
        <v>#N/A</v>
      </c>
      <c r="W928" s="282"/>
      <c r="X928" s="282">
        <f t="shared" ca="1" si="43"/>
        <v>0</v>
      </c>
      <c r="Y928" s="282"/>
      <c r="Z928" s="282"/>
      <c r="AB928" s="284" t="str">
        <f t="shared" si="44"/>
        <v/>
      </c>
    </row>
    <row r="929" spans="1:28" s="283" customFormat="1" ht="20.25">
      <c r="A929" s="235"/>
      <c r="B929" s="236" t="str">
        <f>IF(LEN(A929)=0,"",INDEX('Smelter Look-up'!$A:$A,MATCH($A929,'Smelter Look-up'!$E:$E,0)))</f>
        <v/>
      </c>
      <c r="C929" s="242" t="str">
        <f>IF(LEN(A929)=0,"",INDEX('Smelter Look-up'!$C:$C,MATCH($A929,'Smelter Look-up'!$E:$E,0)))</f>
        <v/>
      </c>
      <c r="D929" s="236"/>
      <c r="E929" s="236" t="str">
        <f ca="1">IF(ISERROR($V929),"",OFFSET('Smelter Look-up'!$D$4,$V929-4,0)&amp;"")</f>
        <v/>
      </c>
      <c r="F929" s="236" t="str">
        <f ca="1">IF(ISERROR($V929),"",OFFSET('Smelter Look-up'!$E$4,$V929-4,0))</f>
        <v/>
      </c>
      <c r="G929" s="236" t="str">
        <f ca="1">IF(C929=$X$4,"Enter smelter details", IF(ISERROR($V929),"",OFFSET('Smelter Look-up'!$F$4,$V929-4,0)))</f>
        <v/>
      </c>
      <c r="H929" s="237" t="str">
        <f ca="1">IF(ISERROR($V929),"",OFFSET('Smelter Look-up'!$G$4,$V929-4,0))</f>
        <v/>
      </c>
      <c r="I929" s="238" t="str">
        <f ca="1">IF(ISERROR($V929),"",OFFSET('Smelter Look-up'!$H$4,$V929-4,0))</f>
        <v/>
      </c>
      <c r="J929" s="238" t="str">
        <f ca="1">IF(ISERROR($V929),"",OFFSET('Smelter Look-up'!$I$4,$V929-4,0))</f>
        <v/>
      </c>
      <c r="K929" s="240"/>
      <c r="L929" s="240"/>
      <c r="M929" s="240"/>
      <c r="N929" s="240"/>
      <c r="O929" s="240"/>
      <c r="P929" s="239"/>
      <c r="Q929" s="241"/>
      <c r="R929" s="236" t="str">
        <f ca="1">IF(ISERROR($V929),"",OFFSET('Smelter Look-up'!$C$4,$V929-4,0)&amp;"")</f>
        <v/>
      </c>
      <c r="S929" s="250" t="str">
        <f t="shared" ca="1" si="42"/>
        <v/>
      </c>
      <c r="T929" s="250" t="str">
        <f ca="1">IF(B929="","",IF(ISERROR(MATCH($J929,SorP!$B$1:$B$6230,0)),"",INDIRECT("'SorP'!$A$"&amp;MATCH($J929,SorP!$B$1:$B$6230,0))))</f>
        <v/>
      </c>
      <c r="U929" s="280"/>
      <c r="V929" s="281" t="e">
        <f>IF(C929="",NA(),MATCH($B929&amp;$C929,'Smelter Look-up'!$J:$J,0))</f>
        <v>#N/A</v>
      </c>
      <c r="W929" s="282"/>
      <c r="X929" s="282">
        <f t="shared" ca="1" si="43"/>
        <v>0</v>
      </c>
      <c r="Y929" s="282"/>
      <c r="Z929" s="282"/>
      <c r="AB929" s="284" t="str">
        <f t="shared" si="44"/>
        <v/>
      </c>
    </row>
    <row r="930" spans="1:28" s="283" customFormat="1" ht="20.25">
      <c r="A930" s="235"/>
      <c r="B930" s="236" t="str">
        <f>IF(LEN(A930)=0,"",INDEX('Smelter Look-up'!$A:$A,MATCH($A930,'Smelter Look-up'!$E:$E,0)))</f>
        <v/>
      </c>
      <c r="C930" s="242" t="str">
        <f>IF(LEN(A930)=0,"",INDEX('Smelter Look-up'!$C:$C,MATCH($A930,'Smelter Look-up'!$E:$E,0)))</f>
        <v/>
      </c>
      <c r="D930" s="236"/>
      <c r="E930" s="236" t="str">
        <f ca="1">IF(ISERROR($V930),"",OFFSET('Smelter Look-up'!$D$4,$V930-4,0)&amp;"")</f>
        <v/>
      </c>
      <c r="F930" s="236" t="str">
        <f ca="1">IF(ISERROR($V930),"",OFFSET('Smelter Look-up'!$E$4,$V930-4,0))</f>
        <v/>
      </c>
      <c r="G930" s="236" t="str">
        <f ca="1">IF(C930=$X$4,"Enter smelter details", IF(ISERROR($V930),"",OFFSET('Smelter Look-up'!$F$4,$V930-4,0)))</f>
        <v/>
      </c>
      <c r="H930" s="237" t="str">
        <f ca="1">IF(ISERROR($V930),"",OFFSET('Smelter Look-up'!$G$4,$V930-4,0))</f>
        <v/>
      </c>
      <c r="I930" s="238" t="str">
        <f ca="1">IF(ISERROR($V930),"",OFFSET('Smelter Look-up'!$H$4,$V930-4,0))</f>
        <v/>
      </c>
      <c r="J930" s="238" t="str">
        <f ca="1">IF(ISERROR($V930),"",OFFSET('Smelter Look-up'!$I$4,$V930-4,0))</f>
        <v/>
      </c>
      <c r="K930" s="240"/>
      <c r="L930" s="240"/>
      <c r="M930" s="240"/>
      <c r="N930" s="240"/>
      <c r="O930" s="240"/>
      <c r="P930" s="239"/>
      <c r="Q930" s="241"/>
      <c r="R930" s="236" t="str">
        <f ca="1">IF(ISERROR($V930),"",OFFSET('Smelter Look-up'!$C$4,$V930-4,0)&amp;"")</f>
        <v/>
      </c>
      <c r="S930" s="250" t="str">
        <f t="shared" ca="1" si="42"/>
        <v/>
      </c>
      <c r="T930" s="250" t="str">
        <f ca="1">IF(B930="","",IF(ISERROR(MATCH($J930,SorP!$B$1:$B$6230,0)),"",INDIRECT("'SorP'!$A$"&amp;MATCH($J930,SorP!$B$1:$B$6230,0))))</f>
        <v/>
      </c>
      <c r="U930" s="280"/>
      <c r="V930" s="281" t="e">
        <f>IF(C930="",NA(),MATCH($B930&amp;$C930,'Smelter Look-up'!$J:$J,0))</f>
        <v>#N/A</v>
      </c>
      <c r="W930" s="282"/>
      <c r="X930" s="282">
        <f t="shared" ca="1" si="43"/>
        <v>0</v>
      </c>
      <c r="Y930" s="282"/>
      <c r="Z930" s="282"/>
      <c r="AB930" s="284" t="str">
        <f t="shared" si="44"/>
        <v/>
      </c>
    </row>
    <row r="931" spans="1:28" s="283" customFormat="1" ht="20.25">
      <c r="A931" s="235"/>
      <c r="B931" s="236" t="str">
        <f>IF(LEN(A931)=0,"",INDEX('Smelter Look-up'!$A:$A,MATCH($A931,'Smelter Look-up'!$E:$E,0)))</f>
        <v/>
      </c>
      <c r="C931" s="242" t="str">
        <f>IF(LEN(A931)=0,"",INDEX('Smelter Look-up'!$C:$C,MATCH($A931,'Smelter Look-up'!$E:$E,0)))</f>
        <v/>
      </c>
      <c r="D931" s="236"/>
      <c r="E931" s="236" t="str">
        <f ca="1">IF(ISERROR($V931),"",OFFSET('Smelter Look-up'!$D$4,$V931-4,0)&amp;"")</f>
        <v/>
      </c>
      <c r="F931" s="236" t="str">
        <f ca="1">IF(ISERROR($V931),"",OFFSET('Smelter Look-up'!$E$4,$V931-4,0))</f>
        <v/>
      </c>
      <c r="G931" s="236" t="str">
        <f ca="1">IF(C931=$X$4,"Enter smelter details", IF(ISERROR($V931),"",OFFSET('Smelter Look-up'!$F$4,$V931-4,0)))</f>
        <v/>
      </c>
      <c r="H931" s="237" t="str">
        <f ca="1">IF(ISERROR($V931),"",OFFSET('Smelter Look-up'!$G$4,$V931-4,0))</f>
        <v/>
      </c>
      <c r="I931" s="238" t="str">
        <f ca="1">IF(ISERROR($V931),"",OFFSET('Smelter Look-up'!$H$4,$V931-4,0))</f>
        <v/>
      </c>
      <c r="J931" s="238" t="str">
        <f ca="1">IF(ISERROR($V931),"",OFFSET('Smelter Look-up'!$I$4,$V931-4,0))</f>
        <v/>
      </c>
      <c r="K931" s="240"/>
      <c r="L931" s="240"/>
      <c r="M931" s="240"/>
      <c r="N931" s="240"/>
      <c r="O931" s="240"/>
      <c r="P931" s="239"/>
      <c r="Q931" s="241"/>
      <c r="R931" s="236" t="str">
        <f ca="1">IF(ISERROR($V931),"",OFFSET('Smelter Look-up'!$C$4,$V931-4,0)&amp;"")</f>
        <v/>
      </c>
      <c r="S931" s="250" t="str">
        <f t="shared" ca="1" si="42"/>
        <v/>
      </c>
      <c r="T931" s="250" t="str">
        <f ca="1">IF(B931="","",IF(ISERROR(MATCH($J931,SorP!$B$1:$B$6230,0)),"",INDIRECT("'SorP'!$A$"&amp;MATCH($J931,SorP!$B$1:$B$6230,0))))</f>
        <v/>
      </c>
      <c r="U931" s="280"/>
      <c r="V931" s="281" t="e">
        <f>IF(C931="",NA(),MATCH($B931&amp;$C931,'Smelter Look-up'!$J:$J,0))</f>
        <v>#N/A</v>
      </c>
      <c r="W931" s="282"/>
      <c r="X931" s="282">
        <f t="shared" ca="1" si="43"/>
        <v>0</v>
      </c>
      <c r="Y931" s="282"/>
      <c r="Z931" s="282"/>
      <c r="AB931" s="284" t="str">
        <f t="shared" si="44"/>
        <v/>
      </c>
    </row>
    <row r="932" spans="1:28" s="283" customFormat="1" ht="20.25">
      <c r="A932" s="235"/>
      <c r="B932" s="236" t="str">
        <f>IF(LEN(A932)=0,"",INDEX('Smelter Look-up'!$A:$A,MATCH($A932,'Smelter Look-up'!$E:$E,0)))</f>
        <v/>
      </c>
      <c r="C932" s="242" t="str">
        <f>IF(LEN(A932)=0,"",INDEX('Smelter Look-up'!$C:$C,MATCH($A932,'Smelter Look-up'!$E:$E,0)))</f>
        <v/>
      </c>
      <c r="D932" s="236"/>
      <c r="E932" s="236" t="str">
        <f ca="1">IF(ISERROR($V932),"",OFFSET('Smelter Look-up'!$D$4,$V932-4,0)&amp;"")</f>
        <v/>
      </c>
      <c r="F932" s="236" t="str">
        <f ca="1">IF(ISERROR($V932),"",OFFSET('Smelter Look-up'!$E$4,$V932-4,0))</f>
        <v/>
      </c>
      <c r="G932" s="236" t="str">
        <f ca="1">IF(C932=$X$4,"Enter smelter details", IF(ISERROR($V932),"",OFFSET('Smelter Look-up'!$F$4,$V932-4,0)))</f>
        <v/>
      </c>
      <c r="H932" s="237" t="str">
        <f ca="1">IF(ISERROR($V932),"",OFFSET('Smelter Look-up'!$G$4,$V932-4,0))</f>
        <v/>
      </c>
      <c r="I932" s="238" t="str">
        <f ca="1">IF(ISERROR($V932),"",OFFSET('Smelter Look-up'!$H$4,$V932-4,0))</f>
        <v/>
      </c>
      <c r="J932" s="238" t="str">
        <f ca="1">IF(ISERROR($V932),"",OFFSET('Smelter Look-up'!$I$4,$V932-4,0))</f>
        <v/>
      </c>
      <c r="K932" s="240"/>
      <c r="L932" s="240"/>
      <c r="M932" s="240"/>
      <c r="N932" s="240"/>
      <c r="O932" s="240"/>
      <c r="P932" s="239"/>
      <c r="Q932" s="241"/>
      <c r="R932" s="236" t="str">
        <f ca="1">IF(ISERROR($V932),"",OFFSET('Smelter Look-up'!$C$4,$V932-4,0)&amp;"")</f>
        <v/>
      </c>
      <c r="S932" s="250" t="str">
        <f t="shared" ca="1" si="42"/>
        <v/>
      </c>
      <c r="T932" s="250" t="str">
        <f ca="1">IF(B932="","",IF(ISERROR(MATCH($J932,SorP!$B$1:$B$6230,0)),"",INDIRECT("'SorP'!$A$"&amp;MATCH($J932,SorP!$B$1:$B$6230,0))))</f>
        <v/>
      </c>
      <c r="U932" s="280"/>
      <c r="V932" s="281" t="e">
        <f>IF(C932="",NA(),MATCH($B932&amp;$C932,'Smelter Look-up'!$J:$J,0))</f>
        <v>#N/A</v>
      </c>
      <c r="W932" s="282"/>
      <c r="X932" s="282">
        <f t="shared" ca="1" si="43"/>
        <v>0</v>
      </c>
      <c r="Y932" s="282"/>
      <c r="Z932" s="282"/>
      <c r="AB932" s="284" t="str">
        <f t="shared" si="44"/>
        <v/>
      </c>
    </row>
    <row r="933" spans="1:28" s="283" customFormat="1" ht="20.25">
      <c r="A933" s="235"/>
      <c r="B933" s="236" t="str">
        <f>IF(LEN(A933)=0,"",INDEX('Smelter Look-up'!$A:$A,MATCH($A933,'Smelter Look-up'!$E:$E,0)))</f>
        <v/>
      </c>
      <c r="C933" s="242" t="str">
        <f>IF(LEN(A933)=0,"",INDEX('Smelter Look-up'!$C:$C,MATCH($A933,'Smelter Look-up'!$E:$E,0)))</f>
        <v/>
      </c>
      <c r="D933" s="236"/>
      <c r="E933" s="236" t="str">
        <f ca="1">IF(ISERROR($V933),"",OFFSET('Smelter Look-up'!$D$4,$V933-4,0)&amp;"")</f>
        <v/>
      </c>
      <c r="F933" s="236" t="str">
        <f ca="1">IF(ISERROR($V933),"",OFFSET('Smelter Look-up'!$E$4,$V933-4,0))</f>
        <v/>
      </c>
      <c r="G933" s="236" t="str">
        <f ca="1">IF(C933=$X$4,"Enter smelter details", IF(ISERROR($V933),"",OFFSET('Smelter Look-up'!$F$4,$V933-4,0)))</f>
        <v/>
      </c>
      <c r="H933" s="237" t="str">
        <f ca="1">IF(ISERROR($V933),"",OFFSET('Smelter Look-up'!$G$4,$V933-4,0))</f>
        <v/>
      </c>
      <c r="I933" s="238" t="str">
        <f ca="1">IF(ISERROR($V933),"",OFFSET('Smelter Look-up'!$H$4,$V933-4,0))</f>
        <v/>
      </c>
      <c r="J933" s="238" t="str">
        <f ca="1">IF(ISERROR($V933),"",OFFSET('Smelter Look-up'!$I$4,$V933-4,0))</f>
        <v/>
      </c>
      <c r="K933" s="240"/>
      <c r="L933" s="240"/>
      <c r="M933" s="240"/>
      <c r="N933" s="240"/>
      <c r="O933" s="240"/>
      <c r="P933" s="239"/>
      <c r="Q933" s="241"/>
      <c r="R933" s="236" t="str">
        <f ca="1">IF(ISERROR($V933),"",OFFSET('Smelter Look-up'!$C$4,$V933-4,0)&amp;"")</f>
        <v/>
      </c>
      <c r="S933" s="250" t="str">
        <f t="shared" ca="1" si="42"/>
        <v/>
      </c>
      <c r="T933" s="250" t="str">
        <f ca="1">IF(B933="","",IF(ISERROR(MATCH($J933,SorP!$B$1:$B$6230,0)),"",INDIRECT("'SorP'!$A$"&amp;MATCH($J933,SorP!$B$1:$B$6230,0))))</f>
        <v/>
      </c>
      <c r="U933" s="280"/>
      <c r="V933" s="281" t="e">
        <f>IF(C933="",NA(),MATCH($B933&amp;$C933,'Smelter Look-up'!$J:$J,0))</f>
        <v>#N/A</v>
      </c>
      <c r="W933" s="282"/>
      <c r="X933" s="282">
        <f t="shared" ca="1" si="43"/>
        <v>0</v>
      </c>
      <c r="Y933" s="282"/>
      <c r="Z933" s="282"/>
      <c r="AB933" s="284" t="str">
        <f t="shared" si="44"/>
        <v/>
      </c>
    </row>
    <row r="934" spans="1:28" s="283" customFormat="1" ht="20.25">
      <c r="A934" s="235"/>
      <c r="B934" s="236" t="str">
        <f>IF(LEN(A934)=0,"",INDEX('Smelter Look-up'!$A:$A,MATCH($A934,'Smelter Look-up'!$E:$E,0)))</f>
        <v/>
      </c>
      <c r="C934" s="242" t="str">
        <f>IF(LEN(A934)=0,"",INDEX('Smelter Look-up'!$C:$C,MATCH($A934,'Smelter Look-up'!$E:$E,0)))</f>
        <v/>
      </c>
      <c r="D934" s="236"/>
      <c r="E934" s="236" t="str">
        <f ca="1">IF(ISERROR($V934),"",OFFSET('Smelter Look-up'!$D$4,$V934-4,0)&amp;"")</f>
        <v/>
      </c>
      <c r="F934" s="236" t="str">
        <f ca="1">IF(ISERROR($V934),"",OFFSET('Smelter Look-up'!$E$4,$V934-4,0))</f>
        <v/>
      </c>
      <c r="G934" s="236" t="str">
        <f ca="1">IF(C934=$X$4,"Enter smelter details", IF(ISERROR($V934),"",OFFSET('Smelter Look-up'!$F$4,$V934-4,0)))</f>
        <v/>
      </c>
      <c r="H934" s="237" t="str">
        <f ca="1">IF(ISERROR($V934),"",OFFSET('Smelter Look-up'!$G$4,$V934-4,0))</f>
        <v/>
      </c>
      <c r="I934" s="238" t="str">
        <f ca="1">IF(ISERROR($V934),"",OFFSET('Smelter Look-up'!$H$4,$V934-4,0))</f>
        <v/>
      </c>
      <c r="J934" s="238" t="str">
        <f ca="1">IF(ISERROR($V934),"",OFFSET('Smelter Look-up'!$I$4,$V934-4,0))</f>
        <v/>
      </c>
      <c r="K934" s="240"/>
      <c r="L934" s="240"/>
      <c r="M934" s="240"/>
      <c r="N934" s="240"/>
      <c r="O934" s="240"/>
      <c r="P934" s="239"/>
      <c r="Q934" s="241"/>
      <c r="R934" s="236" t="str">
        <f ca="1">IF(ISERROR($V934),"",OFFSET('Smelter Look-up'!$C$4,$V934-4,0)&amp;"")</f>
        <v/>
      </c>
      <c r="S934" s="250" t="str">
        <f t="shared" ca="1" si="42"/>
        <v/>
      </c>
      <c r="T934" s="250" t="str">
        <f ca="1">IF(B934="","",IF(ISERROR(MATCH($J934,SorP!$B$1:$B$6230,0)),"",INDIRECT("'SorP'!$A$"&amp;MATCH($J934,SorP!$B$1:$B$6230,0))))</f>
        <v/>
      </c>
      <c r="U934" s="280"/>
      <c r="V934" s="281" t="e">
        <f>IF(C934="",NA(),MATCH($B934&amp;$C934,'Smelter Look-up'!$J:$J,0))</f>
        <v>#N/A</v>
      </c>
      <c r="W934" s="282"/>
      <c r="X934" s="282">
        <f t="shared" ca="1" si="43"/>
        <v>0</v>
      </c>
      <c r="Y934" s="282"/>
      <c r="Z934" s="282"/>
      <c r="AB934" s="284" t="str">
        <f t="shared" si="44"/>
        <v/>
      </c>
    </row>
    <row r="935" spans="1:28" s="283" customFormat="1" ht="20.25">
      <c r="A935" s="235"/>
      <c r="B935" s="236" t="str">
        <f>IF(LEN(A935)=0,"",INDEX('Smelter Look-up'!$A:$A,MATCH($A935,'Smelter Look-up'!$E:$E,0)))</f>
        <v/>
      </c>
      <c r="C935" s="242" t="str">
        <f>IF(LEN(A935)=0,"",INDEX('Smelter Look-up'!$C:$C,MATCH($A935,'Smelter Look-up'!$E:$E,0)))</f>
        <v/>
      </c>
      <c r="D935" s="236"/>
      <c r="E935" s="236" t="str">
        <f ca="1">IF(ISERROR($V935),"",OFFSET('Smelter Look-up'!$D$4,$V935-4,0)&amp;"")</f>
        <v/>
      </c>
      <c r="F935" s="236" t="str">
        <f ca="1">IF(ISERROR($V935),"",OFFSET('Smelter Look-up'!$E$4,$V935-4,0))</f>
        <v/>
      </c>
      <c r="G935" s="236" t="str">
        <f ca="1">IF(C935=$X$4,"Enter smelter details", IF(ISERROR($V935),"",OFFSET('Smelter Look-up'!$F$4,$V935-4,0)))</f>
        <v/>
      </c>
      <c r="H935" s="237" t="str">
        <f ca="1">IF(ISERROR($V935),"",OFFSET('Smelter Look-up'!$G$4,$V935-4,0))</f>
        <v/>
      </c>
      <c r="I935" s="238" t="str">
        <f ca="1">IF(ISERROR($V935),"",OFFSET('Smelter Look-up'!$H$4,$V935-4,0))</f>
        <v/>
      </c>
      <c r="J935" s="238" t="str">
        <f ca="1">IF(ISERROR($V935),"",OFFSET('Smelter Look-up'!$I$4,$V935-4,0))</f>
        <v/>
      </c>
      <c r="K935" s="240"/>
      <c r="L935" s="240"/>
      <c r="M935" s="240"/>
      <c r="N935" s="240"/>
      <c r="O935" s="240"/>
      <c r="P935" s="239"/>
      <c r="Q935" s="241"/>
      <c r="R935" s="236" t="str">
        <f ca="1">IF(ISERROR($V935),"",OFFSET('Smelter Look-up'!$C$4,$V935-4,0)&amp;"")</f>
        <v/>
      </c>
      <c r="S935" s="250" t="str">
        <f t="shared" ca="1" si="42"/>
        <v/>
      </c>
      <c r="T935" s="250" t="str">
        <f ca="1">IF(B935="","",IF(ISERROR(MATCH($J935,SorP!$B$1:$B$6230,0)),"",INDIRECT("'SorP'!$A$"&amp;MATCH($J935,SorP!$B$1:$B$6230,0))))</f>
        <v/>
      </c>
      <c r="U935" s="280"/>
      <c r="V935" s="281" t="e">
        <f>IF(C935="",NA(),MATCH($B935&amp;$C935,'Smelter Look-up'!$J:$J,0))</f>
        <v>#N/A</v>
      </c>
      <c r="W935" s="282"/>
      <c r="X935" s="282">
        <f t="shared" ca="1" si="43"/>
        <v>0</v>
      </c>
      <c r="Y935" s="282"/>
      <c r="Z935" s="282"/>
      <c r="AB935" s="284" t="str">
        <f t="shared" si="44"/>
        <v/>
      </c>
    </row>
    <row r="936" spans="1:28" s="283" customFormat="1" ht="20.25">
      <c r="A936" s="235"/>
      <c r="B936" s="236" t="str">
        <f>IF(LEN(A936)=0,"",INDEX('Smelter Look-up'!$A:$A,MATCH($A936,'Smelter Look-up'!$E:$E,0)))</f>
        <v/>
      </c>
      <c r="C936" s="242" t="str">
        <f>IF(LEN(A936)=0,"",INDEX('Smelter Look-up'!$C:$C,MATCH($A936,'Smelter Look-up'!$E:$E,0)))</f>
        <v/>
      </c>
      <c r="D936" s="236"/>
      <c r="E936" s="236" t="str">
        <f ca="1">IF(ISERROR($V936),"",OFFSET('Smelter Look-up'!$D$4,$V936-4,0)&amp;"")</f>
        <v/>
      </c>
      <c r="F936" s="236" t="str">
        <f ca="1">IF(ISERROR($V936),"",OFFSET('Smelter Look-up'!$E$4,$V936-4,0))</f>
        <v/>
      </c>
      <c r="G936" s="236" t="str">
        <f ca="1">IF(C936=$X$4,"Enter smelter details", IF(ISERROR($V936),"",OFFSET('Smelter Look-up'!$F$4,$V936-4,0)))</f>
        <v/>
      </c>
      <c r="H936" s="237" t="str">
        <f ca="1">IF(ISERROR($V936),"",OFFSET('Smelter Look-up'!$G$4,$V936-4,0))</f>
        <v/>
      </c>
      <c r="I936" s="238" t="str">
        <f ca="1">IF(ISERROR($V936),"",OFFSET('Smelter Look-up'!$H$4,$V936-4,0))</f>
        <v/>
      </c>
      <c r="J936" s="238" t="str">
        <f ca="1">IF(ISERROR($V936),"",OFFSET('Smelter Look-up'!$I$4,$V936-4,0))</f>
        <v/>
      </c>
      <c r="K936" s="240"/>
      <c r="L936" s="240"/>
      <c r="M936" s="240"/>
      <c r="N936" s="240"/>
      <c r="O936" s="240"/>
      <c r="P936" s="239"/>
      <c r="Q936" s="241"/>
      <c r="R936" s="236" t="str">
        <f ca="1">IF(ISERROR($V936),"",OFFSET('Smelter Look-up'!$C$4,$V936-4,0)&amp;"")</f>
        <v/>
      </c>
      <c r="S936" s="250" t="str">
        <f t="shared" ca="1" si="42"/>
        <v/>
      </c>
      <c r="T936" s="250" t="str">
        <f ca="1">IF(B936="","",IF(ISERROR(MATCH($J936,SorP!$B$1:$B$6230,0)),"",INDIRECT("'SorP'!$A$"&amp;MATCH($J936,SorP!$B$1:$B$6230,0))))</f>
        <v/>
      </c>
      <c r="U936" s="280"/>
      <c r="V936" s="281" t="e">
        <f>IF(C936="",NA(),MATCH($B936&amp;$C936,'Smelter Look-up'!$J:$J,0))</f>
        <v>#N/A</v>
      </c>
      <c r="W936" s="282"/>
      <c r="X936" s="282">
        <f t="shared" ca="1" si="43"/>
        <v>0</v>
      </c>
      <c r="Y936" s="282"/>
      <c r="Z936" s="282"/>
      <c r="AB936" s="284" t="str">
        <f t="shared" si="44"/>
        <v/>
      </c>
    </row>
    <row r="937" spans="1:28" s="283" customFormat="1" ht="20.25">
      <c r="A937" s="235"/>
      <c r="B937" s="236" t="str">
        <f>IF(LEN(A937)=0,"",INDEX('Smelter Look-up'!$A:$A,MATCH($A937,'Smelter Look-up'!$E:$E,0)))</f>
        <v/>
      </c>
      <c r="C937" s="242" t="str">
        <f>IF(LEN(A937)=0,"",INDEX('Smelter Look-up'!$C:$C,MATCH($A937,'Smelter Look-up'!$E:$E,0)))</f>
        <v/>
      </c>
      <c r="D937" s="236"/>
      <c r="E937" s="236" t="str">
        <f ca="1">IF(ISERROR($V937),"",OFFSET('Smelter Look-up'!$D$4,$V937-4,0)&amp;"")</f>
        <v/>
      </c>
      <c r="F937" s="236" t="str">
        <f ca="1">IF(ISERROR($V937),"",OFFSET('Smelter Look-up'!$E$4,$V937-4,0))</f>
        <v/>
      </c>
      <c r="G937" s="236" t="str">
        <f ca="1">IF(C937=$X$4,"Enter smelter details", IF(ISERROR($V937),"",OFFSET('Smelter Look-up'!$F$4,$V937-4,0)))</f>
        <v/>
      </c>
      <c r="H937" s="237" t="str">
        <f ca="1">IF(ISERROR($V937),"",OFFSET('Smelter Look-up'!$G$4,$V937-4,0))</f>
        <v/>
      </c>
      <c r="I937" s="238" t="str">
        <f ca="1">IF(ISERROR($V937),"",OFFSET('Smelter Look-up'!$H$4,$V937-4,0))</f>
        <v/>
      </c>
      <c r="J937" s="238" t="str">
        <f ca="1">IF(ISERROR($V937),"",OFFSET('Smelter Look-up'!$I$4,$V937-4,0))</f>
        <v/>
      </c>
      <c r="K937" s="240"/>
      <c r="L937" s="240"/>
      <c r="M937" s="240"/>
      <c r="N937" s="240"/>
      <c r="O937" s="240"/>
      <c r="P937" s="239"/>
      <c r="Q937" s="241"/>
      <c r="R937" s="236" t="str">
        <f ca="1">IF(ISERROR($V937),"",OFFSET('Smelter Look-up'!$C$4,$V937-4,0)&amp;"")</f>
        <v/>
      </c>
      <c r="S937" s="250" t="str">
        <f t="shared" ca="1" si="42"/>
        <v/>
      </c>
      <c r="T937" s="250" t="str">
        <f ca="1">IF(B937="","",IF(ISERROR(MATCH($J937,SorP!$B$1:$B$6230,0)),"",INDIRECT("'SorP'!$A$"&amp;MATCH($J937,SorP!$B$1:$B$6230,0))))</f>
        <v/>
      </c>
      <c r="U937" s="280"/>
      <c r="V937" s="281" t="e">
        <f>IF(C937="",NA(),MATCH($B937&amp;$C937,'Smelter Look-up'!$J:$J,0))</f>
        <v>#N/A</v>
      </c>
      <c r="W937" s="282"/>
      <c r="X937" s="282">
        <f t="shared" ca="1" si="43"/>
        <v>0</v>
      </c>
      <c r="Y937" s="282"/>
      <c r="Z937" s="282"/>
      <c r="AB937" s="284" t="str">
        <f t="shared" si="44"/>
        <v/>
      </c>
    </row>
    <row r="938" spans="1:28" s="283" customFormat="1" ht="20.25">
      <c r="A938" s="235"/>
      <c r="B938" s="236" t="str">
        <f>IF(LEN(A938)=0,"",INDEX('Smelter Look-up'!$A:$A,MATCH($A938,'Smelter Look-up'!$E:$E,0)))</f>
        <v/>
      </c>
      <c r="C938" s="242" t="str">
        <f>IF(LEN(A938)=0,"",INDEX('Smelter Look-up'!$C:$C,MATCH($A938,'Smelter Look-up'!$E:$E,0)))</f>
        <v/>
      </c>
      <c r="D938" s="236"/>
      <c r="E938" s="236" t="str">
        <f ca="1">IF(ISERROR($V938),"",OFFSET('Smelter Look-up'!$D$4,$V938-4,0)&amp;"")</f>
        <v/>
      </c>
      <c r="F938" s="236" t="str">
        <f ca="1">IF(ISERROR($V938),"",OFFSET('Smelter Look-up'!$E$4,$V938-4,0))</f>
        <v/>
      </c>
      <c r="G938" s="236" t="str">
        <f ca="1">IF(C938=$X$4,"Enter smelter details", IF(ISERROR($V938),"",OFFSET('Smelter Look-up'!$F$4,$V938-4,0)))</f>
        <v/>
      </c>
      <c r="H938" s="237" t="str">
        <f ca="1">IF(ISERROR($V938),"",OFFSET('Smelter Look-up'!$G$4,$V938-4,0))</f>
        <v/>
      </c>
      <c r="I938" s="238" t="str">
        <f ca="1">IF(ISERROR($V938),"",OFFSET('Smelter Look-up'!$H$4,$V938-4,0))</f>
        <v/>
      </c>
      <c r="J938" s="238" t="str">
        <f ca="1">IF(ISERROR($V938),"",OFFSET('Smelter Look-up'!$I$4,$V938-4,0))</f>
        <v/>
      </c>
      <c r="K938" s="240"/>
      <c r="L938" s="240"/>
      <c r="M938" s="240"/>
      <c r="N938" s="240"/>
      <c r="O938" s="240"/>
      <c r="P938" s="239"/>
      <c r="Q938" s="241"/>
      <c r="R938" s="236" t="str">
        <f ca="1">IF(ISERROR($V938),"",OFFSET('Smelter Look-up'!$C$4,$V938-4,0)&amp;"")</f>
        <v/>
      </c>
      <c r="S938" s="250" t="str">
        <f t="shared" ca="1" si="42"/>
        <v/>
      </c>
      <c r="T938" s="250" t="str">
        <f ca="1">IF(B938="","",IF(ISERROR(MATCH($J938,SorP!$B$1:$B$6230,0)),"",INDIRECT("'SorP'!$A$"&amp;MATCH($J938,SorP!$B$1:$B$6230,0))))</f>
        <v/>
      </c>
      <c r="U938" s="280"/>
      <c r="V938" s="281" t="e">
        <f>IF(C938="",NA(),MATCH($B938&amp;$C938,'Smelter Look-up'!$J:$J,0))</f>
        <v>#N/A</v>
      </c>
      <c r="W938" s="282"/>
      <c r="X938" s="282">
        <f t="shared" ca="1" si="43"/>
        <v>0</v>
      </c>
      <c r="Y938" s="282"/>
      <c r="Z938" s="282"/>
      <c r="AB938" s="284" t="str">
        <f t="shared" si="44"/>
        <v/>
      </c>
    </row>
    <row r="939" spans="1:28" s="283" customFormat="1" ht="20.25">
      <c r="A939" s="235"/>
      <c r="B939" s="236" t="str">
        <f>IF(LEN(A939)=0,"",INDEX('Smelter Look-up'!$A:$A,MATCH($A939,'Smelter Look-up'!$E:$E,0)))</f>
        <v/>
      </c>
      <c r="C939" s="242" t="str">
        <f>IF(LEN(A939)=0,"",INDEX('Smelter Look-up'!$C:$C,MATCH($A939,'Smelter Look-up'!$E:$E,0)))</f>
        <v/>
      </c>
      <c r="D939" s="236"/>
      <c r="E939" s="236" t="str">
        <f ca="1">IF(ISERROR($V939),"",OFFSET('Smelter Look-up'!$D$4,$V939-4,0)&amp;"")</f>
        <v/>
      </c>
      <c r="F939" s="236" t="str">
        <f ca="1">IF(ISERROR($V939),"",OFFSET('Smelter Look-up'!$E$4,$V939-4,0))</f>
        <v/>
      </c>
      <c r="G939" s="236" t="str">
        <f ca="1">IF(C939=$X$4,"Enter smelter details", IF(ISERROR($V939),"",OFFSET('Smelter Look-up'!$F$4,$V939-4,0)))</f>
        <v/>
      </c>
      <c r="H939" s="237" t="str">
        <f ca="1">IF(ISERROR($V939),"",OFFSET('Smelter Look-up'!$G$4,$V939-4,0))</f>
        <v/>
      </c>
      <c r="I939" s="238" t="str">
        <f ca="1">IF(ISERROR($V939),"",OFFSET('Smelter Look-up'!$H$4,$V939-4,0))</f>
        <v/>
      </c>
      <c r="J939" s="238" t="str">
        <f ca="1">IF(ISERROR($V939),"",OFFSET('Smelter Look-up'!$I$4,$V939-4,0))</f>
        <v/>
      </c>
      <c r="K939" s="240"/>
      <c r="L939" s="240"/>
      <c r="M939" s="240"/>
      <c r="N939" s="240"/>
      <c r="O939" s="240"/>
      <c r="P939" s="239"/>
      <c r="Q939" s="241"/>
      <c r="R939" s="236" t="str">
        <f ca="1">IF(ISERROR($V939),"",OFFSET('Smelter Look-up'!$C$4,$V939-4,0)&amp;"")</f>
        <v/>
      </c>
      <c r="S939" s="250" t="str">
        <f t="shared" ca="1" si="42"/>
        <v/>
      </c>
      <c r="T939" s="250" t="str">
        <f ca="1">IF(B939="","",IF(ISERROR(MATCH($J939,SorP!$B$1:$B$6230,0)),"",INDIRECT("'SorP'!$A$"&amp;MATCH($J939,SorP!$B$1:$B$6230,0))))</f>
        <v/>
      </c>
      <c r="U939" s="280"/>
      <c r="V939" s="281" t="e">
        <f>IF(C939="",NA(),MATCH($B939&amp;$C939,'Smelter Look-up'!$J:$J,0))</f>
        <v>#N/A</v>
      </c>
      <c r="W939" s="282"/>
      <c r="X939" s="282">
        <f t="shared" ca="1" si="43"/>
        <v>0</v>
      </c>
      <c r="Y939" s="282"/>
      <c r="Z939" s="282"/>
      <c r="AB939" s="284" t="str">
        <f t="shared" si="44"/>
        <v/>
      </c>
    </row>
    <row r="940" spans="1:28" s="283" customFormat="1" ht="20.25">
      <c r="A940" s="235"/>
      <c r="B940" s="236" t="str">
        <f>IF(LEN(A940)=0,"",INDEX('Smelter Look-up'!$A:$A,MATCH($A940,'Smelter Look-up'!$E:$E,0)))</f>
        <v/>
      </c>
      <c r="C940" s="242" t="str">
        <f>IF(LEN(A940)=0,"",INDEX('Smelter Look-up'!$C:$C,MATCH($A940,'Smelter Look-up'!$E:$E,0)))</f>
        <v/>
      </c>
      <c r="D940" s="236"/>
      <c r="E940" s="236" t="str">
        <f ca="1">IF(ISERROR($V940),"",OFFSET('Smelter Look-up'!$D$4,$V940-4,0)&amp;"")</f>
        <v/>
      </c>
      <c r="F940" s="236" t="str">
        <f ca="1">IF(ISERROR($V940),"",OFFSET('Smelter Look-up'!$E$4,$V940-4,0))</f>
        <v/>
      </c>
      <c r="G940" s="236" t="str">
        <f ca="1">IF(C940=$X$4,"Enter smelter details", IF(ISERROR($V940),"",OFFSET('Smelter Look-up'!$F$4,$V940-4,0)))</f>
        <v/>
      </c>
      <c r="H940" s="237" t="str">
        <f ca="1">IF(ISERROR($V940),"",OFFSET('Smelter Look-up'!$G$4,$V940-4,0))</f>
        <v/>
      </c>
      <c r="I940" s="238" t="str">
        <f ca="1">IF(ISERROR($V940),"",OFFSET('Smelter Look-up'!$H$4,$V940-4,0))</f>
        <v/>
      </c>
      <c r="J940" s="238" t="str">
        <f ca="1">IF(ISERROR($V940),"",OFFSET('Smelter Look-up'!$I$4,$V940-4,0))</f>
        <v/>
      </c>
      <c r="K940" s="240"/>
      <c r="L940" s="240"/>
      <c r="M940" s="240"/>
      <c r="N940" s="240"/>
      <c r="O940" s="240"/>
      <c r="P940" s="239"/>
      <c r="Q940" s="241"/>
      <c r="R940" s="236" t="str">
        <f ca="1">IF(ISERROR($V940),"",OFFSET('Smelter Look-up'!$C$4,$V940-4,0)&amp;"")</f>
        <v/>
      </c>
      <c r="S940" s="250" t="str">
        <f t="shared" ca="1" si="42"/>
        <v/>
      </c>
      <c r="T940" s="250" t="str">
        <f ca="1">IF(B940="","",IF(ISERROR(MATCH($J940,SorP!$B$1:$B$6230,0)),"",INDIRECT("'SorP'!$A$"&amp;MATCH($J940,SorP!$B$1:$B$6230,0))))</f>
        <v/>
      </c>
      <c r="U940" s="280"/>
      <c r="V940" s="281" t="e">
        <f>IF(C940="",NA(),MATCH($B940&amp;$C940,'Smelter Look-up'!$J:$J,0))</f>
        <v>#N/A</v>
      </c>
      <c r="W940" s="282"/>
      <c r="X940" s="282">
        <f t="shared" ca="1" si="43"/>
        <v>0</v>
      </c>
      <c r="Y940" s="282"/>
      <c r="Z940" s="282"/>
      <c r="AB940" s="284" t="str">
        <f t="shared" si="44"/>
        <v/>
      </c>
    </row>
    <row r="941" spans="1:28" s="283" customFormat="1" ht="20.25">
      <c r="A941" s="235"/>
      <c r="B941" s="236" t="str">
        <f>IF(LEN(A941)=0,"",INDEX('Smelter Look-up'!$A:$A,MATCH($A941,'Smelter Look-up'!$E:$E,0)))</f>
        <v/>
      </c>
      <c r="C941" s="242" t="str">
        <f>IF(LEN(A941)=0,"",INDEX('Smelter Look-up'!$C:$C,MATCH($A941,'Smelter Look-up'!$E:$E,0)))</f>
        <v/>
      </c>
      <c r="D941" s="236"/>
      <c r="E941" s="236" t="str">
        <f ca="1">IF(ISERROR($V941),"",OFFSET('Smelter Look-up'!$D$4,$V941-4,0)&amp;"")</f>
        <v/>
      </c>
      <c r="F941" s="236" t="str">
        <f ca="1">IF(ISERROR($V941),"",OFFSET('Smelter Look-up'!$E$4,$V941-4,0))</f>
        <v/>
      </c>
      <c r="G941" s="236" t="str">
        <f ca="1">IF(C941=$X$4,"Enter smelter details", IF(ISERROR($V941),"",OFFSET('Smelter Look-up'!$F$4,$V941-4,0)))</f>
        <v/>
      </c>
      <c r="H941" s="237" t="str">
        <f ca="1">IF(ISERROR($V941),"",OFFSET('Smelter Look-up'!$G$4,$V941-4,0))</f>
        <v/>
      </c>
      <c r="I941" s="238" t="str">
        <f ca="1">IF(ISERROR($V941),"",OFFSET('Smelter Look-up'!$H$4,$V941-4,0))</f>
        <v/>
      </c>
      <c r="J941" s="238" t="str">
        <f ca="1">IF(ISERROR($V941),"",OFFSET('Smelter Look-up'!$I$4,$V941-4,0))</f>
        <v/>
      </c>
      <c r="K941" s="240"/>
      <c r="L941" s="240"/>
      <c r="M941" s="240"/>
      <c r="N941" s="240"/>
      <c r="O941" s="240"/>
      <c r="P941" s="239"/>
      <c r="Q941" s="241"/>
      <c r="R941" s="236" t="str">
        <f ca="1">IF(ISERROR($V941),"",OFFSET('Smelter Look-up'!$C$4,$V941-4,0)&amp;"")</f>
        <v/>
      </c>
      <c r="S941" s="250" t="str">
        <f t="shared" ca="1" si="42"/>
        <v/>
      </c>
      <c r="T941" s="250" t="str">
        <f ca="1">IF(B941="","",IF(ISERROR(MATCH($J941,SorP!$B$1:$B$6230,0)),"",INDIRECT("'SorP'!$A$"&amp;MATCH($J941,SorP!$B$1:$B$6230,0))))</f>
        <v/>
      </c>
      <c r="U941" s="280"/>
      <c r="V941" s="281" t="e">
        <f>IF(C941="",NA(),MATCH($B941&amp;$C941,'Smelter Look-up'!$J:$J,0))</f>
        <v>#N/A</v>
      </c>
      <c r="W941" s="282"/>
      <c r="X941" s="282">
        <f t="shared" ca="1" si="43"/>
        <v>0</v>
      </c>
      <c r="Y941" s="282"/>
      <c r="Z941" s="282"/>
      <c r="AB941" s="284" t="str">
        <f t="shared" si="44"/>
        <v/>
      </c>
    </row>
    <row r="942" spans="1:28" s="283" customFormat="1" ht="20.25">
      <c r="A942" s="235"/>
      <c r="B942" s="236" t="str">
        <f>IF(LEN(A942)=0,"",INDEX('Smelter Look-up'!$A:$A,MATCH($A942,'Smelter Look-up'!$E:$E,0)))</f>
        <v/>
      </c>
      <c r="C942" s="242" t="str">
        <f>IF(LEN(A942)=0,"",INDEX('Smelter Look-up'!$C:$C,MATCH($A942,'Smelter Look-up'!$E:$E,0)))</f>
        <v/>
      </c>
      <c r="D942" s="236"/>
      <c r="E942" s="236" t="str">
        <f ca="1">IF(ISERROR($V942),"",OFFSET('Smelter Look-up'!$D$4,$V942-4,0)&amp;"")</f>
        <v/>
      </c>
      <c r="F942" s="236" t="str">
        <f ca="1">IF(ISERROR($V942),"",OFFSET('Smelter Look-up'!$E$4,$V942-4,0))</f>
        <v/>
      </c>
      <c r="G942" s="236" t="str">
        <f ca="1">IF(C942=$X$4,"Enter smelter details", IF(ISERROR($V942),"",OFFSET('Smelter Look-up'!$F$4,$V942-4,0)))</f>
        <v/>
      </c>
      <c r="H942" s="237" t="str">
        <f ca="1">IF(ISERROR($V942),"",OFFSET('Smelter Look-up'!$G$4,$V942-4,0))</f>
        <v/>
      </c>
      <c r="I942" s="238" t="str">
        <f ca="1">IF(ISERROR($V942),"",OFFSET('Smelter Look-up'!$H$4,$V942-4,0))</f>
        <v/>
      </c>
      <c r="J942" s="238" t="str">
        <f ca="1">IF(ISERROR($V942),"",OFFSET('Smelter Look-up'!$I$4,$V942-4,0))</f>
        <v/>
      </c>
      <c r="K942" s="240"/>
      <c r="L942" s="240"/>
      <c r="M942" s="240"/>
      <c r="N942" s="240"/>
      <c r="O942" s="240"/>
      <c r="P942" s="239"/>
      <c r="Q942" s="241"/>
      <c r="R942" s="236" t="str">
        <f ca="1">IF(ISERROR($V942),"",OFFSET('Smelter Look-up'!$C$4,$V942-4,0)&amp;"")</f>
        <v/>
      </c>
      <c r="S942" s="250" t="str">
        <f t="shared" ca="1" si="42"/>
        <v/>
      </c>
      <c r="T942" s="250" t="str">
        <f ca="1">IF(B942="","",IF(ISERROR(MATCH($J942,SorP!$B$1:$B$6230,0)),"",INDIRECT("'SorP'!$A$"&amp;MATCH($J942,SorP!$B$1:$B$6230,0))))</f>
        <v/>
      </c>
      <c r="U942" s="280"/>
      <c r="V942" s="281" t="e">
        <f>IF(C942="",NA(),MATCH($B942&amp;$C942,'Smelter Look-up'!$J:$J,0))</f>
        <v>#N/A</v>
      </c>
      <c r="W942" s="282"/>
      <c r="X942" s="282">
        <f t="shared" ca="1" si="43"/>
        <v>0</v>
      </c>
      <c r="Y942" s="282"/>
      <c r="Z942" s="282"/>
      <c r="AB942" s="284" t="str">
        <f t="shared" si="44"/>
        <v/>
      </c>
    </row>
    <row r="943" spans="1:28" s="283" customFormat="1" ht="20.25">
      <c r="A943" s="235"/>
      <c r="B943" s="236" t="str">
        <f>IF(LEN(A943)=0,"",INDEX('Smelter Look-up'!$A:$A,MATCH($A943,'Smelter Look-up'!$E:$E,0)))</f>
        <v/>
      </c>
      <c r="C943" s="242" t="str">
        <f>IF(LEN(A943)=0,"",INDEX('Smelter Look-up'!$C:$C,MATCH($A943,'Smelter Look-up'!$E:$E,0)))</f>
        <v/>
      </c>
      <c r="D943" s="236"/>
      <c r="E943" s="236" t="str">
        <f ca="1">IF(ISERROR($V943),"",OFFSET('Smelter Look-up'!$D$4,$V943-4,0)&amp;"")</f>
        <v/>
      </c>
      <c r="F943" s="236" t="str">
        <f ca="1">IF(ISERROR($V943),"",OFFSET('Smelter Look-up'!$E$4,$V943-4,0))</f>
        <v/>
      </c>
      <c r="G943" s="236" t="str">
        <f ca="1">IF(C943=$X$4,"Enter smelter details", IF(ISERROR($V943),"",OFFSET('Smelter Look-up'!$F$4,$V943-4,0)))</f>
        <v/>
      </c>
      <c r="H943" s="237" t="str">
        <f ca="1">IF(ISERROR($V943),"",OFFSET('Smelter Look-up'!$G$4,$V943-4,0))</f>
        <v/>
      </c>
      <c r="I943" s="238" t="str">
        <f ca="1">IF(ISERROR($V943),"",OFFSET('Smelter Look-up'!$H$4,$V943-4,0))</f>
        <v/>
      </c>
      <c r="J943" s="238" t="str">
        <f ca="1">IF(ISERROR($V943),"",OFFSET('Smelter Look-up'!$I$4,$V943-4,0))</f>
        <v/>
      </c>
      <c r="K943" s="240"/>
      <c r="L943" s="240"/>
      <c r="M943" s="240"/>
      <c r="N943" s="240"/>
      <c r="O943" s="240"/>
      <c r="P943" s="239"/>
      <c r="Q943" s="241"/>
      <c r="R943" s="236" t="str">
        <f ca="1">IF(ISERROR($V943),"",OFFSET('Smelter Look-up'!$C$4,$V943-4,0)&amp;"")</f>
        <v/>
      </c>
      <c r="S943" s="250" t="str">
        <f t="shared" ca="1" si="42"/>
        <v/>
      </c>
      <c r="T943" s="250" t="str">
        <f ca="1">IF(B943="","",IF(ISERROR(MATCH($J943,SorP!$B$1:$B$6230,0)),"",INDIRECT("'SorP'!$A$"&amp;MATCH($J943,SorP!$B$1:$B$6230,0))))</f>
        <v/>
      </c>
      <c r="U943" s="280"/>
      <c r="V943" s="281" t="e">
        <f>IF(C943="",NA(),MATCH($B943&amp;$C943,'Smelter Look-up'!$J:$J,0))</f>
        <v>#N/A</v>
      </c>
      <c r="W943" s="282"/>
      <c r="X943" s="282">
        <f t="shared" ca="1" si="43"/>
        <v>0</v>
      </c>
      <c r="Y943" s="282"/>
      <c r="Z943" s="282"/>
      <c r="AB943" s="284" t="str">
        <f t="shared" si="44"/>
        <v/>
      </c>
    </row>
    <row r="944" spans="1:28" s="283" customFormat="1" ht="20.25">
      <c r="A944" s="235"/>
      <c r="B944" s="236" t="str">
        <f>IF(LEN(A944)=0,"",INDEX('Smelter Look-up'!$A:$A,MATCH($A944,'Smelter Look-up'!$E:$E,0)))</f>
        <v/>
      </c>
      <c r="C944" s="242" t="str">
        <f>IF(LEN(A944)=0,"",INDEX('Smelter Look-up'!$C:$C,MATCH($A944,'Smelter Look-up'!$E:$E,0)))</f>
        <v/>
      </c>
      <c r="D944" s="236"/>
      <c r="E944" s="236" t="str">
        <f ca="1">IF(ISERROR($V944),"",OFFSET('Smelter Look-up'!$D$4,$V944-4,0)&amp;"")</f>
        <v/>
      </c>
      <c r="F944" s="236" t="str">
        <f ca="1">IF(ISERROR($V944),"",OFFSET('Smelter Look-up'!$E$4,$V944-4,0))</f>
        <v/>
      </c>
      <c r="G944" s="236" t="str">
        <f ca="1">IF(C944=$X$4,"Enter smelter details", IF(ISERROR($V944),"",OFFSET('Smelter Look-up'!$F$4,$V944-4,0)))</f>
        <v/>
      </c>
      <c r="H944" s="237" t="str">
        <f ca="1">IF(ISERROR($V944),"",OFFSET('Smelter Look-up'!$G$4,$V944-4,0))</f>
        <v/>
      </c>
      <c r="I944" s="238" t="str">
        <f ca="1">IF(ISERROR($V944),"",OFFSET('Smelter Look-up'!$H$4,$V944-4,0))</f>
        <v/>
      </c>
      <c r="J944" s="238" t="str">
        <f ca="1">IF(ISERROR($V944),"",OFFSET('Smelter Look-up'!$I$4,$V944-4,0))</f>
        <v/>
      </c>
      <c r="K944" s="240"/>
      <c r="L944" s="240"/>
      <c r="M944" s="240"/>
      <c r="N944" s="240"/>
      <c r="O944" s="240"/>
      <c r="P944" s="239"/>
      <c r="Q944" s="241"/>
      <c r="R944" s="236" t="str">
        <f ca="1">IF(ISERROR($V944),"",OFFSET('Smelter Look-up'!$C$4,$V944-4,0)&amp;"")</f>
        <v/>
      </c>
      <c r="S944" s="250" t="str">
        <f t="shared" ca="1" si="42"/>
        <v/>
      </c>
      <c r="T944" s="250" t="str">
        <f ca="1">IF(B944="","",IF(ISERROR(MATCH($J944,SorP!$B$1:$B$6230,0)),"",INDIRECT("'SorP'!$A$"&amp;MATCH($J944,SorP!$B$1:$B$6230,0))))</f>
        <v/>
      </c>
      <c r="U944" s="280"/>
      <c r="V944" s="281" t="e">
        <f>IF(C944="",NA(),MATCH($B944&amp;$C944,'Smelter Look-up'!$J:$J,0))</f>
        <v>#N/A</v>
      </c>
      <c r="W944" s="282"/>
      <c r="X944" s="282">
        <f t="shared" ca="1" si="43"/>
        <v>0</v>
      </c>
      <c r="Y944" s="282"/>
      <c r="Z944" s="282"/>
      <c r="AB944" s="284" t="str">
        <f t="shared" si="44"/>
        <v/>
      </c>
    </row>
    <row r="945" spans="1:28" s="283" customFormat="1" ht="20.25">
      <c r="A945" s="235"/>
      <c r="B945" s="236" t="str">
        <f>IF(LEN(A945)=0,"",INDEX('Smelter Look-up'!$A:$A,MATCH($A945,'Smelter Look-up'!$E:$E,0)))</f>
        <v/>
      </c>
      <c r="C945" s="242" t="str">
        <f>IF(LEN(A945)=0,"",INDEX('Smelter Look-up'!$C:$C,MATCH($A945,'Smelter Look-up'!$E:$E,0)))</f>
        <v/>
      </c>
      <c r="D945" s="236"/>
      <c r="E945" s="236" t="str">
        <f ca="1">IF(ISERROR($V945),"",OFFSET('Smelter Look-up'!$D$4,$V945-4,0)&amp;"")</f>
        <v/>
      </c>
      <c r="F945" s="236" t="str">
        <f ca="1">IF(ISERROR($V945),"",OFFSET('Smelter Look-up'!$E$4,$V945-4,0))</f>
        <v/>
      </c>
      <c r="G945" s="236" t="str">
        <f ca="1">IF(C945=$X$4,"Enter smelter details", IF(ISERROR($V945),"",OFFSET('Smelter Look-up'!$F$4,$V945-4,0)))</f>
        <v/>
      </c>
      <c r="H945" s="237" t="str">
        <f ca="1">IF(ISERROR($V945),"",OFFSET('Smelter Look-up'!$G$4,$V945-4,0))</f>
        <v/>
      </c>
      <c r="I945" s="238" t="str">
        <f ca="1">IF(ISERROR($V945),"",OFFSET('Smelter Look-up'!$H$4,$V945-4,0))</f>
        <v/>
      </c>
      <c r="J945" s="238" t="str">
        <f ca="1">IF(ISERROR($V945),"",OFFSET('Smelter Look-up'!$I$4,$V945-4,0))</f>
        <v/>
      </c>
      <c r="K945" s="240"/>
      <c r="L945" s="240"/>
      <c r="M945" s="240"/>
      <c r="N945" s="240"/>
      <c r="O945" s="240"/>
      <c r="P945" s="239"/>
      <c r="Q945" s="241"/>
      <c r="R945" s="236" t="str">
        <f ca="1">IF(ISERROR($V945),"",OFFSET('Smelter Look-up'!$C$4,$V945-4,0)&amp;"")</f>
        <v/>
      </c>
      <c r="S945" s="250" t="str">
        <f t="shared" ca="1" si="42"/>
        <v/>
      </c>
      <c r="T945" s="250" t="str">
        <f ca="1">IF(B945="","",IF(ISERROR(MATCH($J945,SorP!$B$1:$B$6230,0)),"",INDIRECT("'SorP'!$A$"&amp;MATCH($J945,SorP!$B$1:$B$6230,0))))</f>
        <v/>
      </c>
      <c r="U945" s="280"/>
      <c r="V945" s="281" t="e">
        <f>IF(C945="",NA(),MATCH($B945&amp;$C945,'Smelter Look-up'!$J:$J,0))</f>
        <v>#N/A</v>
      </c>
      <c r="W945" s="282"/>
      <c r="X945" s="282">
        <f t="shared" ca="1" si="43"/>
        <v>0</v>
      </c>
      <c r="Y945" s="282"/>
      <c r="Z945" s="282"/>
      <c r="AB945" s="284" t="str">
        <f t="shared" si="44"/>
        <v/>
      </c>
    </row>
    <row r="946" spans="1:28" s="283" customFormat="1" ht="20.25">
      <c r="A946" s="235"/>
      <c r="B946" s="236" t="str">
        <f>IF(LEN(A946)=0,"",INDEX('Smelter Look-up'!$A:$A,MATCH($A946,'Smelter Look-up'!$E:$E,0)))</f>
        <v/>
      </c>
      <c r="C946" s="242" t="str">
        <f>IF(LEN(A946)=0,"",INDEX('Smelter Look-up'!$C:$C,MATCH($A946,'Smelter Look-up'!$E:$E,0)))</f>
        <v/>
      </c>
      <c r="D946" s="236"/>
      <c r="E946" s="236" t="str">
        <f ca="1">IF(ISERROR($V946),"",OFFSET('Smelter Look-up'!$D$4,$V946-4,0)&amp;"")</f>
        <v/>
      </c>
      <c r="F946" s="236" t="str">
        <f ca="1">IF(ISERROR($V946),"",OFFSET('Smelter Look-up'!$E$4,$V946-4,0))</f>
        <v/>
      </c>
      <c r="G946" s="236" t="str">
        <f ca="1">IF(C946=$X$4,"Enter smelter details", IF(ISERROR($V946),"",OFFSET('Smelter Look-up'!$F$4,$V946-4,0)))</f>
        <v/>
      </c>
      <c r="H946" s="237" t="str">
        <f ca="1">IF(ISERROR($V946),"",OFFSET('Smelter Look-up'!$G$4,$V946-4,0))</f>
        <v/>
      </c>
      <c r="I946" s="238" t="str">
        <f ca="1">IF(ISERROR($V946),"",OFFSET('Smelter Look-up'!$H$4,$V946-4,0))</f>
        <v/>
      </c>
      <c r="J946" s="238" t="str">
        <f ca="1">IF(ISERROR($V946),"",OFFSET('Smelter Look-up'!$I$4,$V946-4,0))</f>
        <v/>
      </c>
      <c r="K946" s="240"/>
      <c r="L946" s="240"/>
      <c r="M946" s="240"/>
      <c r="N946" s="240"/>
      <c r="O946" s="240"/>
      <c r="P946" s="239"/>
      <c r="Q946" s="241"/>
      <c r="R946" s="236" t="str">
        <f ca="1">IF(ISERROR($V946),"",OFFSET('Smelter Look-up'!$C$4,$V946-4,0)&amp;"")</f>
        <v/>
      </c>
      <c r="S946" s="250" t="str">
        <f t="shared" ca="1" si="42"/>
        <v/>
      </c>
      <c r="T946" s="250" t="str">
        <f ca="1">IF(B946="","",IF(ISERROR(MATCH($J946,SorP!$B$1:$B$6230,0)),"",INDIRECT("'SorP'!$A$"&amp;MATCH($J946,SorP!$B$1:$B$6230,0))))</f>
        <v/>
      </c>
      <c r="U946" s="280"/>
      <c r="V946" s="281" t="e">
        <f>IF(C946="",NA(),MATCH($B946&amp;$C946,'Smelter Look-up'!$J:$J,0))</f>
        <v>#N/A</v>
      </c>
      <c r="W946" s="282"/>
      <c r="X946" s="282">
        <f t="shared" ca="1" si="43"/>
        <v>0</v>
      </c>
      <c r="Y946" s="282"/>
      <c r="Z946" s="282"/>
      <c r="AB946" s="284" t="str">
        <f t="shared" si="44"/>
        <v/>
      </c>
    </row>
    <row r="947" spans="1:28" s="283" customFormat="1" ht="20.25">
      <c r="A947" s="235"/>
      <c r="B947" s="236" t="str">
        <f>IF(LEN(A947)=0,"",INDEX('Smelter Look-up'!$A:$A,MATCH($A947,'Smelter Look-up'!$E:$E,0)))</f>
        <v/>
      </c>
      <c r="C947" s="242" t="str">
        <f>IF(LEN(A947)=0,"",INDEX('Smelter Look-up'!$C:$C,MATCH($A947,'Smelter Look-up'!$E:$E,0)))</f>
        <v/>
      </c>
      <c r="D947" s="236"/>
      <c r="E947" s="236" t="str">
        <f ca="1">IF(ISERROR($V947),"",OFFSET('Smelter Look-up'!$D$4,$V947-4,0)&amp;"")</f>
        <v/>
      </c>
      <c r="F947" s="236" t="str">
        <f ca="1">IF(ISERROR($V947),"",OFFSET('Smelter Look-up'!$E$4,$V947-4,0))</f>
        <v/>
      </c>
      <c r="G947" s="236" t="str">
        <f ca="1">IF(C947=$X$4,"Enter smelter details", IF(ISERROR($V947),"",OFFSET('Smelter Look-up'!$F$4,$V947-4,0)))</f>
        <v/>
      </c>
      <c r="H947" s="237" t="str">
        <f ca="1">IF(ISERROR($V947),"",OFFSET('Smelter Look-up'!$G$4,$V947-4,0))</f>
        <v/>
      </c>
      <c r="I947" s="238" t="str">
        <f ca="1">IF(ISERROR($V947),"",OFFSET('Smelter Look-up'!$H$4,$V947-4,0))</f>
        <v/>
      </c>
      <c r="J947" s="238" t="str">
        <f ca="1">IF(ISERROR($V947),"",OFFSET('Smelter Look-up'!$I$4,$V947-4,0))</f>
        <v/>
      </c>
      <c r="K947" s="240"/>
      <c r="L947" s="240"/>
      <c r="M947" s="240"/>
      <c r="N947" s="240"/>
      <c r="O947" s="240"/>
      <c r="P947" s="239"/>
      <c r="Q947" s="241"/>
      <c r="R947" s="236" t="str">
        <f ca="1">IF(ISERROR($V947),"",OFFSET('Smelter Look-up'!$C$4,$V947-4,0)&amp;"")</f>
        <v/>
      </c>
      <c r="S947" s="250" t="str">
        <f t="shared" ca="1" si="42"/>
        <v/>
      </c>
      <c r="T947" s="250" t="str">
        <f ca="1">IF(B947="","",IF(ISERROR(MATCH($J947,SorP!$B$1:$B$6230,0)),"",INDIRECT("'SorP'!$A$"&amp;MATCH($J947,SorP!$B$1:$B$6230,0))))</f>
        <v/>
      </c>
      <c r="U947" s="280"/>
      <c r="V947" s="281" t="e">
        <f>IF(C947="",NA(),MATCH($B947&amp;$C947,'Smelter Look-up'!$J:$J,0))</f>
        <v>#N/A</v>
      </c>
      <c r="W947" s="282"/>
      <c r="X947" s="282">
        <f t="shared" ca="1" si="43"/>
        <v>0</v>
      </c>
      <c r="Y947" s="282"/>
      <c r="Z947" s="282"/>
      <c r="AB947" s="284" t="str">
        <f t="shared" si="44"/>
        <v/>
      </c>
    </row>
    <row r="948" spans="1:28" s="283" customFormat="1" ht="20.25">
      <c r="A948" s="235"/>
      <c r="B948" s="236" t="str">
        <f>IF(LEN(A948)=0,"",INDEX('Smelter Look-up'!$A:$A,MATCH($A948,'Smelter Look-up'!$E:$E,0)))</f>
        <v/>
      </c>
      <c r="C948" s="242" t="str">
        <f>IF(LEN(A948)=0,"",INDEX('Smelter Look-up'!$C:$C,MATCH($A948,'Smelter Look-up'!$E:$E,0)))</f>
        <v/>
      </c>
      <c r="D948" s="236"/>
      <c r="E948" s="236" t="str">
        <f ca="1">IF(ISERROR($V948),"",OFFSET('Smelter Look-up'!$D$4,$V948-4,0)&amp;"")</f>
        <v/>
      </c>
      <c r="F948" s="236" t="str">
        <f ca="1">IF(ISERROR($V948),"",OFFSET('Smelter Look-up'!$E$4,$V948-4,0))</f>
        <v/>
      </c>
      <c r="G948" s="236" t="str">
        <f ca="1">IF(C948=$X$4,"Enter smelter details", IF(ISERROR($V948),"",OFFSET('Smelter Look-up'!$F$4,$V948-4,0)))</f>
        <v/>
      </c>
      <c r="H948" s="237" t="str">
        <f ca="1">IF(ISERROR($V948),"",OFFSET('Smelter Look-up'!$G$4,$V948-4,0))</f>
        <v/>
      </c>
      <c r="I948" s="238" t="str">
        <f ca="1">IF(ISERROR($V948),"",OFFSET('Smelter Look-up'!$H$4,$V948-4,0))</f>
        <v/>
      </c>
      <c r="J948" s="238" t="str">
        <f ca="1">IF(ISERROR($V948),"",OFFSET('Smelter Look-up'!$I$4,$V948-4,0))</f>
        <v/>
      </c>
      <c r="K948" s="240"/>
      <c r="L948" s="240"/>
      <c r="M948" s="240"/>
      <c r="N948" s="240"/>
      <c r="O948" s="240"/>
      <c r="P948" s="239"/>
      <c r="Q948" s="241"/>
      <c r="R948" s="236" t="str">
        <f ca="1">IF(ISERROR($V948),"",OFFSET('Smelter Look-up'!$C$4,$V948-4,0)&amp;"")</f>
        <v/>
      </c>
      <c r="S948" s="250" t="str">
        <f t="shared" ca="1" si="42"/>
        <v/>
      </c>
      <c r="T948" s="250" t="str">
        <f ca="1">IF(B948="","",IF(ISERROR(MATCH($J948,SorP!$B$1:$B$6230,0)),"",INDIRECT("'SorP'!$A$"&amp;MATCH($J948,SorP!$B$1:$B$6230,0))))</f>
        <v/>
      </c>
      <c r="U948" s="280"/>
      <c r="V948" s="281" t="e">
        <f>IF(C948="",NA(),MATCH($B948&amp;$C948,'Smelter Look-up'!$J:$J,0))</f>
        <v>#N/A</v>
      </c>
      <c r="W948" s="282"/>
      <c r="X948" s="282">
        <f t="shared" ca="1" si="43"/>
        <v>0</v>
      </c>
      <c r="Y948" s="282"/>
      <c r="Z948" s="282"/>
      <c r="AB948" s="284" t="str">
        <f t="shared" si="44"/>
        <v/>
      </c>
    </row>
    <row r="949" spans="1:28" s="283" customFormat="1" ht="20.25">
      <c r="A949" s="235"/>
      <c r="B949" s="236" t="str">
        <f>IF(LEN(A949)=0,"",INDEX('Smelter Look-up'!$A:$A,MATCH($A949,'Smelter Look-up'!$E:$E,0)))</f>
        <v/>
      </c>
      <c r="C949" s="242" t="str">
        <f>IF(LEN(A949)=0,"",INDEX('Smelter Look-up'!$C:$C,MATCH($A949,'Smelter Look-up'!$E:$E,0)))</f>
        <v/>
      </c>
      <c r="D949" s="236"/>
      <c r="E949" s="236" t="str">
        <f ca="1">IF(ISERROR($V949),"",OFFSET('Smelter Look-up'!$D$4,$V949-4,0)&amp;"")</f>
        <v/>
      </c>
      <c r="F949" s="236" t="str">
        <f ca="1">IF(ISERROR($V949),"",OFFSET('Smelter Look-up'!$E$4,$V949-4,0))</f>
        <v/>
      </c>
      <c r="G949" s="236" t="str">
        <f ca="1">IF(C949=$X$4,"Enter smelter details", IF(ISERROR($V949),"",OFFSET('Smelter Look-up'!$F$4,$V949-4,0)))</f>
        <v/>
      </c>
      <c r="H949" s="237" t="str">
        <f ca="1">IF(ISERROR($V949),"",OFFSET('Smelter Look-up'!$G$4,$V949-4,0))</f>
        <v/>
      </c>
      <c r="I949" s="238" t="str">
        <f ca="1">IF(ISERROR($V949),"",OFFSET('Smelter Look-up'!$H$4,$V949-4,0))</f>
        <v/>
      </c>
      <c r="J949" s="238" t="str">
        <f ca="1">IF(ISERROR($V949),"",OFFSET('Smelter Look-up'!$I$4,$V949-4,0))</f>
        <v/>
      </c>
      <c r="K949" s="240"/>
      <c r="L949" s="240"/>
      <c r="M949" s="240"/>
      <c r="N949" s="240"/>
      <c r="O949" s="240"/>
      <c r="P949" s="239"/>
      <c r="Q949" s="241"/>
      <c r="R949" s="236" t="str">
        <f ca="1">IF(ISERROR($V949),"",OFFSET('Smelter Look-up'!$C$4,$V949-4,0)&amp;"")</f>
        <v/>
      </c>
      <c r="S949" s="250" t="str">
        <f t="shared" ca="1" si="42"/>
        <v/>
      </c>
      <c r="T949" s="250" t="str">
        <f ca="1">IF(B949="","",IF(ISERROR(MATCH($J949,SorP!$B$1:$B$6230,0)),"",INDIRECT("'SorP'!$A$"&amp;MATCH($J949,SorP!$B$1:$B$6230,0))))</f>
        <v/>
      </c>
      <c r="U949" s="280"/>
      <c r="V949" s="281" t="e">
        <f>IF(C949="",NA(),MATCH($B949&amp;$C949,'Smelter Look-up'!$J:$J,0))</f>
        <v>#N/A</v>
      </c>
      <c r="W949" s="282"/>
      <c r="X949" s="282">
        <f t="shared" ca="1" si="43"/>
        <v>0</v>
      </c>
      <c r="Y949" s="282"/>
      <c r="Z949" s="282"/>
      <c r="AB949" s="284" t="str">
        <f t="shared" si="44"/>
        <v/>
      </c>
    </row>
    <row r="950" spans="1:28" s="283" customFormat="1" ht="20.25">
      <c r="A950" s="235"/>
      <c r="B950" s="236" t="str">
        <f>IF(LEN(A950)=0,"",INDEX('Smelter Look-up'!$A:$A,MATCH($A950,'Smelter Look-up'!$E:$E,0)))</f>
        <v/>
      </c>
      <c r="C950" s="242" t="str">
        <f>IF(LEN(A950)=0,"",INDEX('Smelter Look-up'!$C:$C,MATCH($A950,'Smelter Look-up'!$E:$E,0)))</f>
        <v/>
      </c>
      <c r="D950" s="236"/>
      <c r="E950" s="236" t="str">
        <f ca="1">IF(ISERROR($V950),"",OFFSET('Smelter Look-up'!$D$4,$V950-4,0)&amp;"")</f>
        <v/>
      </c>
      <c r="F950" s="236" t="str">
        <f ca="1">IF(ISERROR($V950),"",OFFSET('Smelter Look-up'!$E$4,$V950-4,0))</f>
        <v/>
      </c>
      <c r="G950" s="236" t="str">
        <f ca="1">IF(C950=$X$4,"Enter smelter details", IF(ISERROR($V950),"",OFFSET('Smelter Look-up'!$F$4,$V950-4,0)))</f>
        <v/>
      </c>
      <c r="H950" s="237" t="str">
        <f ca="1">IF(ISERROR($V950),"",OFFSET('Smelter Look-up'!$G$4,$V950-4,0))</f>
        <v/>
      </c>
      <c r="I950" s="238" t="str">
        <f ca="1">IF(ISERROR($V950),"",OFFSET('Smelter Look-up'!$H$4,$V950-4,0))</f>
        <v/>
      </c>
      <c r="J950" s="238" t="str">
        <f ca="1">IF(ISERROR($V950),"",OFFSET('Smelter Look-up'!$I$4,$V950-4,0))</f>
        <v/>
      </c>
      <c r="K950" s="240"/>
      <c r="L950" s="240"/>
      <c r="M950" s="240"/>
      <c r="N950" s="240"/>
      <c r="O950" s="240"/>
      <c r="P950" s="239"/>
      <c r="Q950" s="241"/>
      <c r="R950" s="236" t="str">
        <f ca="1">IF(ISERROR($V950),"",OFFSET('Smelter Look-up'!$C$4,$V950-4,0)&amp;"")</f>
        <v/>
      </c>
      <c r="S950" s="250" t="str">
        <f t="shared" ca="1" si="42"/>
        <v/>
      </c>
      <c r="T950" s="250" t="str">
        <f ca="1">IF(B950="","",IF(ISERROR(MATCH($J950,SorP!$B$1:$B$6230,0)),"",INDIRECT("'SorP'!$A$"&amp;MATCH($J950,SorP!$B$1:$B$6230,0))))</f>
        <v/>
      </c>
      <c r="U950" s="280"/>
      <c r="V950" s="281" t="e">
        <f>IF(C950="",NA(),MATCH($B950&amp;$C950,'Smelter Look-up'!$J:$J,0))</f>
        <v>#N/A</v>
      </c>
      <c r="W950" s="282"/>
      <c r="X950" s="282">
        <f t="shared" ca="1" si="43"/>
        <v>0</v>
      </c>
      <c r="Y950" s="282"/>
      <c r="Z950" s="282"/>
      <c r="AB950" s="284" t="str">
        <f t="shared" si="44"/>
        <v/>
      </c>
    </row>
    <row r="951" spans="1:28" s="283" customFormat="1" ht="20.25">
      <c r="A951" s="235"/>
      <c r="B951" s="236" t="str">
        <f>IF(LEN(A951)=0,"",INDEX('Smelter Look-up'!$A:$A,MATCH($A951,'Smelter Look-up'!$E:$E,0)))</f>
        <v/>
      </c>
      <c r="C951" s="242" t="str">
        <f>IF(LEN(A951)=0,"",INDEX('Smelter Look-up'!$C:$C,MATCH($A951,'Smelter Look-up'!$E:$E,0)))</f>
        <v/>
      </c>
      <c r="D951" s="236"/>
      <c r="E951" s="236" t="str">
        <f ca="1">IF(ISERROR($V951),"",OFFSET('Smelter Look-up'!$D$4,$V951-4,0)&amp;"")</f>
        <v/>
      </c>
      <c r="F951" s="236" t="str">
        <f ca="1">IF(ISERROR($V951),"",OFFSET('Smelter Look-up'!$E$4,$V951-4,0))</f>
        <v/>
      </c>
      <c r="G951" s="236" t="str">
        <f ca="1">IF(C951=$X$4,"Enter smelter details", IF(ISERROR($V951),"",OFFSET('Smelter Look-up'!$F$4,$V951-4,0)))</f>
        <v/>
      </c>
      <c r="H951" s="237" t="str">
        <f ca="1">IF(ISERROR($V951),"",OFFSET('Smelter Look-up'!$G$4,$V951-4,0))</f>
        <v/>
      </c>
      <c r="I951" s="238" t="str">
        <f ca="1">IF(ISERROR($V951),"",OFFSET('Smelter Look-up'!$H$4,$V951-4,0))</f>
        <v/>
      </c>
      <c r="J951" s="238" t="str">
        <f ca="1">IF(ISERROR($V951),"",OFFSET('Smelter Look-up'!$I$4,$V951-4,0))</f>
        <v/>
      </c>
      <c r="K951" s="240"/>
      <c r="L951" s="240"/>
      <c r="M951" s="240"/>
      <c r="N951" s="240"/>
      <c r="O951" s="240"/>
      <c r="P951" s="239"/>
      <c r="Q951" s="241"/>
      <c r="R951" s="236" t="str">
        <f ca="1">IF(ISERROR($V951),"",OFFSET('Smelter Look-up'!$C$4,$V951-4,0)&amp;"")</f>
        <v/>
      </c>
      <c r="S951" s="250" t="str">
        <f t="shared" ca="1" si="42"/>
        <v/>
      </c>
      <c r="T951" s="250" t="str">
        <f ca="1">IF(B951="","",IF(ISERROR(MATCH($J951,SorP!$B$1:$B$6230,0)),"",INDIRECT("'SorP'!$A$"&amp;MATCH($J951,SorP!$B$1:$B$6230,0))))</f>
        <v/>
      </c>
      <c r="U951" s="280"/>
      <c r="V951" s="281" t="e">
        <f>IF(C951="",NA(),MATCH($B951&amp;$C951,'Smelter Look-up'!$J:$J,0))</f>
        <v>#N/A</v>
      </c>
      <c r="W951" s="282"/>
      <c r="X951" s="282">
        <f t="shared" ca="1" si="43"/>
        <v>0</v>
      </c>
      <c r="Y951" s="282"/>
      <c r="Z951" s="282"/>
      <c r="AB951" s="284" t="str">
        <f t="shared" si="44"/>
        <v/>
      </c>
    </row>
    <row r="952" spans="1:28" s="283" customFormat="1" ht="20.25">
      <c r="A952" s="235"/>
      <c r="B952" s="236" t="str">
        <f>IF(LEN(A952)=0,"",INDEX('Smelter Look-up'!$A:$A,MATCH($A952,'Smelter Look-up'!$E:$E,0)))</f>
        <v/>
      </c>
      <c r="C952" s="242" t="str">
        <f>IF(LEN(A952)=0,"",INDEX('Smelter Look-up'!$C:$C,MATCH($A952,'Smelter Look-up'!$E:$E,0)))</f>
        <v/>
      </c>
      <c r="D952" s="236"/>
      <c r="E952" s="236" t="str">
        <f ca="1">IF(ISERROR($V952),"",OFFSET('Smelter Look-up'!$D$4,$V952-4,0)&amp;"")</f>
        <v/>
      </c>
      <c r="F952" s="236" t="str">
        <f ca="1">IF(ISERROR($V952),"",OFFSET('Smelter Look-up'!$E$4,$V952-4,0))</f>
        <v/>
      </c>
      <c r="G952" s="236" t="str">
        <f ca="1">IF(C952=$X$4,"Enter smelter details", IF(ISERROR($V952),"",OFFSET('Smelter Look-up'!$F$4,$V952-4,0)))</f>
        <v/>
      </c>
      <c r="H952" s="237" t="str">
        <f ca="1">IF(ISERROR($V952),"",OFFSET('Smelter Look-up'!$G$4,$V952-4,0))</f>
        <v/>
      </c>
      <c r="I952" s="238" t="str">
        <f ca="1">IF(ISERROR($V952),"",OFFSET('Smelter Look-up'!$H$4,$V952-4,0))</f>
        <v/>
      </c>
      <c r="J952" s="238" t="str">
        <f ca="1">IF(ISERROR($V952),"",OFFSET('Smelter Look-up'!$I$4,$V952-4,0))</f>
        <v/>
      </c>
      <c r="K952" s="240"/>
      <c r="L952" s="240"/>
      <c r="M952" s="240"/>
      <c r="N952" s="240"/>
      <c r="O952" s="240"/>
      <c r="P952" s="239"/>
      <c r="Q952" s="241"/>
      <c r="R952" s="236" t="str">
        <f ca="1">IF(ISERROR($V952),"",OFFSET('Smelter Look-up'!$C$4,$V952-4,0)&amp;"")</f>
        <v/>
      </c>
      <c r="S952" s="250" t="str">
        <f t="shared" ca="1" si="42"/>
        <v/>
      </c>
      <c r="T952" s="250" t="str">
        <f ca="1">IF(B952="","",IF(ISERROR(MATCH($J952,SorP!$B$1:$B$6230,0)),"",INDIRECT("'SorP'!$A$"&amp;MATCH($J952,SorP!$B$1:$B$6230,0))))</f>
        <v/>
      </c>
      <c r="U952" s="280"/>
      <c r="V952" s="281" t="e">
        <f>IF(C952="",NA(),MATCH($B952&amp;$C952,'Smelter Look-up'!$J:$J,0))</f>
        <v>#N/A</v>
      </c>
      <c r="W952" s="282"/>
      <c r="X952" s="282">
        <f t="shared" ca="1" si="43"/>
        <v>0</v>
      </c>
      <c r="Y952" s="282"/>
      <c r="Z952" s="282"/>
      <c r="AB952" s="284" t="str">
        <f t="shared" si="44"/>
        <v/>
      </c>
    </row>
    <row r="953" spans="1:28" s="283" customFormat="1" ht="20.25">
      <c r="A953" s="235"/>
      <c r="B953" s="236" t="str">
        <f>IF(LEN(A953)=0,"",INDEX('Smelter Look-up'!$A:$A,MATCH($A953,'Smelter Look-up'!$E:$E,0)))</f>
        <v/>
      </c>
      <c r="C953" s="242" t="str">
        <f>IF(LEN(A953)=0,"",INDEX('Smelter Look-up'!$C:$C,MATCH($A953,'Smelter Look-up'!$E:$E,0)))</f>
        <v/>
      </c>
      <c r="D953" s="236"/>
      <c r="E953" s="236" t="str">
        <f ca="1">IF(ISERROR($V953),"",OFFSET('Smelter Look-up'!$D$4,$V953-4,0)&amp;"")</f>
        <v/>
      </c>
      <c r="F953" s="236" t="str">
        <f ca="1">IF(ISERROR($V953),"",OFFSET('Smelter Look-up'!$E$4,$V953-4,0))</f>
        <v/>
      </c>
      <c r="G953" s="236" t="str">
        <f ca="1">IF(C953=$X$4,"Enter smelter details", IF(ISERROR($V953),"",OFFSET('Smelter Look-up'!$F$4,$V953-4,0)))</f>
        <v/>
      </c>
      <c r="H953" s="237" t="str">
        <f ca="1">IF(ISERROR($V953),"",OFFSET('Smelter Look-up'!$G$4,$V953-4,0))</f>
        <v/>
      </c>
      <c r="I953" s="238" t="str">
        <f ca="1">IF(ISERROR($V953),"",OFFSET('Smelter Look-up'!$H$4,$V953-4,0))</f>
        <v/>
      </c>
      <c r="J953" s="238" t="str">
        <f ca="1">IF(ISERROR($V953),"",OFFSET('Smelter Look-up'!$I$4,$V953-4,0))</f>
        <v/>
      </c>
      <c r="K953" s="240"/>
      <c r="L953" s="240"/>
      <c r="M953" s="240"/>
      <c r="N953" s="240"/>
      <c r="O953" s="240"/>
      <c r="P953" s="239"/>
      <c r="Q953" s="241"/>
      <c r="R953" s="236" t="str">
        <f ca="1">IF(ISERROR($V953),"",OFFSET('Smelter Look-up'!$C$4,$V953-4,0)&amp;"")</f>
        <v/>
      </c>
      <c r="S953" s="250" t="str">
        <f t="shared" ca="1" si="42"/>
        <v/>
      </c>
      <c r="T953" s="250" t="str">
        <f ca="1">IF(B953="","",IF(ISERROR(MATCH($J953,SorP!$B$1:$B$6230,0)),"",INDIRECT("'SorP'!$A$"&amp;MATCH($J953,SorP!$B$1:$B$6230,0))))</f>
        <v/>
      </c>
      <c r="U953" s="280"/>
      <c r="V953" s="281" t="e">
        <f>IF(C953="",NA(),MATCH($B953&amp;$C953,'Smelter Look-up'!$J:$J,0))</f>
        <v>#N/A</v>
      </c>
      <c r="W953" s="282"/>
      <c r="X953" s="282">
        <f t="shared" ca="1" si="43"/>
        <v>0</v>
      </c>
      <c r="Y953" s="282"/>
      <c r="Z953" s="282"/>
      <c r="AB953" s="284" t="str">
        <f t="shared" si="44"/>
        <v/>
      </c>
    </row>
    <row r="954" spans="1:28" s="283" customFormat="1" ht="20.25">
      <c r="A954" s="235"/>
      <c r="B954" s="236" t="str">
        <f>IF(LEN(A954)=0,"",INDEX('Smelter Look-up'!$A:$A,MATCH($A954,'Smelter Look-up'!$E:$E,0)))</f>
        <v/>
      </c>
      <c r="C954" s="242" t="str">
        <f>IF(LEN(A954)=0,"",INDEX('Smelter Look-up'!$C:$C,MATCH($A954,'Smelter Look-up'!$E:$E,0)))</f>
        <v/>
      </c>
      <c r="D954" s="236"/>
      <c r="E954" s="236" t="str">
        <f ca="1">IF(ISERROR($V954),"",OFFSET('Smelter Look-up'!$D$4,$V954-4,0)&amp;"")</f>
        <v/>
      </c>
      <c r="F954" s="236" t="str">
        <f ca="1">IF(ISERROR($V954),"",OFFSET('Smelter Look-up'!$E$4,$V954-4,0))</f>
        <v/>
      </c>
      <c r="G954" s="236" t="str">
        <f ca="1">IF(C954=$X$4,"Enter smelter details", IF(ISERROR($V954),"",OFFSET('Smelter Look-up'!$F$4,$V954-4,0)))</f>
        <v/>
      </c>
      <c r="H954" s="237" t="str">
        <f ca="1">IF(ISERROR($V954),"",OFFSET('Smelter Look-up'!$G$4,$V954-4,0))</f>
        <v/>
      </c>
      <c r="I954" s="238" t="str">
        <f ca="1">IF(ISERROR($V954),"",OFFSET('Smelter Look-up'!$H$4,$V954-4,0))</f>
        <v/>
      </c>
      <c r="J954" s="238" t="str">
        <f ca="1">IF(ISERROR($V954),"",OFFSET('Smelter Look-up'!$I$4,$V954-4,0))</f>
        <v/>
      </c>
      <c r="K954" s="240"/>
      <c r="L954" s="240"/>
      <c r="M954" s="240"/>
      <c r="N954" s="240"/>
      <c r="O954" s="240"/>
      <c r="P954" s="239"/>
      <c r="Q954" s="241"/>
      <c r="R954" s="236" t="str">
        <f ca="1">IF(ISERROR($V954),"",OFFSET('Smelter Look-up'!$C$4,$V954-4,0)&amp;"")</f>
        <v/>
      </c>
      <c r="S954" s="250" t="str">
        <f t="shared" ca="1" si="42"/>
        <v/>
      </c>
      <c r="T954" s="250" t="str">
        <f ca="1">IF(B954="","",IF(ISERROR(MATCH($J954,SorP!$B$1:$B$6230,0)),"",INDIRECT("'SorP'!$A$"&amp;MATCH($J954,SorP!$B$1:$B$6230,0))))</f>
        <v/>
      </c>
      <c r="U954" s="280"/>
      <c r="V954" s="281" t="e">
        <f>IF(C954="",NA(),MATCH($B954&amp;$C954,'Smelter Look-up'!$J:$J,0))</f>
        <v>#N/A</v>
      </c>
      <c r="W954" s="282"/>
      <c r="X954" s="282">
        <f t="shared" ca="1" si="43"/>
        <v>0</v>
      </c>
      <c r="Y954" s="282"/>
      <c r="Z954" s="282"/>
      <c r="AB954" s="284" t="str">
        <f t="shared" si="44"/>
        <v/>
      </c>
    </row>
    <row r="955" spans="1:28" s="283" customFormat="1" ht="20.25">
      <c r="A955" s="235"/>
      <c r="B955" s="236" t="str">
        <f>IF(LEN(A955)=0,"",INDEX('Smelter Look-up'!$A:$A,MATCH($A955,'Smelter Look-up'!$E:$E,0)))</f>
        <v/>
      </c>
      <c r="C955" s="242" t="str">
        <f>IF(LEN(A955)=0,"",INDEX('Smelter Look-up'!$C:$C,MATCH($A955,'Smelter Look-up'!$E:$E,0)))</f>
        <v/>
      </c>
      <c r="D955" s="236"/>
      <c r="E955" s="236" t="str">
        <f ca="1">IF(ISERROR($V955),"",OFFSET('Smelter Look-up'!$D$4,$V955-4,0)&amp;"")</f>
        <v/>
      </c>
      <c r="F955" s="236" t="str">
        <f ca="1">IF(ISERROR($V955),"",OFFSET('Smelter Look-up'!$E$4,$V955-4,0))</f>
        <v/>
      </c>
      <c r="G955" s="236" t="str">
        <f ca="1">IF(C955=$X$4,"Enter smelter details", IF(ISERROR($V955),"",OFFSET('Smelter Look-up'!$F$4,$V955-4,0)))</f>
        <v/>
      </c>
      <c r="H955" s="237" t="str">
        <f ca="1">IF(ISERROR($V955),"",OFFSET('Smelter Look-up'!$G$4,$V955-4,0))</f>
        <v/>
      </c>
      <c r="I955" s="238" t="str">
        <f ca="1">IF(ISERROR($V955),"",OFFSET('Smelter Look-up'!$H$4,$V955-4,0))</f>
        <v/>
      </c>
      <c r="J955" s="238" t="str">
        <f ca="1">IF(ISERROR($V955),"",OFFSET('Smelter Look-up'!$I$4,$V955-4,0))</f>
        <v/>
      </c>
      <c r="K955" s="240"/>
      <c r="L955" s="240"/>
      <c r="M955" s="240"/>
      <c r="N955" s="240"/>
      <c r="O955" s="240"/>
      <c r="P955" s="239"/>
      <c r="Q955" s="241"/>
      <c r="R955" s="236" t="str">
        <f ca="1">IF(ISERROR($V955),"",OFFSET('Smelter Look-up'!$C$4,$V955-4,0)&amp;"")</f>
        <v/>
      </c>
      <c r="S955" s="250" t="str">
        <f t="shared" ref="S955:S1018" ca="1" si="45">IF(B955="","",IF(ISERROR(MATCH($E955,CL,0)),"Unknown",INDIRECT("'C'!$A$"&amp;MATCH($E955,CL,0)+1)))</f>
        <v/>
      </c>
      <c r="T955" s="250" t="str">
        <f ca="1">IF(B955="","",IF(ISERROR(MATCH($J955,SorP!$B$1:$B$6230,0)),"",INDIRECT("'SorP'!$A$"&amp;MATCH($J955,SorP!$B$1:$B$6230,0))))</f>
        <v/>
      </c>
      <c r="U955" s="280"/>
      <c r="V955" s="281" t="e">
        <f>IF(C955="",NA(),MATCH($B955&amp;$C955,'Smelter Look-up'!$J:$J,0))</f>
        <v>#N/A</v>
      </c>
      <c r="W955" s="282"/>
      <c r="X955" s="282">
        <f t="shared" ref="X955:X1018" ca="1" si="46">IF(AND(C955="Smelter not listed",OR(LEN(D955)=0,LEN(E955)=0)),1,0)</f>
        <v>0</v>
      </c>
      <c r="Y955" s="282"/>
      <c r="Z955" s="282"/>
      <c r="AB955" s="284" t="str">
        <f t="shared" ref="AB955:AB1018" si="47">B955&amp;C955</f>
        <v/>
      </c>
    </row>
    <row r="956" spans="1:28" s="283" customFormat="1" ht="20.25">
      <c r="A956" s="235"/>
      <c r="B956" s="236" t="str">
        <f>IF(LEN(A956)=0,"",INDEX('Smelter Look-up'!$A:$A,MATCH($A956,'Smelter Look-up'!$E:$E,0)))</f>
        <v/>
      </c>
      <c r="C956" s="242" t="str">
        <f>IF(LEN(A956)=0,"",INDEX('Smelter Look-up'!$C:$C,MATCH($A956,'Smelter Look-up'!$E:$E,0)))</f>
        <v/>
      </c>
      <c r="D956" s="236"/>
      <c r="E956" s="236" t="str">
        <f ca="1">IF(ISERROR($V956),"",OFFSET('Smelter Look-up'!$D$4,$V956-4,0)&amp;"")</f>
        <v/>
      </c>
      <c r="F956" s="236" t="str">
        <f ca="1">IF(ISERROR($V956),"",OFFSET('Smelter Look-up'!$E$4,$V956-4,0))</f>
        <v/>
      </c>
      <c r="G956" s="236" t="str">
        <f ca="1">IF(C956=$X$4,"Enter smelter details", IF(ISERROR($V956),"",OFFSET('Smelter Look-up'!$F$4,$V956-4,0)))</f>
        <v/>
      </c>
      <c r="H956" s="237" t="str">
        <f ca="1">IF(ISERROR($V956),"",OFFSET('Smelter Look-up'!$G$4,$V956-4,0))</f>
        <v/>
      </c>
      <c r="I956" s="238" t="str">
        <f ca="1">IF(ISERROR($V956),"",OFFSET('Smelter Look-up'!$H$4,$V956-4,0))</f>
        <v/>
      </c>
      <c r="J956" s="238" t="str">
        <f ca="1">IF(ISERROR($V956),"",OFFSET('Smelter Look-up'!$I$4,$V956-4,0))</f>
        <v/>
      </c>
      <c r="K956" s="240"/>
      <c r="L956" s="240"/>
      <c r="M956" s="240"/>
      <c r="N956" s="240"/>
      <c r="O956" s="240"/>
      <c r="P956" s="239"/>
      <c r="Q956" s="241"/>
      <c r="R956" s="236" t="str">
        <f ca="1">IF(ISERROR($V956),"",OFFSET('Smelter Look-up'!$C$4,$V956-4,0)&amp;"")</f>
        <v/>
      </c>
      <c r="S956" s="250" t="str">
        <f t="shared" ca="1" si="45"/>
        <v/>
      </c>
      <c r="T956" s="250" t="str">
        <f ca="1">IF(B956="","",IF(ISERROR(MATCH($J956,SorP!$B$1:$B$6230,0)),"",INDIRECT("'SorP'!$A$"&amp;MATCH($J956,SorP!$B$1:$B$6230,0))))</f>
        <v/>
      </c>
      <c r="U956" s="280"/>
      <c r="V956" s="281" t="e">
        <f>IF(C956="",NA(),MATCH($B956&amp;$C956,'Smelter Look-up'!$J:$J,0))</f>
        <v>#N/A</v>
      </c>
      <c r="W956" s="282"/>
      <c r="X956" s="282">
        <f t="shared" ca="1" si="46"/>
        <v>0</v>
      </c>
      <c r="Y956" s="282"/>
      <c r="Z956" s="282"/>
      <c r="AB956" s="284" t="str">
        <f t="shared" si="47"/>
        <v/>
      </c>
    </row>
    <row r="957" spans="1:28" s="283" customFormat="1" ht="20.25">
      <c r="A957" s="235"/>
      <c r="B957" s="236" t="str">
        <f>IF(LEN(A957)=0,"",INDEX('Smelter Look-up'!$A:$A,MATCH($A957,'Smelter Look-up'!$E:$E,0)))</f>
        <v/>
      </c>
      <c r="C957" s="242" t="str">
        <f>IF(LEN(A957)=0,"",INDEX('Smelter Look-up'!$C:$C,MATCH($A957,'Smelter Look-up'!$E:$E,0)))</f>
        <v/>
      </c>
      <c r="D957" s="236"/>
      <c r="E957" s="236" t="str">
        <f ca="1">IF(ISERROR($V957),"",OFFSET('Smelter Look-up'!$D$4,$V957-4,0)&amp;"")</f>
        <v/>
      </c>
      <c r="F957" s="236" t="str">
        <f ca="1">IF(ISERROR($V957),"",OFFSET('Smelter Look-up'!$E$4,$V957-4,0))</f>
        <v/>
      </c>
      <c r="G957" s="236" t="str">
        <f ca="1">IF(C957=$X$4,"Enter smelter details", IF(ISERROR($V957),"",OFFSET('Smelter Look-up'!$F$4,$V957-4,0)))</f>
        <v/>
      </c>
      <c r="H957" s="237" t="str">
        <f ca="1">IF(ISERROR($V957),"",OFFSET('Smelter Look-up'!$G$4,$V957-4,0))</f>
        <v/>
      </c>
      <c r="I957" s="238" t="str">
        <f ca="1">IF(ISERROR($V957),"",OFFSET('Smelter Look-up'!$H$4,$V957-4,0))</f>
        <v/>
      </c>
      <c r="J957" s="238" t="str">
        <f ca="1">IF(ISERROR($V957),"",OFFSET('Smelter Look-up'!$I$4,$V957-4,0))</f>
        <v/>
      </c>
      <c r="K957" s="240"/>
      <c r="L957" s="240"/>
      <c r="M957" s="240"/>
      <c r="N957" s="240"/>
      <c r="O957" s="240"/>
      <c r="P957" s="239"/>
      <c r="Q957" s="241"/>
      <c r="R957" s="236" t="str">
        <f ca="1">IF(ISERROR($V957),"",OFFSET('Smelter Look-up'!$C$4,$V957-4,0)&amp;"")</f>
        <v/>
      </c>
      <c r="S957" s="250" t="str">
        <f t="shared" ca="1" si="45"/>
        <v/>
      </c>
      <c r="T957" s="250" t="str">
        <f ca="1">IF(B957="","",IF(ISERROR(MATCH($J957,SorP!$B$1:$B$6230,0)),"",INDIRECT("'SorP'!$A$"&amp;MATCH($J957,SorP!$B$1:$B$6230,0))))</f>
        <v/>
      </c>
      <c r="U957" s="280"/>
      <c r="V957" s="281" t="e">
        <f>IF(C957="",NA(),MATCH($B957&amp;$C957,'Smelter Look-up'!$J:$J,0))</f>
        <v>#N/A</v>
      </c>
      <c r="W957" s="282"/>
      <c r="X957" s="282">
        <f t="shared" ca="1" si="46"/>
        <v>0</v>
      </c>
      <c r="Y957" s="282"/>
      <c r="Z957" s="282"/>
      <c r="AB957" s="284" t="str">
        <f t="shared" si="47"/>
        <v/>
      </c>
    </row>
    <row r="958" spans="1:28" s="283" customFormat="1" ht="20.25">
      <c r="A958" s="235"/>
      <c r="B958" s="236" t="str">
        <f>IF(LEN(A958)=0,"",INDEX('Smelter Look-up'!$A:$A,MATCH($A958,'Smelter Look-up'!$E:$E,0)))</f>
        <v/>
      </c>
      <c r="C958" s="242" t="str">
        <f>IF(LEN(A958)=0,"",INDEX('Smelter Look-up'!$C:$C,MATCH($A958,'Smelter Look-up'!$E:$E,0)))</f>
        <v/>
      </c>
      <c r="D958" s="236"/>
      <c r="E958" s="236" t="str">
        <f ca="1">IF(ISERROR($V958),"",OFFSET('Smelter Look-up'!$D$4,$V958-4,0)&amp;"")</f>
        <v/>
      </c>
      <c r="F958" s="236" t="str">
        <f ca="1">IF(ISERROR($V958),"",OFFSET('Smelter Look-up'!$E$4,$V958-4,0))</f>
        <v/>
      </c>
      <c r="G958" s="236" t="str">
        <f ca="1">IF(C958=$X$4,"Enter smelter details", IF(ISERROR($V958),"",OFFSET('Smelter Look-up'!$F$4,$V958-4,0)))</f>
        <v/>
      </c>
      <c r="H958" s="237" t="str">
        <f ca="1">IF(ISERROR($V958),"",OFFSET('Smelter Look-up'!$G$4,$V958-4,0))</f>
        <v/>
      </c>
      <c r="I958" s="238" t="str">
        <f ca="1">IF(ISERROR($V958),"",OFFSET('Smelter Look-up'!$H$4,$V958-4,0))</f>
        <v/>
      </c>
      <c r="J958" s="238" t="str">
        <f ca="1">IF(ISERROR($V958),"",OFFSET('Smelter Look-up'!$I$4,$V958-4,0))</f>
        <v/>
      </c>
      <c r="K958" s="240"/>
      <c r="L958" s="240"/>
      <c r="M958" s="240"/>
      <c r="N958" s="240"/>
      <c r="O958" s="240"/>
      <c r="P958" s="239"/>
      <c r="Q958" s="241"/>
      <c r="R958" s="236" t="str">
        <f ca="1">IF(ISERROR($V958),"",OFFSET('Smelter Look-up'!$C$4,$V958-4,0)&amp;"")</f>
        <v/>
      </c>
      <c r="S958" s="250" t="str">
        <f t="shared" ca="1" si="45"/>
        <v/>
      </c>
      <c r="T958" s="250" t="str">
        <f ca="1">IF(B958="","",IF(ISERROR(MATCH($J958,SorP!$B$1:$B$6230,0)),"",INDIRECT("'SorP'!$A$"&amp;MATCH($J958,SorP!$B$1:$B$6230,0))))</f>
        <v/>
      </c>
      <c r="U958" s="280"/>
      <c r="V958" s="281" t="e">
        <f>IF(C958="",NA(),MATCH($B958&amp;$C958,'Smelter Look-up'!$J:$J,0))</f>
        <v>#N/A</v>
      </c>
      <c r="W958" s="282"/>
      <c r="X958" s="282">
        <f t="shared" ca="1" si="46"/>
        <v>0</v>
      </c>
      <c r="Y958" s="282"/>
      <c r="Z958" s="282"/>
      <c r="AB958" s="284" t="str">
        <f t="shared" si="47"/>
        <v/>
      </c>
    </row>
    <row r="959" spans="1:28" s="283" customFormat="1" ht="20.25">
      <c r="A959" s="235"/>
      <c r="B959" s="236" t="str">
        <f>IF(LEN(A959)=0,"",INDEX('Smelter Look-up'!$A:$A,MATCH($A959,'Smelter Look-up'!$E:$E,0)))</f>
        <v/>
      </c>
      <c r="C959" s="242" t="str">
        <f>IF(LEN(A959)=0,"",INDEX('Smelter Look-up'!$C:$C,MATCH($A959,'Smelter Look-up'!$E:$E,0)))</f>
        <v/>
      </c>
      <c r="D959" s="236"/>
      <c r="E959" s="236" t="str">
        <f ca="1">IF(ISERROR($V959),"",OFFSET('Smelter Look-up'!$D$4,$V959-4,0)&amp;"")</f>
        <v/>
      </c>
      <c r="F959" s="236" t="str">
        <f ca="1">IF(ISERROR($V959),"",OFFSET('Smelter Look-up'!$E$4,$V959-4,0))</f>
        <v/>
      </c>
      <c r="G959" s="236" t="str">
        <f ca="1">IF(C959=$X$4,"Enter smelter details", IF(ISERROR($V959),"",OFFSET('Smelter Look-up'!$F$4,$V959-4,0)))</f>
        <v/>
      </c>
      <c r="H959" s="237" t="str">
        <f ca="1">IF(ISERROR($V959),"",OFFSET('Smelter Look-up'!$G$4,$V959-4,0))</f>
        <v/>
      </c>
      <c r="I959" s="238" t="str">
        <f ca="1">IF(ISERROR($V959),"",OFFSET('Smelter Look-up'!$H$4,$V959-4,0))</f>
        <v/>
      </c>
      <c r="J959" s="238" t="str">
        <f ca="1">IF(ISERROR($V959),"",OFFSET('Smelter Look-up'!$I$4,$V959-4,0))</f>
        <v/>
      </c>
      <c r="K959" s="240"/>
      <c r="L959" s="240"/>
      <c r="M959" s="240"/>
      <c r="N959" s="240"/>
      <c r="O959" s="240"/>
      <c r="P959" s="239"/>
      <c r="Q959" s="241"/>
      <c r="R959" s="236" t="str">
        <f ca="1">IF(ISERROR($V959),"",OFFSET('Smelter Look-up'!$C$4,$V959-4,0)&amp;"")</f>
        <v/>
      </c>
      <c r="S959" s="250" t="str">
        <f t="shared" ca="1" si="45"/>
        <v/>
      </c>
      <c r="T959" s="250" t="str">
        <f ca="1">IF(B959="","",IF(ISERROR(MATCH($J959,SorP!$B$1:$B$6230,0)),"",INDIRECT("'SorP'!$A$"&amp;MATCH($J959,SorP!$B$1:$B$6230,0))))</f>
        <v/>
      </c>
      <c r="U959" s="280"/>
      <c r="V959" s="281" t="e">
        <f>IF(C959="",NA(),MATCH($B959&amp;$C959,'Smelter Look-up'!$J:$J,0))</f>
        <v>#N/A</v>
      </c>
      <c r="W959" s="282"/>
      <c r="X959" s="282">
        <f t="shared" ca="1" si="46"/>
        <v>0</v>
      </c>
      <c r="Y959" s="282"/>
      <c r="Z959" s="282"/>
      <c r="AB959" s="284" t="str">
        <f t="shared" si="47"/>
        <v/>
      </c>
    </row>
    <row r="960" spans="1:28" s="283" customFormat="1" ht="20.25">
      <c r="A960" s="235"/>
      <c r="B960" s="236" t="str">
        <f>IF(LEN(A960)=0,"",INDEX('Smelter Look-up'!$A:$A,MATCH($A960,'Smelter Look-up'!$E:$E,0)))</f>
        <v/>
      </c>
      <c r="C960" s="242" t="str">
        <f>IF(LEN(A960)=0,"",INDEX('Smelter Look-up'!$C:$C,MATCH($A960,'Smelter Look-up'!$E:$E,0)))</f>
        <v/>
      </c>
      <c r="D960" s="236"/>
      <c r="E960" s="236" t="str">
        <f ca="1">IF(ISERROR($V960),"",OFFSET('Smelter Look-up'!$D$4,$V960-4,0)&amp;"")</f>
        <v/>
      </c>
      <c r="F960" s="236" t="str">
        <f ca="1">IF(ISERROR($V960),"",OFFSET('Smelter Look-up'!$E$4,$V960-4,0))</f>
        <v/>
      </c>
      <c r="G960" s="236" t="str">
        <f ca="1">IF(C960=$X$4,"Enter smelter details", IF(ISERROR($V960),"",OFFSET('Smelter Look-up'!$F$4,$V960-4,0)))</f>
        <v/>
      </c>
      <c r="H960" s="237" t="str">
        <f ca="1">IF(ISERROR($V960),"",OFFSET('Smelter Look-up'!$G$4,$V960-4,0))</f>
        <v/>
      </c>
      <c r="I960" s="238" t="str">
        <f ca="1">IF(ISERROR($V960),"",OFFSET('Smelter Look-up'!$H$4,$V960-4,0))</f>
        <v/>
      </c>
      <c r="J960" s="238" t="str">
        <f ca="1">IF(ISERROR($V960),"",OFFSET('Smelter Look-up'!$I$4,$V960-4,0))</f>
        <v/>
      </c>
      <c r="K960" s="240"/>
      <c r="L960" s="240"/>
      <c r="M960" s="240"/>
      <c r="N960" s="240"/>
      <c r="O960" s="240"/>
      <c r="P960" s="239"/>
      <c r="Q960" s="241"/>
      <c r="R960" s="236" t="str">
        <f ca="1">IF(ISERROR($V960),"",OFFSET('Smelter Look-up'!$C$4,$V960-4,0)&amp;"")</f>
        <v/>
      </c>
      <c r="S960" s="250" t="str">
        <f t="shared" ca="1" si="45"/>
        <v/>
      </c>
      <c r="T960" s="250" t="str">
        <f ca="1">IF(B960="","",IF(ISERROR(MATCH($J960,SorP!$B$1:$B$6230,0)),"",INDIRECT("'SorP'!$A$"&amp;MATCH($J960,SorP!$B$1:$B$6230,0))))</f>
        <v/>
      </c>
      <c r="U960" s="280"/>
      <c r="V960" s="281" t="e">
        <f>IF(C960="",NA(),MATCH($B960&amp;$C960,'Smelter Look-up'!$J:$J,0))</f>
        <v>#N/A</v>
      </c>
      <c r="W960" s="282"/>
      <c r="X960" s="282">
        <f t="shared" ca="1" si="46"/>
        <v>0</v>
      </c>
      <c r="Y960" s="282"/>
      <c r="Z960" s="282"/>
      <c r="AB960" s="284" t="str">
        <f t="shared" si="47"/>
        <v/>
      </c>
    </row>
    <row r="961" spans="1:28" s="283" customFormat="1" ht="20.25">
      <c r="A961" s="235"/>
      <c r="B961" s="236" t="str">
        <f>IF(LEN(A961)=0,"",INDEX('Smelter Look-up'!$A:$A,MATCH($A961,'Smelter Look-up'!$E:$E,0)))</f>
        <v/>
      </c>
      <c r="C961" s="242" t="str">
        <f>IF(LEN(A961)=0,"",INDEX('Smelter Look-up'!$C:$C,MATCH($A961,'Smelter Look-up'!$E:$E,0)))</f>
        <v/>
      </c>
      <c r="D961" s="236"/>
      <c r="E961" s="236" t="str">
        <f ca="1">IF(ISERROR($V961),"",OFFSET('Smelter Look-up'!$D$4,$V961-4,0)&amp;"")</f>
        <v/>
      </c>
      <c r="F961" s="236" t="str">
        <f ca="1">IF(ISERROR($V961),"",OFFSET('Smelter Look-up'!$E$4,$V961-4,0))</f>
        <v/>
      </c>
      <c r="G961" s="236" t="str">
        <f ca="1">IF(C961=$X$4,"Enter smelter details", IF(ISERROR($V961),"",OFFSET('Smelter Look-up'!$F$4,$V961-4,0)))</f>
        <v/>
      </c>
      <c r="H961" s="237" t="str">
        <f ca="1">IF(ISERROR($V961),"",OFFSET('Smelter Look-up'!$G$4,$V961-4,0))</f>
        <v/>
      </c>
      <c r="I961" s="238" t="str">
        <f ca="1">IF(ISERROR($V961),"",OFFSET('Smelter Look-up'!$H$4,$V961-4,0))</f>
        <v/>
      </c>
      <c r="J961" s="238" t="str">
        <f ca="1">IF(ISERROR($V961),"",OFFSET('Smelter Look-up'!$I$4,$V961-4,0))</f>
        <v/>
      </c>
      <c r="K961" s="240"/>
      <c r="L961" s="240"/>
      <c r="M961" s="240"/>
      <c r="N961" s="240"/>
      <c r="O961" s="240"/>
      <c r="P961" s="239"/>
      <c r="Q961" s="241"/>
      <c r="R961" s="236" t="str">
        <f ca="1">IF(ISERROR($V961),"",OFFSET('Smelter Look-up'!$C$4,$V961-4,0)&amp;"")</f>
        <v/>
      </c>
      <c r="S961" s="250" t="str">
        <f t="shared" ca="1" si="45"/>
        <v/>
      </c>
      <c r="T961" s="250" t="str">
        <f ca="1">IF(B961="","",IF(ISERROR(MATCH($J961,SorP!$B$1:$B$6230,0)),"",INDIRECT("'SorP'!$A$"&amp;MATCH($J961,SorP!$B$1:$B$6230,0))))</f>
        <v/>
      </c>
      <c r="U961" s="280"/>
      <c r="V961" s="281" t="e">
        <f>IF(C961="",NA(),MATCH($B961&amp;$C961,'Smelter Look-up'!$J:$J,0))</f>
        <v>#N/A</v>
      </c>
      <c r="W961" s="282"/>
      <c r="X961" s="282">
        <f t="shared" ca="1" si="46"/>
        <v>0</v>
      </c>
      <c r="Y961" s="282"/>
      <c r="Z961" s="282"/>
      <c r="AB961" s="284" t="str">
        <f t="shared" si="47"/>
        <v/>
      </c>
    </row>
    <row r="962" spans="1:28" s="283" customFormat="1" ht="20.25">
      <c r="A962" s="235"/>
      <c r="B962" s="236" t="str">
        <f>IF(LEN(A962)=0,"",INDEX('Smelter Look-up'!$A:$A,MATCH($A962,'Smelter Look-up'!$E:$E,0)))</f>
        <v/>
      </c>
      <c r="C962" s="242" t="str">
        <f>IF(LEN(A962)=0,"",INDEX('Smelter Look-up'!$C:$C,MATCH($A962,'Smelter Look-up'!$E:$E,0)))</f>
        <v/>
      </c>
      <c r="D962" s="236"/>
      <c r="E962" s="236" t="str">
        <f ca="1">IF(ISERROR($V962),"",OFFSET('Smelter Look-up'!$D$4,$V962-4,0)&amp;"")</f>
        <v/>
      </c>
      <c r="F962" s="236" t="str">
        <f ca="1">IF(ISERROR($V962),"",OFFSET('Smelter Look-up'!$E$4,$V962-4,0))</f>
        <v/>
      </c>
      <c r="G962" s="236" t="str">
        <f ca="1">IF(C962=$X$4,"Enter smelter details", IF(ISERROR($V962),"",OFFSET('Smelter Look-up'!$F$4,$V962-4,0)))</f>
        <v/>
      </c>
      <c r="H962" s="237" t="str">
        <f ca="1">IF(ISERROR($V962),"",OFFSET('Smelter Look-up'!$G$4,$V962-4,0))</f>
        <v/>
      </c>
      <c r="I962" s="238" t="str">
        <f ca="1">IF(ISERROR($V962),"",OFFSET('Smelter Look-up'!$H$4,$V962-4,0))</f>
        <v/>
      </c>
      <c r="J962" s="238" t="str">
        <f ca="1">IF(ISERROR($V962),"",OFFSET('Smelter Look-up'!$I$4,$V962-4,0))</f>
        <v/>
      </c>
      <c r="K962" s="240"/>
      <c r="L962" s="240"/>
      <c r="M962" s="240"/>
      <c r="N962" s="240"/>
      <c r="O962" s="240"/>
      <c r="P962" s="239"/>
      <c r="Q962" s="241"/>
      <c r="R962" s="236" t="str">
        <f ca="1">IF(ISERROR($V962),"",OFFSET('Smelter Look-up'!$C$4,$V962-4,0)&amp;"")</f>
        <v/>
      </c>
      <c r="S962" s="250" t="str">
        <f t="shared" ca="1" si="45"/>
        <v/>
      </c>
      <c r="T962" s="250" t="str">
        <f ca="1">IF(B962="","",IF(ISERROR(MATCH($J962,SorP!$B$1:$B$6230,0)),"",INDIRECT("'SorP'!$A$"&amp;MATCH($J962,SorP!$B$1:$B$6230,0))))</f>
        <v/>
      </c>
      <c r="U962" s="280"/>
      <c r="V962" s="281" t="e">
        <f>IF(C962="",NA(),MATCH($B962&amp;$C962,'Smelter Look-up'!$J:$J,0))</f>
        <v>#N/A</v>
      </c>
      <c r="W962" s="282"/>
      <c r="X962" s="282">
        <f t="shared" ca="1" si="46"/>
        <v>0</v>
      </c>
      <c r="Y962" s="282"/>
      <c r="Z962" s="282"/>
      <c r="AB962" s="284" t="str">
        <f t="shared" si="47"/>
        <v/>
      </c>
    </row>
    <row r="963" spans="1:28" s="283" customFormat="1" ht="20.25">
      <c r="A963" s="235"/>
      <c r="B963" s="236" t="str">
        <f>IF(LEN(A963)=0,"",INDEX('Smelter Look-up'!$A:$A,MATCH($A963,'Smelter Look-up'!$E:$E,0)))</f>
        <v/>
      </c>
      <c r="C963" s="242" t="str">
        <f>IF(LEN(A963)=0,"",INDEX('Smelter Look-up'!$C:$C,MATCH($A963,'Smelter Look-up'!$E:$E,0)))</f>
        <v/>
      </c>
      <c r="D963" s="236"/>
      <c r="E963" s="236" t="str">
        <f ca="1">IF(ISERROR($V963),"",OFFSET('Smelter Look-up'!$D$4,$V963-4,0)&amp;"")</f>
        <v/>
      </c>
      <c r="F963" s="236" t="str">
        <f ca="1">IF(ISERROR($V963),"",OFFSET('Smelter Look-up'!$E$4,$V963-4,0))</f>
        <v/>
      </c>
      <c r="G963" s="236" t="str">
        <f ca="1">IF(C963=$X$4,"Enter smelter details", IF(ISERROR($V963),"",OFFSET('Smelter Look-up'!$F$4,$V963-4,0)))</f>
        <v/>
      </c>
      <c r="H963" s="237" t="str">
        <f ca="1">IF(ISERROR($V963),"",OFFSET('Smelter Look-up'!$G$4,$V963-4,0))</f>
        <v/>
      </c>
      <c r="I963" s="238" t="str">
        <f ca="1">IF(ISERROR($V963),"",OFFSET('Smelter Look-up'!$H$4,$V963-4,0))</f>
        <v/>
      </c>
      <c r="J963" s="238" t="str">
        <f ca="1">IF(ISERROR($V963),"",OFFSET('Smelter Look-up'!$I$4,$V963-4,0))</f>
        <v/>
      </c>
      <c r="K963" s="240"/>
      <c r="L963" s="240"/>
      <c r="M963" s="240"/>
      <c r="N963" s="240"/>
      <c r="O963" s="240"/>
      <c r="P963" s="239"/>
      <c r="Q963" s="241"/>
      <c r="R963" s="236" t="str">
        <f ca="1">IF(ISERROR($V963),"",OFFSET('Smelter Look-up'!$C$4,$V963-4,0)&amp;"")</f>
        <v/>
      </c>
      <c r="S963" s="250" t="str">
        <f t="shared" ca="1" si="45"/>
        <v/>
      </c>
      <c r="T963" s="250" t="str">
        <f ca="1">IF(B963="","",IF(ISERROR(MATCH($J963,SorP!$B$1:$B$6230,0)),"",INDIRECT("'SorP'!$A$"&amp;MATCH($J963,SorP!$B$1:$B$6230,0))))</f>
        <v/>
      </c>
      <c r="U963" s="280"/>
      <c r="V963" s="281" t="e">
        <f>IF(C963="",NA(),MATCH($B963&amp;$C963,'Smelter Look-up'!$J:$J,0))</f>
        <v>#N/A</v>
      </c>
      <c r="W963" s="282"/>
      <c r="X963" s="282">
        <f t="shared" ca="1" si="46"/>
        <v>0</v>
      </c>
      <c r="Y963" s="282"/>
      <c r="Z963" s="282"/>
      <c r="AB963" s="284" t="str">
        <f t="shared" si="47"/>
        <v/>
      </c>
    </row>
    <row r="964" spans="1:28" s="283" customFormat="1" ht="20.25">
      <c r="A964" s="235"/>
      <c r="B964" s="236" t="str">
        <f>IF(LEN(A964)=0,"",INDEX('Smelter Look-up'!$A:$A,MATCH($A964,'Smelter Look-up'!$E:$E,0)))</f>
        <v/>
      </c>
      <c r="C964" s="242" t="str">
        <f>IF(LEN(A964)=0,"",INDEX('Smelter Look-up'!$C:$C,MATCH($A964,'Smelter Look-up'!$E:$E,0)))</f>
        <v/>
      </c>
      <c r="D964" s="236"/>
      <c r="E964" s="236" t="str">
        <f ca="1">IF(ISERROR($V964),"",OFFSET('Smelter Look-up'!$D$4,$V964-4,0)&amp;"")</f>
        <v/>
      </c>
      <c r="F964" s="236" t="str">
        <f ca="1">IF(ISERROR($V964),"",OFFSET('Smelter Look-up'!$E$4,$V964-4,0))</f>
        <v/>
      </c>
      <c r="G964" s="236" t="str">
        <f ca="1">IF(C964=$X$4,"Enter smelter details", IF(ISERROR($V964),"",OFFSET('Smelter Look-up'!$F$4,$V964-4,0)))</f>
        <v/>
      </c>
      <c r="H964" s="237" t="str">
        <f ca="1">IF(ISERROR($V964),"",OFFSET('Smelter Look-up'!$G$4,$V964-4,0))</f>
        <v/>
      </c>
      <c r="I964" s="238" t="str">
        <f ca="1">IF(ISERROR($V964),"",OFFSET('Smelter Look-up'!$H$4,$V964-4,0))</f>
        <v/>
      </c>
      <c r="J964" s="238" t="str">
        <f ca="1">IF(ISERROR($V964),"",OFFSET('Smelter Look-up'!$I$4,$V964-4,0))</f>
        <v/>
      </c>
      <c r="K964" s="240"/>
      <c r="L964" s="240"/>
      <c r="M964" s="240"/>
      <c r="N964" s="240"/>
      <c r="O964" s="240"/>
      <c r="P964" s="239"/>
      <c r="Q964" s="241"/>
      <c r="R964" s="236" t="str">
        <f ca="1">IF(ISERROR($V964),"",OFFSET('Smelter Look-up'!$C$4,$V964-4,0)&amp;"")</f>
        <v/>
      </c>
      <c r="S964" s="250" t="str">
        <f t="shared" ca="1" si="45"/>
        <v/>
      </c>
      <c r="T964" s="250" t="str">
        <f ca="1">IF(B964="","",IF(ISERROR(MATCH($J964,SorP!$B$1:$B$6230,0)),"",INDIRECT("'SorP'!$A$"&amp;MATCH($J964,SorP!$B$1:$B$6230,0))))</f>
        <v/>
      </c>
      <c r="U964" s="280"/>
      <c r="V964" s="281" t="e">
        <f>IF(C964="",NA(),MATCH($B964&amp;$C964,'Smelter Look-up'!$J:$J,0))</f>
        <v>#N/A</v>
      </c>
      <c r="W964" s="282"/>
      <c r="X964" s="282">
        <f t="shared" ca="1" si="46"/>
        <v>0</v>
      </c>
      <c r="Y964" s="282"/>
      <c r="Z964" s="282"/>
      <c r="AB964" s="284" t="str">
        <f t="shared" si="47"/>
        <v/>
      </c>
    </row>
    <row r="965" spans="1:28" s="283" customFormat="1" ht="20.25">
      <c r="A965" s="235"/>
      <c r="B965" s="236" t="str">
        <f>IF(LEN(A965)=0,"",INDEX('Smelter Look-up'!$A:$A,MATCH($A965,'Smelter Look-up'!$E:$E,0)))</f>
        <v/>
      </c>
      <c r="C965" s="242" t="str">
        <f>IF(LEN(A965)=0,"",INDEX('Smelter Look-up'!$C:$C,MATCH($A965,'Smelter Look-up'!$E:$E,0)))</f>
        <v/>
      </c>
      <c r="D965" s="236"/>
      <c r="E965" s="236" t="str">
        <f ca="1">IF(ISERROR($V965),"",OFFSET('Smelter Look-up'!$D$4,$V965-4,0)&amp;"")</f>
        <v/>
      </c>
      <c r="F965" s="236" t="str">
        <f ca="1">IF(ISERROR($V965),"",OFFSET('Smelter Look-up'!$E$4,$V965-4,0))</f>
        <v/>
      </c>
      <c r="G965" s="236" t="str">
        <f ca="1">IF(C965=$X$4,"Enter smelter details", IF(ISERROR($V965),"",OFFSET('Smelter Look-up'!$F$4,$V965-4,0)))</f>
        <v/>
      </c>
      <c r="H965" s="237" t="str">
        <f ca="1">IF(ISERROR($V965),"",OFFSET('Smelter Look-up'!$G$4,$V965-4,0))</f>
        <v/>
      </c>
      <c r="I965" s="238" t="str">
        <f ca="1">IF(ISERROR($V965),"",OFFSET('Smelter Look-up'!$H$4,$V965-4,0))</f>
        <v/>
      </c>
      <c r="J965" s="238" t="str">
        <f ca="1">IF(ISERROR($V965),"",OFFSET('Smelter Look-up'!$I$4,$V965-4,0))</f>
        <v/>
      </c>
      <c r="K965" s="240"/>
      <c r="L965" s="240"/>
      <c r="M965" s="240"/>
      <c r="N965" s="240"/>
      <c r="O965" s="240"/>
      <c r="P965" s="239"/>
      <c r="Q965" s="241"/>
      <c r="R965" s="236" t="str">
        <f ca="1">IF(ISERROR($V965),"",OFFSET('Smelter Look-up'!$C$4,$V965-4,0)&amp;"")</f>
        <v/>
      </c>
      <c r="S965" s="250" t="str">
        <f t="shared" ca="1" si="45"/>
        <v/>
      </c>
      <c r="T965" s="250" t="str">
        <f ca="1">IF(B965="","",IF(ISERROR(MATCH($J965,SorP!$B$1:$B$6230,0)),"",INDIRECT("'SorP'!$A$"&amp;MATCH($J965,SorP!$B$1:$B$6230,0))))</f>
        <v/>
      </c>
      <c r="U965" s="280"/>
      <c r="V965" s="281" t="e">
        <f>IF(C965="",NA(),MATCH($B965&amp;$C965,'Smelter Look-up'!$J:$J,0))</f>
        <v>#N/A</v>
      </c>
      <c r="W965" s="282"/>
      <c r="X965" s="282">
        <f t="shared" ca="1" si="46"/>
        <v>0</v>
      </c>
      <c r="Y965" s="282"/>
      <c r="Z965" s="282"/>
      <c r="AB965" s="284" t="str">
        <f t="shared" si="47"/>
        <v/>
      </c>
    </row>
    <row r="966" spans="1:28" s="283" customFormat="1" ht="20.25">
      <c r="A966" s="235"/>
      <c r="B966" s="236" t="str">
        <f>IF(LEN(A966)=0,"",INDEX('Smelter Look-up'!$A:$A,MATCH($A966,'Smelter Look-up'!$E:$E,0)))</f>
        <v/>
      </c>
      <c r="C966" s="242" t="str">
        <f>IF(LEN(A966)=0,"",INDEX('Smelter Look-up'!$C:$C,MATCH($A966,'Smelter Look-up'!$E:$E,0)))</f>
        <v/>
      </c>
      <c r="D966" s="236"/>
      <c r="E966" s="236" t="str">
        <f ca="1">IF(ISERROR($V966),"",OFFSET('Smelter Look-up'!$D$4,$V966-4,0)&amp;"")</f>
        <v/>
      </c>
      <c r="F966" s="236" t="str">
        <f ca="1">IF(ISERROR($V966),"",OFFSET('Smelter Look-up'!$E$4,$V966-4,0))</f>
        <v/>
      </c>
      <c r="G966" s="236" t="str">
        <f ca="1">IF(C966=$X$4,"Enter smelter details", IF(ISERROR($V966),"",OFFSET('Smelter Look-up'!$F$4,$V966-4,0)))</f>
        <v/>
      </c>
      <c r="H966" s="237" t="str">
        <f ca="1">IF(ISERROR($V966),"",OFFSET('Smelter Look-up'!$G$4,$V966-4,0))</f>
        <v/>
      </c>
      <c r="I966" s="238" t="str">
        <f ca="1">IF(ISERROR($V966),"",OFFSET('Smelter Look-up'!$H$4,$V966-4,0))</f>
        <v/>
      </c>
      <c r="J966" s="238" t="str">
        <f ca="1">IF(ISERROR($V966),"",OFFSET('Smelter Look-up'!$I$4,$V966-4,0))</f>
        <v/>
      </c>
      <c r="K966" s="240"/>
      <c r="L966" s="240"/>
      <c r="M966" s="240"/>
      <c r="N966" s="240"/>
      <c r="O966" s="240"/>
      <c r="P966" s="239"/>
      <c r="Q966" s="241"/>
      <c r="R966" s="236" t="str">
        <f ca="1">IF(ISERROR($V966),"",OFFSET('Smelter Look-up'!$C$4,$V966-4,0)&amp;"")</f>
        <v/>
      </c>
      <c r="S966" s="250" t="str">
        <f t="shared" ca="1" si="45"/>
        <v/>
      </c>
      <c r="T966" s="250" t="str">
        <f ca="1">IF(B966="","",IF(ISERROR(MATCH($J966,SorP!$B$1:$B$6230,0)),"",INDIRECT("'SorP'!$A$"&amp;MATCH($J966,SorP!$B$1:$B$6230,0))))</f>
        <v/>
      </c>
      <c r="U966" s="280"/>
      <c r="V966" s="281" t="e">
        <f>IF(C966="",NA(),MATCH($B966&amp;$C966,'Smelter Look-up'!$J:$J,0))</f>
        <v>#N/A</v>
      </c>
      <c r="W966" s="282"/>
      <c r="X966" s="282">
        <f t="shared" ca="1" si="46"/>
        <v>0</v>
      </c>
      <c r="Y966" s="282"/>
      <c r="Z966" s="282"/>
      <c r="AB966" s="284" t="str">
        <f t="shared" si="47"/>
        <v/>
      </c>
    </row>
    <row r="967" spans="1:28" s="283" customFormat="1" ht="20.25">
      <c r="A967" s="235"/>
      <c r="B967" s="236" t="str">
        <f>IF(LEN(A967)=0,"",INDEX('Smelter Look-up'!$A:$A,MATCH($A967,'Smelter Look-up'!$E:$E,0)))</f>
        <v/>
      </c>
      <c r="C967" s="242" t="str">
        <f>IF(LEN(A967)=0,"",INDEX('Smelter Look-up'!$C:$C,MATCH($A967,'Smelter Look-up'!$E:$E,0)))</f>
        <v/>
      </c>
      <c r="D967" s="236"/>
      <c r="E967" s="236" t="str">
        <f ca="1">IF(ISERROR($V967),"",OFFSET('Smelter Look-up'!$D$4,$V967-4,0)&amp;"")</f>
        <v/>
      </c>
      <c r="F967" s="236" t="str">
        <f ca="1">IF(ISERROR($V967),"",OFFSET('Smelter Look-up'!$E$4,$V967-4,0))</f>
        <v/>
      </c>
      <c r="G967" s="236" t="str">
        <f ca="1">IF(C967=$X$4,"Enter smelter details", IF(ISERROR($V967),"",OFFSET('Smelter Look-up'!$F$4,$V967-4,0)))</f>
        <v/>
      </c>
      <c r="H967" s="237" t="str">
        <f ca="1">IF(ISERROR($V967),"",OFFSET('Smelter Look-up'!$G$4,$V967-4,0))</f>
        <v/>
      </c>
      <c r="I967" s="238" t="str">
        <f ca="1">IF(ISERROR($V967),"",OFFSET('Smelter Look-up'!$H$4,$V967-4,0))</f>
        <v/>
      </c>
      <c r="J967" s="238" t="str">
        <f ca="1">IF(ISERROR($V967),"",OFFSET('Smelter Look-up'!$I$4,$V967-4,0))</f>
        <v/>
      </c>
      <c r="K967" s="240"/>
      <c r="L967" s="240"/>
      <c r="M967" s="240"/>
      <c r="N967" s="240"/>
      <c r="O967" s="240"/>
      <c r="P967" s="239"/>
      <c r="Q967" s="241"/>
      <c r="R967" s="236" t="str">
        <f ca="1">IF(ISERROR($V967),"",OFFSET('Smelter Look-up'!$C$4,$V967-4,0)&amp;"")</f>
        <v/>
      </c>
      <c r="S967" s="250" t="str">
        <f t="shared" ca="1" si="45"/>
        <v/>
      </c>
      <c r="T967" s="250" t="str">
        <f ca="1">IF(B967="","",IF(ISERROR(MATCH($J967,SorP!$B$1:$B$6230,0)),"",INDIRECT("'SorP'!$A$"&amp;MATCH($J967,SorP!$B$1:$B$6230,0))))</f>
        <v/>
      </c>
      <c r="U967" s="280"/>
      <c r="V967" s="281" t="e">
        <f>IF(C967="",NA(),MATCH($B967&amp;$C967,'Smelter Look-up'!$J:$J,0))</f>
        <v>#N/A</v>
      </c>
      <c r="W967" s="282"/>
      <c r="X967" s="282">
        <f t="shared" ca="1" si="46"/>
        <v>0</v>
      </c>
      <c r="Y967" s="282"/>
      <c r="Z967" s="282"/>
      <c r="AB967" s="284" t="str">
        <f t="shared" si="47"/>
        <v/>
      </c>
    </row>
    <row r="968" spans="1:28" s="283" customFormat="1" ht="20.25">
      <c r="A968" s="235"/>
      <c r="B968" s="236" t="str">
        <f>IF(LEN(A968)=0,"",INDEX('Smelter Look-up'!$A:$A,MATCH($A968,'Smelter Look-up'!$E:$E,0)))</f>
        <v/>
      </c>
      <c r="C968" s="242" t="str">
        <f>IF(LEN(A968)=0,"",INDEX('Smelter Look-up'!$C:$C,MATCH($A968,'Smelter Look-up'!$E:$E,0)))</f>
        <v/>
      </c>
      <c r="D968" s="236"/>
      <c r="E968" s="236" t="str">
        <f ca="1">IF(ISERROR($V968),"",OFFSET('Smelter Look-up'!$D$4,$V968-4,0)&amp;"")</f>
        <v/>
      </c>
      <c r="F968" s="236" t="str">
        <f ca="1">IF(ISERROR($V968),"",OFFSET('Smelter Look-up'!$E$4,$V968-4,0))</f>
        <v/>
      </c>
      <c r="G968" s="236" t="str">
        <f ca="1">IF(C968=$X$4,"Enter smelter details", IF(ISERROR($V968),"",OFFSET('Smelter Look-up'!$F$4,$V968-4,0)))</f>
        <v/>
      </c>
      <c r="H968" s="237" t="str">
        <f ca="1">IF(ISERROR($V968),"",OFFSET('Smelter Look-up'!$G$4,$V968-4,0))</f>
        <v/>
      </c>
      <c r="I968" s="238" t="str">
        <f ca="1">IF(ISERROR($V968),"",OFFSET('Smelter Look-up'!$H$4,$V968-4,0))</f>
        <v/>
      </c>
      <c r="J968" s="238" t="str">
        <f ca="1">IF(ISERROR($V968),"",OFFSET('Smelter Look-up'!$I$4,$V968-4,0))</f>
        <v/>
      </c>
      <c r="K968" s="240"/>
      <c r="L968" s="240"/>
      <c r="M968" s="240"/>
      <c r="N968" s="240"/>
      <c r="O968" s="240"/>
      <c r="P968" s="239"/>
      <c r="Q968" s="241"/>
      <c r="R968" s="236" t="str">
        <f ca="1">IF(ISERROR($V968),"",OFFSET('Smelter Look-up'!$C$4,$V968-4,0)&amp;"")</f>
        <v/>
      </c>
      <c r="S968" s="250" t="str">
        <f t="shared" ca="1" si="45"/>
        <v/>
      </c>
      <c r="T968" s="250" t="str">
        <f ca="1">IF(B968="","",IF(ISERROR(MATCH($J968,SorP!$B$1:$B$6230,0)),"",INDIRECT("'SorP'!$A$"&amp;MATCH($J968,SorP!$B$1:$B$6230,0))))</f>
        <v/>
      </c>
      <c r="U968" s="280"/>
      <c r="V968" s="281" t="e">
        <f>IF(C968="",NA(),MATCH($B968&amp;$C968,'Smelter Look-up'!$J:$J,0))</f>
        <v>#N/A</v>
      </c>
      <c r="W968" s="282"/>
      <c r="X968" s="282">
        <f t="shared" ca="1" si="46"/>
        <v>0</v>
      </c>
      <c r="Y968" s="282"/>
      <c r="Z968" s="282"/>
      <c r="AB968" s="284" t="str">
        <f t="shared" si="47"/>
        <v/>
      </c>
    </row>
    <row r="969" spans="1:28" s="283" customFormat="1" ht="20.25">
      <c r="A969" s="235"/>
      <c r="B969" s="236" t="str">
        <f>IF(LEN(A969)=0,"",INDEX('Smelter Look-up'!$A:$A,MATCH($A969,'Smelter Look-up'!$E:$E,0)))</f>
        <v/>
      </c>
      <c r="C969" s="242" t="str">
        <f>IF(LEN(A969)=0,"",INDEX('Smelter Look-up'!$C:$C,MATCH($A969,'Smelter Look-up'!$E:$E,0)))</f>
        <v/>
      </c>
      <c r="D969" s="236"/>
      <c r="E969" s="236" t="str">
        <f ca="1">IF(ISERROR($V969),"",OFFSET('Smelter Look-up'!$D$4,$V969-4,0)&amp;"")</f>
        <v/>
      </c>
      <c r="F969" s="236" t="str">
        <f ca="1">IF(ISERROR($V969),"",OFFSET('Smelter Look-up'!$E$4,$V969-4,0))</f>
        <v/>
      </c>
      <c r="G969" s="236" t="str">
        <f ca="1">IF(C969=$X$4,"Enter smelter details", IF(ISERROR($V969),"",OFFSET('Smelter Look-up'!$F$4,$V969-4,0)))</f>
        <v/>
      </c>
      <c r="H969" s="237" t="str">
        <f ca="1">IF(ISERROR($V969),"",OFFSET('Smelter Look-up'!$G$4,$V969-4,0))</f>
        <v/>
      </c>
      <c r="I969" s="238" t="str">
        <f ca="1">IF(ISERROR($V969),"",OFFSET('Smelter Look-up'!$H$4,$V969-4,0))</f>
        <v/>
      </c>
      <c r="J969" s="238" t="str">
        <f ca="1">IF(ISERROR($V969),"",OFFSET('Smelter Look-up'!$I$4,$V969-4,0))</f>
        <v/>
      </c>
      <c r="K969" s="240"/>
      <c r="L969" s="240"/>
      <c r="M969" s="240"/>
      <c r="N969" s="240"/>
      <c r="O969" s="240"/>
      <c r="P969" s="239"/>
      <c r="Q969" s="241"/>
      <c r="R969" s="236" t="str">
        <f ca="1">IF(ISERROR($V969),"",OFFSET('Smelter Look-up'!$C$4,$V969-4,0)&amp;"")</f>
        <v/>
      </c>
      <c r="S969" s="250" t="str">
        <f t="shared" ca="1" si="45"/>
        <v/>
      </c>
      <c r="T969" s="250" t="str">
        <f ca="1">IF(B969="","",IF(ISERROR(MATCH($J969,SorP!$B$1:$B$6230,0)),"",INDIRECT("'SorP'!$A$"&amp;MATCH($J969,SorP!$B$1:$B$6230,0))))</f>
        <v/>
      </c>
      <c r="U969" s="280"/>
      <c r="V969" s="281" t="e">
        <f>IF(C969="",NA(),MATCH($B969&amp;$C969,'Smelter Look-up'!$J:$J,0))</f>
        <v>#N/A</v>
      </c>
      <c r="W969" s="282"/>
      <c r="X969" s="282">
        <f t="shared" ca="1" si="46"/>
        <v>0</v>
      </c>
      <c r="Y969" s="282"/>
      <c r="Z969" s="282"/>
      <c r="AB969" s="284" t="str">
        <f t="shared" si="47"/>
        <v/>
      </c>
    </row>
    <row r="970" spans="1:28" s="283" customFormat="1" ht="20.25">
      <c r="A970" s="235"/>
      <c r="B970" s="236" t="str">
        <f>IF(LEN(A970)=0,"",INDEX('Smelter Look-up'!$A:$A,MATCH($A970,'Smelter Look-up'!$E:$E,0)))</f>
        <v/>
      </c>
      <c r="C970" s="242" t="str">
        <f>IF(LEN(A970)=0,"",INDEX('Smelter Look-up'!$C:$C,MATCH($A970,'Smelter Look-up'!$E:$E,0)))</f>
        <v/>
      </c>
      <c r="D970" s="236"/>
      <c r="E970" s="236" t="str">
        <f ca="1">IF(ISERROR($V970),"",OFFSET('Smelter Look-up'!$D$4,$V970-4,0)&amp;"")</f>
        <v/>
      </c>
      <c r="F970" s="236" t="str">
        <f ca="1">IF(ISERROR($V970),"",OFFSET('Smelter Look-up'!$E$4,$V970-4,0))</f>
        <v/>
      </c>
      <c r="G970" s="236" t="str">
        <f ca="1">IF(C970=$X$4,"Enter smelter details", IF(ISERROR($V970),"",OFFSET('Smelter Look-up'!$F$4,$V970-4,0)))</f>
        <v/>
      </c>
      <c r="H970" s="237" t="str">
        <f ca="1">IF(ISERROR($V970),"",OFFSET('Smelter Look-up'!$G$4,$V970-4,0))</f>
        <v/>
      </c>
      <c r="I970" s="238" t="str">
        <f ca="1">IF(ISERROR($V970),"",OFFSET('Smelter Look-up'!$H$4,$V970-4,0))</f>
        <v/>
      </c>
      <c r="J970" s="238" t="str">
        <f ca="1">IF(ISERROR($V970),"",OFFSET('Smelter Look-up'!$I$4,$V970-4,0))</f>
        <v/>
      </c>
      <c r="K970" s="240"/>
      <c r="L970" s="240"/>
      <c r="M970" s="240"/>
      <c r="N970" s="240"/>
      <c r="O970" s="240"/>
      <c r="P970" s="239"/>
      <c r="Q970" s="241"/>
      <c r="R970" s="236" t="str">
        <f ca="1">IF(ISERROR($V970),"",OFFSET('Smelter Look-up'!$C$4,$V970-4,0)&amp;"")</f>
        <v/>
      </c>
      <c r="S970" s="250" t="str">
        <f t="shared" ca="1" si="45"/>
        <v/>
      </c>
      <c r="T970" s="250" t="str">
        <f ca="1">IF(B970="","",IF(ISERROR(MATCH($J970,SorP!$B$1:$B$6230,0)),"",INDIRECT("'SorP'!$A$"&amp;MATCH($J970,SorP!$B$1:$B$6230,0))))</f>
        <v/>
      </c>
      <c r="U970" s="280"/>
      <c r="V970" s="281" t="e">
        <f>IF(C970="",NA(),MATCH($B970&amp;$C970,'Smelter Look-up'!$J:$J,0))</f>
        <v>#N/A</v>
      </c>
      <c r="W970" s="282"/>
      <c r="X970" s="282">
        <f t="shared" ca="1" si="46"/>
        <v>0</v>
      </c>
      <c r="Y970" s="282"/>
      <c r="Z970" s="282"/>
      <c r="AB970" s="284" t="str">
        <f t="shared" si="47"/>
        <v/>
      </c>
    </row>
    <row r="971" spans="1:28" s="283" customFormat="1" ht="20.25">
      <c r="A971" s="235"/>
      <c r="B971" s="236" t="str">
        <f>IF(LEN(A971)=0,"",INDEX('Smelter Look-up'!$A:$A,MATCH($A971,'Smelter Look-up'!$E:$E,0)))</f>
        <v/>
      </c>
      <c r="C971" s="242" t="str">
        <f>IF(LEN(A971)=0,"",INDEX('Smelter Look-up'!$C:$C,MATCH($A971,'Smelter Look-up'!$E:$E,0)))</f>
        <v/>
      </c>
      <c r="D971" s="236"/>
      <c r="E971" s="236" t="str">
        <f ca="1">IF(ISERROR($V971),"",OFFSET('Smelter Look-up'!$D$4,$V971-4,0)&amp;"")</f>
        <v/>
      </c>
      <c r="F971" s="236" t="str">
        <f ca="1">IF(ISERROR($V971),"",OFFSET('Smelter Look-up'!$E$4,$V971-4,0))</f>
        <v/>
      </c>
      <c r="G971" s="236" t="str">
        <f ca="1">IF(C971=$X$4,"Enter smelter details", IF(ISERROR($V971),"",OFFSET('Smelter Look-up'!$F$4,$V971-4,0)))</f>
        <v/>
      </c>
      <c r="H971" s="237" t="str">
        <f ca="1">IF(ISERROR($V971),"",OFFSET('Smelter Look-up'!$G$4,$V971-4,0))</f>
        <v/>
      </c>
      <c r="I971" s="238" t="str">
        <f ca="1">IF(ISERROR($V971),"",OFFSET('Smelter Look-up'!$H$4,$V971-4,0))</f>
        <v/>
      </c>
      <c r="J971" s="238" t="str">
        <f ca="1">IF(ISERROR($V971),"",OFFSET('Smelter Look-up'!$I$4,$V971-4,0))</f>
        <v/>
      </c>
      <c r="K971" s="240"/>
      <c r="L971" s="240"/>
      <c r="M971" s="240"/>
      <c r="N971" s="240"/>
      <c r="O971" s="240"/>
      <c r="P971" s="239"/>
      <c r="Q971" s="241"/>
      <c r="R971" s="236" t="str">
        <f ca="1">IF(ISERROR($V971),"",OFFSET('Smelter Look-up'!$C$4,$V971-4,0)&amp;"")</f>
        <v/>
      </c>
      <c r="S971" s="250" t="str">
        <f t="shared" ca="1" si="45"/>
        <v/>
      </c>
      <c r="T971" s="250" t="str">
        <f ca="1">IF(B971="","",IF(ISERROR(MATCH($J971,SorP!$B$1:$B$6230,0)),"",INDIRECT("'SorP'!$A$"&amp;MATCH($J971,SorP!$B$1:$B$6230,0))))</f>
        <v/>
      </c>
      <c r="U971" s="280"/>
      <c r="V971" s="281" t="e">
        <f>IF(C971="",NA(),MATCH($B971&amp;$C971,'Smelter Look-up'!$J:$J,0))</f>
        <v>#N/A</v>
      </c>
      <c r="W971" s="282"/>
      <c r="X971" s="282">
        <f t="shared" ca="1" si="46"/>
        <v>0</v>
      </c>
      <c r="Y971" s="282"/>
      <c r="Z971" s="282"/>
      <c r="AB971" s="284" t="str">
        <f t="shared" si="47"/>
        <v/>
      </c>
    </row>
    <row r="972" spans="1:28" s="283" customFormat="1" ht="20.25">
      <c r="A972" s="235"/>
      <c r="B972" s="236" t="str">
        <f>IF(LEN(A972)=0,"",INDEX('Smelter Look-up'!$A:$A,MATCH($A972,'Smelter Look-up'!$E:$E,0)))</f>
        <v/>
      </c>
      <c r="C972" s="242" t="str">
        <f>IF(LEN(A972)=0,"",INDEX('Smelter Look-up'!$C:$C,MATCH($A972,'Smelter Look-up'!$E:$E,0)))</f>
        <v/>
      </c>
      <c r="D972" s="236"/>
      <c r="E972" s="236" t="str">
        <f ca="1">IF(ISERROR($V972),"",OFFSET('Smelter Look-up'!$D$4,$V972-4,0)&amp;"")</f>
        <v/>
      </c>
      <c r="F972" s="236" t="str">
        <f ca="1">IF(ISERROR($V972),"",OFFSET('Smelter Look-up'!$E$4,$V972-4,0))</f>
        <v/>
      </c>
      <c r="G972" s="236" t="str">
        <f ca="1">IF(C972=$X$4,"Enter smelter details", IF(ISERROR($V972),"",OFFSET('Smelter Look-up'!$F$4,$V972-4,0)))</f>
        <v/>
      </c>
      <c r="H972" s="237" t="str">
        <f ca="1">IF(ISERROR($V972),"",OFFSET('Smelter Look-up'!$G$4,$V972-4,0))</f>
        <v/>
      </c>
      <c r="I972" s="238" t="str">
        <f ca="1">IF(ISERROR($V972),"",OFFSET('Smelter Look-up'!$H$4,$V972-4,0))</f>
        <v/>
      </c>
      <c r="J972" s="238" t="str">
        <f ca="1">IF(ISERROR($V972),"",OFFSET('Smelter Look-up'!$I$4,$V972-4,0))</f>
        <v/>
      </c>
      <c r="K972" s="240"/>
      <c r="L972" s="240"/>
      <c r="M972" s="240"/>
      <c r="N972" s="240"/>
      <c r="O972" s="240"/>
      <c r="P972" s="239"/>
      <c r="Q972" s="241"/>
      <c r="R972" s="236" t="str">
        <f ca="1">IF(ISERROR($V972),"",OFFSET('Smelter Look-up'!$C$4,$V972-4,0)&amp;"")</f>
        <v/>
      </c>
      <c r="S972" s="250" t="str">
        <f t="shared" ca="1" si="45"/>
        <v/>
      </c>
      <c r="T972" s="250" t="str">
        <f ca="1">IF(B972="","",IF(ISERROR(MATCH($J972,SorP!$B$1:$B$6230,0)),"",INDIRECT("'SorP'!$A$"&amp;MATCH($J972,SorP!$B$1:$B$6230,0))))</f>
        <v/>
      </c>
      <c r="U972" s="280"/>
      <c r="V972" s="281" t="e">
        <f>IF(C972="",NA(),MATCH($B972&amp;$C972,'Smelter Look-up'!$J:$J,0))</f>
        <v>#N/A</v>
      </c>
      <c r="W972" s="282"/>
      <c r="X972" s="282">
        <f t="shared" ca="1" si="46"/>
        <v>0</v>
      </c>
      <c r="Y972" s="282"/>
      <c r="Z972" s="282"/>
      <c r="AB972" s="284" t="str">
        <f t="shared" si="47"/>
        <v/>
      </c>
    </row>
    <row r="973" spans="1:28" s="283" customFormat="1" ht="20.25">
      <c r="A973" s="235"/>
      <c r="B973" s="236" t="str">
        <f>IF(LEN(A973)=0,"",INDEX('Smelter Look-up'!$A:$A,MATCH($A973,'Smelter Look-up'!$E:$E,0)))</f>
        <v/>
      </c>
      <c r="C973" s="242" t="str">
        <f>IF(LEN(A973)=0,"",INDEX('Smelter Look-up'!$C:$C,MATCH($A973,'Smelter Look-up'!$E:$E,0)))</f>
        <v/>
      </c>
      <c r="D973" s="236"/>
      <c r="E973" s="236" t="str">
        <f ca="1">IF(ISERROR($V973),"",OFFSET('Smelter Look-up'!$D$4,$V973-4,0)&amp;"")</f>
        <v/>
      </c>
      <c r="F973" s="236" t="str">
        <f ca="1">IF(ISERROR($V973),"",OFFSET('Smelter Look-up'!$E$4,$V973-4,0))</f>
        <v/>
      </c>
      <c r="G973" s="236" t="str">
        <f ca="1">IF(C973=$X$4,"Enter smelter details", IF(ISERROR($V973),"",OFFSET('Smelter Look-up'!$F$4,$V973-4,0)))</f>
        <v/>
      </c>
      <c r="H973" s="237" t="str">
        <f ca="1">IF(ISERROR($V973),"",OFFSET('Smelter Look-up'!$G$4,$V973-4,0))</f>
        <v/>
      </c>
      <c r="I973" s="238" t="str">
        <f ca="1">IF(ISERROR($V973),"",OFFSET('Smelter Look-up'!$H$4,$V973-4,0))</f>
        <v/>
      </c>
      <c r="J973" s="238" t="str">
        <f ca="1">IF(ISERROR($V973),"",OFFSET('Smelter Look-up'!$I$4,$V973-4,0))</f>
        <v/>
      </c>
      <c r="K973" s="240"/>
      <c r="L973" s="240"/>
      <c r="M973" s="240"/>
      <c r="N973" s="240"/>
      <c r="O973" s="240"/>
      <c r="P973" s="239"/>
      <c r="Q973" s="241"/>
      <c r="R973" s="236" t="str">
        <f ca="1">IF(ISERROR($V973),"",OFFSET('Smelter Look-up'!$C$4,$V973-4,0)&amp;"")</f>
        <v/>
      </c>
      <c r="S973" s="250" t="str">
        <f t="shared" ca="1" si="45"/>
        <v/>
      </c>
      <c r="T973" s="250" t="str">
        <f ca="1">IF(B973="","",IF(ISERROR(MATCH($J973,SorP!$B$1:$B$6230,0)),"",INDIRECT("'SorP'!$A$"&amp;MATCH($J973,SorP!$B$1:$B$6230,0))))</f>
        <v/>
      </c>
      <c r="U973" s="280"/>
      <c r="V973" s="281" t="e">
        <f>IF(C973="",NA(),MATCH($B973&amp;$C973,'Smelter Look-up'!$J:$J,0))</f>
        <v>#N/A</v>
      </c>
      <c r="W973" s="282"/>
      <c r="X973" s="282">
        <f t="shared" ca="1" si="46"/>
        <v>0</v>
      </c>
      <c r="Y973" s="282"/>
      <c r="Z973" s="282"/>
      <c r="AB973" s="284" t="str">
        <f t="shared" si="47"/>
        <v/>
      </c>
    </row>
    <row r="974" spans="1:28" s="283" customFormat="1" ht="20.25">
      <c r="A974" s="235"/>
      <c r="B974" s="236" t="str">
        <f>IF(LEN(A974)=0,"",INDEX('Smelter Look-up'!$A:$A,MATCH($A974,'Smelter Look-up'!$E:$E,0)))</f>
        <v/>
      </c>
      <c r="C974" s="242" t="str">
        <f>IF(LEN(A974)=0,"",INDEX('Smelter Look-up'!$C:$C,MATCH($A974,'Smelter Look-up'!$E:$E,0)))</f>
        <v/>
      </c>
      <c r="D974" s="236"/>
      <c r="E974" s="236" t="str">
        <f ca="1">IF(ISERROR($V974),"",OFFSET('Smelter Look-up'!$D$4,$V974-4,0)&amp;"")</f>
        <v/>
      </c>
      <c r="F974" s="236" t="str">
        <f ca="1">IF(ISERROR($V974),"",OFFSET('Smelter Look-up'!$E$4,$V974-4,0))</f>
        <v/>
      </c>
      <c r="G974" s="236" t="str">
        <f ca="1">IF(C974=$X$4,"Enter smelter details", IF(ISERROR($V974),"",OFFSET('Smelter Look-up'!$F$4,$V974-4,0)))</f>
        <v/>
      </c>
      <c r="H974" s="237" t="str">
        <f ca="1">IF(ISERROR($V974),"",OFFSET('Smelter Look-up'!$G$4,$V974-4,0))</f>
        <v/>
      </c>
      <c r="I974" s="238" t="str">
        <f ca="1">IF(ISERROR($V974),"",OFFSET('Smelter Look-up'!$H$4,$V974-4,0))</f>
        <v/>
      </c>
      <c r="J974" s="238" t="str">
        <f ca="1">IF(ISERROR($V974),"",OFFSET('Smelter Look-up'!$I$4,$V974-4,0))</f>
        <v/>
      </c>
      <c r="K974" s="240"/>
      <c r="L974" s="240"/>
      <c r="M974" s="240"/>
      <c r="N974" s="240"/>
      <c r="O974" s="240"/>
      <c r="P974" s="239"/>
      <c r="Q974" s="241"/>
      <c r="R974" s="236" t="str">
        <f ca="1">IF(ISERROR($V974),"",OFFSET('Smelter Look-up'!$C$4,$V974-4,0)&amp;"")</f>
        <v/>
      </c>
      <c r="S974" s="250" t="str">
        <f t="shared" ca="1" si="45"/>
        <v/>
      </c>
      <c r="T974" s="250" t="str">
        <f ca="1">IF(B974="","",IF(ISERROR(MATCH($J974,SorP!$B$1:$B$6230,0)),"",INDIRECT("'SorP'!$A$"&amp;MATCH($J974,SorP!$B$1:$B$6230,0))))</f>
        <v/>
      </c>
      <c r="U974" s="280"/>
      <c r="V974" s="281" t="e">
        <f>IF(C974="",NA(),MATCH($B974&amp;$C974,'Smelter Look-up'!$J:$J,0))</f>
        <v>#N/A</v>
      </c>
      <c r="W974" s="282"/>
      <c r="X974" s="282">
        <f t="shared" ca="1" si="46"/>
        <v>0</v>
      </c>
      <c r="Y974" s="282"/>
      <c r="Z974" s="282"/>
      <c r="AB974" s="284" t="str">
        <f t="shared" si="47"/>
        <v/>
      </c>
    </row>
    <row r="975" spans="1:28" s="283" customFormat="1" ht="20.25">
      <c r="A975" s="235"/>
      <c r="B975" s="236" t="str">
        <f>IF(LEN(A975)=0,"",INDEX('Smelter Look-up'!$A:$A,MATCH($A975,'Smelter Look-up'!$E:$E,0)))</f>
        <v/>
      </c>
      <c r="C975" s="242" t="str">
        <f>IF(LEN(A975)=0,"",INDEX('Smelter Look-up'!$C:$C,MATCH($A975,'Smelter Look-up'!$E:$E,0)))</f>
        <v/>
      </c>
      <c r="D975" s="236"/>
      <c r="E975" s="236" t="str">
        <f ca="1">IF(ISERROR($V975),"",OFFSET('Smelter Look-up'!$D$4,$V975-4,0)&amp;"")</f>
        <v/>
      </c>
      <c r="F975" s="236" t="str">
        <f ca="1">IF(ISERROR($V975),"",OFFSET('Smelter Look-up'!$E$4,$V975-4,0))</f>
        <v/>
      </c>
      <c r="G975" s="236" t="str">
        <f ca="1">IF(C975=$X$4,"Enter smelter details", IF(ISERROR($V975),"",OFFSET('Smelter Look-up'!$F$4,$V975-4,0)))</f>
        <v/>
      </c>
      <c r="H975" s="237" t="str">
        <f ca="1">IF(ISERROR($V975),"",OFFSET('Smelter Look-up'!$G$4,$V975-4,0))</f>
        <v/>
      </c>
      <c r="I975" s="238" t="str">
        <f ca="1">IF(ISERROR($V975),"",OFFSET('Smelter Look-up'!$H$4,$V975-4,0))</f>
        <v/>
      </c>
      <c r="J975" s="238" t="str">
        <f ca="1">IF(ISERROR($V975),"",OFFSET('Smelter Look-up'!$I$4,$V975-4,0))</f>
        <v/>
      </c>
      <c r="K975" s="240"/>
      <c r="L975" s="240"/>
      <c r="M975" s="240"/>
      <c r="N975" s="240"/>
      <c r="O975" s="240"/>
      <c r="P975" s="239"/>
      <c r="Q975" s="241"/>
      <c r="R975" s="236" t="str">
        <f ca="1">IF(ISERROR($V975),"",OFFSET('Smelter Look-up'!$C$4,$V975-4,0)&amp;"")</f>
        <v/>
      </c>
      <c r="S975" s="250" t="str">
        <f t="shared" ca="1" si="45"/>
        <v/>
      </c>
      <c r="T975" s="250" t="str">
        <f ca="1">IF(B975="","",IF(ISERROR(MATCH($J975,SorP!$B$1:$B$6230,0)),"",INDIRECT("'SorP'!$A$"&amp;MATCH($J975,SorP!$B$1:$B$6230,0))))</f>
        <v/>
      </c>
      <c r="U975" s="280"/>
      <c r="V975" s="281" t="e">
        <f>IF(C975="",NA(),MATCH($B975&amp;$C975,'Smelter Look-up'!$J:$J,0))</f>
        <v>#N/A</v>
      </c>
      <c r="W975" s="282"/>
      <c r="X975" s="282">
        <f t="shared" ca="1" si="46"/>
        <v>0</v>
      </c>
      <c r="Y975" s="282"/>
      <c r="Z975" s="282"/>
      <c r="AB975" s="284" t="str">
        <f t="shared" si="47"/>
        <v/>
      </c>
    </row>
    <row r="976" spans="1:28" s="283" customFormat="1" ht="20.25">
      <c r="A976" s="235"/>
      <c r="B976" s="236" t="str">
        <f>IF(LEN(A976)=0,"",INDEX('Smelter Look-up'!$A:$A,MATCH($A976,'Smelter Look-up'!$E:$E,0)))</f>
        <v/>
      </c>
      <c r="C976" s="242" t="str">
        <f>IF(LEN(A976)=0,"",INDEX('Smelter Look-up'!$C:$C,MATCH($A976,'Smelter Look-up'!$E:$E,0)))</f>
        <v/>
      </c>
      <c r="D976" s="236"/>
      <c r="E976" s="236" t="str">
        <f ca="1">IF(ISERROR($V976),"",OFFSET('Smelter Look-up'!$D$4,$V976-4,0)&amp;"")</f>
        <v/>
      </c>
      <c r="F976" s="236" t="str">
        <f ca="1">IF(ISERROR($V976),"",OFFSET('Smelter Look-up'!$E$4,$V976-4,0))</f>
        <v/>
      </c>
      <c r="G976" s="236" t="str">
        <f ca="1">IF(C976=$X$4,"Enter smelter details", IF(ISERROR($V976),"",OFFSET('Smelter Look-up'!$F$4,$V976-4,0)))</f>
        <v/>
      </c>
      <c r="H976" s="237" t="str">
        <f ca="1">IF(ISERROR($V976),"",OFFSET('Smelter Look-up'!$G$4,$V976-4,0))</f>
        <v/>
      </c>
      <c r="I976" s="238" t="str">
        <f ca="1">IF(ISERROR($V976),"",OFFSET('Smelter Look-up'!$H$4,$V976-4,0))</f>
        <v/>
      </c>
      <c r="J976" s="238" t="str">
        <f ca="1">IF(ISERROR($V976),"",OFFSET('Smelter Look-up'!$I$4,$V976-4,0))</f>
        <v/>
      </c>
      <c r="K976" s="240"/>
      <c r="L976" s="240"/>
      <c r="M976" s="240"/>
      <c r="N976" s="240"/>
      <c r="O976" s="240"/>
      <c r="P976" s="239"/>
      <c r="Q976" s="241"/>
      <c r="R976" s="236" t="str">
        <f ca="1">IF(ISERROR($V976),"",OFFSET('Smelter Look-up'!$C$4,$V976-4,0)&amp;"")</f>
        <v/>
      </c>
      <c r="S976" s="250" t="str">
        <f t="shared" ca="1" si="45"/>
        <v/>
      </c>
      <c r="T976" s="250" t="str">
        <f ca="1">IF(B976="","",IF(ISERROR(MATCH($J976,SorP!$B$1:$B$6230,0)),"",INDIRECT("'SorP'!$A$"&amp;MATCH($J976,SorP!$B$1:$B$6230,0))))</f>
        <v/>
      </c>
      <c r="U976" s="280"/>
      <c r="V976" s="281" t="e">
        <f>IF(C976="",NA(),MATCH($B976&amp;$C976,'Smelter Look-up'!$J:$J,0))</f>
        <v>#N/A</v>
      </c>
      <c r="W976" s="282"/>
      <c r="X976" s="282">
        <f t="shared" ca="1" si="46"/>
        <v>0</v>
      </c>
      <c r="Y976" s="282"/>
      <c r="Z976" s="282"/>
      <c r="AB976" s="284" t="str">
        <f t="shared" si="47"/>
        <v/>
      </c>
    </row>
    <row r="977" spans="1:28" s="283" customFormat="1" ht="20.25">
      <c r="A977" s="235"/>
      <c r="B977" s="236" t="str">
        <f>IF(LEN(A977)=0,"",INDEX('Smelter Look-up'!$A:$A,MATCH($A977,'Smelter Look-up'!$E:$E,0)))</f>
        <v/>
      </c>
      <c r="C977" s="242" t="str">
        <f>IF(LEN(A977)=0,"",INDEX('Smelter Look-up'!$C:$C,MATCH($A977,'Smelter Look-up'!$E:$E,0)))</f>
        <v/>
      </c>
      <c r="D977" s="236"/>
      <c r="E977" s="236" t="str">
        <f ca="1">IF(ISERROR($V977),"",OFFSET('Smelter Look-up'!$D$4,$V977-4,0)&amp;"")</f>
        <v/>
      </c>
      <c r="F977" s="236" t="str">
        <f ca="1">IF(ISERROR($V977),"",OFFSET('Smelter Look-up'!$E$4,$V977-4,0))</f>
        <v/>
      </c>
      <c r="G977" s="236" t="str">
        <f ca="1">IF(C977=$X$4,"Enter smelter details", IF(ISERROR($V977),"",OFFSET('Smelter Look-up'!$F$4,$V977-4,0)))</f>
        <v/>
      </c>
      <c r="H977" s="237" t="str">
        <f ca="1">IF(ISERROR($V977),"",OFFSET('Smelter Look-up'!$G$4,$V977-4,0))</f>
        <v/>
      </c>
      <c r="I977" s="238" t="str">
        <f ca="1">IF(ISERROR($V977),"",OFFSET('Smelter Look-up'!$H$4,$V977-4,0))</f>
        <v/>
      </c>
      <c r="J977" s="238" t="str">
        <f ca="1">IF(ISERROR($V977),"",OFFSET('Smelter Look-up'!$I$4,$V977-4,0))</f>
        <v/>
      </c>
      <c r="K977" s="240"/>
      <c r="L977" s="240"/>
      <c r="M977" s="240"/>
      <c r="N977" s="240"/>
      <c r="O977" s="240"/>
      <c r="P977" s="239"/>
      <c r="Q977" s="241"/>
      <c r="R977" s="236" t="str">
        <f ca="1">IF(ISERROR($V977),"",OFFSET('Smelter Look-up'!$C$4,$V977-4,0)&amp;"")</f>
        <v/>
      </c>
      <c r="S977" s="250" t="str">
        <f t="shared" ca="1" si="45"/>
        <v/>
      </c>
      <c r="T977" s="250" t="str">
        <f ca="1">IF(B977="","",IF(ISERROR(MATCH($J977,SorP!$B$1:$B$6230,0)),"",INDIRECT("'SorP'!$A$"&amp;MATCH($J977,SorP!$B$1:$B$6230,0))))</f>
        <v/>
      </c>
      <c r="U977" s="280"/>
      <c r="V977" s="281" t="e">
        <f>IF(C977="",NA(),MATCH($B977&amp;$C977,'Smelter Look-up'!$J:$J,0))</f>
        <v>#N/A</v>
      </c>
      <c r="W977" s="282"/>
      <c r="X977" s="282">
        <f t="shared" ca="1" si="46"/>
        <v>0</v>
      </c>
      <c r="Y977" s="282"/>
      <c r="Z977" s="282"/>
      <c r="AB977" s="284" t="str">
        <f t="shared" si="47"/>
        <v/>
      </c>
    </row>
    <row r="978" spans="1:28" s="283" customFormat="1" ht="20.25">
      <c r="A978" s="235"/>
      <c r="B978" s="236" t="str">
        <f>IF(LEN(A978)=0,"",INDEX('Smelter Look-up'!$A:$A,MATCH($A978,'Smelter Look-up'!$E:$E,0)))</f>
        <v/>
      </c>
      <c r="C978" s="242" t="str">
        <f>IF(LEN(A978)=0,"",INDEX('Smelter Look-up'!$C:$C,MATCH($A978,'Smelter Look-up'!$E:$E,0)))</f>
        <v/>
      </c>
      <c r="D978" s="236"/>
      <c r="E978" s="236" t="str">
        <f ca="1">IF(ISERROR($V978),"",OFFSET('Smelter Look-up'!$D$4,$V978-4,0)&amp;"")</f>
        <v/>
      </c>
      <c r="F978" s="236" t="str">
        <f ca="1">IF(ISERROR($V978),"",OFFSET('Smelter Look-up'!$E$4,$V978-4,0))</f>
        <v/>
      </c>
      <c r="G978" s="236" t="str">
        <f ca="1">IF(C978=$X$4,"Enter smelter details", IF(ISERROR($V978),"",OFFSET('Smelter Look-up'!$F$4,$V978-4,0)))</f>
        <v/>
      </c>
      <c r="H978" s="237" t="str">
        <f ca="1">IF(ISERROR($V978),"",OFFSET('Smelter Look-up'!$G$4,$V978-4,0))</f>
        <v/>
      </c>
      <c r="I978" s="238" t="str">
        <f ca="1">IF(ISERROR($V978),"",OFFSET('Smelter Look-up'!$H$4,$V978-4,0))</f>
        <v/>
      </c>
      <c r="J978" s="238" t="str">
        <f ca="1">IF(ISERROR($V978),"",OFFSET('Smelter Look-up'!$I$4,$V978-4,0))</f>
        <v/>
      </c>
      <c r="K978" s="240"/>
      <c r="L978" s="240"/>
      <c r="M978" s="240"/>
      <c r="N978" s="240"/>
      <c r="O978" s="240"/>
      <c r="P978" s="239"/>
      <c r="Q978" s="241"/>
      <c r="R978" s="236" t="str">
        <f ca="1">IF(ISERROR($V978),"",OFFSET('Smelter Look-up'!$C$4,$V978-4,0)&amp;"")</f>
        <v/>
      </c>
      <c r="S978" s="250" t="str">
        <f t="shared" ca="1" si="45"/>
        <v/>
      </c>
      <c r="T978" s="250" t="str">
        <f ca="1">IF(B978="","",IF(ISERROR(MATCH($J978,SorP!$B$1:$B$6230,0)),"",INDIRECT("'SorP'!$A$"&amp;MATCH($J978,SorP!$B$1:$B$6230,0))))</f>
        <v/>
      </c>
      <c r="U978" s="280"/>
      <c r="V978" s="281" t="e">
        <f>IF(C978="",NA(),MATCH($B978&amp;$C978,'Smelter Look-up'!$J:$J,0))</f>
        <v>#N/A</v>
      </c>
      <c r="W978" s="282"/>
      <c r="X978" s="282">
        <f t="shared" ca="1" si="46"/>
        <v>0</v>
      </c>
      <c r="Y978" s="282"/>
      <c r="Z978" s="282"/>
      <c r="AB978" s="284" t="str">
        <f t="shared" si="47"/>
        <v/>
      </c>
    </row>
    <row r="979" spans="1:28" s="283" customFormat="1" ht="20.25">
      <c r="A979" s="235"/>
      <c r="B979" s="236" t="str">
        <f>IF(LEN(A979)=0,"",INDEX('Smelter Look-up'!$A:$A,MATCH($A979,'Smelter Look-up'!$E:$E,0)))</f>
        <v/>
      </c>
      <c r="C979" s="242" t="str">
        <f>IF(LEN(A979)=0,"",INDEX('Smelter Look-up'!$C:$C,MATCH($A979,'Smelter Look-up'!$E:$E,0)))</f>
        <v/>
      </c>
      <c r="D979" s="236"/>
      <c r="E979" s="236" t="str">
        <f ca="1">IF(ISERROR($V979),"",OFFSET('Smelter Look-up'!$D$4,$V979-4,0)&amp;"")</f>
        <v/>
      </c>
      <c r="F979" s="236" t="str">
        <f ca="1">IF(ISERROR($V979),"",OFFSET('Smelter Look-up'!$E$4,$V979-4,0))</f>
        <v/>
      </c>
      <c r="G979" s="236" t="str">
        <f ca="1">IF(C979=$X$4,"Enter smelter details", IF(ISERROR($V979),"",OFFSET('Smelter Look-up'!$F$4,$V979-4,0)))</f>
        <v/>
      </c>
      <c r="H979" s="237" t="str">
        <f ca="1">IF(ISERROR($V979),"",OFFSET('Smelter Look-up'!$G$4,$V979-4,0))</f>
        <v/>
      </c>
      <c r="I979" s="238" t="str">
        <f ca="1">IF(ISERROR($V979),"",OFFSET('Smelter Look-up'!$H$4,$V979-4,0))</f>
        <v/>
      </c>
      <c r="J979" s="238" t="str">
        <f ca="1">IF(ISERROR($V979),"",OFFSET('Smelter Look-up'!$I$4,$V979-4,0))</f>
        <v/>
      </c>
      <c r="K979" s="240"/>
      <c r="L979" s="240"/>
      <c r="M979" s="240"/>
      <c r="N979" s="240"/>
      <c r="O979" s="240"/>
      <c r="P979" s="239"/>
      <c r="Q979" s="241"/>
      <c r="R979" s="236" t="str">
        <f ca="1">IF(ISERROR($V979),"",OFFSET('Smelter Look-up'!$C$4,$V979-4,0)&amp;"")</f>
        <v/>
      </c>
      <c r="S979" s="250" t="str">
        <f t="shared" ca="1" si="45"/>
        <v/>
      </c>
      <c r="T979" s="250" t="str">
        <f ca="1">IF(B979="","",IF(ISERROR(MATCH($J979,SorP!$B$1:$B$6230,0)),"",INDIRECT("'SorP'!$A$"&amp;MATCH($J979,SorP!$B$1:$B$6230,0))))</f>
        <v/>
      </c>
      <c r="U979" s="280"/>
      <c r="V979" s="281" t="e">
        <f>IF(C979="",NA(),MATCH($B979&amp;$C979,'Smelter Look-up'!$J:$J,0))</f>
        <v>#N/A</v>
      </c>
      <c r="W979" s="282"/>
      <c r="X979" s="282">
        <f t="shared" ca="1" si="46"/>
        <v>0</v>
      </c>
      <c r="Y979" s="282"/>
      <c r="Z979" s="282"/>
      <c r="AB979" s="284" t="str">
        <f t="shared" si="47"/>
        <v/>
      </c>
    </row>
    <row r="980" spans="1:28" s="283" customFormat="1" ht="20.25">
      <c r="A980" s="235"/>
      <c r="B980" s="236" t="str">
        <f>IF(LEN(A980)=0,"",INDEX('Smelter Look-up'!$A:$A,MATCH($A980,'Smelter Look-up'!$E:$E,0)))</f>
        <v/>
      </c>
      <c r="C980" s="242" t="str">
        <f>IF(LEN(A980)=0,"",INDEX('Smelter Look-up'!$C:$C,MATCH($A980,'Smelter Look-up'!$E:$E,0)))</f>
        <v/>
      </c>
      <c r="D980" s="236"/>
      <c r="E980" s="236" t="str">
        <f ca="1">IF(ISERROR($V980),"",OFFSET('Smelter Look-up'!$D$4,$V980-4,0)&amp;"")</f>
        <v/>
      </c>
      <c r="F980" s="236" t="str">
        <f ca="1">IF(ISERROR($V980),"",OFFSET('Smelter Look-up'!$E$4,$V980-4,0))</f>
        <v/>
      </c>
      <c r="G980" s="236" t="str">
        <f ca="1">IF(C980=$X$4,"Enter smelter details", IF(ISERROR($V980),"",OFFSET('Smelter Look-up'!$F$4,$V980-4,0)))</f>
        <v/>
      </c>
      <c r="H980" s="237" t="str">
        <f ca="1">IF(ISERROR($V980),"",OFFSET('Smelter Look-up'!$G$4,$V980-4,0))</f>
        <v/>
      </c>
      <c r="I980" s="238" t="str">
        <f ca="1">IF(ISERROR($V980),"",OFFSET('Smelter Look-up'!$H$4,$V980-4,0))</f>
        <v/>
      </c>
      <c r="J980" s="238" t="str">
        <f ca="1">IF(ISERROR($V980),"",OFFSET('Smelter Look-up'!$I$4,$V980-4,0))</f>
        <v/>
      </c>
      <c r="K980" s="240"/>
      <c r="L980" s="240"/>
      <c r="M980" s="240"/>
      <c r="N980" s="240"/>
      <c r="O980" s="240"/>
      <c r="P980" s="239"/>
      <c r="Q980" s="241"/>
      <c r="R980" s="236" t="str">
        <f ca="1">IF(ISERROR($V980),"",OFFSET('Smelter Look-up'!$C$4,$V980-4,0)&amp;"")</f>
        <v/>
      </c>
      <c r="S980" s="250" t="str">
        <f t="shared" ca="1" si="45"/>
        <v/>
      </c>
      <c r="T980" s="250" t="str">
        <f ca="1">IF(B980="","",IF(ISERROR(MATCH($J980,SorP!$B$1:$B$6230,0)),"",INDIRECT("'SorP'!$A$"&amp;MATCH($J980,SorP!$B$1:$B$6230,0))))</f>
        <v/>
      </c>
      <c r="U980" s="280"/>
      <c r="V980" s="281" t="e">
        <f>IF(C980="",NA(),MATCH($B980&amp;$C980,'Smelter Look-up'!$J:$J,0))</f>
        <v>#N/A</v>
      </c>
      <c r="W980" s="282"/>
      <c r="X980" s="282">
        <f t="shared" ca="1" si="46"/>
        <v>0</v>
      </c>
      <c r="Y980" s="282"/>
      <c r="Z980" s="282"/>
      <c r="AB980" s="284" t="str">
        <f t="shared" si="47"/>
        <v/>
      </c>
    </row>
    <row r="981" spans="1:28" s="283" customFormat="1" ht="20.25">
      <c r="A981" s="235"/>
      <c r="B981" s="236" t="str">
        <f>IF(LEN(A981)=0,"",INDEX('Smelter Look-up'!$A:$A,MATCH($A981,'Smelter Look-up'!$E:$E,0)))</f>
        <v/>
      </c>
      <c r="C981" s="242" t="str">
        <f>IF(LEN(A981)=0,"",INDEX('Smelter Look-up'!$C:$C,MATCH($A981,'Smelter Look-up'!$E:$E,0)))</f>
        <v/>
      </c>
      <c r="D981" s="236"/>
      <c r="E981" s="236" t="str">
        <f ca="1">IF(ISERROR($V981),"",OFFSET('Smelter Look-up'!$D$4,$V981-4,0)&amp;"")</f>
        <v/>
      </c>
      <c r="F981" s="236" t="str">
        <f ca="1">IF(ISERROR($V981),"",OFFSET('Smelter Look-up'!$E$4,$V981-4,0))</f>
        <v/>
      </c>
      <c r="G981" s="236" t="str">
        <f ca="1">IF(C981=$X$4,"Enter smelter details", IF(ISERROR($V981),"",OFFSET('Smelter Look-up'!$F$4,$V981-4,0)))</f>
        <v/>
      </c>
      <c r="H981" s="237" t="str">
        <f ca="1">IF(ISERROR($V981),"",OFFSET('Smelter Look-up'!$G$4,$V981-4,0))</f>
        <v/>
      </c>
      <c r="I981" s="238" t="str">
        <f ca="1">IF(ISERROR($V981),"",OFFSET('Smelter Look-up'!$H$4,$V981-4,0))</f>
        <v/>
      </c>
      <c r="J981" s="238" t="str">
        <f ca="1">IF(ISERROR($V981),"",OFFSET('Smelter Look-up'!$I$4,$V981-4,0))</f>
        <v/>
      </c>
      <c r="K981" s="240"/>
      <c r="L981" s="240"/>
      <c r="M981" s="240"/>
      <c r="N981" s="240"/>
      <c r="O981" s="240"/>
      <c r="P981" s="239"/>
      <c r="Q981" s="241"/>
      <c r="R981" s="236" t="str">
        <f ca="1">IF(ISERROR($V981),"",OFFSET('Smelter Look-up'!$C$4,$V981-4,0)&amp;"")</f>
        <v/>
      </c>
      <c r="S981" s="250" t="str">
        <f t="shared" ca="1" si="45"/>
        <v/>
      </c>
      <c r="T981" s="250" t="str">
        <f ca="1">IF(B981="","",IF(ISERROR(MATCH($J981,SorP!$B$1:$B$6230,0)),"",INDIRECT("'SorP'!$A$"&amp;MATCH($J981,SorP!$B$1:$B$6230,0))))</f>
        <v/>
      </c>
      <c r="U981" s="280"/>
      <c r="V981" s="281" t="e">
        <f>IF(C981="",NA(),MATCH($B981&amp;$C981,'Smelter Look-up'!$J:$J,0))</f>
        <v>#N/A</v>
      </c>
      <c r="W981" s="282"/>
      <c r="X981" s="282">
        <f t="shared" ca="1" si="46"/>
        <v>0</v>
      </c>
      <c r="Y981" s="282"/>
      <c r="Z981" s="282"/>
      <c r="AB981" s="284" t="str">
        <f t="shared" si="47"/>
        <v/>
      </c>
    </row>
    <row r="982" spans="1:28" s="283" customFormat="1" ht="20.25">
      <c r="A982" s="235"/>
      <c r="B982" s="236" t="str">
        <f>IF(LEN(A982)=0,"",INDEX('Smelter Look-up'!$A:$A,MATCH($A982,'Smelter Look-up'!$E:$E,0)))</f>
        <v/>
      </c>
      <c r="C982" s="242" t="str">
        <f>IF(LEN(A982)=0,"",INDEX('Smelter Look-up'!$C:$C,MATCH($A982,'Smelter Look-up'!$E:$E,0)))</f>
        <v/>
      </c>
      <c r="D982" s="236"/>
      <c r="E982" s="236" t="str">
        <f ca="1">IF(ISERROR($V982),"",OFFSET('Smelter Look-up'!$D$4,$V982-4,0)&amp;"")</f>
        <v/>
      </c>
      <c r="F982" s="236" t="str">
        <f ca="1">IF(ISERROR($V982),"",OFFSET('Smelter Look-up'!$E$4,$V982-4,0))</f>
        <v/>
      </c>
      <c r="G982" s="236" t="str">
        <f ca="1">IF(C982=$X$4,"Enter smelter details", IF(ISERROR($V982),"",OFFSET('Smelter Look-up'!$F$4,$V982-4,0)))</f>
        <v/>
      </c>
      <c r="H982" s="237" t="str">
        <f ca="1">IF(ISERROR($V982),"",OFFSET('Smelter Look-up'!$G$4,$V982-4,0))</f>
        <v/>
      </c>
      <c r="I982" s="238" t="str">
        <f ca="1">IF(ISERROR($V982),"",OFFSET('Smelter Look-up'!$H$4,$V982-4,0))</f>
        <v/>
      </c>
      <c r="J982" s="238" t="str">
        <f ca="1">IF(ISERROR($V982),"",OFFSET('Smelter Look-up'!$I$4,$V982-4,0))</f>
        <v/>
      </c>
      <c r="K982" s="240"/>
      <c r="L982" s="240"/>
      <c r="M982" s="240"/>
      <c r="N982" s="240"/>
      <c r="O982" s="240"/>
      <c r="P982" s="239"/>
      <c r="Q982" s="241"/>
      <c r="R982" s="236" t="str">
        <f ca="1">IF(ISERROR($V982),"",OFFSET('Smelter Look-up'!$C$4,$V982-4,0)&amp;"")</f>
        <v/>
      </c>
      <c r="S982" s="250" t="str">
        <f t="shared" ca="1" si="45"/>
        <v/>
      </c>
      <c r="T982" s="250" t="str">
        <f ca="1">IF(B982="","",IF(ISERROR(MATCH($J982,SorP!$B$1:$B$6230,0)),"",INDIRECT("'SorP'!$A$"&amp;MATCH($J982,SorP!$B$1:$B$6230,0))))</f>
        <v/>
      </c>
      <c r="U982" s="280"/>
      <c r="V982" s="281" t="e">
        <f>IF(C982="",NA(),MATCH($B982&amp;$C982,'Smelter Look-up'!$J:$J,0))</f>
        <v>#N/A</v>
      </c>
      <c r="W982" s="282"/>
      <c r="X982" s="282">
        <f t="shared" ca="1" si="46"/>
        <v>0</v>
      </c>
      <c r="Y982" s="282"/>
      <c r="Z982" s="282"/>
      <c r="AB982" s="284" t="str">
        <f t="shared" si="47"/>
        <v/>
      </c>
    </row>
    <row r="983" spans="1:28" s="283" customFormat="1" ht="20.25">
      <c r="A983" s="235"/>
      <c r="B983" s="236" t="str">
        <f>IF(LEN(A983)=0,"",INDEX('Smelter Look-up'!$A:$A,MATCH($A983,'Smelter Look-up'!$E:$E,0)))</f>
        <v/>
      </c>
      <c r="C983" s="242" t="str">
        <f>IF(LEN(A983)=0,"",INDEX('Smelter Look-up'!$C:$C,MATCH($A983,'Smelter Look-up'!$E:$E,0)))</f>
        <v/>
      </c>
      <c r="D983" s="236"/>
      <c r="E983" s="236" t="str">
        <f ca="1">IF(ISERROR($V983),"",OFFSET('Smelter Look-up'!$D$4,$V983-4,0)&amp;"")</f>
        <v/>
      </c>
      <c r="F983" s="236" t="str">
        <f ca="1">IF(ISERROR($V983),"",OFFSET('Smelter Look-up'!$E$4,$V983-4,0))</f>
        <v/>
      </c>
      <c r="G983" s="236" t="str">
        <f ca="1">IF(C983=$X$4,"Enter smelter details", IF(ISERROR($V983),"",OFFSET('Smelter Look-up'!$F$4,$V983-4,0)))</f>
        <v/>
      </c>
      <c r="H983" s="237" t="str">
        <f ca="1">IF(ISERROR($V983),"",OFFSET('Smelter Look-up'!$G$4,$V983-4,0))</f>
        <v/>
      </c>
      <c r="I983" s="238" t="str">
        <f ca="1">IF(ISERROR($V983),"",OFFSET('Smelter Look-up'!$H$4,$V983-4,0))</f>
        <v/>
      </c>
      <c r="J983" s="238" t="str">
        <f ca="1">IF(ISERROR($V983),"",OFFSET('Smelter Look-up'!$I$4,$V983-4,0))</f>
        <v/>
      </c>
      <c r="K983" s="240"/>
      <c r="L983" s="240"/>
      <c r="M983" s="240"/>
      <c r="N983" s="240"/>
      <c r="O983" s="240"/>
      <c r="P983" s="239"/>
      <c r="Q983" s="241"/>
      <c r="R983" s="236" t="str">
        <f ca="1">IF(ISERROR($V983),"",OFFSET('Smelter Look-up'!$C$4,$V983-4,0)&amp;"")</f>
        <v/>
      </c>
      <c r="S983" s="250" t="str">
        <f t="shared" ca="1" si="45"/>
        <v/>
      </c>
      <c r="T983" s="250" t="str">
        <f ca="1">IF(B983="","",IF(ISERROR(MATCH($J983,SorP!$B$1:$B$6230,0)),"",INDIRECT("'SorP'!$A$"&amp;MATCH($J983,SorP!$B$1:$B$6230,0))))</f>
        <v/>
      </c>
      <c r="U983" s="280"/>
      <c r="V983" s="281" t="e">
        <f>IF(C983="",NA(),MATCH($B983&amp;$C983,'Smelter Look-up'!$J:$J,0))</f>
        <v>#N/A</v>
      </c>
      <c r="W983" s="282"/>
      <c r="X983" s="282">
        <f t="shared" ca="1" si="46"/>
        <v>0</v>
      </c>
      <c r="Y983" s="282"/>
      <c r="Z983" s="282"/>
      <c r="AB983" s="284" t="str">
        <f t="shared" si="47"/>
        <v/>
      </c>
    </row>
    <row r="984" spans="1:28" s="283" customFormat="1" ht="20.25">
      <c r="A984" s="235"/>
      <c r="B984" s="236" t="str">
        <f>IF(LEN(A984)=0,"",INDEX('Smelter Look-up'!$A:$A,MATCH($A984,'Smelter Look-up'!$E:$E,0)))</f>
        <v/>
      </c>
      <c r="C984" s="242" t="str">
        <f>IF(LEN(A984)=0,"",INDEX('Smelter Look-up'!$C:$C,MATCH($A984,'Smelter Look-up'!$E:$E,0)))</f>
        <v/>
      </c>
      <c r="D984" s="236"/>
      <c r="E984" s="236" t="str">
        <f ca="1">IF(ISERROR($V984),"",OFFSET('Smelter Look-up'!$D$4,$V984-4,0)&amp;"")</f>
        <v/>
      </c>
      <c r="F984" s="236" t="str">
        <f ca="1">IF(ISERROR($V984),"",OFFSET('Smelter Look-up'!$E$4,$V984-4,0))</f>
        <v/>
      </c>
      <c r="G984" s="236" t="str">
        <f ca="1">IF(C984=$X$4,"Enter smelter details", IF(ISERROR($V984),"",OFFSET('Smelter Look-up'!$F$4,$V984-4,0)))</f>
        <v/>
      </c>
      <c r="H984" s="237" t="str">
        <f ca="1">IF(ISERROR($V984),"",OFFSET('Smelter Look-up'!$G$4,$V984-4,0))</f>
        <v/>
      </c>
      <c r="I984" s="238" t="str">
        <f ca="1">IF(ISERROR($V984),"",OFFSET('Smelter Look-up'!$H$4,$V984-4,0))</f>
        <v/>
      </c>
      <c r="J984" s="238" t="str">
        <f ca="1">IF(ISERROR($V984),"",OFFSET('Smelter Look-up'!$I$4,$V984-4,0))</f>
        <v/>
      </c>
      <c r="K984" s="240"/>
      <c r="L984" s="240"/>
      <c r="M984" s="240"/>
      <c r="N984" s="240"/>
      <c r="O984" s="240"/>
      <c r="P984" s="239"/>
      <c r="Q984" s="241"/>
      <c r="R984" s="236" t="str">
        <f ca="1">IF(ISERROR($V984),"",OFFSET('Smelter Look-up'!$C$4,$V984-4,0)&amp;"")</f>
        <v/>
      </c>
      <c r="S984" s="250" t="str">
        <f t="shared" ca="1" si="45"/>
        <v/>
      </c>
      <c r="T984" s="250" t="str">
        <f ca="1">IF(B984="","",IF(ISERROR(MATCH($J984,SorP!$B$1:$B$6230,0)),"",INDIRECT("'SorP'!$A$"&amp;MATCH($J984,SorP!$B$1:$B$6230,0))))</f>
        <v/>
      </c>
      <c r="U984" s="280"/>
      <c r="V984" s="281" t="e">
        <f>IF(C984="",NA(),MATCH($B984&amp;$C984,'Smelter Look-up'!$J:$J,0))</f>
        <v>#N/A</v>
      </c>
      <c r="W984" s="282"/>
      <c r="X984" s="282">
        <f t="shared" ca="1" si="46"/>
        <v>0</v>
      </c>
      <c r="Y984" s="282"/>
      <c r="Z984" s="282"/>
      <c r="AB984" s="284" t="str">
        <f t="shared" si="47"/>
        <v/>
      </c>
    </row>
    <row r="985" spans="1:28" s="283" customFormat="1" ht="20.25">
      <c r="A985" s="235"/>
      <c r="B985" s="236" t="str">
        <f>IF(LEN(A985)=0,"",INDEX('Smelter Look-up'!$A:$A,MATCH($A985,'Smelter Look-up'!$E:$E,0)))</f>
        <v/>
      </c>
      <c r="C985" s="242" t="str">
        <f>IF(LEN(A985)=0,"",INDEX('Smelter Look-up'!$C:$C,MATCH($A985,'Smelter Look-up'!$E:$E,0)))</f>
        <v/>
      </c>
      <c r="D985" s="236"/>
      <c r="E985" s="236" t="str">
        <f ca="1">IF(ISERROR($V985),"",OFFSET('Smelter Look-up'!$D$4,$V985-4,0)&amp;"")</f>
        <v/>
      </c>
      <c r="F985" s="236" t="str">
        <f ca="1">IF(ISERROR($V985),"",OFFSET('Smelter Look-up'!$E$4,$V985-4,0))</f>
        <v/>
      </c>
      <c r="G985" s="236" t="str">
        <f ca="1">IF(C985=$X$4,"Enter smelter details", IF(ISERROR($V985),"",OFFSET('Smelter Look-up'!$F$4,$V985-4,0)))</f>
        <v/>
      </c>
      <c r="H985" s="237" t="str">
        <f ca="1">IF(ISERROR($V985),"",OFFSET('Smelter Look-up'!$G$4,$V985-4,0))</f>
        <v/>
      </c>
      <c r="I985" s="238" t="str">
        <f ca="1">IF(ISERROR($V985),"",OFFSET('Smelter Look-up'!$H$4,$V985-4,0))</f>
        <v/>
      </c>
      <c r="J985" s="238" t="str">
        <f ca="1">IF(ISERROR($V985),"",OFFSET('Smelter Look-up'!$I$4,$V985-4,0))</f>
        <v/>
      </c>
      <c r="K985" s="240"/>
      <c r="L985" s="240"/>
      <c r="M985" s="240"/>
      <c r="N985" s="240"/>
      <c r="O985" s="240"/>
      <c r="P985" s="239"/>
      <c r="Q985" s="241"/>
      <c r="R985" s="236" t="str">
        <f ca="1">IF(ISERROR($V985),"",OFFSET('Smelter Look-up'!$C$4,$V985-4,0)&amp;"")</f>
        <v/>
      </c>
      <c r="S985" s="250" t="str">
        <f t="shared" ca="1" si="45"/>
        <v/>
      </c>
      <c r="T985" s="250" t="str">
        <f ca="1">IF(B985="","",IF(ISERROR(MATCH($J985,SorP!$B$1:$B$6230,0)),"",INDIRECT("'SorP'!$A$"&amp;MATCH($J985,SorP!$B$1:$B$6230,0))))</f>
        <v/>
      </c>
      <c r="U985" s="280"/>
      <c r="V985" s="281" t="e">
        <f>IF(C985="",NA(),MATCH($B985&amp;$C985,'Smelter Look-up'!$J:$J,0))</f>
        <v>#N/A</v>
      </c>
      <c r="W985" s="282"/>
      <c r="X985" s="282">
        <f t="shared" ca="1" si="46"/>
        <v>0</v>
      </c>
      <c r="Y985" s="282"/>
      <c r="Z985" s="282"/>
      <c r="AB985" s="284" t="str">
        <f t="shared" si="47"/>
        <v/>
      </c>
    </row>
    <row r="986" spans="1:28" s="283" customFormat="1" ht="20.25">
      <c r="A986" s="235"/>
      <c r="B986" s="236" t="str">
        <f>IF(LEN(A986)=0,"",INDEX('Smelter Look-up'!$A:$A,MATCH($A986,'Smelter Look-up'!$E:$E,0)))</f>
        <v/>
      </c>
      <c r="C986" s="242" t="str">
        <f>IF(LEN(A986)=0,"",INDEX('Smelter Look-up'!$C:$C,MATCH($A986,'Smelter Look-up'!$E:$E,0)))</f>
        <v/>
      </c>
      <c r="D986" s="236"/>
      <c r="E986" s="236" t="str">
        <f ca="1">IF(ISERROR($V986),"",OFFSET('Smelter Look-up'!$D$4,$V986-4,0)&amp;"")</f>
        <v/>
      </c>
      <c r="F986" s="236" t="str">
        <f ca="1">IF(ISERROR($V986),"",OFFSET('Smelter Look-up'!$E$4,$V986-4,0))</f>
        <v/>
      </c>
      <c r="G986" s="236" t="str">
        <f ca="1">IF(C986=$X$4,"Enter smelter details", IF(ISERROR($V986),"",OFFSET('Smelter Look-up'!$F$4,$V986-4,0)))</f>
        <v/>
      </c>
      <c r="H986" s="237" t="str">
        <f ca="1">IF(ISERROR($V986),"",OFFSET('Smelter Look-up'!$G$4,$V986-4,0))</f>
        <v/>
      </c>
      <c r="I986" s="238" t="str">
        <f ca="1">IF(ISERROR($V986),"",OFFSET('Smelter Look-up'!$H$4,$V986-4,0))</f>
        <v/>
      </c>
      <c r="J986" s="238" t="str">
        <f ca="1">IF(ISERROR($V986),"",OFFSET('Smelter Look-up'!$I$4,$V986-4,0))</f>
        <v/>
      </c>
      <c r="K986" s="240"/>
      <c r="L986" s="240"/>
      <c r="M986" s="240"/>
      <c r="N986" s="240"/>
      <c r="O986" s="240"/>
      <c r="P986" s="239"/>
      <c r="Q986" s="241"/>
      <c r="R986" s="236" t="str">
        <f ca="1">IF(ISERROR($V986),"",OFFSET('Smelter Look-up'!$C$4,$V986-4,0)&amp;"")</f>
        <v/>
      </c>
      <c r="S986" s="250" t="str">
        <f t="shared" ca="1" si="45"/>
        <v/>
      </c>
      <c r="T986" s="250" t="str">
        <f ca="1">IF(B986="","",IF(ISERROR(MATCH($J986,SorP!$B$1:$B$6230,0)),"",INDIRECT("'SorP'!$A$"&amp;MATCH($J986,SorP!$B$1:$B$6230,0))))</f>
        <v/>
      </c>
      <c r="U986" s="280"/>
      <c r="V986" s="281" t="e">
        <f>IF(C986="",NA(),MATCH($B986&amp;$C986,'Smelter Look-up'!$J:$J,0))</f>
        <v>#N/A</v>
      </c>
      <c r="W986" s="282"/>
      <c r="X986" s="282">
        <f t="shared" ca="1" si="46"/>
        <v>0</v>
      </c>
      <c r="Y986" s="282"/>
      <c r="Z986" s="282"/>
      <c r="AB986" s="284" t="str">
        <f t="shared" si="47"/>
        <v/>
      </c>
    </row>
    <row r="987" spans="1:28" s="283" customFormat="1" ht="20.25">
      <c r="A987" s="235"/>
      <c r="B987" s="236" t="str">
        <f>IF(LEN(A987)=0,"",INDEX('Smelter Look-up'!$A:$A,MATCH($A987,'Smelter Look-up'!$E:$E,0)))</f>
        <v/>
      </c>
      <c r="C987" s="242" t="str">
        <f>IF(LEN(A987)=0,"",INDEX('Smelter Look-up'!$C:$C,MATCH($A987,'Smelter Look-up'!$E:$E,0)))</f>
        <v/>
      </c>
      <c r="D987" s="236"/>
      <c r="E987" s="236" t="str">
        <f ca="1">IF(ISERROR($V987),"",OFFSET('Smelter Look-up'!$D$4,$V987-4,0)&amp;"")</f>
        <v/>
      </c>
      <c r="F987" s="236" t="str">
        <f ca="1">IF(ISERROR($V987),"",OFFSET('Smelter Look-up'!$E$4,$V987-4,0))</f>
        <v/>
      </c>
      <c r="G987" s="236" t="str">
        <f ca="1">IF(C987=$X$4,"Enter smelter details", IF(ISERROR($V987),"",OFFSET('Smelter Look-up'!$F$4,$V987-4,0)))</f>
        <v/>
      </c>
      <c r="H987" s="237" t="str">
        <f ca="1">IF(ISERROR($V987),"",OFFSET('Smelter Look-up'!$G$4,$V987-4,0))</f>
        <v/>
      </c>
      <c r="I987" s="238" t="str">
        <f ca="1">IF(ISERROR($V987),"",OFFSET('Smelter Look-up'!$H$4,$V987-4,0))</f>
        <v/>
      </c>
      <c r="J987" s="238" t="str">
        <f ca="1">IF(ISERROR($V987),"",OFFSET('Smelter Look-up'!$I$4,$V987-4,0))</f>
        <v/>
      </c>
      <c r="K987" s="240"/>
      <c r="L987" s="240"/>
      <c r="M987" s="240"/>
      <c r="N987" s="240"/>
      <c r="O987" s="240"/>
      <c r="P987" s="239"/>
      <c r="Q987" s="241"/>
      <c r="R987" s="236" t="str">
        <f ca="1">IF(ISERROR($V987),"",OFFSET('Smelter Look-up'!$C$4,$V987-4,0)&amp;"")</f>
        <v/>
      </c>
      <c r="S987" s="250" t="str">
        <f t="shared" ca="1" si="45"/>
        <v/>
      </c>
      <c r="T987" s="250" t="str">
        <f ca="1">IF(B987="","",IF(ISERROR(MATCH($J987,SorP!$B$1:$B$6230,0)),"",INDIRECT("'SorP'!$A$"&amp;MATCH($J987,SorP!$B$1:$B$6230,0))))</f>
        <v/>
      </c>
      <c r="U987" s="280"/>
      <c r="V987" s="281" t="e">
        <f>IF(C987="",NA(),MATCH($B987&amp;$C987,'Smelter Look-up'!$J:$J,0))</f>
        <v>#N/A</v>
      </c>
      <c r="W987" s="282"/>
      <c r="X987" s="282">
        <f t="shared" ca="1" si="46"/>
        <v>0</v>
      </c>
      <c r="Y987" s="282"/>
      <c r="Z987" s="282"/>
      <c r="AB987" s="284" t="str">
        <f t="shared" si="47"/>
        <v/>
      </c>
    </row>
    <row r="988" spans="1:28" s="283" customFormat="1" ht="20.25">
      <c r="A988" s="235"/>
      <c r="B988" s="236" t="str">
        <f>IF(LEN(A988)=0,"",INDEX('Smelter Look-up'!$A:$A,MATCH($A988,'Smelter Look-up'!$E:$E,0)))</f>
        <v/>
      </c>
      <c r="C988" s="242" t="str">
        <f>IF(LEN(A988)=0,"",INDEX('Smelter Look-up'!$C:$C,MATCH($A988,'Smelter Look-up'!$E:$E,0)))</f>
        <v/>
      </c>
      <c r="D988" s="236"/>
      <c r="E988" s="236" t="str">
        <f ca="1">IF(ISERROR($V988),"",OFFSET('Smelter Look-up'!$D$4,$V988-4,0)&amp;"")</f>
        <v/>
      </c>
      <c r="F988" s="236" t="str">
        <f ca="1">IF(ISERROR($V988),"",OFFSET('Smelter Look-up'!$E$4,$V988-4,0))</f>
        <v/>
      </c>
      <c r="G988" s="236" t="str">
        <f ca="1">IF(C988=$X$4,"Enter smelter details", IF(ISERROR($V988),"",OFFSET('Smelter Look-up'!$F$4,$V988-4,0)))</f>
        <v/>
      </c>
      <c r="H988" s="237" t="str">
        <f ca="1">IF(ISERROR($V988),"",OFFSET('Smelter Look-up'!$G$4,$V988-4,0))</f>
        <v/>
      </c>
      <c r="I988" s="238" t="str">
        <f ca="1">IF(ISERROR($V988),"",OFFSET('Smelter Look-up'!$H$4,$V988-4,0))</f>
        <v/>
      </c>
      <c r="J988" s="238" t="str">
        <f ca="1">IF(ISERROR($V988),"",OFFSET('Smelter Look-up'!$I$4,$V988-4,0))</f>
        <v/>
      </c>
      <c r="K988" s="240"/>
      <c r="L988" s="240"/>
      <c r="M988" s="240"/>
      <c r="N988" s="240"/>
      <c r="O988" s="240"/>
      <c r="P988" s="239"/>
      <c r="Q988" s="241"/>
      <c r="R988" s="236" t="str">
        <f ca="1">IF(ISERROR($V988),"",OFFSET('Smelter Look-up'!$C$4,$V988-4,0)&amp;"")</f>
        <v/>
      </c>
      <c r="S988" s="250" t="str">
        <f t="shared" ca="1" si="45"/>
        <v/>
      </c>
      <c r="T988" s="250" t="str">
        <f ca="1">IF(B988="","",IF(ISERROR(MATCH($J988,SorP!$B$1:$B$6230,0)),"",INDIRECT("'SorP'!$A$"&amp;MATCH($J988,SorP!$B$1:$B$6230,0))))</f>
        <v/>
      </c>
      <c r="U988" s="280"/>
      <c r="V988" s="281" t="e">
        <f>IF(C988="",NA(),MATCH($B988&amp;$C988,'Smelter Look-up'!$J:$J,0))</f>
        <v>#N/A</v>
      </c>
      <c r="W988" s="282"/>
      <c r="X988" s="282">
        <f t="shared" ca="1" si="46"/>
        <v>0</v>
      </c>
      <c r="Y988" s="282"/>
      <c r="Z988" s="282"/>
      <c r="AB988" s="284" t="str">
        <f t="shared" si="47"/>
        <v/>
      </c>
    </row>
    <row r="989" spans="1:28" s="283" customFormat="1" ht="20.25">
      <c r="A989" s="235"/>
      <c r="B989" s="236" t="str">
        <f>IF(LEN(A989)=0,"",INDEX('Smelter Look-up'!$A:$A,MATCH($A989,'Smelter Look-up'!$E:$E,0)))</f>
        <v/>
      </c>
      <c r="C989" s="242" t="str">
        <f>IF(LEN(A989)=0,"",INDEX('Smelter Look-up'!$C:$C,MATCH($A989,'Smelter Look-up'!$E:$E,0)))</f>
        <v/>
      </c>
      <c r="D989" s="236"/>
      <c r="E989" s="236" t="str">
        <f ca="1">IF(ISERROR($V989),"",OFFSET('Smelter Look-up'!$D$4,$V989-4,0)&amp;"")</f>
        <v/>
      </c>
      <c r="F989" s="236" t="str">
        <f ca="1">IF(ISERROR($V989),"",OFFSET('Smelter Look-up'!$E$4,$V989-4,0))</f>
        <v/>
      </c>
      <c r="G989" s="236" t="str">
        <f ca="1">IF(C989=$X$4,"Enter smelter details", IF(ISERROR($V989),"",OFFSET('Smelter Look-up'!$F$4,$V989-4,0)))</f>
        <v/>
      </c>
      <c r="H989" s="237" t="str">
        <f ca="1">IF(ISERROR($V989),"",OFFSET('Smelter Look-up'!$G$4,$V989-4,0))</f>
        <v/>
      </c>
      <c r="I989" s="238" t="str">
        <f ca="1">IF(ISERROR($V989),"",OFFSET('Smelter Look-up'!$H$4,$V989-4,0))</f>
        <v/>
      </c>
      <c r="J989" s="238" t="str">
        <f ca="1">IF(ISERROR($V989),"",OFFSET('Smelter Look-up'!$I$4,$V989-4,0))</f>
        <v/>
      </c>
      <c r="K989" s="240"/>
      <c r="L989" s="240"/>
      <c r="M989" s="240"/>
      <c r="N989" s="240"/>
      <c r="O989" s="240"/>
      <c r="P989" s="239"/>
      <c r="Q989" s="241"/>
      <c r="R989" s="236" t="str">
        <f ca="1">IF(ISERROR($V989),"",OFFSET('Smelter Look-up'!$C$4,$V989-4,0)&amp;"")</f>
        <v/>
      </c>
      <c r="S989" s="250" t="str">
        <f t="shared" ca="1" si="45"/>
        <v/>
      </c>
      <c r="T989" s="250" t="str">
        <f ca="1">IF(B989="","",IF(ISERROR(MATCH($J989,SorP!$B$1:$B$6230,0)),"",INDIRECT("'SorP'!$A$"&amp;MATCH($J989,SorP!$B$1:$B$6230,0))))</f>
        <v/>
      </c>
      <c r="U989" s="280"/>
      <c r="V989" s="281" t="e">
        <f>IF(C989="",NA(),MATCH($B989&amp;$C989,'Smelter Look-up'!$J:$J,0))</f>
        <v>#N/A</v>
      </c>
      <c r="W989" s="282"/>
      <c r="X989" s="282">
        <f t="shared" ca="1" si="46"/>
        <v>0</v>
      </c>
      <c r="Y989" s="282"/>
      <c r="Z989" s="282"/>
      <c r="AB989" s="284" t="str">
        <f t="shared" si="47"/>
        <v/>
      </c>
    </row>
    <row r="990" spans="1:28" s="283" customFormat="1" ht="20.25">
      <c r="A990" s="235"/>
      <c r="B990" s="236" t="str">
        <f>IF(LEN(A990)=0,"",INDEX('Smelter Look-up'!$A:$A,MATCH($A990,'Smelter Look-up'!$E:$E,0)))</f>
        <v/>
      </c>
      <c r="C990" s="242" t="str">
        <f>IF(LEN(A990)=0,"",INDEX('Smelter Look-up'!$C:$C,MATCH($A990,'Smelter Look-up'!$E:$E,0)))</f>
        <v/>
      </c>
      <c r="D990" s="236"/>
      <c r="E990" s="236" t="str">
        <f ca="1">IF(ISERROR($V990),"",OFFSET('Smelter Look-up'!$D$4,$V990-4,0)&amp;"")</f>
        <v/>
      </c>
      <c r="F990" s="236" t="str">
        <f ca="1">IF(ISERROR($V990),"",OFFSET('Smelter Look-up'!$E$4,$V990-4,0))</f>
        <v/>
      </c>
      <c r="G990" s="236" t="str">
        <f ca="1">IF(C990=$X$4,"Enter smelter details", IF(ISERROR($V990),"",OFFSET('Smelter Look-up'!$F$4,$V990-4,0)))</f>
        <v/>
      </c>
      <c r="H990" s="237" t="str">
        <f ca="1">IF(ISERROR($V990),"",OFFSET('Smelter Look-up'!$G$4,$V990-4,0))</f>
        <v/>
      </c>
      <c r="I990" s="238" t="str">
        <f ca="1">IF(ISERROR($V990),"",OFFSET('Smelter Look-up'!$H$4,$V990-4,0))</f>
        <v/>
      </c>
      <c r="J990" s="238" t="str">
        <f ca="1">IF(ISERROR($V990),"",OFFSET('Smelter Look-up'!$I$4,$V990-4,0))</f>
        <v/>
      </c>
      <c r="K990" s="240"/>
      <c r="L990" s="240"/>
      <c r="M990" s="240"/>
      <c r="N990" s="240"/>
      <c r="O990" s="240"/>
      <c r="P990" s="239"/>
      <c r="Q990" s="241"/>
      <c r="R990" s="236" t="str">
        <f ca="1">IF(ISERROR($V990),"",OFFSET('Smelter Look-up'!$C$4,$V990-4,0)&amp;"")</f>
        <v/>
      </c>
      <c r="S990" s="250" t="str">
        <f t="shared" ca="1" si="45"/>
        <v/>
      </c>
      <c r="T990" s="250" t="str">
        <f ca="1">IF(B990="","",IF(ISERROR(MATCH($J990,SorP!$B$1:$B$6230,0)),"",INDIRECT("'SorP'!$A$"&amp;MATCH($J990,SorP!$B$1:$B$6230,0))))</f>
        <v/>
      </c>
      <c r="U990" s="280"/>
      <c r="V990" s="281" t="e">
        <f>IF(C990="",NA(),MATCH($B990&amp;$C990,'Smelter Look-up'!$J:$J,0))</f>
        <v>#N/A</v>
      </c>
      <c r="W990" s="282"/>
      <c r="X990" s="282">
        <f t="shared" ca="1" si="46"/>
        <v>0</v>
      </c>
      <c r="Y990" s="282"/>
      <c r="Z990" s="282"/>
      <c r="AB990" s="284" t="str">
        <f t="shared" si="47"/>
        <v/>
      </c>
    </row>
    <row r="991" spans="1:28" s="283" customFormat="1" ht="20.25">
      <c r="A991" s="235"/>
      <c r="B991" s="236" t="str">
        <f>IF(LEN(A991)=0,"",INDEX('Smelter Look-up'!$A:$A,MATCH($A991,'Smelter Look-up'!$E:$E,0)))</f>
        <v/>
      </c>
      <c r="C991" s="242" t="str">
        <f>IF(LEN(A991)=0,"",INDEX('Smelter Look-up'!$C:$C,MATCH($A991,'Smelter Look-up'!$E:$E,0)))</f>
        <v/>
      </c>
      <c r="D991" s="236"/>
      <c r="E991" s="236" t="str">
        <f ca="1">IF(ISERROR($V991),"",OFFSET('Smelter Look-up'!$D$4,$V991-4,0)&amp;"")</f>
        <v/>
      </c>
      <c r="F991" s="236" t="str">
        <f ca="1">IF(ISERROR($V991),"",OFFSET('Smelter Look-up'!$E$4,$V991-4,0))</f>
        <v/>
      </c>
      <c r="G991" s="236" t="str">
        <f ca="1">IF(C991=$X$4,"Enter smelter details", IF(ISERROR($V991),"",OFFSET('Smelter Look-up'!$F$4,$V991-4,0)))</f>
        <v/>
      </c>
      <c r="H991" s="237" t="str">
        <f ca="1">IF(ISERROR($V991),"",OFFSET('Smelter Look-up'!$G$4,$V991-4,0))</f>
        <v/>
      </c>
      <c r="I991" s="238" t="str">
        <f ca="1">IF(ISERROR($V991),"",OFFSET('Smelter Look-up'!$H$4,$V991-4,0))</f>
        <v/>
      </c>
      <c r="J991" s="238" t="str">
        <f ca="1">IF(ISERROR($V991),"",OFFSET('Smelter Look-up'!$I$4,$V991-4,0))</f>
        <v/>
      </c>
      <c r="K991" s="240"/>
      <c r="L991" s="240"/>
      <c r="M991" s="240"/>
      <c r="N991" s="240"/>
      <c r="O991" s="240"/>
      <c r="P991" s="239"/>
      <c r="Q991" s="241"/>
      <c r="R991" s="236" t="str">
        <f ca="1">IF(ISERROR($V991),"",OFFSET('Smelter Look-up'!$C$4,$V991-4,0)&amp;"")</f>
        <v/>
      </c>
      <c r="S991" s="250" t="str">
        <f t="shared" ca="1" si="45"/>
        <v/>
      </c>
      <c r="T991" s="250" t="str">
        <f ca="1">IF(B991="","",IF(ISERROR(MATCH($J991,SorP!$B$1:$B$6230,0)),"",INDIRECT("'SorP'!$A$"&amp;MATCH($J991,SorP!$B$1:$B$6230,0))))</f>
        <v/>
      </c>
      <c r="U991" s="280"/>
      <c r="V991" s="281" t="e">
        <f>IF(C991="",NA(),MATCH($B991&amp;$C991,'Smelter Look-up'!$J:$J,0))</f>
        <v>#N/A</v>
      </c>
      <c r="W991" s="282"/>
      <c r="X991" s="282">
        <f t="shared" ca="1" si="46"/>
        <v>0</v>
      </c>
      <c r="Y991" s="282"/>
      <c r="Z991" s="282"/>
      <c r="AB991" s="284" t="str">
        <f t="shared" si="47"/>
        <v/>
      </c>
    </row>
    <row r="992" spans="1:28" s="283" customFormat="1" ht="20.25">
      <c r="A992" s="235"/>
      <c r="B992" s="236" t="str">
        <f>IF(LEN(A992)=0,"",INDEX('Smelter Look-up'!$A:$A,MATCH($A992,'Smelter Look-up'!$E:$E,0)))</f>
        <v/>
      </c>
      <c r="C992" s="242" t="str">
        <f>IF(LEN(A992)=0,"",INDEX('Smelter Look-up'!$C:$C,MATCH($A992,'Smelter Look-up'!$E:$E,0)))</f>
        <v/>
      </c>
      <c r="D992" s="236"/>
      <c r="E992" s="236" t="str">
        <f ca="1">IF(ISERROR($V992),"",OFFSET('Smelter Look-up'!$D$4,$V992-4,0)&amp;"")</f>
        <v/>
      </c>
      <c r="F992" s="236" t="str">
        <f ca="1">IF(ISERROR($V992),"",OFFSET('Smelter Look-up'!$E$4,$V992-4,0))</f>
        <v/>
      </c>
      <c r="G992" s="236" t="str">
        <f ca="1">IF(C992=$X$4,"Enter smelter details", IF(ISERROR($V992),"",OFFSET('Smelter Look-up'!$F$4,$V992-4,0)))</f>
        <v/>
      </c>
      <c r="H992" s="237" t="str">
        <f ca="1">IF(ISERROR($V992),"",OFFSET('Smelter Look-up'!$G$4,$V992-4,0))</f>
        <v/>
      </c>
      <c r="I992" s="238" t="str">
        <f ca="1">IF(ISERROR($V992),"",OFFSET('Smelter Look-up'!$H$4,$V992-4,0))</f>
        <v/>
      </c>
      <c r="J992" s="238" t="str">
        <f ca="1">IF(ISERROR($V992),"",OFFSET('Smelter Look-up'!$I$4,$V992-4,0))</f>
        <v/>
      </c>
      <c r="K992" s="240"/>
      <c r="L992" s="240"/>
      <c r="M992" s="240"/>
      <c r="N992" s="240"/>
      <c r="O992" s="240"/>
      <c r="P992" s="239"/>
      <c r="Q992" s="241"/>
      <c r="R992" s="236" t="str">
        <f ca="1">IF(ISERROR($V992),"",OFFSET('Smelter Look-up'!$C$4,$V992-4,0)&amp;"")</f>
        <v/>
      </c>
      <c r="S992" s="250" t="str">
        <f t="shared" ca="1" si="45"/>
        <v/>
      </c>
      <c r="T992" s="250" t="str">
        <f ca="1">IF(B992="","",IF(ISERROR(MATCH($J992,SorP!$B$1:$B$6230,0)),"",INDIRECT("'SorP'!$A$"&amp;MATCH($J992,SorP!$B$1:$B$6230,0))))</f>
        <v/>
      </c>
      <c r="U992" s="280"/>
      <c r="V992" s="281" t="e">
        <f>IF(C992="",NA(),MATCH($B992&amp;$C992,'Smelter Look-up'!$J:$J,0))</f>
        <v>#N/A</v>
      </c>
      <c r="W992" s="282"/>
      <c r="X992" s="282">
        <f t="shared" ca="1" si="46"/>
        <v>0</v>
      </c>
      <c r="Y992" s="282"/>
      <c r="Z992" s="282"/>
      <c r="AB992" s="284" t="str">
        <f t="shared" si="47"/>
        <v/>
      </c>
    </row>
    <row r="993" spans="1:28" s="283" customFormat="1" ht="20.25">
      <c r="A993" s="235"/>
      <c r="B993" s="236" t="str">
        <f>IF(LEN(A993)=0,"",INDEX('Smelter Look-up'!$A:$A,MATCH($A993,'Smelter Look-up'!$E:$E,0)))</f>
        <v/>
      </c>
      <c r="C993" s="242" t="str">
        <f>IF(LEN(A993)=0,"",INDEX('Smelter Look-up'!$C:$C,MATCH($A993,'Smelter Look-up'!$E:$E,0)))</f>
        <v/>
      </c>
      <c r="D993" s="236"/>
      <c r="E993" s="236" t="str">
        <f ca="1">IF(ISERROR($V993),"",OFFSET('Smelter Look-up'!$D$4,$V993-4,0)&amp;"")</f>
        <v/>
      </c>
      <c r="F993" s="236" t="str">
        <f ca="1">IF(ISERROR($V993),"",OFFSET('Smelter Look-up'!$E$4,$V993-4,0))</f>
        <v/>
      </c>
      <c r="G993" s="236" t="str">
        <f ca="1">IF(C993=$X$4,"Enter smelter details", IF(ISERROR($V993),"",OFFSET('Smelter Look-up'!$F$4,$V993-4,0)))</f>
        <v/>
      </c>
      <c r="H993" s="237" t="str">
        <f ca="1">IF(ISERROR($V993),"",OFFSET('Smelter Look-up'!$G$4,$V993-4,0))</f>
        <v/>
      </c>
      <c r="I993" s="238" t="str">
        <f ca="1">IF(ISERROR($V993),"",OFFSET('Smelter Look-up'!$H$4,$V993-4,0))</f>
        <v/>
      </c>
      <c r="J993" s="238" t="str">
        <f ca="1">IF(ISERROR($V993),"",OFFSET('Smelter Look-up'!$I$4,$V993-4,0))</f>
        <v/>
      </c>
      <c r="K993" s="240"/>
      <c r="L993" s="240"/>
      <c r="M993" s="240"/>
      <c r="N993" s="240"/>
      <c r="O993" s="240"/>
      <c r="P993" s="239"/>
      <c r="Q993" s="241"/>
      <c r="R993" s="236" t="str">
        <f ca="1">IF(ISERROR($V993),"",OFFSET('Smelter Look-up'!$C$4,$V993-4,0)&amp;"")</f>
        <v/>
      </c>
      <c r="S993" s="250" t="str">
        <f t="shared" ca="1" si="45"/>
        <v/>
      </c>
      <c r="T993" s="250" t="str">
        <f ca="1">IF(B993="","",IF(ISERROR(MATCH($J993,SorP!$B$1:$B$6230,0)),"",INDIRECT("'SorP'!$A$"&amp;MATCH($J993,SorP!$B$1:$B$6230,0))))</f>
        <v/>
      </c>
      <c r="U993" s="280"/>
      <c r="V993" s="281" t="e">
        <f>IF(C993="",NA(),MATCH($B993&amp;$C993,'Smelter Look-up'!$J:$J,0))</f>
        <v>#N/A</v>
      </c>
      <c r="W993" s="282"/>
      <c r="X993" s="282">
        <f t="shared" ca="1" si="46"/>
        <v>0</v>
      </c>
      <c r="Y993" s="282"/>
      <c r="Z993" s="282"/>
      <c r="AB993" s="284" t="str">
        <f t="shared" si="47"/>
        <v/>
      </c>
    </row>
    <row r="994" spans="1:28" s="283" customFormat="1" ht="20.25">
      <c r="A994" s="235"/>
      <c r="B994" s="236" t="str">
        <f>IF(LEN(A994)=0,"",INDEX('Smelter Look-up'!$A:$A,MATCH($A994,'Smelter Look-up'!$E:$E,0)))</f>
        <v/>
      </c>
      <c r="C994" s="242" t="str">
        <f>IF(LEN(A994)=0,"",INDEX('Smelter Look-up'!$C:$C,MATCH($A994,'Smelter Look-up'!$E:$E,0)))</f>
        <v/>
      </c>
      <c r="D994" s="236"/>
      <c r="E994" s="236" t="str">
        <f ca="1">IF(ISERROR($V994),"",OFFSET('Smelter Look-up'!$D$4,$V994-4,0)&amp;"")</f>
        <v/>
      </c>
      <c r="F994" s="236" t="str">
        <f ca="1">IF(ISERROR($V994),"",OFFSET('Smelter Look-up'!$E$4,$V994-4,0))</f>
        <v/>
      </c>
      <c r="G994" s="236" t="str">
        <f ca="1">IF(C994=$X$4,"Enter smelter details", IF(ISERROR($V994),"",OFFSET('Smelter Look-up'!$F$4,$V994-4,0)))</f>
        <v/>
      </c>
      <c r="H994" s="237" t="str">
        <f ca="1">IF(ISERROR($V994),"",OFFSET('Smelter Look-up'!$G$4,$V994-4,0))</f>
        <v/>
      </c>
      <c r="I994" s="238" t="str">
        <f ca="1">IF(ISERROR($V994),"",OFFSET('Smelter Look-up'!$H$4,$V994-4,0))</f>
        <v/>
      </c>
      <c r="J994" s="238" t="str">
        <f ca="1">IF(ISERROR($V994),"",OFFSET('Smelter Look-up'!$I$4,$V994-4,0))</f>
        <v/>
      </c>
      <c r="K994" s="240"/>
      <c r="L994" s="240"/>
      <c r="M994" s="240"/>
      <c r="N994" s="240"/>
      <c r="O994" s="240"/>
      <c r="P994" s="239"/>
      <c r="Q994" s="241"/>
      <c r="R994" s="236" t="str">
        <f ca="1">IF(ISERROR($V994),"",OFFSET('Smelter Look-up'!$C$4,$V994-4,0)&amp;"")</f>
        <v/>
      </c>
      <c r="S994" s="250" t="str">
        <f t="shared" ca="1" si="45"/>
        <v/>
      </c>
      <c r="T994" s="250" t="str">
        <f ca="1">IF(B994="","",IF(ISERROR(MATCH($J994,SorP!$B$1:$B$6230,0)),"",INDIRECT("'SorP'!$A$"&amp;MATCH($J994,SorP!$B$1:$B$6230,0))))</f>
        <v/>
      </c>
      <c r="U994" s="280"/>
      <c r="V994" s="281" t="e">
        <f>IF(C994="",NA(),MATCH($B994&amp;$C994,'Smelter Look-up'!$J:$J,0))</f>
        <v>#N/A</v>
      </c>
      <c r="W994" s="282"/>
      <c r="X994" s="282">
        <f t="shared" ca="1" si="46"/>
        <v>0</v>
      </c>
      <c r="Y994" s="282"/>
      <c r="Z994" s="282"/>
      <c r="AB994" s="284" t="str">
        <f t="shared" si="47"/>
        <v/>
      </c>
    </row>
    <row r="995" spans="1:28" s="283" customFormat="1" ht="20.25">
      <c r="A995" s="235"/>
      <c r="B995" s="236" t="str">
        <f>IF(LEN(A995)=0,"",INDEX('Smelter Look-up'!$A:$A,MATCH($A995,'Smelter Look-up'!$E:$E,0)))</f>
        <v/>
      </c>
      <c r="C995" s="242" t="str">
        <f>IF(LEN(A995)=0,"",INDEX('Smelter Look-up'!$C:$C,MATCH($A995,'Smelter Look-up'!$E:$E,0)))</f>
        <v/>
      </c>
      <c r="D995" s="236"/>
      <c r="E995" s="236" t="str">
        <f ca="1">IF(ISERROR($V995),"",OFFSET('Smelter Look-up'!$D$4,$V995-4,0)&amp;"")</f>
        <v/>
      </c>
      <c r="F995" s="236" t="str">
        <f ca="1">IF(ISERROR($V995),"",OFFSET('Smelter Look-up'!$E$4,$V995-4,0))</f>
        <v/>
      </c>
      <c r="G995" s="236" t="str">
        <f ca="1">IF(C995=$X$4,"Enter smelter details", IF(ISERROR($V995),"",OFFSET('Smelter Look-up'!$F$4,$V995-4,0)))</f>
        <v/>
      </c>
      <c r="H995" s="237" t="str">
        <f ca="1">IF(ISERROR($V995),"",OFFSET('Smelter Look-up'!$G$4,$V995-4,0))</f>
        <v/>
      </c>
      <c r="I995" s="238" t="str">
        <f ca="1">IF(ISERROR($V995),"",OFFSET('Smelter Look-up'!$H$4,$V995-4,0))</f>
        <v/>
      </c>
      <c r="J995" s="238" t="str">
        <f ca="1">IF(ISERROR($V995),"",OFFSET('Smelter Look-up'!$I$4,$V995-4,0))</f>
        <v/>
      </c>
      <c r="K995" s="240"/>
      <c r="L995" s="240"/>
      <c r="M995" s="240"/>
      <c r="N995" s="240"/>
      <c r="O995" s="240"/>
      <c r="P995" s="239"/>
      <c r="Q995" s="241"/>
      <c r="R995" s="236" t="str">
        <f ca="1">IF(ISERROR($V995),"",OFFSET('Smelter Look-up'!$C$4,$V995-4,0)&amp;"")</f>
        <v/>
      </c>
      <c r="S995" s="250" t="str">
        <f t="shared" ca="1" si="45"/>
        <v/>
      </c>
      <c r="T995" s="250" t="str">
        <f ca="1">IF(B995="","",IF(ISERROR(MATCH($J995,SorP!$B$1:$B$6230,0)),"",INDIRECT("'SorP'!$A$"&amp;MATCH($J995,SorP!$B$1:$B$6230,0))))</f>
        <v/>
      </c>
      <c r="U995" s="280"/>
      <c r="V995" s="281" t="e">
        <f>IF(C995="",NA(),MATCH($B995&amp;$C995,'Smelter Look-up'!$J:$J,0))</f>
        <v>#N/A</v>
      </c>
      <c r="W995" s="282"/>
      <c r="X995" s="282">
        <f t="shared" ca="1" si="46"/>
        <v>0</v>
      </c>
      <c r="Y995" s="282"/>
      <c r="Z995" s="282"/>
      <c r="AB995" s="284" t="str">
        <f t="shared" si="47"/>
        <v/>
      </c>
    </row>
    <row r="996" spans="1:28" s="283" customFormat="1" ht="20.25">
      <c r="A996" s="235"/>
      <c r="B996" s="236" t="str">
        <f>IF(LEN(A996)=0,"",INDEX('Smelter Look-up'!$A:$A,MATCH($A996,'Smelter Look-up'!$E:$E,0)))</f>
        <v/>
      </c>
      <c r="C996" s="242" t="str">
        <f>IF(LEN(A996)=0,"",INDEX('Smelter Look-up'!$C:$C,MATCH($A996,'Smelter Look-up'!$E:$E,0)))</f>
        <v/>
      </c>
      <c r="D996" s="236"/>
      <c r="E996" s="236" t="str">
        <f ca="1">IF(ISERROR($V996),"",OFFSET('Smelter Look-up'!$D$4,$V996-4,0)&amp;"")</f>
        <v/>
      </c>
      <c r="F996" s="236" t="str">
        <f ca="1">IF(ISERROR($V996),"",OFFSET('Smelter Look-up'!$E$4,$V996-4,0))</f>
        <v/>
      </c>
      <c r="G996" s="236" t="str">
        <f ca="1">IF(C996=$X$4,"Enter smelter details", IF(ISERROR($V996),"",OFFSET('Smelter Look-up'!$F$4,$V996-4,0)))</f>
        <v/>
      </c>
      <c r="H996" s="237" t="str">
        <f ca="1">IF(ISERROR($V996),"",OFFSET('Smelter Look-up'!$G$4,$V996-4,0))</f>
        <v/>
      </c>
      <c r="I996" s="238" t="str">
        <f ca="1">IF(ISERROR($V996),"",OFFSET('Smelter Look-up'!$H$4,$V996-4,0))</f>
        <v/>
      </c>
      <c r="J996" s="238" t="str">
        <f ca="1">IF(ISERROR($V996),"",OFFSET('Smelter Look-up'!$I$4,$V996-4,0))</f>
        <v/>
      </c>
      <c r="K996" s="240"/>
      <c r="L996" s="240"/>
      <c r="M996" s="240"/>
      <c r="N996" s="240"/>
      <c r="O996" s="240"/>
      <c r="P996" s="239"/>
      <c r="Q996" s="241"/>
      <c r="R996" s="236" t="str">
        <f ca="1">IF(ISERROR($V996),"",OFFSET('Smelter Look-up'!$C$4,$V996-4,0)&amp;"")</f>
        <v/>
      </c>
      <c r="S996" s="250" t="str">
        <f t="shared" ca="1" si="45"/>
        <v/>
      </c>
      <c r="T996" s="250" t="str">
        <f ca="1">IF(B996="","",IF(ISERROR(MATCH($J996,SorP!$B$1:$B$6230,0)),"",INDIRECT("'SorP'!$A$"&amp;MATCH($J996,SorP!$B$1:$B$6230,0))))</f>
        <v/>
      </c>
      <c r="U996" s="280"/>
      <c r="V996" s="281" t="e">
        <f>IF(C996="",NA(),MATCH($B996&amp;$C996,'Smelter Look-up'!$J:$J,0))</f>
        <v>#N/A</v>
      </c>
      <c r="W996" s="282"/>
      <c r="X996" s="282">
        <f t="shared" ca="1" si="46"/>
        <v>0</v>
      </c>
      <c r="Y996" s="282"/>
      <c r="Z996" s="282"/>
      <c r="AB996" s="284" t="str">
        <f t="shared" si="47"/>
        <v/>
      </c>
    </row>
    <row r="997" spans="1:28" s="283" customFormat="1" ht="20.25">
      <c r="A997" s="235"/>
      <c r="B997" s="236" t="str">
        <f>IF(LEN(A997)=0,"",INDEX('Smelter Look-up'!$A:$A,MATCH($A997,'Smelter Look-up'!$E:$E,0)))</f>
        <v/>
      </c>
      <c r="C997" s="242" t="str">
        <f>IF(LEN(A997)=0,"",INDEX('Smelter Look-up'!$C:$C,MATCH($A997,'Smelter Look-up'!$E:$E,0)))</f>
        <v/>
      </c>
      <c r="D997" s="236"/>
      <c r="E997" s="236" t="str">
        <f ca="1">IF(ISERROR($V997),"",OFFSET('Smelter Look-up'!$D$4,$V997-4,0)&amp;"")</f>
        <v/>
      </c>
      <c r="F997" s="236" t="str">
        <f ca="1">IF(ISERROR($V997),"",OFFSET('Smelter Look-up'!$E$4,$V997-4,0))</f>
        <v/>
      </c>
      <c r="G997" s="236" t="str">
        <f ca="1">IF(C997=$X$4,"Enter smelter details", IF(ISERROR($V997),"",OFFSET('Smelter Look-up'!$F$4,$V997-4,0)))</f>
        <v/>
      </c>
      <c r="H997" s="237" t="str">
        <f ca="1">IF(ISERROR($V997),"",OFFSET('Smelter Look-up'!$G$4,$V997-4,0))</f>
        <v/>
      </c>
      <c r="I997" s="238" t="str">
        <f ca="1">IF(ISERROR($V997),"",OFFSET('Smelter Look-up'!$H$4,$V997-4,0))</f>
        <v/>
      </c>
      <c r="J997" s="238" t="str">
        <f ca="1">IF(ISERROR($V997),"",OFFSET('Smelter Look-up'!$I$4,$V997-4,0))</f>
        <v/>
      </c>
      <c r="K997" s="240"/>
      <c r="L997" s="240"/>
      <c r="M997" s="240"/>
      <c r="N997" s="240"/>
      <c r="O997" s="240"/>
      <c r="P997" s="239"/>
      <c r="Q997" s="241"/>
      <c r="R997" s="236" t="str">
        <f ca="1">IF(ISERROR($V997),"",OFFSET('Smelter Look-up'!$C$4,$V997-4,0)&amp;"")</f>
        <v/>
      </c>
      <c r="S997" s="250" t="str">
        <f t="shared" ca="1" si="45"/>
        <v/>
      </c>
      <c r="T997" s="250" t="str">
        <f ca="1">IF(B997="","",IF(ISERROR(MATCH($J997,SorP!$B$1:$B$6230,0)),"",INDIRECT("'SorP'!$A$"&amp;MATCH($J997,SorP!$B$1:$B$6230,0))))</f>
        <v/>
      </c>
      <c r="U997" s="280"/>
      <c r="V997" s="281" t="e">
        <f>IF(C997="",NA(),MATCH($B997&amp;$C997,'Smelter Look-up'!$J:$J,0))</f>
        <v>#N/A</v>
      </c>
      <c r="W997" s="282"/>
      <c r="X997" s="282">
        <f t="shared" ca="1" si="46"/>
        <v>0</v>
      </c>
      <c r="Y997" s="282"/>
      <c r="Z997" s="282"/>
      <c r="AB997" s="284" t="str">
        <f t="shared" si="47"/>
        <v/>
      </c>
    </row>
    <row r="998" spans="1:28" s="283" customFormat="1" ht="20.25">
      <c r="A998" s="235"/>
      <c r="B998" s="236" t="str">
        <f>IF(LEN(A998)=0,"",INDEX('Smelter Look-up'!$A:$A,MATCH($A998,'Smelter Look-up'!$E:$E,0)))</f>
        <v/>
      </c>
      <c r="C998" s="242" t="str">
        <f>IF(LEN(A998)=0,"",INDEX('Smelter Look-up'!$C:$C,MATCH($A998,'Smelter Look-up'!$E:$E,0)))</f>
        <v/>
      </c>
      <c r="D998" s="236"/>
      <c r="E998" s="236" t="str">
        <f ca="1">IF(ISERROR($V998),"",OFFSET('Smelter Look-up'!$D$4,$V998-4,0)&amp;"")</f>
        <v/>
      </c>
      <c r="F998" s="236" t="str">
        <f ca="1">IF(ISERROR($V998),"",OFFSET('Smelter Look-up'!$E$4,$V998-4,0))</f>
        <v/>
      </c>
      <c r="G998" s="236" t="str">
        <f ca="1">IF(C998=$X$4,"Enter smelter details", IF(ISERROR($V998),"",OFFSET('Smelter Look-up'!$F$4,$V998-4,0)))</f>
        <v/>
      </c>
      <c r="H998" s="237" t="str">
        <f ca="1">IF(ISERROR($V998),"",OFFSET('Smelter Look-up'!$G$4,$V998-4,0))</f>
        <v/>
      </c>
      <c r="I998" s="238" t="str">
        <f ca="1">IF(ISERROR($V998),"",OFFSET('Smelter Look-up'!$H$4,$V998-4,0))</f>
        <v/>
      </c>
      <c r="J998" s="238" t="str">
        <f ca="1">IF(ISERROR($V998),"",OFFSET('Smelter Look-up'!$I$4,$V998-4,0))</f>
        <v/>
      </c>
      <c r="K998" s="240"/>
      <c r="L998" s="240"/>
      <c r="M998" s="240"/>
      <c r="N998" s="240"/>
      <c r="O998" s="240"/>
      <c r="P998" s="239"/>
      <c r="Q998" s="241"/>
      <c r="R998" s="236" t="str">
        <f ca="1">IF(ISERROR($V998),"",OFFSET('Smelter Look-up'!$C$4,$V998-4,0)&amp;"")</f>
        <v/>
      </c>
      <c r="S998" s="250" t="str">
        <f t="shared" ca="1" si="45"/>
        <v/>
      </c>
      <c r="T998" s="250" t="str">
        <f ca="1">IF(B998="","",IF(ISERROR(MATCH($J998,SorP!$B$1:$B$6230,0)),"",INDIRECT("'SorP'!$A$"&amp;MATCH($J998,SorP!$B$1:$B$6230,0))))</f>
        <v/>
      </c>
      <c r="U998" s="280"/>
      <c r="V998" s="281" t="e">
        <f>IF(C998="",NA(),MATCH($B998&amp;$C998,'Smelter Look-up'!$J:$J,0))</f>
        <v>#N/A</v>
      </c>
      <c r="W998" s="282"/>
      <c r="X998" s="282">
        <f t="shared" ca="1" si="46"/>
        <v>0</v>
      </c>
      <c r="Y998" s="282"/>
      <c r="Z998" s="282"/>
      <c r="AB998" s="284" t="str">
        <f t="shared" si="47"/>
        <v/>
      </c>
    </row>
    <row r="999" spans="1:28" s="283" customFormat="1" ht="20.25">
      <c r="A999" s="235"/>
      <c r="B999" s="236" t="str">
        <f>IF(LEN(A999)=0,"",INDEX('Smelter Look-up'!$A:$A,MATCH($A999,'Smelter Look-up'!$E:$E,0)))</f>
        <v/>
      </c>
      <c r="C999" s="242" t="str">
        <f>IF(LEN(A999)=0,"",INDEX('Smelter Look-up'!$C:$C,MATCH($A999,'Smelter Look-up'!$E:$E,0)))</f>
        <v/>
      </c>
      <c r="D999" s="236"/>
      <c r="E999" s="236" t="str">
        <f ca="1">IF(ISERROR($V999),"",OFFSET('Smelter Look-up'!$D$4,$V999-4,0)&amp;"")</f>
        <v/>
      </c>
      <c r="F999" s="236" t="str">
        <f ca="1">IF(ISERROR($V999),"",OFFSET('Smelter Look-up'!$E$4,$V999-4,0))</f>
        <v/>
      </c>
      <c r="G999" s="236" t="str">
        <f ca="1">IF(C999=$X$4,"Enter smelter details", IF(ISERROR($V999),"",OFFSET('Smelter Look-up'!$F$4,$V999-4,0)))</f>
        <v/>
      </c>
      <c r="H999" s="237" t="str">
        <f ca="1">IF(ISERROR($V999),"",OFFSET('Smelter Look-up'!$G$4,$V999-4,0))</f>
        <v/>
      </c>
      <c r="I999" s="238" t="str">
        <f ca="1">IF(ISERROR($V999),"",OFFSET('Smelter Look-up'!$H$4,$V999-4,0))</f>
        <v/>
      </c>
      <c r="J999" s="238" t="str">
        <f ca="1">IF(ISERROR($V999),"",OFFSET('Smelter Look-up'!$I$4,$V999-4,0))</f>
        <v/>
      </c>
      <c r="K999" s="240"/>
      <c r="L999" s="240"/>
      <c r="M999" s="240"/>
      <c r="N999" s="240"/>
      <c r="O999" s="240"/>
      <c r="P999" s="239"/>
      <c r="Q999" s="241"/>
      <c r="R999" s="236" t="str">
        <f ca="1">IF(ISERROR($V999),"",OFFSET('Smelter Look-up'!$C$4,$V999-4,0)&amp;"")</f>
        <v/>
      </c>
      <c r="S999" s="250" t="str">
        <f t="shared" ca="1" si="45"/>
        <v/>
      </c>
      <c r="T999" s="250" t="str">
        <f ca="1">IF(B999="","",IF(ISERROR(MATCH($J999,SorP!$B$1:$B$6230,0)),"",INDIRECT("'SorP'!$A$"&amp;MATCH($J999,SorP!$B$1:$B$6230,0))))</f>
        <v/>
      </c>
      <c r="U999" s="280"/>
      <c r="V999" s="281" t="e">
        <f>IF(C999="",NA(),MATCH($B999&amp;$C999,'Smelter Look-up'!$J:$J,0))</f>
        <v>#N/A</v>
      </c>
      <c r="W999" s="282"/>
      <c r="X999" s="282">
        <f t="shared" ca="1" si="46"/>
        <v>0</v>
      </c>
      <c r="Y999" s="282"/>
      <c r="Z999" s="282"/>
      <c r="AB999" s="284" t="str">
        <f t="shared" si="47"/>
        <v/>
      </c>
    </row>
    <row r="1000" spans="1:28" s="283" customFormat="1" ht="20.25">
      <c r="A1000" s="235"/>
      <c r="B1000" s="236" t="str">
        <f>IF(LEN(A1000)=0,"",INDEX('Smelter Look-up'!$A:$A,MATCH($A1000,'Smelter Look-up'!$E:$E,0)))</f>
        <v/>
      </c>
      <c r="C1000" s="242" t="str">
        <f>IF(LEN(A1000)=0,"",INDEX('Smelter Look-up'!$C:$C,MATCH($A1000,'Smelter Look-up'!$E:$E,0)))</f>
        <v/>
      </c>
      <c r="D1000" s="236"/>
      <c r="E1000" s="236" t="str">
        <f ca="1">IF(ISERROR($V1000),"",OFFSET('Smelter Look-up'!$D$4,$V1000-4,0)&amp;"")</f>
        <v/>
      </c>
      <c r="F1000" s="236" t="str">
        <f ca="1">IF(ISERROR($V1000),"",OFFSET('Smelter Look-up'!$E$4,$V1000-4,0))</f>
        <v/>
      </c>
      <c r="G1000" s="236" t="str">
        <f ca="1">IF(C1000=$X$4,"Enter smelter details", IF(ISERROR($V1000),"",OFFSET('Smelter Look-up'!$F$4,$V1000-4,0)))</f>
        <v/>
      </c>
      <c r="H1000" s="237" t="str">
        <f ca="1">IF(ISERROR($V1000),"",OFFSET('Smelter Look-up'!$G$4,$V1000-4,0))</f>
        <v/>
      </c>
      <c r="I1000" s="238" t="str">
        <f ca="1">IF(ISERROR($V1000),"",OFFSET('Smelter Look-up'!$H$4,$V1000-4,0))</f>
        <v/>
      </c>
      <c r="J1000" s="238" t="str">
        <f ca="1">IF(ISERROR($V1000),"",OFFSET('Smelter Look-up'!$I$4,$V1000-4,0))</f>
        <v/>
      </c>
      <c r="K1000" s="240"/>
      <c r="L1000" s="240"/>
      <c r="M1000" s="240"/>
      <c r="N1000" s="240"/>
      <c r="O1000" s="240"/>
      <c r="P1000" s="239"/>
      <c r="Q1000" s="241"/>
      <c r="R1000" s="236" t="str">
        <f ca="1">IF(ISERROR($V1000),"",OFFSET('Smelter Look-up'!$C$4,$V1000-4,0)&amp;"")</f>
        <v/>
      </c>
      <c r="S1000" s="250" t="str">
        <f t="shared" ca="1" si="45"/>
        <v/>
      </c>
      <c r="T1000" s="250" t="str">
        <f ca="1">IF(B1000="","",IF(ISERROR(MATCH($J1000,SorP!$B$1:$B$6230,0)),"",INDIRECT("'SorP'!$A$"&amp;MATCH($J1000,SorP!$B$1:$B$6230,0))))</f>
        <v/>
      </c>
      <c r="U1000" s="280"/>
      <c r="V1000" s="281" t="e">
        <f>IF(C1000="",NA(),MATCH($B1000&amp;$C1000,'Smelter Look-up'!$J:$J,0))</f>
        <v>#N/A</v>
      </c>
      <c r="W1000" s="282"/>
      <c r="X1000" s="282">
        <f t="shared" ca="1" si="46"/>
        <v>0</v>
      </c>
      <c r="Y1000" s="282"/>
      <c r="Z1000" s="282"/>
      <c r="AB1000" s="284" t="str">
        <f t="shared" si="47"/>
        <v/>
      </c>
    </row>
    <row r="1001" spans="1:28" s="283" customFormat="1" ht="20.25">
      <c r="A1001" s="235"/>
      <c r="B1001" s="236" t="str">
        <f>IF(LEN(A1001)=0,"",INDEX('Smelter Look-up'!$A:$A,MATCH($A1001,'Smelter Look-up'!$E:$E,0)))</f>
        <v/>
      </c>
      <c r="C1001" s="242" t="str">
        <f>IF(LEN(A1001)=0,"",INDEX('Smelter Look-up'!$C:$C,MATCH($A1001,'Smelter Look-up'!$E:$E,0)))</f>
        <v/>
      </c>
      <c r="D1001" s="236"/>
      <c r="E1001" s="236" t="str">
        <f ca="1">IF(ISERROR($V1001),"",OFFSET('Smelter Look-up'!$D$4,$V1001-4,0)&amp;"")</f>
        <v/>
      </c>
      <c r="F1001" s="236" t="str">
        <f ca="1">IF(ISERROR($V1001),"",OFFSET('Smelter Look-up'!$E$4,$V1001-4,0))</f>
        <v/>
      </c>
      <c r="G1001" s="236" t="str">
        <f ca="1">IF(C1001=$X$4,"Enter smelter details", IF(ISERROR($V1001),"",OFFSET('Smelter Look-up'!$F$4,$V1001-4,0)))</f>
        <v/>
      </c>
      <c r="H1001" s="237" t="str">
        <f ca="1">IF(ISERROR($V1001),"",OFFSET('Smelter Look-up'!$G$4,$V1001-4,0))</f>
        <v/>
      </c>
      <c r="I1001" s="238" t="str">
        <f ca="1">IF(ISERROR($V1001),"",OFFSET('Smelter Look-up'!$H$4,$V1001-4,0))</f>
        <v/>
      </c>
      <c r="J1001" s="238" t="str">
        <f ca="1">IF(ISERROR($V1001),"",OFFSET('Smelter Look-up'!$I$4,$V1001-4,0))</f>
        <v/>
      </c>
      <c r="K1001" s="240"/>
      <c r="L1001" s="240"/>
      <c r="M1001" s="240"/>
      <c r="N1001" s="240"/>
      <c r="O1001" s="240"/>
      <c r="P1001" s="239"/>
      <c r="Q1001" s="241"/>
      <c r="R1001" s="236" t="str">
        <f ca="1">IF(ISERROR($V1001),"",OFFSET('Smelter Look-up'!$C$4,$V1001-4,0)&amp;"")</f>
        <v/>
      </c>
      <c r="S1001" s="250" t="str">
        <f t="shared" ca="1" si="45"/>
        <v/>
      </c>
      <c r="T1001" s="250" t="str">
        <f ca="1">IF(B1001="","",IF(ISERROR(MATCH($J1001,SorP!$B$1:$B$6230,0)),"",INDIRECT("'SorP'!$A$"&amp;MATCH($J1001,SorP!$B$1:$B$6230,0))))</f>
        <v/>
      </c>
      <c r="U1001" s="280"/>
      <c r="V1001" s="281" t="e">
        <f>IF(C1001="",NA(),MATCH($B1001&amp;$C1001,'Smelter Look-up'!$J:$J,0))</f>
        <v>#N/A</v>
      </c>
      <c r="W1001" s="282"/>
      <c r="X1001" s="282">
        <f t="shared" ca="1" si="46"/>
        <v>0</v>
      </c>
      <c r="Y1001" s="282"/>
      <c r="Z1001" s="282"/>
      <c r="AB1001" s="284" t="str">
        <f t="shared" si="47"/>
        <v/>
      </c>
    </row>
    <row r="1002" spans="1:28" s="283" customFormat="1" ht="20.25">
      <c r="A1002" s="235"/>
      <c r="B1002" s="236" t="str">
        <f>IF(LEN(A1002)=0,"",INDEX('Smelter Look-up'!$A:$A,MATCH($A1002,'Smelter Look-up'!$E:$E,0)))</f>
        <v/>
      </c>
      <c r="C1002" s="242" t="str">
        <f>IF(LEN(A1002)=0,"",INDEX('Smelter Look-up'!$C:$C,MATCH($A1002,'Smelter Look-up'!$E:$E,0)))</f>
        <v/>
      </c>
      <c r="D1002" s="236"/>
      <c r="E1002" s="236" t="str">
        <f ca="1">IF(ISERROR($V1002),"",OFFSET('Smelter Look-up'!$D$4,$V1002-4,0)&amp;"")</f>
        <v/>
      </c>
      <c r="F1002" s="236" t="str">
        <f ca="1">IF(ISERROR($V1002),"",OFFSET('Smelter Look-up'!$E$4,$V1002-4,0))</f>
        <v/>
      </c>
      <c r="G1002" s="236" t="str">
        <f ca="1">IF(C1002=$X$4,"Enter smelter details", IF(ISERROR($V1002),"",OFFSET('Smelter Look-up'!$F$4,$V1002-4,0)))</f>
        <v/>
      </c>
      <c r="H1002" s="237" t="str">
        <f ca="1">IF(ISERROR($V1002),"",OFFSET('Smelter Look-up'!$G$4,$V1002-4,0))</f>
        <v/>
      </c>
      <c r="I1002" s="238" t="str">
        <f ca="1">IF(ISERROR($V1002),"",OFFSET('Smelter Look-up'!$H$4,$V1002-4,0))</f>
        <v/>
      </c>
      <c r="J1002" s="238" t="str">
        <f ca="1">IF(ISERROR($V1002),"",OFFSET('Smelter Look-up'!$I$4,$V1002-4,0))</f>
        <v/>
      </c>
      <c r="K1002" s="240"/>
      <c r="L1002" s="240"/>
      <c r="M1002" s="240"/>
      <c r="N1002" s="240"/>
      <c r="O1002" s="240"/>
      <c r="P1002" s="239"/>
      <c r="Q1002" s="241"/>
      <c r="R1002" s="236" t="str">
        <f ca="1">IF(ISERROR($V1002),"",OFFSET('Smelter Look-up'!$C$4,$V1002-4,0)&amp;"")</f>
        <v/>
      </c>
      <c r="S1002" s="250" t="str">
        <f t="shared" ca="1" si="45"/>
        <v/>
      </c>
      <c r="T1002" s="250" t="str">
        <f ca="1">IF(B1002="","",IF(ISERROR(MATCH($J1002,SorP!$B$1:$B$6230,0)),"",INDIRECT("'SorP'!$A$"&amp;MATCH($J1002,SorP!$B$1:$B$6230,0))))</f>
        <v/>
      </c>
      <c r="U1002" s="280"/>
      <c r="V1002" s="281" t="e">
        <f>IF(C1002="",NA(),MATCH($B1002&amp;$C1002,'Smelter Look-up'!$J:$J,0))</f>
        <v>#N/A</v>
      </c>
      <c r="W1002" s="282"/>
      <c r="X1002" s="282">
        <f t="shared" ca="1" si="46"/>
        <v>0</v>
      </c>
      <c r="Y1002" s="282"/>
      <c r="Z1002" s="282"/>
      <c r="AB1002" s="284" t="str">
        <f t="shared" si="47"/>
        <v/>
      </c>
    </row>
    <row r="1003" spans="1:28" s="283" customFormat="1" ht="20.25">
      <c r="A1003" s="235"/>
      <c r="B1003" s="236" t="str">
        <f>IF(LEN(A1003)=0,"",INDEX('Smelter Look-up'!$A:$A,MATCH($A1003,'Smelter Look-up'!$E:$E,0)))</f>
        <v/>
      </c>
      <c r="C1003" s="242" t="str">
        <f>IF(LEN(A1003)=0,"",INDEX('Smelter Look-up'!$C:$C,MATCH($A1003,'Smelter Look-up'!$E:$E,0)))</f>
        <v/>
      </c>
      <c r="D1003" s="236"/>
      <c r="E1003" s="236" t="str">
        <f ca="1">IF(ISERROR($V1003),"",OFFSET('Smelter Look-up'!$D$4,$V1003-4,0)&amp;"")</f>
        <v/>
      </c>
      <c r="F1003" s="236" t="str">
        <f ca="1">IF(ISERROR($V1003),"",OFFSET('Smelter Look-up'!$E$4,$V1003-4,0))</f>
        <v/>
      </c>
      <c r="G1003" s="236" t="str">
        <f ca="1">IF(C1003=$X$4,"Enter smelter details", IF(ISERROR($V1003),"",OFFSET('Smelter Look-up'!$F$4,$V1003-4,0)))</f>
        <v/>
      </c>
      <c r="H1003" s="237" t="str">
        <f ca="1">IF(ISERROR($V1003),"",OFFSET('Smelter Look-up'!$G$4,$V1003-4,0))</f>
        <v/>
      </c>
      <c r="I1003" s="238" t="str">
        <f ca="1">IF(ISERROR($V1003),"",OFFSET('Smelter Look-up'!$H$4,$V1003-4,0))</f>
        <v/>
      </c>
      <c r="J1003" s="238" t="str">
        <f ca="1">IF(ISERROR($V1003),"",OFFSET('Smelter Look-up'!$I$4,$V1003-4,0))</f>
        <v/>
      </c>
      <c r="K1003" s="240"/>
      <c r="L1003" s="240"/>
      <c r="M1003" s="240"/>
      <c r="N1003" s="240"/>
      <c r="O1003" s="240"/>
      <c r="P1003" s="239"/>
      <c r="Q1003" s="241"/>
      <c r="R1003" s="236" t="str">
        <f ca="1">IF(ISERROR($V1003),"",OFFSET('Smelter Look-up'!$C$4,$V1003-4,0)&amp;"")</f>
        <v/>
      </c>
      <c r="S1003" s="250" t="str">
        <f t="shared" ca="1" si="45"/>
        <v/>
      </c>
      <c r="T1003" s="250" t="str">
        <f ca="1">IF(B1003="","",IF(ISERROR(MATCH($J1003,SorP!$B$1:$B$6230,0)),"",INDIRECT("'SorP'!$A$"&amp;MATCH($J1003,SorP!$B$1:$B$6230,0))))</f>
        <v/>
      </c>
      <c r="U1003" s="280"/>
      <c r="V1003" s="281" t="e">
        <f>IF(C1003="",NA(),MATCH($B1003&amp;$C1003,'Smelter Look-up'!$J:$J,0))</f>
        <v>#N/A</v>
      </c>
      <c r="W1003" s="282"/>
      <c r="X1003" s="282">
        <f t="shared" ca="1" si="46"/>
        <v>0</v>
      </c>
      <c r="Y1003" s="282"/>
      <c r="Z1003" s="282"/>
      <c r="AB1003" s="284" t="str">
        <f t="shared" si="47"/>
        <v/>
      </c>
    </row>
    <row r="1004" spans="1:28" s="283" customFormat="1" ht="20.25">
      <c r="A1004" s="235"/>
      <c r="B1004" s="236" t="str">
        <f>IF(LEN(A1004)=0,"",INDEX('Smelter Look-up'!$A:$A,MATCH($A1004,'Smelter Look-up'!$E:$E,0)))</f>
        <v/>
      </c>
      <c r="C1004" s="242" t="str">
        <f>IF(LEN(A1004)=0,"",INDEX('Smelter Look-up'!$C:$C,MATCH($A1004,'Smelter Look-up'!$E:$E,0)))</f>
        <v/>
      </c>
      <c r="D1004" s="236"/>
      <c r="E1004" s="236" t="str">
        <f ca="1">IF(ISERROR($V1004),"",OFFSET('Smelter Look-up'!$D$4,$V1004-4,0)&amp;"")</f>
        <v/>
      </c>
      <c r="F1004" s="236" t="str">
        <f ca="1">IF(ISERROR($V1004),"",OFFSET('Smelter Look-up'!$E$4,$V1004-4,0))</f>
        <v/>
      </c>
      <c r="G1004" s="236" t="str">
        <f ca="1">IF(C1004=$X$4,"Enter smelter details", IF(ISERROR($V1004),"",OFFSET('Smelter Look-up'!$F$4,$V1004-4,0)))</f>
        <v/>
      </c>
      <c r="H1004" s="237" t="str">
        <f ca="1">IF(ISERROR($V1004),"",OFFSET('Smelter Look-up'!$G$4,$V1004-4,0))</f>
        <v/>
      </c>
      <c r="I1004" s="238" t="str">
        <f ca="1">IF(ISERROR($V1004),"",OFFSET('Smelter Look-up'!$H$4,$V1004-4,0))</f>
        <v/>
      </c>
      <c r="J1004" s="238" t="str">
        <f ca="1">IF(ISERROR($V1004),"",OFFSET('Smelter Look-up'!$I$4,$V1004-4,0))</f>
        <v/>
      </c>
      <c r="K1004" s="240"/>
      <c r="L1004" s="240"/>
      <c r="M1004" s="240"/>
      <c r="N1004" s="240"/>
      <c r="O1004" s="240"/>
      <c r="P1004" s="239"/>
      <c r="Q1004" s="241"/>
      <c r="R1004" s="236" t="str">
        <f ca="1">IF(ISERROR($V1004),"",OFFSET('Smelter Look-up'!$C$4,$V1004-4,0)&amp;"")</f>
        <v/>
      </c>
      <c r="S1004" s="250" t="str">
        <f t="shared" ca="1" si="45"/>
        <v/>
      </c>
      <c r="T1004" s="250" t="str">
        <f ca="1">IF(B1004="","",IF(ISERROR(MATCH($J1004,SorP!$B$1:$B$6230,0)),"",INDIRECT("'SorP'!$A$"&amp;MATCH($J1004,SorP!$B$1:$B$6230,0))))</f>
        <v/>
      </c>
      <c r="U1004" s="280"/>
      <c r="V1004" s="281" t="e">
        <f>IF(C1004="",NA(),MATCH($B1004&amp;$C1004,'Smelter Look-up'!$J:$J,0))</f>
        <v>#N/A</v>
      </c>
      <c r="W1004" s="282"/>
      <c r="X1004" s="282">
        <f t="shared" ca="1" si="46"/>
        <v>0</v>
      </c>
      <c r="Y1004" s="282"/>
      <c r="Z1004" s="282"/>
      <c r="AB1004" s="284" t="str">
        <f t="shared" si="47"/>
        <v/>
      </c>
    </row>
    <row r="1005" spans="1:28" s="283" customFormat="1" ht="20.25">
      <c r="A1005" s="235"/>
      <c r="B1005" s="236" t="str">
        <f>IF(LEN(A1005)=0,"",INDEX('Smelter Look-up'!$A:$A,MATCH($A1005,'Smelter Look-up'!$E:$E,0)))</f>
        <v/>
      </c>
      <c r="C1005" s="242" t="str">
        <f>IF(LEN(A1005)=0,"",INDEX('Smelter Look-up'!$C:$C,MATCH($A1005,'Smelter Look-up'!$E:$E,0)))</f>
        <v/>
      </c>
      <c r="D1005" s="236"/>
      <c r="E1005" s="236" t="str">
        <f ca="1">IF(ISERROR($V1005),"",OFFSET('Smelter Look-up'!$D$4,$V1005-4,0)&amp;"")</f>
        <v/>
      </c>
      <c r="F1005" s="236" t="str">
        <f ca="1">IF(ISERROR($V1005),"",OFFSET('Smelter Look-up'!$E$4,$V1005-4,0))</f>
        <v/>
      </c>
      <c r="G1005" s="236" t="str">
        <f ca="1">IF(C1005=$X$4,"Enter smelter details", IF(ISERROR($V1005),"",OFFSET('Smelter Look-up'!$F$4,$V1005-4,0)))</f>
        <v/>
      </c>
      <c r="H1005" s="237" t="str">
        <f ca="1">IF(ISERROR($V1005),"",OFFSET('Smelter Look-up'!$G$4,$V1005-4,0))</f>
        <v/>
      </c>
      <c r="I1005" s="238" t="str">
        <f ca="1">IF(ISERROR($V1005),"",OFFSET('Smelter Look-up'!$H$4,$V1005-4,0))</f>
        <v/>
      </c>
      <c r="J1005" s="238" t="str">
        <f ca="1">IF(ISERROR($V1005),"",OFFSET('Smelter Look-up'!$I$4,$V1005-4,0))</f>
        <v/>
      </c>
      <c r="K1005" s="240"/>
      <c r="L1005" s="240"/>
      <c r="M1005" s="240"/>
      <c r="N1005" s="240"/>
      <c r="O1005" s="240"/>
      <c r="P1005" s="239"/>
      <c r="Q1005" s="241"/>
      <c r="R1005" s="236" t="str">
        <f ca="1">IF(ISERROR($V1005),"",OFFSET('Smelter Look-up'!$C$4,$V1005-4,0)&amp;"")</f>
        <v/>
      </c>
      <c r="S1005" s="250" t="str">
        <f t="shared" ca="1" si="45"/>
        <v/>
      </c>
      <c r="T1005" s="250" t="str">
        <f ca="1">IF(B1005="","",IF(ISERROR(MATCH($J1005,SorP!$B$1:$B$6230,0)),"",INDIRECT("'SorP'!$A$"&amp;MATCH($J1005,SorP!$B$1:$B$6230,0))))</f>
        <v/>
      </c>
      <c r="U1005" s="280"/>
      <c r="V1005" s="281" t="e">
        <f>IF(C1005="",NA(),MATCH($B1005&amp;$C1005,'Smelter Look-up'!$J:$J,0))</f>
        <v>#N/A</v>
      </c>
      <c r="W1005" s="282"/>
      <c r="X1005" s="282">
        <f t="shared" ca="1" si="46"/>
        <v>0</v>
      </c>
      <c r="Y1005" s="282"/>
      <c r="Z1005" s="282"/>
      <c r="AB1005" s="284" t="str">
        <f t="shared" si="47"/>
        <v/>
      </c>
    </row>
    <row r="1006" spans="1:28" s="283" customFormat="1" ht="20.25">
      <c r="A1006" s="235"/>
      <c r="B1006" s="236" t="str">
        <f>IF(LEN(A1006)=0,"",INDEX('Smelter Look-up'!$A:$A,MATCH($A1006,'Smelter Look-up'!$E:$E,0)))</f>
        <v/>
      </c>
      <c r="C1006" s="242" t="str">
        <f>IF(LEN(A1006)=0,"",INDEX('Smelter Look-up'!$C:$C,MATCH($A1006,'Smelter Look-up'!$E:$E,0)))</f>
        <v/>
      </c>
      <c r="D1006" s="236"/>
      <c r="E1006" s="236" t="str">
        <f ca="1">IF(ISERROR($V1006),"",OFFSET('Smelter Look-up'!$D$4,$V1006-4,0)&amp;"")</f>
        <v/>
      </c>
      <c r="F1006" s="236" t="str">
        <f ca="1">IF(ISERROR($V1006),"",OFFSET('Smelter Look-up'!$E$4,$V1006-4,0))</f>
        <v/>
      </c>
      <c r="G1006" s="236" t="str">
        <f ca="1">IF(C1006=$X$4,"Enter smelter details", IF(ISERROR($V1006),"",OFFSET('Smelter Look-up'!$F$4,$V1006-4,0)))</f>
        <v/>
      </c>
      <c r="H1006" s="237" t="str">
        <f ca="1">IF(ISERROR($V1006),"",OFFSET('Smelter Look-up'!$G$4,$V1006-4,0))</f>
        <v/>
      </c>
      <c r="I1006" s="238" t="str">
        <f ca="1">IF(ISERROR($V1006),"",OFFSET('Smelter Look-up'!$H$4,$V1006-4,0))</f>
        <v/>
      </c>
      <c r="J1006" s="238" t="str">
        <f ca="1">IF(ISERROR($V1006),"",OFFSET('Smelter Look-up'!$I$4,$V1006-4,0))</f>
        <v/>
      </c>
      <c r="K1006" s="240"/>
      <c r="L1006" s="240"/>
      <c r="M1006" s="240"/>
      <c r="N1006" s="240"/>
      <c r="O1006" s="240"/>
      <c r="P1006" s="239"/>
      <c r="Q1006" s="241"/>
      <c r="R1006" s="236" t="str">
        <f ca="1">IF(ISERROR($V1006),"",OFFSET('Smelter Look-up'!$C$4,$V1006-4,0)&amp;"")</f>
        <v/>
      </c>
      <c r="S1006" s="250" t="str">
        <f t="shared" ca="1" si="45"/>
        <v/>
      </c>
      <c r="T1006" s="250" t="str">
        <f ca="1">IF(B1006="","",IF(ISERROR(MATCH($J1006,SorP!$B$1:$B$6230,0)),"",INDIRECT("'SorP'!$A$"&amp;MATCH($J1006,SorP!$B$1:$B$6230,0))))</f>
        <v/>
      </c>
      <c r="U1006" s="280"/>
      <c r="V1006" s="281" t="e">
        <f>IF(C1006="",NA(),MATCH($B1006&amp;$C1006,'Smelter Look-up'!$J:$J,0))</f>
        <v>#N/A</v>
      </c>
      <c r="W1006" s="282"/>
      <c r="X1006" s="282">
        <f t="shared" ca="1" si="46"/>
        <v>0</v>
      </c>
      <c r="Y1006" s="282"/>
      <c r="Z1006" s="282"/>
      <c r="AB1006" s="284" t="str">
        <f t="shared" si="47"/>
        <v/>
      </c>
    </row>
    <row r="1007" spans="1:28" s="283" customFormat="1" ht="20.25">
      <c r="A1007" s="235"/>
      <c r="B1007" s="236" t="str">
        <f>IF(LEN(A1007)=0,"",INDEX('Smelter Look-up'!$A:$A,MATCH($A1007,'Smelter Look-up'!$E:$E,0)))</f>
        <v/>
      </c>
      <c r="C1007" s="242" t="str">
        <f>IF(LEN(A1007)=0,"",INDEX('Smelter Look-up'!$C:$C,MATCH($A1007,'Smelter Look-up'!$E:$E,0)))</f>
        <v/>
      </c>
      <c r="D1007" s="236"/>
      <c r="E1007" s="236" t="str">
        <f ca="1">IF(ISERROR($V1007),"",OFFSET('Smelter Look-up'!$D$4,$V1007-4,0)&amp;"")</f>
        <v/>
      </c>
      <c r="F1007" s="236" t="str">
        <f ca="1">IF(ISERROR($V1007),"",OFFSET('Smelter Look-up'!$E$4,$V1007-4,0))</f>
        <v/>
      </c>
      <c r="G1007" s="236" t="str">
        <f ca="1">IF(C1007=$X$4,"Enter smelter details", IF(ISERROR($V1007),"",OFFSET('Smelter Look-up'!$F$4,$V1007-4,0)))</f>
        <v/>
      </c>
      <c r="H1007" s="237" t="str">
        <f ca="1">IF(ISERROR($V1007),"",OFFSET('Smelter Look-up'!$G$4,$V1007-4,0))</f>
        <v/>
      </c>
      <c r="I1007" s="238" t="str">
        <f ca="1">IF(ISERROR($V1007),"",OFFSET('Smelter Look-up'!$H$4,$V1007-4,0))</f>
        <v/>
      </c>
      <c r="J1007" s="238" t="str">
        <f ca="1">IF(ISERROR($V1007),"",OFFSET('Smelter Look-up'!$I$4,$V1007-4,0))</f>
        <v/>
      </c>
      <c r="K1007" s="240"/>
      <c r="L1007" s="240"/>
      <c r="M1007" s="240"/>
      <c r="N1007" s="240"/>
      <c r="O1007" s="240"/>
      <c r="P1007" s="239"/>
      <c r="Q1007" s="241"/>
      <c r="R1007" s="236" t="str">
        <f ca="1">IF(ISERROR($V1007),"",OFFSET('Smelter Look-up'!$C$4,$V1007-4,0)&amp;"")</f>
        <v/>
      </c>
      <c r="S1007" s="250" t="str">
        <f t="shared" ca="1" si="45"/>
        <v/>
      </c>
      <c r="T1007" s="250" t="str">
        <f ca="1">IF(B1007="","",IF(ISERROR(MATCH($J1007,SorP!$B$1:$B$6230,0)),"",INDIRECT("'SorP'!$A$"&amp;MATCH($J1007,SorP!$B$1:$B$6230,0))))</f>
        <v/>
      </c>
      <c r="U1007" s="280"/>
      <c r="V1007" s="281" t="e">
        <f>IF(C1007="",NA(),MATCH($B1007&amp;$C1007,'Smelter Look-up'!$J:$J,0))</f>
        <v>#N/A</v>
      </c>
      <c r="W1007" s="282"/>
      <c r="X1007" s="282">
        <f t="shared" ca="1" si="46"/>
        <v>0</v>
      </c>
      <c r="Y1007" s="282"/>
      <c r="Z1007" s="282"/>
      <c r="AB1007" s="284" t="str">
        <f t="shared" si="47"/>
        <v/>
      </c>
    </row>
    <row r="1008" spans="1:28" s="283" customFormat="1" ht="20.25">
      <c r="A1008" s="235"/>
      <c r="B1008" s="236" t="str">
        <f>IF(LEN(A1008)=0,"",INDEX('Smelter Look-up'!$A:$A,MATCH($A1008,'Smelter Look-up'!$E:$E,0)))</f>
        <v/>
      </c>
      <c r="C1008" s="242" t="str">
        <f>IF(LEN(A1008)=0,"",INDEX('Smelter Look-up'!$C:$C,MATCH($A1008,'Smelter Look-up'!$E:$E,0)))</f>
        <v/>
      </c>
      <c r="D1008" s="236"/>
      <c r="E1008" s="236" t="str">
        <f ca="1">IF(ISERROR($V1008),"",OFFSET('Smelter Look-up'!$D$4,$V1008-4,0)&amp;"")</f>
        <v/>
      </c>
      <c r="F1008" s="236" t="str">
        <f ca="1">IF(ISERROR($V1008),"",OFFSET('Smelter Look-up'!$E$4,$V1008-4,0))</f>
        <v/>
      </c>
      <c r="G1008" s="236" t="str">
        <f ca="1">IF(C1008=$X$4,"Enter smelter details", IF(ISERROR($V1008),"",OFFSET('Smelter Look-up'!$F$4,$V1008-4,0)))</f>
        <v/>
      </c>
      <c r="H1008" s="237" t="str">
        <f ca="1">IF(ISERROR($V1008),"",OFFSET('Smelter Look-up'!$G$4,$V1008-4,0))</f>
        <v/>
      </c>
      <c r="I1008" s="238" t="str">
        <f ca="1">IF(ISERROR($V1008),"",OFFSET('Smelter Look-up'!$H$4,$V1008-4,0))</f>
        <v/>
      </c>
      <c r="J1008" s="238" t="str">
        <f ca="1">IF(ISERROR($V1008),"",OFFSET('Smelter Look-up'!$I$4,$V1008-4,0))</f>
        <v/>
      </c>
      <c r="K1008" s="240"/>
      <c r="L1008" s="240"/>
      <c r="M1008" s="240"/>
      <c r="N1008" s="240"/>
      <c r="O1008" s="240"/>
      <c r="P1008" s="239"/>
      <c r="Q1008" s="241"/>
      <c r="R1008" s="236" t="str">
        <f ca="1">IF(ISERROR($V1008),"",OFFSET('Smelter Look-up'!$C$4,$V1008-4,0)&amp;"")</f>
        <v/>
      </c>
      <c r="S1008" s="250" t="str">
        <f t="shared" ca="1" si="45"/>
        <v/>
      </c>
      <c r="T1008" s="250" t="str">
        <f ca="1">IF(B1008="","",IF(ISERROR(MATCH($J1008,SorP!$B$1:$B$6230,0)),"",INDIRECT("'SorP'!$A$"&amp;MATCH($J1008,SorP!$B$1:$B$6230,0))))</f>
        <v/>
      </c>
      <c r="U1008" s="280"/>
      <c r="V1008" s="281" t="e">
        <f>IF(C1008="",NA(),MATCH($B1008&amp;$C1008,'Smelter Look-up'!$J:$J,0))</f>
        <v>#N/A</v>
      </c>
      <c r="W1008" s="282"/>
      <c r="X1008" s="282">
        <f t="shared" ca="1" si="46"/>
        <v>0</v>
      </c>
      <c r="Y1008" s="282"/>
      <c r="Z1008" s="282"/>
      <c r="AB1008" s="284" t="str">
        <f t="shared" si="47"/>
        <v/>
      </c>
    </row>
    <row r="1009" spans="1:28" s="283" customFormat="1" ht="20.25">
      <c r="A1009" s="235"/>
      <c r="B1009" s="236" t="str">
        <f>IF(LEN(A1009)=0,"",INDEX('Smelter Look-up'!$A:$A,MATCH($A1009,'Smelter Look-up'!$E:$E,0)))</f>
        <v/>
      </c>
      <c r="C1009" s="242" t="str">
        <f>IF(LEN(A1009)=0,"",INDEX('Smelter Look-up'!$C:$C,MATCH($A1009,'Smelter Look-up'!$E:$E,0)))</f>
        <v/>
      </c>
      <c r="D1009" s="236"/>
      <c r="E1009" s="236" t="str">
        <f ca="1">IF(ISERROR($V1009),"",OFFSET('Smelter Look-up'!$D$4,$V1009-4,0)&amp;"")</f>
        <v/>
      </c>
      <c r="F1009" s="236" t="str">
        <f ca="1">IF(ISERROR($V1009),"",OFFSET('Smelter Look-up'!$E$4,$V1009-4,0))</f>
        <v/>
      </c>
      <c r="G1009" s="236" t="str">
        <f ca="1">IF(C1009=$X$4,"Enter smelter details", IF(ISERROR($V1009),"",OFFSET('Smelter Look-up'!$F$4,$V1009-4,0)))</f>
        <v/>
      </c>
      <c r="H1009" s="237" t="str">
        <f ca="1">IF(ISERROR($V1009),"",OFFSET('Smelter Look-up'!$G$4,$V1009-4,0))</f>
        <v/>
      </c>
      <c r="I1009" s="238" t="str">
        <f ca="1">IF(ISERROR($V1009),"",OFFSET('Smelter Look-up'!$H$4,$V1009-4,0))</f>
        <v/>
      </c>
      <c r="J1009" s="238" t="str">
        <f ca="1">IF(ISERROR($V1009),"",OFFSET('Smelter Look-up'!$I$4,$V1009-4,0))</f>
        <v/>
      </c>
      <c r="K1009" s="240"/>
      <c r="L1009" s="240"/>
      <c r="M1009" s="240"/>
      <c r="N1009" s="240"/>
      <c r="O1009" s="240"/>
      <c r="P1009" s="239"/>
      <c r="Q1009" s="241"/>
      <c r="R1009" s="236" t="str">
        <f ca="1">IF(ISERROR($V1009),"",OFFSET('Smelter Look-up'!$C$4,$V1009-4,0)&amp;"")</f>
        <v/>
      </c>
      <c r="S1009" s="250" t="str">
        <f t="shared" ca="1" si="45"/>
        <v/>
      </c>
      <c r="T1009" s="250" t="str">
        <f ca="1">IF(B1009="","",IF(ISERROR(MATCH($J1009,SorP!$B$1:$B$6230,0)),"",INDIRECT("'SorP'!$A$"&amp;MATCH($J1009,SorP!$B$1:$B$6230,0))))</f>
        <v/>
      </c>
      <c r="U1009" s="280"/>
      <c r="V1009" s="281" t="e">
        <f>IF(C1009="",NA(),MATCH($B1009&amp;$C1009,'Smelter Look-up'!$J:$J,0))</f>
        <v>#N/A</v>
      </c>
      <c r="W1009" s="282"/>
      <c r="X1009" s="282">
        <f t="shared" ca="1" si="46"/>
        <v>0</v>
      </c>
      <c r="Y1009" s="282"/>
      <c r="Z1009" s="282"/>
      <c r="AB1009" s="284" t="str">
        <f t="shared" si="47"/>
        <v/>
      </c>
    </row>
    <row r="1010" spans="1:28" s="283" customFormat="1" ht="20.25">
      <c r="A1010" s="235"/>
      <c r="B1010" s="236" t="str">
        <f>IF(LEN(A1010)=0,"",INDEX('Smelter Look-up'!$A:$A,MATCH($A1010,'Smelter Look-up'!$E:$E,0)))</f>
        <v/>
      </c>
      <c r="C1010" s="242" t="str">
        <f>IF(LEN(A1010)=0,"",INDEX('Smelter Look-up'!$C:$C,MATCH($A1010,'Smelter Look-up'!$E:$E,0)))</f>
        <v/>
      </c>
      <c r="D1010" s="236"/>
      <c r="E1010" s="236" t="str">
        <f ca="1">IF(ISERROR($V1010),"",OFFSET('Smelter Look-up'!$D$4,$V1010-4,0)&amp;"")</f>
        <v/>
      </c>
      <c r="F1010" s="236" t="str">
        <f ca="1">IF(ISERROR($V1010),"",OFFSET('Smelter Look-up'!$E$4,$V1010-4,0))</f>
        <v/>
      </c>
      <c r="G1010" s="236" t="str">
        <f ca="1">IF(C1010=$X$4,"Enter smelter details", IF(ISERROR($V1010),"",OFFSET('Smelter Look-up'!$F$4,$V1010-4,0)))</f>
        <v/>
      </c>
      <c r="H1010" s="237" t="str">
        <f ca="1">IF(ISERROR($V1010),"",OFFSET('Smelter Look-up'!$G$4,$V1010-4,0))</f>
        <v/>
      </c>
      <c r="I1010" s="238" t="str">
        <f ca="1">IF(ISERROR($V1010),"",OFFSET('Smelter Look-up'!$H$4,$V1010-4,0))</f>
        <v/>
      </c>
      <c r="J1010" s="238" t="str">
        <f ca="1">IF(ISERROR($V1010),"",OFFSET('Smelter Look-up'!$I$4,$V1010-4,0))</f>
        <v/>
      </c>
      <c r="K1010" s="240"/>
      <c r="L1010" s="240"/>
      <c r="M1010" s="240"/>
      <c r="N1010" s="240"/>
      <c r="O1010" s="240"/>
      <c r="P1010" s="239"/>
      <c r="Q1010" s="241"/>
      <c r="R1010" s="236" t="str">
        <f ca="1">IF(ISERROR($V1010),"",OFFSET('Smelter Look-up'!$C$4,$V1010-4,0)&amp;"")</f>
        <v/>
      </c>
      <c r="S1010" s="250" t="str">
        <f t="shared" ca="1" si="45"/>
        <v/>
      </c>
      <c r="T1010" s="250" t="str">
        <f ca="1">IF(B1010="","",IF(ISERROR(MATCH($J1010,SorP!$B$1:$B$6230,0)),"",INDIRECT("'SorP'!$A$"&amp;MATCH($J1010,SorP!$B$1:$B$6230,0))))</f>
        <v/>
      </c>
      <c r="U1010" s="280"/>
      <c r="V1010" s="281" t="e">
        <f>IF(C1010="",NA(),MATCH($B1010&amp;$C1010,'Smelter Look-up'!$J:$J,0))</f>
        <v>#N/A</v>
      </c>
      <c r="W1010" s="282"/>
      <c r="X1010" s="282">
        <f t="shared" ca="1" si="46"/>
        <v>0</v>
      </c>
      <c r="Y1010" s="282"/>
      <c r="Z1010" s="282"/>
      <c r="AB1010" s="284" t="str">
        <f t="shared" si="47"/>
        <v/>
      </c>
    </row>
    <row r="1011" spans="1:28" s="283" customFormat="1" ht="20.25">
      <c r="A1011" s="235"/>
      <c r="B1011" s="236" t="str">
        <f>IF(LEN(A1011)=0,"",INDEX('Smelter Look-up'!$A:$A,MATCH($A1011,'Smelter Look-up'!$E:$E,0)))</f>
        <v/>
      </c>
      <c r="C1011" s="242" t="str">
        <f>IF(LEN(A1011)=0,"",INDEX('Smelter Look-up'!$C:$C,MATCH($A1011,'Smelter Look-up'!$E:$E,0)))</f>
        <v/>
      </c>
      <c r="D1011" s="236"/>
      <c r="E1011" s="236" t="str">
        <f ca="1">IF(ISERROR($V1011),"",OFFSET('Smelter Look-up'!$D$4,$V1011-4,0)&amp;"")</f>
        <v/>
      </c>
      <c r="F1011" s="236" t="str">
        <f ca="1">IF(ISERROR($V1011),"",OFFSET('Smelter Look-up'!$E$4,$V1011-4,0))</f>
        <v/>
      </c>
      <c r="G1011" s="236" t="str">
        <f ca="1">IF(C1011=$X$4,"Enter smelter details", IF(ISERROR($V1011),"",OFFSET('Smelter Look-up'!$F$4,$V1011-4,0)))</f>
        <v/>
      </c>
      <c r="H1011" s="237" t="str">
        <f ca="1">IF(ISERROR($V1011),"",OFFSET('Smelter Look-up'!$G$4,$V1011-4,0))</f>
        <v/>
      </c>
      <c r="I1011" s="238" t="str">
        <f ca="1">IF(ISERROR($V1011),"",OFFSET('Smelter Look-up'!$H$4,$V1011-4,0))</f>
        <v/>
      </c>
      <c r="J1011" s="238" t="str">
        <f ca="1">IF(ISERROR($V1011),"",OFFSET('Smelter Look-up'!$I$4,$V1011-4,0))</f>
        <v/>
      </c>
      <c r="K1011" s="240"/>
      <c r="L1011" s="240"/>
      <c r="M1011" s="240"/>
      <c r="N1011" s="240"/>
      <c r="O1011" s="240"/>
      <c r="P1011" s="239"/>
      <c r="Q1011" s="241"/>
      <c r="R1011" s="236" t="str">
        <f ca="1">IF(ISERROR($V1011),"",OFFSET('Smelter Look-up'!$C$4,$V1011-4,0)&amp;"")</f>
        <v/>
      </c>
      <c r="S1011" s="250" t="str">
        <f t="shared" ca="1" si="45"/>
        <v/>
      </c>
      <c r="T1011" s="250" t="str">
        <f ca="1">IF(B1011="","",IF(ISERROR(MATCH($J1011,SorP!$B$1:$B$6230,0)),"",INDIRECT("'SorP'!$A$"&amp;MATCH($J1011,SorP!$B$1:$B$6230,0))))</f>
        <v/>
      </c>
      <c r="U1011" s="280"/>
      <c r="V1011" s="281" t="e">
        <f>IF(C1011="",NA(),MATCH($B1011&amp;$C1011,'Smelter Look-up'!$J:$J,0))</f>
        <v>#N/A</v>
      </c>
      <c r="W1011" s="282"/>
      <c r="X1011" s="282">
        <f t="shared" ca="1" si="46"/>
        <v>0</v>
      </c>
      <c r="Y1011" s="282"/>
      <c r="Z1011" s="282"/>
      <c r="AB1011" s="284" t="str">
        <f t="shared" si="47"/>
        <v/>
      </c>
    </row>
    <row r="1012" spans="1:28" s="283" customFormat="1" ht="20.25">
      <c r="A1012" s="235"/>
      <c r="B1012" s="236" t="str">
        <f>IF(LEN(A1012)=0,"",INDEX('Smelter Look-up'!$A:$A,MATCH($A1012,'Smelter Look-up'!$E:$E,0)))</f>
        <v/>
      </c>
      <c r="C1012" s="242" t="str">
        <f>IF(LEN(A1012)=0,"",INDEX('Smelter Look-up'!$C:$C,MATCH($A1012,'Smelter Look-up'!$E:$E,0)))</f>
        <v/>
      </c>
      <c r="D1012" s="236"/>
      <c r="E1012" s="236" t="str">
        <f ca="1">IF(ISERROR($V1012),"",OFFSET('Smelter Look-up'!$D$4,$V1012-4,0)&amp;"")</f>
        <v/>
      </c>
      <c r="F1012" s="236" t="str">
        <f ca="1">IF(ISERROR($V1012),"",OFFSET('Smelter Look-up'!$E$4,$V1012-4,0))</f>
        <v/>
      </c>
      <c r="G1012" s="236" t="str">
        <f ca="1">IF(C1012=$X$4,"Enter smelter details", IF(ISERROR($V1012),"",OFFSET('Smelter Look-up'!$F$4,$V1012-4,0)))</f>
        <v/>
      </c>
      <c r="H1012" s="237" t="str">
        <f ca="1">IF(ISERROR($V1012),"",OFFSET('Smelter Look-up'!$G$4,$V1012-4,0))</f>
        <v/>
      </c>
      <c r="I1012" s="238" t="str">
        <f ca="1">IF(ISERROR($V1012),"",OFFSET('Smelter Look-up'!$H$4,$V1012-4,0))</f>
        <v/>
      </c>
      <c r="J1012" s="238" t="str">
        <f ca="1">IF(ISERROR($V1012),"",OFFSET('Smelter Look-up'!$I$4,$V1012-4,0))</f>
        <v/>
      </c>
      <c r="K1012" s="240"/>
      <c r="L1012" s="240"/>
      <c r="M1012" s="240"/>
      <c r="N1012" s="240"/>
      <c r="O1012" s="240"/>
      <c r="P1012" s="239"/>
      <c r="Q1012" s="241"/>
      <c r="R1012" s="236" t="str">
        <f ca="1">IF(ISERROR($V1012),"",OFFSET('Smelter Look-up'!$C$4,$V1012-4,0)&amp;"")</f>
        <v/>
      </c>
      <c r="S1012" s="250" t="str">
        <f t="shared" ca="1" si="45"/>
        <v/>
      </c>
      <c r="T1012" s="250" t="str">
        <f ca="1">IF(B1012="","",IF(ISERROR(MATCH($J1012,SorP!$B$1:$B$6230,0)),"",INDIRECT("'SorP'!$A$"&amp;MATCH($J1012,SorP!$B$1:$B$6230,0))))</f>
        <v/>
      </c>
      <c r="U1012" s="280"/>
      <c r="V1012" s="281" t="e">
        <f>IF(C1012="",NA(),MATCH($B1012&amp;$C1012,'Smelter Look-up'!$J:$J,0))</f>
        <v>#N/A</v>
      </c>
      <c r="W1012" s="282"/>
      <c r="X1012" s="282">
        <f t="shared" ca="1" si="46"/>
        <v>0</v>
      </c>
      <c r="Y1012" s="282"/>
      <c r="Z1012" s="282"/>
      <c r="AB1012" s="284" t="str">
        <f t="shared" si="47"/>
        <v/>
      </c>
    </row>
    <row r="1013" spans="1:28" s="283" customFormat="1" ht="20.25">
      <c r="A1013" s="235"/>
      <c r="B1013" s="236" t="str">
        <f>IF(LEN(A1013)=0,"",INDEX('Smelter Look-up'!$A:$A,MATCH($A1013,'Smelter Look-up'!$E:$E,0)))</f>
        <v/>
      </c>
      <c r="C1013" s="242" t="str">
        <f>IF(LEN(A1013)=0,"",INDEX('Smelter Look-up'!$C:$C,MATCH($A1013,'Smelter Look-up'!$E:$E,0)))</f>
        <v/>
      </c>
      <c r="D1013" s="236"/>
      <c r="E1013" s="236" t="str">
        <f ca="1">IF(ISERROR($V1013),"",OFFSET('Smelter Look-up'!$D$4,$V1013-4,0)&amp;"")</f>
        <v/>
      </c>
      <c r="F1013" s="236" t="str">
        <f ca="1">IF(ISERROR($V1013),"",OFFSET('Smelter Look-up'!$E$4,$V1013-4,0))</f>
        <v/>
      </c>
      <c r="G1013" s="236" t="str">
        <f ca="1">IF(C1013=$X$4,"Enter smelter details", IF(ISERROR($V1013),"",OFFSET('Smelter Look-up'!$F$4,$V1013-4,0)))</f>
        <v/>
      </c>
      <c r="H1013" s="237" t="str">
        <f ca="1">IF(ISERROR($V1013),"",OFFSET('Smelter Look-up'!$G$4,$V1013-4,0))</f>
        <v/>
      </c>
      <c r="I1013" s="238" t="str">
        <f ca="1">IF(ISERROR($V1013),"",OFFSET('Smelter Look-up'!$H$4,$V1013-4,0))</f>
        <v/>
      </c>
      <c r="J1013" s="238" t="str">
        <f ca="1">IF(ISERROR($V1013),"",OFFSET('Smelter Look-up'!$I$4,$V1013-4,0))</f>
        <v/>
      </c>
      <c r="K1013" s="240"/>
      <c r="L1013" s="240"/>
      <c r="M1013" s="240"/>
      <c r="N1013" s="240"/>
      <c r="O1013" s="240"/>
      <c r="P1013" s="239"/>
      <c r="Q1013" s="241"/>
      <c r="R1013" s="236" t="str">
        <f ca="1">IF(ISERROR($V1013),"",OFFSET('Smelter Look-up'!$C$4,$V1013-4,0)&amp;"")</f>
        <v/>
      </c>
      <c r="S1013" s="250" t="str">
        <f t="shared" ca="1" si="45"/>
        <v/>
      </c>
      <c r="T1013" s="250" t="str">
        <f ca="1">IF(B1013="","",IF(ISERROR(MATCH($J1013,SorP!$B$1:$B$6230,0)),"",INDIRECT("'SorP'!$A$"&amp;MATCH($J1013,SorP!$B$1:$B$6230,0))))</f>
        <v/>
      </c>
      <c r="U1013" s="280"/>
      <c r="V1013" s="281" t="e">
        <f>IF(C1013="",NA(),MATCH($B1013&amp;$C1013,'Smelter Look-up'!$J:$J,0))</f>
        <v>#N/A</v>
      </c>
      <c r="W1013" s="282"/>
      <c r="X1013" s="282">
        <f t="shared" ca="1" si="46"/>
        <v>0</v>
      </c>
      <c r="Y1013" s="282"/>
      <c r="Z1013" s="282"/>
      <c r="AB1013" s="284" t="str">
        <f t="shared" si="47"/>
        <v/>
      </c>
    </row>
    <row r="1014" spans="1:28" s="283" customFormat="1" ht="20.25">
      <c r="A1014" s="235"/>
      <c r="B1014" s="236" t="str">
        <f>IF(LEN(A1014)=0,"",INDEX('Smelter Look-up'!$A:$A,MATCH($A1014,'Smelter Look-up'!$E:$E,0)))</f>
        <v/>
      </c>
      <c r="C1014" s="242" t="str">
        <f>IF(LEN(A1014)=0,"",INDEX('Smelter Look-up'!$C:$C,MATCH($A1014,'Smelter Look-up'!$E:$E,0)))</f>
        <v/>
      </c>
      <c r="D1014" s="236"/>
      <c r="E1014" s="236" t="str">
        <f ca="1">IF(ISERROR($V1014),"",OFFSET('Smelter Look-up'!$D$4,$V1014-4,0)&amp;"")</f>
        <v/>
      </c>
      <c r="F1014" s="236" t="str">
        <f ca="1">IF(ISERROR($V1014),"",OFFSET('Smelter Look-up'!$E$4,$V1014-4,0))</f>
        <v/>
      </c>
      <c r="G1014" s="236" t="str">
        <f ca="1">IF(C1014=$X$4,"Enter smelter details", IF(ISERROR($V1014),"",OFFSET('Smelter Look-up'!$F$4,$V1014-4,0)))</f>
        <v/>
      </c>
      <c r="H1014" s="237" t="str">
        <f ca="1">IF(ISERROR($V1014),"",OFFSET('Smelter Look-up'!$G$4,$V1014-4,0))</f>
        <v/>
      </c>
      <c r="I1014" s="238" t="str">
        <f ca="1">IF(ISERROR($V1014),"",OFFSET('Smelter Look-up'!$H$4,$V1014-4,0))</f>
        <v/>
      </c>
      <c r="J1014" s="238" t="str">
        <f ca="1">IF(ISERROR($V1014),"",OFFSET('Smelter Look-up'!$I$4,$V1014-4,0))</f>
        <v/>
      </c>
      <c r="K1014" s="240"/>
      <c r="L1014" s="240"/>
      <c r="M1014" s="240"/>
      <c r="N1014" s="240"/>
      <c r="O1014" s="240"/>
      <c r="P1014" s="239"/>
      <c r="Q1014" s="241"/>
      <c r="R1014" s="236" t="str">
        <f ca="1">IF(ISERROR($V1014),"",OFFSET('Smelter Look-up'!$C$4,$V1014-4,0)&amp;"")</f>
        <v/>
      </c>
      <c r="S1014" s="250" t="str">
        <f t="shared" ca="1" si="45"/>
        <v/>
      </c>
      <c r="T1014" s="250" t="str">
        <f ca="1">IF(B1014="","",IF(ISERROR(MATCH($J1014,SorP!$B$1:$B$6230,0)),"",INDIRECT("'SorP'!$A$"&amp;MATCH($J1014,SorP!$B$1:$B$6230,0))))</f>
        <v/>
      </c>
      <c r="U1014" s="280"/>
      <c r="V1014" s="281" t="e">
        <f>IF(C1014="",NA(),MATCH($B1014&amp;$C1014,'Smelter Look-up'!$J:$J,0))</f>
        <v>#N/A</v>
      </c>
      <c r="W1014" s="282"/>
      <c r="X1014" s="282">
        <f t="shared" ca="1" si="46"/>
        <v>0</v>
      </c>
      <c r="Y1014" s="282"/>
      <c r="Z1014" s="282"/>
      <c r="AB1014" s="284" t="str">
        <f t="shared" si="47"/>
        <v/>
      </c>
    </row>
    <row r="1015" spans="1:28" s="283" customFormat="1" ht="20.25">
      <c r="A1015" s="235"/>
      <c r="B1015" s="236" t="str">
        <f>IF(LEN(A1015)=0,"",INDEX('Smelter Look-up'!$A:$A,MATCH($A1015,'Smelter Look-up'!$E:$E,0)))</f>
        <v/>
      </c>
      <c r="C1015" s="242" t="str">
        <f>IF(LEN(A1015)=0,"",INDEX('Smelter Look-up'!$C:$C,MATCH($A1015,'Smelter Look-up'!$E:$E,0)))</f>
        <v/>
      </c>
      <c r="D1015" s="236"/>
      <c r="E1015" s="236" t="str">
        <f ca="1">IF(ISERROR($V1015),"",OFFSET('Smelter Look-up'!$D$4,$V1015-4,0)&amp;"")</f>
        <v/>
      </c>
      <c r="F1015" s="236" t="str">
        <f ca="1">IF(ISERROR($V1015),"",OFFSET('Smelter Look-up'!$E$4,$V1015-4,0))</f>
        <v/>
      </c>
      <c r="G1015" s="236" t="str">
        <f ca="1">IF(C1015=$X$4,"Enter smelter details", IF(ISERROR($V1015),"",OFFSET('Smelter Look-up'!$F$4,$V1015-4,0)))</f>
        <v/>
      </c>
      <c r="H1015" s="237" t="str">
        <f ca="1">IF(ISERROR($V1015),"",OFFSET('Smelter Look-up'!$G$4,$V1015-4,0))</f>
        <v/>
      </c>
      <c r="I1015" s="238" t="str">
        <f ca="1">IF(ISERROR($V1015),"",OFFSET('Smelter Look-up'!$H$4,$V1015-4,0))</f>
        <v/>
      </c>
      <c r="J1015" s="238" t="str">
        <f ca="1">IF(ISERROR($V1015),"",OFFSET('Smelter Look-up'!$I$4,$V1015-4,0))</f>
        <v/>
      </c>
      <c r="K1015" s="240"/>
      <c r="L1015" s="240"/>
      <c r="M1015" s="240"/>
      <c r="N1015" s="240"/>
      <c r="O1015" s="240"/>
      <c r="P1015" s="239"/>
      <c r="Q1015" s="241"/>
      <c r="R1015" s="236" t="str">
        <f ca="1">IF(ISERROR($V1015),"",OFFSET('Smelter Look-up'!$C$4,$V1015-4,0)&amp;"")</f>
        <v/>
      </c>
      <c r="S1015" s="250" t="str">
        <f t="shared" ca="1" si="45"/>
        <v/>
      </c>
      <c r="T1015" s="250" t="str">
        <f ca="1">IF(B1015="","",IF(ISERROR(MATCH($J1015,SorP!$B$1:$B$6230,0)),"",INDIRECT("'SorP'!$A$"&amp;MATCH($J1015,SorP!$B$1:$B$6230,0))))</f>
        <v/>
      </c>
      <c r="U1015" s="280"/>
      <c r="V1015" s="281" t="e">
        <f>IF(C1015="",NA(),MATCH($B1015&amp;$C1015,'Smelter Look-up'!$J:$J,0))</f>
        <v>#N/A</v>
      </c>
      <c r="W1015" s="282"/>
      <c r="X1015" s="282">
        <f t="shared" ca="1" si="46"/>
        <v>0</v>
      </c>
      <c r="Y1015" s="282"/>
      <c r="Z1015" s="282"/>
      <c r="AB1015" s="284" t="str">
        <f t="shared" si="47"/>
        <v/>
      </c>
    </row>
    <row r="1016" spans="1:28" s="283" customFormat="1" ht="20.25">
      <c r="A1016" s="235"/>
      <c r="B1016" s="236" t="str">
        <f>IF(LEN(A1016)=0,"",INDEX('Smelter Look-up'!$A:$A,MATCH($A1016,'Smelter Look-up'!$E:$E,0)))</f>
        <v/>
      </c>
      <c r="C1016" s="242" t="str">
        <f>IF(LEN(A1016)=0,"",INDEX('Smelter Look-up'!$C:$C,MATCH($A1016,'Smelter Look-up'!$E:$E,0)))</f>
        <v/>
      </c>
      <c r="D1016" s="236"/>
      <c r="E1016" s="236" t="str">
        <f ca="1">IF(ISERROR($V1016),"",OFFSET('Smelter Look-up'!$D$4,$V1016-4,0)&amp;"")</f>
        <v/>
      </c>
      <c r="F1016" s="236" t="str">
        <f ca="1">IF(ISERROR($V1016),"",OFFSET('Smelter Look-up'!$E$4,$V1016-4,0))</f>
        <v/>
      </c>
      <c r="G1016" s="236" t="str">
        <f ca="1">IF(C1016=$X$4,"Enter smelter details", IF(ISERROR($V1016),"",OFFSET('Smelter Look-up'!$F$4,$V1016-4,0)))</f>
        <v/>
      </c>
      <c r="H1016" s="237" t="str">
        <f ca="1">IF(ISERROR($V1016),"",OFFSET('Smelter Look-up'!$G$4,$V1016-4,0))</f>
        <v/>
      </c>
      <c r="I1016" s="238" t="str">
        <f ca="1">IF(ISERROR($V1016),"",OFFSET('Smelter Look-up'!$H$4,$V1016-4,0))</f>
        <v/>
      </c>
      <c r="J1016" s="238" t="str">
        <f ca="1">IF(ISERROR($V1016),"",OFFSET('Smelter Look-up'!$I$4,$V1016-4,0))</f>
        <v/>
      </c>
      <c r="K1016" s="240"/>
      <c r="L1016" s="240"/>
      <c r="M1016" s="240"/>
      <c r="N1016" s="240"/>
      <c r="O1016" s="240"/>
      <c r="P1016" s="239"/>
      <c r="Q1016" s="241"/>
      <c r="R1016" s="236" t="str">
        <f ca="1">IF(ISERROR($V1016),"",OFFSET('Smelter Look-up'!$C$4,$V1016-4,0)&amp;"")</f>
        <v/>
      </c>
      <c r="S1016" s="250" t="str">
        <f t="shared" ca="1" si="45"/>
        <v/>
      </c>
      <c r="T1016" s="250" t="str">
        <f ca="1">IF(B1016="","",IF(ISERROR(MATCH($J1016,SorP!$B$1:$B$6230,0)),"",INDIRECT("'SorP'!$A$"&amp;MATCH($J1016,SorP!$B$1:$B$6230,0))))</f>
        <v/>
      </c>
      <c r="U1016" s="280"/>
      <c r="V1016" s="281" t="e">
        <f>IF(C1016="",NA(),MATCH($B1016&amp;$C1016,'Smelter Look-up'!$J:$J,0))</f>
        <v>#N/A</v>
      </c>
      <c r="W1016" s="282"/>
      <c r="X1016" s="282">
        <f t="shared" ca="1" si="46"/>
        <v>0</v>
      </c>
      <c r="Y1016" s="282"/>
      <c r="Z1016" s="282"/>
      <c r="AB1016" s="284" t="str">
        <f t="shared" si="47"/>
        <v/>
      </c>
    </row>
    <row r="1017" spans="1:28" s="283" customFormat="1" ht="20.25">
      <c r="A1017" s="235"/>
      <c r="B1017" s="236" t="str">
        <f>IF(LEN(A1017)=0,"",INDEX('Smelter Look-up'!$A:$A,MATCH($A1017,'Smelter Look-up'!$E:$E,0)))</f>
        <v/>
      </c>
      <c r="C1017" s="242" t="str">
        <f>IF(LEN(A1017)=0,"",INDEX('Smelter Look-up'!$C:$C,MATCH($A1017,'Smelter Look-up'!$E:$E,0)))</f>
        <v/>
      </c>
      <c r="D1017" s="236"/>
      <c r="E1017" s="236" t="str">
        <f ca="1">IF(ISERROR($V1017),"",OFFSET('Smelter Look-up'!$D$4,$V1017-4,0)&amp;"")</f>
        <v/>
      </c>
      <c r="F1017" s="236" t="str">
        <f ca="1">IF(ISERROR($V1017),"",OFFSET('Smelter Look-up'!$E$4,$V1017-4,0))</f>
        <v/>
      </c>
      <c r="G1017" s="236" t="str">
        <f ca="1">IF(C1017=$X$4,"Enter smelter details", IF(ISERROR($V1017),"",OFFSET('Smelter Look-up'!$F$4,$V1017-4,0)))</f>
        <v/>
      </c>
      <c r="H1017" s="237" t="str">
        <f ca="1">IF(ISERROR($V1017),"",OFFSET('Smelter Look-up'!$G$4,$V1017-4,0))</f>
        <v/>
      </c>
      <c r="I1017" s="238" t="str">
        <f ca="1">IF(ISERROR($V1017),"",OFFSET('Smelter Look-up'!$H$4,$V1017-4,0))</f>
        <v/>
      </c>
      <c r="J1017" s="238" t="str">
        <f ca="1">IF(ISERROR($V1017),"",OFFSET('Smelter Look-up'!$I$4,$V1017-4,0))</f>
        <v/>
      </c>
      <c r="K1017" s="240"/>
      <c r="L1017" s="240"/>
      <c r="M1017" s="240"/>
      <c r="N1017" s="240"/>
      <c r="O1017" s="240"/>
      <c r="P1017" s="239"/>
      <c r="Q1017" s="241"/>
      <c r="R1017" s="236" t="str">
        <f ca="1">IF(ISERROR($V1017),"",OFFSET('Smelter Look-up'!$C$4,$V1017-4,0)&amp;"")</f>
        <v/>
      </c>
      <c r="S1017" s="250" t="str">
        <f t="shared" ca="1" si="45"/>
        <v/>
      </c>
      <c r="T1017" s="250" t="str">
        <f ca="1">IF(B1017="","",IF(ISERROR(MATCH($J1017,SorP!$B$1:$B$6230,0)),"",INDIRECT("'SorP'!$A$"&amp;MATCH($J1017,SorP!$B$1:$B$6230,0))))</f>
        <v/>
      </c>
      <c r="U1017" s="280"/>
      <c r="V1017" s="281" t="e">
        <f>IF(C1017="",NA(),MATCH($B1017&amp;$C1017,'Smelter Look-up'!$J:$J,0))</f>
        <v>#N/A</v>
      </c>
      <c r="W1017" s="282"/>
      <c r="X1017" s="282">
        <f t="shared" ca="1" si="46"/>
        <v>0</v>
      </c>
      <c r="Y1017" s="282"/>
      <c r="Z1017" s="282"/>
      <c r="AB1017" s="284" t="str">
        <f t="shared" si="47"/>
        <v/>
      </c>
    </row>
    <row r="1018" spans="1:28" s="283" customFormat="1" ht="20.25">
      <c r="A1018" s="235"/>
      <c r="B1018" s="236" t="str">
        <f>IF(LEN(A1018)=0,"",INDEX('Smelter Look-up'!$A:$A,MATCH($A1018,'Smelter Look-up'!$E:$E,0)))</f>
        <v/>
      </c>
      <c r="C1018" s="242" t="str">
        <f>IF(LEN(A1018)=0,"",INDEX('Smelter Look-up'!$C:$C,MATCH($A1018,'Smelter Look-up'!$E:$E,0)))</f>
        <v/>
      </c>
      <c r="D1018" s="236"/>
      <c r="E1018" s="236" t="str">
        <f ca="1">IF(ISERROR($V1018),"",OFFSET('Smelter Look-up'!$D$4,$V1018-4,0)&amp;"")</f>
        <v/>
      </c>
      <c r="F1018" s="236" t="str">
        <f ca="1">IF(ISERROR($V1018),"",OFFSET('Smelter Look-up'!$E$4,$V1018-4,0))</f>
        <v/>
      </c>
      <c r="G1018" s="236" t="str">
        <f ca="1">IF(C1018=$X$4,"Enter smelter details", IF(ISERROR($V1018),"",OFFSET('Smelter Look-up'!$F$4,$V1018-4,0)))</f>
        <v/>
      </c>
      <c r="H1018" s="237" t="str">
        <f ca="1">IF(ISERROR($V1018),"",OFFSET('Smelter Look-up'!$G$4,$V1018-4,0))</f>
        <v/>
      </c>
      <c r="I1018" s="238" t="str">
        <f ca="1">IF(ISERROR($V1018),"",OFFSET('Smelter Look-up'!$H$4,$V1018-4,0))</f>
        <v/>
      </c>
      <c r="J1018" s="238" t="str">
        <f ca="1">IF(ISERROR($V1018),"",OFFSET('Smelter Look-up'!$I$4,$V1018-4,0))</f>
        <v/>
      </c>
      <c r="K1018" s="240"/>
      <c r="L1018" s="240"/>
      <c r="M1018" s="240"/>
      <c r="N1018" s="240"/>
      <c r="O1018" s="240"/>
      <c r="P1018" s="239"/>
      <c r="Q1018" s="241"/>
      <c r="R1018" s="236" t="str">
        <f ca="1">IF(ISERROR($V1018),"",OFFSET('Smelter Look-up'!$C$4,$V1018-4,0)&amp;"")</f>
        <v/>
      </c>
      <c r="S1018" s="250" t="str">
        <f t="shared" ca="1" si="45"/>
        <v/>
      </c>
      <c r="T1018" s="250" t="str">
        <f ca="1">IF(B1018="","",IF(ISERROR(MATCH($J1018,SorP!$B$1:$B$6230,0)),"",INDIRECT("'SorP'!$A$"&amp;MATCH($J1018,SorP!$B$1:$B$6230,0))))</f>
        <v/>
      </c>
      <c r="U1018" s="280"/>
      <c r="V1018" s="281" t="e">
        <f>IF(C1018="",NA(),MATCH($B1018&amp;$C1018,'Smelter Look-up'!$J:$J,0))</f>
        <v>#N/A</v>
      </c>
      <c r="W1018" s="282"/>
      <c r="X1018" s="282">
        <f t="shared" ca="1" si="46"/>
        <v>0</v>
      </c>
      <c r="Y1018" s="282"/>
      <c r="Z1018" s="282"/>
      <c r="AB1018" s="284" t="str">
        <f t="shared" si="47"/>
        <v/>
      </c>
    </row>
    <row r="1019" spans="1:28" s="283" customFormat="1" ht="20.25">
      <c r="A1019" s="235"/>
      <c r="B1019" s="236" t="str">
        <f>IF(LEN(A1019)=0,"",INDEX('Smelter Look-up'!$A:$A,MATCH($A1019,'Smelter Look-up'!$E:$E,0)))</f>
        <v/>
      </c>
      <c r="C1019" s="242" t="str">
        <f>IF(LEN(A1019)=0,"",INDEX('Smelter Look-up'!$C:$C,MATCH($A1019,'Smelter Look-up'!$E:$E,0)))</f>
        <v/>
      </c>
      <c r="D1019" s="236"/>
      <c r="E1019" s="236" t="str">
        <f ca="1">IF(ISERROR($V1019),"",OFFSET('Smelter Look-up'!$D$4,$V1019-4,0)&amp;"")</f>
        <v/>
      </c>
      <c r="F1019" s="236" t="str">
        <f ca="1">IF(ISERROR($V1019),"",OFFSET('Smelter Look-up'!$E$4,$V1019-4,0))</f>
        <v/>
      </c>
      <c r="G1019" s="236" t="str">
        <f ca="1">IF(C1019=$X$4,"Enter smelter details", IF(ISERROR($V1019),"",OFFSET('Smelter Look-up'!$F$4,$V1019-4,0)))</f>
        <v/>
      </c>
      <c r="H1019" s="237" t="str">
        <f ca="1">IF(ISERROR($V1019),"",OFFSET('Smelter Look-up'!$G$4,$V1019-4,0))</f>
        <v/>
      </c>
      <c r="I1019" s="238" t="str">
        <f ca="1">IF(ISERROR($V1019),"",OFFSET('Smelter Look-up'!$H$4,$V1019-4,0))</f>
        <v/>
      </c>
      <c r="J1019" s="238" t="str">
        <f ca="1">IF(ISERROR($V1019),"",OFFSET('Smelter Look-up'!$I$4,$V1019-4,0))</f>
        <v/>
      </c>
      <c r="K1019" s="240"/>
      <c r="L1019" s="240"/>
      <c r="M1019" s="240"/>
      <c r="N1019" s="240"/>
      <c r="O1019" s="240"/>
      <c r="P1019" s="239"/>
      <c r="Q1019" s="241"/>
      <c r="R1019" s="236" t="str">
        <f ca="1">IF(ISERROR($V1019),"",OFFSET('Smelter Look-up'!$C$4,$V1019-4,0)&amp;"")</f>
        <v/>
      </c>
      <c r="S1019" s="250" t="str">
        <f t="shared" ref="S1019:S1082" ca="1" si="48">IF(B1019="","",IF(ISERROR(MATCH($E1019,CL,0)),"Unknown",INDIRECT("'C'!$A$"&amp;MATCH($E1019,CL,0)+1)))</f>
        <v/>
      </c>
      <c r="T1019" s="250" t="str">
        <f ca="1">IF(B1019="","",IF(ISERROR(MATCH($J1019,SorP!$B$1:$B$6230,0)),"",INDIRECT("'SorP'!$A$"&amp;MATCH($J1019,SorP!$B$1:$B$6230,0))))</f>
        <v/>
      </c>
      <c r="U1019" s="280"/>
      <c r="V1019" s="281" t="e">
        <f>IF(C1019="",NA(),MATCH($B1019&amp;$C1019,'Smelter Look-up'!$J:$J,0))</f>
        <v>#N/A</v>
      </c>
      <c r="W1019" s="282"/>
      <c r="X1019" s="282">
        <f t="shared" ref="X1019:X1082" ca="1" si="49">IF(AND(C1019="Smelter not listed",OR(LEN(D1019)=0,LEN(E1019)=0)),1,0)</f>
        <v>0</v>
      </c>
      <c r="Y1019" s="282"/>
      <c r="Z1019" s="282"/>
      <c r="AB1019" s="284" t="str">
        <f t="shared" ref="AB1019:AB1082" si="50">B1019&amp;C1019</f>
        <v/>
      </c>
    </row>
    <row r="1020" spans="1:28" s="283" customFormat="1" ht="20.25">
      <c r="A1020" s="235"/>
      <c r="B1020" s="236" t="str">
        <f>IF(LEN(A1020)=0,"",INDEX('Smelter Look-up'!$A:$A,MATCH($A1020,'Smelter Look-up'!$E:$E,0)))</f>
        <v/>
      </c>
      <c r="C1020" s="242" t="str">
        <f>IF(LEN(A1020)=0,"",INDEX('Smelter Look-up'!$C:$C,MATCH($A1020,'Smelter Look-up'!$E:$E,0)))</f>
        <v/>
      </c>
      <c r="D1020" s="236"/>
      <c r="E1020" s="236" t="str">
        <f ca="1">IF(ISERROR($V1020),"",OFFSET('Smelter Look-up'!$D$4,$V1020-4,0)&amp;"")</f>
        <v/>
      </c>
      <c r="F1020" s="236" t="str">
        <f ca="1">IF(ISERROR($V1020),"",OFFSET('Smelter Look-up'!$E$4,$V1020-4,0))</f>
        <v/>
      </c>
      <c r="G1020" s="236" t="str">
        <f ca="1">IF(C1020=$X$4,"Enter smelter details", IF(ISERROR($V1020),"",OFFSET('Smelter Look-up'!$F$4,$V1020-4,0)))</f>
        <v/>
      </c>
      <c r="H1020" s="237" t="str">
        <f ca="1">IF(ISERROR($V1020),"",OFFSET('Smelter Look-up'!$G$4,$V1020-4,0))</f>
        <v/>
      </c>
      <c r="I1020" s="238" t="str">
        <f ca="1">IF(ISERROR($V1020),"",OFFSET('Smelter Look-up'!$H$4,$V1020-4,0))</f>
        <v/>
      </c>
      <c r="J1020" s="238" t="str">
        <f ca="1">IF(ISERROR($V1020),"",OFFSET('Smelter Look-up'!$I$4,$V1020-4,0))</f>
        <v/>
      </c>
      <c r="K1020" s="240"/>
      <c r="L1020" s="240"/>
      <c r="M1020" s="240"/>
      <c r="N1020" s="240"/>
      <c r="O1020" s="240"/>
      <c r="P1020" s="239"/>
      <c r="Q1020" s="241"/>
      <c r="R1020" s="236" t="str">
        <f ca="1">IF(ISERROR($V1020),"",OFFSET('Smelter Look-up'!$C$4,$V1020-4,0)&amp;"")</f>
        <v/>
      </c>
      <c r="S1020" s="250" t="str">
        <f t="shared" ca="1" si="48"/>
        <v/>
      </c>
      <c r="T1020" s="250" t="str">
        <f ca="1">IF(B1020="","",IF(ISERROR(MATCH($J1020,SorP!$B$1:$B$6230,0)),"",INDIRECT("'SorP'!$A$"&amp;MATCH($J1020,SorP!$B$1:$B$6230,0))))</f>
        <v/>
      </c>
      <c r="U1020" s="280"/>
      <c r="V1020" s="281" t="e">
        <f>IF(C1020="",NA(),MATCH($B1020&amp;$C1020,'Smelter Look-up'!$J:$J,0))</f>
        <v>#N/A</v>
      </c>
      <c r="W1020" s="282"/>
      <c r="X1020" s="282">
        <f t="shared" ca="1" si="49"/>
        <v>0</v>
      </c>
      <c r="Y1020" s="282"/>
      <c r="Z1020" s="282"/>
      <c r="AB1020" s="284" t="str">
        <f t="shared" si="50"/>
        <v/>
      </c>
    </row>
    <row r="1021" spans="1:28" s="283" customFormat="1" ht="20.25">
      <c r="A1021" s="235"/>
      <c r="B1021" s="236" t="str">
        <f>IF(LEN(A1021)=0,"",INDEX('Smelter Look-up'!$A:$A,MATCH($A1021,'Smelter Look-up'!$E:$E,0)))</f>
        <v/>
      </c>
      <c r="C1021" s="242" t="str">
        <f>IF(LEN(A1021)=0,"",INDEX('Smelter Look-up'!$C:$C,MATCH($A1021,'Smelter Look-up'!$E:$E,0)))</f>
        <v/>
      </c>
      <c r="D1021" s="236"/>
      <c r="E1021" s="236" t="str">
        <f ca="1">IF(ISERROR($V1021),"",OFFSET('Smelter Look-up'!$D$4,$V1021-4,0)&amp;"")</f>
        <v/>
      </c>
      <c r="F1021" s="236" t="str">
        <f ca="1">IF(ISERROR($V1021),"",OFFSET('Smelter Look-up'!$E$4,$V1021-4,0))</f>
        <v/>
      </c>
      <c r="G1021" s="236" t="str">
        <f ca="1">IF(C1021=$X$4,"Enter smelter details", IF(ISERROR($V1021),"",OFFSET('Smelter Look-up'!$F$4,$V1021-4,0)))</f>
        <v/>
      </c>
      <c r="H1021" s="237" t="str">
        <f ca="1">IF(ISERROR($V1021),"",OFFSET('Smelter Look-up'!$G$4,$V1021-4,0))</f>
        <v/>
      </c>
      <c r="I1021" s="238" t="str">
        <f ca="1">IF(ISERROR($V1021),"",OFFSET('Smelter Look-up'!$H$4,$V1021-4,0))</f>
        <v/>
      </c>
      <c r="J1021" s="238" t="str">
        <f ca="1">IF(ISERROR($V1021),"",OFFSET('Smelter Look-up'!$I$4,$V1021-4,0))</f>
        <v/>
      </c>
      <c r="K1021" s="240"/>
      <c r="L1021" s="240"/>
      <c r="M1021" s="240"/>
      <c r="N1021" s="240"/>
      <c r="O1021" s="240"/>
      <c r="P1021" s="239"/>
      <c r="Q1021" s="241"/>
      <c r="R1021" s="236" t="str">
        <f ca="1">IF(ISERROR($V1021),"",OFFSET('Smelter Look-up'!$C$4,$V1021-4,0)&amp;"")</f>
        <v/>
      </c>
      <c r="S1021" s="250" t="str">
        <f t="shared" ca="1" si="48"/>
        <v/>
      </c>
      <c r="T1021" s="250" t="str">
        <f ca="1">IF(B1021="","",IF(ISERROR(MATCH($J1021,SorP!$B$1:$B$6230,0)),"",INDIRECT("'SorP'!$A$"&amp;MATCH($J1021,SorP!$B$1:$B$6230,0))))</f>
        <v/>
      </c>
      <c r="U1021" s="280"/>
      <c r="V1021" s="281" t="e">
        <f>IF(C1021="",NA(),MATCH($B1021&amp;$C1021,'Smelter Look-up'!$J:$J,0))</f>
        <v>#N/A</v>
      </c>
      <c r="W1021" s="282"/>
      <c r="X1021" s="282">
        <f t="shared" ca="1" si="49"/>
        <v>0</v>
      </c>
      <c r="Y1021" s="282"/>
      <c r="Z1021" s="282"/>
      <c r="AB1021" s="284" t="str">
        <f t="shared" si="50"/>
        <v/>
      </c>
    </row>
    <row r="1022" spans="1:28" s="283" customFormat="1" ht="20.25">
      <c r="A1022" s="235"/>
      <c r="B1022" s="236" t="str">
        <f>IF(LEN(A1022)=0,"",INDEX('Smelter Look-up'!$A:$A,MATCH($A1022,'Smelter Look-up'!$E:$E,0)))</f>
        <v/>
      </c>
      <c r="C1022" s="242" t="str">
        <f>IF(LEN(A1022)=0,"",INDEX('Smelter Look-up'!$C:$C,MATCH($A1022,'Smelter Look-up'!$E:$E,0)))</f>
        <v/>
      </c>
      <c r="D1022" s="236"/>
      <c r="E1022" s="236" t="str">
        <f ca="1">IF(ISERROR($V1022),"",OFFSET('Smelter Look-up'!$D$4,$V1022-4,0)&amp;"")</f>
        <v/>
      </c>
      <c r="F1022" s="236" t="str">
        <f ca="1">IF(ISERROR($V1022),"",OFFSET('Smelter Look-up'!$E$4,$V1022-4,0))</f>
        <v/>
      </c>
      <c r="G1022" s="236" t="str">
        <f ca="1">IF(C1022=$X$4,"Enter smelter details", IF(ISERROR($V1022),"",OFFSET('Smelter Look-up'!$F$4,$V1022-4,0)))</f>
        <v/>
      </c>
      <c r="H1022" s="237" t="str">
        <f ca="1">IF(ISERROR($V1022),"",OFFSET('Smelter Look-up'!$G$4,$V1022-4,0))</f>
        <v/>
      </c>
      <c r="I1022" s="238" t="str">
        <f ca="1">IF(ISERROR($V1022),"",OFFSET('Smelter Look-up'!$H$4,$V1022-4,0))</f>
        <v/>
      </c>
      <c r="J1022" s="238" t="str">
        <f ca="1">IF(ISERROR($V1022),"",OFFSET('Smelter Look-up'!$I$4,$V1022-4,0))</f>
        <v/>
      </c>
      <c r="K1022" s="240"/>
      <c r="L1022" s="240"/>
      <c r="M1022" s="240"/>
      <c r="N1022" s="240"/>
      <c r="O1022" s="240"/>
      <c r="P1022" s="239"/>
      <c r="Q1022" s="241"/>
      <c r="R1022" s="236" t="str">
        <f ca="1">IF(ISERROR($V1022),"",OFFSET('Smelter Look-up'!$C$4,$V1022-4,0)&amp;"")</f>
        <v/>
      </c>
      <c r="S1022" s="250" t="str">
        <f t="shared" ca="1" si="48"/>
        <v/>
      </c>
      <c r="T1022" s="250" t="str">
        <f ca="1">IF(B1022="","",IF(ISERROR(MATCH($J1022,SorP!$B$1:$B$6230,0)),"",INDIRECT("'SorP'!$A$"&amp;MATCH($J1022,SorP!$B$1:$B$6230,0))))</f>
        <v/>
      </c>
      <c r="U1022" s="280"/>
      <c r="V1022" s="281" t="e">
        <f>IF(C1022="",NA(),MATCH($B1022&amp;$C1022,'Smelter Look-up'!$J:$J,0))</f>
        <v>#N/A</v>
      </c>
      <c r="W1022" s="282"/>
      <c r="X1022" s="282">
        <f t="shared" ca="1" si="49"/>
        <v>0</v>
      </c>
      <c r="Y1022" s="282"/>
      <c r="Z1022" s="282"/>
      <c r="AB1022" s="284" t="str">
        <f t="shared" si="50"/>
        <v/>
      </c>
    </row>
    <row r="1023" spans="1:28" s="283" customFormat="1" ht="20.25">
      <c r="A1023" s="235"/>
      <c r="B1023" s="236" t="str">
        <f>IF(LEN(A1023)=0,"",INDEX('Smelter Look-up'!$A:$A,MATCH($A1023,'Smelter Look-up'!$E:$E,0)))</f>
        <v/>
      </c>
      <c r="C1023" s="242" t="str">
        <f>IF(LEN(A1023)=0,"",INDEX('Smelter Look-up'!$C:$C,MATCH($A1023,'Smelter Look-up'!$E:$E,0)))</f>
        <v/>
      </c>
      <c r="D1023" s="236"/>
      <c r="E1023" s="236" t="str">
        <f ca="1">IF(ISERROR($V1023),"",OFFSET('Smelter Look-up'!$D$4,$V1023-4,0)&amp;"")</f>
        <v/>
      </c>
      <c r="F1023" s="236" t="str">
        <f ca="1">IF(ISERROR($V1023),"",OFFSET('Smelter Look-up'!$E$4,$V1023-4,0))</f>
        <v/>
      </c>
      <c r="G1023" s="236" t="str">
        <f ca="1">IF(C1023=$X$4,"Enter smelter details", IF(ISERROR($V1023),"",OFFSET('Smelter Look-up'!$F$4,$V1023-4,0)))</f>
        <v/>
      </c>
      <c r="H1023" s="237" t="str">
        <f ca="1">IF(ISERROR($V1023),"",OFFSET('Smelter Look-up'!$G$4,$V1023-4,0))</f>
        <v/>
      </c>
      <c r="I1023" s="238" t="str">
        <f ca="1">IF(ISERROR($V1023),"",OFFSET('Smelter Look-up'!$H$4,$V1023-4,0))</f>
        <v/>
      </c>
      <c r="J1023" s="238" t="str">
        <f ca="1">IF(ISERROR($V1023),"",OFFSET('Smelter Look-up'!$I$4,$V1023-4,0))</f>
        <v/>
      </c>
      <c r="K1023" s="240"/>
      <c r="L1023" s="240"/>
      <c r="M1023" s="240"/>
      <c r="N1023" s="240"/>
      <c r="O1023" s="240"/>
      <c r="P1023" s="239"/>
      <c r="Q1023" s="241"/>
      <c r="R1023" s="236" t="str">
        <f ca="1">IF(ISERROR($V1023),"",OFFSET('Smelter Look-up'!$C$4,$V1023-4,0)&amp;"")</f>
        <v/>
      </c>
      <c r="S1023" s="250" t="str">
        <f t="shared" ca="1" si="48"/>
        <v/>
      </c>
      <c r="T1023" s="250" t="str">
        <f ca="1">IF(B1023="","",IF(ISERROR(MATCH($J1023,SorP!$B$1:$B$6230,0)),"",INDIRECT("'SorP'!$A$"&amp;MATCH($J1023,SorP!$B$1:$B$6230,0))))</f>
        <v/>
      </c>
      <c r="U1023" s="280"/>
      <c r="V1023" s="281" t="e">
        <f>IF(C1023="",NA(),MATCH($B1023&amp;$C1023,'Smelter Look-up'!$J:$J,0))</f>
        <v>#N/A</v>
      </c>
      <c r="W1023" s="282"/>
      <c r="X1023" s="282">
        <f t="shared" ca="1" si="49"/>
        <v>0</v>
      </c>
      <c r="Y1023" s="282"/>
      <c r="Z1023" s="282"/>
      <c r="AB1023" s="284" t="str">
        <f t="shared" si="50"/>
        <v/>
      </c>
    </row>
    <row r="1024" spans="1:28" s="283" customFormat="1" ht="20.25">
      <c r="A1024" s="235"/>
      <c r="B1024" s="236" t="str">
        <f>IF(LEN(A1024)=0,"",INDEX('Smelter Look-up'!$A:$A,MATCH($A1024,'Smelter Look-up'!$E:$E,0)))</f>
        <v/>
      </c>
      <c r="C1024" s="242" t="str">
        <f>IF(LEN(A1024)=0,"",INDEX('Smelter Look-up'!$C:$C,MATCH($A1024,'Smelter Look-up'!$E:$E,0)))</f>
        <v/>
      </c>
      <c r="D1024" s="236"/>
      <c r="E1024" s="236" t="str">
        <f ca="1">IF(ISERROR($V1024),"",OFFSET('Smelter Look-up'!$D$4,$V1024-4,0)&amp;"")</f>
        <v/>
      </c>
      <c r="F1024" s="236" t="str">
        <f ca="1">IF(ISERROR($V1024),"",OFFSET('Smelter Look-up'!$E$4,$V1024-4,0))</f>
        <v/>
      </c>
      <c r="G1024" s="236" t="str">
        <f ca="1">IF(C1024=$X$4,"Enter smelter details", IF(ISERROR($V1024),"",OFFSET('Smelter Look-up'!$F$4,$V1024-4,0)))</f>
        <v/>
      </c>
      <c r="H1024" s="237" t="str">
        <f ca="1">IF(ISERROR($V1024),"",OFFSET('Smelter Look-up'!$G$4,$V1024-4,0))</f>
        <v/>
      </c>
      <c r="I1024" s="238" t="str">
        <f ca="1">IF(ISERROR($V1024),"",OFFSET('Smelter Look-up'!$H$4,$V1024-4,0))</f>
        <v/>
      </c>
      <c r="J1024" s="238" t="str">
        <f ca="1">IF(ISERROR($V1024),"",OFFSET('Smelter Look-up'!$I$4,$V1024-4,0))</f>
        <v/>
      </c>
      <c r="K1024" s="240"/>
      <c r="L1024" s="240"/>
      <c r="M1024" s="240"/>
      <c r="N1024" s="240"/>
      <c r="O1024" s="240"/>
      <c r="P1024" s="239"/>
      <c r="Q1024" s="241"/>
      <c r="R1024" s="236" t="str">
        <f ca="1">IF(ISERROR($V1024),"",OFFSET('Smelter Look-up'!$C$4,$V1024-4,0)&amp;"")</f>
        <v/>
      </c>
      <c r="S1024" s="250" t="str">
        <f t="shared" ca="1" si="48"/>
        <v/>
      </c>
      <c r="T1024" s="250" t="str">
        <f ca="1">IF(B1024="","",IF(ISERROR(MATCH($J1024,SorP!$B$1:$B$6230,0)),"",INDIRECT("'SorP'!$A$"&amp;MATCH($J1024,SorP!$B$1:$B$6230,0))))</f>
        <v/>
      </c>
      <c r="U1024" s="280"/>
      <c r="V1024" s="281" t="e">
        <f>IF(C1024="",NA(),MATCH($B1024&amp;$C1024,'Smelter Look-up'!$J:$J,0))</f>
        <v>#N/A</v>
      </c>
      <c r="W1024" s="282"/>
      <c r="X1024" s="282">
        <f t="shared" ca="1" si="49"/>
        <v>0</v>
      </c>
      <c r="Y1024" s="282"/>
      <c r="Z1024" s="282"/>
      <c r="AB1024" s="284" t="str">
        <f t="shared" si="50"/>
        <v/>
      </c>
    </row>
    <row r="1025" spans="1:28" s="283" customFormat="1" ht="20.25">
      <c r="A1025" s="235"/>
      <c r="B1025" s="236" t="str">
        <f>IF(LEN(A1025)=0,"",INDEX('Smelter Look-up'!$A:$A,MATCH($A1025,'Smelter Look-up'!$E:$E,0)))</f>
        <v/>
      </c>
      <c r="C1025" s="242" t="str">
        <f>IF(LEN(A1025)=0,"",INDEX('Smelter Look-up'!$C:$C,MATCH($A1025,'Smelter Look-up'!$E:$E,0)))</f>
        <v/>
      </c>
      <c r="D1025" s="236"/>
      <c r="E1025" s="236" t="str">
        <f ca="1">IF(ISERROR($V1025),"",OFFSET('Smelter Look-up'!$D$4,$V1025-4,0)&amp;"")</f>
        <v/>
      </c>
      <c r="F1025" s="236" t="str">
        <f ca="1">IF(ISERROR($V1025),"",OFFSET('Smelter Look-up'!$E$4,$V1025-4,0))</f>
        <v/>
      </c>
      <c r="G1025" s="236" t="str">
        <f ca="1">IF(C1025=$X$4,"Enter smelter details", IF(ISERROR($V1025),"",OFFSET('Smelter Look-up'!$F$4,$V1025-4,0)))</f>
        <v/>
      </c>
      <c r="H1025" s="237" t="str">
        <f ca="1">IF(ISERROR($V1025),"",OFFSET('Smelter Look-up'!$G$4,$V1025-4,0))</f>
        <v/>
      </c>
      <c r="I1025" s="238" t="str">
        <f ca="1">IF(ISERROR($V1025),"",OFFSET('Smelter Look-up'!$H$4,$V1025-4,0))</f>
        <v/>
      </c>
      <c r="J1025" s="238" t="str">
        <f ca="1">IF(ISERROR($V1025),"",OFFSET('Smelter Look-up'!$I$4,$V1025-4,0))</f>
        <v/>
      </c>
      <c r="K1025" s="240"/>
      <c r="L1025" s="240"/>
      <c r="M1025" s="240"/>
      <c r="N1025" s="240"/>
      <c r="O1025" s="240"/>
      <c r="P1025" s="239"/>
      <c r="Q1025" s="241"/>
      <c r="R1025" s="236" t="str">
        <f ca="1">IF(ISERROR($V1025),"",OFFSET('Smelter Look-up'!$C$4,$V1025-4,0)&amp;"")</f>
        <v/>
      </c>
      <c r="S1025" s="250" t="str">
        <f t="shared" ca="1" si="48"/>
        <v/>
      </c>
      <c r="T1025" s="250" t="str">
        <f ca="1">IF(B1025="","",IF(ISERROR(MATCH($J1025,SorP!$B$1:$B$6230,0)),"",INDIRECT("'SorP'!$A$"&amp;MATCH($J1025,SorP!$B$1:$B$6230,0))))</f>
        <v/>
      </c>
      <c r="U1025" s="280"/>
      <c r="V1025" s="281" t="e">
        <f>IF(C1025="",NA(),MATCH($B1025&amp;$C1025,'Smelter Look-up'!$J:$J,0))</f>
        <v>#N/A</v>
      </c>
      <c r="W1025" s="282"/>
      <c r="X1025" s="282">
        <f t="shared" ca="1" si="49"/>
        <v>0</v>
      </c>
      <c r="Y1025" s="282"/>
      <c r="Z1025" s="282"/>
      <c r="AB1025" s="284" t="str">
        <f t="shared" si="50"/>
        <v/>
      </c>
    </row>
    <row r="1026" spans="1:28" s="283" customFormat="1" ht="20.25">
      <c r="A1026" s="235"/>
      <c r="B1026" s="236" t="str">
        <f>IF(LEN(A1026)=0,"",INDEX('Smelter Look-up'!$A:$A,MATCH($A1026,'Smelter Look-up'!$E:$E,0)))</f>
        <v/>
      </c>
      <c r="C1026" s="242" t="str">
        <f>IF(LEN(A1026)=0,"",INDEX('Smelter Look-up'!$C:$C,MATCH($A1026,'Smelter Look-up'!$E:$E,0)))</f>
        <v/>
      </c>
      <c r="D1026" s="236"/>
      <c r="E1026" s="236" t="str">
        <f ca="1">IF(ISERROR($V1026),"",OFFSET('Smelter Look-up'!$D$4,$V1026-4,0)&amp;"")</f>
        <v/>
      </c>
      <c r="F1026" s="236" t="str">
        <f ca="1">IF(ISERROR($V1026),"",OFFSET('Smelter Look-up'!$E$4,$V1026-4,0))</f>
        <v/>
      </c>
      <c r="G1026" s="236" t="str">
        <f ca="1">IF(C1026=$X$4,"Enter smelter details", IF(ISERROR($V1026),"",OFFSET('Smelter Look-up'!$F$4,$V1026-4,0)))</f>
        <v/>
      </c>
      <c r="H1026" s="237" t="str">
        <f ca="1">IF(ISERROR($V1026),"",OFFSET('Smelter Look-up'!$G$4,$V1026-4,0))</f>
        <v/>
      </c>
      <c r="I1026" s="238" t="str">
        <f ca="1">IF(ISERROR($V1026),"",OFFSET('Smelter Look-up'!$H$4,$V1026-4,0))</f>
        <v/>
      </c>
      <c r="J1026" s="238" t="str">
        <f ca="1">IF(ISERROR($V1026),"",OFFSET('Smelter Look-up'!$I$4,$V1026-4,0))</f>
        <v/>
      </c>
      <c r="K1026" s="240"/>
      <c r="L1026" s="240"/>
      <c r="M1026" s="240"/>
      <c r="N1026" s="240"/>
      <c r="O1026" s="240"/>
      <c r="P1026" s="239"/>
      <c r="Q1026" s="241"/>
      <c r="R1026" s="236" t="str">
        <f ca="1">IF(ISERROR($V1026),"",OFFSET('Smelter Look-up'!$C$4,$V1026-4,0)&amp;"")</f>
        <v/>
      </c>
      <c r="S1026" s="250" t="str">
        <f t="shared" ca="1" si="48"/>
        <v/>
      </c>
      <c r="T1026" s="250" t="str">
        <f ca="1">IF(B1026="","",IF(ISERROR(MATCH($J1026,SorP!$B$1:$B$6230,0)),"",INDIRECT("'SorP'!$A$"&amp;MATCH($J1026,SorP!$B$1:$B$6230,0))))</f>
        <v/>
      </c>
      <c r="U1026" s="280"/>
      <c r="V1026" s="281" t="e">
        <f>IF(C1026="",NA(),MATCH($B1026&amp;$C1026,'Smelter Look-up'!$J:$J,0))</f>
        <v>#N/A</v>
      </c>
      <c r="W1026" s="282"/>
      <c r="X1026" s="282">
        <f t="shared" ca="1" si="49"/>
        <v>0</v>
      </c>
      <c r="Y1026" s="282"/>
      <c r="Z1026" s="282"/>
      <c r="AB1026" s="284" t="str">
        <f t="shared" si="50"/>
        <v/>
      </c>
    </row>
    <row r="1027" spans="1:28" s="283" customFormat="1" ht="20.25">
      <c r="A1027" s="235"/>
      <c r="B1027" s="236" t="str">
        <f>IF(LEN(A1027)=0,"",INDEX('Smelter Look-up'!$A:$A,MATCH($A1027,'Smelter Look-up'!$E:$E,0)))</f>
        <v/>
      </c>
      <c r="C1027" s="242" t="str">
        <f>IF(LEN(A1027)=0,"",INDEX('Smelter Look-up'!$C:$C,MATCH($A1027,'Smelter Look-up'!$E:$E,0)))</f>
        <v/>
      </c>
      <c r="D1027" s="236"/>
      <c r="E1027" s="236" t="str">
        <f ca="1">IF(ISERROR($V1027),"",OFFSET('Smelter Look-up'!$D$4,$V1027-4,0)&amp;"")</f>
        <v/>
      </c>
      <c r="F1027" s="236" t="str">
        <f ca="1">IF(ISERROR($V1027),"",OFFSET('Smelter Look-up'!$E$4,$V1027-4,0))</f>
        <v/>
      </c>
      <c r="G1027" s="236" t="str">
        <f ca="1">IF(C1027=$X$4,"Enter smelter details", IF(ISERROR($V1027),"",OFFSET('Smelter Look-up'!$F$4,$V1027-4,0)))</f>
        <v/>
      </c>
      <c r="H1027" s="237" t="str">
        <f ca="1">IF(ISERROR($V1027),"",OFFSET('Smelter Look-up'!$G$4,$V1027-4,0))</f>
        <v/>
      </c>
      <c r="I1027" s="238" t="str">
        <f ca="1">IF(ISERROR($V1027),"",OFFSET('Smelter Look-up'!$H$4,$V1027-4,0))</f>
        <v/>
      </c>
      <c r="J1027" s="238" t="str">
        <f ca="1">IF(ISERROR($V1027),"",OFFSET('Smelter Look-up'!$I$4,$V1027-4,0))</f>
        <v/>
      </c>
      <c r="K1027" s="240"/>
      <c r="L1027" s="240"/>
      <c r="M1027" s="240"/>
      <c r="N1027" s="240"/>
      <c r="O1027" s="240"/>
      <c r="P1027" s="239"/>
      <c r="Q1027" s="241"/>
      <c r="R1027" s="236" t="str">
        <f ca="1">IF(ISERROR($V1027),"",OFFSET('Smelter Look-up'!$C$4,$V1027-4,0)&amp;"")</f>
        <v/>
      </c>
      <c r="S1027" s="250" t="str">
        <f t="shared" ca="1" si="48"/>
        <v/>
      </c>
      <c r="T1027" s="250" t="str">
        <f ca="1">IF(B1027="","",IF(ISERROR(MATCH($J1027,SorP!$B$1:$B$6230,0)),"",INDIRECT("'SorP'!$A$"&amp;MATCH($J1027,SorP!$B$1:$B$6230,0))))</f>
        <v/>
      </c>
      <c r="U1027" s="280"/>
      <c r="V1027" s="281" t="e">
        <f>IF(C1027="",NA(),MATCH($B1027&amp;$C1027,'Smelter Look-up'!$J:$J,0))</f>
        <v>#N/A</v>
      </c>
      <c r="W1027" s="282"/>
      <c r="X1027" s="282">
        <f t="shared" ca="1" si="49"/>
        <v>0</v>
      </c>
      <c r="Y1027" s="282"/>
      <c r="Z1027" s="282"/>
      <c r="AB1027" s="284" t="str">
        <f t="shared" si="50"/>
        <v/>
      </c>
    </row>
    <row r="1028" spans="1:28" s="283" customFormat="1" ht="20.25">
      <c r="A1028" s="235"/>
      <c r="B1028" s="236" t="str">
        <f>IF(LEN(A1028)=0,"",INDEX('Smelter Look-up'!$A:$A,MATCH($A1028,'Smelter Look-up'!$E:$E,0)))</f>
        <v/>
      </c>
      <c r="C1028" s="242" t="str">
        <f>IF(LEN(A1028)=0,"",INDEX('Smelter Look-up'!$C:$C,MATCH($A1028,'Smelter Look-up'!$E:$E,0)))</f>
        <v/>
      </c>
      <c r="D1028" s="236"/>
      <c r="E1028" s="236" t="str">
        <f ca="1">IF(ISERROR($V1028),"",OFFSET('Smelter Look-up'!$D$4,$V1028-4,0)&amp;"")</f>
        <v/>
      </c>
      <c r="F1028" s="236" t="str">
        <f ca="1">IF(ISERROR($V1028),"",OFFSET('Smelter Look-up'!$E$4,$V1028-4,0))</f>
        <v/>
      </c>
      <c r="G1028" s="236" t="str">
        <f ca="1">IF(C1028=$X$4,"Enter smelter details", IF(ISERROR($V1028),"",OFFSET('Smelter Look-up'!$F$4,$V1028-4,0)))</f>
        <v/>
      </c>
      <c r="H1028" s="237" t="str">
        <f ca="1">IF(ISERROR($V1028),"",OFFSET('Smelter Look-up'!$G$4,$V1028-4,0))</f>
        <v/>
      </c>
      <c r="I1028" s="238" t="str">
        <f ca="1">IF(ISERROR($V1028),"",OFFSET('Smelter Look-up'!$H$4,$V1028-4,0))</f>
        <v/>
      </c>
      <c r="J1028" s="238" t="str">
        <f ca="1">IF(ISERROR($V1028),"",OFFSET('Smelter Look-up'!$I$4,$V1028-4,0))</f>
        <v/>
      </c>
      <c r="K1028" s="240"/>
      <c r="L1028" s="240"/>
      <c r="M1028" s="240"/>
      <c r="N1028" s="240"/>
      <c r="O1028" s="240"/>
      <c r="P1028" s="239"/>
      <c r="Q1028" s="241"/>
      <c r="R1028" s="236" t="str">
        <f ca="1">IF(ISERROR($V1028),"",OFFSET('Smelter Look-up'!$C$4,$V1028-4,0)&amp;"")</f>
        <v/>
      </c>
      <c r="S1028" s="250" t="str">
        <f t="shared" ca="1" si="48"/>
        <v/>
      </c>
      <c r="T1028" s="250" t="str">
        <f ca="1">IF(B1028="","",IF(ISERROR(MATCH($J1028,SorP!$B$1:$B$6230,0)),"",INDIRECT("'SorP'!$A$"&amp;MATCH($J1028,SorP!$B$1:$B$6230,0))))</f>
        <v/>
      </c>
      <c r="U1028" s="280"/>
      <c r="V1028" s="281" t="e">
        <f>IF(C1028="",NA(),MATCH($B1028&amp;$C1028,'Smelter Look-up'!$J:$J,0))</f>
        <v>#N/A</v>
      </c>
      <c r="W1028" s="282"/>
      <c r="X1028" s="282">
        <f t="shared" ca="1" si="49"/>
        <v>0</v>
      </c>
      <c r="Y1028" s="282"/>
      <c r="Z1028" s="282"/>
      <c r="AB1028" s="284" t="str">
        <f t="shared" si="50"/>
        <v/>
      </c>
    </row>
    <row r="1029" spans="1:28" s="283" customFormat="1" ht="20.25">
      <c r="A1029" s="235"/>
      <c r="B1029" s="236" t="str">
        <f>IF(LEN(A1029)=0,"",INDEX('Smelter Look-up'!$A:$A,MATCH($A1029,'Smelter Look-up'!$E:$E,0)))</f>
        <v/>
      </c>
      <c r="C1029" s="242" t="str">
        <f>IF(LEN(A1029)=0,"",INDEX('Smelter Look-up'!$C:$C,MATCH($A1029,'Smelter Look-up'!$E:$E,0)))</f>
        <v/>
      </c>
      <c r="D1029" s="236"/>
      <c r="E1029" s="236" t="str">
        <f ca="1">IF(ISERROR($V1029),"",OFFSET('Smelter Look-up'!$D$4,$V1029-4,0)&amp;"")</f>
        <v/>
      </c>
      <c r="F1029" s="236" t="str">
        <f ca="1">IF(ISERROR($V1029),"",OFFSET('Smelter Look-up'!$E$4,$V1029-4,0))</f>
        <v/>
      </c>
      <c r="G1029" s="236" t="str">
        <f ca="1">IF(C1029=$X$4,"Enter smelter details", IF(ISERROR($V1029),"",OFFSET('Smelter Look-up'!$F$4,$V1029-4,0)))</f>
        <v/>
      </c>
      <c r="H1029" s="237" t="str">
        <f ca="1">IF(ISERROR($V1029),"",OFFSET('Smelter Look-up'!$G$4,$V1029-4,0))</f>
        <v/>
      </c>
      <c r="I1029" s="238" t="str">
        <f ca="1">IF(ISERROR($V1029),"",OFFSET('Smelter Look-up'!$H$4,$V1029-4,0))</f>
        <v/>
      </c>
      <c r="J1029" s="238" t="str">
        <f ca="1">IF(ISERROR($V1029),"",OFFSET('Smelter Look-up'!$I$4,$V1029-4,0))</f>
        <v/>
      </c>
      <c r="K1029" s="240"/>
      <c r="L1029" s="240"/>
      <c r="M1029" s="240"/>
      <c r="N1029" s="240"/>
      <c r="O1029" s="240"/>
      <c r="P1029" s="239"/>
      <c r="Q1029" s="241"/>
      <c r="R1029" s="236" t="str">
        <f ca="1">IF(ISERROR($V1029),"",OFFSET('Smelter Look-up'!$C$4,$V1029-4,0)&amp;"")</f>
        <v/>
      </c>
      <c r="S1029" s="250" t="str">
        <f t="shared" ca="1" si="48"/>
        <v/>
      </c>
      <c r="T1029" s="250" t="str">
        <f ca="1">IF(B1029="","",IF(ISERROR(MATCH($J1029,SorP!$B$1:$B$6230,0)),"",INDIRECT("'SorP'!$A$"&amp;MATCH($J1029,SorP!$B$1:$B$6230,0))))</f>
        <v/>
      </c>
      <c r="U1029" s="280"/>
      <c r="V1029" s="281" t="e">
        <f>IF(C1029="",NA(),MATCH($B1029&amp;$C1029,'Smelter Look-up'!$J:$J,0))</f>
        <v>#N/A</v>
      </c>
      <c r="W1029" s="282"/>
      <c r="X1029" s="282">
        <f t="shared" ca="1" si="49"/>
        <v>0</v>
      </c>
      <c r="Y1029" s="282"/>
      <c r="Z1029" s="282"/>
      <c r="AB1029" s="284" t="str">
        <f t="shared" si="50"/>
        <v/>
      </c>
    </row>
    <row r="1030" spans="1:28" s="283" customFormat="1" ht="20.25">
      <c r="A1030" s="235"/>
      <c r="B1030" s="236" t="str">
        <f>IF(LEN(A1030)=0,"",INDEX('Smelter Look-up'!$A:$A,MATCH($A1030,'Smelter Look-up'!$E:$E,0)))</f>
        <v/>
      </c>
      <c r="C1030" s="242" t="str">
        <f>IF(LEN(A1030)=0,"",INDEX('Smelter Look-up'!$C:$C,MATCH($A1030,'Smelter Look-up'!$E:$E,0)))</f>
        <v/>
      </c>
      <c r="D1030" s="236"/>
      <c r="E1030" s="236" t="str">
        <f ca="1">IF(ISERROR($V1030),"",OFFSET('Smelter Look-up'!$D$4,$V1030-4,0)&amp;"")</f>
        <v/>
      </c>
      <c r="F1030" s="236" t="str">
        <f ca="1">IF(ISERROR($V1030),"",OFFSET('Smelter Look-up'!$E$4,$V1030-4,0))</f>
        <v/>
      </c>
      <c r="G1030" s="236" t="str">
        <f ca="1">IF(C1030=$X$4,"Enter smelter details", IF(ISERROR($V1030),"",OFFSET('Smelter Look-up'!$F$4,$V1030-4,0)))</f>
        <v/>
      </c>
      <c r="H1030" s="237" t="str">
        <f ca="1">IF(ISERROR($V1030),"",OFFSET('Smelter Look-up'!$G$4,$V1030-4,0))</f>
        <v/>
      </c>
      <c r="I1030" s="238" t="str">
        <f ca="1">IF(ISERROR($V1030),"",OFFSET('Smelter Look-up'!$H$4,$V1030-4,0))</f>
        <v/>
      </c>
      <c r="J1030" s="238" t="str">
        <f ca="1">IF(ISERROR($V1030),"",OFFSET('Smelter Look-up'!$I$4,$V1030-4,0))</f>
        <v/>
      </c>
      <c r="K1030" s="240"/>
      <c r="L1030" s="240"/>
      <c r="M1030" s="240"/>
      <c r="N1030" s="240"/>
      <c r="O1030" s="240"/>
      <c r="P1030" s="239"/>
      <c r="Q1030" s="241"/>
      <c r="R1030" s="236" t="str">
        <f ca="1">IF(ISERROR($V1030),"",OFFSET('Smelter Look-up'!$C$4,$V1030-4,0)&amp;"")</f>
        <v/>
      </c>
      <c r="S1030" s="250" t="str">
        <f t="shared" ca="1" si="48"/>
        <v/>
      </c>
      <c r="T1030" s="250" t="str">
        <f ca="1">IF(B1030="","",IF(ISERROR(MATCH($J1030,SorP!$B$1:$B$6230,0)),"",INDIRECT("'SorP'!$A$"&amp;MATCH($J1030,SorP!$B$1:$B$6230,0))))</f>
        <v/>
      </c>
      <c r="U1030" s="280"/>
      <c r="V1030" s="281" t="e">
        <f>IF(C1030="",NA(),MATCH($B1030&amp;$C1030,'Smelter Look-up'!$J:$J,0))</f>
        <v>#N/A</v>
      </c>
      <c r="W1030" s="282"/>
      <c r="X1030" s="282">
        <f t="shared" ca="1" si="49"/>
        <v>0</v>
      </c>
      <c r="Y1030" s="282"/>
      <c r="Z1030" s="282"/>
      <c r="AB1030" s="284" t="str">
        <f t="shared" si="50"/>
        <v/>
      </c>
    </row>
    <row r="1031" spans="1:28" s="283" customFormat="1" ht="20.25">
      <c r="A1031" s="235"/>
      <c r="B1031" s="236" t="str">
        <f>IF(LEN(A1031)=0,"",INDEX('Smelter Look-up'!$A:$A,MATCH($A1031,'Smelter Look-up'!$E:$E,0)))</f>
        <v/>
      </c>
      <c r="C1031" s="242" t="str">
        <f>IF(LEN(A1031)=0,"",INDEX('Smelter Look-up'!$C:$C,MATCH($A1031,'Smelter Look-up'!$E:$E,0)))</f>
        <v/>
      </c>
      <c r="D1031" s="236"/>
      <c r="E1031" s="236" t="str">
        <f ca="1">IF(ISERROR($V1031),"",OFFSET('Smelter Look-up'!$D$4,$V1031-4,0)&amp;"")</f>
        <v/>
      </c>
      <c r="F1031" s="236" t="str">
        <f ca="1">IF(ISERROR($V1031),"",OFFSET('Smelter Look-up'!$E$4,$V1031-4,0))</f>
        <v/>
      </c>
      <c r="G1031" s="236" t="str">
        <f ca="1">IF(C1031=$X$4,"Enter smelter details", IF(ISERROR($V1031),"",OFFSET('Smelter Look-up'!$F$4,$V1031-4,0)))</f>
        <v/>
      </c>
      <c r="H1031" s="237" t="str">
        <f ca="1">IF(ISERROR($V1031),"",OFFSET('Smelter Look-up'!$G$4,$V1031-4,0))</f>
        <v/>
      </c>
      <c r="I1031" s="238" t="str">
        <f ca="1">IF(ISERROR($V1031),"",OFFSET('Smelter Look-up'!$H$4,$V1031-4,0))</f>
        <v/>
      </c>
      <c r="J1031" s="238" t="str">
        <f ca="1">IF(ISERROR($V1031),"",OFFSET('Smelter Look-up'!$I$4,$V1031-4,0))</f>
        <v/>
      </c>
      <c r="K1031" s="240"/>
      <c r="L1031" s="240"/>
      <c r="M1031" s="240"/>
      <c r="N1031" s="240"/>
      <c r="O1031" s="240"/>
      <c r="P1031" s="239"/>
      <c r="Q1031" s="241"/>
      <c r="R1031" s="236" t="str">
        <f ca="1">IF(ISERROR($V1031),"",OFFSET('Smelter Look-up'!$C$4,$V1031-4,0)&amp;"")</f>
        <v/>
      </c>
      <c r="S1031" s="250" t="str">
        <f t="shared" ca="1" si="48"/>
        <v/>
      </c>
      <c r="T1031" s="250" t="str">
        <f ca="1">IF(B1031="","",IF(ISERROR(MATCH($J1031,SorP!$B$1:$B$6230,0)),"",INDIRECT("'SorP'!$A$"&amp;MATCH($J1031,SorP!$B$1:$B$6230,0))))</f>
        <v/>
      </c>
      <c r="U1031" s="280"/>
      <c r="V1031" s="281" t="e">
        <f>IF(C1031="",NA(),MATCH($B1031&amp;$C1031,'Smelter Look-up'!$J:$J,0))</f>
        <v>#N/A</v>
      </c>
      <c r="W1031" s="282"/>
      <c r="X1031" s="282">
        <f t="shared" ca="1" si="49"/>
        <v>0</v>
      </c>
      <c r="Y1031" s="282"/>
      <c r="Z1031" s="282"/>
      <c r="AB1031" s="284" t="str">
        <f t="shared" si="50"/>
        <v/>
      </c>
    </row>
    <row r="1032" spans="1:28" s="283" customFormat="1" ht="20.25">
      <c r="A1032" s="235"/>
      <c r="B1032" s="236" t="str">
        <f>IF(LEN(A1032)=0,"",INDEX('Smelter Look-up'!$A:$A,MATCH($A1032,'Smelter Look-up'!$E:$E,0)))</f>
        <v/>
      </c>
      <c r="C1032" s="242" t="str">
        <f>IF(LEN(A1032)=0,"",INDEX('Smelter Look-up'!$C:$C,MATCH($A1032,'Smelter Look-up'!$E:$E,0)))</f>
        <v/>
      </c>
      <c r="D1032" s="236"/>
      <c r="E1032" s="236" t="str">
        <f ca="1">IF(ISERROR($V1032),"",OFFSET('Smelter Look-up'!$D$4,$V1032-4,0)&amp;"")</f>
        <v/>
      </c>
      <c r="F1032" s="236" t="str">
        <f ca="1">IF(ISERROR($V1032),"",OFFSET('Smelter Look-up'!$E$4,$V1032-4,0))</f>
        <v/>
      </c>
      <c r="G1032" s="236" t="str">
        <f ca="1">IF(C1032=$X$4,"Enter smelter details", IF(ISERROR($V1032),"",OFFSET('Smelter Look-up'!$F$4,$V1032-4,0)))</f>
        <v/>
      </c>
      <c r="H1032" s="237" t="str">
        <f ca="1">IF(ISERROR($V1032),"",OFFSET('Smelter Look-up'!$G$4,$V1032-4,0))</f>
        <v/>
      </c>
      <c r="I1032" s="238" t="str">
        <f ca="1">IF(ISERROR($V1032),"",OFFSET('Smelter Look-up'!$H$4,$V1032-4,0))</f>
        <v/>
      </c>
      <c r="J1032" s="238" t="str">
        <f ca="1">IF(ISERROR($V1032),"",OFFSET('Smelter Look-up'!$I$4,$V1032-4,0))</f>
        <v/>
      </c>
      <c r="K1032" s="240"/>
      <c r="L1032" s="240"/>
      <c r="M1032" s="240"/>
      <c r="N1032" s="240"/>
      <c r="O1032" s="240"/>
      <c r="P1032" s="239"/>
      <c r="Q1032" s="241"/>
      <c r="R1032" s="236" t="str">
        <f ca="1">IF(ISERROR($V1032),"",OFFSET('Smelter Look-up'!$C$4,$V1032-4,0)&amp;"")</f>
        <v/>
      </c>
      <c r="S1032" s="250" t="str">
        <f t="shared" ca="1" si="48"/>
        <v/>
      </c>
      <c r="T1032" s="250" t="str">
        <f ca="1">IF(B1032="","",IF(ISERROR(MATCH($J1032,SorP!$B$1:$B$6230,0)),"",INDIRECT("'SorP'!$A$"&amp;MATCH($J1032,SorP!$B$1:$B$6230,0))))</f>
        <v/>
      </c>
      <c r="U1032" s="280"/>
      <c r="V1032" s="281" t="e">
        <f>IF(C1032="",NA(),MATCH($B1032&amp;$C1032,'Smelter Look-up'!$J:$J,0))</f>
        <v>#N/A</v>
      </c>
      <c r="W1032" s="282"/>
      <c r="X1032" s="282">
        <f t="shared" ca="1" si="49"/>
        <v>0</v>
      </c>
      <c r="Y1032" s="282"/>
      <c r="Z1032" s="282"/>
      <c r="AB1032" s="284" t="str">
        <f t="shared" si="50"/>
        <v/>
      </c>
    </row>
    <row r="1033" spans="1:28" s="283" customFormat="1" ht="20.25">
      <c r="A1033" s="235"/>
      <c r="B1033" s="236" t="str">
        <f>IF(LEN(A1033)=0,"",INDEX('Smelter Look-up'!$A:$A,MATCH($A1033,'Smelter Look-up'!$E:$E,0)))</f>
        <v/>
      </c>
      <c r="C1033" s="242" t="str">
        <f>IF(LEN(A1033)=0,"",INDEX('Smelter Look-up'!$C:$C,MATCH($A1033,'Smelter Look-up'!$E:$E,0)))</f>
        <v/>
      </c>
      <c r="D1033" s="236"/>
      <c r="E1033" s="236" t="str">
        <f ca="1">IF(ISERROR($V1033),"",OFFSET('Smelter Look-up'!$D$4,$V1033-4,0)&amp;"")</f>
        <v/>
      </c>
      <c r="F1033" s="236" t="str">
        <f ca="1">IF(ISERROR($V1033),"",OFFSET('Smelter Look-up'!$E$4,$V1033-4,0))</f>
        <v/>
      </c>
      <c r="G1033" s="236" t="str">
        <f ca="1">IF(C1033=$X$4,"Enter smelter details", IF(ISERROR($V1033),"",OFFSET('Smelter Look-up'!$F$4,$V1033-4,0)))</f>
        <v/>
      </c>
      <c r="H1033" s="237" t="str">
        <f ca="1">IF(ISERROR($V1033),"",OFFSET('Smelter Look-up'!$G$4,$V1033-4,0))</f>
        <v/>
      </c>
      <c r="I1033" s="238" t="str">
        <f ca="1">IF(ISERROR($V1033),"",OFFSET('Smelter Look-up'!$H$4,$V1033-4,0))</f>
        <v/>
      </c>
      <c r="J1033" s="238" t="str">
        <f ca="1">IF(ISERROR($V1033),"",OFFSET('Smelter Look-up'!$I$4,$V1033-4,0))</f>
        <v/>
      </c>
      <c r="K1033" s="240"/>
      <c r="L1033" s="240"/>
      <c r="M1033" s="240"/>
      <c r="N1033" s="240"/>
      <c r="O1033" s="240"/>
      <c r="P1033" s="239"/>
      <c r="Q1033" s="241"/>
      <c r="R1033" s="236" t="str">
        <f ca="1">IF(ISERROR($V1033),"",OFFSET('Smelter Look-up'!$C$4,$V1033-4,0)&amp;"")</f>
        <v/>
      </c>
      <c r="S1033" s="250" t="str">
        <f t="shared" ca="1" si="48"/>
        <v/>
      </c>
      <c r="T1033" s="250" t="str">
        <f ca="1">IF(B1033="","",IF(ISERROR(MATCH($J1033,SorP!$B$1:$B$6230,0)),"",INDIRECT("'SorP'!$A$"&amp;MATCH($J1033,SorP!$B$1:$B$6230,0))))</f>
        <v/>
      </c>
      <c r="U1033" s="280"/>
      <c r="V1033" s="281" t="e">
        <f>IF(C1033="",NA(),MATCH($B1033&amp;$C1033,'Smelter Look-up'!$J:$J,0))</f>
        <v>#N/A</v>
      </c>
      <c r="W1033" s="282"/>
      <c r="X1033" s="282">
        <f t="shared" ca="1" si="49"/>
        <v>0</v>
      </c>
      <c r="Y1033" s="282"/>
      <c r="Z1033" s="282"/>
      <c r="AB1033" s="284" t="str">
        <f t="shared" si="50"/>
        <v/>
      </c>
    </row>
    <row r="1034" spans="1:28" s="283" customFormat="1" ht="20.25">
      <c r="A1034" s="235"/>
      <c r="B1034" s="236" t="str">
        <f>IF(LEN(A1034)=0,"",INDEX('Smelter Look-up'!$A:$A,MATCH($A1034,'Smelter Look-up'!$E:$E,0)))</f>
        <v/>
      </c>
      <c r="C1034" s="242" t="str">
        <f>IF(LEN(A1034)=0,"",INDEX('Smelter Look-up'!$C:$C,MATCH($A1034,'Smelter Look-up'!$E:$E,0)))</f>
        <v/>
      </c>
      <c r="D1034" s="236"/>
      <c r="E1034" s="236" t="str">
        <f ca="1">IF(ISERROR($V1034),"",OFFSET('Smelter Look-up'!$D$4,$V1034-4,0)&amp;"")</f>
        <v/>
      </c>
      <c r="F1034" s="236" t="str">
        <f ca="1">IF(ISERROR($V1034),"",OFFSET('Smelter Look-up'!$E$4,$V1034-4,0))</f>
        <v/>
      </c>
      <c r="G1034" s="236" t="str">
        <f ca="1">IF(C1034=$X$4,"Enter smelter details", IF(ISERROR($V1034),"",OFFSET('Smelter Look-up'!$F$4,$V1034-4,0)))</f>
        <v/>
      </c>
      <c r="H1034" s="237" t="str">
        <f ca="1">IF(ISERROR($V1034),"",OFFSET('Smelter Look-up'!$G$4,$V1034-4,0))</f>
        <v/>
      </c>
      <c r="I1034" s="238" t="str">
        <f ca="1">IF(ISERROR($V1034),"",OFFSET('Smelter Look-up'!$H$4,$V1034-4,0))</f>
        <v/>
      </c>
      <c r="J1034" s="238" t="str">
        <f ca="1">IF(ISERROR($V1034),"",OFFSET('Smelter Look-up'!$I$4,$V1034-4,0))</f>
        <v/>
      </c>
      <c r="K1034" s="240"/>
      <c r="L1034" s="240"/>
      <c r="M1034" s="240"/>
      <c r="N1034" s="240"/>
      <c r="O1034" s="240"/>
      <c r="P1034" s="239"/>
      <c r="Q1034" s="241"/>
      <c r="R1034" s="236" t="str">
        <f ca="1">IF(ISERROR($V1034),"",OFFSET('Smelter Look-up'!$C$4,$V1034-4,0)&amp;"")</f>
        <v/>
      </c>
      <c r="S1034" s="250" t="str">
        <f t="shared" ca="1" si="48"/>
        <v/>
      </c>
      <c r="T1034" s="250" t="str">
        <f ca="1">IF(B1034="","",IF(ISERROR(MATCH($J1034,SorP!$B$1:$B$6230,0)),"",INDIRECT("'SorP'!$A$"&amp;MATCH($J1034,SorP!$B$1:$B$6230,0))))</f>
        <v/>
      </c>
      <c r="U1034" s="280"/>
      <c r="V1034" s="281" t="e">
        <f>IF(C1034="",NA(),MATCH($B1034&amp;$C1034,'Smelter Look-up'!$J:$J,0))</f>
        <v>#N/A</v>
      </c>
      <c r="W1034" s="282"/>
      <c r="X1034" s="282">
        <f t="shared" ca="1" si="49"/>
        <v>0</v>
      </c>
      <c r="Y1034" s="282"/>
      <c r="Z1034" s="282"/>
      <c r="AB1034" s="284" t="str">
        <f t="shared" si="50"/>
        <v/>
      </c>
    </row>
    <row r="1035" spans="1:28" s="283" customFormat="1" ht="20.25">
      <c r="A1035" s="235"/>
      <c r="B1035" s="236" t="str">
        <f>IF(LEN(A1035)=0,"",INDEX('Smelter Look-up'!$A:$A,MATCH($A1035,'Smelter Look-up'!$E:$E,0)))</f>
        <v/>
      </c>
      <c r="C1035" s="242" t="str">
        <f>IF(LEN(A1035)=0,"",INDEX('Smelter Look-up'!$C:$C,MATCH($A1035,'Smelter Look-up'!$E:$E,0)))</f>
        <v/>
      </c>
      <c r="D1035" s="236"/>
      <c r="E1035" s="236" t="str">
        <f ca="1">IF(ISERROR($V1035),"",OFFSET('Smelter Look-up'!$D$4,$V1035-4,0)&amp;"")</f>
        <v/>
      </c>
      <c r="F1035" s="236" t="str">
        <f ca="1">IF(ISERROR($V1035),"",OFFSET('Smelter Look-up'!$E$4,$V1035-4,0))</f>
        <v/>
      </c>
      <c r="G1035" s="236" t="str">
        <f ca="1">IF(C1035=$X$4,"Enter smelter details", IF(ISERROR($V1035),"",OFFSET('Smelter Look-up'!$F$4,$V1035-4,0)))</f>
        <v/>
      </c>
      <c r="H1035" s="237" t="str">
        <f ca="1">IF(ISERROR($V1035),"",OFFSET('Smelter Look-up'!$G$4,$V1035-4,0))</f>
        <v/>
      </c>
      <c r="I1035" s="238" t="str">
        <f ca="1">IF(ISERROR($V1035),"",OFFSET('Smelter Look-up'!$H$4,$V1035-4,0))</f>
        <v/>
      </c>
      <c r="J1035" s="238" t="str">
        <f ca="1">IF(ISERROR($V1035),"",OFFSET('Smelter Look-up'!$I$4,$V1035-4,0))</f>
        <v/>
      </c>
      <c r="K1035" s="240"/>
      <c r="L1035" s="240"/>
      <c r="M1035" s="240"/>
      <c r="N1035" s="240"/>
      <c r="O1035" s="240"/>
      <c r="P1035" s="239"/>
      <c r="Q1035" s="241"/>
      <c r="R1035" s="236" t="str">
        <f ca="1">IF(ISERROR($V1035),"",OFFSET('Smelter Look-up'!$C$4,$V1035-4,0)&amp;"")</f>
        <v/>
      </c>
      <c r="S1035" s="250" t="str">
        <f t="shared" ca="1" si="48"/>
        <v/>
      </c>
      <c r="T1035" s="250" t="str">
        <f ca="1">IF(B1035="","",IF(ISERROR(MATCH($J1035,SorP!$B$1:$B$6230,0)),"",INDIRECT("'SorP'!$A$"&amp;MATCH($J1035,SorP!$B$1:$B$6230,0))))</f>
        <v/>
      </c>
      <c r="U1035" s="280"/>
      <c r="V1035" s="281" t="e">
        <f>IF(C1035="",NA(),MATCH($B1035&amp;$C1035,'Smelter Look-up'!$J:$J,0))</f>
        <v>#N/A</v>
      </c>
      <c r="W1035" s="282"/>
      <c r="X1035" s="282">
        <f t="shared" ca="1" si="49"/>
        <v>0</v>
      </c>
      <c r="Y1035" s="282"/>
      <c r="Z1035" s="282"/>
      <c r="AB1035" s="284" t="str">
        <f t="shared" si="50"/>
        <v/>
      </c>
    </row>
    <row r="1036" spans="1:28" s="283" customFormat="1" ht="20.25">
      <c r="A1036" s="235"/>
      <c r="B1036" s="236" t="str">
        <f>IF(LEN(A1036)=0,"",INDEX('Smelter Look-up'!$A:$A,MATCH($A1036,'Smelter Look-up'!$E:$E,0)))</f>
        <v/>
      </c>
      <c r="C1036" s="242" t="str">
        <f>IF(LEN(A1036)=0,"",INDEX('Smelter Look-up'!$C:$C,MATCH($A1036,'Smelter Look-up'!$E:$E,0)))</f>
        <v/>
      </c>
      <c r="D1036" s="236"/>
      <c r="E1036" s="236" t="str">
        <f ca="1">IF(ISERROR($V1036),"",OFFSET('Smelter Look-up'!$D$4,$V1036-4,0)&amp;"")</f>
        <v/>
      </c>
      <c r="F1036" s="236" t="str">
        <f ca="1">IF(ISERROR($V1036),"",OFFSET('Smelter Look-up'!$E$4,$V1036-4,0))</f>
        <v/>
      </c>
      <c r="G1036" s="236" t="str">
        <f ca="1">IF(C1036=$X$4,"Enter smelter details", IF(ISERROR($V1036),"",OFFSET('Smelter Look-up'!$F$4,$V1036-4,0)))</f>
        <v/>
      </c>
      <c r="H1036" s="237" t="str">
        <f ca="1">IF(ISERROR($V1036),"",OFFSET('Smelter Look-up'!$G$4,$V1036-4,0))</f>
        <v/>
      </c>
      <c r="I1036" s="238" t="str">
        <f ca="1">IF(ISERROR($V1036),"",OFFSET('Smelter Look-up'!$H$4,$V1036-4,0))</f>
        <v/>
      </c>
      <c r="J1036" s="238" t="str">
        <f ca="1">IF(ISERROR($V1036),"",OFFSET('Smelter Look-up'!$I$4,$V1036-4,0))</f>
        <v/>
      </c>
      <c r="K1036" s="240"/>
      <c r="L1036" s="240"/>
      <c r="M1036" s="240"/>
      <c r="N1036" s="240"/>
      <c r="O1036" s="240"/>
      <c r="P1036" s="239"/>
      <c r="Q1036" s="241"/>
      <c r="R1036" s="236" t="str">
        <f ca="1">IF(ISERROR($V1036),"",OFFSET('Smelter Look-up'!$C$4,$V1036-4,0)&amp;"")</f>
        <v/>
      </c>
      <c r="S1036" s="250" t="str">
        <f t="shared" ca="1" si="48"/>
        <v/>
      </c>
      <c r="T1036" s="250" t="str">
        <f ca="1">IF(B1036="","",IF(ISERROR(MATCH($J1036,SorP!$B$1:$B$6230,0)),"",INDIRECT("'SorP'!$A$"&amp;MATCH($J1036,SorP!$B$1:$B$6230,0))))</f>
        <v/>
      </c>
      <c r="U1036" s="280"/>
      <c r="V1036" s="281" t="e">
        <f>IF(C1036="",NA(),MATCH($B1036&amp;$C1036,'Smelter Look-up'!$J:$J,0))</f>
        <v>#N/A</v>
      </c>
      <c r="W1036" s="282"/>
      <c r="X1036" s="282">
        <f t="shared" ca="1" si="49"/>
        <v>0</v>
      </c>
      <c r="Y1036" s="282"/>
      <c r="Z1036" s="282"/>
      <c r="AB1036" s="284" t="str">
        <f t="shared" si="50"/>
        <v/>
      </c>
    </row>
    <row r="1037" spans="1:28" s="283" customFormat="1" ht="20.25">
      <c r="A1037" s="235"/>
      <c r="B1037" s="236" t="str">
        <f>IF(LEN(A1037)=0,"",INDEX('Smelter Look-up'!$A:$A,MATCH($A1037,'Smelter Look-up'!$E:$E,0)))</f>
        <v/>
      </c>
      <c r="C1037" s="242" t="str">
        <f>IF(LEN(A1037)=0,"",INDEX('Smelter Look-up'!$C:$C,MATCH($A1037,'Smelter Look-up'!$E:$E,0)))</f>
        <v/>
      </c>
      <c r="D1037" s="236"/>
      <c r="E1037" s="236" t="str">
        <f ca="1">IF(ISERROR($V1037),"",OFFSET('Smelter Look-up'!$D$4,$V1037-4,0)&amp;"")</f>
        <v/>
      </c>
      <c r="F1037" s="236" t="str">
        <f ca="1">IF(ISERROR($V1037),"",OFFSET('Smelter Look-up'!$E$4,$V1037-4,0))</f>
        <v/>
      </c>
      <c r="G1037" s="236" t="str">
        <f ca="1">IF(C1037=$X$4,"Enter smelter details", IF(ISERROR($V1037),"",OFFSET('Smelter Look-up'!$F$4,$V1037-4,0)))</f>
        <v/>
      </c>
      <c r="H1037" s="237" t="str">
        <f ca="1">IF(ISERROR($V1037),"",OFFSET('Smelter Look-up'!$G$4,$V1037-4,0))</f>
        <v/>
      </c>
      <c r="I1037" s="238" t="str">
        <f ca="1">IF(ISERROR($V1037),"",OFFSET('Smelter Look-up'!$H$4,$V1037-4,0))</f>
        <v/>
      </c>
      <c r="J1037" s="238" t="str">
        <f ca="1">IF(ISERROR($V1037),"",OFFSET('Smelter Look-up'!$I$4,$V1037-4,0))</f>
        <v/>
      </c>
      <c r="K1037" s="240"/>
      <c r="L1037" s="240"/>
      <c r="M1037" s="240"/>
      <c r="N1037" s="240"/>
      <c r="O1037" s="240"/>
      <c r="P1037" s="239"/>
      <c r="Q1037" s="241"/>
      <c r="R1037" s="236" t="str">
        <f ca="1">IF(ISERROR($V1037),"",OFFSET('Smelter Look-up'!$C$4,$V1037-4,0)&amp;"")</f>
        <v/>
      </c>
      <c r="S1037" s="250" t="str">
        <f t="shared" ca="1" si="48"/>
        <v/>
      </c>
      <c r="T1037" s="250" t="str">
        <f ca="1">IF(B1037="","",IF(ISERROR(MATCH($J1037,SorP!$B$1:$B$6230,0)),"",INDIRECT("'SorP'!$A$"&amp;MATCH($J1037,SorP!$B$1:$B$6230,0))))</f>
        <v/>
      </c>
      <c r="U1037" s="280"/>
      <c r="V1037" s="281" t="e">
        <f>IF(C1037="",NA(),MATCH($B1037&amp;$C1037,'Smelter Look-up'!$J:$J,0))</f>
        <v>#N/A</v>
      </c>
      <c r="W1037" s="282"/>
      <c r="X1037" s="282">
        <f t="shared" ca="1" si="49"/>
        <v>0</v>
      </c>
      <c r="Y1037" s="282"/>
      <c r="Z1037" s="282"/>
      <c r="AB1037" s="284" t="str">
        <f t="shared" si="50"/>
        <v/>
      </c>
    </row>
    <row r="1038" spans="1:28" s="283" customFormat="1" ht="20.25">
      <c r="A1038" s="235"/>
      <c r="B1038" s="236" t="str">
        <f>IF(LEN(A1038)=0,"",INDEX('Smelter Look-up'!$A:$A,MATCH($A1038,'Smelter Look-up'!$E:$E,0)))</f>
        <v/>
      </c>
      <c r="C1038" s="242" t="str">
        <f>IF(LEN(A1038)=0,"",INDEX('Smelter Look-up'!$C:$C,MATCH($A1038,'Smelter Look-up'!$E:$E,0)))</f>
        <v/>
      </c>
      <c r="D1038" s="236"/>
      <c r="E1038" s="236" t="str">
        <f ca="1">IF(ISERROR($V1038),"",OFFSET('Smelter Look-up'!$D$4,$V1038-4,0)&amp;"")</f>
        <v/>
      </c>
      <c r="F1038" s="236" t="str">
        <f ca="1">IF(ISERROR($V1038),"",OFFSET('Smelter Look-up'!$E$4,$V1038-4,0))</f>
        <v/>
      </c>
      <c r="G1038" s="236" t="str">
        <f ca="1">IF(C1038=$X$4,"Enter smelter details", IF(ISERROR($V1038),"",OFFSET('Smelter Look-up'!$F$4,$V1038-4,0)))</f>
        <v/>
      </c>
      <c r="H1038" s="237" t="str">
        <f ca="1">IF(ISERROR($V1038),"",OFFSET('Smelter Look-up'!$G$4,$V1038-4,0))</f>
        <v/>
      </c>
      <c r="I1038" s="238" t="str">
        <f ca="1">IF(ISERROR($V1038),"",OFFSET('Smelter Look-up'!$H$4,$V1038-4,0))</f>
        <v/>
      </c>
      <c r="J1038" s="238" t="str">
        <f ca="1">IF(ISERROR($V1038),"",OFFSET('Smelter Look-up'!$I$4,$V1038-4,0))</f>
        <v/>
      </c>
      <c r="K1038" s="240"/>
      <c r="L1038" s="240"/>
      <c r="M1038" s="240"/>
      <c r="N1038" s="240"/>
      <c r="O1038" s="240"/>
      <c r="P1038" s="239"/>
      <c r="Q1038" s="241"/>
      <c r="R1038" s="236" t="str">
        <f ca="1">IF(ISERROR($V1038),"",OFFSET('Smelter Look-up'!$C$4,$V1038-4,0)&amp;"")</f>
        <v/>
      </c>
      <c r="S1038" s="250" t="str">
        <f t="shared" ca="1" si="48"/>
        <v/>
      </c>
      <c r="T1038" s="250" t="str">
        <f ca="1">IF(B1038="","",IF(ISERROR(MATCH($J1038,SorP!$B$1:$B$6230,0)),"",INDIRECT("'SorP'!$A$"&amp;MATCH($J1038,SorP!$B$1:$B$6230,0))))</f>
        <v/>
      </c>
      <c r="U1038" s="280"/>
      <c r="V1038" s="281" t="e">
        <f>IF(C1038="",NA(),MATCH($B1038&amp;$C1038,'Smelter Look-up'!$J:$J,0))</f>
        <v>#N/A</v>
      </c>
      <c r="W1038" s="282"/>
      <c r="X1038" s="282">
        <f t="shared" ca="1" si="49"/>
        <v>0</v>
      </c>
      <c r="Y1038" s="282"/>
      <c r="Z1038" s="282"/>
      <c r="AB1038" s="284" t="str">
        <f t="shared" si="50"/>
        <v/>
      </c>
    </row>
    <row r="1039" spans="1:28" s="283" customFormat="1" ht="20.25">
      <c r="A1039" s="235"/>
      <c r="B1039" s="236" t="str">
        <f>IF(LEN(A1039)=0,"",INDEX('Smelter Look-up'!$A:$A,MATCH($A1039,'Smelter Look-up'!$E:$E,0)))</f>
        <v/>
      </c>
      <c r="C1039" s="242" t="str">
        <f>IF(LEN(A1039)=0,"",INDEX('Smelter Look-up'!$C:$C,MATCH($A1039,'Smelter Look-up'!$E:$E,0)))</f>
        <v/>
      </c>
      <c r="D1039" s="236"/>
      <c r="E1039" s="236" t="str">
        <f ca="1">IF(ISERROR($V1039),"",OFFSET('Smelter Look-up'!$D$4,$V1039-4,0)&amp;"")</f>
        <v/>
      </c>
      <c r="F1039" s="236" t="str">
        <f ca="1">IF(ISERROR($V1039),"",OFFSET('Smelter Look-up'!$E$4,$V1039-4,0))</f>
        <v/>
      </c>
      <c r="G1039" s="236" t="str">
        <f ca="1">IF(C1039=$X$4,"Enter smelter details", IF(ISERROR($V1039),"",OFFSET('Smelter Look-up'!$F$4,$V1039-4,0)))</f>
        <v/>
      </c>
      <c r="H1039" s="237" t="str">
        <f ca="1">IF(ISERROR($V1039),"",OFFSET('Smelter Look-up'!$G$4,$V1039-4,0))</f>
        <v/>
      </c>
      <c r="I1039" s="238" t="str">
        <f ca="1">IF(ISERROR($V1039),"",OFFSET('Smelter Look-up'!$H$4,$V1039-4,0))</f>
        <v/>
      </c>
      <c r="J1039" s="238" t="str">
        <f ca="1">IF(ISERROR($V1039),"",OFFSET('Smelter Look-up'!$I$4,$V1039-4,0))</f>
        <v/>
      </c>
      <c r="K1039" s="240"/>
      <c r="L1039" s="240"/>
      <c r="M1039" s="240"/>
      <c r="N1039" s="240"/>
      <c r="O1039" s="240"/>
      <c r="P1039" s="239"/>
      <c r="Q1039" s="241"/>
      <c r="R1039" s="236" t="str">
        <f ca="1">IF(ISERROR($V1039),"",OFFSET('Smelter Look-up'!$C$4,$V1039-4,0)&amp;"")</f>
        <v/>
      </c>
      <c r="S1039" s="250" t="str">
        <f t="shared" ca="1" si="48"/>
        <v/>
      </c>
      <c r="T1039" s="250" t="str">
        <f ca="1">IF(B1039="","",IF(ISERROR(MATCH($J1039,SorP!$B$1:$B$6230,0)),"",INDIRECT("'SorP'!$A$"&amp;MATCH($J1039,SorP!$B$1:$B$6230,0))))</f>
        <v/>
      </c>
      <c r="U1039" s="280"/>
      <c r="V1039" s="281" t="e">
        <f>IF(C1039="",NA(),MATCH($B1039&amp;$C1039,'Smelter Look-up'!$J:$J,0))</f>
        <v>#N/A</v>
      </c>
      <c r="W1039" s="282"/>
      <c r="X1039" s="282">
        <f t="shared" ca="1" si="49"/>
        <v>0</v>
      </c>
      <c r="Y1039" s="282"/>
      <c r="Z1039" s="282"/>
      <c r="AB1039" s="284" t="str">
        <f t="shared" si="50"/>
        <v/>
      </c>
    </row>
    <row r="1040" spans="1:28" s="283" customFormat="1" ht="20.25">
      <c r="A1040" s="235"/>
      <c r="B1040" s="236" t="str">
        <f>IF(LEN(A1040)=0,"",INDEX('Smelter Look-up'!$A:$A,MATCH($A1040,'Smelter Look-up'!$E:$E,0)))</f>
        <v/>
      </c>
      <c r="C1040" s="242" t="str">
        <f>IF(LEN(A1040)=0,"",INDEX('Smelter Look-up'!$C:$C,MATCH($A1040,'Smelter Look-up'!$E:$E,0)))</f>
        <v/>
      </c>
      <c r="D1040" s="236"/>
      <c r="E1040" s="236" t="str">
        <f ca="1">IF(ISERROR($V1040),"",OFFSET('Smelter Look-up'!$D$4,$V1040-4,0)&amp;"")</f>
        <v/>
      </c>
      <c r="F1040" s="236" t="str">
        <f ca="1">IF(ISERROR($V1040),"",OFFSET('Smelter Look-up'!$E$4,$V1040-4,0))</f>
        <v/>
      </c>
      <c r="G1040" s="236" t="str">
        <f ca="1">IF(C1040=$X$4,"Enter smelter details", IF(ISERROR($V1040),"",OFFSET('Smelter Look-up'!$F$4,$V1040-4,0)))</f>
        <v/>
      </c>
      <c r="H1040" s="237" t="str">
        <f ca="1">IF(ISERROR($V1040),"",OFFSET('Smelter Look-up'!$G$4,$V1040-4,0))</f>
        <v/>
      </c>
      <c r="I1040" s="238" t="str">
        <f ca="1">IF(ISERROR($V1040),"",OFFSET('Smelter Look-up'!$H$4,$V1040-4,0))</f>
        <v/>
      </c>
      <c r="J1040" s="238" t="str">
        <f ca="1">IF(ISERROR($V1040),"",OFFSET('Smelter Look-up'!$I$4,$V1040-4,0))</f>
        <v/>
      </c>
      <c r="K1040" s="240"/>
      <c r="L1040" s="240"/>
      <c r="M1040" s="240"/>
      <c r="N1040" s="240"/>
      <c r="O1040" s="240"/>
      <c r="P1040" s="239"/>
      <c r="Q1040" s="241"/>
      <c r="R1040" s="236" t="str">
        <f ca="1">IF(ISERROR($V1040),"",OFFSET('Smelter Look-up'!$C$4,$V1040-4,0)&amp;"")</f>
        <v/>
      </c>
      <c r="S1040" s="250" t="str">
        <f t="shared" ca="1" si="48"/>
        <v/>
      </c>
      <c r="T1040" s="250" t="str">
        <f ca="1">IF(B1040="","",IF(ISERROR(MATCH($J1040,SorP!$B$1:$B$6230,0)),"",INDIRECT("'SorP'!$A$"&amp;MATCH($J1040,SorP!$B$1:$B$6230,0))))</f>
        <v/>
      </c>
      <c r="U1040" s="280"/>
      <c r="V1040" s="281" t="e">
        <f>IF(C1040="",NA(),MATCH($B1040&amp;$C1040,'Smelter Look-up'!$J:$J,0))</f>
        <v>#N/A</v>
      </c>
      <c r="W1040" s="282"/>
      <c r="X1040" s="282">
        <f t="shared" ca="1" si="49"/>
        <v>0</v>
      </c>
      <c r="Y1040" s="282"/>
      <c r="Z1040" s="282"/>
      <c r="AB1040" s="284" t="str">
        <f t="shared" si="50"/>
        <v/>
      </c>
    </row>
    <row r="1041" spans="1:28" s="283" customFormat="1" ht="20.25">
      <c r="A1041" s="235"/>
      <c r="B1041" s="236" t="str">
        <f>IF(LEN(A1041)=0,"",INDEX('Smelter Look-up'!$A:$A,MATCH($A1041,'Smelter Look-up'!$E:$E,0)))</f>
        <v/>
      </c>
      <c r="C1041" s="242" t="str">
        <f>IF(LEN(A1041)=0,"",INDEX('Smelter Look-up'!$C:$C,MATCH($A1041,'Smelter Look-up'!$E:$E,0)))</f>
        <v/>
      </c>
      <c r="D1041" s="236"/>
      <c r="E1041" s="236" t="str">
        <f ca="1">IF(ISERROR($V1041),"",OFFSET('Smelter Look-up'!$D$4,$V1041-4,0)&amp;"")</f>
        <v/>
      </c>
      <c r="F1041" s="236" t="str">
        <f ca="1">IF(ISERROR($V1041),"",OFFSET('Smelter Look-up'!$E$4,$V1041-4,0))</f>
        <v/>
      </c>
      <c r="G1041" s="236" t="str">
        <f ca="1">IF(C1041=$X$4,"Enter smelter details", IF(ISERROR($V1041),"",OFFSET('Smelter Look-up'!$F$4,$V1041-4,0)))</f>
        <v/>
      </c>
      <c r="H1041" s="237" t="str">
        <f ca="1">IF(ISERROR($V1041),"",OFFSET('Smelter Look-up'!$G$4,$V1041-4,0))</f>
        <v/>
      </c>
      <c r="I1041" s="238" t="str">
        <f ca="1">IF(ISERROR($V1041),"",OFFSET('Smelter Look-up'!$H$4,$V1041-4,0))</f>
        <v/>
      </c>
      <c r="J1041" s="238" t="str">
        <f ca="1">IF(ISERROR($V1041),"",OFFSET('Smelter Look-up'!$I$4,$V1041-4,0))</f>
        <v/>
      </c>
      <c r="K1041" s="240"/>
      <c r="L1041" s="240"/>
      <c r="M1041" s="240"/>
      <c r="N1041" s="240"/>
      <c r="O1041" s="240"/>
      <c r="P1041" s="239"/>
      <c r="Q1041" s="241"/>
      <c r="R1041" s="236" t="str">
        <f ca="1">IF(ISERROR($V1041),"",OFFSET('Smelter Look-up'!$C$4,$V1041-4,0)&amp;"")</f>
        <v/>
      </c>
      <c r="S1041" s="250" t="str">
        <f t="shared" ca="1" si="48"/>
        <v/>
      </c>
      <c r="T1041" s="250" t="str">
        <f ca="1">IF(B1041="","",IF(ISERROR(MATCH($J1041,SorP!$B$1:$B$6230,0)),"",INDIRECT("'SorP'!$A$"&amp;MATCH($J1041,SorP!$B$1:$B$6230,0))))</f>
        <v/>
      </c>
      <c r="U1041" s="280"/>
      <c r="V1041" s="281" t="e">
        <f>IF(C1041="",NA(),MATCH($B1041&amp;$C1041,'Smelter Look-up'!$J:$J,0))</f>
        <v>#N/A</v>
      </c>
      <c r="W1041" s="282"/>
      <c r="X1041" s="282">
        <f t="shared" ca="1" si="49"/>
        <v>0</v>
      </c>
      <c r="Y1041" s="282"/>
      <c r="Z1041" s="282"/>
      <c r="AB1041" s="284" t="str">
        <f t="shared" si="50"/>
        <v/>
      </c>
    </row>
    <row r="1042" spans="1:28" s="283" customFormat="1" ht="20.25">
      <c r="A1042" s="235"/>
      <c r="B1042" s="236" t="str">
        <f>IF(LEN(A1042)=0,"",INDEX('Smelter Look-up'!$A:$A,MATCH($A1042,'Smelter Look-up'!$E:$E,0)))</f>
        <v/>
      </c>
      <c r="C1042" s="242" t="str">
        <f>IF(LEN(A1042)=0,"",INDEX('Smelter Look-up'!$C:$C,MATCH($A1042,'Smelter Look-up'!$E:$E,0)))</f>
        <v/>
      </c>
      <c r="D1042" s="236"/>
      <c r="E1042" s="236" t="str">
        <f ca="1">IF(ISERROR($V1042),"",OFFSET('Smelter Look-up'!$D$4,$V1042-4,0)&amp;"")</f>
        <v/>
      </c>
      <c r="F1042" s="236" t="str">
        <f ca="1">IF(ISERROR($V1042),"",OFFSET('Smelter Look-up'!$E$4,$V1042-4,0))</f>
        <v/>
      </c>
      <c r="G1042" s="236" t="str">
        <f ca="1">IF(C1042=$X$4,"Enter smelter details", IF(ISERROR($V1042),"",OFFSET('Smelter Look-up'!$F$4,$V1042-4,0)))</f>
        <v/>
      </c>
      <c r="H1042" s="237" t="str">
        <f ca="1">IF(ISERROR($V1042),"",OFFSET('Smelter Look-up'!$G$4,$V1042-4,0))</f>
        <v/>
      </c>
      <c r="I1042" s="238" t="str">
        <f ca="1">IF(ISERROR($V1042),"",OFFSET('Smelter Look-up'!$H$4,$V1042-4,0))</f>
        <v/>
      </c>
      <c r="J1042" s="238" t="str">
        <f ca="1">IF(ISERROR($V1042),"",OFFSET('Smelter Look-up'!$I$4,$V1042-4,0))</f>
        <v/>
      </c>
      <c r="K1042" s="240"/>
      <c r="L1042" s="240"/>
      <c r="M1042" s="240"/>
      <c r="N1042" s="240"/>
      <c r="O1042" s="240"/>
      <c r="P1042" s="239"/>
      <c r="Q1042" s="241"/>
      <c r="R1042" s="236" t="str">
        <f ca="1">IF(ISERROR($V1042),"",OFFSET('Smelter Look-up'!$C$4,$V1042-4,0)&amp;"")</f>
        <v/>
      </c>
      <c r="S1042" s="250" t="str">
        <f t="shared" ca="1" si="48"/>
        <v/>
      </c>
      <c r="T1042" s="250" t="str">
        <f ca="1">IF(B1042="","",IF(ISERROR(MATCH($J1042,SorP!$B$1:$B$6230,0)),"",INDIRECT("'SorP'!$A$"&amp;MATCH($J1042,SorP!$B$1:$B$6230,0))))</f>
        <v/>
      </c>
      <c r="U1042" s="280"/>
      <c r="V1042" s="281" t="e">
        <f>IF(C1042="",NA(),MATCH($B1042&amp;$C1042,'Smelter Look-up'!$J:$J,0))</f>
        <v>#N/A</v>
      </c>
      <c r="W1042" s="282"/>
      <c r="X1042" s="282">
        <f t="shared" ca="1" si="49"/>
        <v>0</v>
      </c>
      <c r="Y1042" s="282"/>
      <c r="Z1042" s="282"/>
      <c r="AB1042" s="284" t="str">
        <f t="shared" si="50"/>
        <v/>
      </c>
    </row>
    <row r="1043" spans="1:28" s="283" customFormat="1" ht="20.25">
      <c r="A1043" s="235"/>
      <c r="B1043" s="236" t="str">
        <f>IF(LEN(A1043)=0,"",INDEX('Smelter Look-up'!$A:$A,MATCH($A1043,'Smelter Look-up'!$E:$E,0)))</f>
        <v/>
      </c>
      <c r="C1043" s="242" t="str">
        <f>IF(LEN(A1043)=0,"",INDEX('Smelter Look-up'!$C:$C,MATCH($A1043,'Smelter Look-up'!$E:$E,0)))</f>
        <v/>
      </c>
      <c r="D1043" s="236"/>
      <c r="E1043" s="236" t="str">
        <f ca="1">IF(ISERROR($V1043),"",OFFSET('Smelter Look-up'!$D$4,$V1043-4,0)&amp;"")</f>
        <v/>
      </c>
      <c r="F1043" s="236" t="str">
        <f ca="1">IF(ISERROR($V1043),"",OFFSET('Smelter Look-up'!$E$4,$V1043-4,0))</f>
        <v/>
      </c>
      <c r="G1043" s="236" t="str">
        <f ca="1">IF(C1043=$X$4,"Enter smelter details", IF(ISERROR($V1043),"",OFFSET('Smelter Look-up'!$F$4,$V1043-4,0)))</f>
        <v/>
      </c>
      <c r="H1043" s="237" t="str">
        <f ca="1">IF(ISERROR($V1043),"",OFFSET('Smelter Look-up'!$G$4,$V1043-4,0))</f>
        <v/>
      </c>
      <c r="I1043" s="238" t="str">
        <f ca="1">IF(ISERROR($V1043),"",OFFSET('Smelter Look-up'!$H$4,$V1043-4,0))</f>
        <v/>
      </c>
      <c r="J1043" s="238" t="str">
        <f ca="1">IF(ISERROR($V1043),"",OFFSET('Smelter Look-up'!$I$4,$V1043-4,0))</f>
        <v/>
      </c>
      <c r="K1043" s="240"/>
      <c r="L1043" s="240"/>
      <c r="M1043" s="240"/>
      <c r="N1043" s="240"/>
      <c r="O1043" s="240"/>
      <c r="P1043" s="239"/>
      <c r="Q1043" s="241"/>
      <c r="R1043" s="236" t="str">
        <f ca="1">IF(ISERROR($V1043),"",OFFSET('Smelter Look-up'!$C$4,$V1043-4,0)&amp;"")</f>
        <v/>
      </c>
      <c r="S1043" s="250" t="str">
        <f t="shared" ca="1" si="48"/>
        <v/>
      </c>
      <c r="T1043" s="250" t="str">
        <f ca="1">IF(B1043="","",IF(ISERROR(MATCH($J1043,SorP!$B$1:$B$6230,0)),"",INDIRECT("'SorP'!$A$"&amp;MATCH($J1043,SorP!$B$1:$B$6230,0))))</f>
        <v/>
      </c>
      <c r="U1043" s="280"/>
      <c r="V1043" s="281" t="e">
        <f>IF(C1043="",NA(),MATCH($B1043&amp;$C1043,'Smelter Look-up'!$J:$J,0))</f>
        <v>#N/A</v>
      </c>
      <c r="W1043" s="282"/>
      <c r="X1043" s="282">
        <f t="shared" ca="1" si="49"/>
        <v>0</v>
      </c>
      <c r="Y1043" s="282"/>
      <c r="Z1043" s="282"/>
      <c r="AB1043" s="284" t="str">
        <f t="shared" si="50"/>
        <v/>
      </c>
    </row>
    <row r="1044" spans="1:28" s="283" customFormat="1" ht="20.25">
      <c r="A1044" s="235"/>
      <c r="B1044" s="236" t="str">
        <f>IF(LEN(A1044)=0,"",INDEX('Smelter Look-up'!$A:$A,MATCH($A1044,'Smelter Look-up'!$E:$E,0)))</f>
        <v/>
      </c>
      <c r="C1044" s="242" t="str">
        <f>IF(LEN(A1044)=0,"",INDEX('Smelter Look-up'!$C:$C,MATCH($A1044,'Smelter Look-up'!$E:$E,0)))</f>
        <v/>
      </c>
      <c r="D1044" s="236"/>
      <c r="E1044" s="236" t="str">
        <f ca="1">IF(ISERROR($V1044),"",OFFSET('Smelter Look-up'!$D$4,$V1044-4,0)&amp;"")</f>
        <v/>
      </c>
      <c r="F1044" s="236" t="str">
        <f ca="1">IF(ISERROR($V1044),"",OFFSET('Smelter Look-up'!$E$4,$V1044-4,0))</f>
        <v/>
      </c>
      <c r="G1044" s="236" t="str">
        <f ca="1">IF(C1044=$X$4,"Enter smelter details", IF(ISERROR($V1044),"",OFFSET('Smelter Look-up'!$F$4,$V1044-4,0)))</f>
        <v/>
      </c>
      <c r="H1044" s="237" t="str">
        <f ca="1">IF(ISERROR($V1044),"",OFFSET('Smelter Look-up'!$G$4,$V1044-4,0))</f>
        <v/>
      </c>
      <c r="I1044" s="238" t="str">
        <f ca="1">IF(ISERROR($V1044),"",OFFSET('Smelter Look-up'!$H$4,$V1044-4,0))</f>
        <v/>
      </c>
      <c r="J1044" s="238" t="str">
        <f ca="1">IF(ISERROR($V1044),"",OFFSET('Smelter Look-up'!$I$4,$V1044-4,0))</f>
        <v/>
      </c>
      <c r="K1044" s="240"/>
      <c r="L1044" s="240"/>
      <c r="M1044" s="240"/>
      <c r="N1044" s="240"/>
      <c r="O1044" s="240"/>
      <c r="P1044" s="239"/>
      <c r="Q1044" s="241"/>
      <c r="R1044" s="236" t="str">
        <f ca="1">IF(ISERROR($V1044),"",OFFSET('Smelter Look-up'!$C$4,$V1044-4,0)&amp;"")</f>
        <v/>
      </c>
      <c r="S1044" s="250" t="str">
        <f t="shared" ca="1" si="48"/>
        <v/>
      </c>
      <c r="T1044" s="250" t="str">
        <f ca="1">IF(B1044="","",IF(ISERROR(MATCH($J1044,SorP!$B$1:$B$6230,0)),"",INDIRECT("'SorP'!$A$"&amp;MATCH($J1044,SorP!$B$1:$B$6230,0))))</f>
        <v/>
      </c>
      <c r="U1044" s="280"/>
      <c r="V1044" s="281" t="e">
        <f>IF(C1044="",NA(),MATCH($B1044&amp;$C1044,'Smelter Look-up'!$J:$J,0))</f>
        <v>#N/A</v>
      </c>
      <c r="W1044" s="282"/>
      <c r="X1044" s="282">
        <f t="shared" ca="1" si="49"/>
        <v>0</v>
      </c>
      <c r="Y1044" s="282"/>
      <c r="Z1044" s="282"/>
      <c r="AB1044" s="284" t="str">
        <f t="shared" si="50"/>
        <v/>
      </c>
    </row>
    <row r="1045" spans="1:28" s="283" customFormat="1" ht="20.25">
      <c r="A1045" s="235"/>
      <c r="B1045" s="236" t="str">
        <f>IF(LEN(A1045)=0,"",INDEX('Smelter Look-up'!$A:$A,MATCH($A1045,'Smelter Look-up'!$E:$E,0)))</f>
        <v/>
      </c>
      <c r="C1045" s="242" t="str">
        <f>IF(LEN(A1045)=0,"",INDEX('Smelter Look-up'!$C:$C,MATCH($A1045,'Smelter Look-up'!$E:$E,0)))</f>
        <v/>
      </c>
      <c r="D1045" s="236"/>
      <c r="E1045" s="236" t="str">
        <f ca="1">IF(ISERROR($V1045),"",OFFSET('Smelter Look-up'!$D$4,$V1045-4,0)&amp;"")</f>
        <v/>
      </c>
      <c r="F1045" s="236" t="str">
        <f ca="1">IF(ISERROR($V1045),"",OFFSET('Smelter Look-up'!$E$4,$V1045-4,0))</f>
        <v/>
      </c>
      <c r="G1045" s="236" t="str">
        <f ca="1">IF(C1045=$X$4,"Enter smelter details", IF(ISERROR($V1045),"",OFFSET('Smelter Look-up'!$F$4,$V1045-4,0)))</f>
        <v/>
      </c>
      <c r="H1045" s="237" t="str">
        <f ca="1">IF(ISERROR($V1045),"",OFFSET('Smelter Look-up'!$G$4,$V1045-4,0))</f>
        <v/>
      </c>
      <c r="I1045" s="238" t="str">
        <f ca="1">IF(ISERROR($V1045),"",OFFSET('Smelter Look-up'!$H$4,$V1045-4,0))</f>
        <v/>
      </c>
      <c r="J1045" s="238" t="str">
        <f ca="1">IF(ISERROR($V1045),"",OFFSET('Smelter Look-up'!$I$4,$V1045-4,0))</f>
        <v/>
      </c>
      <c r="K1045" s="240"/>
      <c r="L1045" s="240"/>
      <c r="M1045" s="240"/>
      <c r="N1045" s="240"/>
      <c r="O1045" s="240"/>
      <c r="P1045" s="239"/>
      <c r="Q1045" s="241"/>
      <c r="R1045" s="236" t="str">
        <f ca="1">IF(ISERROR($V1045),"",OFFSET('Smelter Look-up'!$C$4,$V1045-4,0)&amp;"")</f>
        <v/>
      </c>
      <c r="S1045" s="250" t="str">
        <f t="shared" ca="1" si="48"/>
        <v/>
      </c>
      <c r="T1045" s="250" t="str">
        <f ca="1">IF(B1045="","",IF(ISERROR(MATCH($J1045,SorP!$B$1:$B$6230,0)),"",INDIRECT("'SorP'!$A$"&amp;MATCH($J1045,SorP!$B$1:$B$6230,0))))</f>
        <v/>
      </c>
      <c r="U1045" s="280"/>
      <c r="V1045" s="281" t="e">
        <f>IF(C1045="",NA(),MATCH($B1045&amp;$C1045,'Smelter Look-up'!$J:$J,0))</f>
        <v>#N/A</v>
      </c>
      <c r="W1045" s="282"/>
      <c r="X1045" s="282">
        <f t="shared" ca="1" si="49"/>
        <v>0</v>
      </c>
      <c r="Y1045" s="282"/>
      <c r="Z1045" s="282"/>
      <c r="AB1045" s="284" t="str">
        <f t="shared" si="50"/>
        <v/>
      </c>
    </row>
    <row r="1046" spans="1:28" s="283" customFormat="1" ht="20.25">
      <c r="A1046" s="235"/>
      <c r="B1046" s="236" t="str">
        <f>IF(LEN(A1046)=0,"",INDEX('Smelter Look-up'!$A:$A,MATCH($A1046,'Smelter Look-up'!$E:$E,0)))</f>
        <v/>
      </c>
      <c r="C1046" s="242" t="str">
        <f>IF(LEN(A1046)=0,"",INDEX('Smelter Look-up'!$C:$C,MATCH($A1046,'Smelter Look-up'!$E:$E,0)))</f>
        <v/>
      </c>
      <c r="D1046" s="236"/>
      <c r="E1046" s="236" t="str">
        <f ca="1">IF(ISERROR($V1046),"",OFFSET('Smelter Look-up'!$D$4,$V1046-4,0)&amp;"")</f>
        <v/>
      </c>
      <c r="F1046" s="236" t="str">
        <f ca="1">IF(ISERROR($V1046),"",OFFSET('Smelter Look-up'!$E$4,$V1046-4,0))</f>
        <v/>
      </c>
      <c r="G1046" s="236" t="str">
        <f ca="1">IF(C1046=$X$4,"Enter smelter details", IF(ISERROR($V1046),"",OFFSET('Smelter Look-up'!$F$4,$V1046-4,0)))</f>
        <v/>
      </c>
      <c r="H1046" s="237" t="str">
        <f ca="1">IF(ISERROR($V1046),"",OFFSET('Smelter Look-up'!$G$4,$V1046-4,0))</f>
        <v/>
      </c>
      <c r="I1046" s="238" t="str">
        <f ca="1">IF(ISERROR($V1046),"",OFFSET('Smelter Look-up'!$H$4,$V1046-4,0))</f>
        <v/>
      </c>
      <c r="J1046" s="238" t="str">
        <f ca="1">IF(ISERROR($V1046),"",OFFSET('Smelter Look-up'!$I$4,$V1046-4,0))</f>
        <v/>
      </c>
      <c r="K1046" s="240"/>
      <c r="L1046" s="240"/>
      <c r="M1046" s="240"/>
      <c r="N1046" s="240"/>
      <c r="O1046" s="240"/>
      <c r="P1046" s="239"/>
      <c r="Q1046" s="241"/>
      <c r="R1046" s="236" t="str">
        <f ca="1">IF(ISERROR($V1046),"",OFFSET('Smelter Look-up'!$C$4,$V1046-4,0)&amp;"")</f>
        <v/>
      </c>
      <c r="S1046" s="250" t="str">
        <f t="shared" ca="1" si="48"/>
        <v/>
      </c>
      <c r="T1046" s="250" t="str">
        <f ca="1">IF(B1046="","",IF(ISERROR(MATCH($J1046,SorP!$B$1:$B$6230,0)),"",INDIRECT("'SorP'!$A$"&amp;MATCH($J1046,SorP!$B$1:$B$6230,0))))</f>
        <v/>
      </c>
      <c r="U1046" s="280"/>
      <c r="V1046" s="281" t="e">
        <f>IF(C1046="",NA(),MATCH($B1046&amp;$C1046,'Smelter Look-up'!$J:$J,0))</f>
        <v>#N/A</v>
      </c>
      <c r="W1046" s="282"/>
      <c r="X1046" s="282">
        <f t="shared" ca="1" si="49"/>
        <v>0</v>
      </c>
      <c r="Y1046" s="282"/>
      <c r="Z1046" s="282"/>
      <c r="AB1046" s="284" t="str">
        <f t="shared" si="50"/>
        <v/>
      </c>
    </row>
    <row r="1047" spans="1:28" s="283" customFormat="1" ht="20.25">
      <c r="A1047" s="235"/>
      <c r="B1047" s="236" t="str">
        <f>IF(LEN(A1047)=0,"",INDEX('Smelter Look-up'!$A:$A,MATCH($A1047,'Smelter Look-up'!$E:$E,0)))</f>
        <v/>
      </c>
      <c r="C1047" s="242" t="str">
        <f>IF(LEN(A1047)=0,"",INDEX('Smelter Look-up'!$C:$C,MATCH($A1047,'Smelter Look-up'!$E:$E,0)))</f>
        <v/>
      </c>
      <c r="D1047" s="236"/>
      <c r="E1047" s="236" t="str">
        <f ca="1">IF(ISERROR($V1047),"",OFFSET('Smelter Look-up'!$D$4,$V1047-4,0)&amp;"")</f>
        <v/>
      </c>
      <c r="F1047" s="236" t="str">
        <f ca="1">IF(ISERROR($V1047),"",OFFSET('Smelter Look-up'!$E$4,$V1047-4,0))</f>
        <v/>
      </c>
      <c r="G1047" s="236" t="str">
        <f ca="1">IF(C1047=$X$4,"Enter smelter details", IF(ISERROR($V1047),"",OFFSET('Smelter Look-up'!$F$4,$V1047-4,0)))</f>
        <v/>
      </c>
      <c r="H1047" s="237" t="str">
        <f ca="1">IF(ISERROR($V1047),"",OFFSET('Smelter Look-up'!$G$4,$V1047-4,0))</f>
        <v/>
      </c>
      <c r="I1047" s="238" t="str">
        <f ca="1">IF(ISERROR($V1047),"",OFFSET('Smelter Look-up'!$H$4,$V1047-4,0))</f>
        <v/>
      </c>
      <c r="J1047" s="238" t="str">
        <f ca="1">IF(ISERROR($V1047),"",OFFSET('Smelter Look-up'!$I$4,$V1047-4,0))</f>
        <v/>
      </c>
      <c r="K1047" s="240"/>
      <c r="L1047" s="240"/>
      <c r="M1047" s="240"/>
      <c r="N1047" s="240"/>
      <c r="O1047" s="240"/>
      <c r="P1047" s="239"/>
      <c r="Q1047" s="241"/>
      <c r="R1047" s="236" t="str">
        <f ca="1">IF(ISERROR($V1047),"",OFFSET('Smelter Look-up'!$C$4,$V1047-4,0)&amp;"")</f>
        <v/>
      </c>
      <c r="S1047" s="250" t="str">
        <f t="shared" ca="1" si="48"/>
        <v/>
      </c>
      <c r="T1047" s="250" t="str">
        <f ca="1">IF(B1047="","",IF(ISERROR(MATCH($J1047,SorP!$B$1:$B$6230,0)),"",INDIRECT("'SorP'!$A$"&amp;MATCH($J1047,SorP!$B$1:$B$6230,0))))</f>
        <v/>
      </c>
      <c r="U1047" s="280"/>
      <c r="V1047" s="281" t="e">
        <f>IF(C1047="",NA(),MATCH($B1047&amp;$C1047,'Smelter Look-up'!$J:$J,0))</f>
        <v>#N/A</v>
      </c>
      <c r="W1047" s="282"/>
      <c r="X1047" s="282">
        <f t="shared" ca="1" si="49"/>
        <v>0</v>
      </c>
      <c r="Y1047" s="282"/>
      <c r="Z1047" s="282"/>
      <c r="AB1047" s="284" t="str">
        <f t="shared" si="50"/>
        <v/>
      </c>
    </row>
    <row r="1048" spans="1:28" s="283" customFormat="1" ht="20.25">
      <c r="A1048" s="235"/>
      <c r="B1048" s="236" t="str">
        <f>IF(LEN(A1048)=0,"",INDEX('Smelter Look-up'!$A:$A,MATCH($A1048,'Smelter Look-up'!$E:$E,0)))</f>
        <v/>
      </c>
      <c r="C1048" s="242" t="str">
        <f>IF(LEN(A1048)=0,"",INDEX('Smelter Look-up'!$C:$C,MATCH($A1048,'Smelter Look-up'!$E:$E,0)))</f>
        <v/>
      </c>
      <c r="D1048" s="236"/>
      <c r="E1048" s="236" t="str">
        <f ca="1">IF(ISERROR($V1048),"",OFFSET('Smelter Look-up'!$D$4,$V1048-4,0)&amp;"")</f>
        <v/>
      </c>
      <c r="F1048" s="236" t="str">
        <f ca="1">IF(ISERROR($V1048),"",OFFSET('Smelter Look-up'!$E$4,$V1048-4,0))</f>
        <v/>
      </c>
      <c r="G1048" s="236" t="str">
        <f ca="1">IF(C1048=$X$4,"Enter smelter details", IF(ISERROR($V1048),"",OFFSET('Smelter Look-up'!$F$4,$V1048-4,0)))</f>
        <v/>
      </c>
      <c r="H1048" s="237" t="str">
        <f ca="1">IF(ISERROR($V1048),"",OFFSET('Smelter Look-up'!$G$4,$V1048-4,0))</f>
        <v/>
      </c>
      <c r="I1048" s="238" t="str">
        <f ca="1">IF(ISERROR($V1048),"",OFFSET('Smelter Look-up'!$H$4,$V1048-4,0))</f>
        <v/>
      </c>
      <c r="J1048" s="238" t="str">
        <f ca="1">IF(ISERROR($V1048),"",OFFSET('Smelter Look-up'!$I$4,$V1048-4,0))</f>
        <v/>
      </c>
      <c r="K1048" s="240"/>
      <c r="L1048" s="240"/>
      <c r="M1048" s="240"/>
      <c r="N1048" s="240"/>
      <c r="O1048" s="240"/>
      <c r="P1048" s="239"/>
      <c r="Q1048" s="241"/>
      <c r="R1048" s="236" t="str">
        <f ca="1">IF(ISERROR($V1048),"",OFFSET('Smelter Look-up'!$C$4,$V1048-4,0)&amp;"")</f>
        <v/>
      </c>
      <c r="S1048" s="250" t="str">
        <f t="shared" ca="1" si="48"/>
        <v/>
      </c>
      <c r="T1048" s="250" t="str">
        <f ca="1">IF(B1048="","",IF(ISERROR(MATCH($J1048,SorP!$B$1:$B$6230,0)),"",INDIRECT("'SorP'!$A$"&amp;MATCH($J1048,SorP!$B$1:$B$6230,0))))</f>
        <v/>
      </c>
      <c r="U1048" s="280"/>
      <c r="V1048" s="281" t="e">
        <f>IF(C1048="",NA(),MATCH($B1048&amp;$C1048,'Smelter Look-up'!$J:$J,0))</f>
        <v>#N/A</v>
      </c>
      <c r="W1048" s="282"/>
      <c r="X1048" s="282">
        <f t="shared" ca="1" si="49"/>
        <v>0</v>
      </c>
      <c r="Y1048" s="282"/>
      <c r="Z1048" s="282"/>
      <c r="AB1048" s="284" t="str">
        <f t="shared" si="50"/>
        <v/>
      </c>
    </row>
    <row r="1049" spans="1:28" s="283" customFormat="1" ht="20.25">
      <c r="A1049" s="235"/>
      <c r="B1049" s="236" t="str">
        <f>IF(LEN(A1049)=0,"",INDEX('Smelter Look-up'!$A:$A,MATCH($A1049,'Smelter Look-up'!$E:$E,0)))</f>
        <v/>
      </c>
      <c r="C1049" s="242" t="str">
        <f>IF(LEN(A1049)=0,"",INDEX('Smelter Look-up'!$C:$C,MATCH($A1049,'Smelter Look-up'!$E:$E,0)))</f>
        <v/>
      </c>
      <c r="D1049" s="236"/>
      <c r="E1049" s="236" t="str">
        <f ca="1">IF(ISERROR($V1049),"",OFFSET('Smelter Look-up'!$D$4,$V1049-4,0)&amp;"")</f>
        <v/>
      </c>
      <c r="F1049" s="236" t="str">
        <f ca="1">IF(ISERROR($V1049),"",OFFSET('Smelter Look-up'!$E$4,$V1049-4,0))</f>
        <v/>
      </c>
      <c r="G1049" s="236" t="str">
        <f ca="1">IF(C1049=$X$4,"Enter smelter details", IF(ISERROR($V1049),"",OFFSET('Smelter Look-up'!$F$4,$V1049-4,0)))</f>
        <v/>
      </c>
      <c r="H1049" s="237" t="str">
        <f ca="1">IF(ISERROR($V1049),"",OFFSET('Smelter Look-up'!$G$4,$V1049-4,0))</f>
        <v/>
      </c>
      <c r="I1049" s="238" t="str">
        <f ca="1">IF(ISERROR($V1049),"",OFFSET('Smelter Look-up'!$H$4,$V1049-4,0))</f>
        <v/>
      </c>
      <c r="J1049" s="238" t="str">
        <f ca="1">IF(ISERROR($V1049),"",OFFSET('Smelter Look-up'!$I$4,$V1049-4,0))</f>
        <v/>
      </c>
      <c r="K1049" s="240"/>
      <c r="L1049" s="240"/>
      <c r="M1049" s="240"/>
      <c r="N1049" s="240"/>
      <c r="O1049" s="240"/>
      <c r="P1049" s="239"/>
      <c r="Q1049" s="241"/>
      <c r="R1049" s="236" t="str">
        <f ca="1">IF(ISERROR($V1049),"",OFFSET('Smelter Look-up'!$C$4,$V1049-4,0)&amp;"")</f>
        <v/>
      </c>
      <c r="S1049" s="250" t="str">
        <f t="shared" ca="1" si="48"/>
        <v/>
      </c>
      <c r="T1049" s="250" t="str">
        <f ca="1">IF(B1049="","",IF(ISERROR(MATCH($J1049,SorP!$B$1:$B$6230,0)),"",INDIRECT("'SorP'!$A$"&amp;MATCH($J1049,SorP!$B$1:$B$6230,0))))</f>
        <v/>
      </c>
      <c r="U1049" s="280"/>
      <c r="V1049" s="281" t="e">
        <f>IF(C1049="",NA(),MATCH($B1049&amp;$C1049,'Smelter Look-up'!$J:$J,0))</f>
        <v>#N/A</v>
      </c>
      <c r="W1049" s="282"/>
      <c r="X1049" s="282">
        <f t="shared" ca="1" si="49"/>
        <v>0</v>
      </c>
      <c r="Y1049" s="282"/>
      <c r="Z1049" s="282"/>
      <c r="AB1049" s="284" t="str">
        <f t="shared" si="50"/>
        <v/>
      </c>
    </row>
    <row r="1050" spans="1:28" s="283" customFormat="1" ht="20.25">
      <c r="A1050" s="235"/>
      <c r="B1050" s="236" t="str">
        <f>IF(LEN(A1050)=0,"",INDEX('Smelter Look-up'!$A:$A,MATCH($A1050,'Smelter Look-up'!$E:$E,0)))</f>
        <v/>
      </c>
      <c r="C1050" s="242" t="str">
        <f>IF(LEN(A1050)=0,"",INDEX('Smelter Look-up'!$C:$C,MATCH($A1050,'Smelter Look-up'!$E:$E,0)))</f>
        <v/>
      </c>
      <c r="D1050" s="236"/>
      <c r="E1050" s="236" t="str">
        <f ca="1">IF(ISERROR($V1050),"",OFFSET('Smelter Look-up'!$D$4,$V1050-4,0)&amp;"")</f>
        <v/>
      </c>
      <c r="F1050" s="236" t="str">
        <f ca="1">IF(ISERROR($V1050),"",OFFSET('Smelter Look-up'!$E$4,$V1050-4,0))</f>
        <v/>
      </c>
      <c r="G1050" s="236" t="str">
        <f ca="1">IF(C1050=$X$4,"Enter smelter details", IF(ISERROR($V1050),"",OFFSET('Smelter Look-up'!$F$4,$V1050-4,0)))</f>
        <v/>
      </c>
      <c r="H1050" s="237" t="str">
        <f ca="1">IF(ISERROR($V1050),"",OFFSET('Smelter Look-up'!$G$4,$V1050-4,0))</f>
        <v/>
      </c>
      <c r="I1050" s="238" t="str">
        <f ca="1">IF(ISERROR($V1050),"",OFFSET('Smelter Look-up'!$H$4,$V1050-4,0))</f>
        <v/>
      </c>
      <c r="J1050" s="238" t="str">
        <f ca="1">IF(ISERROR($V1050),"",OFFSET('Smelter Look-up'!$I$4,$V1050-4,0))</f>
        <v/>
      </c>
      <c r="K1050" s="240"/>
      <c r="L1050" s="240"/>
      <c r="M1050" s="240"/>
      <c r="N1050" s="240"/>
      <c r="O1050" s="240"/>
      <c r="P1050" s="239"/>
      <c r="Q1050" s="241"/>
      <c r="R1050" s="236" t="str">
        <f ca="1">IF(ISERROR($V1050),"",OFFSET('Smelter Look-up'!$C$4,$V1050-4,0)&amp;"")</f>
        <v/>
      </c>
      <c r="S1050" s="250" t="str">
        <f t="shared" ca="1" si="48"/>
        <v/>
      </c>
      <c r="T1050" s="250" t="str">
        <f ca="1">IF(B1050="","",IF(ISERROR(MATCH($J1050,SorP!$B$1:$B$6230,0)),"",INDIRECT("'SorP'!$A$"&amp;MATCH($J1050,SorP!$B$1:$B$6230,0))))</f>
        <v/>
      </c>
      <c r="U1050" s="280"/>
      <c r="V1050" s="281" t="e">
        <f>IF(C1050="",NA(),MATCH($B1050&amp;$C1050,'Smelter Look-up'!$J:$J,0))</f>
        <v>#N/A</v>
      </c>
      <c r="W1050" s="282"/>
      <c r="X1050" s="282">
        <f t="shared" ca="1" si="49"/>
        <v>0</v>
      </c>
      <c r="Y1050" s="282"/>
      <c r="Z1050" s="282"/>
      <c r="AB1050" s="284" t="str">
        <f t="shared" si="50"/>
        <v/>
      </c>
    </row>
    <row r="1051" spans="1:28" s="283" customFormat="1" ht="20.25">
      <c r="A1051" s="235"/>
      <c r="B1051" s="236" t="str">
        <f>IF(LEN(A1051)=0,"",INDEX('Smelter Look-up'!$A:$A,MATCH($A1051,'Smelter Look-up'!$E:$E,0)))</f>
        <v/>
      </c>
      <c r="C1051" s="242" t="str">
        <f>IF(LEN(A1051)=0,"",INDEX('Smelter Look-up'!$C:$C,MATCH($A1051,'Smelter Look-up'!$E:$E,0)))</f>
        <v/>
      </c>
      <c r="D1051" s="236"/>
      <c r="E1051" s="236" t="str">
        <f ca="1">IF(ISERROR($V1051),"",OFFSET('Smelter Look-up'!$D$4,$V1051-4,0)&amp;"")</f>
        <v/>
      </c>
      <c r="F1051" s="236" t="str">
        <f ca="1">IF(ISERROR($V1051),"",OFFSET('Smelter Look-up'!$E$4,$V1051-4,0))</f>
        <v/>
      </c>
      <c r="G1051" s="236" t="str">
        <f ca="1">IF(C1051=$X$4,"Enter smelter details", IF(ISERROR($V1051),"",OFFSET('Smelter Look-up'!$F$4,$V1051-4,0)))</f>
        <v/>
      </c>
      <c r="H1051" s="237" t="str">
        <f ca="1">IF(ISERROR($V1051),"",OFFSET('Smelter Look-up'!$G$4,$V1051-4,0))</f>
        <v/>
      </c>
      <c r="I1051" s="238" t="str">
        <f ca="1">IF(ISERROR($V1051),"",OFFSET('Smelter Look-up'!$H$4,$V1051-4,0))</f>
        <v/>
      </c>
      <c r="J1051" s="238" t="str">
        <f ca="1">IF(ISERROR($V1051),"",OFFSET('Smelter Look-up'!$I$4,$V1051-4,0))</f>
        <v/>
      </c>
      <c r="K1051" s="240"/>
      <c r="L1051" s="240"/>
      <c r="M1051" s="240"/>
      <c r="N1051" s="240"/>
      <c r="O1051" s="240"/>
      <c r="P1051" s="239"/>
      <c r="Q1051" s="241"/>
      <c r="R1051" s="236" t="str">
        <f ca="1">IF(ISERROR($V1051),"",OFFSET('Smelter Look-up'!$C$4,$V1051-4,0)&amp;"")</f>
        <v/>
      </c>
      <c r="S1051" s="250" t="str">
        <f t="shared" ca="1" si="48"/>
        <v/>
      </c>
      <c r="T1051" s="250" t="str">
        <f ca="1">IF(B1051="","",IF(ISERROR(MATCH($J1051,SorP!$B$1:$B$6230,0)),"",INDIRECT("'SorP'!$A$"&amp;MATCH($J1051,SorP!$B$1:$B$6230,0))))</f>
        <v/>
      </c>
      <c r="U1051" s="280"/>
      <c r="V1051" s="281" t="e">
        <f>IF(C1051="",NA(),MATCH($B1051&amp;$C1051,'Smelter Look-up'!$J:$J,0))</f>
        <v>#N/A</v>
      </c>
      <c r="W1051" s="282"/>
      <c r="X1051" s="282">
        <f t="shared" ca="1" si="49"/>
        <v>0</v>
      </c>
      <c r="Y1051" s="282"/>
      <c r="Z1051" s="282"/>
      <c r="AB1051" s="284" t="str">
        <f t="shared" si="50"/>
        <v/>
      </c>
    </row>
    <row r="1052" spans="1:28" s="283" customFormat="1" ht="20.25">
      <c r="A1052" s="235"/>
      <c r="B1052" s="236" t="str">
        <f>IF(LEN(A1052)=0,"",INDEX('Smelter Look-up'!$A:$A,MATCH($A1052,'Smelter Look-up'!$E:$E,0)))</f>
        <v/>
      </c>
      <c r="C1052" s="242" t="str">
        <f>IF(LEN(A1052)=0,"",INDEX('Smelter Look-up'!$C:$C,MATCH($A1052,'Smelter Look-up'!$E:$E,0)))</f>
        <v/>
      </c>
      <c r="D1052" s="236"/>
      <c r="E1052" s="236" t="str">
        <f ca="1">IF(ISERROR($V1052),"",OFFSET('Smelter Look-up'!$D$4,$V1052-4,0)&amp;"")</f>
        <v/>
      </c>
      <c r="F1052" s="236" t="str">
        <f ca="1">IF(ISERROR($V1052),"",OFFSET('Smelter Look-up'!$E$4,$V1052-4,0))</f>
        <v/>
      </c>
      <c r="G1052" s="236" t="str">
        <f ca="1">IF(C1052=$X$4,"Enter smelter details", IF(ISERROR($V1052),"",OFFSET('Smelter Look-up'!$F$4,$V1052-4,0)))</f>
        <v/>
      </c>
      <c r="H1052" s="237" t="str">
        <f ca="1">IF(ISERROR($V1052),"",OFFSET('Smelter Look-up'!$G$4,$V1052-4,0))</f>
        <v/>
      </c>
      <c r="I1052" s="238" t="str">
        <f ca="1">IF(ISERROR($V1052),"",OFFSET('Smelter Look-up'!$H$4,$V1052-4,0))</f>
        <v/>
      </c>
      <c r="J1052" s="238" t="str">
        <f ca="1">IF(ISERROR($V1052),"",OFFSET('Smelter Look-up'!$I$4,$V1052-4,0))</f>
        <v/>
      </c>
      <c r="K1052" s="240"/>
      <c r="L1052" s="240"/>
      <c r="M1052" s="240"/>
      <c r="N1052" s="240"/>
      <c r="O1052" s="240"/>
      <c r="P1052" s="239"/>
      <c r="Q1052" s="241"/>
      <c r="R1052" s="236" t="str">
        <f ca="1">IF(ISERROR($V1052),"",OFFSET('Smelter Look-up'!$C$4,$V1052-4,0)&amp;"")</f>
        <v/>
      </c>
      <c r="S1052" s="250" t="str">
        <f t="shared" ca="1" si="48"/>
        <v/>
      </c>
      <c r="T1052" s="250" t="str">
        <f ca="1">IF(B1052="","",IF(ISERROR(MATCH($J1052,SorP!$B$1:$B$6230,0)),"",INDIRECT("'SorP'!$A$"&amp;MATCH($J1052,SorP!$B$1:$B$6230,0))))</f>
        <v/>
      </c>
      <c r="U1052" s="280"/>
      <c r="V1052" s="281" t="e">
        <f>IF(C1052="",NA(),MATCH($B1052&amp;$C1052,'Smelter Look-up'!$J:$J,0))</f>
        <v>#N/A</v>
      </c>
      <c r="W1052" s="282"/>
      <c r="X1052" s="282">
        <f t="shared" ca="1" si="49"/>
        <v>0</v>
      </c>
      <c r="Y1052" s="282"/>
      <c r="Z1052" s="282"/>
      <c r="AB1052" s="284" t="str">
        <f t="shared" si="50"/>
        <v/>
      </c>
    </row>
    <row r="1053" spans="1:28" s="283" customFormat="1" ht="20.25">
      <c r="A1053" s="235"/>
      <c r="B1053" s="236" t="str">
        <f>IF(LEN(A1053)=0,"",INDEX('Smelter Look-up'!$A:$A,MATCH($A1053,'Smelter Look-up'!$E:$E,0)))</f>
        <v/>
      </c>
      <c r="C1053" s="242" t="str">
        <f>IF(LEN(A1053)=0,"",INDEX('Smelter Look-up'!$C:$C,MATCH($A1053,'Smelter Look-up'!$E:$E,0)))</f>
        <v/>
      </c>
      <c r="D1053" s="236"/>
      <c r="E1053" s="236" t="str">
        <f ca="1">IF(ISERROR($V1053),"",OFFSET('Smelter Look-up'!$D$4,$V1053-4,0)&amp;"")</f>
        <v/>
      </c>
      <c r="F1053" s="236" t="str">
        <f ca="1">IF(ISERROR($V1053),"",OFFSET('Smelter Look-up'!$E$4,$V1053-4,0))</f>
        <v/>
      </c>
      <c r="G1053" s="236" t="str">
        <f ca="1">IF(C1053=$X$4,"Enter smelter details", IF(ISERROR($V1053),"",OFFSET('Smelter Look-up'!$F$4,$V1053-4,0)))</f>
        <v/>
      </c>
      <c r="H1053" s="237" t="str">
        <f ca="1">IF(ISERROR($V1053),"",OFFSET('Smelter Look-up'!$G$4,$V1053-4,0))</f>
        <v/>
      </c>
      <c r="I1053" s="238" t="str">
        <f ca="1">IF(ISERROR($V1053),"",OFFSET('Smelter Look-up'!$H$4,$V1053-4,0))</f>
        <v/>
      </c>
      <c r="J1053" s="238" t="str">
        <f ca="1">IF(ISERROR($V1053),"",OFFSET('Smelter Look-up'!$I$4,$V1053-4,0))</f>
        <v/>
      </c>
      <c r="K1053" s="240"/>
      <c r="L1053" s="240"/>
      <c r="M1053" s="240"/>
      <c r="N1053" s="240"/>
      <c r="O1053" s="240"/>
      <c r="P1053" s="239"/>
      <c r="Q1053" s="241"/>
      <c r="R1053" s="236" t="str">
        <f ca="1">IF(ISERROR($V1053),"",OFFSET('Smelter Look-up'!$C$4,$V1053-4,0)&amp;"")</f>
        <v/>
      </c>
      <c r="S1053" s="250" t="str">
        <f t="shared" ca="1" si="48"/>
        <v/>
      </c>
      <c r="T1053" s="250" t="str">
        <f ca="1">IF(B1053="","",IF(ISERROR(MATCH($J1053,SorP!$B$1:$B$6230,0)),"",INDIRECT("'SorP'!$A$"&amp;MATCH($J1053,SorP!$B$1:$B$6230,0))))</f>
        <v/>
      </c>
      <c r="U1053" s="280"/>
      <c r="V1053" s="281" t="e">
        <f>IF(C1053="",NA(),MATCH($B1053&amp;$C1053,'Smelter Look-up'!$J:$J,0))</f>
        <v>#N/A</v>
      </c>
      <c r="W1053" s="282"/>
      <c r="X1053" s="282">
        <f t="shared" ca="1" si="49"/>
        <v>0</v>
      </c>
      <c r="Y1053" s="282"/>
      <c r="Z1053" s="282"/>
      <c r="AB1053" s="284" t="str">
        <f t="shared" si="50"/>
        <v/>
      </c>
    </row>
    <row r="1054" spans="1:28" s="283" customFormat="1" ht="20.25">
      <c r="A1054" s="235"/>
      <c r="B1054" s="236" t="str">
        <f>IF(LEN(A1054)=0,"",INDEX('Smelter Look-up'!$A:$A,MATCH($A1054,'Smelter Look-up'!$E:$E,0)))</f>
        <v/>
      </c>
      <c r="C1054" s="242" t="str">
        <f>IF(LEN(A1054)=0,"",INDEX('Smelter Look-up'!$C:$C,MATCH($A1054,'Smelter Look-up'!$E:$E,0)))</f>
        <v/>
      </c>
      <c r="D1054" s="236"/>
      <c r="E1054" s="236" t="str">
        <f ca="1">IF(ISERROR($V1054),"",OFFSET('Smelter Look-up'!$D$4,$V1054-4,0)&amp;"")</f>
        <v/>
      </c>
      <c r="F1054" s="236" t="str">
        <f ca="1">IF(ISERROR($V1054),"",OFFSET('Smelter Look-up'!$E$4,$V1054-4,0))</f>
        <v/>
      </c>
      <c r="G1054" s="236" t="str">
        <f ca="1">IF(C1054=$X$4,"Enter smelter details", IF(ISERROR($V1054),"",OFFSET('Smelter Look-up'!$F$4,$V1054-4,0)))</f>
        <v/>
      </c>
      <c r="H1054" s="237" t="str">
        <f ca="1">IF(ISERROR($V1054),"",OFFSET('Smelter Look-up'!$G$4,$V1054-4,0))</f>
        <v/>
      </c>
      <c r="I1054" s="238" t="str">
        <f ca="1">IF(ISERROR($V1054),"",OFFSET('Smelter Look-up'!$H$4,$V1054-4,0))</f>
        <v/>
      </c>
      <c r="J1054" s="238" t="str">
        <f ca="1">IF(ISERROR($V1054),"",OFFSET('Smelter Look-up'!$I$4,$V1054-4,0))</f>
        <v/>
      </c>
      <c r="K1054" s="240"/>
      <c r="L1054" s="240"/>
      <c r="M1054" s="240"/>
      <c r="N1054" s="240"/>
      <c r="O1054" s="240"/>
      <c r="P1054" s="239"/>
      <c r="Q1054" s="241"/>
      <c r="R1054" s="236" t="str">
        <f ca="1">IF(ISERROR($V1054),"",OFFSET('Smelter Look-up'!$C$4,$V1054-4,0)&amp;"")</f>
        <v/>
      </c>
      <c r="S1054" s="250" t="str">
        <f t="shared" ca="1" si="48"/>
        <v/>
      </c>
      <c r="T1054" s="250" t="str">
        <f ca="1">IF(B1054="","",IF(ISERROR(MATCH($J1054,SorP!$B$1:$B$6230,0)),"",INDIRECT("'SorP'!$A$"&amp;MATCH($J1054,SorP!$B$1:$B$6230,0))))</f>
        <v/>
      </c>
      <c r="U1054" s="280"/>
      <c r="V1054" s="281" t="e">
        <f>IF(C1054="",NA(),MATCH($B1054&amp;$C1054,'Smelter Look-up'!$J:$J,0))</f>
        <v>#N/A</v>
      </c>
      <c r="W1054" s="282"/>
      <c r="X1054" s="282">
        <f t="shared" ca="1" si="49"/>
        <v>0</v>
      </c>
      <c r="Y1054" s="282"/>
      <c r="Z1054" s="282"/>
      <c r="AB1054" s="284" t="str">
        <f t="shared" si="50"/>
        <v/>
      </c>
    </row>
    <row r="1055" spans="1:28" s="283" customFormat="1" ht="20.25">
      <c r="A1055" s="235"/>
      <c r="B1055" s="236" t="str">
        <f>IF(LEN(A1055)=0,"",INDEX('Smelter Look-up'!$A:$A,MATCH($A1055,'Smelter Look-up'!$E:$E,0)))</f>
        <v/>
      </c>
      <c r="C1055" s="242" t="str">
        <f>IF(LEN(A1055)=0,"",INDEX('Smelter Look-up'!$C:$C,MATCH($A1055,'Smelter Look-up'!$E:$E,0)))</f>
        <v/>
      </c>
      <c r="D1055" s="236"/>
      <c r="E1055" s="236" t="str">
        <f ca="1">IF(ISERROR($V1055),"",OFFSET('Smelter Look-up'!$D$4,$V1055-4,0)&amp;"")</f>
        <v/>
      </c>
      <c r="F1055" s="236" t="str">
        <f ca="1">IF(ISERROR($V1055),"",OFFSET('Smelter Look-up'!$E$4,$V1055-4,0))</f>
        <v/>
      </c>
      <c r="G1055" s="236" t="str">
        <f ca="1">IF(C1055=$X$4,"Enter smelter details", IF(ISERROR($V1055),"",OFFSET('Smelter Look-up'!$F$4,$V1055-4,0)))</f>
        <v/>
      </c>
      <c r="H1055" s="237" t="str">
        <f ca="1">IF(ISERROR($V1055),"",OFFSET('Smelter Look-up'!$G$4,$V1055-4,0))</f>
        <v/>
      </c>
      <c r="I1055" s="238" t="str">
        <f ca="1">IF(ISERROR($V1055),"",OFFSET('Smelter Look-up'!$H$4,$V1055-4,0))</f>
        <v/>
      </c>
      <c r="J1055" s="238" t="str">
        <f ca="1">IF(ISERROR($V1055),"",OFFSET('Smelter Look-up'!$I$4,$V1055-4,0))</f>
        <v/>
      </c>
      <c r="K1055" s="240"/>
      <c r="L1055" s="240"/>
      <c r="M1055" s="240"/>
      <c r="N1055" s="240"/>
      <c r="O1055" s="240"/>
      <c r="P1055" s="239"/>
      <c r="Q1055" s="241"/>
      <c r="R1055" s="236" t="str">
        <f ca="1">IF(ISERROR($V1055),"",OFFSET('Smelter Look-up'!$C$4,$V1055-4,0)&amp;"")</f>
        <v/>
      </c>
      <c r="S1055" s="250" t="str">
        <f t="shared" ca="1" si="48"/>
        <v/>
      </c>
      <c r="T1055" s="250" t="str">
        <f ca="1">IF(B1055="","",IF(ISERROR(MATCH($J1055,SorP!$B$1:$B$6230,0)),"",INDIRECT("'SorP'!$A$"&amp;MATCH($J1055,SorP!$B$1:$B$6230,0))))</f>
        <v/>
      </c>
      <c r="U1055" s="280"/>
      <c r="V1055" s="281" t="e">
        <f>IF(C1055="",NA(),MATCH($B1055&amp;$C1055,'Smelter Look-up'!$J:$J,0))</f>
        <v>#N/A</v>
      </c>
      <c r="W1055" s="282"/>
      <c r="X1055" s="282">
        <f t="shared" ca="1" si="49"/>
        <v>0</v>
      </c>
      <c r="Y1055" s="282"/>
      <c r="Z1055" s="282"/>
      <c r="AB1055" s="284" t="str">
        <f t="shared" si="50"/>
        <v/>
      </c>
    </row>
    <row r="1056" spans="1:28" s="283" customFormat="1" ht="20.25">
      <c r="A1056" s="235"/>
      <c r="B1056" s="236" t="str">
        <f>IF(LEN(A1056)=0,"",INDEX('Smelter Look-up'!$A:$A,MATCH($A1056,'Smelter Look-up'!$E:$E,0)))</f>
        <v/>
      </c>
      <c r="C1056" s="242" t="str">
        <f>IF(LEN(A1056)=0,"",INDEX('Smelter Look-up'!$C:$C,MATCH($A1056,'Smelter Look-up'!$E:$E,0)))</f>
        <v/>
      </c>
      <c r="D1056" s="236"/>
      <c r="E1056" s="236" t="str">
        <f ca="1">IF(ISERROR($V1056),"",OFFSET('Smelter Look-up'!$D$4,$V1056-4,0)&amp;"")</f>
        <v/>
      </c>
      <c r="F1056" s="236" t="str">
        <f ca="1">IF(ISERROR($V1056),"",OFFSET('Smelter Look-up'!$E$4,$V1056-4,0))</f>
        <v/>
      </c>
      <c r="G1056" s="236" t="str">
        <f ca="1">IF(C1056=$X$4,"Enter smelter details", IF(ISERROR($V1056),"",OFFSET('Smelter Look-up'!$F$4,$V1056-4,0)))</f>
        <v/>
      </c>
      <c r="H1056" s="237" t="str">
        <f ca="1">IF(ISERROR($V1056),"",OFFSET('Smelter Look-up'!$G$4,$V1056-4,0))</f>
        <v/>
      </c>
      <c r="I1056" s="238" t="str">
        <f ca="1">IF(ISERROR($V1056),"",OFFSET('Smelter Look-up'!$H$4,$V1056-4,0))</f>
        <v/>
      </c>
      <c r="J1056" s="238" t="str">
        <f ca="1">IF(ISERROR($V1056),"",OFFSET('Smelter Look-up'!$I$4,$V1056-4,0))</f>
        <v/>
      </c>
      <c r="K1056" s="240"/>
      <c r="L1056" s="240"/>
      <c r="M1056" s="240"/>
      <c r="N1056" s="240"/>
      <c r="O1056" s="240"/>
      <c r="P1056" s="239"/>
      <c r="Q1056" s="241"/>
      <c r="R1056" s="236" t="str">
        <f ca="1">IF(ISERROR($V1056),"",OFFSET('Smelter Look-up'!$C$4,$V1056-4,0)&amp;"")</f>
        <v/>
      </c>
      <c r="S1056" s="250" t="str">
        <f t="shared" ca="1" si="48"/>
        <v/>
      </c>
      <c r="T1056" s="250" t="str">
        <f ca="1">IF(B1056="","",IF(ISERROR(MATCH($J1056,SorP!$B$1:$B$6230,0)),"",INDIRECT("'SorP'!$A$"&amp;MATCH($J1056,SorP!$B$1:$B$6230,0))))</f>
        <v/>
      </c>
      <c r="U1056" s="280"/>
      <c r="V1056" s="281" t="e">
        <f>IF(C1056="",NA(),MATCH($B1056&amp;$C1056,'Smelter Look-up'!$J:$J,0))</f>
        <v>#N/A</v>
      </c>
      <c r="W1056" s="282"/>
      <c r="X1056" s="282">
        <f t="shared" ca="1" si="49"/>
        <v>0</v>
      </c>
      <c r="Y1056" s="282"/>
      <c r="Z1056" s="282"/>
      <c r="AB1056" s="284" t="str">
        <f t="shared" si="50"/>
        <v/>
      </c>
    </row>
    <row r="1057" spans="1:28" s="283" customFormat="1" ht="20.25">
      <c r="A1057" s="235"/>
      <c r="B1057" s="236" t="str">
        <f>IF(LEN(A1057)=0,"",INDEX('Smelter Look-up'!$A:$A,MATCH($A1057,'Smelter Look-up'!$E:$E,0)))</f>
        <v/>
      </c>
      <c r="C1057" s="242" t="str">
        <f>IF(LEN(A1057)=0,"",INDEX('Smelter Look-up'!$C:$C,MATCH($A1057,'Smelter Look-up'!$E:$E,0)))</f>
        <v/>
      </c>
      <c r="D1057" s="236"/>
      <c r="E1057" s="236" t="str">
        <f ca="1">IF(ISERROR($V1057),"",OFFSET('Smelter Look-up'!$D$4,$V1057-4,0)&amp;"")</f>
        <v/>
      </c>
      <c r="F1057" s="236" t="str">
        <f ca="1">IF(ISERROR($V1057),"",OFFSET('Smelter Look-up'!$E$4,$V1057-4,0))</f>
        <v/>
      </c>
      <c r="G1057" s="236" t="str">
        <f ca="1">IF(C1057=$X$4,"Enter smelter details", IF(ISERROR($V1057),"",OFFSET('Smelter Look-up'!$F$4,$V1057-4,0)))</f>
        <v/>
      </c>
      <c r="H1057" s="237" t="str">
        <f ca="1">IF(ISERROR($V1057),"",OFFSET('Smelter Look-up'!$G$4,$V1057-4,0))</f>
        <v/>
      </c>
      <c r="I1057" s="238" t="str">
        <f ca="1">IF(ISERROR($V1057),"",OFFSET('Smelter Look-up'!$H$4,$V1057-4,0))</f>
        <v/>
      </c>
      <c r="J1057" s="238" t="str">
        <f ca="1">IF(ISERROR($V1057),"",OFFSET('Smelter Look-up'!$I$4,$V1057-4,0))</f>
        <v/>
      </c>
      <c r="K1057" s="240"/>
      <c r="L1057" s="240"/>
      <c r="M1057" s="240"/>
      <c r="N1057" s="240"/>
      <c r="O1057" s="240"/>
      <c r="P1057" s="239"/>
      <c r="Q1057" s="241"/>
      <c r="R1057" s="236" t="str">
        <f ca="1">IF(ISERROR($V1057),"",OFFSET('Smelter Look-up'!$C$4,$V1057-4,0)&amp;"")</f>
        <v/>
      </c>
      <c r="S1057" s="250" t="str">
        <f t="shared" ca="1" si="48"/>
        <v/>
      </c>
      <c r="T1057" s="250" t="str">
        <f ca="1">IF(B1057="","",IF(ISERROR(MATCH($J1057,SorP!$B$1:$B$6230,0)),"",INDIRECT("'SorP'!$A$"&amp;MATCH($J1057,SorP!$B$1:$B$6230,0))))</f>
        <v/>
      </c>
      <c r="U1057" s="280"/>
      <c r="V1057" s="281" t="e">
        <f>IF(C1057="",NA(),MATCH($B1057&amp;$C1057,'Smelter Look-up'!$J:$J,0))</f>
        <v>#N/A</v>
      </c>
      <c r="W1057" s="282"/>
      <c r="X1057" s="282">
        <f t="shared" ca="1" si="49"/>
        <v>0</v>
      </c>
      <c r="Y1057" s="282"/>
      <c r="Z1057" s="282"/>
      <c r="AB1057" s="284" t="str">
        <f t="shared" si="50"/>
        <v/>
      </c>
    </row>
    <row r="1058" spans="1:28" s="283" customFormat="1" ht="20.25">
      <c r="A1058" s="235"/>
      <c r="B1058" s="236" t="str">
        <f>IF(LEN(A1058)=0,"",INDEX('Smelter Look-up'!$A:$A,MATCH($A1058,'Smelter Look-up'!$E:$E,0)))</f>
        <v/>
      </c>
      <c r="C1058" s="242" t="str">
        <f>IF(LEN(A1058)=0,"",INDEX('Smelter Look-up'!$C:$C,MATCH($A1058,'Smelter Look-up'!$E:$E,0)))</f>
        <v/>
      </c>
      <c r="D1058" s="236"/>
      <c r="E1058" s="236" t="str">
        <f ca="1">IF(ISERROR($V1058),"",OFFSET('Smelter Look-up'!$D$4,$V1058-4,0)&amp;"")</f>
        <v/>
      </c>
      <c r="F1058" s="236" t="str">
        <f ca="1">IF(ISERROR($V1058),"",OFFSET('Smelter Look-up'!$E$4,$V1058-4,0))</f>
        <v/>
      </c>
      <c r="G1058" s="236" t="str">
        <f ca="1">IF(C1058=$X$4,"Enter smelter details", IF(ISERROR($V1058),"",OFFSET('Smelter Look-up'!$F$4,$V1058-4,0)))</f>
        <v/>
      </c>
      <c r="H1058" s="237" t="str">
        <f ca="1">IF(ISERROR($V1058),"",OFFSET('Smelter Look-up'!$G$4,$V1058-4,0))</f>
        <v/>
      </c>
      <c r="I1058" s="238" t="str">
        <f ca="1">IF(ISERROR($V1058),"",OFFSET('Smelter Look-up'!$H$4,$V1058-4,0))</f>
        <v/>
      </c>
      <c r="J1058" s="238" t="str">
        <f ca="1">IF(ISERROR($V1058),"",OFFSET('Smelter Look-up'!$I$4,$V1058-4,0))</f>
        <v/>
      </c>
      <c r="K1058" s="240"/>
      <c r="L1058" s="240"/>
      <c r="M1058" s="240"/>
      <c r="N1058" s="240"/>
      <c r="O1058" s="240"/>
      <c r="P1058" s="239"/>
      <c r="Q1058" s="241"/>
      <c r="R1058" s="236" t="str">
        <f ca="1">IF(ISERROR($V1058),"",OFFSET('Smelter Look-up'!$C$4,$V1058-4,0)&amp;"")</f>
        <v/>
      </c>
      <c r="S1058" s="250" t="str">
        <f t="shared" ca="1" si="48"/>
        <v/>
      </c>
      <c r="T1058" s="250" t="str">
        <f ca="1">IF(B1058="","",IF(ISERROR(MATCH($J1058,SorP!$B$1:$B$6230,0)),"",INDIRECT("'SorP'!$A$"&amp;MATCH($J1058,SorP!$B$1:$B$6230,0))))</f>
        <v/>
      </c>
      <c r="U1058" s="280"/>
      <c r="V1058" s="281" t="e">
        <f>IF(C1058="",NA(),MATCH($B1058&amp;$C1058,'Smelter Look-up'!$J:$J,0))</f>
        <v>#N/A</v>
      </c>
      <c r="W1058" s="282"/>
      <c r="X1058" s="282">
        <f t="shared" ca="1" si="49"/>
        <v>0</v>
      </c>
      <c r="Y1058" s="282"/>
      <c r="Z1058" s="282"/>
      <c r="AB1058" s="284" t="str">
        <f t="shared" si="50"/>
        <v/>
      </c>
    </row>
    <row r="1059" spans="1:28" s="283" customFormat="1" ht="20.25">
      <c r="A1059" s="235"/>
      <c r="B1059" s="236" t="str">
        <f>IF(LEN(A1059)=0,"",INDEX('Smelter Look-up'!$A:$A,MATCH($A1059,'Smelter Look-up'!$E:$E,0)))</f>
        <v/>
      </c>
      <c r="C1059" s="242" t="str">
        <f>IF(LEN(A1059)=0,"",INDEX('Smelter Look-up'!$C:$C,MATCH($A1059,'Smelter Look-up'!$E:$E,0)))</f>
        <v/>
      </c>
      <c r="D1059" s="236"/>
      <c r="E1059" s="236" t="str">
        <f ca="1">IF(ISERROR($V1059),"",OFFSET('Smelter Look-up'!$D$4,$V1059-4,0)&amp;"")</f>
        <v/>
      </c>
      <c r="F1059" s="236" t="str">
        <f ca="1">IF(ISERROR($V1059),"",OFFSET('Smelter Look-up'!$E$4,$V1059-4,0))</f>
        <v/>
      </c>
      <c r="G1059" s="236" t="str">
        <f ca="1">IF(C1059=$X$4,"Enter smelter details", IF(ISERROR($V1059),"",OFFSET('Smelter Look-up'!$F$4,$V1059-4,0)))</f>
        <v/>
      </c>
      <c r="H1059" s="237" t="str">
        <f ca="1">IF(ISERROR($V1059),"",OFFSET('Smelter Look-up'!$G$4,$V1059-4,0))</f>
        <v/>
      </c>
      <c r="I1059" s="238" t="str">
        <f ca="1">IF(ISERROR($V1059),"",OFFSET('Smelter Look-up'!$H$4,$V1059-4,0))</f>
        <v/>
      </c>
      <c r="J1059" s="238" t="str">
        <f ca="1">IF(ISERROR($V1059),"",OFFSET('Smelter Look-up'!$I$4,$V1059-4,0))</f>
        <v/>
      </c>
      <c r="K1059" s="240"/>
      <c r="L1059" s="240"/>
      <c r="M1059" s="240"/>
      <c r="N1059" s="240"/>
      <c r="O1059" s="240"/>
      <c r="P1059" s="239"/>
      <c r="Q1059" s="241"/>
      <c r="R1059" s="236" t="str">
        <f ca="1">IF(ISERROR($V1059),"",OFFSET('Smelter Look-up'!$C$4,$V1059-4,0)&amp;"")</f>
        <v/>
      </c>
      <c r="S1059" s="250" t="str">
        <f t="shared" ca="1" si="48"/>
        <v/>
      </c>
      <c r="T1059" s="250" t="str">
        <f ca="1">IF(B1059="","",IF(ISERROR(MATCH($J1059,SorP!$B$1:$B$6230,0)),"",INDIRECT("'SorP'!$A$"&amp;MATCH($J1059,SorP!$B$1:$B$6230,0))))</f>
        <v/>
      </c>
      <c r="U1059" s="280"/>
      <c r="V1059" s="281" t="e">
        <f>IF(C1059="",NA(),MATCH($B1059&amp;$C1059,'Smelter Look-up'!$J:$J,0))</f>
        <v>#N/A</v>
      </c>
      <c r="W1059" s="282"/>
      <c r="X1059" s="282">
        <f t="shared" ca="1" si="49"/>
        <v>0</v>
      </c>
      <c r="Y1059" s="282"/>
      <c r="Z1059" s="282"/>
      <c r="AB1059" s="284" t="str">
        <f t="shared" si="50"/>
        <v/>
      </c>
    </row>
    <row r="1060" spans="1:28" s="283" customFormat="1" ht="20.25">
      <c r="A1060" s="235"/>
      <c r="B1060" s="236" t="str">
        <f>IF(LEN(A1060)=0,"",INDEX('Smelter Look-up'!$A:$A,MATCH($A1060,'Smelter Look-up'!$E:$E,0)))</f>
        <v/>
      </c>
      <c r="C1060" s="242" t="str">
        <f>IF(LEN(A1060)=0,"",INDEX('Smelter Look-up'!$C:$C,MATCH($A1060,'Smelter Look-up'!$E:$E,0)))</f>
        <v/>
      </c>
      <c r="D1060" s="236"/>
      <c r="E1060" s="236" t="str">
        <f ca="1">IF(ISERROR($V1060),"",OFFSET('Smelter Look-up'!$D$4,$V1060-4,0)&amp;"")</f>
        <v/>
      </c>
      <c r="F1060" s="236" t="str">
        <f ca="1">IF(ISERROR($V1060),"",OFFSET('Smelter Look-up'!$E$4,$V1060-4,0))</f>
        <v/>
      </c>
      <c r="G1060" s="236" t="str">
        <f ca="1">IF(C1060=$X$4,"Enter smelter details", IF(ISERROR($V1060),"",OFFSET('Smelter Look-up'!$F$4,$V1060-4,0)))</f>
        <v/>
      </c>
      <c r="H1060" s="237" t="str">
        <f ca="1">IF(ISERROR($V1060),"",OFFSET('Smelter Look-up'!$G$4,$V1060-4,0))</f>
        <v/>
      </c>
      <c r="I1060" s="238" t="str">
        <f ca="1">IF(ISERROR($V1060),"",OFFSET('Smelter Look-up'!$H$4,$V1060-4,0))</f>
        <v/>
      </c>
      <c r="J1060" s="238" t="str">
        <f ca="1">IF(ISERROR($V1060),"",OFFSET('Smelter Look-up'!$I$4,$V1060-4,0))</f>
        <v/>
      </c>
      <c r="K1060" s="240"/>
      <c r="L1060" s="240"/>
      <c r="M1060" s="240"/>
      <c r="N1060" s="240"/>
      <c r="O1060" s="240"/>
      <c r="P1060" s="239"/>
      <c r="Q1060" s="241"/>
      <c r="R1060" s="236" t="str">
        <f ca="1">IF(ISERROR($V1060),"",OFFSET('Smelter Look-up'!$C$4,$V1060-4,0)&amp;"")</f>
        <v/>
      </c>
      <c r="S1060" s="250" t="str">
        <f t="shared" ca="1" si="48"/>
        <v/>
      </c>
      <c r="T1060" s="250" t="str">
        <f ca="1">IF(B1060="","",IF(ISERROR(MATCH($J1060,SorP!$B$1:$B$6230,0)),"",INDIRECT("'SorP'!$A$"&amp;MATCH($J1060,SorP!$B$1:$B$6230,0))))</f>
        <v/>
      </c>
      <c r="U1060" s="280"/>
      <c r="V1060" s="281" t="e">
        <f>IF(C1060="",NA(),MATCH($B1060&amp;$C1060,'Smelter Look-up'!$J:$J,0))</f>
        <v>#N/A</v>
      </c>
      <c r="W1060" s="282"/>
      <c r="X1060" s="282">
        <f t="shared" ca="1" si="49"/>
        <v>0</v>
      </c>
      <c r="Y1060" s="282"/>
      <c r="Z1060" s="282"/>
      <c r="AB1060" s="284" t="str">
        <f t="shared" si="50"/>
        <v/>
      </c>
    </row>
    <row r="1061" spans="1:28" s="283" customFormat="1" ht="20.25">
      <c r="A1061" s="235"/>
      <c r="B1061" s="236" t="str">
        <f>IF(LEN(A1061)=0,"",INDEX('Smelter Look-up'!$A:$A,MATCH($A1061,'Smelter Look-up'!$E:$E,0)))</f>
        <v/>
      </c>
      <c r="C1061" s="242" t="str">
        <f>IF(LEN(A1061)=0,"",INDEX('Smelter Look-up'!$C:$C,MATCH($A1061,'Smelter Look-up'!$E:$E,0)))</f>
        <v/>
      </c>
      <c r="D1061" s="236"/>
      <c r="E1061" s="236" t="str">
        <f ca="1">IF(ISERROR($V1061),"",OFFSET('Smelter Look-up'!$D$4,$V1061-4,0)&amp;"")</f>
        <v/>
      </c>
      <c r="F1061" s="236" t="str">
        <f ca="1">IF(ISERROR($V1061),"",OFFSET('Smelter Look-up'!$E$4,$V1061-4,0))</f>
        <v/>
      </c>
      <c r="G1061" s="236" t="str">
        <f ca="1">IF(C1061=$X$4,"Enter smelter details", IF(ISERROR($V1061),"",OFFSET('Smelter Look-up'!$F$4,$V1061-4,0)))</f>
        <v/>
      </c>
      <c r="H1061" s="237" t="str">
        <f ca="1">IF(ISERROR($V1061),"",OFFSET('Smelter Look-up'!$G$4,$V1061-4,0))</f>
        <v/>
      </c>
      <c r="I1061" s="238" t="str">
        <f ca="1">IF(ISERROR($V1061),"",OFFSET('Smelter Look-up'!$H$4,$V1061-4,0))</f>
        <v/>
      </c>
      <c r="J1061" s="238" t="str">
        <f ca="1">IF(ISERROR($V1061),"",OFFSET('Smelter Look-up'!$I$4,$V1061-4,0))</f>
        <v/>
      </c>
      <c r="K1061" s="240"/>
      <c r="L1061" s="240"/>
      <c r="M1061" s="240"/>
      <c r="N1061" s="240"/>
      <c r="O1061" s="240"/>
      <c r="P1061" s="239"/>
      <c r="Q1061" s="241"/>
      <c r="R1061" s="236" t="str">
        <f ca="1">IF(ISERROR($V1061),"",OFFSET('Smelter Look-up'!$C$4,$V1061-4,0)&amp;"")</f>
        <v/>
      </c>
      <c r="S1061" s="250" t="str">
        <f t="shared" ca="1" si="48"/>
        <v/>
      </c>
      <c r="T1061" s="250" t="str">
        <f ca="1">IF(B1061="","",IF(ISERROR(MATCH($J1061,SorP!$B$1:$B$6230,0)),"",INDIRECT("'SorP'!$A$"&amp;MATCH($J1061,SorP!$B$1:$B$6230,0))))</f>
        <v/>
      </c>
      <c r="U1061" s="280"/>
      <c r="V1061" s="281" t="e">
        <f>IF(C1061="",NA(),MATCH($B1061&amp;$C1061,'Smelter Look-up'!$J:$J,0))</f>
        <v>#N/A</v>
      </c>
      <c r="W1061" s="282"/>
      <c r="X1061" s="282">
        <f t="shared" ca="1" si="49"/>
        <v>0</v>
      </c>
      <c r="Y1061" s="282"/>
      <c r="Z1061" s="282"/>
      <c r="AB1061" s="284" t="str">
        <f t="shared" si="50"/>
        <v/>
      </c>
    </row>
    <row r="1062" spans="1:28" s="283" customFormat="1" ht="20.25">
      <c r="A1062" s="235"/>
      <c r="B1062" s="236" t="str">
        <f>IF(LEN(A1062)=0,"",INDEX('Smelter Look-up'!$A:$A,MATCH($A1062,'Smelter Look-up'!$E:$E,0)))</f>
        <v/>
      </c>
      <c r="C1062" s="242" t="str">
        <f>IF(LEN(A1062)=0,"",INDEX('Smelter Look-up'!$C:$C,MATCH($A1062,'Smelter Look-up'!$E:$E,0)))</f>
        <v/>
      </c>
      <c r="D1062" s="236"/>
      <c r="E1062" s="236" t="str">
        <f ca="1">IF(ISERROR($V1062),"",OFFSET('Smelter Look-up'!$D$4,$V1062-4,0)&amp;"")</f>
        <v/>
      </c>
      <c r="F1062" s="236" t="str">
        <f ca="1">IF(ISERROR($V1062),"",OFFSET('Smelter Look-up'!$E$4,$V1062-4,0))</f>
        <v/>
      </c>
      <c r="G1062" s="236" t="str">
        <f ca="1">IF(C1062=$X$4,"Enter smelter details", IF(ISERROR($V1062),"",OFFSET('Smelter Look-up'!$F$4,$V1062-4,0)))</f>
        <v/>
      </c>
      <c r="H1062" s="237" t="str">
        <f ca="1">IF(ISERROR($V1062),"",OFFSET('Smelter Look-up'!$G$4,$V1062-4,0))</f>
        <v/>
      </c>
      <c r="I1062" s="238" t="str">
        <f ca="1">IF(ISERROR($V1062),"",OFFSET('Smelter Look-up'!$H$4,$V1062-4,0))</f>
        <v/>
      </c>
      <c r="J1062" s="238" t="str">
        <f ca="1">IF(ISERROR($V1062),"",OFFSET('Smelter Look-up'!$I$4,$V1062-4,0))</f>
        <v/>
      </c>
      <c r="K1062" s="240"/>
      <c r="L1062" s="240"/>
      <c r="M1062" s="240"/>
      <c r="N1062" s="240"/>
      <c r="O1062" s="240"/>
      <c r="P1062" s="239"/>
      <c r="Q1062" s="241"/>
      <c r="R1062" s="236" t="str">
        <f ca="1">IF(ISERROR($V1062),"",OFFSET('Smelter Look-up'!$C$4,$V1062-4,0)&amp;"")</f>
        <v/>
      </c>
      <c r="S1062" s="250" t="str">
        <f t="shared" ca="1" si="48"/>
        <v/>
      </c>
      <c r="T1062" s="250" t="str">
        <f ca="1">IF(B1062="","",IF(ISERROR(MATCH($J1062,SorP!$B$1:$B$6230,0)),"",INDIRECT("'SorP'!$A$"&amp;MATCH($J1062,SorP!$B$1:$B$6230,0))))</f>
        <v/>
      </c>
      <c r="U1062" s="280"/>
      <c r="V1062" s="281" t="e">
        <f>IF(C1062="",NA(),MATCH($B1062&amp;$C1062,'Smelter Look-up'!$J:$J,0))</f>
        <v>#N/A</v>
      </c>
      <c r="W1062" s="282"/>
      <c r="X1062" s="282">
        <f t="shared" ca="1" si="49"/>
        <v>0</v>
      </c>
      <c r="Y1062" s="282"/>
      <c r="Z1062" s="282"/>
      <c r="AB1062" s="284" t="str">
        <f t="shared" si="50"/>
        <v/>
      </c>
    </row>
    <row r="1063" spans="1:28" s="283" customFormat="1" ht="20.25">
      <c r="A1063" s="235"/>
      <c r="B1063" s="236" t="str">
        <f>IF(LEN(A1063)=0,"",INDEX('Smelter Look-up'!$A:$A,MATCH($A1063,'Smelter Look-up'!$E:$E,0)))</f>
        <v/>
      </c>
      <c r="C1063" s="242" t="str">
        <f>IF(LEN(A1063)=0,"",INDEX('Smelter Look-up'!$C:$C,MATCH($A1063,'Smelter Look-up'!$E:$E,0)))</f>
        <v/>
      </c>
      <c r="D1063" s="236"/>
      <c r="E1063" s="236" t="str">
        <f ca="1">IF(ISERROR($V1063),"",OFFSET('Smelter Look-up'!$D$4,$V1063-4,0)&amp;"")</f>
        <v/>
      </c>
      <c r="F1063" s="236" t="str">
        <f ca="1">IF(ISERROR($V1063),"",OFFSET('Smelter Look-up'!$E$4,$V1063-4,0))</f>
        <v/>
      </c>
      <c r="G1063" s="236" t="str">
        <f ca="1">IF(C1063=$X$4,"Enter smelter details", IF(ISERROR($V1063),"",OFFSET('Smelter Look-up'!$F$4,$V1063-4,0)))</f>
        <v/>
      </c>
      <c r="H1063" s="237" t="str">
        <f ca="1">IF(ISERROR($V1063),"",OFFSET('Smelter Look-up'!$G$4,$V1063-4,0))</f>
        <v/>
      </c>
      <c r="I1063" s="238" t="str">
        <f ca="1">IF(ISERROR($V1063),"",OFFSET('Smelter Look-up'!$H$4,$V1063-4,0))</f>
        <v/>
      </c>
      <c r="J1063" s="238" t="str">
        <f ca="1">IF(ISERROR($V1063),"",OFFSET('Smelter Look-up'!$I$4,$V1063-4,0))</f>
        <v/>
      </c>
      <c r="K1063" s="240"/>
      <c r="L1063" s="240"/>
      <c r="M1063" s="240"/>
      <c r="N1063" s="240"/>
      <c r="O1063" s="240"/>
      <c r="P1063" s="239"/>
      <c r="Q1063" s="241"/>
      <c r="R1063" s="236" t="str">
        <f ca="1">IF(ISERROR($V1063),"",OFFSET('Smelter Look-up'!$C$4,$V1063-4,0)&amp;"")</f>
        <v/>
      </c>
      <c r="S1063" s="250" t="str">
        <f t="shared" ca="1" si="48"/>
        <v/>
      </c>
      <c r="T1063" s="250" t="str">
        <f ca="1">IF(B1063="","",IF(ISERROR(MATCH($J1063,SorP!$B$1:$B$6230,0)),"",INDIRECT("'SorP'!$A$"&amp;MATCH($J1063,SorP!$B$1:$B$6230,0))))</f>
        <v/>
      </c>
      <c r="U1063" s="280"/>
      <c r="V1063" s="281" t="e">
        <f>IF(C1063="",NA(),MATCH($B1063&amp;$C1063,'Smelter Look-up'!$J:$J,0))</f>
        <v>#N/A</v>
      </c>
      <c r="W1063" s="282"/>
      <c r="X1063" s="282">
        <f t="shared" ca="1" si="49"/>
        <v>0</v>
      </c>
      <c r="Y1063" s="282"/>
      <c r="Z1063" s="282"/>
      <c r="AB1063" s="284" t="str">
        <f t="shared" si="50"/>
        <v/>
      </c>
    </row>
    <row r="1064" spans="1:28" s="283" customFormat="1" ht="20.25">
      <c r="A1064" s="235"/>
      <c r="B1064" s="236" t="str">
        <f>IF(LEN(A1064)=0,"",INDEX('Smelter Look-up'!$A:$A,MATCH($A1064,'Smelter Look-up'!$E:$E,0)))</f>
        <v/>
      </c>
      <c r="C1064" s="242" t="str">
        <f>IF(LEN(A1064)=0,"",INDEX('Smelter Look-up'!$C:$C,MATCH($A1064,'Smelter Look-up'!$E:$E,0)))</f>
        <v/>
      </c>
      <c r="D1064" s="236"/>
      <c r="E1064" s="236" t="str">
        <f ca="1">IF(ISERROR($V1064),"",OFFSET('Smelter Look-up'!$D$4,$V1064-4,0)&amp;"")</f>
        <v/>
      </c>
      <c r="F1064" s="236" t="str">
        <f ca="1">IF(ISERROR($V1064),"",OFFSET('Smelter Look-up'!$E$4,$V1064-4,0))</f>
        <v/>
      </c>
      <c r="G1064" s="236" t="str">
        <f ca="1">IF(C1064=$X$4,"Enter smelter details", IF(ISERROR($V1064),"",OFFSET('Smelter Look-up'!$F$4,$V1064-4,0)))</f>
        <v/>
      </c>
      <c r="H1064" s="237" t="str">
        <f ca="1">IF(ISERROR($V1064),"",OFFSET('Smelter Look-up'!$G$4,$V1064-4,0))</f>
        <v/>
      </c>
      <c r="I1064" s="238" t="str">
        <f ca="1">IF(ISERROR($V1064),"",OFFSET('Smelter Look-up'!$H$4,$V1064-4,0))</f>
        <v/>
      </c>
      <c r="J1064" s="238" t="str">
        <f ca="1">IF(ISERROR($V1064),"",OFFSET('Smelter Look-up'!$I$4,$V1064-4,0))</f>
        <v/>
      </c>
      <c r="K1064" s="240"/>
      <c r="L1064" s="240"/>
      <c r="M1064" s="240"/>
      <c r="N1064" s="240"/>
      <c r="O1064" s="240"/>
      <c r="P1064" s="239"/>
      <c r="Q1064" s="241"/>
      <c r="R1064" s="236" t="str">
        <f ca="1">IF(ISERROR($V1064),"",OFFSET('Smelter Look-up'!$C$4,$V1064-4,0)&amp;"")</f>
        <v/>
      </c>
      <c r="S1064" s="250" t="str">
        <f t="shared" ca="1" si="48"/>
        <v/>
      </c>
      <c r="T1064" s="250" t="str">
        <f ca="1">IF(B1064="","",IF(ISERROR(MATCH($J1064,SorP!$B$1:$B$6230,0)),"",INDIRECT("'SorP'!$A$"&amp;MATCH($J1064,SorP!$B$1:$B$6230,0))))</f>
        <v/>
      </c>
      <c r="U1064" s="280"/>
      <c r="V1064" s="281" t="e">
        <f>IF(C1064="",NA(),MATCH($B1064&amp;$C1064,'Smelter Look-up'!$J:$J,0))</f>
        <v>#N/A</v>
      </c>
      <c r="W1064" s="282"/>
      <c r="X1064" s="282">
        <f t="shared" ca="1" si="49"/>
        <v>0</v>
      </c>
      <c r="Y1064" s="282"/>
      <c r="Z1064" s="282"/>
      <c r="AB1064" s="284" t="str">
        <f t="shared" si="50"/>
        <v/>
      </c>
    </row>
    <row r="1065" spans="1:28" s="283" customFormat="1" ht="20.25">
      <c r="A1065" s="235"/>
      <c r="B1065" s="236" t="str">
        <f>IF(LEN(A1065)=0,"",INDEX('Smelter Look-up'!$A:$A,MATCH($A1065,'Smelter Look-up'!$E:$E,0)))</f>
        <v/>
      </c>
      <c r="C1065" s="242" t="str">
        <f>IF(LEN(A1065)=0,"",INDEX('Smelter Look-up'!$C:$C,MATCH($A1065,'Smelter Look-up'!$E:$E,0)))</f>
        <v/>
      </c>
      <c r="D1065" s="236"/>
      <c r="E1065" s="236" t="str">
        <f ca="1">IF(ISERROR($V1065),"",OFFSET('Smelter Look-up'!$D$4,$V1065-4,0)&amp;"")</f>
        <v/>
      </c>
      <c r="F1065" s="236" t="str">
        <f ca="1">IF(ISERROR($V1065),"",OFFSET('Smelter Look-up'!$E$4,$V1065-4,0))</f>
        <v/>
      </c>
      <c r="G1065" s="236" t="str">
        <f ca="1">IF(C1065=$X$4,"Enter smelter details", IF(ISERROR($V1065),"",OFFSET('Smelter Look-up'!$F$4,$V1065-4,0)))</f>
        <v/>
      </c>
      <c r="H1065" s="237" t="str">
        <f ca="1">IF(ISERROR($V1065),"",OFFSET('Smelter Look-up'!$G$4,$V1065-4,0))</f>
        <v/>
      </c>
      <c r="I1065" s="238" t="str">
        <f ca="1">IF(ISERROR($V1065),"",OFFSET('Smelter Look-up'!$H$4,$V1065-4,0))</f>
        <v/>
      </c>
      <c r="J1065" s="238" t="str">
        <f ca="1">IF(ISERROR($V1065),"",OFFSET('Smelter Look-up'!$I$4,$V1065-4,0))</f>
        <v/>
      </c>
      <c r="K1065" s="240"/>
      <c r="L1065" s="240"/>
      <c r="M1065" s="240"/>
      <c r="N1065" s="240"/>
      <c r="O1065" s="240"/>
      <c r="P1065" s="239"/>
      <c r="Q1065" s="241"/>
      <c r="R1065" s="236" t="str">
        <f ca="1">IF(ISERROR($V1065),"",OFFSET('Smelter Look-up'!$C$4,$V1065-4,0)&amp;"")</f>
        <v/>
      </c>
      <c r="S1065" s="250" t="str">
        <f t="shared" ca="1" si="48"/>
        <v/>
      </c>
      <c r="T1065" s="250" t="str">
        <f ca="1">IF(B1065="","",IF(ISERROR(MATCH($J1065,SorP!$B$1:$B$6230,0)),"",INDIRECT("'SorP'!$A$"&amp;MATCH($J1065,SorP!$B$1:$B$6230,0))))</f>
        <v/>
      </c>
      <c r="U1065" s="280"/>
      <c r="V1065" s="281" t="e">
        <f>IF(C1065="",NA(),MATCH($B1065&amp;$C1065,'Smelter Look-up'!$J:$J,0))</f>
        <v>#N/A</v>
      </c>
      <c r="W1065" s="282"/>
      <c r="X1065" s="282">
        <f t="shared" ca="1" si="49"/>
        <v>0</v>
      </c>
      <c r="Y1065" s="282"/>
      <c r="Z1065" s="282"/>
      <c r="AB1065" s="284" t="str">
        <f t="shared" si="50"/>
        <v/>
      </c>
    </row>
    <row r="1066" spans="1:28" s="283" customFormat="1" ht="20.25">
      <c r="A1066" s="235"/>
      <c r="B1066" s="236" t="str">
        <f>IF(LEN(A1066)=0,"",INDEX('Smelter Look-up'!$A:$A,MATCH($A1066,'Smelter Look-up'!$E:$E,0)))</f>
        <v/>
      </c>
      <c r="C1066" s="242" t="str">
        <f>IF(LEN(A1066)=0,"",INDEX('Smelter Look-up'!$C:$C,MATCH($A1066,'Smelter Look-up'!$E:$E,0)))</f>
        <v/>
      </c>
      <c r="D1066" s="236"/>
      <c r="E1066" s="236" t="str">
        <f ca="1">IF(ISERROR($V1066),"",OFFSET('Smelter Look-up'!$D$4,$V1066-4,0)&amp;"")</f>
        <v/>
      </c>
      <c r="F1066" s="236" t="str">
        <f ca="1">IF(ISERROR($V1066),"",OFFSET('Smelter Look-up'!$E$4,$V1066-4,0))</f>
        <v/>
      </c>
      <c r="G1066" s="236" t="str">
        <f ca="1">IF(C1066=$X$4,"Enter smelter details", IF(ISERROR($V1066),"",OFFSET('Smelter Look-up'!$F$4,$V1066-4,0)))</f>
        <v/>
      </c>
      <c r="H1066" s="237" t="str">
        <f ca="1">IF(ISERROR($V1066),"",OFFSET('Smelter Look-up'!$G$4,$V1066-4,0))</f>
        <v/>
      </c>
      <c r="I1066" s="238" t="str">
        <f ca="1">IF(ISERROR($V1066),"",OFFSET('Smelter Look-up'!$H$4,$V1066-4,0))</f>
        <v/>
      </c>
      <c r="J1066" s="238" t="str">
        <f ca="1">IF(ISERROR($V1066),"",OFFSET('Smelter Look-up'!$I$4,$V1066-4,0))</f>
        <v/>
      </c>
      <c r="K1066" s="240"/>
      <c r="L1066" s="240"/>
      <c r="M1066" s="240"/>
      <c r="N1066" s="240"/>
      <c r="O1066" s="240"/>
      <c r="P1066" s="239"/>
      <c r="Q1066" s="241"/>
      <c r="R1066" s="236" t="str">
        <f ca="1">IF(ISERROR($V1066),"",OFFSET('Smelter Look-up'!$C$4,$V1066-4,0)&amp;"")</f>
        <v/>
      </c>
      <c r="S1066" s="250" t="str">
        <f t="shared" ca="1" si="48"/>
        <v/>
      </c>
      <c r="T1066" s="250" t="str">
        <f ca="1">IF(B1066="","",IF(ISERROR(MATCH($J1066,SorP!$B$1:$B$6230,0)),"",INDIRECT("'SorP'!$A$"&amp;MATCH($J1066,SorP!$B$1:$B$6230,0))))</f>
        <v/>
      </c>
      <c r="U1066" s="280"/>
      <c r="V1066" s="281" t="e">
        <f>IF(C1066="",NA(),MATCH($B1066&amp;$C1066,'Smelter Look-up'!$J:$J,0))</f>
        <v>#N/A</v>
      </c>
      <c r="W1066" s="282"/>
      <c r="X1066" s="282">
        <f t="shared" ca="1" si="49"/>
        <v>0</v>
      </c>
      <c r="Y1066" s="282"/>
      <c r="Z1066" s="282"/>
      <c r="AB1066" s="284" t="str">
        <f t="shared" si="50"/>
        <v/>
      </c>
    </row>
    <row r="1067" spans="1:28" s="283" customFormat="1" ht="20.25">
      <c r="A1067" s="235"/>
      <c r="B1067" s="236" t="str">
        <f>IF(LEN(A1067)=0,"",INDEX('Smelter Look-up'!$A:$A,MATCH($A1067,'Smelter Look-up'!$E:$E,0)))</f>
        <v/>
      </c>
      <c r="C1067" s="242" t="str">
        <f>IF(LEN(A1067)=0,"",INDEX('Smelter Look-up'!$C:$C,MATCH($A1067,'Smelter Look-up'!$E:$E,0)))</f>
        <v/>
      </c>
      <c r="D1067" s="236"/>
      <c r="E1067" s="236" t="str">
        <f ca="1">IF(ISERROR($V1067),"",OFFSET('Smelter Look-up'!$D$4,$V1067-4,0)&amp;"")</f>
        <v/>
      </c>
      <c r="F1067" s="236" t="str">
        <f ca="1">IF(ISERROR($V1067),"",OFFSET('Smelter Look-up'!$E$4,$V1067-4,0))</f>
        <v/>
      </c>
      <c r="G1067" s="236" t="str">
        <f ca="1">IF(C1067=$X$4,"Enter smelter details", IF(ISERROR($V1067),"",OFFSET('Smelter Look-up'!$F$4,$V1067-4,0)))</f>
        <v/>
      </c>
      <c r="H1067" s="237" t="str">
        <f ca="1">IF(ISERROR($V1067),"",OFFSET('Smelter Look-up'!$G$4,$V1067-4,0))</f>
        <v/>
      </c>
      <c r="I1067" s="238" t="str">
        <f ca="1">IF(ISERROR($V1067),"",OFFSET('Smelter Look-up'!$H$4,$V1067-4,0))</f>
        <v/>
      </c>
      <c r="J1067" s="238" t="str">
        <f ca="1">IF(ISERROR($V1067),"",OFFSET('Smelter Look-up'!$I$4,$V1067-4,0))</f>
        <v/>
      </c>
      <c r="K1067" s="240"/>
      <c r="L1067" s="240"/>
      <c r="M1067" s="240"/>
      <c r="N1067" s="240"/>
      <c r="O1067" s="240"/>
      <c r="P1067" s="239"/>
      <c r="Q1067" s="241"/>
      <c r="R1067" s="236" t="str">
        <f ca="1">IF(ISERROR($V1067),"",OFFSET('Smelter Look-up'!$C$4,$V1067-4,0)&amp;"")</f>
        <v/>
      </c>
      <c r="S1067" s="250" t="str">
        <f t="shared" ca="1" si="48"/>
        <v/>
      </c>
      <c r="T1067" s="250" t="str">
        <f ca="1">IF(B1067="","",IF(ISERROR(MATCH($J1067,SorP!$B$1:$B$6230,0)),"",INDIRECT("'SorP'!$A$"&amp;MATCH($J1067,SorP!$B$1:$B$6230,0))))</f>
        <v/>
      </c>
      <c r="U1067" s="280"/>
      <c r="V1067" s="281" t="e">
        <f>IF(C1067="",NA(),MATCH($B1067&amp;$C1067,'Smelter Look-up'!$J:$J,0))</f>
        <v>#N/A</v>
      </c>
      <c r="W1067" s="282"/>
      <c r="X1067" s="282">
        <f t="shared" ca="1" si="49"/>
        <v>0</v>
      </c>
      <c r="Y1067" s="282"/>
      <c r="Z1067" s="282"/>
      <c r="AB1067" s="284" t="str">
        <f t="shared" si="50"/>
        <v/>
      </c>
    </row>
    <row r="1068" spans="1:28" s="283" customFormat="1" ht="20.25">
      <c r="A1068" s="235"/>
      <c r="B1068" s="236" t="str">
        <f>IF(LEN(A1068)=0,"",INDEX('Smelter Look-up'!$A:$A,MATCH($A1068,'Smelter Look-up'!$E:$E,0)))</f>
        <v/>
      </c>
      <c r="C1068" s="242" t="str">
        <f>IF(LEN(A1068)=0,"",INDEX('Smelter Look-up'!$C:$C,MATCH($A1068,'Smelter Look-up'!$E:$E,0)))</f>
        <v/>
      </c>
      <c r="D1068" s="236"/>
      <c r="E1068" s="236" t="str">
        <f ca="1">IF(ISERROR($V1068),"",OFFSET('Smelter Look-up'!$D$4,$V1068-4,0)&amp;"")</f>
        <v/>
      </c>
      <c r="F1068" s="236" t="str">
        <f ca="1">IF(ISERROR($V1068),"",OFFSET('Smelter Look-up'!$E$4,$V1068-4,0))</f>
        <v/>
      </c>
      <c r="G1068" s="236" t="str">
        <f ca="1">IF(C1068=$X$4,"Enter smelter details", IF(ISERROR($V1068),"",OFFSET('Smelter Look-up'!$F$4,$V1068-4,0)))</f>
        <v/>
      </c>
      <c r="H1068" s="237" t="str">
        <f ca="1">IF(ISERROR($V1068),"",OFFSET('Smelter Look-up'!$G$4,$V1068-4,0))</f>
        <v/>
      </c>
      <c r="I1068" s="238" t="str">
        <f ca="1">IF(ISERROR($V1068),"",OFFSET('Smelter Look-up'!$H$4,$V1068-4,0))</f>
        <v/>
      </c>
      <c r="J1068" s="238" t="str">
        <f ca="1">IF(ISERROR($V1068),"",OFFSET('Smelter Look-up'!$I$4,$V1068-4,0))</f>
        <v/>
      </c>
      <c r="K1068" s="240"/>
      <c r="L1068" s="240"/>
      <c r="M1068" s="240"/>
      <c r="N1068" s="240"/>
      <c r="O1068" s="240"/>
      <c r="P1068" s="239"/>
      <c r="Q1068" s="241"/>
      <c r="R1068" s="236" t="str">
        <f ca="1">IF(ISERROR($V1068),"",OFFSET('Smelter Look-up'!$C$4,$V1068-4,0)&amp;"")</f>
        <v/>
      </c>
      <c r="S1068" s="250" t="str">
        <f t="shared" ca="1" si="48"/>
        <v/>
      </c>
      <c r="T1068" s="250" t="str">
        <f ca="1">IF(B1068="","",IF(ISERROR(MATCH($J1068,SorP!$B$1:$B$6230,0)),"",INDIRECT("'SorP'!$A$"&amp;MATCH($J1068,SorP!$B$1:$B$6230,0))))</f>
        <v/>
      </c>
      <c r="U1068" s="280"/>
      <c r="V1068" s="281" t="e">
        <f>IF(C1068="",NA(),MATCH($B1068&amp;$C1068,'Smelter Look-up'!$J:$J,0))</f>
        <v>#N/A</v>
      </c>
      <c r="W1068" s="282"/>
      <c r="X1068" s="282">
        <f t="shared" ca="1" si="49"/>
        <v>0</v>
      </c>
      <c r="Y1068" s="282"/>
      <c r="Z1068" s="282"/>
      <c r="AB1068" s="284" t="str">
        <f t="shared" si="50"/>
        <v/>
      </c>
    </row>
    <row r="1069" spans="1:28" s="283" customFormat="1" ht="20.25">
      <c r="A1069" s="235"/>
      <c r="B1069" s="236" t="str">
        <f>IF(LEN(A1069)=0,"",INDEX('Smelter Look-up'!$A:$A,MATCH($A1069,'Smelter Look-up'!$E:$E,0)))</f>
        <v/>
      </c>
      <c r="C1069" s="242" t="str">
        <f>IF(LEN(A1069)=0,"",INDEX('Smelter Look-up'!$C:$C,MATCH($A1069,'Smelter Look-up'!$E:$E,0)))</f>
        <v/>
      </c>
      <c r="D1069" s="236"/>
      <c r="E1069" s="236" t="str">
        <f ca="1">IF(ISERROR($V1069),"",OFFSET('Smelter Look-up'!$D$4,$V1069-4,0)&amp;"")</f>
        <v/>
      </c>
      <c r="F1069" s="236" t="str">
        <f ca="1">IF(ISERROR($V1069),"",OFFSET('Smelter Look-up'!$E$4,$V1069-4,0))</f>
        <v/>
      </c>
      <c r="G1069" s="236" t="str">
        <f ca="1">IF(C1069=$X$4,"Enter smelter details", IF(ISERROR($V1069),"",OFFSET('Smelter Look-up'!$F$4,$V1069-4,0)))</f>
        <v/>
      </c>
      <c r="H1069" s="237" t="str">
        <f ca="1">IF(ISERROR($V1069),"",OFFSET('Smelter Look-up'!$G$4,$V1069-4,0))</f>
        <v/>
      </c>
      <c r="I1069" s="238" t="str">
        <f ca="1">IF(ISERROR($V1069),"",OFFSET('Smelter Look-up'!$H$4,$V1069-4,0))</f>
        <v/>
      </c>
      <c r="J1069" s="238" t="str">
        <f ca="1">IF(ISERROR($V1069),"",OFFSET('Smelter Look-up'!$I$4,$V1069-4,0))</f>
        <v/>
      </c>
      <c r="K1069" s="240"/>
      <c r="L1069" s="240"/>
      <c r="M1069" s="240"/>
      <c r="N1069" s="240"/>
      <c r="O1069" s="240"/>
      <c r="P1069" s="239"/>
      <c r="Q1069" s="241"/>
      <c r="R1069" s="236" t="str">
        <f ca="1">IF(ISERROR($V1069),"",OFFSET('Smelter Look-up'!$C$4,$V1069-4,0)&amp;"")</f>
        <v/>
      </c>
      <c r="S1069" s="250" t="str">
        <f t="shared" ca="1" si="48"/>
        <v/>
      </c>
      <c r="T1069" s="250" t="str">
        <f ca="1">IF(B1069="","",IF(ISERROR(MATCH($J1069,SorP!$B$1:$B$6230,0)),"",INDIRECT("'SorP'!$A$"&amp;MATCH($J1069,SorP!$B$1:$B$6230,0))))</f>
        <v/>
      </c>
      <c r="U1069" s="280"/>
      <c r="V1069" s="281" t="e">
        <f>IF(C1069="",NA(),MATCH($B1069&amp;$C1069,'Smelter Look-up'!$J:$J,0))</f>
        <v>#N/A</v>
      </c>
      <c r="W1069" s="282"/>
      <c r="X1069" s="282">
        <f t="shared" ca="1" si="49"/>
        <v>0</v>
      </c>
      <c r="Y1069" s="282"/>
      <c r="Z1069" s="282"/>
      <c r="AB1069" s="284" t="str">
        <f t="shared" si="50"/>
        <v/>
      </c>
    </row>
    <row r="1070" spans="1:28" s="283" customFormat="1" ht="20.25">
      <c r="A1070" s="235"/>
      <c r="B1070" s="236" t="str">
        <f>IF(LEN(A1070)=0,"",INDEX('Smelter Look-up'!$A:$A,MATCH($A1070,'Smelter Look-up'!$E:$E,0)))</f>
        <v/>
      </c>
      <c r="C1070" s="242" t="str">
        <f>IF(LEN(A1070)=0,"",INDEX('Smelter Look-up'!$C:$C,MATCH($A1070,'Smelter Look-up'!$E:$E,0)))</f>
        <v/>
      </c>
      <c r="D1070" s="236"/>
      <c r="E1070" s="236" t="str">
        <f ca="1">IF(ISERROR($V1070),"",OFFSET('Smelter Look-up'!$D$4,$V1070-4,0)&amp;"")</f>
        <v/>
      </c>
      <c r="F1070" s="236" t="str">
        <f ca="1">IF(ISERROR($V1070),"",OFFSET('Smelter Look-up'!$E$4,$V1070-4,0))</f>
        <v/>
      </c>
      <c r="G1070" s="236" t="str">
        <f ca="1">IF(C1070=$X$4,"Enter smelter details", IF(ISERROR($V1070),"",OFFSET('Smelter Look-up'!$F$4,$V1070-4,0)))</f>
        <v/>
      </c>
      <c r="H1070" s="237" t="str">
        <f ca="1">IF(ISERROR($V1070),"",OFFSET('Smelter Look-up'!$G$4,$V1070-4,0))</f>
        <v/>
      </c>
      <c r="I1070" s="238" t="str">
        <f ca="1">IF(ISERROR($V1070),"",OFFSET('Smelter Look-up'!$H$4,$V1070-4,0))</f>
        <v/>
      </c>
      <c r="J1070" s="238" t="str">
        <f ca="1">IF(ISERROR($V1070),"",OFFSET('Smelter Look-up'!$I$4,$V1070-4,0))</f>
        <v/>
      </c>
      <c r="K1070" s="240"/>
      <c r="L1070" s="240"/>
      <c r="M1070" s="240"/>
      <c r="N1070" s="240"/>
      <c r="O1070" s="240"/>
      <c r="P1070" s="239"/>
      <c r="Q1070" s="241"/>
      <c r="R1070" s="236" t="str">
        <f ca="1">IF(ISERROR($V1070),"",OFFSET('Smelter Look-up'!$C$4,$V1070-4,0)&amp;"")</f>
        <v/>
      </c>
      <c r="S1070" s="250" t="str">
        <f t="shared" ca="1" si="48"/>
        <v/>
      </c>
      <c r="T1070" s="250" t="str">
        <f ca="1">IF(B1070="","",IF(ISERROR(MATCH($J1070,SorP!$B$1:$B$6230,0)),"",INDIRECT("'SorP'!$A$"&amp;MATCH($J1070,SorP!$B$1:$B$6230,0))))</f>
        <v/>
      </c>
      <c r="U1070" s="280"/>
      <c r="V1070" s="281" t="e">
        <f>IF(C1070="",NA(),MATCH($B1070&amp;$C1070,'Smelter Look-up'!$J:$J,0))</f>
        <v>#N/A</v>
      </c>
      <c r="W1070" s="282"/>
      <c r="X1070" s="282">
        <f t="shared" ca="1" si="49"/>
        <v>0</v>
      </c>
      <c r="Y1070" s="282"/>
      <c r="Z1070" s="282"/>
      <c r="AB1070" s="284" t="str">
        <f t="shared" si="50"/>
        <v/>
      </c>
    </row>
    <row r="1071" spans="1:28" s="283" customFormat="1" ht="20.25">
      <c r="A1071" s="235"/>
      <c r="B1071" s="236" t="str">
        <f>IF(LEN(A1071)=0,"",INDEX('Smelter Look-up'!$A:$A,MATCH($A1071,'Smelter Look-up'!$E:$E,0)))</f>
        <v/>
      </c>
      <c r="C1071" s="242" t="str">
        <f>IF(LEN(A1071)=0,"",INDEX('Smelter Look-up'!$C:$C,MATCH($A1071,'Smelter Look-up'!$E:$E,0)))</f>
        <v/>
      </c>
      <c r="D1071" s="236"/>
      <c r="E1071" s="236" t="str">
        <f ca="1">IF(ISERROR($V1071),"",OFFSET('Smelter Look-up'!$D$4,$V1071-4,0)&amp;"")</f>
        <v/>
      </c>
      <c r="F1071" s="236" t="str">
        <f ca="1">IF(ISERROR($V1071),"",OFFSET('Smelter Look-up'!$E$4,$V1071-4,0))</f>
        <v/>
      </c>
      <c r="G1071" s="236" t="str">
        <f ca="1">IF(C1071=$X$4,"Enter smelter details", IF(ISERROR($V1071),"",OFFSET('Smelter Look-up'!$F$4,$V1071-4,0)))</f>
        <v/>
      </c>
      <c r="H1071" s="237" t="str">
        <f ca="1">IF(ISERROR($V1071),"",OFFSET('Smelter Look-up'!$G$4,$V1071-4,0))</f>
        <v/>
      </c>
      <c r="I1071" s="238" t="str">
        <f ca="1">IF(ISERROR($V1071),"",OFFSET('Smelter Look-up'!$H$4,$V1071-4,0))</f>
        <v/>
      </c>
      <c r="J1071" s="238" t="str">
        <f ca="1">IF(ISERROR($V1071),"",OFFSET('Smelter Look-up'!$I$4,$V1071-4,0))</f>
        <v/>
      </c>
      <c r="K1071" s="240"/>
      <c r="L1071" s="240"/>
      <c r="M1071" s="240"/>
      <c r="N1071" s="240"/>
      <c r="O1071" s="240"/>
      <c r="P1071" s="239"/>
      <c r="Q1071" s="241"/>
      <c r="R1071" s="236" t="str">
        <f ca="1">IF(ISERROR($V1071),"",OFFSET('Smelter Look-up'!$C$4,$V1071-4,0)&amp;"")</f>
        <v/>
      </c>
      <c r="S1071" s="250" t="str">
        <f t="shared" ca="1" si="48"/>
        <v/>
      </c>
      <c r="T1071" s="250" t="str">
        <f ca="1">IF(B1071="","",IF(ISERROR(MATCH($J1071,SorP!$B$1:$B$6230,0)),"",INDIRECT("'SorP'!$A$"&amp;MATCH($J1071,SorP!$B$1:$B$6230,0))))</f>
        <v/>
      </c>
      <c r="U1071" s="280"/>
      <c r="V1071" s="281" t="e">
        <f>IF(C1071="",NA(),MATCH($B1071&amp;$C1071,'Smelter Look-up'!$J:$J,0))</f>
        <v>#N/A</v>
      </c>
      <c r="W1071" s="282"/>
      <c r="X1071" s="282">
        <f t="shared" ca="1" si="49"/>
        <v>0</v>
      </c>
      <c r="Y1071" s="282"/>
      <c r="Z1071" s="282"/>
      <c r="AB1071" s="284" t="str">
        <f t="shared" si="50"/>
        <v/>
      </c>
    </row>
    <row r="1072" spans="1:28" s="283" customFormat="1" ht="20.25">
      <c r="A1072" s="235"/>
      <c r="B1072" s="236" t="str">
        <f>IF(LEN(A1072)=0,"",INDEX('Smelter Look-up'!$A:$A,MATCH($A1072,'Smelter Look-up'!$E:$E,0)))</f>
        <v/>
      </c>
      <c r="C1072" s="242" t="str">
        <f>IF(LEN(A1072)=0,"",INDEX('Smelter Look-up'!$C:$C,MATCH($A1072,'Smelter Look-up'!$E:$E,0)))</f>
        <v/>
      </c>
      <c r="D1072" s="236"/>
      <c r="E1072" s="236" t="str">
        <f ca="1">IF(ISERROR($V1072),"",OFFSET('Smelter Look-up'!$D$4,$V1072-4,0)&amp;"")</f>
        <v/>
      </c>
      <c r="F1072" s="236" t="str">
        <f ca="1">IF(ISERROR($V1072),"",OFFSET('Smelter Look-up'!$E$4,$V1072-4,0))</f>
        <v/>
      </c>
      <c r="G1072" s="236" t="str">
        <f ca="1">IF(C1072=$X$4,"Enter smelter details", IF(ISERROR($V1072),"",OFFSET('Smelter Look-up'!$F$4,$V1072-4,0)))</f>
        <v/>
      </c>
      <c r="H1072" s="237" t="str">
        <f ca="1">IF(ISERROR($V1072),"",OFFSET('Smelter Look-up'!$G$4,$V1072-4,0))</f>
        <v/>
      </c>
      <c r="I1072" s="238" t="str">
        <f ca="1">IF(ISERROR($V1072),"",OFFSET('Smelter Look-up'!$H$4,$V1072-4,0))</f>
        <v/>
      </c>
      <c r="J1072" s="238" t="str">
        <f ca="1">IF(ISERROR($V1072),"",OFFSET('Smelter Look-up'!$I$4,$V1072-4,0))</f>
        <v/>
      </c>
      <c r="K1072" s="240"/>
      <c r="L1072" s="240"/>
      <c r="M1072" s="240"/>
      <c r="N1072" s="240"/>
      <c r="O1072" s="240"/>
      <c r="P1072" s="239"/>
      <c r="Q1072" s="241"/>
      <c r="R1072" s="236" t="str">
        <f ca="1">IF(ISERROR($V1072),"",OFFSET('Smelter Look-up'!$C$4,$V1072-4,0)&amp;"")</f>
        <v/>
      </c>
      <c r="S1072" s="250" t="str">
        <f t="shared" ca="1" si="48"/>
        <v/>
      </c>
      <c r="T1072" s="250" t="str">
        <f ca="1">IF(B1072="","",IF(ISERROR(MATCH($J1072,SorP!$B$1:$B$6230,0)),"",INDIRECT("'SorP'!$A$"&amp;MATCH($J1072,SorP!$B$1:$B$6230,0))))</f>
        <v/>
      </c>
      <c r="U1072" s="280"/>
      <c r="V1072" s="281" t="e">
        <f>IF(C1072="",NA(),MATCH($B1072&amp;$C1072,'Smelter Look-up'!$J:$J,0))</f>
        <v>#N/A</v>
      </c>
      <c r="W1072" s="282"/>
      <c r="X1072" s="282">
        <f t="shared" ca="1" si="49"/>
        <v>0</v>
      </c>
      <c r="Y1072" s="282"/>
      <c r="Z1072" s="282"/>
      <c r="AB1072" s="284" t="str">
        <f t="shared" si="50"/>
        <v/>
      </c>
    </row>
    <row r="1073" spans="1:28" s="283" customFormat="1" ht="20.25">
      <c r="A1073" s="235"/>
      <c r="B1073" s="236" t="str">
        <f>IF(LEN(A1073)=0,"",INDEX('Smelter Look-up'!$A:$A,MATCH($A1073,'Smelter Look-up'!$E:$E,0)))</f>
        <v/>
      </c>
      <c r="C1073" s="242" t="str">
        <f>IF(LEN(A1073)=0,"",INDEX('Smelter Look-up'!$C:$C,MATCH($A1073,'Smelter Look-up'!$E:$E,0)))</f>
        <v/>
      </c>
      <c r="D1073" s="236"/>
      <c r="E1073" s="236" t="str">
        <f ca="1">IF(ISERROR($V1073),"",OFFSET('Smelter Look-up'!$D$4,$V1073-4,0)&amp;"")</f>
        <v/>
      </c>
      <c r="F1073" s="236" t="str">
        <f ca="1">IF(ISERROR($V1073),"",OFFSET('Smelter Look-up'!$E$4,$V1073-4,0))</f>
        <v/>
      </c>
      <c r="G1073" s="236" t="str">
        <f ca="1">IF(C1073=$X$4,"Enter smelter details", IF(ISERROR($V1073),"",OFFSET('Smelter Look-up'!$F$4,$V1073-4,0)))</f>
        <v/>
      </c>
      <c r="H1073" s="237" t="str">
        <f ca="1">IF(ISERROR($V1073),"",OFFSET('Smelter Look-up'!$G$4,$V1073-4,0))</f>
        <v/>
      </c>
      <c r="I1073" s="238" t="str">
        <f ca="1">IF(ISERROR($V1073),"",OFFSET('Smelter Look-up'!$H$4,$V1073-4,0))</f>
        <v/>
      </c>
      <c r="J1073" s="238" t="str">
        <f ca="1">IF(ISERROR($V1073),"",OFFSET('Smelter Look-up'!$I$4,$V1073-4,0))</f>
        <v/>
      </c>
      <c r="K1073" s="240"/>
      <c r="L1073" s="240"/>
      <c r="M1073" s="240"/>
      <c r="N1073" s="240"/>
      <c r="O1073" s="240"/>
      <c r="P1073" s="239"/>
      <c r="Q1073" s="241"/>
      <c r="R1073" s="236" t="str">
        <f ca="1">IF(ISERROR($V1073),"",OFFSET('Smelter Look-up'!$C$4,$V1073-4,0)&amp;"")</f>
        <v/>
      </c>
      <c r="S1073" s="250" t="str">
        <f t="shared" ca="1" si="48"/>
        <v/>
      </c>
      <c r="T1073" s="250" t="str">
        <f ca="1">IF(B1073="","",IF(ISERROR(MATCH($J1073,SorP!$B$1:$B$6230,0)),"",INDIRECT("'SorP'!$A$"&amp;MATCH($J1073,SorP!$B$1:$B$6230,0))))</f>
        <v/>
      </c>
      <c r="U1073" s="280"/>
      <c r="V1073" s="281" t="e">
        <f>IF(C1073="",NA(),MATCH($B1073&amp;$C1073,'Smelter Look-up'!$J:$J,0))</f>
        <v>#N/A</v>
      </c>
      <c r="W1073" s="282"/>
      <c r="X1073" s="282">
        <f t="shared" ca="1" si="49"/>
        <v>0</v>
      </c>
      <c r="Y1073" s="282"/>
      <c r="Z1073" s="282"/>
      <c r="AB1073" s="284" t="str">
        <f t="shared" si="50"/>
        <v/>
      </c>
    </row>
    <row r="1074" spans="1:28" s="283" customFormat="1" ht="20.25">
      <c r="A1074" s="235"/>
      <c r="B1074" s="236" t="str">
        <f>IF(LEN(A1074)=0,"",INDEX('Smelter Look-up'!$A:$A,MATCH($A1074,'Smelter Look-up'!$E:$E,0)))</f>
        <v/>
      </c>
      <c r="C1074" s="242" t="str">
        <f>IF(LEN(A1074)=0,"",INDEX('Smelter Look-up'!$C:$C,MATCH($A1074,'Smelter Look-up'!$E:$E,0)))</f>
        <v/>
      </c>
      <c r="D1074" s="236"/>
      <c r="E1074" s="236" t="str">
        <f ca="1">IF(ISERROR($V1074),"",OFFSET('Smelter Look-up'!$D$4,$V1074-4,0)&amp;"")</f>
        <v/>
      </c>
      <c r="F1074" s="236" t="str">
        <f ca="1">IF(ISERROR($V1074),"",OFFSET('Smelter Look-up'!$E$4,$V1074-4,0))</f>
        <v/>
      </c>
      <c r="G1074" s="236" t="str">
        <f ca="1">IF(C1074=$X$4,"Enter smelter details", IF(ISERROR($V1074),"",OFFSET('Smelter Look-up'!$F$4,$V1074-4,0)))</f>
        <v/>
      </c>
      <c r="H1074" s="237" t="str">
        <f ca="1">IF(ISERROR($V1074),"",OFFSET('Smelter Look-up'!$G$4,$V1074-4,0))</f>
        <v/>
      </c>
      <c r="I1074" s="238" t="str">
        <f ca="1">IF(ISERROR($V1074),"",OFFSET('Smelter Look-up'!$H$4,$V1074-4,0))</f>
        <v/>
      </c>
      <c r="J1074" s="238" t="str">
        <f ca="1">IF(ISERROR($V1074),"",OFFSET('Smelter Look-up'!$I$4,$V1074-4,0))</f>
        <v/>
      </c>
      <c r="K1074" s="240"/>
      <c r="L1074" s="240"/>
      <c r="M1074" s="240"/>
      <c r="N1074" s="240"/>
      <c r="O1074" s="240"/>
      <c r="P1074" s="239"/>
      <c r="Q1074" s="241"/>
      <c r="R1074" s="236" t="str">
        <f ca="1">IF(ISERROR($V1074),"",OFFSET('Smelter Look-up'!$C$4,$V1074-4,0)&amp;"")</f>
        <v/>
      </c>
      <c r="S1074" s="250" t="str">
        <f t="shared" ca="1" si="48"/>
        <v/>
      </c>
      <c r="T1074" s="250" t="str">
        <f ca="1">IF(B1074="","",IF(ISERROR(MATCH($J1074,SorP!$B$1:$B$6230,0)),"",INDIRECT("'SorP'!$A$"&amp;MATCH($J1074,SorP!$B$1:$B$6230,0))))</f>
        <v/>
      </c>
      <c r="U1074" s="280"/>
      <c r="V1074" s="281" t="e">
        <f>IF(C1074="",NA(),MATCH($B1074&amp;$C1074,'Smelter Look-up'!$J:$J,0))</f>
        <v>#N/A</v>
      </c>
      <c r="W1074" s="282"/>
      <c r="X1074" s="282">
        <f t="shared" ca="1" si="49"/>
        <v>0</v>
      </c>
      <c r="Y1074" s="282"/>
      <c r="Z1074" s="282"/>
      <c r="AB1074" s="284" t="str">
        <f t="shared" si="50"/>
        <v/>
      </c>
    </row>
    <row r="1075" spans="1:28" s="283" customFormat="1" ht="20.25">
      <c r="A1075" s="235"/>
      <c r="B1075" s="236" t="str">
        <f>IF(LEN(A1075)=0,"",INDEX('Smelter Look-up'!$A:$A,MATCH($A1075,'Smelter Look-up'!$E:$E,0)))</f>
        <v/>
      </c>
      <c r="C1075" s="242" t="str">
        <f>IF(LEN(A1075)=0,"",INDEX('Smelter Look-up'!$C:$C,MATCH($A1075,'Smelter Look-up'!$E:$E,0)))</f>
        <v/>
      </c>
      <c r="D1075" s="236"/>
      <c r="E1075" s="236" t="str">
        <f ca="1">IF(ISERROR($V1075),"",OFFSET('Smelter Look-up'!$D$4,$V1075-4,0)&amp;"")</f>
        <v/>
      </c>
      <c r="F1075" s="236" t="str">
        <f ca="1">IF(ISERROR($V1075),"",OFFSET('Smelter Look-up'!$E$4,$V1075-4,0))</f>
        <v/>
      </c>
      <c r="G1075" s="236" t="str">
        <f ca="1">IF(C1075=$X$4,"Enter smelter details", IF(ISERROR($V1075),"",OFFSET('Smelter Look-up'!$F$4,$V1075-4,0)))</f>
        <v/>
      </c>
      <c r="H1075" s="237" t="str">
        <f ca="1">IF(ISERROR($V1075),"",OFFSET('Smelter Look-up'!$G$4,$V1075-4,0))</f>
        <v/>
      </c>
      <c r="I1075" s="238" t="str">
        <f ca="1">IF(ISERROR($V1075),"",OFFSET('Smelter Look-up'!$H$4,$V1075-4,0))</f>
        <v/>
      </c>
      <c r="J1075" s="238" t="str">
        <f ca="1">IF(ISERROR($V1075),"",OFFSET('Smelter Look-up'!$I$4,$V1075-4,0))</f>
        <v/>
      </c>
      <c r="K1075" s="240"/>
      <c r="L1075" s="240"/>
      <c r="M1075" s="240"/>
      <c r="N1075" s="240"/>
      <c r="O1075" s="240"/>
      <c r="P1075" s="239"/>
      <c r="Q1075" s="241"/>
      <c r="R1075" s="236" t="str">
        <f ca="1">IF(ISERROR($V1075),"",OFFSET('Smelter Look-up'!$C$4,$V1075-4,0)&amp;"")</f>
        <v/>
      </c>
      <c r="S1075" s="250" t="str">
        <f t="shared" ca="1" si="48"/>
        <v/>
      </c>
      <c r="T1075" s="250" t="str">
        <f ca="1">IF(B1075="","",IF(ISERROR(MATCH($J1075,SorP!$B$1:$B$6230,0)),"",INDIRECT("'SorP'!$A$"&amp;MATCH($J1075,SorP!$B$1:$B$6230,0))))</f>
        <v/>
      </c>
      <c r="U1075" s="280"/>
      <c r="V1075" s="281" t="e">
        <f>IF(C1075="",NA(),MATCH($B1075&amp;$C1075,'Smelter Look-up'!$J:$J,0))</f>
        <v>#N/A</v>
      </c>
      <c r="W1075" s="282"/>
      <c r="X1075" s="282">
        <f t="shared" ca="1" si="49"/>
        <v>0</v>
      </c>
      <c r="Y1075" s="282"/>
      <c r="Z1075" s="282"/>
      <c r="AB1075" s="284" t="str">
        <f t="shared" si="50"/>
        <v/>
      </c>
    </row>
    <row r="1076" spans="1:28" s="283" customFormat="1" ht="20.25">
      <c r="A1076" s="235"/>
      <c r="B1076" s="236" t="str">
        <f>IF(LEN(A1076)=0,"",INDEX('Smelter Look-up'!$A:$A,MATCH($A1076,'Smelter Look-up'!$E:$E,0)))</f>
        <v/>
      </c>
      <c r="C1076" s="242" t="str">
        <f>IF(LEN(A1076)=0,"",INDEX('Smelter Look-up'!$C:$C,MATCH($A1076,'Smelter Look-up'!$E:$E,0)))</f>
        <v/>
      </c>
      <c r="D1076" s="236"/>
      <c r="E1076" s="236" t="str">
        <f ca="1">IF(ISERROR($V1076),"",OFFSET('Smelter Look-up'!$D$4,$V1076-4,0)&amp;"")</f>
        <v/>
      </c>
      <c r="F1076" s="236" t="str">
        <f ca="1">IF(ISERROR($V1076),"",OFFSET('Smelter Look-up'!$E$4,$V1076-4,0))</f>
        <v/>
      </c>
      <c r="G1076" s="236" t="str">
        <f ca="1">IF(C1076=$X$4,"Enter smelter details", IF(ISERROR($V1076),"",OFFSET('Smelter Look-up'!$F$4,$V1076-4,0)))</f>
        <v/>
      </c>
      <c r="H1076" s="237" t="str">
        <f ca="1">IF(ISERROR($V1076),"",OFFSET('Smelter Look-up'!$G$4,$V1076-4,0))</f>
        <v/>
      </c>
      <c r="I1076" s="238" t="str">
        <f ca="1">IF(ISERROR($V1076),"",OFFSET('Smelter Look-up'!$H$4,$V1076-4,0))</f>
        <v/>
      </c>
      <c r="J1076" s="238" t="str">
        <f ca="1">IF(ISERROR($V1076),"",OFFSET('Smelter Look-up'!$I$4,$V1076-4,0))</f>
        <v/>
      </c>
      <c r="K1076" s="240"/>
      <c r="L1076" s="240"/>
      <c r="M1076" s="240"/>
      <c r="N1076" s="240"/>
      <c r="O1076" s="240"/>
      <c r="P1076" s="239"/>
      <c r="Q1076" s="241"/>
      <c r="R1076" s="236" t="str">
        <f ca="1">IF(ISERROR($V1076),"",OFFSET('Smelter Look-up'!$C$4,$V1076-4,0)&amp;"")</f>
        <v/>
      </c>
      <c r="S1076" s="250" t="str">
        <f t="shared" ca="1" si="48"/>
        <v/>
      </c>
      <c r="T1076" s="250" t="str">
        <f ca="1">IF(B1076="","",IF(ISERROR(MATCH($J1076,SorP!$B$1:$B$6230,0)),"",INDIRECT("'SorP'!$A$"&amp;MATCH($J1076,SorP!$B$1:$B$6230,0))))</f>
        <v/>
      </c>
      <c r="U1076" s="280"/>
      <c r="V1076" s="281" t="e">
        <f>IF(C1076="",NA(),MATCH($B1076&amp;$C1076,'Smelter Look-up'!$J:$J,0))</f>
        <v>#N/A</v>
      </c>
      <c r="W1076" s="282"/>
      <c r="X1076" s="282">
        <f t="shared" ca="1" si="49"/>
        <v>0</v>
      </c>
      <c r="Y1076" s="282"/>
      <c r="Z1076" s="282"/>
      <c r="AB1076" s="284" t="str">
        <f t="shared" si="50"/>
        <v/>
      </c>
    </row>
    <row r="1077" spans="1:28" s="283" customFormat="1" ht="20.25">
      <c r="A1077" s="235"/>
      <c r="B1077" s="236" t="str">
        <f>IF(LEN(A1077)=0,"",INDEX('Smelter Look-up'!$A:$A,MATCH($A1077,'Smelter Look-up'!$E:$E,0)))</f>
        <v/>
      </c>
      <c r="C1077" s="242" t="str">
        <f>IF(LEN(A1077)=0,"",INDEX('Smelter Look-up'!$C:$C,MATCH($A1077,'Smelter Look-up'!$E:$E,0)))</f>
        <v/>
      </c>
      <c r="D1077" s="236"/>
      <c r="E1077" s="236" t="str">
        <f ca="1">IF(ISERROR($V1077),"",OFFSET('Smelter Look-up'!$D$4,$V1077-4,0)&amp;"")</f>
        <v/>
      </c>
      <c r="F1077" s="236" t="str">
        <f ca="1">IF(ISERROR($V1077),"",OFFSET('Smelter Look-up'!$E$4,$V1077-4,0))</f>
        <v/>
      </c>
      <c r="G1077" s="236" t="str">
        <f ca="1">IF(C1077=$X$4,"Enter smelter details", IF(ISERROR($V1077),"",OFFSET('Smelter Look-up'!$F$4,$V1077-4,0)))</f>
        <v/>
      </c>
      <c r="H1077" s="237" t="str">
        <f ca="1">IF(ISERROR($V1077),"",OFFSET('Smelter Look-up'!$G$4,$V1077-4,0))</f>
        <v/>
      </c>
      <c r="I1077" s="238" t="str">
        <f ca="1">IF(ISERROR($V1077),"",OFFSET('Smelter Look-up'!$H$4,$V1077-4,0))</f>
        <v/>
      </c>
      <c r="J1077" s="238" t="str">
        <f ca="1">IF(ISERROR($V1077),"",OFFSET('Smelter Look-up'!$I$4,$V1077-4,0))</f>
        <v/>
      </c>
      <c r="K1077" s="240"/>
      <c r="L1077" s="240"/>
      <c r="M1077" s="240"/>
      <c r="N1077" s="240"/>
      <c r="O1077" s="240"/>
      <c r="P1077" s="239"/>
      <c r="Q1077" s="241"/>
      <c r="R1077" s="236" t="str">
        <f ca="1">IF(ISERROR($V1077),"",OFFSET('Smelter Look-up'!$C$4,$V1077-4,0)&amp;"")</f>
        <v/>
      </c>
      <c r="S1077" s="250" t="str">
        <f t="shared" ca="1" si="48"/>
        <v/>
      </c>
      <c r="T1077" s="250" t="str">
        <f ca="1">IF(B1077="","",IF(ISERROR(MATCH($J1077,SorP!$B$1:$B$6230,0)),"",INDIRECT("'SorP'!$A$"&amp;MATCH($J1077,SorP!$B$1:$B$6230,0))))</f>
        <v/>
      </c>
      <c r="U1077" s="280"/>
      <c r="V1077" s="281" t="e">
        <f>IF(C1077="",NA(),MATCH($B1077&amp;$C1077,'Smelter Look-up'!$J:$J,0))</f>
        <v>#N/A</v>
      </c>
      <c r="W1077" s="282"/>
      <c r="X1077" s="282">
        <f t="shared" ca="1" si="49"/>
        <v>0</v>
      </c>
      <c r="Y1077" s="282"/>
      <c r="Z1077" s="282"/>
      <c r="AB1077" s="284" t="str">
        <f t="shared" si="50"/>
        <v/>
      </c>
    </row>
    <row r="1078" spans="1:28" s="283" customFormat="1" ht="20.25">
      <c r="A1078" s="235"/>
      <c r="B1078" s="236" t="str">
        <f>IF(LEN(A1078)=0,"",INDEX('Smelter Look-up'!$A:$A,MATCH($A1078,'Smelter Look-up'!$E:$E,0)))</f>
        <v/>
      </c>
      <c r="C1078" s="242" t="str">
        <f>IF(LEN(A1078)=0,"",INDEX('Smelter Look-up'!$C:$C,MATCH($A1078,'Smelter Look-up'!$E:$E,0)))</f>
        <v/>
      </c>
      <c r="D1078" s="236"/>
      <c r="E1078" s="236" t="str">
        <f ca="1">IF(ISERROR($V1078),"",OFFSET('Smelter Look-up'!$D$4,$V1078-4,0)&amp;"")</f>
        <v/>
      </c>
      <c r="F1078" s="236" t="str">
        <f ca="1">IF(ISERROR($V1078),"",OFFSET('Smelter Look-up'!$E$4,$V1078-4,0))</f>
        <v/>
      </c>
      <c r="G1078" s="236" t="str">
        <f ca="1">IF(C1078=$X$4,"Enter smelter details", IF(ISERROR($V1078),"",OFFSET('Smelter Look-up'!$F$4,$V1078-4,0)))</f>
        <v/>
      </c>
      <c r="H1078" s="237" t="str">
        <f ca="1">IF(ISERROR($V1078),"",OFFSET('Smelter Look-up'!$G$4,$V1078-4,0))</f>
        <v/>
      </c>
      <c r="I1078" s="238" t="str">
        <f ca="1">IF(ISERROR($V1078),"",OFFSET('Smelter Look-up'!$H$4,$V1078-4,0))</f>
        <v/>
      </c>
      <c r="J1078" s="238" t="str">
        <f ca="1">IF(ISERROR($V1078),"",OFFSET('Smelter Look-up'!$I$4,$V1078-4,0))</f>
        <v/>
      </c>
      <c r="K1078" s="240"/>
      <c r="L1078" s="240"/>
      <c r="M1078" s="240"/>
      <c r="N1078" s="240"/>
      <c r="O1078" s="240"/>
      <c r="P1078" s="239"/>
      <c r="Q1078" s="241"/>
      <c r="R1078" s="236" t="str">
        <f ca="1">IF(ISERROR($V1078),"",OFFSET('Smelter Look-up'!$C$4,$V1078-4,0)&amp;"")</f>
        <v/>
      </c>
      <c r="S1078" s="250" t="str">
        <f t="shared" ca="1" si="48"/>
        <v/>
      </c>
      <c r="T1078" s="250" t="str">
        <f ca="1">IF(B1078="","",IF(ISERROR(MATCH($J1078,SorP!$B$1:$B$6230,0)),"",INDIRECT("'SorP'!$A$"&amp;MATCH($J1078,SorP!$B$1:$B$6230,0))))</f>
        <v/>
      </c>
      <c r="U1078" s="280"/>
      <c r="V1078" s="281" t="e">
        <f>IF(C1078="",NA(),MATCH($B1078&amp;$C1078,'Smelter Look-up'!$J:$J,0))</f>
        <v>#N/A</v>
      </c>
      <c r="W1078" s="282"/>
      <c r="X1078" s="282">
        <f t="shared" ca="1" si="49"/>
        <v>0</v>
      </c>
      <c r="Y1078" s="282"/>
      <c r="Z1078" s="282"/>
      <c r="AB1078" s="284" t="str">
        <f t="shared" si="50"/>
        <v/>
      </c>
    </row>
    <row r="1079" spans="1:28" s="283" customFormat="1" ht="20.25">
      <c r="A1079" s="235"/>
      <c r="B1079" s="236" t="str">
        <f>IF(LEN(A1079)=0,"",INDEX('Smelter Look-up'!$A:$A,MATCH($A1079,'Smelter Look-up'!$E:$E,0)))</f>
        <v/>
      </c>
      <c r="C1079" s="242" t="str">
        <f>IF(LEN(A1079)=0,"",INDEX('Smelter Look-up'!$C:$C,MATCH($A1079,'Smelter Look-up'!$E:$E,0)))</f>
        <v/>
      </c>
      <c r="D1079" s="236"/>
      <c r="E1079" s="236" t="str">
        <f ca="1">IF(ISERROR($V1079),"",OFFSET('Smelter Look-up'!$D$4,$V1079-4,0)&amp;"")</f>
        <v/>
      </c>
      <c r="F1079" s="236" t="str">
        <f ca="1">IF(ISERROR($V1079),"",OFFSET('Smelter Look-up'!$E$4,$V1079-4,0))</f>
        <v/>
      </c>
      <c r="G1079" s="236" t="str">
        <f ca="1">IF(C1079=$X$4,"Enter smelter details", IF(ISERROR($V1079),"",OFFSET('Smelter Look-up'!$F$4,$V1079-4,0)))</f>
        <v/>
      </c>
      <c r="H1079" s="237" t="str">
        <f ca="1">IF(ISERROR($V1079),"",OFFSET('Smelter Look-up'!$G$4,$V1079-4,0))</f>
        <v/>
      </c>
      <c r="I1079" s="238" t="str">
        <f ca="1">IF(ISERROR($V1079),"",OFFSET('Smelter Look-up'!$H$4,$V1079-4,0))</f>
        <v/>
      </c>
      <c r="J1079" s="238" t="str">
        <f ca="1">IF(ISERROR($V1079),"",OFFSET('Smelter Look-up'!$I$4,$V1079-4,0))</f>
        <v/>
      </c>
      <c r="K1079" s="240"/>
      <c r="L1079" s="240"/>
      <c r="M1079" s="240"/>
      <c r="N1079" s="240"/>
      <c r="O1079" s="240"/>
      <c r="P1079" s="239"/>
      <c r="Q1079" s="241"/>
      <c r="R1079" s="236" t="str">
        <f ca="1">IF(ISERROR($V1079),"",OFFSET('Smelter Look-up'!$C$4,$V1079-4,0)&amp;"")</f>
        <v/>
      </c>
      <c r="S1079" s="250" t="str">
        <f t="shared" ca="1" si="48"/>
        <v/>
      </c>
      <c r="T1079" s="250" t="str">
        <f ca="1">IF(B1079="","",IF(ISERROR(MATCH($J1079,SorP!$B$1:$B$6230,0)),"",INDIRECT("'SorP'!$A$"&amp;MATCH($J1079,SorP!$B$1:$B$6230,0))))</f>
        <v/>
      </c>
      <c r="U1079" s="280"/>
      <c r="V1079" s="281" t="e">
        <f>IF(C1079="",NA(),MATCH($B1079&amp;$C1079,'Smelter Look-up'!$J:$J,0))</f>
        <v>#N/A</v>
      </c>
      <c r="W1079" s="282"/>
      <c r="X1079" s="282">
        <f t="shared" ca="1" si="49"/>
        <v>0</v>
      </c>
      <c r="Y1079" s="282"/>
      <c r="Z1079" s="282"/>
      <c r="AB1079" s="284" t="str">
        <f t="shared" si="50"/>
        <v/>
      </c>
    </row>
    <row r="1080" spans="1:28" s="283" customFormat="1" ht="20.25">
      <c r="A1080" s="235"/>
      <c r="B1080" s="236" t="str">
        <f>IF(LEN(A1080)=0,"",INDEX('Smelter Look-up'!$A:$A,MATCH($A1080,'Smelter Look-up'!$E:$E,0)))</f>
        <v/>
      </c>
      <c r="C1080" s="242" t="str">
        <f>IF(LEN(A1080)=0,"",INDEX('Smelter Look-up'!$C:$C,MATCH($A1080,'Smelter Look-up'!$E:$E,0)))</f>
        <v/>
      </c>
      <c r="D1080" s="236"/>
      <c r="E1080" s="236" t="str">
        <f ca="1">IF(ISERROR($V1080),"",OFFSET('Smelter Look-up'!$D$4,$V1080-4,0)&amp;"")</f>
        <v/>
      </c>
      <c r="F1080" s="236" t="str">
        <f ca="1">IF(ISERROR($V1080),"",OFFSET('Smelter Look-up'!$E$4,$V1080-4,0))</f>
        <v/>
      </c>
      <c r="G1080" s="236" t="str">
        <f ca="1">IF(C1080=$X$4,"Enter smelter details", IF(ISERROR($V1080),"",OFFSET('Smelter Look-up'!$F$4,$V1080-4,0)))</f>
        <v/>
      </c>
      <c r="H1080" s="237" t="str">
        <f ca="1">IF(ISERROR($V1080),"",OFFSET('Smelter Look-up'!$G$4,$V1080-4,0))</f>
        <v/>
      </c>
      <c r="I1080" s="238" t="str">
        <f ca="1">IF(ISERROR($V1080),"",OFFSET('Smelter Look-up'!$H$4,$V1080-4,0))</f>
        <v/>
      </c>
      <c r="J1080" s="238" t="str">
        <f ca="1">IF(ISERROR($V1080),"",OFFSET('Smelter Look-up'!$I$4,$V1080-4,0))</f>
        <v/>
      </c>
      <c r="K1080" s="240"/>
      <c r="L1080" s="240"/>
      <c r="M1080" s="240"/>
      <c r="N1080" s="240"/>
      <c r="O1080" s="240"/>
      <c r="P1080" s="239"/>
      <c r="Q1080" s="241"/>
      <c r="R1080" s="236" t="str">
        <f ca="1">IF(ISERROR($V1080),"",OFFSET('Smelter Look-up'!$C$4,$V1080-4,0)&amp;"")</f>
        <v/>
      </c>
      <c r="S1080" s="250" t="str">
        <f t="shared" ca="1" si="48"/>
        <v/>
      </c>
      <c r="T1080" s="250" t="str">
        <f ca="1">IF(B1080="","",IF(ISERROR(MATCH($J1080,SorP!$B$1:$B$6230,0)),"",INDIRECT("'SorP'!$A$"&amp;MATCH($J1080,SorP!$B$1:$B$6230,0))))</f>
        <v/>
      </c>
      <c r="U1080" s="280"/>
      <c r="V1080" s="281" t="e">
        <f>IF(C1080="",NA(),MATCH($B1080&amp;$C1080,'Smelter Look-up'!$J:$J,0))</f>
        <v>#N/A</v>
      </c>
      <c r="W1080" s="282"/>
      <c r="X1080" s="282">
        <f t="shared" ca="1" si="49"/>
        <v>0</v>
      </c>
      <c r="Y1080" s="282"/>
      <c r="Z1080" s="282"/>
      <c r="AB1080" s="284" t="str">
        <f t="shared" si="50"/>
        <v/>
      </c>
    </row>
    <row r="1081" spans="1:28" s="283" customFormat="1" ht="20.25">
      <c r="A1081" s="235"/>
      <c r="B1081" s="236" t="str">
        <f>IF(LEN(A1081)=0,"",INDEX('Smelter Look-up'!$A:$A,MATCH($A1081,'Smelter Look-up'!$E:$E,0)))</f>
        <v/>
      </c>
      <c r="C1081" s="242" t="str">
        <f>IF(LEN(A1081)=0,"",INDEX('Smelter Look-up'!$C:$C,MATCH($A1081,'Smelter Look-up'!$E:$E,0)))</f>
        <v/>
      </c>
      <c r="D1081" s="236"/>
      <c r="E1081" s="236" t="str">
        <f ca="1">IF(ISERROR($V1081),"",OFFSET('Smelter Look-up'!$D$4,$V1081-4,0)&amp;"")</f>
        <v/>
      </c>
      <c r="F1081" s="236" t="str">
        <f ca="1">IF(ISERROR($V1081),"",OFFSET('Smelter Look-up'!$E$4,$V1081-4,0))</f>
        <v/>
      </c>
      <c r="G1081" s="236" t="str">
        <f ca="1">IF(C1081=$X$4,"Enter smelter details", IF(ISERROR($V1081),"",OFFSET('Smelter Look-up'!$F$4,$V1081-4,0)))</f>
        <v/>
      </c>
      <c r="H1081" s="237" t="str">
        <f ca="1">IF(ISERROR($V1081),"",OFFSET('Smelter Look-up'!$G$4,$V1081-4,0))</f>
        <v/>
      </c>
      <c r="I1081" s="238" t="str">
        <f ca="1">IF(ISERROR($V1081),"",OFFSET('Smelter Look-up'!$H$4,$V1081-4,0))</f>
        <v/>
      </c>
      <c r="J1081" s="238" t="str">
        <f ca="1">IF(ISERROR($V1081),"",OFFSET('Smelter Look-up'!$I$4,$V1081-4,0))</f>
        <v/>
      </c>
      <c r="K1081" s="240"/>
      <c r="L1081" s="240"/>
      <c r="M1081" s="240"/>
      <c r="N1081" s="240"/>
      <c r="O1081" s="240"/>
      <c r="P1081" s="239"/>
      <c r="Q1081" s="241"/>
      <c r="R1081" s="236" t="str">
        <f ca="1">IF(ISERROR($V1081),"",OFFSET('Smelter Look-up'!$C$4,$V1081-4,0)&amp;"")</f>
        <v/>
      </c>
      <c r="S1081" s="250" t="str">
        <f t="shared" ca="1" si="48"/>
        <v/>
      </c>
      <c r="T1081" s="250" t="str">
        <f ca="1">IF(B1081="","",IF(ISERROR(MATCH($J1081,SorP!$B$1:$B$6230,0)),"",INDIRECT("'SorP'!$A$"&amp;MATCH($J1081,SorP!$B$1:$B$6230,0))))</f>
        <v/>
      </c>
      <c r="U1081" s="280"/>
      <c r="V1081" s="281" t="e">
        <f>IF(C1081="",NA(),MATCH($B1081&amp;$C1081,'Smelter Look-up'!$J:$J,0))</f>
        <v>#N/A</v>
      </c>
      <c r="W1081" s="282"/>
      <c r="X1081" s="282">
        <f t="shared" ca="1" si="49"/>
        <v>0</v>
      </c>
      <c r="Y1081" s="282"/>
      <c r="Z1081" s="282"/>
      <c r="AB1081" s="284" t="str">
        <f t="shared" si="50"/>
        <v/>
      </c>
    </row>
    <row r="1082" spans="1:28" s="283" customFormat="1" ht="20.25">
      <c r="A1082" s="235"/>
      <c r="B1082" s="236" t="str">
        <f>IF(LEN(A1082)=0,"",INDEX('Smelter Look-up'!$A:$A,MATCH($A1082,'Smelter Look-up'!$E:$E,0)))</f>
        <v/>
      </c>
      <c r="C1082" s="242" t="str">
        <f>IF(LEN(A1082)=0,"",INDEX('Smelter Look-up'!$C:$C,MATCH($A1082,'Smelter Look-up'!$E:$E,0)))</f>
        <v/>
      </c>
      <c r="D1082" s="236"/>
      <c r="E1082" s="236" t="str">
        <f ca="1">IF(ISERROR($V1082),"",OFFSET('Smelter Look-up'!$D$4,$V1082-4,0)&amp;"")</f>
        <v/>
      </c>
      <c r="F1082" s="236" t="str">
        <f ca="1">IF(ISERROR($V1082),"",OFFSET('Smelter Look-up'!$E$4,$V1082-4,0))</f>
        <v/>
      </c>
      <c r="G1082" s="236" t="str">
        <f ca="1">IF(C1082=$X$4,"Enter smelter details", IF(ISERROR($V1082),"",OFFSET('Smelter Look-up'!$F$4,$V1082-4,0)))</f>
        <v/>
      </c>
      <c r="H1082" s="237" t="str">
        <f ca="1">IF(ISERROR($V1082),"",OFFSET('Smelter Look-up'!$G$4,$V1082-4,0))</f>
        <v/>
      </c>
      <c r="I1082" s="238" t="str">
        <f ca="1">IF(ISERROR($V1082),"",OFFSET('Smelter Look-up'!$H$4,$V1082-4,0))</f>
        <v/>
      </c>
      <c r="J1082" s="238" t="str">
        <f ca="1">IF(ISERROR($V1082),"",OFFSET('Smelter Look-up'!$I$4,$V1082-4,0))</f>
        <v/>
      </c>
      <c r="K1082" s="240"/>
      <c r="L1082" s="240"/>
      <c r="M1082" s="240"/>
      <c r="N1082" s="240"/>
      <c r="O1082" s="240"/>
      <c r="P1082" s="239"/>
      <c r="Q1082" s="241"/>
      <c r="R1082" s="236" t="str">
        <f ca="1">IF(ISERROR($V1082),"",OFFSET('Smelter Look-up'!$C$4,$V1082-4,0)&amp;"")</f>
        <v/>
      </c>
      <c r="S1082" s="250" t="str">
        <f t="shared" ca="1" si="48"/>
        <v/>
      </c>
      <c r="T1082" s="250" t="str">
        <f ca="1">IF(B1082="","",IF(ISERROR(MATCH($J1082,SorP!$B$1:$B$6230,0)),"",INDIRECT("'SorP'!$A$"&amp;MATCH($J1082,SorP!$B$1:$B$6230,0))))</f>
        <v/>
      </c>
      <c r="U1082" s="280"/>
      <c r="V1082" s="281" t="e">
        <f>IF(C1082="",NA(),MATCH($B1082&amp;$C1082,'Smelter Look-up'!$J:$J,0))</f>
        <v>#N/A</v>
      </c>
      <c r="W1082" s="282"/>
      <c r="X1082" s="282">
        <f t="shared" ca="1" si="49"/>
        <v>0</v>
      </c>
      <c r="Y1082" s="282"/>
      <c r="Z1082" s="282"/>
      <c r="AB1082" s="284" t="str">
        <f t="shared" si="50"/>
        <v/>
      </c>
    </row>
    <row r="1083" spans="1:28" s="283" customFormat="1" ht="20.25">
      <c r="A1083" s="235"/>
      <c r="B1083" s="236" t="str">
        <f>IF(LEN(A1083)=0,"",INDEX('Smelter Look-up'!$A:$A,MATCH($A1083,'Smelter Look-up'!$E:$E,0)))</f>
        <v/>
      </c>
      <c r="C1083" s="242" t="str">
        <f>IF(LEN(A1083)=0,"",INDEX('Smelter Look-up'!$C:$C,MATCH($A1083,'Smelter Look-up'!$E:$E,0)))</f>
        <v/>
      </c>
      <c r="D1083" s="236"/>
      <c r="E1083" s="236" t="str">
        <f ca="1">IF(ISERROR($V1083),"",OFFSET('Smelter Look-up'!$D$4,$V1083-4,0)&amp;"")</f>
        <v/>
      </c>
      <c r="F1083" s="236" t="str">
        <f ca="1">IF(ISERROR($V1083),"",OFFSET('Smelter Look-up'!$E$4,$V1083-4,0))</f>
        <v/>
      </c>
      <c r="G1083" s="236" t="str">
        <f ca="1">IF(C1083=$X$4,"Enter smelter details", IF(ISERROR($V1083),"",OFFSET('Smelter Look-up'!$F$4,$V1083-4,0)))</f>
        <v/>
      </c>
      <c r="H1083" s="237" t="str">
        <f ca="1">IF(ISERROR($V1083),"",OFFSET('Smelter Look-up'!$G$4,$V1083-4,0))</f>
        <v/>
      </c>
      <c r="I1083" s="238" t="str">
        <f ca="1">IF(ISERROR($V1083),"",OFFSET('Smelter Look-up'!$H$4,$V1083-4,0))</f>
        <v/>
      </c>
      <c r="J1083" s="238" t="str">
        <f ca="1">IF(ISERROR($V1083),"",OFFSET('Smelter Look-up'!$I$4,$V1083-4,0))</f>
        <v/>
      </c>
      <c r="K1083" s="240"/>
      <c r="L1083" s="240"/>
      <c r="M1083" s="240"/>
      <c r="N1083" s="240"/>
      <c r="O1083" s="240"/>
      <c r="P1083" s="239"/>
      <c r="Q1083" s="241"/>
      <c r="R1083" s="236" t="str">
        <f ca="1">IF(ISERROR($V1083),"",OFFSET('Smelter Look-up'!$C$4,$V1083-4,0)&amp;"")</f>
        <v/>
      </c>
      <c r="S1083" s="250" t="str">
        <f t="shared" ref="S1083:S1146" ca="1" si="51">IF(B1083="","",IF(ISERROR(MATCH($E1083,CL,0)),"Unknown",INDIRECT("'C'!$A$"&amp;MATCH($E1083,CL,0)+1)))</f>
        <v/>
      </c>
      <c r="T1083" s="250" t="str">
        <f ca="1">IF(B1083="","",IF(ISERROR(MATCH($J1083,SorP!$B$1:$B$6230,0)),"",INDIRECT("'SorP'!$A$"&amp;MATCH($J1083,SorP!$B$1:$B$6230,0))))</f>
        <v/>
      </c>
      <c r="U1083" s="280"/>
      <c r="V1083" s="281" t="e">
        <f>IF(C1083="",NA(),MATCH($B1083&amp;$C1083,'Smelter Look-up'!$J:$J,0))</f>
        <v>#N/A</v>
      </c>
      <c r="W1083" s="282"/>
      <c r="X1083" s="282">
        <f t="shared" ref="X1083:X1146" ca="1" si="52">IF(AND(C1083="Smelter not listed",OR(LEN(D1083)=0,LEN(E1083)=0)),1,0)</f>
        <v>0</v>
      </c>
      <c r="Y1083" s="282"/>
      <c r="Z1083" s="282"/>
      <c r="AB1083" s="284" t="str">
        <f t="shared" ref="AB1083:AB1146" si="53">B1083&amp;C1083</f>
        <v/>
      </c>
    </row>
    <row r="1084" spans="1:28" s="283" customFormat="1" ht="20.25">
      <c r="A1084" s="235"/>
      <c r="B1084" s="236" t="str">
        <f>IF(LEN(A1084)=0,"",INDEX('Smelter Look-up'!$A:$A,MATCH($A1084,'Smelter Look-up'!$E:$E,0)))</f>
        <v/>
      </c>
      <c r="C1084" s="242" t="str">
        <f>IF(LEN(A1084)=0,"",INDEX('Smelter Look-up'!$C:$C,MATCH($A1084,'Smelter Look-up'!$E:$E,0)))</f>
        <v/>
      </c>
      <c r="D1084" s="236"/>
      <c r="E1084" s="236" t="str">
        <f ca="1">IF(ISERROR($V1084),"",OFFSET('Smelter Look-up'!$D$4,$V1084-4,0)&amp;"")</f>
        <v/>
      </c>
      <c r="F1084" s="236" t="str">
        <f ca="1">IF(ISERROR($V1084),"",OFFSET('Smelter Look-up'!$E$4,$V1084-4,0))</f>
        <v/>
      </c>
      <c r="G1084" s="236" t="str">
        <f ca="1">IF(C1084=$X$4,"Enter smelter details", IF(ISERROR($V1084),"",OFFSET('Smelter Look-up'!$F$4,$V1084-4,0)))</f>
        <v/>
      </c>
      <c r="H1084" s="237" t="str">
        <f ca="1">IF(ISERROR($V1084),"",OFFSET('Smelter Look-up'!$G$4,$V1084-4,0))</f>
        <v/>
      </c>
      <c r="I1084" s="238" t="str">
        <f ca="1">IF(ISERROR($V1084),"",OFFSET('Smelter Look-up'!$H$4,$V1084-4,0))</f>
        <v/>
      </c>
      <c r="J1084" s="238" t="str">
        <f ca="1">IF(ISERROR($V1084),"",OFFSET('Smelter Look-up'!$I$4,$V1084-4,0))</f>
        <v/>
      </c>
      <c r="K1084" s="240"/>
      <c r="L1084" s="240"/>
      <c r="M1084" s="240"/>
      <c r="N1084" s="240"/>
      <c r="O1084" s="240"/>
      <c r="P1084" s="239"/>
      <c r="Q1084" s="241"/>
      <c r="R1084" s="236" t="str">
        <f ca="1">IF(ISERROR($V1084),"",OFFSET('Smelter Look-up'!$C$4,$V1084-4,0)&amp;"")</f>
        <v/>
      </c>
      <c r="S1084" s="250" t="str">
        <f t="shared" ca="1" si="51"/>
        <v/>
      </c>
      <c r="T1084" s="250" t="str">
        <f ca="1">IF(B1084="","",IF(ISERROR(MATCH($J1084,SorP!$B$1:$B$6230,0)),"",INDIRECT("'SorP'!$A$"&amp;MATCH($J1084,SorP!$B$1:$B$6230,0))))</f>
        <v/>
      </c>
      <c r="U1084" s="280"/>
      <c r="V1084" s="281" t="e">
        <f>IF(C1084="",NA(),MATCH($B1084&amp;$C1084,'Smelter Look-up'!$J:$J,0))</f>
        <v>#N/A</v>
      </c>
      <c r="W1084" s="282"/>
      <c r="X1084" s="282">
        <f t="shared" ca="1" si="52"/>
        <v>0</v>
      </c>
      <c r="Y1084" s="282"/>
      <c r="Z1084" s="282"/>
      <c r="AB1084" s="284" t="str">
        <f t="shared" si="53"/>
        <v/>
      </c>
    </row>
    <row r="1085" spans="1:28" s="283" customFormat="1" ht="20.25">
      <c r="A1085" s="235"/>
      <c r="B1085" s="236" t="str">
        <f>IF(LEN(A1085)=0,"",INDEX('Smelter Look-up'!$A:$A,MATCH($A1085,'Smelter Look-up'!$E:$E,0)))</f>
        <v/>
      </c>
      <c r="C1085" s="242" t="str">
        <f>IF(LEN(A1085)=0,"",INDEX('Smelter Look-up'!$C:$C,MATCH($A1085,'Smelter Look-up'!$E:$E,0)))</f>
        <v/>
      </c>
      <c r="D1085" s="236"/>
      <c r="E1085" s="236" t="str">
        <f ca="1">IF(ISERROR($V1085),"",OFFSET('Smelter Look-up'!$D$4,$V1085-4,0)&amp;"")</f>
        <v/>
      </c>
      <c r="F1085" s="236" t="str">
        <f ca="1">IF(ISERROR($V1085),"",OFFSET('Smelter Look-up'!$E$4,$V1085-4,0))</f>
        <v/>
      </c>
      <c r="G1085" s="236" t="str">
        <f ca="1">IF(C1085=$X$4,"Enter smelter details", IF(ISERROR($V1085),"",OFFSET('Smelter Look-up'!$F$4,$V1085-4,0)))</f>
        <v/>
      </c>
      <c r="H1085" s="237" t="str">
        <f ca="1">IF(ISERROR($V1085),"",OFFSET('Smelter Look-up'!$G$4,$V1085-4,0))</f>
        <v/>
      </c>
      <c r="I1085" s="238" t="str">
        <f ca="1">IF(ISERROR($V1085),"",OFFSET('Smelter Look-up'!$H$4,$V1085-4,0))</f>
        <v/>
      </c>
      <c r="J1085" s="238" t="str">
        <f ca="1">IF(ISERROR($V1085),"",OFFSET('Smelter Look-up'!$I$4,$V1085-4,0))</f>
        <v/>
      </c>
      <c r="K1085" s="240"/>
      <c r="L1085" s="240"/>
      <c r="M1085" s="240"/>
      <c r="N1085" s="240"/>
      <c r="O1085" s="240"/>
      <c r="P1085" s="239"/>
      <c r="Q1085" s="241"/>
      <c r="R1085" s="236" t="str">
        <f ca="1">IF(ISERROR($V1085),"",OFFSET('Smelter Look-up'!$C$4,$V1085-4,0)&amp;"")</f>
        <v/>
      </c>
      <c r="S1085" s="250" t="str">
        <f t="shared" ca="1" si="51"/>
        <v/>
      </c>
      <c r="T1085" s="250" t="str">
        <f ca="1">IF(B1085="","",IF(ISERROR(MATCH($J1085,SorP!$B$1:$B$6230,0)),"",INDIRECT("'SorP'!$A$"&amp;MATCH($J1085,SorP!$B$1:$B$6230,0))))</f>
        <v/>
      </c>
      <c r="U1085" s="280"/>
      <c r="V1085" s="281" t="e">
        <f>IF(C1085="",NA(),MATCH($B1085&amp;$C1085,'Smelter Look-up'!$J:$J,0))</f>
        <v>#N/A</v>
      </c>
      <c r="W1085" s="282"/>
      <c r="X1085" s="282">
        <f t="shared" ca="1" si="52"/>
        <v>0</v>
      </c>
      <c r="Y1085" s="282"/>
      <c r="Z1085" s="282"/>
      <c r="AB1085" s="284" t="str">
        <f t="shared" si="53"/>
        <v/>
      </c>
    </row>
    <row r="1086" spans="1:28" s="283" customFormat="1" ht="20.25">
      <c r="A1086" s="235"/>
      <c r="B1086" s="236" t="str">
        <f>IF(LEN(A1086)=0,"",INDEX('Smelter Look-up'!$A:$A,MATCH($A1086,'Smelter Look-up'!$E:$E,0)))</f>
        <v/>
      </c>
      <c r="C1086" s="242" t="str">
        <f>IF(LEN(A1086)=0,"",INDEX('Smelter Look-up'!$C:$C,MATCH($A1086,'Smelter Look-up'!$E:$E,0)))</f>
        <v/>
      </c>
      <c r="D1086" s="236"/>
      <c r="E1086" s="236" t="str">
        <f ca="1">IF(ISERROR($V1086),"",OFFSET('Smelter Look-up'!$D$4,$V1086-4,0)&amp;"")</f>
        <v/>
      </c>
      <c r="F1086" s="236" t="str">
        <f ca="1">IF(ISERROR($V1086),"",OFFSET('Smelter Look-up'!$E$4,$V1086-4,0))</f>
        <v/>
      </c>
      <c r="G1086" s="236" t="str">
        <f ca="1">IF(C1086=$X$4,"Enter smelter details", IF(ISERROR($V1086),"",OFFSET('Smelter Look-up'!$F$4,$V1086-4,0)))</f>
        <v/>
      </c>
      <c r="H1086" s="237" t="str">
        <f ca="1">IF(ISERROR($V1086),"",OFFSET('Smelter Look-up'!$G$4,$V1086-4,0))</f>
        <v/>
      </c>
      <c r="I1086" s="238" t="str">
        <f ca="1">IF(ISERROR($V1086),"",OFFSET('Smelter Look-up'!$H$4,$V1086-4,0))</f>
        <v/>
      </c>
      <c r="J1086" s="238" t="str">
        <f ca="1">IF(ISERROR($V1086),"",OFFSET('Smelter Look-up'!$I$4,$V1086-4,0))</f>
        <v/>
      </c>
      <c r="K1086" s="240"/>
      <c r="L1086" s="240"/>
      <c r="M1086" s="240"/>
      <c r="N1086" s="240"/>
      <c r="O1086" s="240"/>
      <c r="P1086" s="239"/>
      <c r="Q1086" s="241"/>
      <c r="R1086" s="236" t="str">
        <f ca="1">IF(ISERROR($V1086),"",OFFSET('Smelter Look-up'!$C$4,$V1086-4,0)&amp;"")</f>
        <v/>
      </c>
      <c r="S1086" s="250" t="str">
        <f t="shared" ca="1" si="51"/>
        <v/>
      </c>
      <c r="T1086" s="250" t="str">
        <f ca="1">IF(B1086="","",IF(ISERROR(MATCH($J1086,SorP!$B$1:$B$6230,0)),"",INDIRECT("'SorP'!$A$"&amp;MATCH($J1086,SorP!$B$1:$B$6230,0))))</f>
        <v/>
      </c>
      <c r="U1086" s="280"/>
      <c r="V1086" s="281" t="e">
        <f>IF(C1086="",NA(),MATCH($B1086&amp;$C1086,'Smelter Look-up'!$J:$J,0))</f>
        <v>#N/A</v>
      </c>
      <c r="W1086" s="282"/>
      <c r="X1086" s="282">
        <f t="shared" ca="1" si="52"/>
        <v>0</v>
      </c>
      <c r="Y1086" s="282"/>
      <c r="Z1086" s="282"/>
      <c r="AB1086" s="284" t="str">
        <f t="shared" si="53"/>
        <v/>
      </c>
    </row>
    <row r="1087" spans="1:28" s="283" customFormat="1" ht="20.25">
      <c r="A1087" s="235"/>
      <c r="B1087" s="236" t="str">
        <f>IF(LEN(A1087)=0,"",INDEX('Smelter Look-up'!$A:$A,MATCH($A1087,'Smelter Look-up'!$E:$E,0)))</f>
        <v/>
      </c>
      <c r="C1087" s="242" t="str">
        <f>IF(LEN(A1087)=0,"",INDEX('Smelter Look-up'!$C:$C,MATCH($A1087,'Smelter Look-up'!$E:$E,0)))</f>
        <v/>
      </c>
      <c r="D1087" s="236"/>
      <c r="E1087" s="236" t="str">
        <f ca="1">IF(ISERROR($V1087),"",OFFSET('Smelter Look-up'!$D$4,$V1087-4,0)&amp;"")</f>
        <v/>
      </c>
      <c r="F1087" s="236" t="str">
        <f ca="1">IF(ISERROR($V1087),"",OFFSET('Smelter Look-up'!$E$4,$V1087-4,0))</f>
        <v/>
      </c>
      <c r="G1087" s="236" t="str">
        <f ca="1">IF(C1087=$X$4,"Enter smelter details", IF(ISERROR($V1087),"",OFFSET('Smelter Look-up'!$F$4,$V1087-4,0)))</f>
        <v/>
      </c>
      <c r="H1087" s="237" t="str">
        <f ca="1">IF(ISERROR($V1087),"",OFFSET('Smelter Look-up'!$G$4,$V1087-4,0))</f>
        <v/>
      </c>
      <c r="I1087" s="238" t="str">
        <f ca="1">IF(ISERROR($V1087),"",OFFSET('Smelter Look-up'!$H$4,$V1087-4,0))</f>
        <v/>
      </c>
      <c r="J1087" s="238" t="str">
        <f ca="1">IF(ISERROR($V1087),"",OFFSET('Smelter Look-up'!$I$4,$V1087-4,0))</f>
        <v/>
      </c>
      <c r="K1087" s="240"/>
      <c r="L1087" s="240"/>
      <c r="M1087" s="240"/>
      <c r="N1087" s="240"/>
      <c r="O1087" s="240"/>
      <c r="P1087" s="239"/>
      <c r="Q1087" s="241"/>
      <c r="R1087" s="236" t="str">
        <f ca="1">IF(ISERROR($V1087),"",OFFSET('Smelter Look-up'!$C$4,$V1087-4,0)&amp;"")</f>
        <v/>
      </c>
      <c r="S1087" s="250" t="str">
        <f t="shared" ca="1" si="51"/>
        <v/>
      </c>
      <c r="T1087" s="250" t="str">
        <f ca="1">IF(B1087="","",IF(ISERROR(MATCH($J1087,SorP!$B$1:$B$6230,0)),"",INDIRECT("'SorP'!$A$"&amp;MATCH($J1087,SorP!$B$1:$B$6230,0))))</f>
        <v/>
      </c>
      <c r="U1087" s="280"/>
      <c r="V1087" s="281" t="e">
        <f>IF(C1087="",NA(),MATCH($B1087&amp;$C1087,'Smelter Look-up'!$J:$J,0))</f>
        <v>#N/A</v>
      </c>
      <c r="W1087" s="282"/>
      <c r="X1087" s="282">
        <f t="shared" ca="1" si="52"/>
        <v>0</v>
      </c>
      <c r="Y1087" s="282"/>
      <c r="Z1087" s="282"/>
      <c r="AB1087" s="284" t="str">
        <f t="shared" si="53"/>
        <v/>
      </c>
    </row>
    <row r="1088" spans="1:28" s="283" customFormat="1" ht="20.25">
      <c r="A1088" s="235"/>
      <c r="B1088" s="236" t="str">
        <f>IF(LEN(A1088)=0,"",INDEX('Smelter Look-up'!$A:$A,MATCH($A1088,'Smelter Look-up'!$E:$E,0)))</f>
        <v/>
      </c>
      <c r="C1088" s="242" t="str">
        <f>IF(LEN(A1088)=0,"",INDEX('Smelter Look-up'!$C:$C,MATCH($A1088,'Smelter Look-up'!$E:$E,0)))</f>
        <v/>
      </c>
      <c r="D1088" s="236"/>
      <c r="E1088" s="236" t="str">
        <f ca="1">IF(ISERROR($V1088),"",OFFSET('Smelter Look-up'!$D$4,$V1088-4,0)&amp;"")</f>
        <v/>
      </c>
      <c r="F1088" s="236" t="str">
        <f ca="1">IF(ISERROR($V1088),"",OFFSET('Smelter Look-up'!$E$4,$V1088-4,0))</f>
        <v/>
      </c>
      <c r="G1088" s="236" t="str">
        <f ca="1">IF(C1088=$X$4,"Enter smelter details", IF(ISERROR($V1088),"",OFFSET('Smelter Look-up'!$F$4,$V1088-4,0)))</f>
        <v/>
      </c>
      <c r="H1088" s="237" t="str">
        <f ca="1">IF(ISERROR($V1088),"",OFFSET('Smelter Look-up'!$G$4,$V1088-4,0))</f>
        <v/>
      </c>
      <c r="I1088" s="238" t="str">
        <f ca="1">IF(ISERROR($V1088),"",OFFSET('Smelter Look-up'!$H$4,$V1088-4,0))</f>
        <v/>
      </c>
      <c r="J1088" s="238" t="str">
        <f ca="1">IF(ISERROR($V1088),"",OFFSET('Smelter Look-up'!$I$4,$V1088-4,0))</f>
        <v/>
      </c>
      <c r="K1088" s="240"/>
      <c r="L1088" s="240"/>
      <c r="M1088" s="240"/>
      <c r="N1088" s="240"/>
      <c r="O1088" s="240"/>
      <c r="P1088" s="239"/>
      <c r="Q1088" s="241"/>
      <c r="R1088" s="236" t="str">
        <f ca="1">IF(ISERROR($V1088),"",OFFSET('Smelter Look-up'!$C$4,$V1088-4,0)&amp;"")</f>
        <v/>
      </c>
      <c r="S1088" s="250" t="str">
        <f t="shared" ca="1" si="51"/>
        <v/>
      </c>
      <c r="T1088" s="250" t="str">
        <f ca="1">IF(B1088="","",IF(ISERROR(MATCH($J1088,SorP!$B$1:$B$6230,0)),"",INDIRECT("'SorP'!$A$"&amp;MATCH($J1088,SorP!$B$1:$B$6230,0))))</f>
        <v/>
      </c>
      <c r="U1088" s="280"/>
      <c r="V1088" s="281" t="e">
        <f>IF(C1088="",NA(),MATCH($B1088&amp;$C1088,'Smelter Look-up'!$J:$J,0))</f>
        <v>#N/A</v>
      </c>
      <c r="W1088" s="282"/>
      <c r="X1088" s="282">
        <f t="shared" ca="1" si="52"/>
        <v>0</v>
      </c>
      <c r="Y1088" s="282"/>
      <c r="Z1088" s="282"/>
      <c r="AB1088" s="284" t="str">
        <f t="shared" si="53"/>
        <v/>
      </c>
    </row>
    <row r="1089" spans="1:28" s="283" customFormat="1" ht="20.25">
      <c r="A1089" s="235"/>
      <c r="B1089" s="236" t="str">
        <f>IF(LEN(A1089)=0,"",INDEX('Smelter Look-up'!$A:$A,MATCH($A1089,'Smelter Look-up'!$E:$E,0)))</f>
        <v/>
      </c>
      <c r="C1089" s="242" t="str">
        <f>IF(LEN(A1089)=0,"",INDEX('Smelter Look-up'!$C:$C,MATCH($A1089,'Smelter Look-up'!$E:$E,0)))</f>
        <v/>
      </c>
      <c r="D1089" s="236"/>
      <c r="E1089" s="236" t="str">
        <f ca="1">IF(ISERROR($V1089),"",OFFSET('Smelter Look-up'!$D$4,$V1089-4,0)&amp;"")</f>
        <v/>
      </c>
      <c r="F1089" s="236" t="str">
        <f ca="1">IF(ISERROR($V1089),"",OFFSET('Smelter Look-up'!$E$4,$V1089-4,0))</f>
        <v/>
      </c>
      <c r="G1089" s="236" t="str">
        <f ca="1">IF(C1089=$X$4,"Enter smelter details", IF(ISERROR($V1089),"",OFFSET('Smelter Look-up'!$F$4,$V1089-4,0)))</f>
        <v/>
      </c>
      <c r="H1089" s="237" t="str">
        <f ca="1">IF(ISERROR($V1089),"",OFFSET('Smelter Look-up'!$G$4,$V1089-4,0))</f>
        <v/>
      </c>
      <c r="I1089" s="238" t="str">
        <f ca="1">IF(ISERROR($V1089),"",OFFSET('Smelter Look-up'!$H$4,$V1089-4,0))</f>
        <v/>
      </c>
      <c r="J1089" s="238" t="str">
        <f ca="1">IF(ISERROR($V1089),"",OFFSET('Smelter Look-up'!$I$4,$V1089-4,0))</f>
        <v/>
      </c>
      <c r="K1089" s="240"/>
      <c r="L1089" s="240"/>
      <c r="M1089" s="240"/>
      <c r="N1089" s="240"/>
      <c r="O1089" s="240"/>
      <c r="P1089" s="239"/>
      <c r="Q1089" s="241"/>
      <c r="R1089" s="236" t="str">
        <f ca="1">IF(ISERROR($V1089),"",OFFSET('Smelter Look-up'!$C$4,$V1089-4,0)&amp;"")</f>
        <v/>
      </c>
      <c r="S1089" s="250" t="str">
        <f t="shared" ca="1" si="51"/>
        <v/>
      </c>
      <c r="T1089" s="250" t="str">
        <f ca="1">IF(B1089="","",IF(ISERROR(MATCH($J1089,SorP!$B$1:$B$6230,0)),"",INDIRECT("'SorP'!$A$"&amp;MATCH($J1089,SorP!$B$1:$B$6230,0))))</f>
        <v/>
      </c>
      <c r="U1089" s="280"/>
      <c r="V1089" s="281" t="e">
        <f>IF(C1089="",NA(),MATCH($B1089&amp;$C1089,'Smelter Look-up'!$J:$J,0))</f>
        <v>#N/A</v>
      </c>
      <c r="W1089" s="282"/>
      <c r="X1089" s="282">
        <f t="shared" ca="1" si="52"/>
        <v>0</v>
      </c>
      <c r="Y1089" s="282"/>
      <c r="Z1089" s="282"/>
      <c r="AB1089" s="284" t="str">
        <f t="shared" si="53"/>
        <v/>
      </c>
    </row>
    <row r="1090" spans="1:28" s="283" customFormat="1" ht="20.25">
      <c r="A1090" s="235"/>
      <c r="B1090" s="236" t="str">
        <f>IF(LEN(A1090)=0,"",INDEX('Smelter Look-up'!$A:$A,MATCH($A1090,'Smelter Look-up'!$E:$E,0)))</f>
        <v/>
      </c>
      <c r="C1090" s="242" t="str">
        <f>IF(LEN(A1090)=0,"",INDEX('Smelter Look-up'!$C:$C,MATCH($A1090,'Smelter Look-up'!$E:$E,0)))</f>
        <v/>
      </c>
      <c r="D1090" s="236"/>
      <c r="E1090" s="236" t="str">
        <f ca="1">IF(ISERROR($V1090),"",OFFSET('Smelter Look-up'!$D$4,$V1090-4,0)&amp;"")</f>
        <v/>
      </c>
      <c r="F1090" s="236" t="str">
        <f ca="1">IF(ISERROR($V1090),"",OFFSET('Smelter Look-up'!$E$4,$V1090-4,0))</f>
        <v/>
      </c>
      <c r="G1090" s="236" t="str">
        <f ca="1">IF(C1090=$X$4,"Enter smelter details", IF(ISERROR($V1090),"",OFFSET('Smelter Look-up'!$F$4,$V1090-4,0)))</f>
        <v/>
      </c>
      <c r="H1090" s="237" t="str">
        <f ca="1">IF(ISERROR($V1090),"",OFFSET('Smelter Look-up'!$G$4,$V1090-4,0))</f>
        <v/>
      </c>
      <c r="I1090" s="238" t="str">
        <f ca="1">IF(ISERROR($V1090),"",OFFSET('Smelter Look-up'!$H$4,$V1090-4,0))</f>
        <v/>
      </c>
      <c r="J1090" s="238" t="str">
        <f ca="1">IF(ISERROR($V1090),"",OFFSET('Smelter Look-up'!$I$4,$V1090-4,0))</f>
        <v/>
      </c>
      <c r="K1090" s="240"/>
      <c r="L1090" s="240"/>
      <c r="M1090" s="240"/>
      <c r="N1090" s="240"/>
      <c r="O1090" s="240"/>
      <c r="P1090" s="239"/>
      <c r="Q1090" s="241"/>
      <c r="R1090" s="236" t="str">
        <f ca="1">IF(ISERROR($V1090),"",OFFSET('Smelter Look-up'!$C$4,$V1090-4,0)&amp;"")</f>
        <v/>
      </c>
      <c r="S1090" s="250" t="str">
        <f t="shared" ca="1" si="51"/>
        <v/>
      </c>
      <c r="T1090" s="250" t="str">
        <f ca="1">IF(B1090="","",IF(ISERROR(MATCH($J1090,SorP!$B$1:$B$6230,0)),"",INDIRECT("'SorP'!$A$"&amp;MATCH($J1090,SorP!$B$1:$B$6230,0))))</f>
        <v/>
      </c>
      <c r="U1090" s="280"/>
      <c r="V1090" s="281" t="e">
        <f>IF(C1090="",NA(),MATCH($B1090&amp;$C1090,'Smelter Look-up'!$J:$J,0))</f>
        <v>#N/A</v>
      </c>
      <c r="W1090" s="282"/>
      <c r="X1090" s="282">
        <f t="shared" ca="1" si="52"/>
        <v>0</v>
      </c>
      <c r="Y1090" s="282"/>
      <c r="Z1090" s="282"/>
      <c r="AB1090" s="284" t="str">
        <f t="shared" si="53"/>
        <v/>
      </c>
    </row>
    <row r="1091" spans="1:28" s="283" customFormat="1" ht="20.25">
      <c r="A1091" s="235"/>
      <c r="B1091" s="236" t="str">
        <f>IF(LEN(A1091)=0,"",INDEX('Smelter Look-up'!$A:$A,MATCH($A1091,'Smelter Look-up'!$E:$E,0)))</f>
        <v/>
      </c>
      <c r="C1091" s="242" t="str">
        <f>IF(LEN(A1091)=0,"",INDEX('Smelter Look-up'!$C:$C,MATCH($A1091,'Smelter Look-up'!$E:$E,0)))</f>
        <v/>
      </c>
      <c r="D1091" s="236"/>
      <c r="E1091" s="236" t="str">
        <f ca="1">IF(ISERROR($V1091),"",OFFSET('Smelter Look-up'!$D$4,$V1091-4,0)&amp;"")</f>
        <v/>
      </c>
      <c r="F1091" s="236" t="str">
        <f ca="1">IF(ISERROR($V1091),"",OFFSET('Smelter Look-up'!$E$4,$V1091-4,0))</f>
        <v/>
      </c>
      <c r="G1091" s="236" t="str">
        <f ca="1">IF(C1091=$X$4,"Enter smelter details", IF(ISERROR($V1091),"",OFFSET('Smelter Look-up'!$F$4,$V1091-4,0)))</f>
        <v/>
      </c>
      <c r="H1091" s="237" t="str">
        <f ca="1">IF(ISERROR($V1091),"",OFFSET('Smelter Look-up'!$G$4,$V1091-4,0))</f>
        <v/>
      </c>
      <c r="I1091" s="238" t="str">
        <f ca="1">IF(ISERROR($V1091),"",OFFSET('Smelter Look-up'!$H$4,$V1091-4,0))</f>
        <v/>
      </c>
      <c r="J1091" s="238" t="str">
        <f ca="1">IF(ISERROR($V1091),"",OFFSET('Smelter Look-up'!$I$4,$V1091-4,0))</f>
        <v/>
      </c>
      <c r="K1091" s="240"/>
      <c r="L1091" s="240"/>
      <c r="M1091" s="240"/>
      <c r="N1091" s="240"/>
      <c r="O1091" s="240"/>
      <c r="P1091" s="239"/>
      <c r="Q1091" s="241"/>
      <c r="R1091" s="236" t="str">
        <f ca="1">IF(ISERROR($V1091),"",OFFSET('Smelter Look-up'!$C$4,$V1091-4,0)&amp;"")</f>
        <v/>
      </c>
      <c r="S1091" s="250" t="str">
        <f t="shared" ca="1" si="51"/>
        <v/>
      </c>
      <c r="T1091" s="250" t="str">
        <f ca="1">IF(B1091="","",IF(ISERROR(MATCH($J1091,SorP!$B$1:$B$6230,0)),"",INDIRECT("'SorP'!$A$"&amp;MATCH($J1091,SorP!$B$1:$B$6230,0))))</f>
        <v/>
      </c>
      <c r="U1091" s="280"/>
      <c r="V1091" s="281" t="e">
        <f>IF(C1091="",NA(),MATCH($B1091&amp;$C1091,'Smelter Look-up'!$J:$J,0))</f>
        <v>#N/A</v>
      </c>
      <c r="W1091" s="282"/>
      <c r="X1091" s="282">
        <f t="shared" ca="1" si="52"/>
        <v>0</v>
      </c>
      <c r="Y1091" s="282"/>
      <c r="Z1091" s="282"/>
      <c r="AB1091" s="284" t="str">
        <f t="shared" si="53"/>
        <v/>
      </c>
    </row>
    <row r="1092" spans="1:28" s="283" customFormat="1" ht="20.25">
      <c r="A1092" s="235"/>
      <c r="B1092" s="236" t="str">
        <f>IF(LEN(A1092)=0,"",INDEX('Smelter Look-up'!$A:$A,MATCH($A1092,'Smelter Look-up'!$E:$E,0)))</f>
        <v/>
      </c>
      <c r="C1092" s="242" t="str">
        <f>IF(LEN(A1092)=0,"",INDEX('Smelter Look-up'!$C:$C,MATCH($A1092,'Smelter Look-up'!$E:$E,0)))</f>
        <v/>
      </c>
      <c r="D1092" s="236"/>
      <c r="E1092" s="236" t="str">
        <f ca="1">IF(ISERROR($V1092),"",OFFSET('Smelter Look-up'!$D$4,$V1092-4,0)&amp;"")</f>
        <v/>
      </c>
      <c r="F1092" s="236" t="str">
        <f ca="1">IF(ISERROR($V1092),"",OFFSET('Smelter Look-up'!$E$4,$V1092-4,0))</f>
        <v/>
      </c>
      <c r="G1092" s="236" t="str">
        <f ca="1">IF(C1092=$X$4,"Enter smelter details", IF(ISERROR($V1092),"",OFFSET('Smelter Look-up'!$F$4,$V1092-4,0)))</f>
        <v/>
      </c>
      <c r="H1092" s="237" t="str">
        <f ca="1">IF(ISERROR($V1092),"",OFFSET('Smelter Look-up'!$G$4,$V1092-4,0))</f>
        <v/>
      </c>
      <c r="I1092" s="238" t="str">
        <f ca="1">IF(ISERROR($V1092),"",OFFSET('Smelter Look-up'!$H$4,$V1092-4,0))</f>
        <v/>
      </c>
      <c r="J1092" s="238" t="str">
        <f ca="1">IF(ISERROR($V1092),"",OFFSET('Smelter Look-up'!$I$4,$V1092-4,0))</f>
        <v/>
      </c>
      <c r="K1092" s="240"/>
      <c r="L1092" s="240"/>
      <c r="M1092" s="240"/>
      <c r="N1092" s="240"/>
      <c r="O1092" s="240"/>
      <c r="P1092" s="239"/>
      <c r="Q1092" s="241"/>
      <c r="R1092" s="236" t="str">
        <f ca="1">IF(ISERROR($V1092),"",OFFSET('Smelter Look-up'!$C$4,$V1092-4,0)&amp;"")</f>
        <v/>
      </c>
      <c r="S1092" s="250" t="str">
        <f t="shared" ca="1" si="51"/>
        <v/>
      </c>
      <c r="T1092" s="250" t="str">
        <f ca="1">IF(B1092="","",IF(ISERROR(MATCH($J1092,SorP!$B$1:$B$6230,0)),"",INDIRECT("'SorP'!$A$"&amp;MATCH($J1092,SorP!$B$1:$B$6230,0))))</f>
        <v/>
      </c>
      <c r="U1092" s="280"/>
      <c r="V1092" s="281" t="e">
        <f>IF(C1092="",NA(),MATCH($B1092&amp;$C1092,'Smelter Look-up'!$J:$J,0))</f>
        <v>#N/A</v>
      </c>
      <c r="W1092" s="282"/>
      <c r="X1092" s="282">
        <f t="shared" ca="1" si="52"/>
        <v>0</v>
      </c>
      <c r="Y1092" s="282"/>
      <c r="Z1092" s="282"/>
      <c r="AB1092" s="284" t="str">
        <f t="shared" si="53"/>
        <v/>
      </c>
    </row>
    <row r="1093" spans="1:28" s="283" customFormat="1" ht="20.25">
      <c r="A1093" s="235"/>
      <c r="B1093" s="236" t="str">
        <f>IF(LEN(A1093)=0,"",INDEX('Smelter Look-up'!$A:$A,MATCH($A1093,'Smelter Look-up'!$E:$E,0)))</f>
        <v/>
      </c>
      <c r="C1093" s="242" t="str">
        <f>IF(LEN(A1093)=0,"",INDEX('Smelter Look-up'!$C:$C,MATCH($A1093,'Smelter Look-up'!$E:$E,0)))</f>
        <v/>
      </c>
      <c r="D1093" s="236"/>
      <c r="E1093" s="236" t="str">
        <f ca="1">IF(ISERROR($V1093),"",OFFSET('Smelter Look-up'!$D$4,$V1093-4,0)&amp;"")</f>
        <v/>
      </c>
      <c r="F1093" s="236" t="str">
        <f ca="1">IF(ISERROR($V1093),"",OFFSET('Smelter Look-up'!$E$4,$V1093-4,0))</f>
        <v/>
      </c>
      <c r="G1093" s="236" t="str">
        <f ca="1">IF(C1093=$X$4,"Enter smelter details", IF(ISERROR($V1093),"",OFFSET('Smelter Look-up'!$F$4,$V1093-4,0)))</f>
        <v/>
      </c>
      <c r="H1093" s="237" t="str">
        <f ca="1">IF(ISERROR($V1093),"",OFFSET('Smelter Look-up'!$G$4,$V1093-4,0))</f>
        <v/>
      </c>
      <c r="I1093" s="238" t="str">
        <f ca="1">IF(ISERROR($V1093),"",OFFSET('Smelter Look-up'!$H$4,$V1093-4,0))</f>
        <v/>
      </c>
      <c r="J1093" s="238" t="str">
        <f ca="1">IF(ISERROR($V1093),"",OFFSET('Smelter Look-up'!$I$4,$V1093-4,0))</f>
        <v/>
      </c>
      <c r="K1093" s="240"/>
      <c r="L1093" s="240"/>
      <c r="M1093" s="240"/>
      <c r="N1093" s="240"/>
      <c r="O1093" s="240"/>
      <c r="P1093" s="239"/>
      <c r="Q1093" s="241"/>
      <c r="R1093" s="236" t="str">
        <f ca="1">IF(ISERROR($V1093),"",OFFSET('Smelter Look-up'!$C$4,$V1093-4,0)&amp;"")</f>
        <v/>
      </c>
      <c r="S1093" s="250" t="str">
        <f t="shared" ca="1" si="51"/>
        <v/>
      </c>
      <c r="T1093" s="250" t="str">
        <f ca="1">IF(B1093="","",IF(ISERROR(MATCH($J1093,SorP!$B$1:$B$6230,0)),"",INDIRECT("'SorP'!$A$"&amp;MATCH($J1093,SorP!$B$1:$B$6230,0))))</f>
        <v/>
      </c>
      <c r="U1093" s="280"/>
      <c r="V1093" s="281" t="e">
        <f>IF(C1093="",NA(),MATCH($B1093&amp;$C1093,'Smelter Look-up'!$J:$J,0))</f>
        <v>#N/A</v>
      </c>
      <c r="W1093" s="282"/>
      <c r="X1093" s="282">
        <f t="shared" ca="1" si="52"/>
        <v>0</v>
      </c>
      <c r="Y1093" s="282"/>
      <c r="Z1093" s="282"/>
      <c r="AB1093" s="284" t="str">
        <f t="shared" si="53"/>
        <v/>
      </c>
    </row>
    <row r="1094" spans="1:28" s="283" customFormat="1" ht="20.25">
      <c r="A1094" s="235"/>
      <c r="B1094" s="236" t="str">
        <f>IF(LEN(A1094)=0,"",INDEX('Smelter Look-up'!$A:$A,MATCH($A1094,'Smelter Look-up'!$E:$E,0)))</f>
        <v/>
      </c>
      <c r="C1094" s="242" t="str">
        <f>IF(LEN(A1094)=0,"",INDEX('Smelter Look-up'!$C:$C,MATCH($A1094,'Smelter Look-up'!$E:$E,0)))</f>
        <v/>
      </c>
      <c r="D1094" s="236"/>
      <c r="E1094" s="236" t="str">
        <f ca="1">IF(ISERROR($V1094),"",OFFSET('Smelter Look-up'!$D$4,$V1094-4,0)&amp;"")</f>
        <v/>
      </c>
      <c r="F1094" s="236" t="str">
        <f ca="1">IF(ISERROR($V1094),"",OFFSET('Smelter Look-up'!$E$4,$V1094-4,0))</f>
        <v/>
      </c>
      <c r="G1094" s="236" t="str">
        <f ca="1">IF(C1094=$X$4,"Enter smelter details", IF(ISERROR($V1094),"",OFFSET('Smelter Look-up'!$F$4,$V1094-4,0)))</f>
        <v/>
      </c>
      <c r="H1094" s="237" t="str">
        <f ca="1">IF(ISERROR($V1094),"",OFFSET('Smelter Look-up'!$G$4,$V1094-4,0))</f>
        <v/>
      </c>
      <c r="I1094" s="238" t="str">
        <f ca="1">IF(ISERROR($V1094),"",OFFSET('Smelter Look-up'!$H$4,$V1094-4,0))</f>
        <v/>
      </c>
      <c r="J1094" s="238" t="str">
        <f ca="1">IF(ISERROR($V1094),"",OFFSET('Smelter Look-up'!$I$4,$V1094-4,0))</f>
        <v/>
      </c>
      <c r="K1094" s="240"/>
      <c r="L1094" s="240"/>
      <c r="M1094" s="240"/>
      <c r="N1094" s="240"/>
      <c r="O1094" s="240"/>
      <c r="P1094" s="239"/>
      <c r="Q1094" s="241"/>
      <c r="R1094" s="236" t="str">
        <f ca="1">IF(ISERROR($V1094),"",OFFSET('Smelter Look-up'!$C$4,$V1094-4,0)&amp;"")</f>
        <v/>
      </c>
      <c r="S1094" s="250" t="str">
        <f t="shared" ca="1" si="51"/>
        <v/>
      </c>
      <c r="T1094" s="250" t="str">
        <f ca="1">IF(B1094="","",IF(ISERROR(MATCH($J1094,SorP!$B$1:$B$6230,0)),"",INDIRECT("'SorP'!$A$"&amp;MATCH($J1094,SorP!$B$1:$B$6230,0))))</f>
        <v/>
      </c>
      <c r="U1094" s="280"/>
      <c r="V1094" s="281" t="e">
        <f>IF(C1094="",NA(),MATCH($B1094&amp;$C1094,'Smelter Look-up'!$J:$J,0))</f>
        <v>#N/A</v>
      </c>
      <c r="W1094" s="282"/>
      <c r="X1094" s="282">
        <f t="shared" ca="1" si="52"/>
        <v>0</v>
      </c>
      <c r="Y1094" s="282"/>
      <c r="Z1094" s="282"/>
      <c r="AB1094" s="284" t="str">
        <f t="shared" si="53"/>
        <v/>
      </c>
    </row>
    <row r="1095" spans="1:28" s="283" customFormat="1" ht="20.25">
      <c r="A1095" s="235"/>
      <c r="B1095" s="236" t="str">
        <f>IF(LEN(A1095)=0,"",INDEX('Smelter Look-up'!$A:$A,MATCH($A1095,'Smelter Look-up'!$E:$E,0)))</f>
        <v/>
      </c>
      <c r="C1095" s="242" t="str">
        <f>IF(LEN(A1095)=0,"",INDEX('Smelter Look-up'!$C:$C,MATCH($A1095,'Smelter Look-up'!$E:$E,0)))</f>
        <v/>
      </c>
      <c r="D1095" s="236"/>
      <c r="E1095" s="236" t="str">
        <f ca="1">IF(ISERROR($V1095),"",OFFSET('Smelter Look-up'!$D$4,$V1095-4,0)&amp;"")</f>
        <v/>
      </c>
      <c r="F1095" s="236" t="str">
        <f ca="1">IF(ISERROR($V1095),"",OFFSET('Smelter Look-up'!$E$4,$V1095-4,0))</f>
        <v/>
      </c>
      <c r="G1095" s="236" t="str">
        <f ca="1">IF(C1095=$X$4,"Enter smelter details", IF(ISERROR($V1095),"",OFFSET('Smelter Look-up'!$F$4,$V1095-4,0)))</f>
        <v/>
      </c>
      <c r="H1095" s="237" t="str">
        <f ca="1">IF(ISERROR($V1095),"",OFFSET('Smelter Look-up'!$G$4,$V1095-4,0))</f>
        <v/>
      </c>
      <c r="I1095" s="238" t="str">
        <f ca="1">IF(ISERROR($V1095),"",OFFSET('Smelter Look-up'!$H$4,$V1095-4,0))</f>
        <v/>
      </c>
      <c r="J1095" s="238" t="str">
        <f ca="1">IF(ISERROR($V1095),"",OFFSET('Smelter Look-up'!$I$4,$V1095-4,0))</f>
        <v/>
      </c>
      <c r="K1095" s="240"/>
      <c r="L1095" s="240"/>
      <c r="M1095" s="240"/>
      <c r="N1095" s="240"/>
      <c r="O1095" s="240"/>
      <c r="P1095" s="239"/>
      <c r="Q1095" s="241"/>
      <c r="R1095" s="236" t="str">
        <f ca="1">IF(ISERROR($V1095),"",OFFSET('Smelter Look-up'!$C$4,$V1095-4,0)&amp;"")</f>
        <v/>
      </c>
      <c r="S1095" s="250" t="str">
        <f t="shared" ca="1" si="51"/>
        <v/>
      </c>
      <c r="T1095" s="250" t="str">
        <f ca="1">IF(B1095="","",IF(ISERROR(MATCH($J1095,SorP!$B$1:$B$6230,0)),"",INDIRECT("'SorP'!$A$"&amp;MATCH($J1095,SorP!$B$1:$B$6230,0))))</f>
        <v/>
      </c>
      <c r="U1095" s="280"/>
      <c r="V1095" s="281" t="e">
        <f>IF(C1095="",NA(),MATCH($B1095&amp;$C1095,'Smelter Look-up'!$J:$J,0))</f>
        <v>#N/A</v>
      </c>
      <c r="W1095" s="282"/>
      <c r="X1095" s="282">
        <f t="shared" ca="1" si="52"/>
        <v>0</v>
      </c>
      <c r="Y1095" s="282"/>
      <c r="Z1095" s="282"/>
      <c r="AB1095" s="284" t="str">
        <f t="shared" si="53"/>
        <v/>
      </c>
    </row>
    <row r="1096" spans="1:28" s="283" customFormat="1" ht="20.25">
      <c r="A1096" s="235"/>
      <c r="B1096" s="236" t="str">
        <f>IF(LEN(A1096)=0,"",INDEX('Smelter Look-up'!$A:$A,MATCH($A1096,'Smelter Look-up'!$E:$E,0)))</f>
        <v/>
      </c>
      <c r="C1096" s="242" t="str">
        <f>IF(LEN(A1096)=0,"",INDEX('Smelter Look-up'!$C:$C,MATCH($A1096,'Smelter Look-up'!$E:$E,0)))</f>
        <v/>
      </c>
      <c r="D1096" s="236"/>
      <c r="E1096" s="236" t="str">
        <f ca="1">IF(ISERROR($V1096),"",OFFSET('Smelter Look-up'!$D$4,$V1096-4,0)&amp;"")</f>
        <v/>
      </c>
      <c r="F1096" s="236" t="str">
        <f ca="1">IF(ISERROR($V1096),"",OFFSET('Smelter Look-up'!$E$4,$V1096-4,0))</f>
        <v/>
      </c>
      <c r="G1096" s="236" t="str">
        <f ca="1">IF(C1096=$X$4,"Enter smelter details", IF(ISERROR($V1096),"",OFFSET('Smelter Look-up'!$F$4,$V1096-4,0)))</f>
        <v/>
      </c>
      <c r="H1096" s="237" t="str">
        <f ca="1">IF(ISERROR($V1096),"",OFFSET('Smelter Look-up'!$G$4,$V1096-4,0))</f>
        <v/>
      </c>
      <c r="I1096" s="238" t="str">
        <f ca="1">IF(ISERROR($V1096),"",OFFSET('Smelter Look-up'!$H$4,$V1096-4,0))</f>
        <v/>
      </c>
      <c r="J1096" s="238" t="str">
        <f ca="1">IF(ISERROR($V1096),"",OFFSET('Smelter Look-up'!$I$4,$V1096-4,0))</f>
        <v/>
      </c>
      <c r="K1096" s="240"/>
      <c r="L1096" s="240"/>
      <c r="M1096" s="240"/>
      <c r="N1096" s="240"/>
      <c r="O1096" s="240"/>
      <c r="P1096" s="239"/>
      <c r="Q1096" s="241"/>
      <c r="R1096" s="236" t="str">
        <f ca="1">IF(ISERROR($V1096),"",OFFSET('Smelter Look-up'!$C$4,$V1096-4,0)&amp;"")</f>
        <v/>
      </c>
      <c r="S1096" s="250" t="str">
        <f t="shared" ca="1" si="51"/>
        <v/>
      </c>
      <c r="T1096" s="250" t="str">
        <f ca="1">IF(B1096="","",IF(ISERROR(MATCH($J1096,SorP!$B$1:$B$6230,0)),"",INDIRECT("'SorP'!$A$"&amp;MATCH($J1096,SorP!$B$1:$B$6230,0))))</f>
        <v/>
      </c>
      <c r="U1096" s="280"/>
      <c r="V1096" s="281" t="e">
        <f>IF(C1096="",NA(),MATCH($B1096&amp;$C1096,'Smelter Look-up'!$J:$J,0))</f>
        <v>#N/A</v>
      </c>
      <c r="W1096" s="282"/>
      <c r="X1096" s="282">
        <f t="shared" ca="1" si="52"/>
        <v>0</v>
      </c>
      <c r="Y1096" s="282"/>
      <c r="Z1096" s="282"/>
      <c r="AB1096" s="284" t="str">
        <f t="shared" si="53"/>
        <v/>
      </c>
    </row>
    <row r="1097" spans="1:28" s="283" customFormat="1" ht="20.25">
      <c r="A1097" s="235"/>
      <c r="B1097" s="236" t="str">
        <f>IF(LEN(A1097)=0,"",INDEX('Smelter Look-up'!$A:$A,MATCH($A1097,'Smelter Look-up'!$E:$E,0)))</f>
        <v/>
      </c>
      <c r="C1097" s="242" t="str">
        <f>IF(LEN(A1097)=0,"",INDEX('Smelter Look-up'!$C:$C,MATCH($A1097,'Smelter Look-up'!$E:$E,0)))</f>
        <v/>
      </c>
      <c r="D1097" s="236"/>
      <c r="E1097" s="236" t="str">
        <f ca="1">IF(ISERROR($V1097),"",OFFSET('Smelter Look-up'!$D$4,$V1097-4,0)&amp;"")</f>
        <v/>
      </c>
      <c r="F1097" s="236" t="str">
        <f ca="1">IF(ISERROR($V1097),"",OFFSET('Smelter Look-up'!$E$4,$V1097-4,0))</f>
        <v/>
      </c>
      <c r="G1097" s="236" t="str">
        <f ca="1">IF(C1097=$X$4,"Enter smelter details", IF(ISERROR($V1097),"",OFFSET('Smelter Look-up'!$F$4,$V1097-4,0)))</f>
        <v/>
      </c>
      <c r="H1097" s="237" t="str">
        <f ca="1">IF(ISERROR($V1097),"",OFFSET('Smelter Look-up'!$G$4,$V1097-4,0))</f>
        <v/>
      </c>
      <c r="I1097" s="238" t="str">
        <f ca="1">IF(ISERROR($V1097),"",OFFSET('Smelter Look-up'!$H$4,$V1097-4,0))</f>
        <v/>
      </c>
      <c r="J1097" s="238" t="str">
        <f ca="1">IF(ISERROR($V1097),"",OFFSET('Smelter Look-up'!$I$4,$V1097-4,0))</f>
        <v/>
      </c>
      <c r="K1097" s="240"/>
      <c r="L1097" s="240"/>
      <c r="M1097" s="240"/>
      <c r="N1097" s="240"/>
      <c r="O1097" s="240"/>
      <c r="P1097" s="239"/>
      <c r="Q1097" s="241"/>
      <c r="R1097" s="236" t="str">
        <f ca="1">IF(ISERROR($V1097),"",OFFSET('Smelter Look-up'!$C$4,$V1097-4,0)&amp;"")</f>
        <v/>
      </c>
      <c r="S1097" s="250" t="str">
        <f t="shared" ca="1" si="51"/>
        <v/>
      </c>
      <c r="T1097" s="250" t="str">
        <f ca="1">IF(B1097="","",IF(ISERROR(MATCH($J1097,SorP!$B$1:$B$6230,0)),"",INDIRECT("'SorP'!$A$"&amp;MATCH($J1097,SorP!$B$1:$B$6230,0))))</f>
        <v/>
      </c>
      <c r="U1097" s="280"/>
      <c r="V1097" s="281" t="e">
        <f>IF(C1097="",NA(),MATCH($B1097&amp;$C1097,'Smelter Look-up'!$J:$J,0))</f>
        <v>#N/A</v>
      </c>
      <c r="W1097" s="282"/>
      <c r="X1097" s="282">
        <f t="shared" ca="1" si="52"/>
        <v>0</v>
      </c>
      <c r="Y1097" s="282"/>
      <c r="Z1097" s="282"/>
      <c r="AB1097" s="284" t="str">
        <f t="shared" si="53"/>
        <v/>
      </c>
    </row>
    <row r="1098" spans="1:28" s="283" customFormat="1" ht="20.25">
      <c r="A1098" s="235"/>
      <c r="B1098" s="236" t="str">
        <f>IF(LEN(A1098)=0,"",INDEX('Smelter Look-up'!$A:$A,MATCH($A1098,'Smelter Look-up'!$E:$E,0)))</f>
        <v/>
      </c>
      <c r="C1098" s="242" t="str">
        <f>IF(LEN(A1098)=0,"",INDEX('Smelter Look-up'!$C:$C,MATCH($A1098,'Smelter Look-up'!$E:$E,0)))</f>
        <v/>
      </c>
      <c r="D1098" s="236"/>
      <c r="E1098" s="236" t="str">
        <f ca="1">IF(ISERROR($V1098),"",OFFSET('Smelter Look-up'!$D$4,$V1098-4,0)&amp;"")</f>
        <v/>
      </c>
      <c r="F1098" s="236" t="str">
        <f ca="1">IF(ISERROR($V1098),"",OFFSET('Smelter Look-up'!$E$4,$V1098-4,0))</f>
        <v/>
      </c>
      <c r="G1098" s="236" t="str">
        <f ca="1">IF(C1098=$X$4,"Enter smelter details", IF(ISERROR($V1098),"",OFFSET('Smelter Look-up'!$F$4,$V1098-4,0)))</f>
        <v/>
      </c>
      <c r="H1098" s="237" t="str">
        <f ca="1">IF(ISERROR($V1098),"",OFFSET('Smelter Look-up'!$G$4,$V1098-4,0))</f>
        <v/>
      </c>
      <c r="I1098" s="238" t="str">
        <f ca="1">IF(ISERROR($V1098),"",OFFSET('Smelter Look-up'!$H$4,$V1098-4,0))</f>
        <v/>
      </c>
      <c r="J1098" s="238" t="str">
        <f ca="1">IF(ISERROR($V1098),"",OFFSET('Smelter Look-up'!$I$4,$V1098-4,0))</f>
        <v/>
      </c>
      <c r="K1098" s="240"/>
      <c r="L1098" s="240"/>
      <c r="M1098" s="240"/>
      <c r="N1098" s="240"/>
      <c r="O1098" s="240"/>
      <c r="P1098" s="239"/>
      <c r="Q1098" s="241"/>
      <c r="R1098" s="236" t="str">
        <f ca="1">IF(ISERROR($V1098),"",OFFSET('Smelter Look-up'!$C$4,$V1098-4,0)&amp;"")</f>
        <v/>
      </c>
      <c r="S1098" s="250" t="str">
        <f t="shared" ca="1" si="51"/>
        <v/>
      </c>
      <c r="T1098" s="250" t="str">
        <f ca="1">IF(B1098="","",IF(ISERROR(MATCH($J1098,SorP!$B$1:$B$6230,0)),"",INDIRECT("'SorP'!$A$"&amp;MATCH($J1098,SorP!$B$1:$B$6230,0))))</f>
        <v/>
      </c>
      <c r="U1098" s="280"/>
      <c r="V1098" s="281" t="e">
        <f>IF(C1098="",NA(),MATCH($B1098&amp;$C1098,'Smelter Look-up'!$J:$J,0))</f>
        <v>#N/A</v>
      </c>
      <c r="W1098" s="282"/>
      <c r="X1098" s="282">
        <f t="shared" ca="1" si="52"/>
        <v>0</v>
      </c>
      <c r="Y1098" s="282"/>
      <c r="Z1098" s="282"/>
      <c r="AB1098" s="284" t="str">
        <f t="shared" si="53"/>
        <v/>
      </c>
    </row>
    <row r="1099" spans="1:28" s="283" customFormat="1" ht="20.25">
      <c r="A1099" s="235"/>
      <c r="B1099" s="236" t="str">
        <f>IF(LEN(A1099)=0,"",INDEX('Smelter Look-up'!$A:$A,MATCH($A1099,'Smelter Look-up'!$E:$E,0)))</f>
        <v/>
      </c>
      <c r="C1099" s="242" t="str">
        <f>IF(LEN(A1099)=0,"",INDEX('Smelter Look-up'!$C:$C,MATCH($A1099,'Smelter Look-up'!$E:$E,0)))</f>
        <v/>
      </c>
      <c r="D1099" s="236"/>
      <c r="E1099" s="236" t="str">
        <f ca="1">IF(ISERROR($V1099),"",OFFSET('Smelter Look-up'!$D$4,$V1099-4,0)&amp;"")</f>
        <v/>
      </c>
      <c r="F1099" s="236" t="str">
        <f ca="1">IF(ISERROR($V1099),"",OFFSET('Smelter Look-up'!$E$4,$V1099-4,0))</f>
        <v/>
      </c>
      <c r="G1099" s="236" t="str">
        <f ca="1">IF(C1099=$X$4,"Enter smelter details", IF(ISERROR($V1099),"",OFFSET('Smelter Look-up'!$F$4,$V1099-4,0)))</f>
        <v/>
      </c>
      <c r="H1099" s="237" t="str">
        <f ca="1">IF(ISERROR($V1099),"",OFFSET('Smelter Look-up'!$G$4,$V1099-4,0))</f>
        <v/>
      </c>
      <c r="I1099" s="238" t="str">
        <f ca="1">IF(ISERROR($V1099),"",OFFSET('Smelter Look-up'!$H$4,$V1099-4,0))</f>
        <v/>
      </c>
      <c r="J1099" s="238" t="str">
        <f ca="1">IF(ISERROR($V1099),"",OFFSET('Smelter Look-up'!$I$4,$V1099-4,0))</f>
        <v/>
      </c>
      <c r="K1099" s="240"/>
      <c r="L1099" s="240"/>
      <c r="M1099" s="240"/>
      <c r="N1099" s="240"/>
      <c r="O1099" s="240"/>
      <c r="P1099" s="239"/>
      <c r="Q1099" s="241"/>
      <c r="R1099" s="236" t="str">
        <f ca="1">IF(ISERROR($V1099),"",OFFSET('Smelter Look-up'!$C$4,$V1099-4,0)&amp;"")</f>
        <v/>
      </c>
      <c r="S1099" s="250" t="str">
        <f t="shared" ca="1" si="51"/>
        <v/>
      </c>
      <c r="T1099" s="250" t="str">
        <f ca="1">IF(B1099="","",IF(ISERROR(MATCH($J1099,SorP!$B$1:$B$6230,0)),"",INDIRECT("'SorP'!$A$"&amp;MATCH($J1099,SorP!$B$1:$B$6230,0))))</f>
        <v/>
      </c>
      <c r="U1099" s="280"/>
      <c r="V1099" s="281" t="e">
        <f>IF(C1099="",NA(),MATCH($B1099&amp;$C1099,'Smelter Look-up'!$J:$J,0))</f>
        <v>#N/A</v>
      </c>
      <c r="W1099" s="282"/>
      <c r="X1099" s="282">
        <f t="shared" ca="1" si="52"/>
        <v>0</v>
      </c>
      <c r="Y1099" s="282"/>
      <c r="Z1099" s="282"/>
      <c r="AB1099" s="284" t="str">
        <f t="shared" si="53"/>
        <v/>
      </c>
    </row>
    <row r="1100" spans="1:28" s="283" customFormat="1" ht="20.25">
      <c r="A1100" s="235"/>
      <c r="B1100" s="236" t="str">
        <f>IF(LEN(A1100)=0,"",INDEX('Smelter Look-up'!$A:$A,MATCH($A1100,'Smelter Look-up'!$E:$E,0)))</f>
        <v/>
      </c>
      <c r="C1100" s="242" t="str">
        <f>IF(LEN(A1100)=0,"",INDEX('Smelter Look-up'!$C:$C,MATCH($A1100,'Smelter Look-up'!$E:$E,0)))</f>
        <v/>
      </c>
      <c r="D1100" s="236"/>
      <c r="E1100" s="236" t="str">
        <f ca="1">IF(ISERROR($V1100),"",OFFSET('Smelter Look-up'!$D$4,$V1100-4,0)&amp;"")</f>
        <v/>
      </c>
      <c r="F1100" s="236" t="str">
        <f ca="1">IF(ISERROR($V1100),"",OFFSET('Smelter Look-up'!$E$4,$V1100-4,0))</f>
        <v/>
      </c>
      <c r="G1100" s="236" t="str">
        <f ca="1">IF(C1100=$X$4,"Enter smelter details", IF(ISERROR($V1100),"",OFFSET('Smelter Look-up'!$F$4,$V1100-4,0)))</f>
        <v/>
      </c>
      <c r="H1100" s="237" t="str">
        <f ca="1">IF(ISERROR($V1100),"",OFFSET('Smelter Look-up'!$G$4,$V1100-4,0))</f>
        <v/>
      </c>
      <c r="I1100" s="238" t="str">
        <f ca="1">IF(ISERROR($V1100),"",OFFSET('Smelter Look-up'!$H$4,$V1100-4,0))</f>
        <v/>
      </c>
      <c r="J1100" s="238" t="str">
        <f ca="1">IF(ISERROR($V1100),"",OFFSET('Smelter Look-up'!$I$4,$V1100-4,0))</f>
        <v/>
      </c>
      <c r="K1100" s="240"/>
      <c r="L1100" s="240"/>
      <c r="M1100" s="240"/>
      <c r="N1100" s="240"/>
      <c r="O1100" s="240"/>
      <c r="P1100" s="239"/>
      <c r="Q1100" s="241"/>
      <c r="R1100" s="236" t="str">
        <f ca="1">IF(ISERROR($V1100),"",OFFSET('Smelter Look-up'!$C$4,$V1100-4,0)&amp;"")</f>
        <v/>
      </c>
      <c r="S1100" s="250" t="str">
        <f t="shared" ca="1" si="51"/>
        <v/>
      </c>
      <c r="T1100" s="250" t="str">
        <f ca="1">IF(B1100="","",IF(ISERROR(MATCH($J1100,SorP!$B$1:$B$6230,0)),"",INDIRECT("'SorP'!$A$"&amp;MATCH($J1100,SorP!$B$1:$B$6230,0))))</f>
        <v/>
      </c>
      <c r="U1100" s="280"/>
      <c r="V1100" s="281" t="e">
        <f>IF(C1100="",NA(),MATCH($B1100&amp;$C1100,'Smelter Look-up'!$J:$J,0))</f>
        <v>#N/A</v>
      </c>
      <c r="W1100" s="282"/>
      <c r="X1100" s="282">
        <f t="shared" ca="1" si="52"/>
        <v>0</v>
      </c>
      <c r="Y1100" s="282"/>
      <c r="Z1100" s="282"/>
      <c r="AB1100" s="284" t="str">
        <f t="shared" si="53"/>
        <v/>
      </c>
    </row>
    <row r="1101" spans="1:28" s="283" customFormat="1" ht="20.25">
      <c r="A1101" s="235"/>
      <c r="B1101" s="236" t="str">
        <f>IF(LEN(A1101)=0,"",INDEX('Smelter Look-up'!$A:$A,MATCH($A1101,'Smelter Look-up'!$E:$E,0)))</f>
        <v/>
      </c>
      <c r="C1101" s="242" t="str">
        <f>IF(LEN(A1101)=0,"",INDEX('Smelter Look-up'!$C:$C,MATCH($A1101,'Smelter Look-up'!$E:$E,0)))</f>
        <v/>
      </c>
      <c r="D1101" s="236"/>
      <c r="E1101" s="236" t="str">
        <f ca="1">IF(ISERROR($V1101),"",OFFSET('Smelter Look-up'!$D$4,$V1101-4,0)&amp;"")</f>
        <v/>
      </c>
      <c r="F1101" s="236" t="str">
        <f ca="1">IF(ISERROR($V1101),"",OFFSET('Smelter Look-up'!$E$4,$V1101-4,0))</f>
        <v/>
      </c>
      <c r="G1101" s="236" t="str">
        <f ca="1">IF(C1101=$X$4,"Enter smelter details", IF(ISERROR($V1101),"",OFFSET('Smelter Look-up'!$F$4,$V1101-4,0)))</f>
        <v/>
      </c>
      <c r="H1101" s="237" t="str">
        <f ca="1">IF(ISERROR($V1101),"",OFFSET('Smelter Look-up'!$G$4,$V1101-4,0))</f>
        <v/>
      </c>
      <c r="I1101" s="238" t="str">
        <f ca="1">IF(ISERROR($V1101),"",OFFSET('Smelter Look-up'!$H$4,$V1101-4,0))</f>
        <v/>
      </c>
      <c r="J1101" s="238" t="str">
        <f ca="1">IF(ISERROR($V1101),"",OFFSET('Smelter Look-up'!$I$4,$V1101-4,0))</f>
        <v/>
      </c>
      <c r="K1101" s="240"/>
      <c r="L1101" s="240"/>
      <c r="M1101" s="240"/>
      <c r="N1101" s="240"/>
      <c r="O1101" s="240"/>
      <c r="P1101" s="239"/>
      <c r="Q1101" s="241"/>
      <c r="R1101" s="236" t="str">
        <f ca="1">IF(ISERROR($V1101),"",OFFSET('Smelter Look-up'!$C$4,$V1101-4,0)&amp;"")</f>
        <v/>
      </c>
      <c r="S1101" s="250" t="str">
        <f t="shared" ca="1" si="51"/>
        <v/>
      </c>
      <c r="T1101" s="250" t="str">
        <f ca="1">IF(B1101="","",IF(ISERROR(MATCH($J1101,SorP!$B$1:$B$6230,0)),"",INDIRECT("'SorP'!$A$"&amp;MATCH($J1101,SorP!$B$1:$B$6230,0))))</f>
        <v/>
      </c>
      <c r="U1101" s="280"/>
      <c r="V1101" s="281" t="e">
        <f>IF(C1101="",NA(),MATCH($B1101&amp;$C1101,'Smelter Look-up'!$J:$J,0))</f>
        <v>#N/A</v>
      </c>
      <c r="W1101" s="282"/>
      <c r="X1101" s="282">
        <f t="shared" ca="1" si="52"/>
        <v>0</v>
      </c>
      <c r="Y1101" s="282"/>
      <c r="Z1101" s="282"/>
      <c r="AB1101" s="284" t="str">
        <f t="shared" si="53"/>
        <v/>
      </c>
    </row>
    <row r="1102" spans="1:28" s="283" customFormat="1" ht="20.25">
      <c r="A1102" s="235"/>
      <c r="B1102" s="236" t="str">
        <f>IF(LEN(A1102)=0,"",INDEX('Smelter Look-up'!$A:$A,MATCH($A1102,'Smelter Look-up'!$E:$E,0)))</f>
        <v/>
      </c>
      <c r="C1102" s="242" t="str">
        <f>IF(LEN(A1102)=0,"",INDEX('Smelter Look-up'!$C:$C,MATCH($A1102,'Smelter Look-up'!$E:$E,0)))</f>
        <v/>
      </c>
      <c r="D1102" s="236"/>
      <c r="E1102" s="236" t="str">
        <f ca="1">IF(ISERROR($V1102),"",OFFSET('Smelter Look-up'!$D$4,$V1102-4,0)&amp;"")</f>
        <v/>
      </c>
      <c r="F1102" s="236" t="str">
        <f ca="1">IF(ISERROR($V1102),"",OFFSET('Smelter Look-up'!$E$4,$V1102-4,0))</f>
        <v/>
      </c>
      <c r="G1102" s="236" t="str">
        <f ca="1">IF(C1102=$X$4,"Enter smelter details", IF(ISERROR($V1102),"",OFFSET('Smelter Look-up'!$F$4,$V1102-4,0)))</f>
        <v/>
      </c>
      <c r="H1102" s="237" t="str">
        <f ca="1">IF(ISERROR($V1102),"",OFFSET('Smelter Look-up'!$G$4,$V1102-4,0))</f>
        <v/>
      </c>
      <c r="I1102" s="238" t="str">
        <f ca="1">IF(ISERROR($V1102),"",OFFSET('Smelter Look-up'!$H$4,$V1102-4,0))</f>
        <v/>
      </c>
      <c r="J1102" s="238" t="str">
        <f ca="1">IF(ISERROR($V1102),"",OFFSET('Smelter Look-up'!$I$4,$V1102-4,0))</f>
        <v/>
      </c>
      <c r="K1102" s="240"/>
      <c r="L1102" s="240"/>
      <c r="M1102" s="240"/>
      <c r="N1102" s="240"/>
      <c r="O1102" s="240"/>
      <c r="P1102" s="239"/>
      <c r="Q1102" s="241"/>
      <c r="R1102" s="236" t="str">
        <f ca="1">IF(ISERROR($V1102),"",OFFSET('Smelter Look-up'!$C$4,$V1102-4,0)&amp;"")</f>
        <v/>
      </c>
      <c r="S1102" s="250" t="str">
        <f t="shared" ca="1" si="51"/>
        <v/>
      </c>
      <c r="T1102" s="250" t="str">
        <f ca="1">IF(B1102="","",IF(ISERROR(MATCH($J1102,SorP!$B$1:$B$6230,0)),"",INDIRECT("'SorP'!$A$"&amp;MATCH($J1102,SorP!$B$1:$B$6230,0))))</f>
        <v/>
      </c>
      <c r="U1102" s="280"/>
      <c r="V1102" s="281" t="e">
        <f>IF(C1102="",NA(),MATCH($B1102&amp;$C1102,'Smelter Look-up'!$J:$J,0))</f>
        <v>#N/A</v>
      </c>
      <c r="W1102" s="282"/>
      <c r="X1102" s="282">
        <f t="shared" ca="1" si="52"/>
        <v>0</v>
      </c>
      <c r="Y1102" s="282"/>
      <c r="Z1102" s="282"/>
      <c r="AB1102" s="284" t="str">
        <f t="shared" si="53"/>
        <v/>
      </c>
    </row>
    <row r="1103" spans="1:28" s="283" customFormat="1" ht="20.25">
      <c r="A1103" s="235"/>
      <c r="B1103" s="236" t="str">
        <f>IF(LEN(A1103)=0,"",INDEX('Smelter Look-up'!$A:$A,MATCH($A1103,'Smelter Look-up'!$E:$E,0)))</f>
        <v/>
      </c>
      <c r="C1103" s="242" t="str">
        <f>IF(LEN(A1103)=0,"",INDEX('Smelter Look-up'!$C:$C,MATCH($A1103,'Smelter Look-up'!$E:$E,0)))</f>
        <v/>
      </c>
      <c r="D1103" s="236"/>
      <c r="E1103" s="236" t="str">
        <f ca="1">IF(ISERROR($V1103),"",OFFSET('Smelter Look-up'!$D$4,$V1103-4,0)&amp;"")</f>
        <v/>
      </c>
      <c r="F1103" s="236" t="str">
        <f ca="1">IF(ISERROR($V1103),"",OFFSET('Smelter Look-up'!$E$4,$V1103-4,0))</f>
        <v/>
      </c>
      <c r="G1103" s="236" t="str">
        <f ca="1">IF(C1103=$X$4,"Enter smelter details", IF(ISERROR($V1103),"",OFFSET('Smelter Look-up'!$F$4,$V1103-4,0)))</f>
        <v/>
      </c>
      <c r="H1103" s="237" t="str">
        <f ca="1">IF(ISERROR($V1103),"",OFFSET('Smelter Look-up'!$G$4,$V1103-4,0))</f>
        <v/>
      </c>
      <c r="I1103" s="238" t="str">
        <f ca="1">IF(ISERROR($V1103),"",OFFSET('Smelter Look-up'!$H$4,$V1103-4,0))</f>
        <v/>
      </c>
      <c r="J1103" s="238" t="str">
        <f ca="1">IF(ISERROR($V1103),"",OFFSET('Smelter Look-up'!$I$4,$V1103-4,0))</f>
        <v/>
      </c>
      <c r="K1103" s="240"/>
      <c r="L1103" s="240"/>
      <c r="M1103" s="240"/>
      <c r="N1103" s="240"/>
      <c r="O1103" s="240"/>
      <c r="P1103" s="239"/>
      <c r="Q1103" s="241"/>
      <c r="R1103" s="236" t="str">
        <f ca="1">IF(ISERROR($V1103),"",OFFSET('Smelter Look-up'!$C$4,$V1103-4,0)&amp;"")</f>
        <v/>
      </c>
      <c r="S1103" s="250" t="str">
        <f t="shared" ca="1" si="51"/>
        <v/>
      </c>
      <c r="T1103" s="250" t="str">
        <f ca="1">IF(B1103="","",IF(ISERROR(MATCH($J1103,SorP!$B$1:$B$6230,0)),"",INDIRECT("'SorP'!$A$"&amp;MATCH($J1103,SorP!$B$1:$B$6230,0))))</f>
        <v/>
      </c>
      <c r="U1103" s="280"/>
      <c r="V1103" s="281" t="e">
        <f>IF(C1103="",NA(),MATCH($B1103&amp;$C1103,'Smelter Look-up'!$J:$J,0))</f>
        <v>#N/A</v>
      </c>
      <c r="W1103" s="282"/>
      <c r="X1103" s="282">
        <f t="shared" ca="1" si="52"/>
        <v>0</v>
      </c>
      <c r="Y1103" s="282"/>
      <c r="Z1103" s="282"/>
      <c r="AB1103" s="284" t="str">
        <f t="shared" si="53"/>
        <v/>
      </c>
    </row>
    <row r="1104" spans="1:28" s="283" customFormat="1" ht="20.25">
      <c r="A1104" s="235"/>
      <c r="B1104" s="236" t="str">
        <f>IF(LEN(A1104)=0,"",INDEX('Smelter Look-up'!$A:$A,MATCH($A1104,'Smelter Look-up'!$E:$E,0)))</f>
        <v/>
      </c>
      <c r="C1104" s="242" t="str">
        <f>IF(LEN(A1104)=0,"",INDEX('Smelter Look-up'!$C:$C,MATCH($A1104,'Smelter Look-up'!$E:$E,0)))</f>
        <v/>
      </c>
      <c r="D1104" s="236"/>
      <c r="E1104" s="236" t="str">
        <f ca="1">IF(ISERROR($V1104),"",OFFSET('Smelter Look-up'!$D$4,$V1104-4,0)&amp;"")</f>
        <v/>
      </c>
      <c r="F1104" s="236" t="str">
        <f ca="1">IF(ISERROR($V1104),"",OFFSET('Smelter Look-up'!$E$4,$V1104-4,0))</f>
        <v/>
      </c>
      <c r="G1104" s="236" t="str">
        <f ca="1">IF(C1104=$X$4,"Enter smelter details", IF(ISERROR($V1104),"",OFFSET('Smelter Look-up'!$F$4,$V1104-4,0)))</f>
        <v/>
      </c>
      <c r="H1104" s="237" t="str">
        <f ca="1">IF(ISERROR($V1104),"",OFFSET('Smelter Look-up'!$G$4,$V1104-4,0))</f>
        <v/>
      </c>
      <c r="I1104" s="238" t="str">
        <f ca="1">IF(ISERROR($V1104),"",OFFSET('Smelter Look-up'!$H$4,$V1104-4,0))</f>
        <v/>
      </c>
      <c r="J1104" s="238" t="str">
        <f ca="1">IF(ISERROR($V1104),"",OFFSET('Smelter Look-up'!$I$4,$V1104-4,0))</f>
        <v/>
      </c>
      <c r="K1104" s="240"/>
      <c r="L1104" s="240"/>
      <c r="M1104" s="240"/>
      <c r="N1104" s="240"/>
      <c r="O1104" s="240"/>
      <c r="P1104" s="239"/>
      <c r="Q1104" s="241"/>
      <c r="R1104" s="236" t="str">
        <f ca="1">IF(ISERROR($V1104),"",OFFSET('Smelter Look-up'!$C$4,$V1104-4,0)&amp;"")</f>
        <v/>
      </c>
      <c r="S1104" s="250" t="str">
        <f t="shared" ca="1" si="51"/>
        <v/>
      </c>
      <c r="T1104" s="250" t="str">
        <f ca="1">IF(B1104="","",IF(ISERROR(MATCH($J1104,SorP!$B$1:$B$6230,0)),"",INDIRECT("'SorP'!$A$"&amp;MATCH($J1104,SorP!$B$1:$B$6230,0))))</f>
        <v/>
      </c>
      <c r="U1104" s="280"/>
      <c r="V1104" s="281" t="e">
        <f>IF(C1104="",NA(),MATCH($B1104&amp;$C1104,'Smelter Look-up'!$J:$J,0))</f>
        <v>#N/A</v>
      </c>
      <c r="W1104" s="282"/>
      <c r="X1104" s="282">
        <f t="shared" ca="1" si="52"/>
        <v>0</v>
      </c>
      <c r="Y1104" s="282"/>
      <c r="Z1104" s="282"/>
      <c r="AB1104" s="284" t="str">
        <f t="shared" si="53"/>
        <v/>
      </c>
    </row>
    <row r="1105" spans="1:28" s="283" customFormat="1" ht="20.25">
      <c r="A1105" s="235"/>
      <c r="B1105" s="236" t="str">
        <f>IF(LEN(A1105)=0,"",INDEX('Smelter Look-up'!$A:$A,MATCH($A1105,'Smelter Look-up'!$E:$E,0)))</f>
        <v/>
      </c>
      <c r="C1105" s="242" t="str">
        <f>IF(LEN(A1105)=0,"",INDEX('Smelter Look-up'!$C:$C,MATCH($A1105,'Smelter Look-up'!$E:$E,0)))</f>
        <v/>
      </c>
      <c r="D1105" s="236"/>
      <c r="E1105" s="236" t="str">
        <f ca="1">IF(ISERROR($V1105),"",OFFSET('Smelter Look-up'!$D$4,$V1105-4,0)&amp;"")</f>
        <v/>
      </c>
      <c r="F1105" s="236" t="str">
        <f ca="1">IF(ISERROR($V1105),"",OFFSET('Smelter Look-up'!$E$4,$V1105-4,0))</f>
        <v/>
      </c>
      <c r="G1105" s="236" t="str">
        <f ca="1">IF(C1105=$X$4,"Enter smelter details", IF(ISERROR($V1105),"",OFFSET('Smelter Look-up'!$F$4,$V1105-4,0)))</f>
        <v/>
      </c>
      <c r="H1105" s="237" t="str">
        <f ca="1">IF(ISERROR($V1105),"",OFFSET('Smelter Look-up'!$G$4,$V1105-4,0))</f>
        <v/>
      </c>
      <c r="I1105" s="238" t="str">
        <f ca="1">IF(ISERROR($V1105),"",OFFSET('Smelter Look-up'!$H$4,$V1105-4,0))</f>
        <v/>
      </c>
      <c r="J1105" s="238" t="str">
        <f ca="1">IF(ISERROR($V1105),"",OFFSET('Smelter Look-up'!$I$4,$V1105-4,0))</f>
        <v/>
      </c>
      <c r="K1105" s="240"/>
      <c r="L1105" s="240"/>
      <c r="M1105" s="240"/>
      <c r="N1105" s="240"/>
      <c r="O1105" s="240"/>
      <c r="P1105" s="239"/>
      <c r="Q1105" s="241"/>
      <c r="R1105" s="236" t="str">
        <f ca="1">IF(ISERROR($V1105),"",OFFSET('Smelter Look-up'!$C$4,$V1105-4,0)&amp;"")</f>
        <v/>
      </c>
      <c r="S1105" s="250" t="str">
        <f t="shared" ca="1" si="51"/>
        <v/>
      </c>
      <c r="T1105" s="250" t="str">
        <f ca="1">IF(B1105="","",IF(ISERROR(MATCH($J1105,SorP!$B$1:$B$6230,0)),"",INDIRECT("'SorP'!$A$"&amp;MATCH($J1105,SorP!$B$1:$B$6230,0))))</f>
        <v/>
      </c>
      <c r="U1105" s="280"/>
      <c r="V1105" s="281" t="e">
        <f>IF(C1105="",NA(),MATCH($B1105&amp;$C1105,'Smelter Look-up'!$J:$J,0))</f>
        <v>#N/A</v>
      </c>
      <c r="W1105" s="282"/>
      <c r="X1105" s="282">
        <f t="shared" ca="1" si="52"/>
        <v>0</v>
      </c>
      <c r="Y1105" s="282"/>
      <c r="Z1105" s="282"/>
      <c r="AB1105" s="284" t="str">
        <f t="shared" si="53"/>
        <v/>
      </c>
    </row>
    <row r="1106" spans="1:28" s="283" customFormat="1" ht="20.25">
      <c r="A1106" s="235"/>
      <c r="B1106" s="236" t="str">
        <f>IF(LEN(A1106)=0,"",INDEX('Smelter Look-up'!$A:$A,MATCH($A1106,'Smelter Look-up'!$E:$E,0)))</f>
        <v/>
      </c>
      <c r="C1106" s="242" t="str">
        <f>IF(LEN(A1106)=0,"",INDEX('Smelter Look-up'!$C:$C,MATCH($A1106,'Smelter Look-up'!$E:$E,0)))</f>
        <v/>
      </c>
      <c r="D1106" s="236"/>
      <c r="E1106" s="236" t="str">
        <f ca="1">IF(ISERROR($V1106),"",OFFSET('Smelter Look-up'!$D$4,$V1106-4,0)&amp;"")</f>
        <v/>
      </c>
      <c r="F1106" s="236" t="str">
        <f ca="1">IF(ISERROR($V1106),"",OFFSET('Smelter Look-up'!$E$4,$V1106-4,0))</f>
        <v/>
      </c>
      <c r="G1106" s="236" t="str">
        <f ca="1">IF(C1106=$X$4,"Enter smelter details", IF(ISERROR($V1106),"",OFFSET('Smelter Look-up'!$F$4,$V1106-4,0)))</f>
        <v/>
      </c>
      <c r="H1106" s="237" t="str">
        <f ca="1">IF(ISERROR($V1106),"",OFFSET('Smelter Look-up'!$G$4,$V1106-4,0))</f>
        <v/>
      </c>
      <c r="I1106" s="238" t="str">
        <f ca="1">IF(ISERROR($V1106),"",OFFSET('Smelter Look-up'!$H$4,$V1106-4,0))</f>
        <v/>
      </c>
      <c r="J1106" s="238" t="str">
        <f ca="1">IF(ISERROR($V1106),"",OFFSET('Smelter Look-up'!$I$4,$V1106-4,0))</f>
        <v/>
      </c>
      <c r="K1106" s="240"/>
      <c r="L1106" s="240"/>
      <c r="M1106" s="240"/>
      <c r="N1106" s="240"/>
      <c r="O1106" s="240"/>
      <c r="P1106" s="239"/>
      <c r="Q1106" s="241"/>
      <c r="R1106" s="236" t="str">
        <f ca="1">IF(ISERROR($V1106),"",OFFSET('Smelter Look-up'!$C$4,$V1106-4,0)&amp;"")</f>
        <v/>
      </c>
      <c r="S1106" s="250" t="str">
        <f t="shared" ca="1" si="51"/>
        <v/>
      </c>
      <c r="T1106" s="250" t="str">
        <f ca="1">IF(B1106="","",IF(ISERROR(MATCH($J1106,SorP!$B$1:$B$6230,0)),"",INDIRECT("'SorP'!$A$"&amp;MATCH($J1106,SorP!$B$1:$B$6230,0))))</f>
        <v/>
      </c>
      <c r="U1106" s="280"/>
      <c r="V1106" s="281" t="e">
        <f>IF(C1106="",NA(),MATCH($B1106&amp;$C1106,'Smelter Look-up'!$J:$J,0))</f>
        <v>#N/A</v>
      </c>
      <c r="W1106" s="282"/>
      <c r="X1106" s="282">
        <f t="shared" ca="1" si="52"/>
        <v>0</v>
      </c>
      <c r="Y1106" s="282"/>
      <c r="Z1106" s="282"/>
      <c r="AB1106" s="284" t="str">
        <f t="shared" si="53"/>
        <v/>
      </c>
    </row>
    <row r="1107" spans="1:28" s="283" customFormat="1" ht="20.25">
      <c r="A1107" s="235"/>
      <c r="B1107" s="236" t="str">
        <f>IF(LEN(A1107)=0,"",INDEX('Smelter Look-up'!$A:$A,MATCH($A1107,'Smelter Look-up'!$E:$E,0)))</f>
        <v/>
      </c>
      <c r="C1107" s="242" t="str">
        <f>IF(LEN(A1107)=0,"",INDEX('Smelter Look-up'!$C:$C,MATCH($A1107,'Smelter Look-up'!$E:$E,0)))</f>
        <v/>
      </c>
      <c r="D1107" s="236"/>
      <c r="E1107" s="236" t="str">
        <f ca="1">IF(ISERROR($V1107),"",OFFSET('Smelter Look-up'!$D$4,$V1107-4,0)&amp;"")</f>
        <v/>
      </c>
      <c r="F1107" s="236" t="str">
        <f ca="1">IF(ISERROR($V1107),"",OFFSET('Smelter Look-up'!$E$4,$V1107-4,0))</f>
        <v/>
      </c>
      <c r="G1107" s="236" t="str">
        <f ca="1">IF(C1107=$X$4,"Enter smelter details", IF(ISERROR($V1107),"",OFFSET('Smelter Look-up'!$F$4,$V1107-4,0)))</f>
        <v/>
      </c>
      <c r="H1107" s="237" t="str">
        <f ca="1">IF(ISERROR($V1107),"",OFFSET('Smelter Look-up'!$G$4,$V1107-4,0))</f>
        <v/>
      </c>
      <c r="I1107" s="238" t="str">
        <f ca="1">IF(ISERROR($V1107),"",OFFSET('Smelter Look-up'!$H$4,$V1107-4,0))</f>
        <v/>
      </c>
      <c r="J1107" s="238" t="str">
        <f ca="1">IF(ISERROR($V1107),"",OFFSET('Smelter Look-up'!$I$4,$V1107-4,0))</f>
        <v/>
      </c>
      <c r="K1107" s="240"/>
      <c r="L1107" s="240"/>
      <c r="M1107" s="240"/>
      <c r="N1107" s="240"/>
      <c r="O1107" s="240"/>
      <c r="P1107" s="239"/>
      <c r="Q1107" s="241"/>
      <c r="R1107" s="236" t="str">
        <f ca="1">IF(ISERROR($V1107),"",OFFSET('Smelter Look-up'!$C$4,$V1107-4,0)&amp;"")</f>
        <v/>
      </c>
      <c r="S1107" s="250" t="str">
        <f t="shared" ca="1" si="51"/>
        <v/>
      </c>
      <c r="T1107" s="250" t="str">
        <f ca="1">IF(B1107="","",IF(ISERROR(MATCH($J1107,SorP!$B$1:$B$6230,0)),"",INDIRECT("'SorP'!$A$"&amp;MATCH($J1107,SorP!$B$1:$B$6230,0))))</f>
        <v/>
      </c>
      <c r="U1107" s="280"/>
      <c r="V1107" s="281" t="e">
        <f>IF(C1107="",NA(),MATCH($B1107&amp;$C1107,'Smelter Look-up'!$J:$J,0))</f>
        <v>#N/A</v>
      </c>
      <c r="W1107" s="282"/>
      <c r="X1107" s="282">
        <f t="shared" ca="1" si="52"/>
        <v>0</v>
      </c>
      <c r="Y1107" s="282"/>
      <c r="Z1107" s="282"/>
      <c r="AB1107" s="284" t="str">
        <f t="shared" si="53"/>
        <v/>
      </c>
    </row>
    <row r="1108" spans="1:28" s="283" customFormat="1" ht="20.25">
      <c r="A1108" s="235"/>
      <c r="B1108" s="236" t="str">
        <f>IF(LEN(A1108)=0,"",INDEX('Smelter Look-up'!$A:$A,MATCH($A1108,'Smelter Look-up'!$E:$E,0)))</f>
        <v/>
      </c>
      <c r="C1108" s="242" t="str">
        <f>IF(LEN(A1108)=0,"",INDEX('Smelter Look-up'!$C:$C,MATCH($A1108,'Smelter Look-up'!$E:$E,0)))</f>
        <v/>
      </c>
      <c r="D1108" s="236"/>
      <c r="E1108" s="236" t="str">
        <f ca="1">IF(ISERROR($V1108),"",OFFSET('Smelter Look-up'!$D$4,$V1108-4,0)&amp;"")</f>
        <v/>
      </c>
      <c r="F1108" s="236" t="str">
        <f ca="1">IF(ISERROR($V1108),"",OFFSET('Smelter Look-up'!$E$4,$V1108-4,0))</f>
        <v/>
      </c>
      <c r="G1108" s="236" t="str">
        <f ca="1">IF(C1108=$X$4,"Enter smelter details", IF(ISERROR($V1108),"",OFFSET('Smelter Look-up'!$F$4,$V1108-4,0)))</f>
        <v/>
      </c>
      <c r="H1108" s="237" t="str">
        <f ca="1">IF(ISERROR($V1108),"",OFFSET('Smelter Look-up'!$G$4,$V1108-4,0))</f>
        <v/>
      </c>
      <c r="I1108" s="238" t="str">
        <f ca="1">IF(ISERROR($V1108),"",OFFSET('Smelter Look-up'!$H$4,$V1108-4,0))</f>
        <v/>
      </c>
      <c r="J1108" s="238" t="str">
        <f ca="1">IF(ISERROR($V1108),"",OFFSET('Smelter Look-up'!$I$4,$V1108-4,0))</f>
        <v/>
      </c>
      <c r="K1108" s="240"/>
      <c r="L1108" s="240"/>
      <c r="M1108" s="240"/>
      <c r="N1108" s="240"/>
      <c r="O1108" s="240"/>
      <c r="P1108" s="239"/>
      <c r="Q1108" s="241"/>
      <c r="R1108" s="236" t="str">
        <f ca="1">IF(ISERROR($V1108),"",OFFSET('Smelter Look-up'!$C$4,$V1108-4,0)&amp;"")</f>
        <v/>
      </c>
      <c r="S1108" s="250" t="str">
        <f t="shared" ca="1" si="51"/>
        <v/>
      </c>
      <c r="T1108" s="250" t="str">
        <f ca="1">IF(B1108="","",IF(ISERROR(MATCH($J1108,SorP!$B$1:$B$6230,0)),"",INDIRECT("'SorP'!$A$"&amp;MATCH($J1108,SorP!$B$1:$B$6230,0))))</f>
        <v/>
      </c>
      <c r="U1108" s="280"/>
      <c r="V1108" s="281" t="e">
        <f>IF(C1108="",NA(),MATCH($B1108&amp;$C1108,'Smelter Look-up'!$J:$J,0))</f>
        <v>#N/A</v>
      </c>
      <c r="W1108" s="282"/>
      <c r="X1108" s="282">
        <f t="shared" ca="1" si="52"/>
        <v>0</v>
      </c>
      <c r="Y1108" s="282"/>
      <c r="Z1108" s="282"/>
      <c r="AB1108" s="284" t="str">
        <f t="shared" si="53"/>
        <v/>
      </c>
    </row>
    <row r="1109" spans="1:28" s="283" customFormat="1" ht="20.25">
      <c r="A1109" s="235"/>
      <c r="B1109" s="236" t="str">
        <f>IF(LEN(A1109)=0,"",INDEX('Smelter Look-up'!$A:$A,MATCH($A1109,'Smelter Look-up'!$E:$E,0)))</f>
        <v/>
      </c>
      <c r="C1109" s="242" t="str">
        <f>IF(LEN(A1109)=0,"",INDEX('Smelter Look-up'!$C:$C,MATCH($A1109,'Smelter Look-up'!$E:$E,0)))</f>
        <v/>
      </c>
      <c r="D1109" s="236"/>
      <c r="E1109" s="236" t="str">
        <f ca="1">IF(ISERROR($V1109),"",OFFSET('Smelter Look-up'!$D$4,$V1109-4,0)&amp;"")</f>
        <v/>
      </c>
      <c r="F1109" s="236" t="str">
        <f ca="1">IF(ISERROR($V1109),"",OFFSET('Smelter Look-up'!$E$4,$V1109-4,0))</f>
        <v/>
      </c>
      <c r="G1109" s="236" t="str">
        <f ca="1">IF(C1109=$X$4,"Enter smelter details", IF(ISERROR($V1109),"",OFFSET('Smelter Look-up'!$F$4,$V1109-4,0)))</f>
        <v/>
      </c>
      <c r="H1109" s="237" t="str">
        <f ca="1">IF(ISERROR($V1109),"",OFFSET('Smelter Look-up'!$G$4,$V1109-4,0))</f>
        <v/>
      </c>
      <c r="I1109" s="238" t="str">
        <f ca="1">IF(ISERROR($V1109),"",OFFSET('Smelter Look-up'!$H$4,$V1109-4,0))</f>
        <v/>
      </c>
      <c r="J1109" s="238" t="str">
        <f ca="1">IF(ISERROR($V1109),"",OFFSET('Smelter Look-up'!$I$4,$V1109-4,0))</f>
        <v/>
      </c>
      <c r="K1109" s="240"/>
      <c r="L1109" s="240"/>
      <c r="M1109" s="240"/>
      <c r="N1109" s="240"/>
      <c r="O1109" s="240"/>
      <c r="P1109" s="239"/>
      <c r="Q1109" s="241"/>
      <c r="R1109" s="236" t="str">
        <f ca="1">IF(ISERROR($V1109),"",OFFSET('Smelter Look-up'!$C$4,$V1109-4,0)&amp;"")</f>
        <v/>
      </c>
      <c r="S1109" s="250" t="str">
        <f t="shared" ca="1" si="51"/>
        <v/>
      </c>
      <c r="T1109" s="250" t="str">
        <f ca="1">IF(B1109="","",IF(ISERROR(MATCH($J1109,SorP!$B$1:$B$6230,0)),"",INDIRECT("'SorP'!$A$"&amp;MATCH($J1109,SorP!$B$1:$B$6230,0))))</f>
        <v/>
      </c>
      <c r="U1109" s="280"/>
      <c r="V1109" s="281" t="e">
        <f>IF(C1109="",NA(),MATCH($B1109&amp;$C1109,'Smelter Look-up'!$J:$J,0))</f>
        <v>#N/A</v>
      </c>
      <c r="W1109" s="282"/>
      <c r="X1109" s="282">
        <f t="shared" ca="1" si="52"/>
        <v>0</v>
      </c>
      <c r="Y1109" s="282"/>
      <c r="Z1109" s="282"/>
      <c r="AB1109" s="284" t="str">
        <f t="shared" si="53"/>
        <v/>
      </c>
    </row>
    <row r="1110" spans="1:28" s="283" customFormat="1" ht="20.25">
      <c r="A1110" s="235"/>
      <c r="B1110" s="236" t="str">
        <f>IF(LEN(A1110)=0,"",INDEX('Smelter Look-up'!$A:$A,MATCH($A1110,'Smelter Look-up'!$E:$E,0)))</f>
        <v/>
      </c>
      <c r="C1110" s="242" t="str">
        <f>IF(LEN(A1110)=0,"",INDEX('Smelter Look-up'!$C:$C,MATCH($A1110,'Smelter Look-up'!$E:$E,0)))</f>
        <v/>
      </c>
      <c r="D1110" s="236"/>
      <c r="E1110" s="236" t="str">
        <f ca="1">IF(ISERROR($V1110),"",OFFSET('Smelter Look-up'!$D$4,$V1110-4,0)&amp;"")</f>
        <v/>
      </c>
      <c r="F1110" s="236" t="str">
        <f ca="1">IF(ISERROR($V1110),"",OFFSET('Smelter Look-up'!$E$4,$V1110-4,0))</f>
        <v/>
      </c>
      <c r="G1110" s="236" t="str">
        <f ca="1">IF(C1110=$X$4,"Enter smelter details", IF(ISERROR($V1110),"",OFFSET('Smelter Look-up'!$F$4,$V1110-4,0)))</f>
        <v/>
      </c>
      <c r="H1110" s="237" t="str">
        <f ca="1">IF(ISERROR($V1110),"",OFFSET('Smelter Look-up'!$G$4,$V1110-4,0))</f>
        <v/>
      </c>
      <c r="I1110" s="238" t="str">
        <f ca="1">IF(ISERROR($V1110),"",OFFSET('Smelter Look-up'!$H$4,$V1110-4,0))</f>
        <v/>
      </c>
      <c r="J1110" s="238" t="str">
        <f ca="1">IF(ISERROR($V1110),"",OFFSET('Smelter Look-up'!$I$4,$V1110-4,0))</f>
        <v/>
      </c>
      <c r="K1110" s="240"/>
      <c r="L1110" s="240"/>
      <c r="M1110" s="240"/>
      <c r="N1110" s="240"/>
      <c r="O1110" s="240"/>
      <c r="P1110" s="239"/>
      <c r="Q1110" s="241"/>
      <c r="R1110" s="236" t="str">
        <f ca="1">IF(ISERROR($V1110),"",OFFSET('Smelter Look-up'!$C$4,$V1110-4,0)&amp;"")</f>
        <v/>
      </c>
      <c r="S1110" s="250" t="str">
        <f t="shared" ca="1" si="51"/>
        <v/>
      </c>
      <c r="T1110" s="250" t="str">
        <f ca="1">IF(B1110="","",IF(ISERROR(MATCH($J1110,SorP!$B$1:$B$6230,0)),"",INDIRECT("'SorP'!$A$"&amp;MATCH($J1110,SorP!$B$1:$B$6230,0))))</f>
        <v/>
      </c>
      <c r="U1110" s="280"/>
      <c r="V1110" s="281" t="e">
        <f>IF(C1110="",NA(),MATCH($B1110&amp;$C1110,'Smelter Look-up'!$J:$J,0))</f>
        <v>#N/A</v>
      </c>
      <c r="W1110" s="282"/>
      <c r="X1110" s="282">
        <f t="shared" ca="1" si="52"/>
        <v>0</v>
      </c>
      <c r="Y1110" s="282"/>
      <c r="Z1110" s="282"/>
      <c r="AB1110" s="284" t="str">
        <f t="shared" si="53"/>
        <v/>
      </c>
    </row>
    <row r="1111" spans="1:28" s="283" customFormat="1" ht="20.25">
      <c r="A1111" s="235"/>
      <c r="B1111" s="236" t="str">
        <f>IF(LEN(A1111)=0,"",INDEX('Smelter Look-up'!$A:$A,MATCH($A1111,'Smelter Look-up'!$E:$E,0)))</f>
        <v/>
      </c>
      <c r="C1111" s="242" t="str">
        <f>IF(LEN(A1111)=0,"",INDEX('Smelter Look-up'!$C:$C,MATCH($A1111,'Smelter Look-up'!$E:$E,0)))</f>
        <v/>
      </c>
      <c r="D1111" s="236"/>
      <c r="E1111" s="236" t="str">
        <f ca="1">IF(ISERROR($V1111),"",OFFSET('Smelter Look-up'!$D$4,$V1111-4,0)&amp;"")</f>
        <v/>
      </c>
      <c r="F1111" s="236" t="str">
        <f ca="1">IF(ISERROR($V1111),"",OFFSET('Smelter Look-up'!$E$4,$V1111-4,0))</f>
        <v/>
      </c>
      <c r="G1111" s="236" t="str">
        <f ca="1">IF(C1111=$X$4,"Enter smelter details", IF(ISERROR($V1111),"",OFFSET('Smelter Look-up'!$F$4,$V1111-4,0)))</f>
        <v/>
      </c>
      <c r="H1111" s="237" t="str">
        <f ca="1">IF(ISERROR($V1111),"",OFFSET('Smelter Look-up'!$G$4,$V1111-4,0))</f>
        <v/>
      </c>
      <c r="I1111" s="238" t="str">
        <f ca="1">IF(ISERROR($V1111),"",OFFSET('Smelter Look-up'!$H$4,$V1111-4,0))</f>
        <v/>
      </c>
      <c r="J1111" s="238" t="str">
        <f ca="1">IF(ISERROR($V1111),"",OFFSET('Smelter Look-up'!$I$4,$V1111-4,0))</f>
        <v/>
      </c>
      <c r="K1111" s="240"/>
      <c r="L1111" s="240"/>
      <c r="M1111" s="240"/>
      <c r="N1111" s="240"/>
      <c r="O1111" s="240"/>
      <c r="P1111" s="239"/>
      <c r="Q1111" s="241"/>
      <c r="R1111" s="236" t="str">
        <f ca="1">IF(ISERROR($V1111),"",OFFSET('Smelter Look-up'!$C$4,$V1111-4,0)&amp;"")</f>
        <v/>
      </c>
      <c r="S1111" s="250" t="str">
        <f t="shared" ca="1" si="51"/>
        <v/>
      </c>
      <c r="T1111" s="250" t="str">
        <f ca="1">IF(B1111="","",IF(ISERROR(MATCH($J1111,SorP!$B$1:$B$6230,0)),"",INDIRECT("'SorP'!$A$"&amp;MATCH($J1111,SorP!$B$1:$B$6230,0))))</f>
        <v/>
      </c>
      <c r="U1111" s="280"/>
      <c r="V1111" s="281" t="e">
        <f>IF(C1111="",NA(),MATCH($B1111&amp;$C1111,'Smelter Look-up'!$J:$J,0))</f>
        <v>#N/A</v>
      </c>
      <c r="W1111" s="282"/>
      <c r="X1111" s="282">
        <f t="shared" ca="1" si="52"/>
        <v>0</v>
      </c>
      <c r="Y1111" s="282"/>
      <c r="Z1111" s="282"/>
      <c r="AB1111" s="284" t="str">
        <f t="shared" si="53"/>
        <v/>
      </c>
    </row>
    <row r="1112" spans="1:28" s="283" customFormat="1" ht="20.25">
      <c r="A1112" s="235"/>
      <c r="B1112" s="236" t="str">
        <f>IF(LEN(A1112)=0,"",INDEX('Smelter Look-up'!$A:$A,MATCH($A1112,'Smelter Look-up'!$E:$E,0)))</f>
        <v/>
      </c>
      <c r="C1112" s="242" t="str">
        <f>IF(LEN(A1112)=0,"",INDEX('Smelter Look-up'!$C:$C,MATCH($A1112,'Smelter Look-up'!$E:$E,0)))</f>
        <v/>
      </c>
      <c r="D1112" s="236"/>
      <c r="E1112" s="236" t="str">
        <f ca="1">IF(ISERROR($V1112),"",OFFSET('Smelter Look-up'!$D$4,$V1112-4,0)&amp;"")</f>
        <v/>
      </c>
      <c r="F1112" s="236" t="str">
        <f ca="1">IF(ISERROR($V1112),"",OFFSET('Smelter Look-up'!$E$4,$V1112-4,0))</f>
        <v/>
      </c>
      <c r="G1112" s="236" t="str">
        <f ca="1">IF(C1112=$X$4,"Enter smelter details", IF(ISERROR($V1112),"",OFFSET('Smelter Look-up'!$F$4,$V1112-4,0)))</f>
        <v/>
      </c>
      <c r="H1112" s="237" t="str">
        <f ca="1">IF(ISERROR($V1112),"",OFFSET('Smelter Look-up'!$G$4,$V1112-4,0))</f>
        <v/>
      </c>
      <c r="I1112" s="238" t="str">
        <f ca="1">IF(ISERROR($V1112),"",OFFSET('Smelter Look-up'!$H$4,$V1112-4,0))</f>
        <v/>
      </c>
      <c r="J1112" s="238" t="str">
        <f ca="1">IF(ISERROR($V1112),"",OFFSET('Smelter Look-up'!$I$4,$V1112-4,0))</f>
        <v/>
      </c>
      <c r="K1112" s="240"/>
      <c r="L1112" s="240"/>
      <c r="M1112" s="240"/>
      <c r="N1112" s="240"/>
      <c r="O1112" s="240"/>
      <c r="P1112" s="239"/>
      <c r="Q1112" s="241"/>
      <c r="R1112" s="236" t="str">
        <f ca="1">IF(ISERROR($V1112),"",OFFSET('Smelter Look-up'!$C$4,$V1112-4,0)&amp;"")</f>
        <v/>
      </c>
      <c r="S1112" s="250" t="str">
        <f t="shared" ca="1" si="51"/>
        <v/>
      </c>
      <c r="T1112" s="250" t="str">
        <f ca="1">IF(B1112="","",IF(ISERROR(MATCH($J1112,SorP!$B$1:$B$6230,0)),"",INDIRECT("'SorP'!$A$"&amp;MATCH($J1112,SorP!$B$1:$B$6230,0))))</f>
        <v/>
      </c>
      <c r="U1112" s="280"/>
      <c r="V1112" s="281" t="e">
        <f>IF(C1112="",NA(),MATCH($B1112&amp;$C1112,'Smelter Look-up'!$J:$J,0))</f>
        <v>#N/A</v>
      </c>
      <c r="W1112" s="282"/>
      <c r="X1112" s="282">
        <f t="shared" ca="1" si="52"/>
        <v>0</v>
      </c>
      <c r="Y1112" s="282"/>
      <c r="Z1112" s="282"/>
      <c r="AB1112" s="284" t="str">
        <f t="shared" si="53"/>
        <v/>
      </c>
    </row>
    <row r="1113" spans="1:28" s="283" customFormat="1" ht="20.25">
      <c r="A1113" s="235"/>
      <c r="B1113" s="236" t="str">
        <f>IF(LEN(A1113)=0,"",INDEX('Smelter Look-up'!$A:$A,MATCH($A1113,'Smelter Look-up'!$E:$E,0)))</f>
        <v/>
      </c>
      <c r="C1113" s="242" t="str">
        <f>IF(LEN(A1113)=0,"",INDEX('Smelter Look-up'!$C:$C,MATCH($A1113,'Smelter Look-up'!$E:$E,0)))</f>
        <v/>
      </c>
      <c r="D1113" s="236"/>
      <c r="E1113" s="236" t="str">
        <f ca="1">IF(ISERROR($V1113),"",OFFSET('Smelter Look-up'!$D$4,$V1113-4,0)&amp;"")</f>
        <v/>
      </c>
      <c r="F1113" s="236" t="str">
        <f ca="1">IF(ISERROR($V1113),"",OFFSET('Smelter Look-up'!$E$4,$V1113-4,0))</f>
        <v/>
      </c>
      <c r="G1113" s="236" t="str">
        <f ca="1">IF(C1113=$X$4,"Enter smelter details", IF(ISERROR($V1113),"",OFFSET('Smelter Look-up'!$F$4,$V1113-4,0)))</f>
        <v/>
      </c>
      <c r="H1113" s="237" t="str">
        <f ca="1">IF(ISERROR($V1113),"",OFFSET('Smelter Look-up'!$G$4,$V1113-4,0))</f>
        <v/>
      </c>
      <c r="I1113" s="238" t="str">
        <f ca="1">IF(ISERROR($V1113),"",OFFSET('Smelter Look-up'!$H$4,$V1113-4,0))</f>
        <v/>
      </c>
      <c r="J1113" s="238" t="str">
        <f ca="1">IF(ISERROR($V1113),"",OFFSET('Smelter Look-up'!$I$4,$V1113-4,0))</f>
        <v/>
      </c>
      <c r="K1113" s="240"/>
      <c r="L1113" s="240"/>
      <c r="M1113" s="240"/>
      <c r="N1113" s="240"/>
      <c r="O1113" s="240"/>
      <c r="P1113" s="239"/>
      <c r="Q1113" s="241"/>
      <c r="R1113" s="236" t="str">
        <f ca="1">IF(ISERROR($V1113),"",OFFSET('Smelter Look-up'!$C$4,$V1113-4,0)&amp;"")</f>
        <v/>
      </c>
      <c r="S1113" s="250" t="str">
        <f t="shared" ca="1" si="51"/>
        <v/>
      </c>
      <c r="T1113" s="250" t="str">
        <f ca="1">IF(B1113="","",IF(ISERROR(MATCH($J1113,SorP!$B$1:$B$6230,0)),"",INDIRECT("'SorP'!$A$"&amp;MATCH($J1113,SorP!$B$1:$B$6230,0))))</f>
        <v/>
      </c>
      <c r="U1113" s="280"/>
      <c r="V1113" s="281" t="e">
        <f>IF(C1113="",NA(),MATCH($B1113&amp;$C1113,'Smelter Look-up'!$J:$J,0))</f>
        <v>#N/A</v>
      </c>
      <c r="W1113" s="282"/>
      <c r="X1113" s="282">
        <f t="shared" ca="1" si="52"/>
        <v>0</v>
      </c>
      <c r="Y1113" s="282"/>
      <c r="Z1113" s="282"/>
      <c r="AB1113" s="284" t="str">
        <f t="shared" si="53"/>
        <v/>
      </c>
    </row>
    <row r="1114" spans="1:28" s="283" customFormat="1" ht="20.25">
      <c r="A1114" s="235"/>
      <c r="B1114" s="236" t="str">
        <f>IF(LEN(A1114)=0,"",INDEX('Smelter Look-up'!$A:$A,MATCH($A1114,'Smelter Look-up'!$E:$E,0)))</f>
        <v/>
      </c>
      <c r="C1114" s="242" t="str">
        <f>IF(LEN(A1114)=0,"",INDEX('Smelter Look-up'!$C:$C,MATCH($A1114,'Smelter Look-up'!$E:$E,0)))</f>
        <v/>
      </c>
      <c r="D1114" s="236"/>
      <c r="E1114" s="236" t="str">
        <f ca="1">IF(ISERROR($V1114),"",OFFSET('Smelter Look-up'!$D$4,$V1114-4,0)&amp;"")</f>
        <v/>
      </c>
      <c r="F1114" s="236" t="str">
        <f ca="1">IF(ISERROR($V1114),"",OFFSET('Smelter Look-up'!$E$4,$V1114-4,0))</f>
        <v/>
      </c>
      <c r="G1114" s="236" t="str">
        <f ca="1">IF(C1114=$X$4,"Enter smelter details", IF(ISERROR($V1114),"",OFFSET('Smelter Look-up'!$F$4,$V1114-4,0)))</f>
        <v/>
      </c>
      <c r="H1114" s="237" t="str">
        <f ca="1">IF(ISERROR($V1114),"",OFFSET('Smelter Look-up'!$G$4,$V1114-4,0))</f>
        <v/>
      </c>
      <c r="I1114" s="238" t="str">
        <f ca="1">IF(ISERROR($V1114),"",OFFSET('Smelter Look-up'!$H$4,$V1114-4,0))</f>
        <v/>
      </c>
      <c r="J1114" s="238" t="str">
        <f ca="1">IF(ISERROR($V1114),"",OFFSET('Smelter Look-up'!$I$4,$V1114-4,0))</f>
        <v/>
      </c>
      <c r="K1114" s="240"/>
      <c r="L1114" s="240"/>
      <c r="M1114" s="240"/>
      <c r="N1114" s="240"/>
      <c r="O1114" s="240"/>
      <c r="P1114" s="239"/>
      <c r="Q1114" s="241"/>
      <c r="R1114" s="236" t="str">
        <f ca="1">IF(ISERROR($V1114),"",OFFSET('Smelter Look-up'!$C$4,$V1114-4,0)&amp;"")</f>
        <v/>
      </c>
      <c r="S1114" s="250" t="str">
        <f t="shared" ca="1" si="51"/>
        <v/>
      </c>
      <c r="T1114" s="250" t="str">
        <f ca="1">IF(B1114="","",IF(ISERROR(MATCH($J1114,SorP!$B$1:$B$6230,0)),"",INDIRECT("'SorP'!$A$"&amp;MATCH($J1114,SorP!$B$1:$B$6230,0))))</f>
        <v/>
      </c>
      <c r="U1114" s="280"/>
      <c r="V1114" s="281" t="e">
        <f>IF(C1114="",NA(),MATCH($B1114&amp;$C1114,'Smelter Look-up'!$J:$J,0))</f>
        <v>#N/A</v>
      </c>
      <c r="W1114" s="282"/>
      <c r="X1114" s="282">
        <f t="shared" ca="1" si="52"/>
        <v>0</v>
      </c>
      <c r="Y1114" s="282"/>
      <c r="Z1114" s="282"/>
      <c r="AB1114" s="284" t="str">
        <f t="shared" si="53"/>
        <v/>
      </c>
    </row>
    <row r="1115" spans="1:28" s="283" customFormat="1" ht="20.25">
      <c r="A1115" s="235"/>
      <c r="B1115" s="236" t="str">
        <f>IF(LEN(A1115)=0,"",INDEX('Smelter Look-up'!$A:$A,MATCH($A1115,'Smelter Look-up'!$E:$E,0)))</f>
        <v/>
      </c>
      <c r="C1115" s="242" t="str">
        <f>IF(LEN(A1115)=0,"",INDEX('Smelter Look-up'!$C:$C,MATCH($A1115,'Smelter Look-up'!$E:$E,0)))</f>
        <v/>
      </c>
      <c r="D1115" s="236"/>
      <c r="E1115" s="236" t="str">
        <f ca="1">IF(ISERROR($V1115),"",OFFSET('Smelter Look-up'!$D$4,$V1115-4,0)&amp;"")</f>
        <v/>
      </c>
      <c r="F1115" s="236" t="str">
        <f ca="1">IF(ISERROR($V1115),"",OFFSET('Smelter Look-up'!$E$4,$V1115-4,0))</f>
        <v/>
      </c>
      <c r="G1115" s="236" t="str">
        <f ca="1">IF(C1115=$X$4,"Enter smelter details", IF(ISERROR($V1115),"",OFFSET('Smelter Look-up'!$F$4,$V1115-4,0)))</f>
        <v/>
      </c>
      <c r="H1115" s="237" t="str">
        <f ca="1">IF(ISERROR($V1115),"",OFFSET('Smelter Look-up'!$G$4,$V1115-4,0))</f>
        <v/>
      </c>
      <c r="I1115" s="238" t="str">
        <f ca="1">IF(ISERROR($V1115),"",OFFSET('Smelter Look-up'!$H$4,$V1115-4,0))</f>
        <v/>
      </c>
      <c r="J1115" s="238" t="str">
        <f ca="1">IF(ISERROR($V1115),"",OFFSET('Smelter Look-up'!$I$4,$V1115-4,0))</f>
        <v/>
      </c>
      <c r="K1115" s="240"/>
      <c r="L1115" s="240"/>
      <c r="M1115" s="240"/>
      <c r="N1115" s="240"/>
      <c r="O1115" s="240"/>
      <c r="P1115" s="239"/>
      <c r="Q1115" s="241"/>
      <c r="R1115" s="236" t="str">
        <f ca="1">IF(ISERROR($V1115),"",OFFSET('Smelter Look-up'!$C$4,$V1115-4,0)&amp;"")</f>
        <v/>
      </c>
      <c r="S1115" s="250" t="str">
        <f t="shared" ca="1" si="51"/>
        <v/>
      </c>
      <c r="T1115" s="250" t="str">
        <f ca="1">IF(B1115="","",IF(ISERROR(MATCH($J1115,SorP!$B$1:$B$6230,0)),"",INDIRECT("'SorP'!$A$"&amp;MATCH($J1115,SorP!$B$1:$B$6230,0))))</f>
        <v/>
      </c>
      <c r="U1115" s="280"/>
      <c r="V1115" s="281" t="e">
        <f>IF(C1115="",NA(),MATCH($B1115&amp;$C1115,'Smelter Look-up'!$J:$J,0))</f>
        <v>#N/A</v>
      </c>
      <c r="W1115" s="282"/>
      <c r="X1115" s="282">
        <f t="shared" ca="1" si="52"/>
        <v>0</v>
      </c>
      <c r="Y1115" s="282"/>
      <c r="Z1115" s="282"/>
      <c r="AB1115" s="284" t="str">
        <f t="shared" si="53"/>
        <v/>
      </c>
    </row>
    <row r="1116" spans="1:28" s="283" customFormat="1" ht="20.25">
      <c r="A1116" s="235"/>
      <c r="B1116" s="236" t="str">
        <f>IF(LEN(A1116)=0,"",INDEX('Smelter Look-up'!$A:$A,MATCH($A1116,'Smelter Look-up'!$E:$E,0)))</f>
        <v/>
      </c>
      <c r="C1116" s="242" t="str">
        <f>IF(LEN(A1116)=0,"",INDEX('Smelter Look-up'!$C:$C,MATCH($A1116,'Smelter Look-up'!$E:$E,0)))</f>
        <v/>
      </c>
      <c r="D1116" s="236"/>
      <c r="E1116" s="236" t="str">
        <f ca="1">IF(ISERROR($V1116),"",OFFSET('Smelter Look-up'!$D$4,$V1116-4,0)&amp;"")</f>
        <v/>
      </c>
      <c r="F1116" s="236" t="str">
        <f ca="1">IF(ISERROR($V1116),"",OFFSET('Smelter Look-up'!$E$4,$V1116-4,0))</f>
        <v/>
      </c>
      <c r="G1116" s="236" t="str">
        <f ca="1">IF(C1116=$X$4,"Enter smelter details", IF(ISERROR($V1116),"",OFFSET('Smelter Look-up'!$F$4,$V1116-4,0)))</f>
        <v/>
      </c>
      <c r="H1116" s="237" t="str">
        <f ca="1">IF(ISERROR($V1116),"",OFFSET('Smelter Look-up'!$G$4,$V1116-4,0))</f>
        <v/>
      </c>
      <c r="I1116" s="238" t="str">
        <f ca="1">IF(ISERROR($V1116),"",OFFSET('Smelter Look-up'!$H$4,$V1116-4,0))</f>
        <v/>
      </c>
      <c r="J1116" s="238" t="str">
        <f ca="1">IF(ISERROR($V1116),"",OFFSET('Smelter Look-up'!$I$4,$V1116-4,0))</f>
        <v/>
      </c>
      <c r="K1116" s="240"/>
      <c r="L1116" s="240"/>
      <c r="M1116" s="240"/>
      <c r="N1116" s="240"/>
      <c r="O1116" s="240"/>
      <c r="P1116" s="239"/>
      <c r="Q1116" s="241"/>
      <c r="R1116" s="236" t="str">
        <f ca="1">IF(ISERROR($V1116),"",OFFSET('Smelter Look-up'!$C$4,$V1116-4,0)&amp;"")</f>
        <v/>
      </c>
      <c r="S1116" s="250" t="str">
        <f t="shared" ca="1" si="51"/>
        <v/>
      </c>
      <c r="T1116" s="250" t="str">
        <f ca="1">IF(B1116="","",IF(ISERROR(MATCH($J1116,SorP!$B$1:$B$6230,0)),"",INDIRECT("'SorP'!$A$"&amp;MATCH($J1116,SorP!$B$1:$B$6230,0))))</f>
        <v/>
      </c>
      <c r="U1116" s="280"/>
      <c r="V1116" s="281" t="e">
        <f>IF(C1116="",NA(),MATCH($B1116&amp;$C1116,'Smelter Look-up'!$J:$J,0))</f>
        <v>#N/A</v>
      </c>
      <c r="W1116" s="282"/>
      <c r="X1116" s="282">
        <f t="shared" ca="1" si="52"/>
        <v>0</v>
      </c>
      <c r="Y1116" s="282"/>
      <c r="Z1116" s="282"/>
      <c r="AB1116" s="284" t="str">
        <f t="shared" si="53"/>
        <v/>
      </c>
    </row>
    <row r="1117" spans="1:28" s="283" customFormat="1" ht="20.25">
      <c r="A1117" s="235"/>
      <c r="B1117" s="236" t="str">
        <f>IF(LEN(A1117)=0,"",INDEX('Smelter Look-up'!$A:$A,MATCH($A1117,'Smelter Look-up'!$E:$E,0)))</f>
        <v/>
      </c>
      <c r="C1117" s="242" t="str">
        <f>IF(LEN(A1117)=0,"",INDEX('Smelter Look-up'!$C:$C,MATCH($A1117,'Smelter Look-up'!$E:$E,0)))</f>
        <v/>
      </c>
      <c r="D1117" s="236"/>
      <c r="E1117" s="236" t="str">
        <f ca="1">IF(ISERROR($V1117),"",OFFSET('Smelter Look-up'!$D$4,$V1117-4,0)&amp;"")</f>
        <v/>
      </c>
      <c r="F1117" s="236" t="str">
        <f ca="1">IF(ISERROR($V1117),"",OFFSET('Smelter Look-up'!$E$4,$V1117-4,0))</f>
        <v/>
      </c>
      <c r="G1117" s="236" t="str">
        <f ca="1">IF(C1117=$X$4,"Enter smelter details", IF(ISERROR($V1117),"",OFFSET('Smelter Look-up'!$F$4,$V1117-4,0)))</f>
        <v/>
      </c>
      <c r="H1117" s="237" t="str">
        <f ca="1">IF(ISERROR($V1117),"",OFFSET('Smelter Look-up'!$G$4,$V1117-4,0))</f>
        <v/>
      </c>
      <c r="I1117" s="238" t="str">
        <f ca="1">IF(ISERROR($V1117),"",OFFSET('Smelter Look-up'!$H$4,$V1117-4,0))</f>
        <v/>
      </c>
      <c r="J1117" s="238" t="str">
        <f ca="1">IF(ISERROR($V1117),"",OFFSET('Smelter Look-up'!$I$4,$V1117-4,0))</f>
        <v/>
      </c>
      <c r="K1117" s="240"/>
      <c r="L1117" s="240"/>
      <c r="M1117" s="240"/>
      <c r="N1117" s="240"/>
      <c r="O1117" s="240"/>
      <c r="P1117" s="239"/>
      <c r="Q1117" s="241"/>
      <c r="R1117" s="236" t="str">
        <f ca="1">IF(ISERROR($V1117),"",OFFSET('Smelter Look-up'!$C$4,$V1117-4,0)&amp;"")</f>
        <v/>
      </c>
      <c r="S1117" s="250" t="str">
        <f t="shared" ca="1" si="51"/>
        <v/>
      </c>
      <c r="T1117" s="250" t="str">
        <f ca="1">IF(B1117="","",IF(ISERROR(MATCH($J1117,SorP!$B$1:$B$6230,0)),"",INDIRECT("'SorP'!$A$"&amp;MATCH($J1117,SorP!$B$1:$B$6230,0))))</f>
        <v/>
      </c>
      <c r="U1117" s="280"/>
      <c r="V1117" s="281" t="e">
        <f>IF(C1117="",NA(),MATCH($B1117&amp;$C1117,'Smelter Look-up'!$J:$J,0))</f>
        <v>#N/A</v>
      </c>
      <c r="W1117" s="282"/>
      <c r="X1117" s="282">
        <f t="shared" ca="1" si="52"/>
        <v>0</v>
      </c>
      <c r="Y1117" s="282"/>
      <c r="Z1117" s="282"/>
      <c r="AB1117" s="284" t="str">
        <f t="shared" si="53"/>
        <v/>
      </c>
    </row>
    <row r="1118" spans="1:28" s="283" customFormat="1" ht="20.25">
      <c r="A1118" s="235"/>
      <c r="B1118" s="236" t="str">
        <f>IF(LEN(A1118)=0,"",INDEX('Smelter Look-up'!$A:$A,MATCH($A1118,'Smelter Look-up'!$E:$E,0)))</f>
        <v/>
      </c>
      <c r="C1118" s="242" t="str">
        <f>IF(LEN(A1118)=0,"",INDEX('Smelter Look-up'!$C:$C,MATCH($A1118,'Smelter Look-up'!$E:$E,0)))</f>
        <v/>
      </c>
      <c r="D1118" s="236"/>
      <c r="E1118" s="236" t="str">
        <f ca="1">IF(ISERROR($V1118),"",OFFSET('Smelter Look-up'!$D$4,$V1118-4,0)&amp;"")</f>
        <v/>
      </c>
      <c r="F1118" s="236" t="str">
        <f ca="1">IF(ISERROR($V1118),"",OFFSET('Smelter Look-up'!$E$4,$V1118-4,0))</f>
        <v/>
      </c>
      <c r="G1118" s="236" t="str">
        <f ca="1">IF(C1118=$X$4,"Enter smelter details", IF(ISERROR($V1118),"",OFFSET('Smelter Look-up'!$F$4,$V1118-4,0)))</f>
        <v/>
      </c>
      <c r="H1118" s="237" t="str">
        <f ca="1">IF(ISERROR($V1118),"",OFFSET('Smelter Look-up'!$G$4,$V1118-4,0))</f>
        <v/>
      </c>
      <c r="I1118" s="238" t="str">
        <f ca="1">IF(ISERROR($V1118),"",OFFSET('Smelter Look-up'!$H$4,$V1118-4,0))</f>
        <v/>
      </c>
      <c r="J1118" s="238" t="str">
        <f ca="1">IF(ISERROR($V1118),"",OFFSET('Smelter Look-up'!$I$4,$V1118-4,0))</f>
        <v/>
      </c>
      <c r="K1118" s="240"/>
      <c r="L1118" s="240"/>
      <c r="M1118" s="240"/>
      <c r="N1118" s="240"/>
      <c r="O1118" s="240"/>
      <c r="P1118" s="239"/>
      <c r="Q1118" s="241"/>
      <c r="R1118" s="236" t="str">
        <f ca="1">IF(ISERROR($V1118),"",OFFSET('Smelter Look-up'!$C$4,$V1118-4,0)&amp;"")</f>
        <v/>
      </c>
      <c r="S1118" s="250" t="str">
        <f t="shared" ca="1" si="51"/>
        <v/>
      </c>
      <c r="T1118" s="250" t="str">
        <f ca="1">IF(B1118="","",IF(ISERROR(MATCH($J1118,SorP!$B$1:$B$6230,0)),"",INDIRECT("'SorP'!$A$"&amp;MATCH($J1118,SorP!$B$1:$B$6230,0))))</f>
        <v/>
      </c>
      <c r="U1118" s="280"/>
      <c r="V1118" s="281" t="e">
        <f>IF(C1118="",NA(),MATCH($B1118&amp;$C1118,'Smelter Look-up'!$J:$J,0))</f>
        <v>#N/A</v>
      </c>
      <c r="W1118" s="282"/>
      <c r="X1118" s="282">
        <f t="shared" ca="1" si="52"/>
        <v>0</v>
      </c>
      <c r="Y1118" s="282"/>
      <c r="Z1118" s="282"/>
      <c r="AB1118" s="284" t="str">
        <f t="shared" si="53"/>
        <v/>
      </c>
    </row>
    <row r="1119" spans="1:28" s="283" customFormat="1" ht="20.25">
      <c r="A1119" s="235"/>
      <c r="B1119" s="236" t="str">
        <f>IF(LEN(A1119)=0,"",INDEX('Smelter Look-up'!$A:$A,MATCH($A1119,'Smelter Look-up'!$E:$E,0)))</f>
        <v/>
      </c>
      <c r="C1119" s="242" t="str">
        <f>IF(LEN(A1119)=0,"",INDEX('Smelter Look-up'!$C:$C,MATCH($A1119,'Smelter Look-up'!$E:$E,0)))</f>
        <v/>
      </c>
      <c r="D1119" s="236"/>
      <c r="E1119" s="236" t="str">
        <f ca="1">IF(ISERROR($V1119),"",OFFSET('Smelter Look-up'!$D$4,$V1119-4,0)&amp;"")</f>
        <v/>
      </c>
      <c r="F1119" s="236" t="str">
        <f ca="1">IF(ISERROR($V1119),"",OFFSET('Smelter Look-up'!$E$4,$V1119-4,0))</f>
        <v/>
      </c>
      <c r="G1119" s="236" t="str">
        <f ca="1">IF(C1119=$X$4,"Enter smelter details", IF(ISERROR($V1119),"",OFFSET('Smelter Look-up'!$F$4,$V1119-4,0)))</f>
        <v/>
      </c>
      <c r="H1119" s="237" t="str">
        <f ca="1">IF(ISERROR($V1119),"",OFFSET('Smelter Look-up'!$G$4,$V1119-4,0))</f>
        <v/>
      </c>
      <c r="I1119" s="238" t="str">
        <f ca="1">IF(ISERROR($V1119),"",OFFSET('Smelter Look-up'!$H$4,$V1119-4,0))</f>
        <v/>
      </c>
      <c r="J1119" s="238" t="str">
        <f ca="1">IF(ISERROR($V1119),"",OFFSET('Smelter Look-up'!$I$4,$V1119-4,0))</f>
        <v/>
      </c>
      <c r="K1119" s="240"/>
      <c r="L1119" s="240"/>
      <c r="M1119" s="240"/>
      <c r="N1119" s="240"/>
      <c r="O1119" s="240"/>
      <c r="P1119" s="239"/>
      <c r="Q1119" s="241"/>
      <c r="R1119" s="236" t="str">
        <f ca="1">IF(ISERROR($V1119),"",OFFSET('Smelter Look-up'!$C$4,$V1119-4,0)&amp;"")</f>
        <v/>
      </c>
      <c r="S1119" s="250" t="str">
        <f t="shared" ca="1" si="51"/>
        <v/>
      </c>
      <c r="T1119" s="250" t="str">
        <f ca="1">IF(B1119="","",IF(ISERROR(MATCH($J1119,SorP!$B$1:$B$6230,0)),"",INDIRECT("'SorP'!$A$"&amp;MATCH($J1119,SorP!$B$1:$B$6230,0))))</f>
        <v/>
      </c>
      <c r="U1119" s="280"/>
      <c r="V1119" s="281" t="e">
        <f>IF(C1119="",NA(),MATCH($B1119&amp;$C1119,'Smelter Look-up'!$J:$J,0))</f>
        <v>#N/A</v>
      </c>
      <c r="W1119" s="282"/>
      <c r="X1119" s="282">
        <f t="shared" ca="1" si="52"/>
        <v>0</v>
      </c>
      <c r="Y1119" s="282"/>
      <c r="Z1119" s="282"/>
      <c r="AB1119" s="284" t="str">
        <f t="shared" si="53"/>
        <v/>
      </c>
    </row>
    <row r="1120" spans="1:28" s="283" customFormat="1" ht="20.25">
      <c r="A1120" s="235"/>
      <c r="B1120" s="236" t="str">
        <f>IF(LEN(A1120)=0,"",INDEX('Smelter Look-up'!$A:$A,MATCH($A1120,'Smelter Look-up'!$E:$E,0)))</f>
        <v/>
      </c>
      <c r="C1120" s="242" t="str">
        <f>IF(LEN(A1120)=0,"",INDEX('Smelter Look-up'!$C:$C,MATCH($A1120,'Smelter Look-up'!$E:$E,0)))</f>
        <v/>
      </c>
      <c r="D1120" s="236"/>
      <c r="E1120" s="236" t="str">
        <f ca="1">IF(ISERROR($V1120),"",OFFSET('Smelter Look-up'!$D$4,$V1120-4,0)&amp;"")</f>
        <v/>
      </c>
      <c r="F1120" s="236" t="str">
        <f ca="1">IF(ISERROR($V1120),"",OFFSET('Smelter Look-up'!$E$4,$V1120-4,0))</f>
        <v/>
      </c>
      <c r="G1120" s="236" t="str">
        <f ca="1">IF(C1120=$X$4,"Enter smelter details", IF(ISERROR($V1120),"",OFFSET('Smelter Look-up'!$F$4,$V1120-4,0)))</f>
        <v/>
      </c>
      <c r="H1120" s="237" t="str">
        <f ca="1">IF(ISERROR($V1120),"",OFFSET('Smelter Look-up'!$G$4,$V1120-4,0))</f>
        <v/>
      </c>
      <c r="I1120" s="238" t="str">
        <f ca="1">IF(ISERROR($V1120),"",OFFSET('Smelter Look-up'!$H$4,$V1120-4,0))</f>
        <v/>
      </c>
      <c r="J1120" s="238" t="str">
        <f ca="1">IF(ISERROR($V1120),"",OFFSET('Smelter Look-up'!$I$4,$V1120-4,0))</f>
        <v/>
      </c>
      <c r="K1120" s="240"/>
      <c r="L1120" s="240"/>
      <c r="M1120" s="240"/>
      <c r="N1120" s="240"/>
      <c r="O1120" s="240"/>
      <c r="P1120" s="239"/>
      <c r="Q1120" s="241"/>
      <c r="R1120" s="236" t="str">
        <f ca="1">IF(ISERROR($V1120),"",OFFSET('Smelter Look-up'!$C$4,$V1120-4,0)&amp;"")</f>
        <v/>
      </c>
      <c r="S1120" s="250" t="str">
        <f t="shared" ca="1" si="51"/>
        <v/>
      </c>
      <c r="T1120" s="250" t="str">
        <f ca="1">IF(B1120="","",IF(ISERROR(MATCH($J1120,SorP!$B$1:$B$6230,0)),"",INDIRECT("'SorP'!$A$"&amp;MATCH($J1120,SorP!$B$1:$B$6230,0))))</f>
        <v/>
      </c>
      <c r="U1120" s="280"/>
      <c r="V1120" s="281" t="e">
        <f>IF(C1120="",NA(),MATCH($B1120&amp;$C1120,'Smelter Look-up'!$J:$J,0))</f>
        <v>#N/A</v>
      </c>
      <c r="W1120" s="282"/>
      <c r="X1120" s="282">
        <f t="shared" ca="1" si="52"/>
        <v>0</v>
      </c>
      <c r="Y1120" s="282"/>
      <c r="Z1120" s="282"/>
      <c r="AB1120" s="284" t="str">
        <f t="shared" si="53"/>
        <v/>
      </c>
    </row>
    <row r="1121" spans="1:28" s="283" customFormat="1" ht="20.25">
      <c r="A1121" s="235"/>
      <c r="B1121" s="236" t="str">
        <f>IF(LEN(A1121)=0,"",INDEX('Smelter Look-up'!$A:$A,MATCH($A1121,'Smelter Look-up'!$E:$E,0)))</f>
        <v/>
      </c>
      <c r="C1121" s="242" t="str">
        <f>IF(LEN(A1121)=0,"",INDEX('Smelter Look-up'!$C:$C,MATCH($A1121,'Smelter Look-up'!$E:$E,0)))</f>
        <v/>
      </c>
      <c r="D1121" s="236"/>
      <c r="E1121" s="236" t="str">
        <f ca="1">IF(ISERROR($V1121),"",OFFSET('Smelter Look-up'!$D$4,$V1121-4,0)&amp;"")</f>
        <v/>
      </c>
      <c r="F1121" s="236" t="str">
        <f ca="1">IF(ISERROR($V1121),"",OFFSET('Smelter Look-up'!$E$4,$V1121-4,0))</f>
        <v/>
      </c>
      <c r="G1121" s="236" t="str">
        <f ca="1">IF(C1121=$X$4,"Enter smelter details", IF(ISERROR($V1121),"",OFFSET('Smelter Look-up'!$F$4,$V1121-4,0)))</f>
        <v/>
      </c>
      <c r="H1121" s="237" t="str">
        <f ca="1">IF(ISERROR($V1121),"",OFFSET('Smelter Look-up'!$G$4,$V1121-4,0))</f>
        <v/>
      </c>
      <c r="I1121" s="238" t="str">
        <f ca="1">IF(ISERROR($V1121),"",OFFSET('Smelter Look-up'!$H$4,$V1121-4,0))</f>
        <v/>
      </c>
      <c r="J1121" s="238" t="str">
        <f ca="1">IF(ISERROR($V1121),"",OFFSET('Smelter Look-up'!$I$4,$V1121-4,0))</f>
        <v/>
      </c>
      <c r="K1121" s="240"/>
      <c r="L1121" s="240"/>
      <c r="M1121" s="240"/>
      <c r="N1121" s="240"/>
      <c r="O1121" s="240"/>
      <c r="P1121" s="239"/>
      <c r="Q1121" s="241"/>
      <c r="R1121" s="236" t="str">
        <f ca="1">IF(ISERROR($V1121),"",OFFSET('Smelter Look-up'!$C$4,$V1121-4,0)&amp;"")</f>
        <v/>
      </c>
      <c r="S1121" s="250" t="str">
        <f t="shared" ca="1" si="51"/>
        <v/>
      </c>
      <c r="T1121" s="250" t="str">
        <f ca="1">IF(B1121="","",IF(ISERROR(MATCH($J1121,SorP!$B$1:$B$6230,0)),"",INDIRECT("'SorP'!$A$"&amp;MATCH($J1121,SorP!$B$1:$B$6230,0))))</f>
        <v/>
      </c>
      <c r="U1121" s="280"/>
      <c r="V1121" s="281" t="e">
        <f>IF(C1121="",NA(),MATCH($B1121&amp;$C1121,'Smelter Look-up'!$J:$J,0))</f>
        <v>#N/A</v>
      </c>
      <c r="W1121" s="282"/>
      <c r="X1121" s="282">
        <f t="shared" ca="1" si="52"/>
        <v>0</v>
      </c>
      <c r="Y1121" s="282"/>
      <c r="Z1121" s="282"/>
      <c r="AB1121" s="284" t="str">
        <f t="shared" si="53"/>
        <v/>
      </c>
    </row>
    <row r="1122" spans="1:28" s="283" customFormat="1" ht="20.25">
      <c r="A1122" s="235"/>
      <c r="B1122" s="236" t="str">
        <f>IF(LEN(A1122)=0,"",INDEX('Smelter Look-up'!$A:$A,MATCH($A1122,'Smelter Look-up'!$E:$E,0)))</f>
        <v/>
      </c>
      <c r="C1122" s="242" t="str">
        <f>IF(LEN(A1122)=0,"",INDEX('Smelter Look-up'!$C:$C,MATCH($A1122,'Smelter Look-up'!$E:$E,0)))</f>
        <v/>
      </c>
      <c r="D1122" s="236"/>
      <c r="E1122" s="236" t="str">
        <f ca="1">IF(ISERROR($V1122),"",OFFSET('Smelter Look-up'!$D$4,$V1122-4,0)&amp;"")</f>
        <v/>
      </c>
      <c r="F1122" s="236" t="str">
        <f ca="1">IF(ISERROR($V1122),"",OFFSET('Smelter Look-up'!$E$4,$V1122-4,0))</f>
        <v/>
      </c>
      <c r="G1122" s="236" t="str">
        <f ca="1">IF(C1122=$X$4,"Enter smelter details", IF(ISERROR($V1122),"",OFFSET('Smelter Look-up'!$F$4,$V1122-4,0)))</f>
        <v/>
      </c>
      <c r="H1122" s="237" t="str">
        <f ca="1">IF(ISERROR($V1122),"",OFFSET('Smelter Look-up'!$G$4,$V1122-4,0))</f>
        <v/>
      </c>
      <c r="I1122" s="238" t="str">
        <f ca="1">IF(ISERROR($V1122),"",OFFSET('Smelter Look-up'!$H$4,$V1122-4,0))</f>
        <v/>
      </c>
      <c r="J1122" s="238" t="str">
        <f ca="1">IF(ISERROR($V1122),"",OFFSET('Smelter Look-up'!$I$4,$V1122-4,0))</f>
        <v/>
      </c>
      <c r="K1122" s="240"/>
      <c r="L1122" s="240"/>
      <c r="M1122" s="240"/>
      <c r="N1122" s="240"/>
      <c r="O1122" s="240"/>
      <c r="P1122" s="239"/>
      <c r="Q1122" s="241"/>
      <c r="R1122" s="236" t="str">
        <f ca="1">IF(ISERROR($V1122),"",OFFSET('Smelter Look-up'!$C$4,$V1122-4,0)&amp;"")</f>
        <v/>
      </c>
      <c r="S1122" s="250" t="str">
        <f t="shared" ca="1" si="51"/>
        <v/>
      </c>
      <c r="T1122" s="250" t="str">
        <f ca="1">IF(B1122="","",IF(ISERROR(MATCH($J1122,SorP!$B$1:$B$6230,0)),"",INDIRECT("'SorP'!$A$"&amp;MATCH($J1122,SorP!$B$1:$B$6230,0))))</f>
        <v/>
      </c>
      <c r="U1122" s="280"/>
      <c r="V1122" s="281" t="e">
        <f>IF(C1122="",NA(),MATCH($B1122&amp;$C1122,'Smelter Look-up'!$J:$J,0))</f>
        <v>#N/A</v>
      </c>
      <c r="W1122" s="282"/>
      <c r="X1122" s="282">
        <f t="shared" ca="1" si="52"/>
        <v>0</v>
      </c>
      <c r="Y1122" s="282"/>
      <c r="Z1122" s="282"/>
      <c r="AB1122" s="284" t="str">
        <f t="shared" si="53"/>
        <v/>
      </c>
    </row>
    <row r="1123" spans="1:28" s="283" customFormat="1" ht="20.25">
      <c r="A1123" s="235"/>
      <c r="B1123" s="236" t="str">
        <f>IF(LEN(A1123)=0,"",INDEX('Smelter Look-up'!$A:$A,MATCH($A1123,'Smelter Look-up'!$E:$E,0)))</f>
        <v/>
      </c>
      <c r="C1123" s="242" t="str">
        <f>IF(LEN(A1123)=0,"",INDEX('Smelter Look-up'!$C:$C,MATCH($A1123,'Smelter Look-up'!$E:$E,0)))</f>
        <v/>
      </c>
      <c r="D1123" s="236"/>
      <c r="E1123" s="236" t="str">
        <f ca="1">IF(ISERROR($V1123),"",OFFSET('Smelter Look-up'!$D$4,$V1123-4,0)&amp;"")</f>
        <v/>
      </c>
      <c r="F1123" s="236" t="str">
        <f ca="1">IF(ISERROR($V1123),"",OFFSET('Smelter Look-up'!$E$4,$V1123-4,0))</f>
        <v/>
      </c>
      <c r="G1123" s="236" t="str">
        <f ca="1">IF(C1123=$X$4,"Enter smelter details", IF(ISERROR($V1123),"",OFFSET('Smelter Look-up'!$F$4,$V1123-4,0)))</f>
        <v/>
      </c>
      <c r="H1123" s="237" t="str">
        <f ca="1">IF(ISERROR($V1123),"",OFFSET('Smelter Look-up'!$G$4,$V1123-4,0))</f>
        <v/>
      </c>
      <c r="I1123" s="238" t="str">
        <f ca="1">IF(ISERROR($V1123),"",OFFSET('Smelter Look-up'!$H$4,$V1123-4,0))</f>
        <v/>
      </c>
      <c r="J1123" s="238" t="str">
        <f ca="1">IF(ISERROR($V1123),"",OFFSET('Smelter Look-up'!$I$4,$V1123-4,0))</f>
        <v/>
      </c>
      <c r="K1123" s="240"/>
      <c r="L1123" s="240"/>
      <c r="M1123" s="240"/>
      <c r="N1123" s="240"/>
      <c r="O1123" s="240"/>
      <c r="P1123" s="239"/>
      <c r="Q1123" s="241"/>
      <c r="R1123" s="236" t="str">
        <f ca="1">IF(ISERROR($V1123),"",OFFSET('Smelter Look-up'!$C$4,$V1123-4,0)&amp;"")</f>
        <v/>
      </c>
      <c r="S1123" s="250" t="str">
        <f t="shared" ca="1" si="51"/>
        <v/>
      </c>
      <c r="T1123" s="250" t="str">
        <f ca="1">IF(B1123="","",IF(ISERROR(MATCH($J1123,SorP!$B$1:$B$6230,0)),"",INDIRECT("'SorP'!$A$"&amp;MATCH($J1123,SorP!$B$1:$B$6230,0))))</f>
        <v/>
      </c>
      <c r="U1123" s="280"/>
      <c r="V1123" s="281" t="e">
        <f>IF(C1123="",NA(),MATCH($B1123&amp;$C1123,'Smelter Look-up'!$J:$J,0))</f>
        <v>#N/A</v>
      </c>
      <c r="W1123" s="282"/>
      <c r="X1123" s="282">
        <f t="shared" ca="1" si="52"/>
        <v>0</v>
      </c>
      <c r="Y1123" s="282"/>
      <c r="Z1123" s="282"/>
      <c r="AB1123" s="284" t="str">
        <f t="shared" si="53"/>
        <v/>
      </c>
    </row>
    <row r="1124" spans="1:28" s="283" customFormat="1" ht="20.25">
      <c r="A1124" s="235"/>
      <c r="B1124" s="236" t="str">
        <f>IF(LEN(A1124)=0,"",INDEX('Smelter Look-up'!$A:$A,MATCH($A1124,'Smelter Look-up'!$E:$E,0)))</f>
        <v/>
      </c>
      <c r="C1124" s="242" t="str">
        <f>IF(LEN(A1124)=0,"",INDEX('Smelter Look-up'!$C:$C,MATCH($A1124,'Smelter Look-up'!$E:$E,0)))</f>
        <v/>
      </c>
      <c r="D1124" s="236"/>
      <c r="E1124" s="236" t="str">
        <f ca="1">IF(ISERROR($V1124),"",OFFSET('Smelter Look-up'!$D$4,$V1124-4,0)&amp;"")</f>
        <v/>
      </c>
      <c r="F1124" s="236" t="str">
        <f ca="1">IF(ISERROR($V1124),"",OFFSET('Smelter Look-up'!$E$4,$V1124-4,0))</f>
        <v/>
      </c>
      <c r="G1124" s="236" t="str">
        <f ca="1">IF(C1124=$X$4,"Enter smelter details", IF(ISERROR($V1124),"",OFFSET('Smelter Look-up'!$F$4,$V1124-4,0)))</f>
        <v/>
      </c>
      <c r="H1124" s="237" t="str">
        <f ca="1">IF(ISERROR($V1124),"",OFFSET('Smelter Look-up'!$G$4,$V1124-4,0))</f>
        <v/>
      </c>
      <c r="I1124" s="238" t="str">
        <f ca="1">IF(ISERROR($V1124),"",OFFSET('Smelter Look-up'!$H$4,$V1124-4,0))</f>
        <v/>
      </c>
      <c r="J1124" s="238" t="str">
        <f ca="1">IF(ISERROR($V1124),"",OFFSET('Smelter Look-up'!$I$4,$V1124-4,0))</f>
        <v/>
      </c>
      <c r="K1124" s="240"/>
      <c r="L1124" s="240"/>
      <c r="M1124" s="240"/>
      <c r="N1124" s="240"/>
      <c r="O1124" s="240"/>
      <c r="P1124" s="239"/>
      <c r="Q1124" s="241"/>
      <c r="R1124" s="236" t="str">
        <f ca="1">IF(ISERROR($V1124),"",OFFSET('Smelter Look-up'!$C$4,$V1124-4,0)&amp;"")</f>
        <v/>
      </c>
      <c r="S1124" s="250" t="str">
        <f t="shared" ca="1" si="51"/>
        <v/>
      </c>
      <c r="T1124" s="250" t="str">
        <f ca="1">IF(B1124="","",IF(ISERROR(MATCH($J1124,SorP!$B$1:$B$6230,0)),"",INDIRECT("'SorP'!$A$"&amp;MATCH($J1124,SorP!$B$1:$B$6230,0))))</f>
        <v/>
      </c>
      <c r="U1124" s="280"/>
      <c r="V1124" s="281" t="e">
        <f>IF(C1124="",NA(),MATCH($B1124&amp;$C1124,'Smelter Look-up'!$J:$J,0))</f>
        <v>#N/A</v>
      </c>
      <c r="W1124" s="282"/>
      <c r="X1124" s="282">
        <f t="shared" ca="1" si="52"/>
        <v>0</v>
      </c>
      <c r="Y1124" s="282"/>
      <c r="Z1124" s="282"/>
      <c r="AB1124" s="284" t="str">
        <f t="shared" si="53"/>
        <v/>
      </c>
    </row>
    <row r="1125" spans="1:28" s="283" customFormat="1" ht="20.25">
      <c r="A1125" s="235"/>
      <c r="B1125" s="236" t="str">
        <f>IF(LEN(A1125)=0,"",INDEX('Smelter Look-up'!$A:$A,MATCH($A1125,'Smelter Look-up'!$E:$E,0)))</f>
        <v/>
      </c>
      <c r="C1125" s="242" t="str">
        <f>IF(LEN(A1125)=0,"",INDEX('Smelter Look-up'!$C:$C,MATCH($A1125,'Smelter Look-up'!$E:$E,0)))</f>
        <v/>
      </c>
      <c r="D1125" s="236"/>
      <c r="E1125" s="236" t="str">
        <f ca="1">IF(ISERROR($V1125),"",OFFSET('Smelter Look-up'!$D$4,$V1125-4,0)&amp;"")</f>
        <v/>
      </c>
      <c r="F1125" s="236" t="str">
        <f ca="1">IF(ISERROR($V1125),"",OFFSET('Smelter Look-up'!$E$4,$V1125-4,0))</f>
        <v/>
      </c>
      <c r="G1125" s="236" t="str">
        <f ca="1">IF(C1125=$X$4,"Enter smelter details", IF(ISERROR($V1125),"",OFFSET('Smelter Look-up'!$F$4,$V1125-4,0)))</f>
        <v/>
      </c>
      <c r="H1125" s="237" t="str">
        <f ca="1">IF(ISERROR($V1125),"",OFFSET('Smelter Look-up'!$G$4,$V1125-4,0))</f>
        <v/>
      </c>
      <c r="I1125" s="238" t="str">
        <f ca="1">IF(ISERROR($V1125),"",OFFSET('Smelter Look-up'!$H$4,$V1125-4,0))</f>
        <v/>
      </c>
      <c r="J1125" s="238" t="str">
        <f ca="1">IF(ISERROR($V1125),"",OFFSET('Smelter Look-up'!$I$4,$V1125-4,0))</f>
        <v/>
      </c>
      <c r="K1125" s="240"/>
      <c r="L1125" s="240"/>
      <c r="M1125" s="240"/>
      <c r="N1125" s="240"/>
      <c r="O1125" s="240"/>
      <c r="P1125" s="239"/>
      <c r="Q1125" s="241"/>
      <c r="R1125" s="236" t="str">
        <f ca="1">IF(ISERROR($V1125),"",OFFSET('Smelter Look-up'!$C$4,$V1125-4,0)&amp;"")</f>
        <v/>
      </c>
      <c r="S1125" s="250" t="str">
        <f t="shared" ca="1" si="51"/>
        <v/>
      </c>
      <c r="T1125" s="250" t="str">
        <f ca="1">IF(B1125="","",IF(ISERROR(MATCH($J1125,SorP!$B$1:$B$6230,0)),"",INDIRECT("'SorP'!$A$"&amp;MATCH($J1125,SorP!$B$1:$B$6230,0))))</f>
        <v/>
      </c>
      <c r="U1125" s="280"/>
      <c r="V1125" s="281" t="e">
        <f>IF(C1125="",NA(),MATCH($B1125&amp;$C1125,'Smelter Look-up'!$J:$J,0))</f>
        <v>#N/A</v>
      </c>
      <c r="W1125" s="282"/>
      <c r="X1125" s="282">
        <f t="shared" ca="1" si="52"/>
        <v>0</v>
      </c>
      <c r="Y1125" s="282"/>
      <c r="Z1125" s="282"/>
      <c r="AB1125" s="284" t="str">
        <f t="shared" si="53"/>
        <v/>
      </c>
    </row>
    <row r="1126" spans="1:28" s="283" customFormat="1" ht="20.25">
      <c r="A1126" s="235"/>
      <c r="B1126" s="236" t="str">
        <f>IF(LEN(A1126)=0,"",INDEX('Smelter Look-up'!$A:$A,MATCH($A1126,'Smelter Look-up'!$E:$E,0)))</f>
        <v/>
      </c>
      <c r="C1126" s="242" t="str">
        <f>IF(LEN(A1126)=0,"",INDEX('Smelter Look-up'!$C:$C,MATCH($A1126,'Smelter Look-up'!$E:$E,0)))</f>
        <v/>
      </c>
      <c r="D1126" s="236"/>
      <c r="E1126" s="236" t="str">
        <f ca="1">IF(ISERROR($V1126),"",OFFSET('Smelter Look-up'!$D$4,$V1126-4,0)&amp;"")</f>
        <v/>
      </c>
      <c r="F1126" s="236" t="str">
        <f ca="1">IF(ISERROR($V1126),"",OFFSET('Smelter Look-up'!$E$4,$V1126-4,0))</f>
        <v/>
      </c>
      <c r="G1126" s="236" t="str">
        <f ca="1">IF(C1126=$X$4,"Enter smelter details", IF(ISERROR($V1126),"",OFFSET('Smelter Look-up'!$F$4,$V1126-4,0)))</f>
        <v/>
      </c>
      <c r="H1126" s="237" t="str">
        <f ca="1">IF(ISERROR($V1126),"",OFFSET('Smelter Look-up'!$G$4,$V1126-4,0))</f>
        <v/>
      </c>
      <c r="I1126" s="238" t="str">
        <f ca="1">IF(ISERROR($V1126),"",OFFSET('Smelter Look-up'!$H$4,$V1126-4,0))</f>
        <v/>
      </c>
      <c r="J1126" s="238" t="str">
        <f ca="1">IF(ISERROR($V1126),"",OFFSET('Smelter Look-up'!$I$4,$V1126-4,0))</f>
        <v/>
      </c>
      <c r="K1126" s="240"/>
      <c r="L1126" s="240"/>
      <c r="M1126" s="240"/>
      <c r="N1126" s="240"/>
      <c r="O1126" s="240"/>
      <c r="P1126" s="239"/>
      <c r="Q1126" s="241"/>
      <c r="R1126" s="236" t="str">
        <f ca="1">IF(ISERROR($V1126),"",OFFSET('Smelter Look-up'!$C$4,$V1126-4,0)&amp;"")</f>
        <v/>
      </c>
      <c r="S1126" s="250" t="str">
        <f t="shared" ca="1" si="51"/>
        <v/>
      </c>
      <c r="T1126" s="250" t="str">
        <f ca="1">IF(B1126="","",IF(ISERROR(MATCH($J1126,SorP!$B$1:$B$6230,0)),"",INDIRECT("'SorP'!$A$"&amp;MATCH($J1126,SorP!$B$1:$B$6230,0))))</f>
        <v/>
      </c>
      <c r="U1126" s="280"/>
      <c r="V1126" s="281" t="e">
        <f>IF(C1126="",NA(),MATCH($B1126&amp;$C1126,'Smelter Look-up'!$J:$J,0))</f>
        <v>#N/A</v>
      </c>
      <c r="W1126" s="282"/>
      <c r="X1126" s="282">
        <f t="shared" ca="1" si="52"/>
        <v>0</v>
      </c>
      <c r="Y1126" s="282"/>
      <c r="Z1126" s="282"/>
      <c r="AB1126" s="284" t="str">
        <f t="shared" si="53"/>
        <v/>
      </c>
    </row>
    <row r="1127" spans="1:28" s="283" customFormat="1" ht="20.25">
      <c r="A1127" s="235"/>
      <c r="B1127" s="236" t="str">
        <f>IF(LEN(A1127)=0,"",INDEX('Smelter Look-up'!$A:$A,MATCH($A1127,'Smelter Look-up'!$E:$E,0)))</f>
        <v/>
      </c>
      <c r="C1127" s="242" t="str">
        <f>IF(LEN(A1127)=0,"",INDEX('Smelter Look-up'!$C:$C,MATCH($A1127,'Smelter Look-up'!$E:$E,0)))</f>
        <v/>
      </c>
      <c r="D1127" s="236"/>
      <c r="E1127" s="236" t="str">
        <f ca="1">IF(ISERROR($V1127),"",OFFSET('Smelter Look-up'!$D$4,$V1127-4,0)&amp;"")</f>
        <v/>
      </c>
      <c r="F1127" s="236" t="str">
        <f ca="1">IF(ISERROR($V1127),"",OFFSET('Smelter Look-up'!$E$4,$V1127-4,0))</f>
        <v/>
      </c>
      <c r="G1127" s="236" t="str">
        <f ca="1">IF(C1127=$X$4,"Enter smelter details", IF(ISERROR($V1127),"",OFFSET('Smelter Look-up'!$F$4,$V1127-4,0)))</f>
        <v/>
      </c>
      <c r="H1127" s="237" t="str">
        <f ca="1">IF(ISERROR($V1127),"",OFFSET('Smelter Look-up'!$G$4,$V1127-4,0))</f>
        <v/>
      </c>
      <c r="I1127" s="238" t="str">
        <f ca="1">IF(ISERROR($V1127),"",OFFSET('Smelter Look-up'!$H$4,$V1127-4,0))</f>
        <v/>
      </c>
      <c r="J1127" s="238" t="str">
        <f ca="1">IF(ISERROR($V1127),"",OFFSET('Smelter Look-up'!$I$4,$V1127-4,0))</f>
        <v/>
      </c>
      <c r="K1127" s="240"/>
      <c r="L1127" s="240"/>
      <c r="M1127" s="240"/>
      <c r="N1127" s="240"/>
      <c r="O1127" s="240"/>
      <c r="P1127" s="239"/>
      <c r="Q1127" s="241"/>
      <c r="R1127" s="236" t="str">
        <f ca="1">IF(ISERROR($V1127),"",OFFSET('Smelter Look-up'!$C$4,$V1127-4,0)&amp;"")</f>
        <v/>
      </c>
      <c r="S1127" s="250" t="str">
        <f t="shared" ca="1" si="51"/>
        <v/>
      </c>
      <c r="T1127" s="250" t="str">
        <f ca="1">IF(B1127="","",IF(ISERROR(MATCH($J1127,SorP!$B$1:$B$6230,0)),"",INDIRECT("'SorP'!$A$"&amp;MATCH($J1127,SorP!$B$1:$B$6230,0))))</f>
        <v/>
      </c>
      <c r="U1127" s="280"/>
      <c r="V1127" s="281" t="e">
        <f>IF(C1127="",NA(),MATCH($B1127&amp;$C1127,'Smelter Look-up'!$J:$J,0))</f>
        <v>#N/A</v>
      </c>
      <c r="W1127" s="282"/>
      <c r="X1127" s="282">
        <f t="shared" ca="1" si="52"/>
        <v>0</v>
      </c>
      <c r="Y1127" s="282"/>
      <c r="Z1127" s="282"/>
      <c r="AB1127" s="284" t="str">
        <f t="shared" si="53"/>
        <v/>
      </c>
    </row>
    <row r="1128" spans="1:28" s="283" customFormat="1" ht="20.25">
      <c r="A1128" s="235"/>
      <c r="B1128" s="236" t="str">
        <f>IF(LEN(A1128)=0,"",INDEX('Smelter Look-up'!$A:$A,MATCH($A1128,'Smelter Look-up'!$E:$E,0)))</f>
        <v/>
      </c>
      <c r="C1128" s="242" t="str">
        <f>IF(LEN(A1128)=0,"",INDEX('Smelter Look-up'!$C:$C,MATCH($A1128,'Smelter Look-up'!$E:$E,0)))</f>
        <v/>
      </c>
      <c r="D1128" s="236"/>
      <c r="E1128" s="236" t="str">
        <f ca="1">IF(ISERROR($V1128),"",OFFSET('Smelter Look-up'!$D$4,$V1128-4,0)&amp;"")</f>
        <v/>
      </c>
      <c r="F1128" s="236" t="str">
        <f ca="1">IF(ISERROR($V1128),"",OFFSET('Smelter Look-up'!$E$4,$V1128-4,0))</f>
        <v/>
      </c>
      <c r="G1128" s="236" t="str">
        <f ca="1">IF(C1128=$X$4,"Enter smelter details", IF(ISERROR($V1128),"",OFFSET('Smelter Look-up'!$F$4,$V1128-4,0)))</f>
        <v/>
      </c>
      <c r="H1128" s="237" t="str">
        <f ca="1">IF(ISERROR($V1128),"",OFFSET('Smelter Look-up'!$G$4,$V1128-4,0))</f>
        <v/>
      </c>
      <c r="I1128" s="238" t="str">
        <f ca="1">IF(ISERROR($V1128),"",OFFSET('Smelter Look-up'!$H$4,$V1128-4,0))</f>
        <v/>
      </c>
      <c r="J1128" s="238" t="str">
        <f ca="1">IF(ISERROR($V1128),"",OFFSET('Smelter Look-up'!$I$4,$V1128-4,0))</f>
        <v/>
      </c>
      <c r="K1128" s="240"/>
      <c r="L1128" s="240"/>
      <c r="M1128" s="240"/>
      <c r="N1128" s="240"/>
      <c r="O1128" s="240"/>
      <c r="P1128" s="239"/>
      <c r="Q1128" s="241"/>
      <c r="R1128" s="236" t="str">
        <f ca="1">IF(ISERROR($V1128),"",OFFSET('Smelter Look-up'!$C$4,$V1128-4,0)&amp;"")</f>
        <v/>
      </c>
      <c r="S1128" s="250" t="str">
        <f t="shared" ca="1" si="51"/>
        <v/>
      </c>
      <c r="T1128" s="250" t="str">
        <f ca="1">IF(B1128="","",IF(ISERROR(MATCH($J1128,SorP!$B$1:$B$6230,0)),"",INDIRECT("'SorP'!$A$"&amp;MATCH($J1128,SorP!$B$1:$B$6230,0))))</f>
        <v/>
      </c>
      <c r="U1128" s="280"/>
      <c r="V1128" s="281" t="e">
        <f>IF(C1128="",NA(),MATCH($B1128&amp;$C1128,'Smelter Look-up'!$J:$J,0))</f>
        <v>#N/A</v>
      </c>
      <c r="W1128" s="282"/>
      <c r="X1128" s="282">
        <f t="shared" ca="1" si="52"/>
        <v>0</v>
      </c>
      <c r="Y1128" s="282"/>
      <c r="Z1128" s="282"/>
      <c r="AB1128" s="284" t="str">
        <f t="shared" si="53"/>
        <v/>
      </c>
    </row>
    <row r="1129" spans="1:28" s="283" customFormat="1" ht="20.25">
      <c r="A1129" s="235"/>
      <c r="B1129" s="236" t="str">
        <f>IF(LEN(A1129)=0,"",INDEX('Smelter Look-up'!$A:$A,MATCH($A1129,'Smelter Look-up'!$E:$E,0)))</f>
        <v/>
      </c>
      <c r="C1129" s="242" t="str">
        <f>IF(LEN(A1129)=0,"",INDEX('Smelter Look-up'!$C:$C,MATCH($A1129,'Smelter Look-up'!$E:$E,0)))</f>
        <v/>
      </c>
      <c r="D1129" s="236"/>
      <c r="E1129" s="236" t="str">
        <f ca="1">IF(ISERROR($V1129),"",OFFSET('Smelter Look-up'!$D$4,$V1129-4,0)&amp;"")</f>
        <v/>
      </c>
      <c r="F1129" s="236" t="str">
        <f ca="1">IF(ISERROR($V1129),"",OFFSET('Smelter Look-up'!$E$4,$V1129-4,0))</f>
        <v/>
      </c>
      <c r="G1129" s="236" t="str">
        <f ca="1">IF(C1129=$X$4,"Enter smelter details", IF(ISERROR($V1129),"",OFFSET('Smelter Look-up'!$F$4,$V1129-4,0)))</f>
        <v/>
      </c>
      <c r="H1129" s="237" t="str">
        <f ca="1">IF(ISERROR($V1129),"",OFFSET('Smelter Look-up'!$G$4,$V1129-4,0))</f>
        <v/>
      </c>
      <c r="I1129" s="238" t="str">
        <f ca="1">IF(ISERROR($V1129),"",OFFSET('Smelter Look-up'!$H$4,$V1129-4,0))</f>
        <v/>
      </c>
      <c r="J1129" s="238" t="str">
        <f ca="1">IF(ISERROR($V1129),"",OFFSET('Smelter Look-up'!$I$4,$V1129-4,0))</f>
        <v/>
      </c>
      <c r="K1129" s="240"/>
      <c r="L1129" s="240"/>
      <c r="M1129" s="240"/>
      <c r="N1129" s="240"/>
      <c r="O1129" s="240"/>
      <c r="P1129" s="239"/>
      <c r="Q1129" s="241"/>
      <c r="R1129" s="236" t="str">
        <f ca="1">IF(ISERROR($V1129),"",OFFSET('Smelter Look-up'!$C$4,$V1129-4,0)&amp;"")</f>
        <v/>
      </c>
      <c r="S1129" s="250" t="str">
        <f t="shared" ca="1" si="51"/>
        <v/>
      </c>
      <c r="T1129" s="250" t="str">
        <f ca="1">IF(B1129="","",IF(ISERROR(MATCH($J1129,SorP!$B$1:$B$6230,0)),"",INDIRECT("'SorP'!$A$"&amp;MATCH($J1129,SorP!$B$1:$B$6230,0))))</f>
        <v/>
      </c>
      <c r="U1129" s="280"/>
      <c r="V1129" s="281" t="e">
        <f>IF(C1129="",NA(),MATCH($B1129&amp;$C1129,'Smelter Look-up'!$J:$J,0))</f>
        <v>#N/A</v>
      </c>
      <c r="W1129" s="282"/>
      <c r="X1129" s="282">
        <f t="shared" ca="1" si="52"/>
        <v>0</v>
      </c>
      <c r="Y1129" s="282"/>
      <c r="Z1129" s="282"/>
      <c r="AB1129" s="284" t="str">
        <f t="shared" si="53"/>
        <v/>
      </c>
    </row>
    <row r="1130" spans="1:28" s="283" customFormat="1" ht="20.25">
      <c r="A1130" s="235"/>
      <c r="B1130" s="236" t="str">
        <f>IF(LEN(A1130)=0,"",INDEX('Smelter Look-up'!$A:$A,MATCH($A1130,'Smelter Look-up'!$E:$E,0)))</f>
        <v/>
      </c>
      <c r="C1130" s="242" t="str">
        <f>IF(LEN(A1130)=0,"",INDEX('Smelter Look-up'!$C:$C,MATCH($A1130,'Smelter Look-up'!$E:$E,0)))</f>
        <v/>
      </c>
      <c r="D1130" s="236"/>
      <c r="E1130" s="236" t="str">
        <f ca="1">IF(ISERROR($V1130),"",OFFSET('Smelter Look-up'!$D$4,$V1130-4,0)&amp;"")</f>
        <v/>
      </c>
      <c r="F1130" s="236" t="str">
        <f ca="1">IF(ISERROR($V1130),"",OFFSET('Smelter Look-up'!$E$4,$V1130-4,0))</f>
        <v/>
      </c>
      <c r="G1130" s="236" t="str">
        <f ca="1">IF(C1130=$X$4,"Enter smelter details", IF(ISERROR($V1130),"",OFFSET('Smelter Look-up'!$F$4,$V1130-4,0)))</f>
        <v/>
      </c>
      <c r="H1130" s="237" t="str">
        <f ca="1">IF(ISERROR($V1130),"",OFFSET('Smelter Look-up'!$G$4,$V1130-4,0))</f>
        <v/>
      </c>
      <c r="I1130" s="238" t="str">
        <f ca="1">IF(ISERROR($V1130),"",OFFSET('Smelter Look-up'!$H$4,$V1130-4,0))</f>
        <v/>
      </c>
      <c r="J1130" s="238" t="str">
        <f ca="1">IF(ISERROR($V1130),"",OFFSET('Smelter Look-up'!$I$4,$V1130-4,0))</f>
        <v/>
      </c>
      <c r="K1130" s="240"/>
      <c r="L1130" s="240"/>
      <c r="M1130" s="240"/>
      <c r="N1130" s="240"/>
      <c r="O1130" s="240"/>
      <c r="P1130" s="239"/>
      <c r="Q1130" s="241"/>
      <c r="R1130" s="236" t="str">
        <f ca="1">IF(ISERROR($V1130),"",OFFSET('Smelter Look-up'!$C$4,$V1130-4,0)&amp;"")</f>
        <v/>
      </c>
      <c r="S1130" s="250" t="str">
        <f t="shared" ca="1" si="51"/>
        <v/>
      </c>
      <c r="T1130" s="250" t="str">
        <f ca="1">IF(B1130="","",IF(ISERROR(MATCH($J1130,SorP!$B$1:$B$6230,0)),"",INDIRECT("'SorP'!$A$"&amp;MATCH($J1130,SorP!$B$1:$B$6230,0))))</f>
        <v/>
      </c>
      <c r="U1130" s="280"/>
      <c r="V1130" s="281" t="e">
        <f>IF(C1130="",NA(),MATCH($B1130&amp;$C1130,'Smelter Look-up'!$J:$J,0))</f>
        <v>#N/A</v>
      </c>
      <c r="W1130" s="282"/>
      <c r="X1130" s="282">
        <f t="shared" ca="1" si="52"/>
        <v>0</v>
      </c>
      <c r="Y1130" s="282"/>
      <c r="Z1130" s="282"/>
      <c r="AB1130" s="284" t="str">
        <f t="shared" si="53"/>
        <v/>
      </c>
    </row>
    <row r="1131" spans="1:28" s="283" customFormat="1" ht="20.25">
      <c r="A1131" s="235"/>
      <c r="B1131" s="236" t="str">
        <f>IF(LEN(A1131)=0,"",INDEX('Smelter Look-up'!$A:$A,MATCH($A1131,'Smelter Look-up'!$E:$E,0)))</f>
        <v/>
      </c>
      <c r="C1131" s="242" t="str">
        <f>IF(LEN(A1131)=0,"",INDEX('Smelter Look-up'!$C:$C,MATCH($A1131,'Smelter Look-up'!$E:$E,0)))</f>
        <v/>
      </c>
      <c r="D1131" s="236"/>
      <c r="E1131" s="236" t="str">
        <f ca="1">IF(ISERROR($V1131),"",OFFSET('Smelter Look-up'!$D$4,$V1131-4,0)&amp;"")</f>
        <v/>
      </c>
      <c r="F1131" s="236" t="str">
        <f ca="1">IF(ISERROR($V1131),"",OFFSET('Smelter Look-up'!$E$4,$V1131-4,0))</f>
        <v/>
      </c>
      <c r="G1131" s="236" t="str">
        <f ca="1">IF(C1131=$X$4,"Enter smelter details", IF(ISERROR($V1131),"",OFFSET('Smelter Look-up'!$F$4,$V1131-4,0)))</f>
        <v/>
      </c>
      <c r="H1131" s="237" t="str">
        <f ca="1">IF(ISERROR($V1131),"",OFFSET('Smelter Look-up'!$G$4,$V1131-4,0))</f>
        <v/>
      </c>
      <c r="I1131" s="238" t="str">
        <f ca="1">IF(ISERROR($V1131),"",OFFSET('Smelter Look-up'!$H$4,$V1131-4,0))</f>
        <v/>
      </c>
      <c r="J1131" s="238" t="str">
        <f ca="1">IF(ISERROR($V1131),"",OFFSET('Smelter Look-up'!$I$4,$V1131-4,0))</f>
        <v/>
      </c>
      <c r="K1131" s="240"/>
      <c r="L1131" s="240"/>
      <c r="M1131" s="240"/>
      <c r="N1131" s="240"/>
      <c r="O1131" s="240"/>
      <c r="P1131" s="239"/>
      <c r="Q1131" s="241"/>
      <c r="R1131" s="236" t="str">
        <f ca="1">IF(ISERROR($V1131),"",OFFSET('Smelter Look-up'!$C$4,$V1131-4,0)&amp;"")</f>
        <v/>
      </c>
      <c r="S1131" s="250" t="str">
        <f t="shared" ca="1" si="51"/>
        <v/>
      </c>
      <c r="T1131" s="250" t="str">
        <f ca="1">IF(B1131="","",IF(ISERROR(MATCH($J1131,SorP!$B$1:$B$6230,0)),"",INDIRECT("'SorP'!$A$"&amp;MATCH($J1131,SorP!$B$1:$B$6230,0))))</f>
        <v/>
      </c>
      <c r="U1131" s="280"/>
      <c r="V1131" s="281" t="e">
        <f>IF(C1131="",NA(),MATCH($B1131&amp;$C1131,'Smelter Look-up'!$J:$J,0))</f>
        <v>#N/A</v>
      </c>
      <c r="W1131" s="282"/>
      <c r="X1131" s="282">
        <f t="shared" ca="1" si="52"/>
        <v>0</v>
      </c>
      <c r="Y1131" s="282"/>
      <c r="Z1131" s="282"/>
      <c r="AB1131" s="284" t="str">
        <f t="shared" si="53"/>
        <v/>
      </c>
    </row>
    <row r="1132" spans="1:28" s="283" customFormat="1" ht="20.25">
      <c r="A1132" s="235"/>
      <c r="B1132" s="236" t="str">
        <f>IF(LEN(A1132)=0,"",INDEX('Smelter Look-up'!$A:$A,MATCH($A1132,'Smelter Look-up'!$E:$E,0)))</f>
        <v/>
      </c>
      <c r="C1132" s="242" t="str">
        <f>IF(LEN(A1132)=0,"",INDEX('Smelter Look-up'!$C:$C,MATCH($A1132,'Smelter Look-up'!$E:$E,0)))</f>
        <v/>
      </c>
      <c r="D1132" s="236"/>
      <c r="E1132" s="236" t="str">
        <f ca="1">IF(ISERROR($V1132),"",OFFSET('Smelter Look-up'!$D$4,$V1132-4,0)&amp;"")</f>
        <v/>
      </c>
      <c r="F1132" s="236" t="str">
        <f ca="1">IF(ISERROR($V1132),"",OFFSET('Smelter Look-up'!$E$4,$V1132-4,0))</f>
        <v/>
      </c>
      <c r="G1132" s="236" t="str">
        <f ca="1">IF(C1132=$X$4,"Enter smelter details", IF(ISERROR($V1132),"",OFFSET('Smelter Look-up'!$F$4,$V1132-4,0)))</f>
        <v/>
      </c>
      <c r="H1132" s="237" t="str">
        <f ca="1">IF(ISERROR($V1132),"",OFFSET('Smelter Look-up'!$G$4,$V1132-4,0))</f>
        <v/>
      </c>
      <c r="I1132" s="238" t="str">
        <f ca="1">IF(ISERROR($V1132),"",OFFSET('Smelter Look-up'!$H$4,$V1132-4,0))</f>
        <v/>
      </c>
      <c r="J1132" s="238" t="str">
        <f ca="1">IF(ISERROR($V1132),"",OFFSET('Smelter Look-up'!$I$4,$V1132-4,0))</f>
        <v/>
      </c>
      <c r="K1132" s="240"/>
      <c r="L1132" s="240"/>
      <c r="M1132" s="240"/>
      <c r="N1132" s="240"/>
      <c r="O1132" s="240"/>
      <c r="P1132" s="239"/>
      <c r="Q1132" s="241"/>
      <c r="R1132" s="236" t="str">
        <f ca="1">IF(ISERROR($V1132),"",OFFSET('Smelter Look-up'!$C$4,$V1132-4,0)&amp;"")</f>
        <v/>
      </c>
      <c r="S1132" s="250" t="str">
        <f t="shared" ca="1" si="51"/>
        <v/>
      </c>
      <c r="T1132" s="250" t="str">
        <f ca="1">IF(B1132="","",IF(ISERROR(MATCH($J1132,SorP!$B$1:$B$6230,0)),"",INDIRECT("'SorP'!$A$"&amp;MATCH($J1132,SorP!$B$1:$B$6230,0))))</f>
        <v/>
      </c>
      <c r="U1132" s="280"/>
      <c r="V1132" s="281" t="e">
        <f>IF(C1132="",NA(),MATCH($B1132&amp;$C1132,'Smelter Look-up'!$J:$J,0))</f>
        <v>#N/A</v>
      </c>
      <c r="W1132" s="282"/>
      <c r="X1132" s="282">
        <f t="shared" ca="1" si="52"/>
        <v>0</v>
      </c>
      <c r="Y1132" s="282"/>
      <c r="Z1132" s="282"/>
      <c r="AB1132" s="284" t="str">
        <f t="shared" si="53"/>
        <v/>
      </c>
    </row>
    <row r="1133" spans="1:28" s="283" customFormat="1" ht="20.25">
      <c r="A1133" s="235"/>
      <c r="B1133" s="236" t="str">
        <f>IF(LEN(A1133)=0,"",INDEX('Smelter Look-up'!$A:$A,MATCH($A1133,'Smelter Look-up'!$E:$E,0)))</f>
        <v/>
      </c>
      <c r="C1133" s="242" t="str">
        <f>IF(LEN(A1133)=0,"",INDEX('Smelter Look-up'!$C:$C,MATCH($A1133,'Smelter Look-up'!$E:$E,0)))</f>
        <v/>
      </c>
      <c r="D1133" s="236"/>
      <c r="E1133" s="236" t="str">
        <f ca="1">IF(ISERROR($V1133),"",OFFSET('Smelter Look-up'!$D$4,$V1133-4,0)&amp;"")</f>
        <v/>
      </c>
      <c r="F1133" s="236" t="str">
        <f ca="1">IF(ISERROR($V1133),"",OFFSET('Smelter Look-up'!$E$4,$V1133-4,0))</f>
        <v/>
      </c>
      <c r="G1133" s="236" t="str">
        <f ca="1">IF(C1133=$X$4,"Enter smelter details", IF(ISERROR($V1133),"",OFFSET('Smelter Look-up'!$F$4,$V1133-4,0)))</f>
        <v/>
      </c>
      <c r="H1133" s="237" t="str">
        <f ca="1">IF(ISERROR($V1133),"",OFFSET('Smelter Look-up'!$G$4,$V1133-4,0))</f>
        <v/>
      </c>
      <c r="I1133" s="238" t="str">
        <f ca="1">IF(ISERROR($V1133),"",OFFSET('Smelter Look-up'!$H$4,$V1133-4,0))</f>
        <v/>
      </c>
      <c r="J1133" s="238" t="str">
        <f ca="1">IF(ISERROR($V1133),"",OFFSET('Smelter Look-up'!$I$4,$V1133-4,0))</f>
        <v/>
      </c>
      <c r="K1133" s="240"/>
      <c r="L1133" s="240"/>
      <c r="M1133" s="240"/>
      <c r="N1133" s="240"/>
      <c r="O1133" s="240"/>
      <c r="P1133" s="239"/>
      <c r="Q1133" s="241"/>
      <c r="R1133" s="236" t="str">
        <f ca="1">IF(ISERROR($V1133),"",OFFSET('Smelter Look-up'!$C$4,$V1133-4,0)&amp;"")</f>
        <v/>
      </c>
      <c r="S1133" s="250" t="str">
        <f t="shared" ca="1" si="51"/>
        <v/>
      </c>
      <c r="T1133" s="250" t="str">
        <f ca="1">IF(B1133="","",IF(ISERROR(MATCH($J1133,SorP!$B$1:$B$6230,0)),"",INDIRECT("'SorP'!$A$"&amp;MATCH($J1133,SorP!$B$1:$B$6230,0))))</f>
        <v/>
      </c>
      <c r="U1133" s="280"/>
      <c r="V1133" s="281" t="e">
        <f>IF(C1133="",NA(),MATCH($B1133&amp;$C1133,'Smelter Look-up'!$J:$J,0))</f>
        <v>#N/A</v>
      </c>
      <c r="W1133" s="282"/>
      <c r="X1133" s="282">
        <f t="shared" ca="1" si="52"/>
        <v>0</v>
      </c>
      <c r="Y1133" s="282"/>
      <c r="Z1133" s="282"/>
      <c r="AB1133" s="284" t="str">
        <f t="shared" si="53"/>
        <v/>
      </c>
    </row>
    <row r="1134" spans="1:28" s="283" customFormat="1" ht="20.25">
      <c r="A1134" s="235"/>
      <c r="B1134" s="236" t="str">
        <f>IF(LEN(A1134)=0,"",INDEX('Smelter Look-up'!$A:$A,MATCH($A1134,'Smelter Look-up'!$E:$E,0)))</f>
        <v/>
      </c>
      <c r="C1134" s="242" t="str">
        <f>IF(LEN(A1134)=0,"",INDEX('Smelter Look-up'!$C:$C,MATCH($A1134,'Smelter Look-up'!$E:$E,0)))</f>
        <v/>
      </c>
      <c r="D1134" s="236"/>
      <c r="E1134" s="236" t="str">
        <f ca="1">IF(ISERROR($V1134),"",OFFSET('Smelter Look-up'!$D$4,$V1134-4,0)&amp;"")</f>
        <v/>
      </c>
      <c r="F1134" s="236" t="str">
        <f ca="1">IF(ISERROR($V1134),"",OFFSET('Smelter Look-up'!$E$4,$V1134-4,0))</f>
        <v/>
      </c>
      <c r="G1134" s="236" t="str">
        <f ca="1">IF(C1134=$X$4,"Enter smelter details", IF(ISERROR($V1134),"",OFFSET('Smelter Look-up'!$F$4,$V1134-4,0)))</f>
        <v/>
      </c>
      <c r="H1134" s="237" t="str">
        <f ca="1">IF(ISERROR($V1134),"",OFFSET('Smelter Look-up'!$G$4,$V1134-4,0))</f>
        <v/>
      </c>
      <c r="I1134" s="238" t="str">
        <f ca="1">IF(ISERROR($V1134),"",OFFSET('Smelter Look-up'!$H$4,$V1134-4,0))</f>
        <v/>
      </c>
      <c r="J1134" s="238" t="str">
        <f ca="1">IF(ISERROR($V1134),"",OFFSET('Smelter Look-up'!$I$4,$V1134-4,0))</f>
        <v/>
      </c>
      <c r="K1134" s="240"/>
      <c r="L1134" s="240"/>
      <c r="M1134" s="240"/>
      <c r="N1134" s="240"/>
      <c r="O1134" s="240"/>
      <c r="P1134" s="239"/>
      <c r="Q1134" s="241"/>
      <c r="R1134" s="236" t="str">
        <f ca="1">IF(ISERROR($V1134),"",OFFSET('Smelter Look-up'!$C$4,$V1134-4,0)&amp;"")</f>
        <v/>
      </c>
      <c r="S1134" s="250" t="str">
        <f t="shared" ca="1" si="51"/>
        <v/>
      </c>
      <c r="T1134" s="250" t="str">
        <f ca="1">IF(B1134="","",IF(ISERROR(MATCH($J1134,SorP!$B$1:$B$6230,0)),"",INDIRECT("'SorP'!$A$"&amp;MATCH($J1134,SorP!$B$1:$B$6230,0))))</f>
        <v/>
      </c>
      <c r="U1134" s="280"/>
      <c r="V1134" s="281" t="e">
        <f>IF(C1134="",NA(),MATCH($B1134&amp;$C1134,'Smelter Look-up'!$J:$J,0))</f>
        <v>#N/A</v>
      </c>
      <c r="W1134" s="282"/>
      <c r="X1134" s="282">
        <f t="shared" ca="1" si="52"/>
        <v>0</v>
      </c>
      <c r="Y1134" s="282"/>
      <c r="Z1134" s="282"/>
      <c r="AB1134" s="284" t="str">
        <f t="shared" si="53"/>
        <v/>
      </c>
    </row>
    <row r="1135" spans="1:28" s="283" customFormat="1" ht="20.25">
      <c r="A1135" s="235"/>
      <c r="B1135" s="236" t="str">
        <f>IF(LEN(A1135)=0,"",INDEX('Smelter Look-up'!$A:$A,MATCH($A1135,'Smelter Look-up'!$E:$E,0)))</f>
        <v/>
      </c>
      <c r="C1135" s="242" t="str">
        <f>IF(LEN(A1135)=0,"",INDEX('Smelter Look-up'!$C:$C,MATCH($A1135,'Smelter Look-up'!$E:$E,0)))</f>
        <v/>
      </c>
      <c r="D1135" s="236"/>
      <c r="E1135" s="236" t="str">
        <f ca="1">IF(ISERROR($V1135),"",OFFSET('Smelter Look-up'!$D$4,$V1135-4,0)&amp;"")</f>
        <v/>
      </c>
      <c r="F1135" s="236" t="str">
        <f ca="1">IF(ISERROR($V1135),"",OFFSET('Smelter Look-up'!$E$4,$V1135-4,0))</f>
        <v/>
      </c>
      <c r="G1135" s="236" t="str">
        <f ca="1">IF(C1135=$X$4,"Enter smelter details", IF(ISERROR($V1135),"",OFFSET('Smelter Look-up'!$F$4,$V1135-4,0)))</f>
        <v/>
      </c>
      <c r="H1135" s="237" t="str">
        <f ca="1">IF(ISERROR($V1135),"",OFFSET('Smelter Look-up'!$G$4,$V1135-4,0))</f>
        <v/>
      </c>
      <c r="I1135" s="238" t="str">
        <f ca="1">IF(ISERROR($V1135),"",OFFSET('Smelter Look-up'!$H$4,$V1135-4,0))</f>
        <v/>
      </c>
      <c r="J1135" s="238" t="str">
        <f ca="1">IF(ISERROR($V1135),"",OFFSET('Smelter Look-up'!$I$4,$V1135-4,0))</f>
        <v/>
      </c>
      <c r="K1135" s="240"/>
      <c r="L1135" s="240"/>
      <c r="M1135" s="240"/>
      <c r="N1135" s="240"/>
      <c r="O1135" s="240"/>
      <c r="P1135" s="239"/>
      <c r="Q1135" s="241"/>
      <c r="R1135" s="236" t="str">
        <f ca="1">IF(ISERROR($V1135),"",OFFSET('Smelter Look-up'!$C$4,$V1135-4,0)&amp;"")</f>
        <v/>
      </c>
      <c r="S1135" s="250" t="str">
        <f t="shared" ca="1" si="51"/>
        <v/>
      </c>
      <c r="T1135" s="250" t="str">
        <f ca="1">IF(B1135="","",IF(ISERROR(MATCH($J1135,SorP!$B$1:$B$6230,0)),"",INDIRECT("'SorP'!$A$"&amp;MATCH($J1135,SorP!$B$1:$B$6230,0))))</f>
        <v/>
      </c>
      <c r="U1135" s="280"/>
      <c r="V1135" s="281" t="e">
        <f>IF(C1135="",NA(),MATCH($B1135&amp;$C1135,'Smelter Look-up'!$J:$J,0))</f>
        <v>#N/A</v>
      </c>
      <c r="W1135" s="282"/>
      <c r="X1135" s="282">
        <f t="shared" ca="1" si="52"/>
        <v>0</v>
      </c>
      <c r="Y1135" s="282"/>
      <c r="Z1135" s="282"/>
      <c r="AB1135" s="284" t="str">
        <f t="shared" si="53"/>
        <v/>
      </c>
    </row>
    <row r="1136" spans="1:28" s="283" customFormat="1" ht="20.25">
      <c r="A1136" s="235"/>
      <c r="B1136" s="236" t="str">
        <f>IF(LEN(A1136)=0,"",INDEX('Smelter Look-up'!$A:$A,MATCH($A1136,'Smelter Look-up'!$E:$E,0)))</f>
        <v/>
      </c>
      <c r="C1136" s="242" t="str">
        <f>IF(LEN(A1136)=0,"",INDEX('Smelter Look-up'!$C:$C,MATCH($A1136,'Smelter Look-up'!$E:$E,0)))</f>
        <v/>
      </c>
      <c r="D1136" s="236"/>
      <c r="E1136" s="236" t="str">
        <f ca="1">IF(ISERROR($V1136),"",OFFSET('Smelter Look-up'!$D$4,$V1136-4,0)&amp;"")</f>
        <v/>
      </c>
      <c r="F1136" s="236" t="str">
        <f ca="1">IF(ISERROR($V1136),"",OFFSET('Smelter Look-up'!$E$4,$V1136-4,0))</f>
        <v/>
      </c>
      <c r="G1136" s="236" t="str">
        <f ca="1">IF(C1136=$X$4,"Enter smelter details", IF(ISERROR($V1136),"",OFFSET('Smelter Look-up'!$F$4,$V1136-4,0)))</f>
        <v/>
      </c>
      <c r="H1136" s="237" t="str">
        <f ca="1">IF(ISERROR($V1136),"",OFFSET('Smelter Look-up'!$G$4,$V1136-4,0))</f>
        <v/>
      </c>
      <c r="I1136" s="238" t="str">
        <f ca="1">IF(ISERROR($V1136),"",OFFSET('Smelter Look-up'!$H$4,$V1136-4,0))</f>
        <v/>
      </c>
      <c r="J1136" s="238" t="str">
        <f ca="1">IF(ISERROR($V1136),"",OFFSET('Smelter Look-up'!$I$4,$V1136-4,0))</f>
        <v/>
      </c>
      <c r="K1136" s="240"/>
      <c r="L1136" s="240"/>
      <c r="M1136" s="240"/>
      <c r="N1136" s="240"/>
      <c r="O1136" s="240"/>
      <c r="P1136" s="239"/>
      <c r="Q1136" s="241"/>
      <c r="R1136" s="236" t="str">
        <f ca="1">IF(ISERROR($V1136),"",OFFSET('Smelter Look-up'!$C$4,$V1136-4,0)&amp;"")</f>
        <v/>
      </c>
      <c r="S1136" s="250" t="str">
        <f t="shared" ca="1" si="51"/>
        <v/>
      </c>
      <c r="T1136" s="250" t="str">
        <f ca="1">IF(B1136="","",IF(ISERROR(MATCH($J1136,SorP!$B$1:$B$6230,0)),"",INDIRECT("'SorP'!$A$"&amp;MATCH($J1136,SorP!$B$1:$B$6230,0))))</f>
        <v/>
      </c>
      <c r="U1136" s="280"/>
      <c r="V1136" s="281" t="e">
        <f>IF(C1136="",NA(),MATCH($B1136&amp;$C1136,'Smelter Look-up'!$J:$J,0))</f>
        <v>#N/A</v>
      </c>
      <c r="W1136" s="282"/>
      <c r="X1136" s="282">
        <f t="shared" ca="1" si="52"/>
        <v>0</v>
      </c>
      <c r="Y1136" s="282"/>
      <c r="Z1136" s="282"/>
      <c r="AB1136" s="284" t="str">
        <f t="shared" si="53"/>
        <v/>
      </c>
    </row>
    <row r="1137" spans="1:28" s="283" customFormat="1" ht="20.25">
      <c r="A1137" s="235"/>
      <c r="B1137" s="236" t="str">
        <f>IF(LEN(A1137)=0,"",INDEX('Smelter Look-up'!$A:$A,MATCH($A1137,'Smelter Look-up'!$E:$E,0)))</f>
        <v/>
      </c>
      <c r="C1137" s="242" t="str">
        <f>IF(LEN(A1137)=0,"",INDEX('Smelter Look-up'!$C:$C,MATCH($A1137,'Smelter Look-up'!$E:$E,0)))</f>
        <v/>
      </c>
      <c r="D1137" s="236"/>
      <c r="E1137" s="236" t="str">
        <f ca="1">IF(ISERROR($V1137),"",OFFSET('Smelter Look-up'!$D$4,$V1137-4,0)&amp;"")</f>
        <v/>
      </c>
      <c r="F1137" s="236" t="str">
        <f ca="1">IF(ISERROR($V1137),"",OFFSET('Smelter Look-up'!$E$4,$V1137-4,0))</f>
        <v/>
      </c>
      <c r="G1137" s="236" t="str">
        <f ca="1">IF(C1137=$X$4,"Enter smelter details", IF(ISERROR($V1137),"",OFFSET('Smelter Look-up'!$F$4,$V1137-4,0)))</f>
        <v/>
      </c>
      <c r="H1137" s="237" t="str">
        <f ca="1">IF(ISERROR($V1137),"",OFFSET('Smelter Look-up'!$G$4,$V1137-4,0))</f>
        <v/>
      </c>
      <c r="I1137" s="238" t="str">
        <f ca="1">IF(ISERROR($V1137),"",OFFSET('Smelter Look-up'!$H$4,$V1137-4,0))</f>
        <v/>
      </c>
      <c r="J1137" s="238" t="str">
        <f ca="1">IF(ISERROR($V1137),"",OFFSET('Smelter Look-up'!$I$4,$V1137-4,0))</f>
        <v/>
      </c>
      <c r="K1137" s="240"/>
      <c r="L1137" s="240"/>
      <c r="M1137" s="240"/>
      <c r="N1137" s="240"/>
      <c r="O1137" s="240"/>
      <c r="P1137" s="239"/>
      <c r="Q1137" s="241"/>
      <c r="R1137" s="236" t="str">
        <f ca="1">IF(ISERROR($V1137),"",OFFSET('Smelter Look-up'!$C$4,$V1137-4,0)&amp;"")</f>
        <v/>
      </c>
      <c r="S1137" s="250" t="str">
        <f t="shared" ca="1" si="51"/>
        <v/>
      </c>
      <c r="T1137" s="250" t="str">
        <f ca="1">IF(B1137="","",IF(ISERROR(MATCH($J1137,SorP!$B$1:$B$6230,0)),"",INDIRECT("'SorP'!$A$"&amp;MATCH($J1137,SorP!$B$1:$B$6230,0))))</f>
        <v/>
      </c>
      <c r="U1137" s="280"/>
      <c r="V1137" s="281" t="e">
        <f>IF(C1137="",NA(),MATCH($B1137&amp;$C1137,'Smelter Look-up'!$J:$J,0))</f>
        <v>#N/A</v>
      </c>
      <c r="W1137" s="282"/>
      <c r="X1137" s="282">
        <f t="shared" ca="1" si="52"/>
        <v>0</v>
      </c>
      <c r="Y1137" s="282"/>
      <c r="Z1137" s="282"/>
      <c r="AB1137" s="284" t="str">
        <f t="shared" si="53"/>
        <v/>
      </c>
    </row>
    <row r="1138" spans="1:28" s="283" customFormat="1" ht="20.25">
      <c r="A1138" s="235"/>
      <c r="B1138" s="236" t="str">
        <f>IF(LEN(A1138)=0,"",INDEX('Smelter Look-up'!$A:$A,MATCH($A1138,'Smelter Look-up'!$E:$E,0)))</f>
        <v/>
      </c>
      <c r="C1138" s="242" t="str">
        <f>IF(LEN(A1138)=0,"",INDEX('Smelter Look-up'!$C:$C,MATCH($A1138,'Smelter Look-up'!$E:$E,0)))</f>
        <v/>
      </c>
      <c r="D1138" s="236"/>
      <c r="E1138" s="236" t="str">
        <f ca="1">IF(ISERROR($V1138),"",OFFSET('Smelter Look-up'!$D$4,$V1138-4,0)&amp;"")</f>
        <v/>
      </c>
      <c r="F1138" s="236" t="str">
        <f ca="1">IF(ISERROR($V1138),"",OFFSET('Smelter Look-up'!$E$4,$V1138-4,0))</f>
        <v/>
      </c>
      <c r="G1138" s="236" t="str">
        <f ca="1">IF(C1138=$X$4,"Enter smelter details", IF(ISERROR($V1138),"",OFFSET('Smelter Look-up'!$F$4,$V1138-4,0)))</f>
        <v/>
      </c>
      <c r="H1138" s="237" t="str">
        <f ca="1">IF(ISERROR($V1138),"",OFFSET('Smelter Look-up'!$G$4,$V1138-4,0))</f>
        <v/>
      </c>
      <c r="I1138" s="238" t="str">
        <f ca="1">IF(ISERROR($V1138),"",OFFSET('Smelter Look-up'!$H$4,$V1138-4,0))</f>
        <v/>
      </c>
      <c r="J1138" s="238" t="str">
        <f ca="1">IF(ISERROR($V1138),"",OFFSET('Smelter Look-up'!$I$4,$V1138-4,0))</f>
        <v/>
      </c>
      <c r="K1138" s="240"/>
      <c r="L1138" s="240"/>
      <c r="M1138" s="240"/>
      <c r="N1138" s="240"/>
      <c r="O1138" s="240"/>
      <c r="P1138" s="239"/>
      <c r="Q1138" s="241"/>
      <c r="R1138" s="236" t="str">
        <f ca="1">IF(ISERROR($V1138),"",OFFSET('Smelter Look-up'!$C$4,$V1138-4,0)&amp;"")</f>
        <v/>
      </c>
      <c r="S1138" s="250" t="str">
        <f t="shared" ca="1" si="51"/>
        <v/>
      </c>
      <c r="T1138" s="250" t="str">
        <f ca="1">IF(B1138="","",IF(ISERROR(MATCH($J1138,SorP!$B$1:$B$6230,0)),"",INDIRECT("'SorP'!$A$"&amp;MATCH($J1138,SorP!$B$1:$B$6230,0))))</f>
        <v/>
      </c>
      <c r="U1138" s="280"/>
      <c r="V1138" s="281" t="e">
        <f>IF(C1138="",NA(),MATCH($B1138&amp;$C1138,'Smelter Look-up'!$J:$J,0))</f>
        <v>#N/A</v>
      </c>
      <c r="W1138" s="282"/>
      <c r="X1138" s="282">
        <f t="shared" ca="1" si="52"/>
        <v>0</v>
      </c>
      <c r="Y1138" s="282"/>
      <c r="Z1138" s="282"/>
      <c r="AB1138" s="284" t="str">
        <f t="shared" si="53"/>
        <v/>
      </c>
    </row>
    <row r="1139" spans="1:28" s="283" customFormat="1" ht="20.25">
      <c r="A1139" s="235"/>
      <c r="B1139" s="236" t="str">
        <f>IF(LEN(A1139)=0,"",INDEX('Smelter Look-up'!$A:$A,MATCH($A1139,'Smelter Look-up'!$E:$E,0)))</f>
        <v/>
      </c>
      <c r="C1139" s="242" t="str">
        <f>IF(LEN(A1139)=0,"",INDEX('Smelter Look-up'!$C:$C,MATCH($A1139,'Smelter Look-up'!$E:$E,0)))</f>
        <v/>
      </c>
      <c r="D1139" s="236"/>
      <c r="E1139" s="236" t="str">
        <f ca="1">IF(ISERROR($V1139),"",OFFSET('Smelter Look-up'!$D$4,$V1139-4,0)&amp;"")</f>
        <v/>
      </c>
      <c r="F1139" s="236" t="str">
        <f ca="1">IF(ISERROR($V1139),"",OFFSET('Smelter Look-up'!$E$4,$V1139-4,0))</f>
        <v/>
      </c>
      <c r="G1139" s="236" t="str">
        <f ca="1">IF(C1139=$X$4,"Enter smelter details", IF(ISERROR($V1139),"",OFFSET('Smelter Look-up'!$F$4,$V1139-4,0)))</f>
        <v/>
      </c>
      <c r="H1139" s="237" t="str">
        <f ca="1">IF(ISERROR($V1139),"",OFFSET('Smelter Look-up'!$G$4,$V1139-4,0))</f>
        <v/>
      </c>
      <c r="I1139" s="238" t="str">
        <f ca="1">IF(ISERROR($V1139),"",OFFSET('Smelter Look-up'!$H$4,$V1139-4,0))</f>
        <v/>
      </c>
      <c r="J1139" s="238" t="str">
        <f ca="1">IF(ISERROR($V1139),"",OFFSET('Smelter Look-up'!$I$4,$V1139-4,0))</f>
        <v/>
      </c>
      <c r="K1139" s="240"/>
      <c r="L1139" s="240"/>
      <c r="M1139" s="240"/>
      <c r="N1139" s="240"/>
      <c r="O1139" s="240"/>
      <c r="P1139" s="239"/>
      <c r="Q1139" s="241"/>
      <c r="R1139" s="236" t="str">
        <f ca="1">IF(ISERROR($V1139),"",OFFSET('Smelter Look-up'!$C$4,$V1139-4,0)&amp;"")</f>
        <v/>
      </c>
      <c r="S1139" s="250" t="str">
        <f t="shared" ca="1" si="51"/>
        <v/>
      </c>
      <c r="T1139" s="250" t="str">
        <f ca="1">IF(B1139="","",IF(ISERROR(MATCH($J1139,SorP!$B$1:$B$6230,0)),"",INDIRECT("'SorP'!$A$"&amp;MATCH($J1139,SorP!$B$1:$B$6230,0))))</f>
        <v/>
      </c>
      <c r="U1139" s="280"/>
      <c r="V1139" s="281" t="e">
        <f>IF(C1139="",NA(),MATCH($B1139&amp;$C1139,'Smelter Look-up'!$J:$J,0))</f>
        <v>#N/A</v>
      </c>
      <c r="W1139" s="282"/>
      <c r="X1139" s="282">
        <f t="shared" ca="1" si="52"/>
        <v>0</v>
      </c>
      <c r="Y1139" s="282"/>
      <c r="Z1139" s="282"/>
      <c r="AB1139" s="284" t="str">
        <f t="shared" si="53"/>
        <v/>
      </c>
    </row>
    <row r="1140" spans="1:28" s="283" customFormat="1" ht="20.25">
      <c r="A1140" s="235"/>
      <c r="B1140" s="236" t="str">
        <f>IF(LEN(A1140)=0,"",INDEX('Smelter Look-up'!$A:$A,MATCH($A1140,'Smelter Look-up'!$E:$E,0)))</f>
        <v/>
      </c>
      <c r="C1140" s="242" t="str">
        <f>IF(LEN(A1140)=0,"",INDEX('Smelter Look-up'!$C:$C,MATCH($A1140,'Smelter Look-up'!$E:$E,0)))</f>
        <v/>
      </c>
      <c r="D1140" s="236"/>
      <c r="E1140" s="236" t="str">
        <f ca="1">IF(ISERROR($V1140),"",OFFSET('Smelter Look-up'!$D$4,$V1140-4,0)&amp;"")</f>
        <v/>
      </c>
      <c r="F1140" s="236" t="str">
        <f ca="1">IF(ISERROR($V1140),"",OFFSET('Smelter Look-up'!$E$4,$V1140-4,0))</f>
        <v/>
      </c>
      <c r="G1140" s="236" t="str">
        <f ca="1">IF(C1140=$X$4,"Enter smelter details", IF(ISERROR($V1140),"",OFFSET('Smelter Look-up'!$F$4,$V1140-4,0)))</f>
        <v/>
      </c>
      <c r="H1140" s="237" t="str">
        <f ca="1">IF(ISERROR($V1140),"",OFFSET('Smelter Look-up'!$G$4,$V1140-4,0))</f>
        <v/>
      </c>
      <c r="I1140" s="238" t="str">
        <f ca="1">IF(ISERROR($V1140),"",OFFSET('Smelter Look-up'!$H$4,$V1140-4,0))</f>
        <v/>
      </c>
      <c r="J1140" s="238" t="str">
        <f ca="1">IF(ISERROR($V1140),"",OFFSET('Smelter Look-up'!$I$4,$V1140-4,0))</f>
        <v/>
      </c>
      <c r="K1140" s="240"/>
      <c r="L1140" s="240"/>
      <c r="M1140" s="240"/>
      <c r="N1140" s="240"/>
      <c r="O1140" s="240"/>
      <c r="P1140" s="239"/>
      <c r="Q1140" s="241"/>
      <c r="R1140" s="236" t="str">
        <f ca="1">IF(ISERROR($V1140),"",OFFSET('Smelter Look-up'!$C$4,$V1140-4,0)&amp;"")</f>
        <v/>
      </c>
      <c r="S1140" s="250" t="str">
        <f t="shared" ca="1" si="51"/>
        <v/>
      </c>
      <c r="T1140" s="250" t="str">
        <f ca="1">IF(B1140="","",IF(ISERROR(MATCH($J1140,SorP!$B$1:$B$6230,0)),"",INDIRECT("'SorP'!$A$"&amp;MATCH($J1140,SorP!$B$1:$B$6230,0))))</f>
        <v/>
      </c>
      <c r="U1140" s="280"/>
      <c r="V1140" s="281" t="e">
        <f>IF(C1140="",NA(),MATCH($B1140&amp;$C1140,'Smelter Look-up'!$J:$J,0))</f>
        <v>#N/A</v>
      </c>
      <c r="W1140" s="282"/>
      <c r="X1140" s="282">
        <f t="shared" ca="1" si="52"/>
        <v>0</v>
      </c>
      <c r="Y1140" s="282"/>
      <c r="Z1140" s="282"/>
      <c r="AB1140" s="284" t="str">
        <f t="shared" si="53"/>
        <v/>
      </c>
    </row>
    <row r="1141" spans="1:28" s="283" customFormat="1" ht="20.25">
      <c r="A1141" s="235"/>
      <c r="B1141" s="236" t="str">
        <f>IF(LEN(A1141)=0,"",INDEX('Smelter Look-up'!$A:$A,MATCH($A1141,'Smelter Look-up'!$E:$E,0)))</f>
        <v/>
      </c>
      <c r="C1141" s="242" t="str">
        <f>IF(LEN(A1141)=0,"",INDEX('Smelter Look-up'!$C:$C,MATCH($A1141,'Smelter Look-up'!$E:$E,0)))</f>
        <v/>
      </c>
      <c r="D1141" s="236"/>
      <c r="E1141" s="236" t="str">
        <f ca="1">IF(ISERROR($V1141),"",OFFSET('Smelter Look-up'!$D$4,$V1141-4,0)&amp;"")</f>
        <v/>
      </c>
      <c r="F1141" s="236" t="str">
        <f ca="1">IF(ISERROR($V1141),"",OFFSET('Smelter Look-up'!$E$4,$V1141-4,0))</f>
        <v/>
      </c>
      <c r="G1141" s="236" t="str">
        <f ca="1">IF(C1141=$X$4,"Enter smelter details", IF(ISERROR($V1141),"",OFFSET('Smelter Look-up'!$F$4,$V1141-4,0)))</f>
        <v/>
      </c>
      <c r="H1141" s="237" t="str">
        <f ca="1">IF(ISERROR($V1141),"",OFFSET('Smelter Look-up'!$G$4,$V1141-4,0))</f>
        <v/>
      </c>
      <c r="I1141" s="238" t="str">
        <f ca="1">IF(ISERROR($V1141),"",OFFSET('Smelter Look-up'!$H$4,$V1141-4,0))</f>
        <v/>
      </c>
      <c r="J1141" s="238" t="str">
        <f ca="1">IF(ISERROR($V1141),"",OFFSET('Smelter Look-up'!$I$4,$V1141-4,0))</f>
        <v/>
      </c>
      <c r="K1141" s="240"/>
      <c r="L1141" s="240"/>
      <c r="M1141" s="240"/>
      <c r="N1141" s="240"/>
      <c r="O1141" s="240"/>
      <c r="P1141" s="239"/>
      <c r="Q1141" s="241"/>
      <c r="R1141" s="236" t="str">
        <f ca="1">IF(ISERROR($V1141),"",OFFSET('Smelter Look-up'!$C$4,$V1141-4,0)&amp;"")</f>
        <v/>
      </c>
      <c r="S1141" s="250" t="str">
        <f t="shared" ca="1" si="51"/>
        <v/>
      </c>
      <c r="T1141" s="250" t="str">
        <f ca="1">IF(B1141="","",IF(ISERROR(MATCH($J1141,SorP!$B$1:$B$6230,0)),"",INDIRECT("'SorP'!$A$"&amp;MATCH($J1141,SorP!$B$1:$B$6230,0))))</f>
        <v/>
      </c>
      <c r="U1141" s="280"/>
      <c r="V1141" s="281" t="e">
        <f>IF(C1141="",NA(),MATCH($B1141&amp;$C1141,'Smelter Look-up'!$J:$J,0))</f>
        <v>#N/A</v>
      </c>
      <c r="W1141" s="282"/>
      <c r="X1141" s="282">
        <f t="shared" ca="1" si="52"/>
        <v>0</v>
      </c>
      <c r="Y1141" s="282"/>
      <c r="Z1141" s="282"/>
      <c r="AB1141" s="284" t="str">
        <f t="shared" si="53"/>
        <v/>
      </c>
    </row>
    <row r="1142" spans="1:28" s="283" customFormat="1" ht="20.25">
      <c r="A1142" s="235"/>
      <c r="B1142" s="236" t="str">
        <f>IF(LEN(A1142)=0,"",INDEX('Smelter Look-up'!$A:$A,MATCH($A1142,'Smelter Look-up'!$E:$E,0)))</f>
        <v/>
      </c>
      <c r="C1142" s="242" t="str">
        <f>IF(LEN(A1142)=0,"",INDEX('Smelter Look-up'!$C:$C,MATCH($A1142,'Smelter Look-up'!$E:$E,0)))</f>
        <v/>
      </c>
      <c r="D1142" s="236"/>
      <c r="E1142" s="236" t="str">
        <f ca="1">IF(ISERROR($V1142),"",OFFSET('Smelter Look-up'!$D$4,$V1142-4,0)&amp;"")</f>
        <v/>
      </c>
      <c r="F1142" s="236" t="str">
        <f ca="1">IF(ISERROR($V1142),"",OFFSET('Smelter Look-up'!$E$4,$V1142-4,0))</f>
        <v/>
      </c>
      <c r="G1142" s="236" t="str">
        <f ca="1">IF(C1142=$X$4,"Enter smelter details", IF(ISERROR($V1142),"",OFFSET('Smelter Look-up'!$F$4,$V1142-4,0)))</f>
        <v/>
      </c>
      <c r="H1142" s="237" t="str">
        <f ca="1">IF(ISERROR($V1142),"",OFFSET('Smelter Look-up'!$G$4,$V1142-4,0))</f>
        <v/>
      </c>
      <c r="I1142" s="238" t="str">
        <f ca="1">IF(ISERROR($V1142),"",OFFSET('Smelter Look-up'!$H$4,$V1142-4,0))</f>
        <v/>
      </c>
      <c r="J1142" s="238" t="str">
        <f ca="1">IF(ISERROR($V1142),"",OFFSET('Smelter Look-up'!$I$4,$V1142-4,0))</f>
        <v/>
      </c>
      <c r="K1142" s="240"/>
      <c r="L1142" s="240"/>
      <c r="M1142" s="240"/>
      <c r="N1142" s="240"/>
      <c r="O1142" s="240"/>
      <c r="P1142" s="239"/>
      <c r="Q1142" s="241"/>
      <c r="R1142" s="236" t="str">
        <f ca="1">IF(ISERROR($V1142),"",OFFSET('Smelter Look-up'!$C$4,$V1142-4,0)&amp;"")</f>
        <v/>
      </c>
      <c r="S1142" s="250" t="str">
        <f t="shared" ca="1" si="51"/>
        <v/>
      </c>
      <c r="T1142" s="250" t="str">
        <f ca="1">IF(B1142="","",IF(ISERROR(MATCH($J1142,SorP!$B$1:$B$6230,0)),"",INDIRECT("'SorP'!$A$"&amp;MATCH($J1142,SorP!$B$1:$B$6230,0))))</f>
        <v/>
      </c>
      <c r="U1142" s="280"/>
      <c r="V1142" s="281" t="e">
        <f>IF(C1142="",NA(),MATCH($B1142&amp;$C1142,'Smelter Look-up'!$J:$J,0))</f>
        <v>#N/A</v>
      </c>
      <c r="W1142" s="282"/>
      <c r="X1142" s="282">
        <f t="shared" ca="1" si="52"/>
        <v>0</v>
      </c>
      <c r="Y1142" s="282"/>
      <c r="Z1142" s="282"/>
      <c r="AB1142" s="284" t="str">
        <f t="shared" si="53"/>
        <v/>
      </c>
    </row>
    <row r="1143" spans="1:28" s="283" customFormat="1" ht="20.25">
      <c r="A1143" s="235"/>
      <c r="B1143" s="236" t="str">
        <f>IF(LEN(A1143)=0,"",INDEX('Smelter Look-up'!$A:$A,MATCH($A1143,'Smelter Look-up'!$E:$E,0)))</f>
        <v/>
      </c>
      <c r="C1143" s="242" t="str">
        <f>IF(LEN(A1143)=0,"",INDEX('Smelter Look-up'!$C:$C,MATCH($A1143,'Smelter Look-up'!$E:$E,0)))</f>
        <v/>
      </c>
      <c r="D1143" s="236"/>
      <c r="E1143" s="236" t="str">
        <f ca="1">IF(ISERROR($V1143),"",OFFSET('Smelter Look-up'!$D$4,$V1143-4,0)&amp;"")</f>
        <v/>
      </c>
      <c r="F1143" s="236" t="str">
        <f ca="1">IF(ISERROR($V1143),"",OFFSET('Smelter Look-up'!$E$4,$V1143-4,0))</f>
        <v/>
      </c>
      <c r="G1143" s="236" t="str">
        <f ca="1">IF(C1143=$X$4,"Enter smelter details", IF(ISERROR($V1143),"",OFFSET('Smelter Look-up'!$F$4,$V1143-4,0)))</f>
        <v/>
      </c>
      <c r="H1143" s="237" t="str">
        <f ca="1">IF(ISERROR($V1143),"",OFFSET('Smelter Look-up'!$G$4,$V1143-4,0))</f>
        <v/>
      </c>
      <c r="I1143" s="238" t="str">
        <f ca="1">IF(ISERROR($V1143),"",OFFSET('Smelter Look-up'!$H$4,$V1143-4,0))</f>
        <v/>
      </c>
      <c r="J1143" s="238" t="str">
        <f ca="1">IF(ISERROR($V1143),"",OFFSET('Smelter Look-up'!$I$4,$V1143-4,0))</f>
        <v/>
      </c>
      <c r="K1143" s="240"/>
      <c r="L1143" s="240"/>
      <c r="M1143" s="240"/>
      <c r="N1143" s="240"/>
      <c r="O1143" s="240"/>
      <c r="P1143" s="239"/>
      <c r="Q1143" s="241"/>
      <c r="R1143" s="236" t="str">
        <f ca="1">IF(ISERROR($V1143),"",OFFSET('Smelter Look-up'!$C$4,$V1143-4,0)&amp;"")</f>
        <v/>
      </c>
      <c r="S1143" s="250" t="str">
        <f t="shared" ca="1" si="51"/>
        <v/>
      </c>
      <c r="T1143" s="250" t="str">
        <f ca="1">IF(B1143="","",IF(ISERROR(MATCH($J1143,SorP!$B$1:$B$6230,0)),"",INDIRECT("'SorP'!$A$"&amp;MATCH($J1143,SorP!$B$1:$B$6230,0))))</f>
        <v/>
      </c>
      <c r="U1143" s="280"/>
      <c r="V1143" s="281" t="e">
        <f>IF(C1143="",NA(),MATCH($B1143&amp;$C1143,'Smelter Look-up'!$J:$J,0))</f>
        <v>#N/A</v>
      </c>
      <c r="W1143" s="282"/>
      <c r="X1143" s="282">
        <f t="shared" ca="1" si="52"/>
        <v>0</v>
      </c>
      <c r="Y1143" s="282"/>
      <c r="Z1143" s="282"/>
      <c r="AB1143" s="284" t="str">
        <f t="shared" si="53"/>
        <v/>
      </c>
    </row>
    <row r="1144" spans="1:28" s="283" customFormat="1" ht="20.25">
      <c r="A1144" s="235"/>
      <c r="B1144" s="236" t="str">
        <f>IF(LEN(A1144)=0,"",INDEX('Smelter Look-up'!$A:$A,MATCH($A1144,'Smelter Look-up'!$E:$E,0)))</f>
        <v/>
      </c>
      <c r="C1144" s="242" t="str">
        <f>IF(LEN(A1144)=0,"",INDEX('Smelter Look-up'!$C:$C,MATCH($A1144,'Smelter Look-up'!$E:$E,0)))</f>
        <v/>
      </c>
      <c r="D1144" s="236"/>
      <c r="E1144" s="236" t="str">
        <f ca="1">IF(ISERROR($V1144),"",OFFSET('Smelter Look-up'!$D$4,$V1144-4,0)&amp;"")</f>
        <v/>
      </c>
      <c r="F1144" s="236" t="str">
        <f ca="1">IF(ISERROR($V1144),"",OFFSET('Smelter Look-up'!$E$4,$V1144-4,0))</f>
        <v/>
      </c>
      <c r="G1144" s="236" t="str">
        <f ca="1">IF(C1144=$X$4,"Enter smelter details", IF(ISERROR($V1144),"",OFFSET('Smelter Look-up'!$F$4,$V1144-4,0)))</f>
        <v/>
      </c>
      <c r="H1144" s="237" t="str">
        <f ca="1">IF(ISERROR($V1144),"",OFFSET('Smelter Look-up'!$G$4,$V1144-4,0))</f>
        <v/>
      </c>
      <c r="I1144" s="238" t="str">
        <f ca="1">IF(ISERROR($V1144),"",OFFSET('Smelter Look-up'!$H$4,$V1144-4,0))</f>
        <v/>
      </c>
      <c r="J1144" s="238" t="str">
        <f ca="1">IF(ISERROR($V1144),"",OFFSET('Smelter Look-up'!$I$4,$V1144-4,0))</f>
        <v/>
      </c>
      <c r="K1144" s="240"/>
      <c r="L1144" s="240"/>
      <c r="M1144" s="240"/>
      <c r="N1144" s="240"/>
      <c r="O1144" s="240"/>
      <c r="P1144" s="239"/>
      <c r="Q1144" s="241"/>
      <c r="R1144" s="236" t="str">
        <f ca="1">IF(ISERROR($V1144),"",OFFSET('Smelter Look-up'!$C$4,$V1144-4,0)&amp;"")</f>
        <v/>
      </c>
      <c r="S1144" s="250" t="str">
        <f t="shared" ca="1" si="51"/>
        <v/>
      </c>
      <c r="T1144" s="250" t="str">
        <f ca="1">IF(B1144="","",IF(ISERROR(MATCH($J1144,SorP!$B$1:$B$6230,0)),"",INDIRECT("'SorP'!$A$"&amp;MATCH($J1144,SorP!$B$1:$B$6230,0))))</f>
        <v/>
      </c>
      <c r="U1144" s="280"/>
      <c r="V1144" s="281" t="e">
        <f>IF(C1144="",NA(),MATCH($B1144&amp;$C1144,'Smelter Look-up'!$J:$J,0))</f>
        <v>#N/A</v>
      </c>
      <c r="W1144" s="282"/>
      <c r="X1144" s="282">
        <f t="shared" ca="1" si="52"/>
        <v>0</v>
      </c>
      <c r="Y1144" s="282"/>
      <c r="Z1144" s="282"/>
      <c r="AB1144" s="284" t="str">
        <f t="shared" si="53"/>
        <v/>
      </c>
    </row>
    <row r="1145" spans="1:28" s="283" customFormat="1" ht="20.25">
      <c r="A1145" s="235"/>
      <c r="B1145" s="236" t="str">
        <f>IF(LEN(A1145)=0,"",INDEX('Smelter Look-up'!$A:$A,MATCH($A1145,'Smelter Look-up'!$E:$E,0)))</f>
        <v/>
      </c>
      <c r="C1145" s="242" t="str">
        <f>IF(LEN(A1145)=0,"",INDEX('Smelter Look-up'!$C:$C,MATCH($A1145,'Smelter Look-up'!$E:$E,0)))</f>
        <v/>
      </c>
      <c r="D1145" s="236"/>
      <c r="E1145" s="236" t="str">
        <f ca="1">IF(ISERROR($V1145),"",OFFSET('Smelter Look-up'!$D$4,$V1145-4,0)&amp;"")</f>
        <v/>
      </c>
      <c r="F1145" s="236" t="str">
        <f ca="1">IF(ISERROR($V1145),"",OFFSET('Smelter Look-up'!$E$4,$V1145-4,0))</f>
        <v/>
      </c>
      <c r="G1145" s="236" t="str">
        <f ca="1">IF(C1145=$X$4,"Enter smelter details", IF(ISERROR($V1145),"",OFFSET('Smelter Look-up'!$F$4,$V1145-4,0)))</f>
        <v/>
      </c>
      <c r="H1145" s="237" t="str">
        <f ca="1">IF(ISERROR($V1145),"",OFFSET('Smelter Look-up'!$G$4,$V1145-4,0))</f>
        <v/>
      </c>
      <c r="I1145" s="238" t="str">
        <f ca="1">IF(ISERROR($V1145),"",OFFSET('Smelter Look-up'!$H$4,$V1145-4,0))</f>
        <v/>
      </c>
      <c r="J1145" s="238" t="str">
        <f ca="1">IF(ISERROR($V1145),"",OFFSET('Smelter Look-up'!$I$4,$V1145-4,0))</f>
        <v/>
      </c>
      <c r="K1145" s="240"/>
      <c r="L1145" s="240"/>
      <c r="M1145" s="240"/>
      <c r="N1145" s="240"/>
      <c r="O1145" s="240"/>
      <c r="P1145" s="239"/>
      <c r="Q1145" s="241"/>
      <c r="R1145" s="236" t="str">
        <f ca="1">IF(ISERROR($V1145),"",OFFSET('Smelter Look-up'!$C$4,$V1145-4,0)&amp;"")</f>
        <v/>
      </c>
      <c r="S1145" s="250" t="str">
        <f t="shared" ca="1" si="51"/>
        <v/>
      </c>
      <c r="T1145" s="250" t="str">
        <f ca="1">IF(B1145="","",IF(ISERROR(MATCH($J1145,SorP!$B$1:$B$6230,0)),"",INDIRECT("'SorP'!$A$"&amp;MATCH($J1145,SorP!$B$1:$B$6230,0))))</f>
        <v/>
      </c>
      <c r="U1145" s="280"/>
      <c r="V1145" s="281" t="e">
        <f>IF(C1145="",NA(),MATCH($B1145&amp;$C1145,'Smelter Look-up'!$J:$J,0))</f>
        <v>#N/A</v>
      </c>
      <c r="W1145" s="282"/>
      <c r="X1145" s="282">
        <f t="shared" ca="1" si="52"/>
        <v>0</v>
      </c>
      <c r="Y1145" s="282"/>
      <c r="Z1145" s="282"/>
      <c r="AB1145" s="284" t="str">
        <f t="shared" si="53"/>
        <v/>
      </c>
    </row>
    <row r="1146" spans="1:28" s="283" customFormat="1" ht="20.25">
      <c r="A1146" s="235"/>
      <c r="B1146" s="236" t="str">
        <f>IF(LEN(A1146)=0,"",INDEX('Smelter Look-up'!$A:$A,MATCH($A1146,'Smelter Look-up'!$E:$E,0)))</f>
        <v/>
      </c>
      <c r="C1146" s="242" t="str">
        <f>IF(LEN(A1146)=0,"",INDEX('Smelter Look-up'!$C:$C,MATCH($A1146,'Smelter Look-up'!$E:$E,0)))</f>
        <v/>
      </c>
      <c r="D1146" s="236"/>
      <c r="E1146" s="236" t="str">
        <f ca="1">IF(ISERROR($V1146),"",OFFSET('Smelter Look-up'!$D$4,$V1146-4,0)&amp;"")</f>
        <v/>
      </c>
      <c r="F1146" s="236" t="str">
        <f ca="1">IF(ISERROR($V1146),"",OFFSET('Smelter Look-up'!$E$4,$V1146-4,0))</f>
        <v/>
      </c>
      <c r="G1146" s="236" t="str">
        <f ca="1">IF(C1146=$X$4,"Enter smelter details", IF(ISERROR($V1146),"",OFFSET('Smelter Look-up'!$F$4,$V1146-4,0)))</f>
        <v/>
      </c>
      <c r="H1146" s="237" t="str">
        <f ca="1">IF(ISERROR($V1146),"",OFFSET('Smelter Look-up'!$G$4,$V1146-4,0))</f>
        <v/>
      </c>
      <c r="I1146" s="238" t="str">
        <f ca="1">IF(ISERROR($V1146),"",OFFSET('Smelter Look-up'!$H$4,$V1146-4,0))</f>
        <v/>
      </c>
      <c r="J1146" s="238" t="str">
        <f ca="1">IF(ISERROR($V1146),"",OFFSET('Smelter Look-up'!$I$4,$V1146-4,0))</f>
        <v/>
      </c>
      <c r="K1146" s="240"/>
      <c r="L1146" s="240"/>
      <c r="M1146" s="240"/>
      <c r="N1146" s="240"/>
      <c r="O1146" s="240"/>
      <c r="P1146" s="239"/>
      <c r="Q1146" s="241"/>
      <c r="R1146" s="236" t="str">
        <f ca="1">IF(ISERROR($V1146),"",OFFSET('Smelter Look-up'!$C$4,$V1146-4,0)&amp;"")</f>
        <v/>
      </c>
      <c r="S1146" s="250" t="str">
        <f t="shared" ca="1" si="51"/>
        <v/>
      </c>
      <c r="T1146" s="250" t="str">
        <f ca="1">IF(B1146="","",IF(ISERROR(MATCH($J1146,SorP!$B$1:$B$6230,0)),"",INDIRECT("'SorP'!$A$"&amp;MATCH($J1146,SorP!$B$1:$B$6230,0))))</f>
        <v/>
      </c>
      <c r="U1146" s="280"/>
      <c r="V1146" s="281" t="e">
        <f>IF(C1146="",NA(),MATCH($B1146&amp;$C1146,'Smelter Look-up'!$J:$J,0))</f>
        <v>#N/A</v>
      </c>
      <c r="W1146" s="282"/>
      <c r="X1146" s="282">
        <f t="shared" ca="1" si="52"/>
        <v>0</v>
      </c>
      <c r="Y1146" s="282"/>
      <c r="Z1146" s="282"/>
      <c r="AB1146" s="284" t="str">
        <f t="shared" si="53"/>
        <v/>
      </c>
    </row>
    <row r="1147" spans="1:28" s="283" customFormat="1" ht="20.25">
      <c r="A1147" s="235"/>
      <c r="B1147" s="236" t="str">
        <f>IF(LEN(A1147)=0,"",INDEX('Smelter Look-up'!$A:$A,MATCH($A1147,'Smelter Look-up'!$E:$E,0)))</f>
        <v/>
      </c>
      <c r="C1147" s="242" t="str">
        <f>IF(LEN(A1147)=0,"",INDEX('Smelter Look-up'!$C:$C,MATCH($A1147,'Smelter Look-up'!$E:$E,0)))</f>
        <v/>
      </c>
      <c r="D1147" s="236"/>
      <c r="E1147" s="236" t="str">
        <f ca="1">IF(ISERROR($V1147),"",OFFSET('Smelter Look-up'!$D$4,$V1147-4,0)&amp;"")</f>
        <v/>
      </c>
      <c r="F1147" s="236" t="str">
        <f ca="1">IF(ISERROR($V1147),"",OFFSET('Smelter Look-up'!$E$4,$V1147-4,0))</f>
        <v/>
      </c>
      <c r="G1147" s="236" t="str">
        <f ca="1">IF(C1147=$X$4,"Enter smelter details", IF(ISERROR($V1147),"",OFFSET('Smelter Look-up'!$F$4,$V1147-4,0)))</f>
        <v/>
      </c>
      <c r="H1147" s="237" t="str">
        <f ca="1">IF(ISERROR($V1147),"",OFFSET('Smelter Look-up'!$G$4,$V1147-4,0))</f>
        <v/>
      </c>
      <c r="I1147" s="238" t="str">
        <f ca="1">IF(ISERROR($V1147),"",OFFSET('Smelter Look-up'!$H$4,$V1147-4,0))</f>
        <v/>
      </c>
      <c r="J1147" s="238" t="str">
        <f ca="1">IF(ISERROR($V1147),"",OFFSET('Smelter Look-up'!$I$4,$V1147-4,0))</f>
        <v/>
      </c>
      <c r="K1147" s="240"/>
      <c r="L1147" s="240"/>
      <c r="M1147" s="240"/>
      <c r="N1147" s="240"/>
      <c r="O1147" s="240"/>
      <c r="P1147" s="239"/>
      <c r="Q1147" s="241"/>
      <c r="R1147" s="236" t="str">
        <f ca="1">IF(ISERROR($V1147),"",OFFSET('Smelter Look-up'!$C$4,$V1147-4,0)&amp;"")</f>
        <v/>
      </c>
      <c r="S1147" s="250" t="str">
        <f t="shared" ref="S1147:S1210" ca="1" si="54">IF(B1147="","",IF(ISERROR(MATCH($E1147,CL,0)),"Unknown",INDIRECT("'C'!$A$"&amp;MATCH($E1147,CL,0)+1)))</f>
        <v/>
      </c>
      <c r="T1147" s="250" t="str">
        <f ca="1">IF(B1147="","",IF(ISERROR(MATCH($J1147,SorP!$B$1:$B$6230,0)),"",INDIRECT("'SorP'!$A$"&amp;MATCH($J1147,SorP!$B$1:$B$6230,0))))</f>
        <v/>
      </c>
      <c r="U1147" s="280"/>
      <c r="V1147" s="281" t="e">
        <f>IF(C1147="",NA(),MATCH($B1147&amp;$C1147,'Smelter Look-up'!$J:$J,0))</f>
        <v>#N/A</v>
      </c>
      <c r="W1147" s="282"/>
      <c r="X1147" s="282">
        <f t="shared" ref="X1147:X1210" ca="1" si="55">IF(AND(C1147="Smelter not listed",OR(LEN(D1147)=0,LEN(E1147)=0)),1,0)</f>
        <v>0</v>
      </c>
      <c r="Y1147" s="282"/>
      <c r="Z1147" s="282"/>
      <c r="AB1147" s="284" t="str">
        <f t="shared" ref="AB1147:AB1210" si="56">B1147&amp;C1147</f>
        <v/>
      </c>
    </row>
    <row r="1148" spans="1:28" s="283" customFormat="1" ht="20.25">
      <c r="A1148" s="235"/>
      <c r="B1148" s="236" t="str">
        <f>IF(LEN(A1148)=0,"",INDEX('Smelter Look-up'!$A:$A,MATCH($A1148,'Smelter Look-up'!$E:$E,0)))</f>
        <v/>
      </c>
      <c r="C1148" s="242" t="str">
        <f>IF(LEN(A1148)=0,"",INDEX('Smelter Look-up'!$C:$C,MATCH($A1148,'Smelter Look-up'!$E:$E,0)))</f>
        <v/>
      </c>
      <c r="D1148" s="236"/>
      <c r="E1148" s="236" t="str">
        <f ca="1">IF(ISERROR($V1148),"",OFFSET('Smelter Look-up'!$D$4,$V1148-4,0)&amp;"")</f>
        <v/>
      </c>
      <c r="F1148" s="236" t="str">
        <f ca="1">IF(ISERROR($V1148),"",OFFSET('Smelter Look-up'!$E$4,$V1148-4,0))</f>
        <v/>
      </c>
      <c r="G1148" s="236" t="str">
        <f ca="1">IF(C1148=$X$4,"Enter smelter details", IF(ISERROR($V1148),"",OFFSET('Smelter Look-up'!$F$4,$V1148-4,0)))</f>
        <v/>
      </c>
      <c r="H1148" s="237" t="str">
        <f ca="1">IF(ISERROR($V1148),"",OFFSET('Smelter Look-up'!$G$4,$V1148-4,0))</f>
        <v/>
      </c>
      <c r="I1148" s="238" t="str">
        <f ca="1">IF(ISERROR($V1148),"",OFFSET('Smelter Look-up'!$H$4,$V1148-4,0))</f>
        <v/>
      </c>
      <c r="J1148" s="238" t="str">
        <f ca="1">IF(ISERROR($V1148),"",OFFSET('Smelter Look-up'!$I$4,$V1148-4,0))</f>
        <v/>
      </c>
      <c r="K1148" s="240"/>
      <c r="L1148" s="240"/>
      <c r="M1148" s="240"/>
      <c r="N1148" s="240"/>
      <c r="O1148" s="240"/>
      <c r="P1148" s="239"/>
      <c r="Q1148" s="241"/>
      <c r="R1148" s="236" t="str">
        <f ca="1">IF(ISERROR($V1148),"",OFFSET('Smelter Look-up'!$C$4,$V1148-4,0)&amp;"")</f>
        <v/>
      </c>
      <c r="S1148" s="250" t="str">
        <f t="shared" ca="1" si="54"/>
        <v/>
      </c>
      <c r="T1148" s="250" t="str">
        <f ca="1">IF(B1148="","",IF(ISERROR(MATCH($J1148,SorP!$B$1:$B$6230,0)),"",INDIRECT("'SorP'!$A$"&amp;MATCH($J1148,SorP!$B$1:$B$6230,0))))</f>
        <v/>
      </c>
      <c r="U1148" s="280"/>
      <c r="V1148" s="281" t="e">
        <f>IF(C1148="",NA(),MATCH($B1148&amp;$C1148,'Smelter Look-up'!$J:$J,0))</f>
        <v>#N/A</v>
      </c>
      <c r="W1148" s="282"/>
      <c r="X1148" s="282">
        <f t="shared" ca="1" si="55"/>
        <v>0</v>
      </c>
      <c r="Y1148" s="282"/>
      <c r="Z1148" s="282"/>
      <c r="AB1148" s="284" t="str">
        <f t="shared" si="56"/>
        <v/>
      </c>
    </row>
    <row r="1149" spans="1:28" s="283" customFormat="1" ht="20.25">
      <c r="A1149" s="235"/>
      <c r="B1149" s="236" t="str">
        <f>IF(LEN(A1149)=0,"",INDEX('Smelter Look-up'!$A:$A,MATCH($A1149,'Smelter Look-up'!$E:$E,0)))</f>
        <v/>
      </c>
      <c r="C1149" s="242" t="str">
        <f>IF(LEN(A1149)=0,"",INDEX('Smelter Look-up'!$C:$C,MATCH($A1149,'Smelter Look-up'!$E:$E,0)))</f>
        <v/>
      </c>
      <c r="D1149" s="236"/>
      <c r="E1149" s="236" t="str">
        <f ca="1">IF(ISERROR($V1149),"",OFFSET('Smelter Look-up'!$D$4,$V1149-4,0)&amp;"")</f>
        <v/>
      </c>
      <c r="F1149" s="236" t="str">
        <f ca="1">IF(ISERROR($V1149),"",OFFSET('Smelter Look-up'!$E$4,$V1149-4,0))</f>
        <v/>
      </c>
      <c r="G1149" s="236" t="str">
        <f ca="1">IF(C1149=$X$4,"Enter smelter details", IF(ISERROR($V1149),"",OFFSET('Smelter Look-up'!$F$4,$V1149-4,0)))</f>
        <v/>
      </c>
      <c r="H1149" s="237" t="str">
        <f ca="1">IF(ISERROR($V1149),"",OFFSET('Smelter Look-up'!$G$4,$V1149-4,0))</f>
        <v/>
      </c>
      <c r="I1149" s="238" t="str">
        <f ca="1">IF(ISERROR($V1149),"",OFFSET('Smelter Look-up'!$H$4,$V1149-4,0))</f>
        <v/>
      </c>
      <c r="J1149" s="238" t="str">
        <f ca="1">IF(ISERROR($V1149),"",OFFSET('Smelter Look-up'!$I$4,$V1149-4,0))</f>
        <v/>
      </c>
      <c r="K1149" s="240"/>
      <c r="L1149" s="240"/>
      <c r="M1149" s="240"/>
      <c r="N1149" s="240"/>
      <c r="O1149" s="240"/>
      <c r="P1149" s="239"/>
      <c r="Q1149" s="241"/>
      <c r="R1149" s="236" t="str">
        <f ca="1">IF(ISERROR($V1149),"",OFFSET('Smelter Look-up'!$C$4,$V1149-4,0)&amp;"")</f>
        <v/>
      </c>
      <c r="S1149" s="250" t="str">
        <f t="shared" ca="1" si="54"/>
        <v/>
      </c>
      <c r="T1149" s="250" t="str">
        <f ca="1">IF(B1149="","",IF(ISERROR(MATCH($J1149,SorP!$B$1:$B$6230,0)),"",INDIRECT("'SorP'!$A$"&amp;MATCH($J1149,SorP!$B$1:$B$6230,0))))</f>
        <v/>
      </c>
      <c r="U1149" s="280"/>
      <c r="V1149" s="281" t="e">
        <f>IF(C1149="",NA(),MATCH($B1149&amp;$C1149,'Smelter Look-up'!$J:$J,0))</f>
        <v>#N/A</v>
      </c>
      <c r="W1149" s="282"/>
      <c r="X1149" s="282">
        <f t="shared" ca="1" si="55"/>
        <v>0</v>
      </c>
      <c r="Y1149" s="282"/>
      <c r="Z1149" s="282"/>
      <c r="AB1149" s="284" t="str">
        <f t="shared" si="56"/>
        <v/>
      </c>
    </row>
    <row r="1150" spans="1:28" s="283" customFormat="1" ht="20.25">
      <c r="A1150" s="235"/>
      <c r="B1150" s="236" t="str">
        <f>IF(LEN(A1150)=0,"",INDEX('Smelter Look-up'!$A:$A,MATCH($A1150,'Smelter Look-up'!$E:$E,0)))</f>
        <v/>
      </c>
      <c r="C1150" s="242" t="str">
        <f>IF(LEN(A1150)=0,"",INDEX('Smelter Look-up'!$C:$C,MATCH($A1150,'Smelter Look-up'!$E:$E,0)))</f>
        <v/>
      </c>
      <c r="D1150" s="236"/>
      <c r="E1150" s="236" t="str">
        <f ca="1">IF(ISERROR($V1150),"",OFFSET('Smelter Look-up'!$D$4,$V1150-4,0)&amp;"")</f>
        <v/>
      </c>
      <c r="F1150" s="236" t="str">
        <f ca="1">IF(ISERROR($V1150),"",OFFSET('Smelter Look-up'!$E$4,$V1150-4,0))</f>
        <v/>
      </c>
      <c r="G1150" s="236" t="str">
        <f ca="1">IF(C1150=$X$4,"Enter smelter details", IF(ISERROR($V1150),"",OFFSET('Smelter Look-up'!$F$4,$V1150-4,0)))</f>
        <v/>
      </c>
      <c r="H1150" s="237" t="str">
        <f ca="1">IF(ISERROR($V1150),"",OFFSET('Smelter Look-up'!$G$4,$V1150-4,0))</f>
        <v/>
      </c>
      <c r="I1150" s="238" t="str">
        <f ca="1">IF(ISERROR($V1150),"",OFFSET('Smelter Look-up'!$H$4,$V1150-4,0))</f>
        <v/>
      </c>
      <c r="J1150" s="238" t="str">
        <f ca="1">IF(ISERROR($V1150),"",OFFSET('Smelter Look-up'!$I$4,$V1150-4,0))</f>
        <v/>
      </c>
      <c r="K1150" s="240"/>
      <c r="L1150" s="240"/>
      <c r="M1150" s="240"/>
      <c r="N1150" s="240"/>
      <c r="O1150" s="240"/>
      <c r="P1150" s="239"/>
      <c r="Q1150" s="241"/>
      <c r="R1150" s="236" t="str">
        <f ca="1">IF(ISERROR($V1150),"",OFFSET('Smelter Look-up'!$C$4,$V1150-4,0)&amp;"")</f>
        <v/>
      </c>
      <c r="S1150" s="250" t="str">
        <f t="shared" ca="1" si="54"/>
        <v/>
      </c>
      <c r="T1150" s="250" t="str">
        <f ca="1">IF(B1150="","",IF(ISERROR(MATCH($J1150,SorP!$B$1:$B$6230,0)),"",INDIRECT("'SorP'!$A$"&amp;MATCH($J1150,SorP!$B$1:$B$6230,0))))</f>
        <v/>
      </c>
      <c r="U1150" s="280"/>
      <c r="V1150" s="281" t="e">
        <f>IF(C1150="",NA(),MATCH($B1150&amp;$C1150,'Smelter Look-up'!$J:$J,0))</f>
        <v>#N/A</v>
      </c>
      <c r="W1150" s="282"/>
      <c r="X1150" s="282">
        <f t="shared" ca="1" si="55"/>
        <v>0</v>
      </c>
      <c r="Y1150" s="282"/>
      <c r="Z1150" s="282"/>
      <c r="AB1150" s="284" t="str">
        <f t="shared" si="56"/>
        <v/>
      </c>
    </row>
    <row r="1151" spans="1:28" s="283" customFormat="1" ht="20.25">
      <c r="A1151" s="235"/>
      <c r="B1151" s="236" t="str">
        <f>IF(LEN(A1151)=0,"",INDEX('Smelter Look-up'!$A:$A,MATCH($A1151,'Smelter Look-up'!$E:$E,0)))</f>
        <v/>
      </c>
      <c r="C1151" s="242" t="str">
        <f>IF(LEN(A1151)=0,"",INDEX('Smelter Look-up'!$C:$C,MATCH($A1151,'Smelter Look-up'!$E:$E,0)))</f>
        <v/>
      </c>
      <c r="D1151" s="236"/>
      <c r="E1151" s="236" t="str">
        <f ca="1">IF(ISERROR($V1151),"",OFFSET('Smelter Look-up'!$D$4,$V1151-4,0)&amp;"")</f>
        <v/>
      </c>
      <c r="F1151" s="236" t="str">
        <f ca="1">IF(ISERROR($V1151),"",OFFSET('Smelter Look-up'!$E$4,$V1151-4,0))</f>
        <v/>
      </c>
      <c r="G1151" s="236" t="str">
        <f ca="1">IF(C1151=$X$4,"Enter smelter details", IF(ISERROR($V1151),"",OFFSET('Smelter Look-up'!$F$4,$V1151-4,0)))</f>
        <v/>
      </c>
      <c r="H1151" s="237" t="str">
        <f ca="1">IF(ISERROR($V1151),"",OFFSET('Smelter Look-up'!$G$4,$V1151-4,0))</f>
        <v/>
      </c>
      <c r="I1151" s="238" t="str">
        <f ca="1">IF(ISERROR($V1151),"",OFFSET('Smelter Look-up'!$H$4,$V1151-4,0))</f>
        <v/>
      </c>
      <c r="J1151" s="238" t="str">
        <f ca="1">IF(ISERROR($V1151),"",OFFSET('Smelter Look-up'!$I$4,$V1151-4,0))</f>
        <v/>
      </c>
      <c r="K1151" s="240"/>
      <c r="L1151" s="240"/>
      <c r="M1151" s="240"/>
      <c r="N1151" s="240"/>
      <c r="O1151" s="240"/>
      <c r="P1151" s="239"/>
      <c r="Q1151" s="241"/>
      <c r="R1151" s="236" t="str">
        <f ca="1">IF(ISERROR($V1151),"",OFFSET('Smelter Look-up'!$C$4,$V1151-4,0)&amp;"")</f>
        <v/>
      </c>
      <c r="S1151" s="250" t="str">
        <f t="shared" ca="1" si="54"/>
        <v/>
      </c>
      <c r="T1151" s="250" t="str">
        <f ca="1">IF(B1151="","",IF(ISERROR(MATCH($J1151,SorP!$B$1:$B$6230,0)),"",INDIRECT("'SorP'!$A$"&amp;MATCH($J1151,SorP!$B$1:$B$6230,0))))</f>
        <v/>
      </c>
      <c r="U1151" s="280"/>
      <c r="V1151" s="281" t="e">
        <f>IF(C1151="",NA(),MATCH($B1151&amp;$C1151,'Smelter Look-up'!$J:$J,0))</f>
        <v>#N/A</v>
      </c>
      <c r="W1151" s="282"/>
      <c r="X1151" s="282">
        <f t="shared" ca="1" si="55"/>
        <v>0</v>
      </c>
      <c r="Y1151" s="282"/>
      <c r="Z1151" s="282"/>
      <c r="AB1151" s="284" t="str">
        <f t="shared" si="56"/>
        <v/>
      </c>
    </row>
    <row r="1152" spans="1:28" s="283" customFormat="1" ht="20.25">
      <c r="A1152" s="235"/>
      <c r="B1152" s="236" t="str">
        <f>IF(LEN(A1152)=0,"",INDEX('Smelter Look-up'!$A:$A,MATCH($A1152,'Smelter Look-up'!$E:$E,0)))</f>
        <v/>
      </c>
      <c r="C1152" s="242" t="str">
        <f>IF(LEN(A1152)=0,"",INDEX('Smelter Look-up'!$C:$C,MATCH($A1152,'Smelter Look-up'!$E:$E,0)))</f>
        <v/>
      </c>
      <c r="D1152" s="236"/>
      <c r="E1152" s="236" t="str">
        <f ca="1">IF(ISERROR($V1152),"",OFFSET('Smelter Look-up'!$D$4,$V1152-4,0)&amp;"")</f>
        <v/>
      </c>
      <c r="F1152" s="236" t="str">
        <f ca="1">IF(ISERROR($V1152),"",OFFSET('Smelter Look-up'!$E$4,$V1152-4,0))</f>
        <v/>
      </c>
      <c r="G1152" s="236" t="str">
        <f ca="1">IF(C1152=$X$4,"Enter smelter details", IF(ISERROR($V1152),"",OFFSET('Smelter Look-up'!$F$4,$V1152-4,0)))</f>
        <v/>
      </c>
      <c r="H1152" s="237" t="str">
        <f ca="1">IF(ISERROR($V1152),"",OFFSET('Smelter Look-up'!$G$4,$V1152-4,0))</f>
        <v/>
      </c>
      <c r="I1152" s="238" t="str">
        <f ca="1">IF(ISERROR($V1152),"",OFFSET('Smelter Look-up'!$H$4,$V1152-4,0))</f>
        <v/>
      </c>
      <c r="J1152" s="238" t="str">
        <f ca="1">IF(ISERROR($V1152),"",OFFSET('Smelter Look-up'!$I$4,$V1152-4,0))</f>
        <v/>
      </c>
      <c r="K1152" s="240"/>
      <c r="L1152" s="240"/>
      <c r="M1152" s="240"/>
      <c r="N1152" s="240"/>
      <c r="O1152" s="240"/>
      <c r="P1152" s="239"/>
      <c r="Q1152" s="241"/>
      <c r="R1152" s="236" t="str">
        <f ca="1">IF(ISERROR($V1152),"",OFFSET('Smelter Look-up'!$C$4,$V1152-4,0)&amp;"")</f>
        <v/>
      </c>
      <c r="S1152" s="250" t="str">
        <f t="shared" ca="1" si="54"/>
        <v/>
      </c>
      <c r="T1152" s="250" t="str">
        <f ca="1">IF(B1152="","",IF(ISERROR(MATCH($J1152,SorP!$B$1:$B$6230,0)),"",INDIRECT("'SorP'!$A$"&amp;MATCH($J1152,SorP!$B$1:$B$6230,0))))</f>
        <v/>
      </c>
      <c r="U1152" s="280"/>
      <c r="V1152" s="281" t="e">
        <f>IF(C1152="",NA(),MATCH($B1152&amp;$C1152,'Smelter Look-up'!$J:$J,0))</f>
        <v>#N/A</v>
      </c>
      <c r="W1152" s="282"/>
      <c r="X1152" s="282">
        <f t="shared" ca="1" si="55"/>
        <v>0</v>
      </c>
      <c r="Y1152" s="282"/>
      <c r="Z1152" s="282"/>
      <c r="AB1152" s="284" t="str">
        <f t="shared" si="56"/>
        <v/>
      </c>
    </row>
    <row r="1153" spans="1:28" s="283" customFormat="1" ht="20.25">
      <c r="A1153" s="235"/>
      <c r="B1153" s="236" t="str">
        <f>IF(LEN(A1153)=0,"",INDEX('Smelter Look-up'!$A:$A,MATCH($A1153,'Smelter Look-up'!$E:$E,0)))</f>
        <v/>
      </c>
      <c r="C1153" s="242" t="str">
        <f>IF(LEN(A1153)=0,"",INDEX('Smelter Look-up'!$C:$C,MATCH($A1153,'Smelter Look-up'!$E:$E,0)))</f>
        <v/>
      </c>
      <c r="D1153" s="236"/>
      <c r="E1153" s="236" t="str">
        <f ca="1">IF(ISERROR($V1153),"",OFFSET('Smelter Look-up'!$D$4,$V1153-4,0)&amp;"")</f>
        <v/>
      </c>
      <c r="F1153" s="236" t="str">
        <f ca="1">IF(ISERROR($V1153),"",OFFSET('Smelter Look-up'!$E$4,$V1153-4,0))</f>
        <v/>
      </c>
      <c r="G1153" s="236" t="str">
        <f ca="1">IF(C1153=$X$4,"Enter smelter details", IF(ISERROR($V1153),"",OFFSET('Smelter Look-up'!$F$4,$V1153-4,0)))</f>
        <v/>
      </c>
      <c r="H1153" s="237" t="str">
        <f ca="1">IF(ISERROR($V1153),"",OFFSET('Smelter Look-up'!$G$4,$V1153-4,0))</f>
        <v/>
      </c>
      <c r="I1153" s="238" t="str">
        <f ca="1">IF(ISERROR($V1153),"",OFFSET('Smelter Look-up'!$H$4,$V1153-4,0))</f>
        <v/>
      </c>
      <c r="J1153" s="238" t="str">
        <f ca="1">IF(ISERROR($V1153),"",OFFSET('Smelter Look-up'!$I$4,$V1153-4,0))</f>
        <v/>
      </c>
      <c r="K1153" s="240"/>
      <c r="L1153" s="240"/>
      <c r="M1153" s="240"/>
      <c r="N1153" s="240"/>
      <c r="O1153" s="240"/>
      <c r="P1153" s="239"/>
      <c r="Q1153" s="241"/>
      <c r="R1153" s="236" t="str">
        <f ca="1">IF(ISERROR($V1153),"",OFFSET('Smelter Look-up'!$C$4,$V1153-4,0)&amp;"")</f>
        <v/>
      </c>
      <c r="S1153" s="250" t="str">
        <f t="shared" ca="1" si="54"/>
        <v/>
      </c>
      <c r="T1153" s="250" t="str">
        <f ca="1">IF(B1153="","",IF(ISERROR(MATCH($J1153,SorP!$B$1:$B$6230,0)),"",INDIRECT("'SorP'!$A$"&amp;MATCH($J1153,SorP!$B$1:$B$6230,0))))</f>
        <v/>
      </c>
      <c r="U1153" s="280"/>
      <c r="V1153" s="281" t="e">
        <f>IF(C1153="",NA(),MATCH($B1153&amp;$C1153,'Smelter Look-up'!$J:$J,0))</f>
        <v>#N/A</v>
      </c>
      <c r="W1153" s="282"/>
      <c r="X1153" s="282">
        <f t="shared" ca="1" si="55"/>
        <v>0</v>
      </c>
      <c r="Y1153" s="282"/>
      <c r="Z1153" s="282"/>
      <c r="AB1153" s="284" t="str">
        <f t="shared" si="56"/>
        <v/>
      </c>
    </row>
    <row r="1154" spans="1:28" s="283" customFormat="1" ht="20.25">
      <c r="A1154" s="235"/>
      <c r="B1154" s="236" t="str">
        <f>IF(LEN(A1154)=0,"",INDEX('Smelter Look-up'!$A:$A,MATCH($A1154,'Smelter Look-up'!$E:$E,0)))</f>
        <v/>
      </c>
      <c r="C1154" s="242" t="str">
        <f>IF(LEN(A1154)=0,"",INDEX('Smelter Look-up'!$C:$C,MATCH($A1154,'Smelter Look-up'!$E:$E,0)))</f>
        <v/>
      </c>
      <c r="D1154" s="236"/>
      <c r="E1154" s="236" t="str">
        <f ca="1">IF(ISERROR($V1154),"",OFFSET('Smelter Look-up'!$D$4,$V1154-4,0)&amp;"")</f>
        <v/>
      </c>
      <c r="F1154" s="236" t="str">
        <f ca="1">IF(ISERROR($V1154),"",OFFSET('Smelter Look-up'!$E$4,$V1154-4,0))</f>
        <v/>
      </c>
      <c r="G1154" s="236" t="str">
        <f ca="1">IF(C1154=$X$4,"Enter smelter details", IF(ISERROR($V1154),"",OFFSET('Smelter Look-up'!$F$4,$V1154-4,0)))</f>
        <v/>
      </c>
      <c r="H1154" s="237" t="str">
        <f ca="1">IF(ISERROR($V1154),"",OFFSET('Smelter Look-up'!$G$4,$V1154-4,0))</f>
        <v/>
      </c>
      <c r="I1154" s="238" t="str">
        <f ca="1">IF(ISERROR($V1154),"",OFFSET('Smelter Look-up'!$H$4,$V1154-4,0))</f>
        <v/>
      </c>
      <c r="J1154" s="238" t="str">
        <f ca="1">IF(ISERROR($V1154),"",OFFSET('Smelter Look-up'!$I$4,$V1154-4,0))</f>
        <v/>
      </c>
      <c r="K1154" s="240"/>
      <c r="L1154" s="240"/>
      <c r="M1154" s="240"/>
      <c r="N1154" s="240"/>
      <c r="O1154" s="240"/>
      <c r="P1154" s="239"/>
      <c r="Q1154" s="241"/>
      <c r="R1154" s="236" t="str">
        <f ca="1">IF(ISERROR($V1154),"",OFFSET('Smelter Look-up'!$C$4,$V1154-4,0)&amp;"")</f>
        <v/>
      </c>
      <c r="S1154" s="250" t="str">
        <f t="shared" ca="1" si="54"/>
        <v/>
      </c>
      <c r="T1154" s="250" t="str">
        <f ca="1">IF(B1154="","",IF(ISERROR(MATCH($J1154,SorP!$B$1:$B$6230,0)),"",INDIRECT("'SorP'!$A$"&amp;MATCH($J1154,SorP!$B$1:$B$6230,0))))</f>
        <v/>
      </c>
      <c r="U1154" s="280"/>
      <c r="V1154" s="281" t="e">
        <f>IF(C1154="",NA(),MATCH($B1154&amp;$C1154,'Smelter Look-up'!$J:$J,0))</f>
        <v>#N/A</v>
      </c>
      <c r="W1154" s="282"/>
      <c r="X1154" s="282">
        <f t="shared" ca="1" si="55"/>
        <v>0</v>
      </c>
      <c r="Y1154" s="282"/>
      <c r="Z1154" s="282"/>
      <c r="AB1154" s="284" t="str">
        <f t="shared" si="56"/>
        <v/>
      </c>
    </row>
    <row r="1155" spans="1:28" s="283" customFormat="1" ht="20.25">
      <c r="A1155" s="235"/>
      <c r="B1155" s="236" t="str">
        <f>IF(LEN(A1155)=0,"",INDEX('Smelter Look-up'!$A:$A,MATCH($A1155,'Smelter Look-up'!$E:$E,0)))</f>
        <v/>
      </c>
      <c r="C1155" s="242" t="str">
        <f>IF(LEN(A1155)=0,"",INDEX('Smelter Look-up'!$C:$C,MATCH($A1155,'Smelter Look-up'!$E:$E,0)))</f>
        <v/>
      </c>
      <c r="D1155" s="236"/>
      <c r="E1155" s="236" t="str">
        <f ca="1">IF(ISERROR($V1155),"",OFFSET('Smelter Look-up'!$D$4,$V1155-4,0)&amp;"")</f>
        <v/>
      </c>
      <c r="F1155" s="236" t="str">
        <f ca="1">IF(ISERROR($V1155),"",OFFSET('Smelter Look-up'!$E$4,$V1155-4,0))</f>
        <v/>
      </c>
      <c r="G1155" s="236" t="str">
        <f ca="1">IF(C1155=$X$4,"Enter smelter details", IF(ISERROR($V1155),"",OFFSET('Smelter Look-up'!$F$4,$V1155-4,0)))</f>
        <v/>
      </c>
      <c r="H1155" s="237" t="str">
        <f ca="1">IF(ISERROR($V1155),"",OFFSET('Smelter Look-up'!$G$4,$V1155-4,0))</f>
        <v/>
      </c>
      <c r="I1155" s="238" t="str">
        <f ca="1">IF(ISERROR($V1155),"",OFFSET('Smelter Look-up'!$H$4,$V1155-4,0))</f>
        <v/>
      </c>
      <c r="J1155" s="238" t="str">
        <f ca="1">IF(ISERROR($V1155),"",OFFSET('Smelter Look-up'!$I$4,$V1155-4,0))</f>
        <v/>
      </c>
      <c r="K1155" s="240"/>
      <c r="L1155" s="240"/>
      <c r="M1155" s="240"/>
      <c r="N1155" s="240"/>
      <c r="O1155" s="240"/>
      <c r="P1155" s="239"/>
      <c r="Q1155" s="241"/>
      <c r="R1155" s="236" t="str">
        <f ca="1">IF(ISERROR($V1155),"",OFFSET('Smelter Look-up'!$C$4,$V1155-4,0)&amp;"")</f>
        <v/>
      </c>
      <c r="S1155" s="250" t="str">
        <f t="shared" ca="1" si="54"/>
        <v/>
      </c>
      <c r="T1155" s="250" t="str">
        <f ca="1">IF(B1155="","",IF(ISERROR(MATCH($J1155,SorP!$B$1:$B$6230,0)),"",INDIRECT("'SorP'!$A$"&amp;MATCH($J1155,SorP!$B$1:$B$6230,0))))</f>
        <v/>
      </c>
      <c r="U1155" s="280"/>
      <c r="V1155" s="281" t="e">
        <f>IF(C1155="",NA(),MATCH($B1155&amp;$C1155,'Smelter Look-up'!$J:$J,0))</f>
        <v>#N/A</v>
      </c>
      <c r="W1155" s="282"/>
      <c r="X1155" s="282">
        <f t="shared" ca="1" si="55"/>
        <v>0</v>
      </c>
      <c r="Y1155" s="282"/>
      <c r="Z1155" s="282"/>
      <c r="AB1155" s="284" t="str">
        <f t="shared" si="56"/>
        <v/>
      </c>
    </row>
    <row r="1156" spans="1:28" s="283" customFormat="1" ht="20.25">
      <c r="A1156" s="235"/>
      <c r="B1156" s="236" t="str">
        <f>IF(LEN(A1156)=0,"",INDEX('Smelter Look-up'!$A:$A,MATCH($A1156,'Smelter Look-up'!$E:$E,0)))</f>
        <v/>
      </c>
      <c r="C1156" s="242" t="str">
        <f>IF(LEN(A1156)=0,"",INDEX('Smelter Look-up'!$C:$C,MATCH($A1156,'Smelter Look-up'!$E:$E,0)))</f>
        <v/>
      </c>
      <c r="D1156" s="236"/>
      <c r="E1156" s="236" t="str">
        <f ca="1">IF(ISERROR($V1156),"",OFFSET('Smelter Look-up'!$D$4,$V1156-4,0)&amp;"")</f>
        <v/>
      </c>
      <c r="F1156" s="236" t="str">
        <f ca="1">IF(ISERROR($V1156),"",OFFSET('Smelter Look-up'!$E$4,$V1156-4,0))</f>
        <v/>
      </c>
      <c r="G1156" s="236" t="str">
        <f ca="1">IF(C1156=$X$4,"Enter smelter details", IF(ISERROR($V1156),"",OFFSET('Smelter Look-up'!$F$4,$V1156-4,0)))</f>
        <v/>
      </c>
      <c r="H1156" s="237" t="str">
        <f ca="1">IF(ISERROR($V1156),"",OFFSET('Smelter Look-up'!$G$4,$V1156-4,0))</f>
        <v/>
      </c>
      <c r="I1156" s="238" t="str">
        <f ca="1">IF(ISERROR($V1156),"",OFFSET('Smelter Look-up'!$H$4,$V1156-4,0))</f>
        <v/>
      </c>
      <c r="J1156" s="238" t="str">
        <f ca="1">IF(ISERROR($V1156),"",OFFSET('Smelter Look-up'!$I$4,$V1156-4,0))</f>
        <v/>
      </c>
      <c r="K1156" s="240"/>
      <c r="L1156" s="240"/>
      <c r="M1156" s="240"/>
      <c r="N1156" s="240"/>
      <c r="O1156" s="240"/>
      <c r="P1156" s="239"/>
      <c r="Q1156" s="241"/>
      <c r="R1156" s="236" t="str">
        <f ca="1">IF(ISERROR($V1156),"",OFFSET('Smelter Look-up'!$C$4,$V1156-4,0)&amp;"")</f>
        <v/>
      </c>
      <c r="S1156" s="250" t="str">
        <f t="shared" ca="1" si="54"/>
        <v/>
      </c>
      <c r="T1156" s="250" t="str">
        <f ca="1">IF(B1156="","",IF(ISERROR(MATCH($J1156,SorP!$B$1:$B$6230,0)),"",INDIRECT("'SorP'!$A$"&amp;MATCH($J1156,SorP!$B$1:$B$6230,0))))</f>
        <v/>
      </c>
      <c r="U1156" s="280"/>
      <c r="V1156" s="281" t="e">
        <f>IF(C1156="",NA(),MATCH($B1156&amp;$C1156,'Smelter Look-up'!$J:$J,0))</f>
        <v>#N/A</v>
      </c>
      <c r="W1156" s="282"/>
      <c r="X1156" s="282">
        <f t="shared" ca="1" si="55"/>
        <v>0</v>
      </c>
      <c r="Y1156" s="282"/>
      <c r="Z1156" s="282"/>
      <c r="AB1156" s="284" t="str">
        <f t="shared" si="56"/>
        <v/>
      </c>
    </row>
    <row r="1157" spans="1:28" s="283" customFormat="1" ht="20.25">
      <c r="A1157" s="235"/>
      <c r="B1157" s="236" t="str">
        <f>IF(LEN(A1157)=0,"",INDEX('Smelter Look-up'!$A:$A,MATCH($A1157,'Smelter Look-up'!$E:$E,0)))</f>
        <v/>
      </c>
      <c r="C1157" s="242" t="str">
        <f>IF(LEN(A1157)=0,"",INDEX('Smelter Look-up'!$C:$C,MATCH($A1157,'Smelter Look-up'!$E:$E,0)))</f>
        <v/>
      </c>
      <c r="D1157" s="236"/>
      <c r="E1157" s="236" t="str">
        <f ca="1">IF(ISERROR($V1157),"",OFFSET('Smelter Look-up'!$D$4,$V1157-4,0)&amp;"")</f>
        <v/>
      </c>
      <c r="F1157" s="236" t="str">
        <f ca="1">IF(ISERROR($V1157),"",OFFSET('Smelter Look-up'!$E$4,$V1157-4,0))</f>
        <v/>
      </c>
      <c r="G1157" s="236" t="str">
        <f ca="1">IF(C1157=$X$4,"Enter smelter details", IF(ISERROR($V1157),"",OFFSET('Smelter Look-up'!$F$4,$V1157-4,0)))</f>
        <v/>
      </c>
      <c r="H1157" s="237" t="str">
        <f ca="1">IF(ISERROR($V1157),"",OFFSET('Smelter Look-up'!$G$4,$V1157-4,0))</f>
        <v/>
      </c>
      <c r="I1157" s="238" t="str">
        <f ca="1">IF(ISERROR($V1157),"",OFFSET('Smelter Look-up'!$H$4,$V1157-4,0))</f>
        <v/>
      </c>
      <c r="J1157" s="238" t="str">
        <f ca="1">IF(ISERROR($V1157),"",OFFSET('Smelter Look-up'!$I$4,$V1157-4,0))</f>
        <v/>
      </c>
      <c r="K1157" s="240"/>
      <c r="L1157" s="240"/>
      <c r="M1157" s="240"/>
      <c r="N1157" s="240"/>
      <c r="O1157" s="240"/>
      <c r="P1157" s="239"/>
      <c r="Q1157" s="241"/>
      <c r="R1157" s="236" t="str">
        <f ca="1">IF(ISERROR($V1157),"",OFFSET('Smelter Look-up'!$C$4,$V1157-4,0)&amp;"")</f>
        <v/>
      </c>
      <c r="S1157" s="250" t="str">
        <f t="shared" ca="1" si="54"/>
        <v/>
      </c>
      <c r="T1157" s="250" t="str">
        <f ca="1">IF(B1157="","",IF(ISERROR(MATCH($J1157,SorP!$B$1:$B$6230,0)),"",INDIRECT("'SorP'!$A$"&amp;MATCH($J1157,SorP!$B$1:$B$6230,0))))</f>
        <v/>
      </c>
      <c r="U1157" s="280"/>
      <c r="V1157" s="281" t="e">
        <f>IF(C1157="",NA(),MATCH($B1157&amp;$C1157,'Smelter Look-up'!$J:$J,0))</f>
        <v>#N/A</v>
      </c>
      <c r="W1157" s="282"/>
      <c r="X1157" s="282">
        <f t="shared" ca="1" si="55"/>
        <v>0</v>
      </c>
      <c r="Y1157" s="282"/>
      <c r="Z1157" s="282"/>
      <c r="AB1157" s="284" t="str">
        <f t="shared" si="56"/>
        <v/>
      </c>
    </row>
    <row r="1158" spans="1:28" s="283" customFormat="1" ht="20.25">
      <c r="A1158" s="235"/>
      <c r="B1158" s="236" t="str">
        <f>IF(LEN(A1158)=0,"",INDEX('Smelter Look-up'!$A:$A,MATCH($A1158,'Smelter Look-up'!$E:$E,0)))</f>
        <v/>
      </c>
      <c r="C1158" s="242" t="str">
        <f>IF(LEN(A1158)=0,"",INDEX('Smelter Look-up'!$C:$C,MATCH($A1158,'Smelter Look-up'!$E:$E,0)))</f>
        <v/>
      </c>
      <c r="D1158" s="236"/>
      <c r="E1158" s="236" t="str">
        <f ca="1">IF(ISERROR($V1158),"",OFFSET('Smelter Look-up'!$D$4,$V1158-4,0)&amp;"")</f>
        <v/>
      </c>
      <c r="F1158" s="236" t="str">
        <f ca="1">IF(ISERROR($V1158),"",OFFSET('Smelter Look-up'!$E$4,$V1158-4,0))</f>
        <v/>
      </c>
      <c r="G1158" s="236" t="str">
        <f ca="1">IF(C1158=$X$4,"Enter smelter details", IF(ISERROR($V1158),"",OFFSET('Smelter Look-up'!$F$4,$V1158-4,0)))</f>
        <v/>
      </c>
      <c r="H1158" s="237" t="str">
        <f ca="1">IF(ISERROR($V1158),"",OFFSET('Smelter Look-up'!$G$4,$V1158-4,0))</f>
        <v/>
      </c>
      <c r="I1158" s="238" t="str">
        <f ca="1">IF(ISERROR($V1158),"",OFFSET('Smelter Look-up'!$H$4,$V1158-4,0))</f>
        <v/>
      </c>
      <c r="J1158" s="238" t="str">
        <f ca="1">IF(ISERROR($V1158),"",OFFSET('Smelter Look-up'!$I$4,$V1158-4,0))</f>
        <v/>
      </c>
      <c r="K1158" s="240"/>
      <c r="L1158" s="240"/>
      <c r="M1158" s="240"/>
      <c r="N1158" s="240"/>
      <c r="O1158" s="240"/>
      <c r="P1158" s="239"/>
      <c r="Q1158" s="241"/>
      <c r="R1158" s="236" t="str">
        <f ca="1">IF(ISERROR($V1158),"",OFFSET('Smelter Look-up'!$C$4,$V1158-4,0)&amp;"")</f>
        <v/>
      </c>
      <c r="S1158" s="250" t="str">
        <f t="shared" ca="1" si="54"/>
        <v/>
      </c>
      <c r="T1158" s="250" t="str">
        <f ca="1">IF(B1158="","",IF(ISERROR(MATCH($J1158,SorP!$B$1:$B$6230,0)),"",INDIRECT("'SorP'!$A$"&amp;MATCH($J1158,SorP!$B$1:$B$6230,0))))</f>
        <v/>
      </c>
      <c r="U1158" s="280"/>
      <c r="V1158" s="281" t="e">
        <f>IF(C1158="",NA(),MATCH($B1158&amp;$C1158,'Smelter Look-up'!$J:$J,0))</f>
        <v>#N/A</v>
      </c>
      <c r="W1158" s="282"/>
      <c r="X1158" s="282">
        <f t="shared" ca="1" si="55"/>
        <v>0</v>
      </c>
      <c r="Y1158" s="282"/>
      <c r="Z1158" s="282"/>
      <c r="AB1158" s="284" t="str">
        <f t="shared" si="56"/>
        <v/>
      </c>
    </row>
    <row r="1159" spans="1:28" s="283" customFormat="1" ht="20.25">
      <c r="A1159" s="235"/>
      <c r="B1159" s="236" t="str">
        <f>IF(LEN(A1159)=0,"",INDEX('Smelter Look-up'!$A:$A,MATCH($A1159,'Smelter Look-up'!$E:$E,0)))</f>
        <v/>
      </c>
      <c r="C1159" s="242" t="str">
        <f>IF(LEN(A1159)=0,"",INDEX('Smelter Look-up'!$C:$C,MATCH($A1159,'Smelter Look-up'!$E:$E,0)))</f>
        <v/>
      </c>
      <c r="D1159" s="236"/>
      <c r="E1159" s="236" t="str">
        <f ca="1">IF(ISERROR($V1159),"",OFFSET('Smelter Look-up'!$D$4,$V1159-4,0)&amp;"")</f>
        <v/>
      </c>
      <c r="F1159" s="236" t="str">
        <f ca="1">IF(ISERROR($V1159),"",OFFSET('Smelter Look-up'!$E$4,$V1159-4,0))</f>
        <v/>
      </c>
      <c r="G1159" s="236" t="str">
        <f ca="1">IF(C1159=$X$4,"Enter smelter details", IF(ISERROR($V1159),"",OFFSET('Smelter Look-up'!$F$4,$V1159-4,0)))</f>
        <v/>
      </c>
      <c r="H1159" s="237" t="str">
        <f ca="1">IF(ISERROR($V1159),"",OFFSET('Smelter Look-up'!$G$4,$V1159-4,0))</f>
        <v/>
      </c>
      <c r="I1159" s="238" t="str">
        <f ca="1">IF(ISERROR($V1159),"",OFFSET('Smelter Look-up'!$H$4,$V1159-4,0))</f>
        <v/>
      </c>
      <c r="J1159" s="238" t="str">
        <f ca="1">IF(ISERROR($V1159),"",OFFSET('Smelter Look-up'!$I$4,$V1159-4,0))</f>
        <v/>
      </c>
      <c r="K1159" s="240"/>
      <c r="L1159" s="240"/>
      <c r="M1159" s="240"/>
      <c r="N1159" s="240"/>
      <c r="O1159" s="240"/>
      <c r="P1159" s="239"/>
      <c r="Q1159" s="241"/>
      <c r="R1159" s="236" t="str">
        <f ca="1">IF(ISERROR($V1159),"",OFFSET('Smelter Look-up'!$C$4,$V1159-4,0)&amp;"")</f>
        <v/>
      </c>
      <c r="S1159" s="250" t="str">
        <f t="shared" ca="1" si="54"/>
        <v/>
      </c>
      <c r="T1159" s="250" t="str">
        <f ca="1">IF(B1159="","",IF(ISERROR(MATCH($J1159,SorP!$B$1:$B$6230,0)),"",INDIRECT("'SorP'!$A$"&amp;MATCH($J1159,SorP!$B$1:$B$6230,0))))</f>
        <v/>
      </c>
      <c r="U1159" s="280"/>
      <c r="V1159" s="281" t="e">
        <f>IF(C1159="",NA(),MATCH($B1159&amp;$C1159,'Smelter Look-up'!$J:$J,0))</f>
        <v>#N/A</v>
      </c>
      <c r="W1159" s="282"/>
      <c r="X1159" s="282">
        <f t="shared" ca="1" si="55"/>
        <v>0</v>
      </c>
      <c r="Y1159" s="282"/>
      <c r="Z1159" s="282"/>
      <c r="AB1159" s="284" t="str">
        <f t="shared" si="56"/>
        <v/>
      </c>
    </row>
    <row r="1160" spans="1:28" s="283" customFormat="1" ht="20.25">
      <c r="A1160" s="235"/>
      <c r="B1160" s="236" t="str">
        <f>IF(LEN(A1160)=0,"",INDEX('Smelter Look-up'!$A:$A,MATCH($A1160,'Smelter Look-up'!$E:$E,0)))</f>
        <v/>
      </c>
      <c r="C1160" s="242" t="str">
        <f>IF(LEN(A1160)=0,"",INDEX('Smelter Look-up'!$C:$C,MATCH($A1160,'Smelter Look-up'!$E:$E,0)))</f>
        <v/>
      </c>
      <c r="D1160" s="236"/>
      <c r="E1160" s="236" t="str">
        <f ca="1">IF(ISERROR($V1160),"",OFFSET('Smelter Look-up'!$D$4,$V1160-4,0)&amp;"")</f>
        <v/>
      </c>
      <c r="F1160" s="236" t="str">
        <f ca="1">IF(ISERROR($V1160),"",OFFSET('Smelter Look-up'!$E$4,$V1160-4,0))</f>
        <v/>
      </c>
      <c r="G1160" s="236" t="str">
        <f ca="1">IF(C1160=$X$4,"Enter smelter details", IF(ISERROR($V1160),"",OFFSET('Smelter Look-up'!$F$4,$V1160-4,0)))</f>
        <v/>
      </c>
      <c r="H1160" s="237" t="str">
        <f ca="1">IF(ISERROR($V1160),"",OFFSET('Smelter Look-up'!$G$4,$V1160-4,0))</f>
        <v/>
      </c>
      <c r="I1160" s="238" t="str">
        <f ca="1">IF(ISERROR($V1160),"",OFFSET('Smelter Look-up'!$H$4,$V1160-4,0))</f>
        <v/>
      </c>
      <c r="J1160" s="238" t="str">
        <f ca="1">IF(ISERROR($V1160),"",OFFSET('Smelter Look-up'!$I$4,$V1160-4,0))</f>
        <v/>
      </c>
      <c r="K1160" s="240"/>
      <c r="L1160" s="240"/>
      <c r="M1160" s="240"/>
      <c r="N1160" s="240"/>
      <c r="O1160" s="240"/>
      <c r="P1160" s="239"/>
      <c r="Q1160" s="241"/>
      <c r="R1160" s="236" t="str">
        <f ca="1">IF(ISERROR($V1160),"",OFFSET('Smelter Look-up'!$C$4,$V1160-4,0)&amp;"")</f>
        <v/>
      </c>
      <c r="S1160" s="250" t="str">
        <f t="shared" ca="1" si="54"/>
        <v/>
      </c>
      <c r="T1160" s="250" t="str">
        <f ca="1">IF(B1160="","",IF(ISERROR(MATCH($J1160,SorP!$B$1:$B$6230,0)),"",INDIRECT("'SorP'!$A$"&amp;MATCH($J1160,SorP!$B$1:$B$6230,0))))</f>
        <v/>
      </c>
      <c r="U1160" s="280"/>
      <c r="V1160" s="281" t="e">
        <f>IF(C1160="",NA(),MATCH($B1160&amp;$C1160,'Smelter Look-up'!$J:$J,0))</f>
        <v>#N/A</v>
      </c>
      <c r="W1160" s="282"/>
      <c r="X1160" s="282">
        <f t="shared" ca="1" si="55"/>
        <v>0</v>
      </c>
      <c r="Y1160" s="282"/>
      <c r="Z1160" s="282"/>
      <c r="AB1160" s="284" t="str">
        <f t="shared" si="56"/>
        <v/>
      </c>
    </row>
    <row r="1161" spans="1:28" s="283" customFormat="1" ht="20.25">
      <c r="A1161" s="235"/>
      <c r="B1161" s="236" t="str">
        <f>IF(LEN(A1161)=0,"",INDEX('Smelter Look-up'!$A:$A,MATCH($A1161,'Smelter Look-up'!$E:$E,0)))</f>
        <v/>
      </c>
      <c r="C1161" s="242" t="str">
        <f>IF(LEN(A1161)=0,"",INDEX('Smelter Look-up'!$C:$C,MATCH($A1161,'Smelter Look-up'!$E:$E,0)))</f>
        <v/>
      </c>
      <c r="D1161" s="236"/>
      <c r="E1161" s="236" t="str">
        <f ca="1">IF(ISERROR($V1161),"",OFFSET('Smelter Look-up'!$D$4,$V1161-4,0)&amp;"")</f>
        <v/>
      </c>
      <c r="F1161" s="236" t="str">
        <f ca="1">IF(ISERROR($V1161),"",OFFSET('Smelter Look-up'!$E$4,$V1161-4,0))</f>
        <v/>
      </c>
      <c r="G1161" s="236" t="str">
        <f ca="1">IF(C1161=$X$4,"Enter smelter details", IF(ISERROR($V1161),"",OFFSET('Smelter Look-up'!$F$4,$V1161-4,0)))</f>
        <v/>
      </c>
      <c r="H1161" s="237" t="str">
        <f ca="1">IF(ISERROR($V1161),"",OFFSET('Smelter Look-up'!$G$4,$V1161-4,0))</f>
        <v/>
      </c>
      <c r="I1161" s="238" t="str">
        <f ca="1">IF(ISERROR($V1161),"",OFFSET('Smelter Look-up'!$H$4,$V1161-4,0))</f>
        <v/>
      </c>
      <c r="J1161" s="238" t="str">
        <f ca="1">IF(ISERROR($V1161),"",OFFSET('Smelter Look-up'!$I$4,$V1161-4,0))</f>
        <v/>
      </c>
      <c r="K1161" s="240"/>
      <c r="L1161" s="240"/>
      <c r="M1161" s="240"/>
      <c r="N1161" s="240"/>
      <c r="O1161" s="240"/>
      <c r="P1161" s="239"/>
      <c r="Q1161" s="241"/>
      <c r="R1161" s="236" t="str">
        <f ca="1">IF(ISERROR($V1161),"",OFFSET('Smelter Look-up'!$C$4,$V1161-4,0)&amp;"")</f>
        <v/>
      </c>
      <c r="S1161" s="250" t="str">
        <f t="shared" ca="1" si="54"/>
        <v/>
      </c>
      <c r="T1161" s="250" t="str">
        <f ca="1">IF(B1161="","",IF(ISERROR(MATCH($J1161,SorP!$B$1:$B$6230,0)),"",INDIRECT("'SorP'!$A$"&amp;MATCH($J1161,SorP!$B$1:$B$6230,0))))</f>
        <v/>
      </c>
      <c r="U1161" s="280"/>
      <c r="V1161" s="281" t="e">
        <f>IF(C1161="",NA(),MATCH($B1161&amp;$C1161,'Smelter Look-up'!$J:$J,0))</f>
        <v>#N/A</v>
      </c>
      <c r="W1161" s="282"/>
      <c r="X1161" s="282">
        <f t="shared" ca="1" si="55"/>
        <v>0</v>
      </c>
      <c r="Y1161" s="282"/>
      <c r="Z1161" s="282"/>
      <c r="AB1161" s="284" t="str">
        <f t="shared" si="56"/>
        <v/>
      </c>
    </row>
    <row r="1162" spans="1:28" s="283" customFormat="1" ht="20.25">
      <c r="A1162" s="235"/>
      <c r="B1162" s="236" t="str">
        <f>IF(LEN(A1162)=0,"",INDEX('Smelter Look-up'!$A:$A,MATCH($A1162,'Smelter Look-up'!$E:$E,0)))</f>
        <v/>
      </c>
      <c r="C1162" s="242" t="str">
        <f>IF(LEN(A1162)=0,"",INDEX('Smelter Look-up'!$C:$C,MATCH($A1162,'Smelter Look-up'!$E:$E,0)))</f>
        <v/>
      </c>
      <c r="D1162" s="236"/>
      <c r="E1162" s="236" t="str">
        <f ca="1">IF(ISERROR($V1162),"",OFFSET('Smelter Look-up'!$D$4,$V1162-4,0)&amp;"")</f>
        <v/>
      </c>
      <c r="F1162" s="236" t="str">
        <f ca="1">IF(ISERROR($V1162),"",OFFSET('Smelter Look-up'!$E$4,$V1162-4,0))</f>
        <v/>
      </c>
      <c r="G1162" s="236" t="str">
        <f ca="1">IF(C1162=$X$4,"Enter smelter details", IF(ISERROR($V1162),"",OFFSET('Smelter Look-up'!$F$4,$V1162-4,0)))</f>
        <v/>
      </c>
      <c r="H1162" s="237" t="str">
        <f ca="1">IF(ISERROR($V1162),"",OFFSET('Smelter Look-up'!$G$4,$V1162-4,0))</f>
        <v/>
      </c>
      <c r="I1162" s="238" t="str">
        <f ca="1">IF(ISERROR($V1162),"",OFFSET('Smelter Look-up'!$H$4,$V1162-4,0))</f>
        <v/>
      </c>
      <c r="J1162" s="238" t="str">
        <f ca="1">IF(ISERROR($V1162),"",OFFSET('Smelter Look-up'!$I$4,$V1162-4,0))</f>
        <v/>
      </c>
      <c r="K1162" s="240"/>
      <c r="L1162" s="240"/>
      <c r="M1162" s="240"/>
      <c r="N1162" s="240"/>
      <c r="O1162" s="240"/>
      <c r="P1162" s="239"/>
      <c r="Q1162" s="241"/>
      <c r="R1162" s="236" t="str">
        <f ca="1">IF(ISERROR($V1162),"",OFFSET('Smelter Look-up'!$C$4,$V1162-4,0)&amp;"")</f>
        <v/>
      </c>
      <c r="S1162" s="250" t="str">
        <f t="shared" ca="1" si="54"/>
        <v/>
      </c>
      <c r="T1162" s="250" t="str">
        <f ca="1">IF(B1162="","",IF(ISERROR(MATCH($J1162,SorP!$B$1:$B$6230,0)),"",INDIRECT("'SorP'!$A$"&amp;MATCH($J1162,SorP!$B$1:$B$6230,0))))</f>
        <v/>
      </c>
      <c r="U1162" s="280"/>
      <c r="V1162" s="281" t="e">
        <f>IF(C1162="",NA(),MATCH($B1162&amp;$C1162,'Smelter Look-up'!$J:$J,0))</f>
        <v>#N/A</v>
      </c>
      <c r="W1162" s="282"/>
      <c r="X1162" s="282">
        <f t="shared" ca="1" si="55"/>
        <v>0</v>
      </c>
      <c r="Y1162" s="282"/>
      <c r="Z1162" s="282"/>
      <c r="AB1162" s="284" t="str">
        <f t="shared" si="56"/>
        <v/>
      </c>
    </row>
    <row r="1163" spans="1:28" s="283" customFormat="1" ht="20.25">
      <c r="A1163" s="235"/>
      <c r="B1163" s="236" t="str">
        <f>IF(LEN(A1163)=0,"",INDEX('Smelter Look-up'!$A:$A,MATCH($A1163,'Smelter Look-up'!$E:$E,0)))</f>
        <v/>
      </c>
      <c r="C1163" s="242" t="str">
        <f>IF(LEN(A1163)=0,"",INDEX('Smelter Look-up'!$C:$C,MATCH($A1163,'Smelter Look-up'!$E:$E,0)))</f>
        <v/>
      </c>
      <c r="D1163" s="236"/>
      <c r="E1163" s="236" t="str">
        <f ca="1">IF(ISERROR($V1163),"",OFFSET('Smelter Look-up'!$D$4,$V1163-4,0)&amp;"")</f>
        <v/>
      </c>
      <c r="F1163" s="236" t="str">
        <f ca="1">IF(ISERROR($V1163),"",OFFSET('Smelter Look-up'!$E$4,$V1163-4,0))</f>
        <v/>
      </c>
      <c r="G1163" s="236" t="str">
        <f ca="1">IF(C1163=$X$4,"Enter smelter details", IF(ISERROR($V1163),"",OFFSET('Smelter Look-up'!$F$4,$V1163-4,0)))</f>
        <v/>
      </c>
      <c r="H1163" s="237" t="str">
        <f ca="1">IF(ISERROR($V1163),"",OFFSET('Smelter Look-up'!$G$4,$V1163-4,0))</f>
        <v/>
      </c>
      <c r="I1163" s="238" t="str">
        <f ca="1">IF(ISERROR($V1163),"",OFFSET('Smelter Look-up'!$H$4,$V1163-4,0))</f>
        <v/>
      </c>
      <c r="J1163" s="238" t="str">
        <f ca="1">IF(ISERROR($V1163),"",OFFSET('Smelter Look-up'!$I$4,$V1163-4,0))</f>
        <v/>
      </c>
      <c r="K1163" s="240"/>
      <c r="L1163" s="240"/>
      <c r="M1163" s="240"/>
      <c r="N1163" s="240"/>
      <c r="O1163" s="240"/>
      <c r="P1163" s="239"/>
      <c r="Q1163" s="241"/>
      <c r="R1163" s="236" t="str">
        <f ca="1">IF(ISERROR($V1163),"",OFFSET('Smelter Look-up'!$C$4,$V1163-4,0)&amp;"")</f>
        <v/>
      </c>
      <c r="S1163" s="250" t="str">
        <f t="shared" ca="1" si="54"/>
        <v/>
      </c>
      <c r="T1163" s="250" t="str">
        <f ca="1">IF(B1163="","",IF(ISERROR(MATCH($J1163,SorP!$B$1:$B$6230,0)),"",INDIRECT("'SorP'!$A$"&amp;MATCH($J1163,SorP!$B$1:$B$6230,0))))</f>
        <v/>
      </c>
      <c r="U1163" s="280"/>
      <c r="V1163" s="281" t="e">
        <f>IF(C1163="",NA(),MATCH($B1163&amp;$C1163,'Smelter Look-up'!$J:$J,0))</f>
        <v>#N/A</v>
      </c>
      <c r="W1163" s="282"/>
      <c r="X1163" s="282">
        <f t="shared" ca="1" si="55"/>
        <v>0</v>
      </c>
      <c r="Y1163" s="282"/>
      <c r="Z1163" s="282"/>
      <c r="AB1163" s="284" t="str">
        <f t="shared" si="56"/>
        <v/>
      </c>
    </row>
    <row r="1164" spans="1:28" s="283" customFormat="1" ht="20.25">
      <c r="A1164" s="235"/>
      <c r="B1164" s="236" t="str">
        <f>IF(LEN(A1164)=0,"",INDEX('Smelter Look-up'!$A:$A,MATCH($A1164,'Smelter Look-up'!$E:$E,0)))</f>
        <v/>
      </c>
      <c r="C1164" s="242" t="str">
        <f>IF(LEN(A1164)=0,"",INDEX('Smelter Look-up'!$C:$C,MATCH($A1164,'Smelter Look-up'!$E:$E,0)))</f>
        <v/>
      </c>
      <c r="D1164" s="236"/>
      <c r="E1164" s="236" t="str">
        <f ca="1">IF(ISERROR($V1164),"",OFFSET('Smelter Look-up'!$D$4,$V1164-4,0)&amp;"")</f>
        <v/>
      </c>
      <c r="F1164" s="236" t="str">
        <f ca="1">IF(ISERROR($V1164),"",OFFSET('Smelter Look-up'!$E$4,$V1164-4,0))</f>
        <v/>
      </c>
      <c r="G1164" s="236" t="str">
        <f ca="1">IF(C1164=$X$4,"Enter smelter details", IF(ISERROR($V1164),"",OFFSET('Smelter Look-up'!$F$4,$V1164-4,0)))</f>
        <v/>
      </c>
      <c r="H1164" s="237" t="str">
        <f ca="1">IF(ISERROR($V1164),"",OFFSET('Smelter Look-up'!$G$4,$V1164-4,0))</f>
        <v/>
      </c>
      <c r="I1164" s="238" t="str">
        <f ca="1">IF(ISERROR($V1164),"",OFFSET('Smelter Look-up'!$H$4,$V1164-4,0))</f>
        <v/>
      </c>
      <c r="J1164" s="238" t="str">
        <f ca="1">IF(ISERROR($V1164),"",OFFSET('Smelter Look-up'!$I$4,$V1164-4,0))</f>
        <v/>
      </c>
      <c r="K1164" s="240"/>
      <c r="L1164" s="240"/>
      <c r="M1164" s="240"/>
      <c r="N1164" s="240"/>
      <c r="O1164" s="240"/>
      <c r="P1164" s="239"/>
      <c r="Q1164" s="241"/>
      <c r="R1164" s="236" t="str">
        <f ca="1">IF(ISERROR($V1164),"",OFFSET('Smelter Look-up'!$C$4,$V1164-4,0)&amp;"")</f>
        <v/>
      </c>
      <c r="S1164" s="250" t="str">
        <f t="shared" ca="1" si="54"/>
        <v/>
      </c>
      <c r="T1164" s="250" t="str">
        <f ca="1">IF(B1164="","",IF(ISERROR(MATCH($J1164,SorP!$B$1:$B$6230,0)),"",INDIRECT("'SorP'!$A$"&amp;MATCH($J1164,SorP!$B$1:$B$6230,0))))</f>
        <v/>
      </c>
      <c r="U1164" s="280"/>
      <c r="V1164" s="281" t="e">
        <f>IF(C1164="",NA(),MATCH($B1164&amp;$C1164,'Smelter Look-up'!$J:$J,0))</f>
        <v>#N/A</v>
      </c>
      <c r="W1164" s="282"/>
      <c r="X1164" s="282">
        <f t="shared" ca="1" si="55"/>
        <v>0</v>
      </c>
      <c r="Y1164" s="282"/>
      <c r="Z1164" s="282"/>
      <c r="AB1164" s="284" t="str">
        <f t="shared" si="56"/>
        <v/>
      </c>
    </row>
    <row r="1165" spans="1:28" s="283" customFormat="1" ht="20.25">
      <c r="A1165" s="235"/>
      <c r="B1165" s="236" t="str">
        <f>IF(LEN(A1165)=0,"",INDEX('Smelter Look-up'!$A:$A,MATCH($A1165,'Smelter Look-up'!$E:$E,0)))</f>
        <v/>
      </c>
      <c r="C1165" s="242" t="str">
        <f>IF(LEN(A1165)=0,"",INDEX('Smelter Look-up'!$C:$C,MATCH($A1165,'Smelter Look-up'!$E:$E,0)))</f>
        <v/>
      </c>
      <c r="D1165" s="236"/>
      <c r="E1165" s="236" t="str">
        <f ca="1">IF(ISERROR($V1165),"",OFFSET('Smelter Look-up'!$D$4,$V1165-4,0)&amp;"")</f>
        <v/>
      </c>
      <c r="F1165" s="236" t="str">
        <f ca="1">IF(ISERROR($V1165),"",OFFSET('Smelter Look-up'!$E$4,$V1165-4,0))</f>
        <v/>
      </c>
      <c r="G1165" s="236" t="str">
        <f ca="1">IF(C1165=$X$4,"Enter smelter details", IF(ISERROR($V1165),"",OFFSET('Smelter Look-up'!$F$4,$V1165-4,0)))</f>
        <v/>
      </c>
      <c r="H1165" s="237" t="str">
        <f ca="1">IF(ISERROR($V1165),"",OFFSET('Smelter Look-up'!$G$4,$V1165-4,0))</f>
        <v/>
      </c>
      <c r="I1165" s="238" t="str">
        <f ca="1">IF(ISERROR($V1165),"",OFFSET('Smelter Look-up'!$H$4,$V1165-4,0))</f>
        <v/>
      </c>
      <c r="J1165" s="238" t="str">
        <f ca="1">IF(ISERROR($V1165),"",OFFSET('Smelter Look-up'!$I$4,$V1165-4,0))</f>
        <v/>
      </c>
      <c r="K1165" s="240"/>
      <c r="L1165" s="240"/>
      <c r="M1165" s="240"/>
      <c r="N1165" s="240"/>
      <c r="O1165" s="240"/>
      <c r="P1165" s="239"/>
      <c r="Q1165" s="241"/>
      <c r="R1165" s="236" t="str">
        <f ca="1">IF(ISERROR($V1165),"",OFFSET('Smelter Look-up'!$C$4,$V1165-4,0)&amp;"")</f>
        <v/>
      </c>
      <c r="S1165" s="250" t="str">
        <f t="shared" ca="1" si="54"/>
        <v/>
      </c>
      <c r="T1165" s="250" t="str">
        <f ca="1">IF(B1165="","",IF(ISERROR(MATCH($J1165,SorP!$B$1:$B$6230,0)),"",INDIRECT("'SorP'!$A$"&amp;MATCH($J1165,SorP!$B$1:$B$6230,0))))</f>
        <v/>
      </c>
      <c r="U1165" s="280"/>
      <c r="V1165" s="281" t="e">
        <f>IF(C1165="",NA(),MATCH($B1165&amp;$C1165,'Smelter Look-up'!$J:$J,0))</f>
        <v>#N/A</v>
      </c>
      <c r="W1165" s="282"/>
      <c r="X1165" s="282">
        <f t="shared" ca="1" si="55"/>
        <v>0</v>
      </c>
      <c r="Y1165" s="282"/>
      <c r="Z1165" s="282"/>
      <c r="AB1165" s="284" t="str">
        <f t="shared" si="56"/>
        <v/>
      </c>
    </row>
    <row r="1166" spans="1:28" s="283" customFormat="1" ht="20.25">
      <c r="A1166" s="235"/>
      <c r="B1166" s="236" t="str">
        <f>IF(LEN(A1166)=0,"",INDEX('Smelter Look-up'!$A:$A,MATCH($A1166,'Smelter Look-up'!$E:$E,0)))</f>
        <v/>
      </c>
      <c r="C1166" s="242" t="str">
        <f>IF(LEN(A1166)=0,"",INDEX('Smelter Look-up'!$C:$C,MATCH($A1166,'Smelter Look-up'!$E:$E,0)))</f>
        <v/>
      </c>
      <c r="D1166" s="236"/>
      <c r="E1166" s="236" t="str">
        <f ca="1">IF(ISERROR($V1166),"",OFFSET('Smelter Look-up'!$D$4,$V1166-4,0)&amp;"")</f>
        <v/>
      </c>
      <c r="F1166" s="236" t="str">
        <f ca="1">IF(ISERROR($V1166),"",OFFSET('Smelter Look-up'!$E$4,$V1166-4,0))</f>
        <v/>
      </c>
      <c r="G1166" s="236" t="str">
        <f ca="1">IF(C1166=$X$4,"Enter smelter details", IF(ISERROR($V1166),"",OFFSET('Smelter Look-up'!$F$4,$V1166-4,0)))</f>
        <v/>
      </c>
      <c r="H1166" s="237" t="str">
        <f ca="1">IF(ISERROR($V1166),"",OFFSET('Smelter Look-up'!$G$4,$V1166-4,0))</f>
        <v/>
      </c>
      <c r="I1166" s="238" t="str">
        <f ca="1">IF(ISERROR($V1166),"",OFFSET('Smelter Look-up'!$H$4,$V1166-4,0))</f>
        <v/>
      </c>
      <c r="J1166" s="238" t="str">
        <f ca="1">IF(ISERROR($V1166),"",OFFSET('Smelter Look-up'!$I$4,$V1166-4,0))</f>
        <v/>
      </c>
      <c r="K1166" s="240"/>
      <c r="L1166" s="240"/>
      <c r="M1166" s="240"/>
      <c r="N1166" s="240"/>
      <c r="O1166" s="240"/>
      <c r="P1166" s="239"/>
      <c r="Q1166" s="241"/>
      <c r="R1166" s="236" t="str">
        <f ca="1">IF(ISERROR($V1166),"",OFFSET('Smelter Look-up'!$C$4,$V1166-4,0)&amp;"")</f>
        <v/>
      </c>
      <c r="S1166" s="250" t="str">
        <f t="shared" ca="1" si="54"/>
        <v/>
      </c>
      <c r="T1166" s="250" t="str">
        <f ca="1">IF(B1166="","",IF(ISERROR(MATCH($J1166,SorP!$B$1:$B$6230,0)),"",INDIRECT("'SorP'!$A$"&amp;MATCH($J1166,SorP!$B$1:$B$6230,0))))</f>
        <v/>
      </c>
      <c r="U1166" s="280"/>
      <c r="V1166" s="281" t="e">
        <f>IF(C1166="",NA(),MATCH($B1166&amp;$C1166,'Smelter Look-up'!$J:$J,0))</f>
        <v>#N/A</v>
      </c>
      <c r="W1166" s="282"/>
      <c r="X1166" s="282">
        <f t="shared" ca="1" si="55"/>
        <v>0</v>
      </c>
      <c r="Y1166" s="282"/>
      <c r="Z1166" s="282"/>
      <c r="AB1166" s="284" t="str">
        <f t="shared" si="56"/>
        <v/>
      </c>
    </row>
    <row r="1167" spans="1:28" s="283" customFormat="1" ht="20.25">
      <c r="A1167" s="235"/>
      <c r="B1167" s="236" t="str">
        <f>IF(LEN(A1167)=0,"",INDEX('Smelter Look-up'!$A:$A,MATCH($A1167,'Smelter Look-up'!$E:$E,0)))</f>
        <v/>
      </c>
      <c r="C1167" s="242" t="str">
        <f>IF(LEN(A1167)=0,"",INDEX('Smelter Look-up'!$C:$C,MATCH($A1167,'Smelter Look-up'!$E:$E,0)))</f>
        <v/>
      </c>
      <c r="D1167" s="236"/>
      <c r="E1167" s="236" t="str">
        <f ca="1">IF(ISERROR($V1167),"",OFFSET('Smelter Look-up'!$D$4,$V1167-4,0)&amp;"")</f>
        <v/>
      </c>
      <c r="F1167" s="236" t="str">
        <f ca="1">IF(ISERROR($V1167),"",OFFSET('Smelter Look-up'!$E$4,$V1167-4,0))</f>
        <v/>
      </c>
      <c r="G1167" s="236" t="str">
        <f ca="1">IF(C1167=$X$4,"Enter smelter details", IF(ISERROR($V1167),"",OFFSET('Smelter Look-up'!$F$4,$V1167-4,0)))</f>
        <v/>
      </c>
      <c r="H1167" s="237" t="str">
        <f ca="1">IF(ISERROR($V1167),"",OFFSET('Smelter Look-up'!$G$4,$V1167-4,0))</f>
        <v/>
      </c>
      <c r="I1167" s="238" t="str">
        <f ca="1">IF(ISERROR($V1167),"",OFFSET('Smelter Look-up'!$H$4,$V1167-4,0))</f>
        <v/>
      </c>
      <c r="J1167" s="238" t="str">
        <f ca="1">IF(ISERROR($V1167),"",OFFSET('Smelter Look-up'!$I$4,$V1167-4,0))</f>
        <v/>
      </c>
      <c r="K1167" s="240"/>
      <c r="L1167" s="240"/>
      <c r="M1167" s="240"/>
      <c r="N1167" s="240"/>
      <c r="O1167" s="240"/>
      <c r="P1167" s="239"/>
      <c r="Q1167" s="241"/>
      <c r="R1167" s="236" t="str">
        <f ca="1">IF(ISERROR($V1167),"",OFFSET('Smelter Look-up'!$C$4,$V1167-4,0)&amp;"")</f>
        <v/>
      </c>
      <c r="S1167" s="250" t="str">
        <f t="shared" ca="1" si="54"/>
        <v/>
      </c>
      <c r="T1167" s="250" t="str">
        <f ca="1">IF(B1167="","",IF(ISERROR(MATCH($J1167,SorP!$B$1:$B$6230,0)),"",INDIRECT("'SorP'!$A$"&amp;MATCH($J1167,SorP!$B$1:$B$6230,0))))</f>
        <v/>
      </c>
      <c r="U1167" s="280"/>
      <c r="V1167" s="281" t="e">
        <f>IF(C1167="",NA(),MATCH($B1167&amp;$C1167,'Smelter Look-up'!$J:$J,0))</f>
        <v>#N/A</v>
      </c>
      <c r="W1167" s="282"/>
      <c r="X1167" s="282">
        <f t="shared" ca="1" si="55"/>
        <v>0</v>
      </c>
      <c r="Y1167" s="282"/>
      <c r="Z1167" s="282"/>
      <c r="AB1167" s="284" t="str">
        <f t="shared" si="56"/>
        <v/>
      </c>
    </row>
    <row r="1168" spans="1:28" s="283" customFormat="1" ht="20.25">
      <c r="A1168" s="235"/>
      <c r="B1168" s="236" t="str">
        <f>IF(LEN(A1168)=0,"",INDEX('Smelter Look-up'!$A:$A,MATCH($A1168,'Smelter Look-up'!$E:$E,0)))</f>
        <v/>
      </c>
      <c r="C1168" s="242" t="str">
        <f>IF(LEN(A1168)=0,"",INDEX('Smelter Look-up'!$C:$C,MATCH($A1168,'Smelter Look-up'!$E:$E,0)))</f>
        <v/>
      </c>
      <c r="D1168" s="236"/>
      <c r="E1168" s="236" t="str">
        <f ca="1">IF(ISERROR($V1168),"",OFFSET('Smelter Look-up'!$D$4,$V1168-4,0)&amp;"")</f>
        <v/>
      </c>
      <c r="F1168" s="236" t="str">
        <f ca="1">IF(ISERROR($V1168),"",OFFSET('Smelter Look-up'!$E$4,$V1168-4,0))</f>
        <v/>
      </c>
      <c r="G1168" s="236" t="str">
        <f ca="1">IF(C1168=$X$4,"Enter smelter details", IF(ISERROR($V1168),"",OFFSET('Smelter Look-up'!$F$4,$V1168-4,0)))</f>
        <v/>
      </c>
      <c r="H1168" s="237" t="str">
        <f ca="1">IF(ISERROR($V1168),"",OFFSET('Smelter Look-up'!$G$4,$V1168-4,0))</f>
        <v/>
      </c>
      <c r="I1168" s="238" t="str">
        <f ca="1">IF(ISERROR($V1168),"",OFFSET('Smelter Look-up'!$H$4,$V1168-4,0))</f>
        <v/>
      </c>
      <c r="J1168" s="238" t="str">
        <f ca="1">IF(ISERROR($V1168),"",OFFSET('Smelter Look-up'!$I$4,$V1168-4,0))</f>
        <v/>
      </c>
      <c r="K1168" s="240"/>
      <c r="L1168" s="240"/>
      <c r="M1168" s="240"/>
      <c r="N1168" s="240"/>
      <c r="O1168" s="240"/>
      <c r="P1168" s="239"/>
      <c r="Q1168" s="241"/>
      <c r="R1168" s="236" t="str">
        <f ca="1">IF(ISERROR($V1168),"",OFFSET('Smelter Look-up'!$C$4,$V1168-4,0)&amp;"")</f>
        <v/>
      </c>
      <c r="S1168" s="250" t="str">
        <f t="shared" ca="1" si="54"/>
        <v/>
      </c>
      <c r="T1168" s="250" t="str">
        <f ca="1">IF(B1168="","",IF(ISERROR(MATCH($J1168,SorP!$B$1:$B$6230,0)),"",INDIRECT("'SorP'!$A$"&amp;MATCH($J1168,SorP!$B$1:$B$6230,0))))</f>
        <v/>
      </c>
      <c r="U1168" s="280"/>
      <c r="V1168" s="281" t="e">
        <f>IF(C1168="",NA(),MATCH($B1168&amp;$C1168,'Smelter Look-up'!$J:$J,0))</f>
        <v>#N/A</v>
      </c>
      <c r="W1168" s="282"/>
      <c r="X1168" s="282">
        <f t="shared" ca="1" si="55"/>
        <v>0</v>
      </c>
      <c r="Y1168" s="282"/>
      <c r="Z1168" s="282"/>
      <c r="AB1168" s="284" t="str">
        <f t="shared" si="56"/>
        <v/>
      </c>
    </row>
    <row r="1169" spans="1:28" s="283" customFormat="1" ht="20.25">
      <c r="A1169" s="235"/>
      <c r="B1169" s="236" t="str">
        <f>IF(LEN(A1169)=0,"",INDEX('Smelter Look-up'!$A:$A,MATCH($A1169,'Smelter Look-up'!$E:$E,0)))</f>
        <v/>
      </c>
      <c r="C1169" s="242" t="str">
        <f>IF(LEN(A1169)=0,"",INDEX('Smelter Look-up'!$C:$C,MATCH($A1169,'Smelter Look-up'!$E:$E,0)))</f>
        <v/>
      </c>
      <c r="D1169" s="236"/>
      <c r="E1169" s="236" t="str">
        <f ca="1">IF(ISERROR($V1169),"",OFFSET('Smelter Look-up'!$D$4,$V1169-4,0)&amp;"")</f>
        <v/>
      </c>
      <c r="F1169" s="236" t="str">
        <f ca="1">IF(ISERROR($V1169),"",OFFSET('Smelter Look-up'!$E$4,$V1169-4,0))</f>
        <v/>
      </c>
      <c r="G1169" s="236" t="str">
        <f ca="1">IF(C1169=$X$4,"Enter smelter details", IF(ISERROR($V1169),"",OFFSET('Smelter Look-up'!$F$4,$V1169-4,0)))</f>
        <v/>
      </c>
      <c r="H1169" s="237" t="str">
        <f ca="1">IF(ISERROR($V1169),"",OFFSET('Smelter Look-up'!$G$4,$V1169-4,0))</f>
        <v/>
      </c>
      <c r="I1169" s="238" t="str">
        <f ca="1">IF(ISERROR($V1169),"",OFFSET('Smelter Look-up'!$H$4,$V1169-4,0))</f>
        <v/>
      </c>
      <c r="J1169" s="238" t="str">
        <f ca="1">IF(ISERROR($V1169),"",OFFSET('Smelter Look-up'!$I$4,$V1169-4,0))</f>
        <v/>
      </c>
      <c r="K1169" s="240"/>
      <c r="L1169" s="240"/>
      <c r="M1169" s="240"/>
      <c r="N1169" s="240"/>
      <c r="O1169" s="240"/>
      <c r="P1169" s="239"/>
      <c r="Q1169" s="241"/>
      <c r="R1169" s="236" t="str">
        <f ca="1">IF(ISERROR($V1169),"",OFFSET('Smelter Look-up'!$C$4,$V1169-4,0)&amp;"")</f>
        <v/>
      </c>
      <c r="S1169" s="250" t="str">
        <f t="shared" ca="1" si="54"/>
        <v/>
      </c>
      <c r="T1169" s="250" t="str">
        <f ca="1">IF(B1169="","",IF(ISERROR(MATCH($J1169,SorP!$B$1:$B$6230,0)),"",INDIRECT("'SorP'!$A$"&amp;MATCH($J1169,SorP!$B$1:$B$6230,0))))</f>
        <v/>
      </c>
      <c r="U1169" s="280"/>
      <c r="V1169" s="281" t="e">
        <f>IF(C1169="",NA(),MATCH($B1169&amp;$C1169,'Smelter Look-up'!$J:$J,0))</f>
        <v>#N/A</v>
      </c>
      <c r="W1169" s="282"/>
      <c r="X1169" s="282">
        <f t="shared" ca="1" si="55"/>
        <v>0</v>
      </c>
      <c r="Y1169" s="282"/>
      <c r="Z1169" s="282"/>
      <c r="AB1169" s="284" t="str">
        <f t="shared" si="56"/>
        <v/>
      </c>
    </row>
    <row r="1170" spans="1:28" s="283" customFormat="1" ht="20.25">
      <c r="A1170" s="235"/>
      <c r="B1170" s="236" t="str">
        <f>IF(LEN(A1170)=0,"",INDEX('Smelter Look-up'!$A:$A,MATCH($A1170,'Smelter Look-up'!$E:$E,0)))</f>
        <v/>
      </c>
      <c r="C1170" s="242" t="str">
        <f>IF(LEN(A1170)=0,"",INDEX('Smelter Look-up'!$C:$C,MATCH($A1170,'Smelter Look-up'!$E:$E,0)))</f>
        <v/>
      </c>
      <c r="D1170" s="236"/>
      <c r="E1170" s="236" t="str">
        <f ca="1">IF(ISERROR($V1170),"",OFFSET('Smelter Look-up'!$D$4,$V1170-4,0)&amp;"")</f>
        <v/>
      </c>
      <c r="F1170" s="236" t="str">
        <f ca="1">IF(ISERROR($V1170),"",OFFSET('Smelter Look-up'!$E$4,$V1170-4,0))</f>
        <v/>
      </c>
      <c r="G1170" s="236" t="str">
        <f ca="1">IF(C1170=$X$4,"Enter smelter details", IF(ISERROR($V1170),"",OFFSET('Smelter Look-up'!$F$4,$V1170-4,0)))</f>
        <v/>
      </c>
      <c r="H1170" s="237" t="str">
        <f ca="1">IF(ISERROR($V1170),"",OFFSET('Smelter Look-up'!$G$4,$V1170-4,0))</f>
        <v/>
      </c>
      <c r="I1170" s="238" t="str">
        <f ca="1">IF(ISERROR($V1170),"",OFFSET('Smelter Look-up'!$H$4,$V1170-4,0))</f>
        <v/>
      </c>
      <c r="J1170" s="238" t="str">
        <f ca="1">IF(ISERROR($V1170),"",OFFSET('Smelter Look-up'!$I$4,$V1170-4,0))</f>
        <v/>
      </c>
      <c r="K1170" s="240"/>
      <c r="L1170" s="240"/>
      <c r="M1170" s="240"/>
      <c r="N1170" s="240"/>
      <c r="O1170" s="240"/>
      <c r="P1170" s="239"/>
      <c r="Q1170" s="241"/>
      <c r="R1170" s="236" t="str">
        <f ca="1">IF(ISERROR($V1170),"",OFFSET('Smelter Look-up'!$C$4,$V1170-4,0)&amp;"")</f>
        <v/>
      </c>
      <c r="S1170" s="250" t="str">
        <f t="shared" ca="1" si="54"/>
        <v/>
      </c>
      <c r="T1170" s="250" t="str">
        <f ca="1">IF(B1170="","",IF(ISERROR(MATCH($J1170,SorP!$B$1:$B$6230,0)),"",INDIRECT("'SorP'!$A$"&amp;MATCH($J1170,SorP!$B$1:$B$6230,0))))</f>
        <v/>
      </c>
      <c r="U1170" s="280"/>
      <c r="V1170" s="281" t="e">
        <f>IF(C1170="",NA(),MATCH($B1170&amp;$C1170,'Smelter Look-up'!$J:$J,0))</f>
        <v>#N/A</v>
      </c>
      <c r="W1170" s="282"/>
      <c r="X1170" s="282">
        <f t="shared" ca="1" si="55"/>
        <v>0</v>
      </c>
      <c r="Y1170" s="282"/>
      <c r="Z1170" s="282"/>
      <c r="AB1170" s="284" t="str">
        <f t="shared" si="56"/>
        <v/>
      </c>
    </row>
    <row r="1171" spans="1:28" s="283" customFormat="1" ht="20.25">
      <c r="A1171" s="235"/>
      <c r="B1171" s="236" t="str">
        <f>IF(LEN(A1171)=0,"",INDEX('Smelter Look-up'!$A:$A,MATCH($A1171,'Smelter Look-up'!$E:$E,0)))</f>
        <v/>
      </c>
      <c r="C1171" s="242" t="str">
        <f>IF(LEN(A1171)=0,"",INDEX('Smelter Look-up'!$C:$C,MATCH($A1171,'Smelter Look-up'!$E:$E,0)))</f>
        <v/>
      </c>
      <c r="D1171" s="236"/>
      <c r="E1171" s="236" t="str">
        <f ca="1">IF(ISERROR($V1171),"",OFFSET('Smelter Look-up'!$D$4,$V1171-4,0)&amp;"")</f>
        <v/>
      </c>
      <c r="F1171" s="236" t="str">
        <f ca="1">IF(ISERROR($V1171),"",OFFSET('Smelter Look-up'!$E$4,$V1171-4,0))</f>
        <v/>
      </c>
      <c r="G1171" s="236" t="str">
        <f ca="1">IF(C1171=$X$4,"Enter smelter details", IF(ISERROR($V1171),"",OFFSET('Smelter Look-up'!$F$4,$V1171-4,0)))</f>
        <v/>
      </c>
      <c r="H1171" s="237" t="str">
        <f ca="1">IF(ISERROR($V1171),"",OFFSET('Smelter Look-up'!$G$4,$V1171-4,0))</f>
        <v/>
      </c>
      <c r="I1171" s="238" t="str">
        <f ca="1">IF(ISERROR($V1171),"",OFFSET('Smelter Look-up'!$H$4,$V1171-4,0))</f>
        <v/>
      </c>
      <c r="J1171" s="238" t="str">
        <f ca="1">IF(ISERROR($V1171),"",OFFSET('Smelter Look-up'!$I$4,$V1171-4,0))</f>
        <v/>
      </c>
      <c r="K1171" s="240"/>
      <c r="L1171" s="240"/>
      <c r="M1171" s="240"/>
      <c r="N1171" s="240"/>
      <c r="O1171" s="240"/>
      <c r="P1171" s="239"/>
      <c r="Q1171" s="241"/>
      <c r="R1171" s="236" t="str">
        <f ca="1">IF(ISERROR($V1171),"",OFFSET('Smelter Look-up'!$C$4,$V1171-4,0)&amp;"")</f>
        <v/>
      </c>
      <c r="S1171" s="250" t="str">
        <f t="shared" ca="1" si="54"/>
        <v/>
      </c>
      <c r="T1171" s="250" t="str">
        <f ca="1">IF(B1171="","",IF(ISERROR(MATCH($J1171,SorP!$B$1:$B$6230,0)),"",INDIRECT("'SorP'!$A$"&amp;MATCH($J1171,SorP!$B$1:$B$6230,0))))</f>
        <v/>
      </c>
      <c r="U1171" s="280"/>
      <c r="V1171" s="281" t="e">
        <f>IF(C1171="",NA(),MATCH($B1171&amp;$C1171,'Smelter Look-up'!$J:$J,0))</f>
        <v>#N/A</v>
      </c>
      <c r="W1171" s="282"/>
      <c r="X1171" s="282">
        <f t="shared" ca="1" si="55"/>
        <v>0</v>
      </c>
      <c r="Y1171" s="282"/>
      <c r="Z1171" s="282"/>
      <c r="AB1171" s="284" t="str">
        <f t="shared" si="56"/>
        <v/>
      </c>
    </row>
    <row r="1172" spans="1:28" s="283" customFormat="1" ht="20.25">
      <c r="A1172" s="235"/>
      <c r="B1172" s="236" t="str">
        <f>IF(LEN(A1172)=0,"",INDEX('Smelter Look-up'!$A:$A,MATCH($A1172,'Smelter Look-up'!$E:$E,0)))</f>
        <v/>
      </c>
      <c r="C1172" s="242" t="str">
        <f>IF(LEN(A1172)=0,"",INDEX('Smelter Look-up'!$C:$C,MATCH($A1172,'Smelter Look-up'!$E:$E,0)))</f>
        <v/>
      </c>
      <c r="D1172" s="236"/>
      <c r="E1172" s="236" t="str">
        <f ca="1">IF(ISERROR($V1172),"",OFFSET('Smelter Look-up'!$D$4,$V1172-4,0)&amp;"")</f>
        <v/>
      </c>
      <c r="F1172" s="236" t="str">
        <f ca="1">IF(ISERROR($V1172),"",OFFSET('Smelter Look-up'!$E$4,$V1172-4,0))</f>
        <v/>
      </c>
      <c r="G1172" s="236" t="str">
        <f ca="1">IF(C1172=$X$4,"Enter smelter details", IF(ISERROR($V1172),"",OFFSET('Smelter Look-up'!$F$4,$V1172-4,0)))</f>
        <v/>
      </c>
      <c r="H1172" s="237" t="str">
        <f ca="1">IF(ISERROR($V1172),"",OFFSET('Smelter Look-up'!$G$4,$V1172-4,0))</f>
        <v/>
      </c>
      <c r="I1172" s="238" t="str">
        <f ca="1">IF(ISERROR($V1172),"",OFFSET('Smelter Look-up'!$H$4,$V1172-4,0))</f>
        <v/>
      </c>
      <c r="J1172" s="238" t="str">
        <f ca="1">IF(ISERROR($V1172),"",OFFSET('Smelter Look-up'!$I$4,$V1172-4,0))</f>
        <v/>
      </c>
      <c r="K1172" s="240"/>
      <c r="L1172" s="240"/>
      <c r="M1172" s="240"/>
      <c r="N1172" s="240"/>
      <c r="O1172" s="240"/>
      <c r="P1172" s="239"/>
      <c r="Q1172" s="241"/>
      <c r="R1172" s="236" t="str">
        <f ca="1">IF(ISERROR($V1172),"",OFFSET('Smelter Look-up'!$C$4,$V1172-4,0)&amp;"")</f>
        <v/>
      </c>
      <c r="S1172" s="250" t="str">
        <f t="shared" ca="1" si="54"/>
        <v/>
      </c>
      <c r="T1172" s="250" t="str">
        <f ca="1">IF(B1172="","",IF(ISERROR(MATCH($J1172,SorP!$B$1:$B$6230,0)),"",INDIRECT("'SorP'!$A$"&amp;MATCH($J1172,SorP!$B$1:$B$6230,0))))</f>
        <v/>
      </c>
      <c r="U1172" s="280"/>
      <c r="V1172" s="281" t="e">
        <f>IF(C1172="",NA(),MATCH($B1172&amp;$C1172,'Smelter Look-up'!$J:$J,0))</f>
        <v>#N/A</v>
      </c>
      <c r="W1172" s="282"/>
      <c r="X1172" s="282">
        <f t="shared" ca="1" si="55"/>
        <v>0</v>
      </c>
      <c r="Y1172" s="282"/>
      <c r="Z1172" s="282"/>
      <c r="AB1172" s="284" t="str">
        <f t="shared" si="56"/>
        <v/>
      </c>
    </row>
    <row r="1173" spans="1:28" s="283" customFormat="1" ht="20.25">
      <c r="A1173" s="235"/>
      <c r="B1173" s="236" t="str">
        <f>IF(LEN(A1173)=0,"",INDEX('Smelter Look-up'!$A:$A,MATCH($A1173,'Smelter Look-up'!$E:$E,0)))</f>
        <v/>
      </c>
      <c r="C1173" s="242" t="str">
        <f>IF(LEN(A1173)=0,"",INDEX('Smelter Look-up'!$C:$C,MATCH($A1173,'Smelter Look-up'!$E:$E,0)))</f>
        <v/>
      </c>
      <c r="D1173" s="236"/>
      <c r="E1173" s="236" t="str">
        <f ca="1">IF(ISERROR($V1173),"",OFFSET('Smelter Look-up'!$D$4,$V1173-4,0)&amp;"")</f>
        <v/>
      </c>
      <c r="F1173" s="236" t="str">
        <f ca="1">IF(ISERROR($V1173),"",OFFSET('Smelter Look-up'!$E$4,$V1173-4,0))</f>
        <v/>
      </c>
      <c r="G1173" s="236" t="str">
        <f ca="1">IF(C1173=$X$4,"Enter smelter details", IF(ISERROR($V1173),"",OFFSET('Smelter Look-up'!$F$4,$V1173-4,0)))</f>
        <v/>
      </c>
      <c r="H1173" s="237" t="str">
        <f ca="1">IF(ISERROR($V1173),"",OFFSET('Smelter Look-up'!$G$4,$V1173-4,0))</f>
        <v/>
      </c>
      <c r="I1173" s="238" t="str">
        <f ca="1">IF(ISERROR($V1173),"",OFFSET('Smelter Look-up'!$H$4,$V1173-4,0))</f>
        <v/>
      </c>
      <c r="J1173" s="238" t="str">
        <f ca="1">IF(ISERROR($V1173),"",OFFSET('Smelter Look-up'!$I$4,$V1173-4,0))</f>
        <v/>
      </c>
      <c r="K1173" s="240"/>
      <c r="L1173" s="240"/>
      <c r="M1173" s="240"/>
      <c r="N1173" s="240"/>
      <c r="O1173" s="240"/>
      <c r="P1173" s="239"/>
      <c r="Q1173" s="241"/>
      <c r="R1173" s="236" t="str">
        <f ca="1">IF(ISERROR($V1173),"",OFFSET('Smelter Look-up'!$C$4,$V1173-4,0)&amp;"")</f>
        <v/>
      </c>
      <c r="S1173" s="250" t="str">
        <f t="shared" ca="1" si="54"/>
        <v/>
      </c>
      <c r="T1173" s="250" t="str">
        <f ca="1">IF(B1173="","",IF(ISERROR(MATCH($J1173,SorP!$B$1:$B$6230,0)),"",INDIRECT("'SorP'!$A$"&amp;MATCH($J1173,SorP!$B$1:$B$6230,0))))</f>
        <v/>
      </c>
      <c r="U1173" s="280"/>
      <c r="V1173" s="281" t="e">
        <f>IF(C1173="",NA(),MATCH($B1173&amp;$C1173,'Smelter Look-up'!$J:$J,0))</f>
        <v>#N/A</v>
      </c>
      <c r="W1173" s="282"/>
      <c r="X1173" s="282">
        <f t="shared" ca="1" si="55"/>
        <v>0</v>
      </c>
      <c r="Y1173" s="282"/>
      <c r="Z1173" s="282"/>
      <c r="AB1173" s="284" t="str">
        <f t="shared" si="56"/>
        <v/>
      </c>
    </row>
    <row r="1174" spans="1:28" s="283" customFormat="1" ht="20.25">
      <c r="A1174" s="235"/>
      <c r="B1174" s="236" t="str">
        <f>IF(LEN(A1174)=0,"",INDEX('Smelter Look-up'!$A:$A,MATCH($A1174,'Smelter Look-up'!$E:$E,0)))</f>
        <v/>
      </c>
      <c r="C1174" s="242" t="str">
        <f>IF(LEN(A1174)=0,"",INDEX('Smelter Look-up'!$C:$C,MATCH($A1174,'Smelter Look-up'!$E:$E,0)))</f>
        <v/>
      </c>
      <c r="D1174" s="236"/>
      <c r="E1174" s="236" t="str">
        <f ca="1">IF(ISERROR($V1174),"",OFFSET('Smelter Look-up'!$D$4,$V1174-4,0)&amp;"")</f>
        <v/>
      </c>
      <c r="F1174" s="236" t="str">
        <f ca="1">IF(ISERROR($V1174),"",OFFSET('Smelter Look-up'!$E$4,$V1174-4,0))</f>
        <v/>
      </c>
      <c r="G1174" s="236" t="str">
        <f ca="1">IF(C1174=$X$4,"Enter smelter details", IF(ISERROR($V1174),"",OFFSET('Smelter Look-up'!$F$4,$V1174-4,0)))</f>
        <v/>
      </c>
      <c r="H1174" s="237" t="str">
        <f ca="1">IF(ISERROR($V1174),"",OFFSET('Smelter Look-up'!$G$4,$V1174-4,0))</f>
        <v/>
      </c>
      <c r="I1174" s="238" t="str">
        <f ca="1">IF(ISERROR($V1174),"",OFFSET('Smelter Look-up'!$H$4,$V1174-4,0))</f>
        <v/>
      </c>
      <c r="J1174" s="238" t="str">
        <f ca="1">IF(ISERROR($V1174),"",OFFSET('Smelter Look-up'!$I$4,$V1174-4,0))</f>
        <v/>
      </c>
      <c r="K1174" s="240"/>
      <c r="L1174" s="240"/>
      <c r="M1174" s="240"/>
      <c r="N1174" s="240"/>
      <c r="O1174" s="240"/>
      <c r="P1174" s="239"/>
      <c r="Q1174" s="241"/>
      <c r="R1174" s="236" t="str">
        <f ca="1">IF(ISERROR($V1174),"",OFFSET('Smelter Look-up'!$C$4,$V1174-4,0)&amp;"")</f>
        <v/>
      </c>
      <c r="S1174" s="250" t="str">
        <f t="shared" ca="1" si="54"/>
        <v/>
      </c>
      <c r="T1174" s="250" t="str">
        <f ca="1">IF(B1174="","",IF(ISERROR(MATCH($J1174,SorP!$B$1:$B$6230,0)),"",INDIRECT("'SorP'!$A$"&amp;MATCH($J1174,SorP!$B$1:$B$6230,0))))</f>
        <v/>
      </c>
      <c r="U1174" s="280"/>
      <c r="V1174" s="281" t="e">
        <f>IF(C1174="",NA(),MATCH($B1174&amp;$C1174,'Smelter Look-up'!$J:$J,0))</f>
        <v>#N/A</v>
      </c>
      <c r="W1174" s="282"/>
      <c r="X1174" s="282">
        <f t="shared" ca="1" si="55"/>
        <v>0</v>
      </c>
      <c r="Y1174" s="282"/>
      <c r="Z1174" s="282"/>
      <c r="AB1174" s="284" t="str">
        <f t="shared" si="56"/>
        <v/>
      </c>
    </row>
    <row r="1175" spans="1:28" s="283" customFormat="1" ht="20.25">
      <c r="A1175" s="235"/>
      <c r="B1175" s="236" t="str">
        <f>IF(LEN(A1175)=0,"",INDEX('Smelter Look-up'!$A:$A,MATCH($A1175,'Smelter Look-up'!$E:$E,0)))</f>
        <v/>
      </c>
      <c r="C1175" s="242" t="str">
        <f>IF(LEN(A1175)=0,"",INDEX('Smelter Look-up'!$C:$C,MATCH($A1175,'Smelter Look-up'!$E:$E,0)))</f>
        <v/>
      </c>
      <c r="D1175" s="236"/>
      <c r="E1175" s="236" t="str">
        <f ca="1">IF(ISERROR($V1175),"",OFFSET('Smelter Look-up'!$D$4,$V1175-4,0)&amp;"")</f>
        <v/>
      </c>
      <c r="F1175" s="236" t="str">
        <f ca="1">IF(ISERROR($V1175),"",OFFSET('Smelter Look-up'!$E$4,$V1175-4,0))</f>
        <v/>
      </c>
      <c r="G1175" s="236" t="str">
        <f ca="1">IF(C1175=$X$4,"Enter smelter details", IF(ISERROR($V1175),"",OFFSET('Smelter Look-up'!$F$4,$V1175-4,0)))</f>
        <v/>
      </c>
      <c r="H1175" s="237" t="str">
        <f ca="1">IF(ISERROR($V1175),"",OFFSET('Smelter Look-up'!$G$4,$V1175-4,0))</f>
        <v/>
      </c>
      <c r="I1175" s="238" t="str">
        <f ca="1">IF(ISERROR($V1175),"",OFFSET('Smelter Look-up'!$H$4,$V1175-4,0))</f>
        <v/>
      </c>
      <c r="J1175" s="238" t="str">
        <f ca="1">IF(ISERROR($V1175),"",OFFSET('Smelter Look-up'!$I$4,$V1175-4,0))</f>
        <v/>
      </c>
      <c r="K1175" s="240"/>
      <c r="L1175" s="240"/>
      <c r="M1175" s="240"/>
      <c r="N1175" s="240"/>
      <c r="O1175" s="240"/>
      <c r="P1175" s="239"/>
      <c r="Q1175" s="241"/>
      <c r="R1175" s="236" t="str">
        <f ca="1">IF(ISERROR($V1175),"",OFFSET('Smelter Look-up'!$C$4,$V1175-4,0)&amp;"")</f>
        <v/>
      </c>
      <c r="S1175" s="250" t="str">
        <f t="shared" ca="1" si="54"/>
        <v/>
      </c>
      <c r="T1175" s="250" t="str">
        <f ca="1">IF(B1175="","",IF(ISERROR(MATCH($J1175,SorP!$B$1:$B$6230,0)),"",INDIRECT("'SorP'!$A$"&amp;MATCH($J1175,SorP!$B$1:$B$6230,0))))</f>
        <v/>
      </c>
      <c r="U1175" s="280"/>
      <c r="V1175" s="281" t="e">
        <f>IF(C1175="",NA(),MATCH($B1175&amp;$C1175,'Smelter Look-up'!$J:$J,0))</f>
        <v>#N/A</v>
      </c>
      <c r="W1175" s="282"/>
      <c r="X1175" s="282">
        <f t="shared" ca="1" si="55"/>
        <v>0</v>
      </c>
      <c r="Y1175" s="282"/>
      <c r="Z1175" s="282"/>
      <c r="AB1175" s="284" t="str">
        <f t="shared" si="56"/>
        <v/>
      </c>
    </row>
    <row r="1176" spans="1:28" s="283" customFormat="1" ht="20.25">
      <c r="A1176" s="235"/>
      <c r="B1176" s="236" t="str">
        <f>IF(LEN(A1176)=0,"",INDEX('Smelter Look-up'!$A:$A,MATCH($A1176,'Smelter Look-up'!$E:$E,0)))</f>
        <v/>
      </c>
      <c r="C1176" s="242" t="str">
        <f>IF(LEN(A1176)=0,"",INDEX('Smelter Look-up'!$C:$C,MATCH($A1176,'Smelter Look-up'!$E:$E,0)))</f>
        <v/>
      </c>
      <c r="D1176" s="236"/>
      <c r="E1176" s="236" t="str">
        <f ca="1">IF(ISERROR($V1176),"",OFFSET('Smelter Look-up'!$D$4,$V1176-4,0)&amp;"")</f>
        <v/>
      </c>
      <c r="F1176" s="236" t="str">
        <f ca="1">IF(ISERROR($V1176),"",OFFSET('Smelter Look-up'!$E$4,$V1176-4,0))</f>
        <v/>
      </c>
      <c r="G1176" s="236" t="str">
        <f ca="1">IF(C1176=$X$4,"Enter smelter details", IF(ISERROR($V1176),"",OFFSET('Smelter Look-up'!$F$4,$V1176-4,0)))</f>
        <v/>
      </c>
      <c r="H1176" s="237" t="str">
        <f ca="1">IF(ISERROR($V1176),"",OFFSET('Smelter Look-up'!$G$4,$V1176-4,0))</f>
        <v/>
      </c>
      <c r="I1176" s="238" t="str">
        <f ca="1">IF(ISERROR($V1176),"",OFFSET('Smelter Look-up'!$H$4,$V1176-4,0))</f>
        <v/>
      </c>
      <c r="J1176" s="238" t="str">
        <f ca="1">IF(ISERROR($V1176),"",OFFSET('Smelter Look-up'!$I$4,$V1176-4,0))</f>
        <v/>
      </c>
      <c r="K1176" s="240"/>
      <c r="L1176" s="240"/>
      <c r="M1176" s="240"/>
      <c r="N1176" s="240"/>
      <c r="O1176" s="240"/>
      <c r="P1176" s="239"/>
      <c r="Q1176" s="241"/>
      <c r="R1176" s="236" t="str">
        <f ca="1">IF(ISERROR($V1176),"",OFFSET('Smelter Look-up'!$C$4,$V1176-4,0)&amp;"")</f>
        <v/>
      </c>
      <c r="S1176" s="250" t="str">
        <f t="shared" ca="1" si="54"/>
        <v/>
      </c>
      <c r="T1176" s="250" t="str">
        <f ca="1">IF(B1176="","",IF(ISERROR(MATCH($J1176,SorP!$B$1:$B$6230,0)),"",INDIRECT("'SorP'!$A$"&amp;MATCH($J1176,SorP!$B$1:$B$6230,0))))</f>
        <v/>
      </c>
      <c r="U1176" s="280"/>
      <c r="V1176" s="281" t="e">
        <f>IF(C1176="",NA(),MATCH($B1176&amp;$C1176,'Smelter Look-up'!$J:$J,0))</f>
        <v>#N/A</v>
      </c>
      <c r="W1176" s="282"/>
      <c r="X1176" s="282">
        <f t="shared" ca="1" si="55"/>
        <v>0</v>
      </c>
      <c r="Y1176" s="282"/>
      <c r="Z1176" s="282"/>
      <c r="AB1176" s="284" t="str">
        <f t="shared" si="56"/>
        <v/>
      </c>
    </row>
    <row r="1177" spans="1:28" s="283" customFormat="1" ht="20.25">
      <c r="A1177" s="235"/>
      <c r="B1177" s="236" t="str">
        <f>IF(LEN(A1177)=0,"",INDEX('Smelter Look-up'!$A:$A,MATCH($A1177,'Smelter Look-up'!$E:$E,0)))</f>
        <v/>
      </c>
      <c r="C1177" s="242" t="str">
        <f>IF(LEN(A1177)=0,"",INDEX('Smelter Look-up'!$C:$C,MATCH($A1177,'Smelter Look-up'!$E:$E,0)))</f>
        <v/>
      </c>
      <c r="D1177" s="236"/>
      <c r="E1177" s="236" t="str">
        <f ca="1">IF(ISERROR($V1177),"",OFFSET('Smelter Look-up'!$D$4,$V1177-4,0)&amp;"")</f>
        <v/>
      </c>
      <c r="F1177" s="236" t="str">
        <f ca="1">IF(ISERROR($V1177),"",OFFSET('Smelter Look-up'!$E$4,$V1177-4,0))</f>
        <v/>
      </c>
      <c r="G1177" s="236" t="str">
        <f ca="1">IF(C1177=$X$4,"Enter smelter details", IF(ISERROR($V1177),"",OFFSET('Smelter Look-up'!$F$4,$V1177-4,0)))</f>
        <v/>
      </c>
      <c r="H1177" s="237" t="str">
        <f ca="1">IF(ISERROR($V1177),"",OFFSET('Smelter Look-up'!$G$4,$V1177-4,0))</f>
        <v/>
      </c>
      <c r="I1177" s="238" t="str">
        <f ca="1">IF(ISERROR($V1177),"",OFFSET('Smelter Look-up'!$H$4,$V1177-4,0))</f>
        <v/>
      </c>
      <c r="J1177" s="238" t="str">
        <f ca="1">IF(ISERROR($V1177),"",OFFSET('Smelter Look-up'!$I$4,$V1177-4,0))</f>
        <v/>
      </c>
      <c r="K1177" s="240"/>
      <c r="L1177" s="240"/>
      <c r="M1177" s="240"/>
      <c r="N1177" s="240"/>
      <c r="O1177" s="240"/>
      <c r="P1177" s="239"/>
      <c r="Q1177" s="241"/>
      <c r="R1177" s="236" t="str">
        <f ca="1">IF(ISERROR($V1177),"",OFFSET('Smelter Look-up'!$C$4,$V1177-4,0)&amp;"")</f>
        <v/>
      </c>
      <c r="S1177" s="250" t="str">
        <f t="shared" ca="1" si="54"/>
        <v/>
      </c>
      <c r="T1177" s="250" t="str">
        <f ca="1">IF(B1177="","",IF(ISERROR(MATCH($J1177,SorP!$B$1:$B$6230,0)),"",INDIRECT("'SorP'!$A$"&amp;MATCH($J1177,SorP!$B$1:$B$6230,0))))</f>
        <v/>
      </c>
      <c r="U1177" s="280"/>
      <c r="V1177" s="281" t="e">
        <f>IF(C1177="",NA(),MATCH($B1177&amp;$C1177,'Smelter Look-up'!$J:$J,0))</f>
        <v>#N/A</v>
      </c>
      <c r="W1177" s="282"/>
      <c r="X1177" s="282">
        <f t="shared" ca="1" si="55"/>
        <v>0</v>
      </c>
      <c r="Y1177" s="282"/>
      <c r="Z1177" s="282"/>
      <c r="AB1177" s="284" t="str">
        <f t="shared" si="56"/>
        <v/>
      </c>
    </row>
    <row r="1178" spans="1:28" s="283" customFormat="1" ht="20.25">
      <c r="A1178" s="235"/>
      <c r="B1178" s="236" t="str">
        <f>IF(LEN(A1178)=0,"",INDEX('Smelter Look-up'!$A:$A,MATCH($A1178,'Smelter Look-up'!$E:$E,0)))</f>
        <v/>
      </c>
      <c r="C1178" s="242" t="str">
        <f>IF(LEN(A1178)=0,"",INDEX('Smelter Look-up'!$C:$C,MATCH($A1178,'Smelter Look-up'!$E:$E,0)))</f>
        <v/>
      </c>
      <c r="D1178" s="236"/>
      <c r="E1178" s="236" t="str">
        <f ca="1">IF(ISERROR($V1178),"",OFFSET('Smelter Look-up'!$D$4,$V1178-4,0)&amp;"")</f>
        <v/>
      </c>
      <c r="F1178" s="236" t="str">
        <f ca="1">IF(ISERROR($V1178),"",OFFSET('Smelter Look-up'!$E$4,$V1178-4,0))</f>
        <v/>
      </c>
      <c r="G1178" s="236" t="str">
        <f ca="1">IF(C1178=$X$4,"Enter smelter details", IF(ISERROR($V1178),"",OFFSET('Smelter Look-up'!$F$4,$V1178-4,0)))</f>
        <v/>
      </c>
      <c r="H1178" s="237" t="str">
        <f ca="1">IF(ISERROR($V1178),"",OFFSET('Smelter Look-up'!$G$4,$V1178-4,0))</f>
        <v/>
      </c>
      <c r="I1178" s="238" t="str">
        <f ca="1">IF(ISERROR($V1178),"",OFFSET('Smelter Look-up'!$H$4,$V1178-4,0))</f>
        <v/>
      </c>
      <c r="J1178" s="238" t="str">
        <f ca="1">IF(ISERROR($V1178),"",OFFSET('Smelter Look-up'!$I$4,$V1178-4,0))</f>
        <v/>
      </c>
      <c r="K1178" s="240"/>
      <c r="L1178" s="240"/>
      <c r="M1178" s="240"/>
      <c r="N1178" s="240"/>
      <c r="O1178" s="240"/>
      <c r="P1178" s="239"/>
      <c r="Q1178" s="241"/>
      <c r="R1178" s="236" t="str">
        <f ca="1">IF(ISERROR($V1178),"",OFFSET('Smelter Look-up'!$C$4,$V1178-4,0)&amp;"")</f>
        <v/>
      </c>
      <c r="S1178" s="250" t="str">
        <f t="shared" ca="1" si="54"/>
        <v/>
      </c>
      <c r="T1178" s="250" t="str">
        <f ca="1">IF(B1178="","",IF(ISERROR(MATCH($J1178,SorP!$B$1:$B$6230,0)),"",INDIRECT("'SorP'!$A$"&amp;MATCH($J1178,SorP!$B$1:$B$6230,0))))</f>
        <v/>
      </c>
      <c r="U1178" s="280"/>
      <c r="V1178" s="281" t="e">
        <f>IF(C1178="",NA(),MATCH($B1178&amp;$C1178,'Smelter Look-up'!$J:$J,0))</f>
        <v>#N/A</v>
      </c>
      <c r="W1178" s="282"/>
      <c r="X1178" s="282">
        <f t="shared" ca="1" si="55"/>
        <v>0</v>
      </c>
      <c r="Y1178" s="282"/>
      <c r="Z1178" s="282"/>
      <c r="AB1178" s="284" t="str">
        <f t="shared" si="56"/>
        <v/>
      </c>
    </row>
    <row r="1179" spans="1:28" s="283" customFormat="1" ht="20.25">
      <c r="A1179" s="235"/>
      <c r="B1179" s="236" t="str">
        <f>IF(LEN(A1179)=0,"",INDEX('Smelter Look-up'!$A:$A,MATCH($A1179,'Smelter Look-up'!$E:$E,0)))</f>
        <v/>
      </c>
      <c r="C1179" s="242" t="str">
        <f>IF(LEN(A1179)=0,"",INDEX('Smelter Look-up'!$C:$C,MATCH($A1179,'Smelter Look-up'!$E:$E,0)))</f>
        <v/>
      </c>
      <c r="D1179" s="236"/>
      <c r="E1179" s="236" t="str">
        <f ca="1">IF(ISERROR($V1179),"",OFFSET('Smelter Look-up'!$D$4,$V1179-4,0)&amp;"")</f>
        <v/>
      </c>
      <c r="F1179" s="236" t="str">
        <f ca="1">IF(ISERROR($V1179),"",OFFSET('Smelter Look-up'!$E$4,$V1179-4,0))</f>
        <v/>
      </c>
      <c r="G1179" s="236" t="str">
        <f ca="1">IF(C1179=$X$4,"Enter smelter details", IF(ISERROR($V1179),"",OFFSET('Smelter Look-up'!$F$4,$V1179-4,0)))</f>
        <v/>
      </c>
      <c r="H1179" s="237" t="str">
        <f ca="1">IF(ISERROR($V1179),"",OFFSET('Smelter Look-up'!$G$4,$V1179-4,0))</f>
        <v/>
      </c>
      <c r="I1179" s="238" t="str">
        <f ca="1">IF(ISERROR($V1179),"",OFFSET('Smelter Look-up'!$H$4,$V1179-4,0))</f>
        <v/>
      </c>
      <c r="J1179" s="238" t="str">
        <f ca="1">IF(ISERROR($V1179),"",OFFSET('Smelter Look-up'!$I$4,$V1179-4,0))</f>
        <v/>
      </c>
      <c r="K1179" s="240"/>
      <c r="L1179" s="240"/>
      <c r="M1179" s="240"/>
      <c r="N1179" s="240"/>
      <c r="O1179" s="240"/>
      <c r="P1179" s="239"/>
      <c r="Q1179" s="241"/>
      <c r="R1179" s="236" t="str">
        <f ca="1">IF(ISERROR($V1179),"",OFFSET('Smelter Look-up'!$C$4,$V1179-4,0)&amp;"")</f>
        <v/>
      </c>
      <c r="S1179" s="250" t="str">
        <f t="shared" ca="1" si="54"/>
        <v/>
      </c>
      <c r="T1179" s="250" t="str">
        <f ca="1">IF(B1179="","",IF(ISERROR(MATCH($J1179,SorP!$B$1:$B$6230,0)),"",INDIRECT("'SorP'!$A$"&amp;MATCH($J1179,SorP!$B$1:$B$6230,0))))</f>
        <v/>
      </c>
      <c r="U1179" s="280"/>
      <c r="V1179" s="281" t="e">
        <f>IF(C1179="",NA(),MATCH($B1179&amp;$C1179,'Smelter Look-up'!$J:$J,0))</f>
        <v>#N/A</v>
      </c>
      <c r="W1179" s="282"/>
      <c r="X1179" s="282">
        <f t="shared" ca="1" si="55"/>
        <v>0</v>
      </c>
      <c r="Y1179" s="282"/>
      <c r="Z1179" s="282"/>
      <c r="AB1179" s="284" t="str">
        <f t="shared" si="56"/>
        <v/>
      </c>
    </row>
    <row r="1180" spans="1:28" s="283" customFormat="1" ht="20.25">
      <c r="A1180" s="235"/>
      <c r="B1180" s="236" t="str">
        <f>IF(LEN(A1180)=0,"",INDEX('Smelter Look-up'!$A:$A,MATCH($A1180,'Smelter Look-up'!$E:$E,0)))</f>
        <v/>
      </c>
      <c r="C1180" s="242" t="str">
        <f>IF(LEN(A1180)=0,"",INDEX('Smelter Look-up'!$C:$C,MATCH($A1180,'Smelter Look-up'!$E:$E,0)))</f>
        <v/>
      </c>
      <c r="D1180" s="236"/>
      <c r="E1180" s="236" t="str">
        <f ca="1">IF(ISERROR($V1180),"",OFFSET('Smelter Look-up'!$D$4,$V1180-4,0)&amp;"")</f>
        <v/>
      </c>
      <c r="F1180" s="236" t="str">
        <f ca="1">IF(ISERROR($V1180),"",OFFSET('Smelter Look-up'!$E$4,$V1180-4,0))</f>
        <v/>
      </c>
      <c r="G1180" s="236" t="str">
        <f ca="1">IF(C1180=$X$4,"Enter smelter details", IF(ISERROR($V1180),"",OFFSET('Smelter Look-up'!$F$4,$V1180-4,0)))</f>
        <v/>
      </c>
      <c r="H1180" s="237" t="str">
        <f ca="1">IF(ISERROR($V1180),"",OFFSET('Smelter Look-up'!$G$4,$V1180-4,0))</f>
        <v/>
      </c>
      <c r="I1180" s="238" t="str">
        <f ca="1">IF(ISERROR($V1180),"",OFFSET('Smelter Look-up'!$H$4,$V1180-4,0))</f>
        <v/>
      </c>
      <c r="J1180" s="238" t="str">
        <f ca="1">IF(ISERROR($V1180),"",OFFSET('Smelter Look-up'!$I$4,$V1180-4,0))</f>
        <v/>
      </c>
      <c r="K1180" s="240"/>
      <c r="L1180" s="240"/>
      <c r="M1180" s="240"/>
      <c r="N1180" s="240"/>
      <c r="O1180" s="240"/>
      <c r="P1180" s="239"/>
      <c r="Q1180" s="241"/>
      <c r="R1180" s="236" t="str">
        <f ca="1">IF(ISERROR($V1180),"",OFFSET('Smelter Look-up'!$C$4,$V1180-4,0)&amp;"")</f>
        <v/>
      </c>
      <c r="S1180" s="250" t="str">
        <f t="shared" ca="1" si="54"/>
        <v/>
      </c>
      <c r="T1180" s="250" t="str">
        <f ca="1">IF(B1180="","",IF(ISERROR(MATCH($J1180,SorP!$B$1:$B$6230,0)),"",INDIRECT("'SorP'!$A$"&amp;MATCH($J1180,SorP!$B$1:$B$6230,0))))</f>
        <v/>
      </c>
      <c r="U1180" s="280"/>
      <c r="V1180" s="281" t="e">
        <f>IF(C1180="",NA(),MATCH($B1180&amp;$C1180,'Smelter Look-up'!$J:$J,0))</f>
        <v>#N/A</v>
      </c>
      <c r="W1180" s="282"/>
      <c r="X1180" s="282">
        <f t="shared" ca="1" si="55"/>
        <v>0</v>
      </c>
      <c r="Y1180" s="282"/>
      <c r="Z1180" s="282"/>
      <c r="AB1180" s="284" t="str">
        <f t="shared" si="56"/>
        <v/>
      </c>
    </row>
    <row r="1181" spans="1:28" s="283" customFormat="1" ht="20.25">
      <c r="A1181" s="235"/>
      <c r="B1181" s="236" t="str">
        <f>IF(LEN(A1181)=0,"",INDEX('Smelter Look-up'!$A:$A,MATCH($A1181,'Smelter Look-up'!$E:$E,0)))</f>
        <v/>
      </c>
      <c r="C1181" s="242" t="str">
        <f>IF(LEN(A1181)=0,"",INDEX('Smelter Look-up'!$C:$C,MATCH($A1181,'Smelter Look-up'!$E:$E,0)))</f>
        <v/>
      </c>
      <c r="D1181" s="236"/>
      <c r="E1181" s="236" t="str">
        <f ca="1">IF(ISERROR($V1181),"",OFFSET('Smelter Look-up'!$D$4,$V1181-4,0)&amp;"")</f>
        <v/>
      </c>
      <c r="F1181" s="236" t="str">
        <f ca="1">IF(ISERROR($V1181),"",OFFSET('Smelter Look-up'!$E$4,$V1181-4,0))</f>
        <v/>
      </c>
      <c r="G1181" s="236" t="str">
        <f ca="1">IF(C1181=$X$4,"Enter smelter details", IF(ISERROR($V1181),"",OFFSET('Smelter Look-up'!$F$4,$V1181-4,0)))</f>
        <v/>
      </c>
      <c r="H1181" s="237" t="str">
        <f ca="1">IF(ISERROR($V1181),"",OFFSET('Smelter Look-up'!$G$4,$V1181-4,0))</f>
        <v/>
      </c>
      <c r="I1181" s="238" t="str">
        <f ca="1">IF(ISERROR($V1181),"",OFFSET('Smelter Look-up'!$H$4,$V1181-4,0))</f>
        <v/>
      </c>
      <c r="J1181" s="238" t="str">
        <f ca="1">IF(ISERROR($V1181),"",OFFSET('Smelter Look-up'!$I$4,$V1181-4,0))</f>
        <v/>
      </c>
      <c r="K1181" s="240"/>
      <c r="L1181" s="240"/>
      <c r="M1181" s="240"/>
      <c r="N1181" s="240"/>
      <c r="O1181" s="240"/>
      <c r="P1181" s="239"/>
      <c r="Q1181" s="241"/>
      <c r="R1181" s="236" t="str">
        <f ca="1">IF(ISERROR($V1181),"",OFFSET('Smelter Look-up'!$C$4,$V1181-4,0)&amp;"")</f>
        <v/>
      </c>
      <c r="S1181" s="250" t="str">
        <f t="shared" ca="1" si="54"/>
        <v/>
      </c>
      <c r="T1181" s="250" t="str">
        <f ca="1">IF(B1181="","",IF(ISERROR(MATCH($J1181,SorP!$B$1:$B$6230,0)),"",INDIRECT("'SorP'!$A$"&amp;MATCH($J1181,SorP!$B$1:$B$6230,0))))</f>
        <v/>
      </c>
      <c r="U1181" s="280"/>
      <c r="V1181" s="281" t="e">
        <f>IF(C1181="",NA(),MATCH($B1181&amp;$C1181,'Smelter Look-up'!$J:$J,0))</f>
        <v>#N/A</v>
      </c>
      <c r="W1181" s="282"/>
      <c r="X1181" s="282">
        <f t="shared" ca="1" si="55"/>
        <v>0</v>
      </c>
      <c r="Y1181" s="282"/>
      <c r="Z1181" s="282"/>
      <c r="AB1181" s="284" t="str">
        <f t="shared" si="56"/>
        <v/>
      </c>
    </row>
    <row r="1182" spans="1:28" s="283" customFormat="1" ht="20.25">
      <c r="A1182" s="235"/>
      <c r="B1182" s="236" t="str">
        <f>IF(LEN(A1182)=0,"",INDEX('Smelter Look-up'!$A:$A,MATCH($A1182,'Smelter Look-up'!$E:$E,0)))</f>
        <v/>
      </c>
      <c r="C1182" s="242" t="str">
        <f>IF(LEN(A1182)=0,"",INDEX('Smelter Look-up'!$C:$C,MATCH($A1182,'Smelter Look-up'!$E:$E,0)))</f>
        <v/>
      </c>
      <c r="D1182" s="236"/>
      <c r="E1182" s="236" t="str">
        <f ca="1">IF(ISERROR($V1182),"",OFFSET('Smelter Look-up'!$D$4,$V1182-4,0)&amp;"")</f>
        <v/>
      </c>
      <c r="F1182" s="236" t="str">
        <f ca="1">IF(ISERROR($V1182),"",OFFSET('Smelter Look-up'!$E$4,$V1182-4,0))</f>
        <v/>
      </c>
      <c r="G1182" s="236" t="str">
        <f ca="1">IF(C1182=$X$4,"Enter smelter details", IF(ISERROR($V1182),"",OFFSET('Smelter Look-up'!$F$4,$V1182-4,0)))</f>
        <v/>
      </c>
      <c r="H1182" s="237" t="str">
        <f ca="1">IF(ISERROR($V1182),"",OFFSET('Smelter Look-up'!$G$4,$V1182-4,0))</f>
        <v/>
      </c>
      <c r="I1182" s="238" t="str">
        <f ca="1">IF(ISERROR($V1182),"",OFFSET('Smelter Look-up'!$H$4,$V1182-4,0))</f>
        <v/>
      </c>
      <c r="J1182" s="238" t="str">
        <f ca="1">IF(ISERROR($V1182),"",OFFSET('Smelter Look-up'!$I$4,$V1182-4,0))</f>
        <v/>
      </c>
      <c r="K1182" s="240"/>
      <c r="L1182" s="240"/>
      <c r="M1182" s="240"/>
      <c r="N1182" s="240"/>
      <c r="O1182" s="240"/>
      <c r="P1182" s="239"/>
      <c r="Q1182" s="241"/>
      <c r="R1182" s="236" t="str">
        <f ca="1">IF(ISERROR($V1182),"",OFFSET('Smelter Look-up'!$C$4,$V1182-4,0)&amp;"")</f>
        <v/>
      </c>
      <c r="S1182" s="250" t="str">
        <f t="shared" ca="1" si="54"/>
        <v/>
      </c>
      <c r="T1182" s="250" t="str">
        <f ca="1">IF(B1182="","",IF(ISERROR(MATCH($J1182,SorP!$B$1:$B$6230,0)),"",INDIRECT("'SorP'!$A$"&amp;MATCH($J1182,SorP!$B$1:$B$6230,0))))</f>
        <v/>
      </c>
      <c r="U1182" s="280"/>
      <c r="V1182" s="281" t="e">
        <f>IF(C1182="",NA(),MATCH($B1182&amp;$C1182,'Smelter Look-up'!$J:$J,0))</f>
        <v>#N/A</v>
      </c>
      <c r="W1182" s="282"/>
      <c r="X1182" s="282">
        <f t="shared" ca="1" si="55"/>
        <v>0</v>
      </c>
      <c r="Y1182" s="282"/>
      <c r="Z1182" s="282"/>
      <c r="AB1182" s="284" t="str">
        <f t="shared" si="56"/>
        <v/>
      </c>
    </row>
    <row r="1183" spans="1:28" s="283" customFormat="1" ht="20.25">
      <c r="A1183" s="235"/>
      <c r="B1183" s="236" t="str">
        <f>IF(LEN(A1183)=0,"",INDEX('Smelter Look-up'!$A:$A,MATCH($A1183,'Smelter Look-up'!$E:$E,0)))</f>
        <v/>
      </c>
      <c r="C1183" s="242" t="str">
        <f>IF(LEN(A1183)=0,"",INDEX('Smelter Look-up'!$C:$C,MATCH($A1183,'Smelter Look-up'!$E:$E,0)))</f>
        <v/>
      </c>
      <c r="D1183" s="236"/>
      <c r="E1183" s="236" t="str">
        <f ca="1">IF(ISERROR($V1183),"",OFFSET('Smelter Look-up'!$D$4,$V1183-4,0)&amp;"")</f>
        <v/>
      </c>
      <c r="F1183" s="236" t="str">
        <f ca="1">IF(ISERROR($V1183),"",OFFSET('Smelter Look-up'!$E$4,$V1183-4,0))</f>
        <v/>
      </c>
      <c r="G1183" s="236" t="str">
        <f ca="1">IF(C1183=$X$4,"Enter smelter details", IF(ISERROR($V1183),"",OFFSET('Smelter Look-up'!$F$4,$V1183-4,0)))</f>
        <v/>
      </c>
      <c r="H1183" s="237" t="str">
        <f ca="1">IF(ISERROR($V1183),"",OFFSET('Smelter Look-up'!$G$4,$V1183-4,0))</f>
        <v/>
      </c>
      <c r="I1183" s="238" t="str">
        <f ca="1">IF(ISERROR($V1183),"",OFFSET('Smelter Look-up'!$H$4,$V1183-4,0))</f>
        <v/>
      </c>
      <c r="J1183" s="238" t="str">
        <f ca="1">IF(ISERROR($V1183),"",OFFSET('Smelter Look-up'!$I$4,$V1183-4,0))</f>
        <v/>
      </c>
      <c r="K1183" s="240"/>
      <c r="L1183" s="240"/>
      <c r="M1183" s="240"/>
      <c r="N1183" s="240"/>
      <c r="O1183" s="240"/>
      <c r="P1183" s="239"/>
      <c r="Q1183" s="241"/>
      <c r="R1183" s="236" t="str">
        <f ca="1">IF(ISERROR($V1183),"",OFFSET('Smelter Look-up'!$C$4,$V1183-4,0)&amp;"")</f>
        <v/>
      </c>
      <c r="S1183" s="250" t="str">
        <f t="shared" ca="1" si="54"/>
        <v/>
      </c>
      <c r="T1183" s="250" t="str">
        <f ca="1">IF(B1183="","",IF(ISERROR(MATCH($J1183,SorP!$B$1:$B$6230,0)),"",INDIRECT("'SorP'!$A$"&amp;MATCH($J1183,SorP!$B$1:$B$6230,0))))</f>
        <v/>
      </c>
      <c r="U1183" s="280"/>
      <c r="V1183" s="281" t="e">
        <f>IF(C1183="",NA(),MATCH($B1183&amp;$C1183,'Smelter Look-up'!$J:$J,0))</f>
        <v>#N/A</v>
      </c>
      <c r="W1183" s="282"/>
      <c r="X1183" s="282">
        <f t="shared" ca="1" si="55"/>
        <v>0</v>
      </c>
      <c r="Y1183" s="282"/>
      <c r="Z1183" s="282"/>
      <c r="AB1183" s="284" t="str">
        <f t="shared" si="56"/>
        <v/>
      </c>
    </row>
    <row r="1184" spans="1:28" s="283" customFormat="1" ht="20.25">
      <c r="A1184" s="235"/>
      <c r="B1184" s="236" t="str">
        <f>IF(LEN(A1184)=0,"",INDEX('Smelter Look-up'!$A:$A,MATCH($A1184,'Smelter Look-up'!$E:$E,0)))</f>
        <v/>
      </c>
      <c r="C1184" s="242" t="str">
        <f>IF(LEN(A1184)=0,"",INDEX('Smelter Look-up'!$C:$C,MATCH($A1184,'Smelter Look-up'!$E:$E,0)))</f>
        <v/>
      </c>
      <c r="D1184" s="236"/>
      <c r="E1184" s="236" t="str">
        <f ca="1">IF(ISERROR($V1184),"",OFFSET('Smelter Look-up'!$D$4,$V1184-4,0)&amp;"")</f>
        <v/>
      </c>
      <c r="F1184" s="236" t="str">
        <f ca="1">IF(ISERROR($V1184),"",OFFSET('Smelter Look-up'!$E$4,$V1184-4,0))</f>
        <v/>
      </c>
      <c r="G1184" s="236" t="str">
        <f ca="1">IF(C1184=$X$4,"Enter smelter details", IF(ISERROR($V1184),"",OFFSET('Smelter Look-up'!$F$4,$V1184-4,0)))</f>
        <v/>
      </c>
      <c r="H1184" s="237" t="str">
        <f ca="1">IF(ISERROR($V1184),"",OFFSET('Smelter Look-up'!$G$4,$V1184-4,0))</f>
        <v/>
      </c>
      <c r="I1184" s="238" t="str">
        <f ca="1">IF(ISERROR($V1184),"",OFFSET('Smelter Look-up'!$H$4,$V1184-4,0))</f>
        <v/>
      </c>
      <c r="J1184" s="238" t="str">
        <f ca="1">IF(ISERROR($V1184),"",OFFSET('Smelter Look-up'!$I$4,$V1184-4,0))</f>
        <v/>
      </c>
      <c r="K1184" s="240"/>
      <c r="L1184" s="240"/>
      <c r="M1184" s="240"/>
      <c r="N1184" s="240"/>
      <c r="O1184" s="240"/>
      <c r="P1184" s="239"/>
      <c r="Q1184" s="241"/>
      <c r="R1184" s="236" t="str">
        <f ca="1">IF(ISERROR($V1184),"",OFFSET('Smelter Look-up'!$C$4,$V1184-4,0)&amp;"")</f>
        <v/>
      </c>
      <c r="S1184" s="250" t="str">
        <f t="shared" ca="1" si="54"/>
        <v/>
      </c>
      <c r="T1184" s="250" t="str">
        <f ca="1">IF(B1184="","",IF(ISERROR(MATCH($J1184,SorP!$B$1:$B$6230,0)),"",INDIRECT("'SorP'!$A$"&amp;MATCH($J1184,SorP!$B$1:$B$6230,0))))</f>
        <v/>
      </c>
      <c r="U1184" s="280"/>
      <c r="V1184" s="281" t="e">
        <f>IF(C1184="",NA(),MATCH($B1184&amp;$C1184,'Smelter Look-up'!$J:$J,0))</f>
        <v>#N/A</v>
      </c>
      <c r="W1184" s="282"/>
      <c r="X1184" s="282">
        <f t="shared" ca="1" si="55"/>
        <v>0</v>
      </c>
      <c r="Y1184" s="282"/>
      <c r="Z1184" s="282"/>
      <c r="AB1184" s="284" t="str">
        <f t="shared" si="56"/>
        <v/>
      </c>
    </row>
    <row r="1185" spans="1:28" s="283" customFormat="1" ht="20.25">
      <c r="A1185" s="235"/>
      <c r="B1185" s="236" t="str">
        <f>IF(LEN(A1185)=0,"",INDEX('Smelter Look-up'!$A:$A,MATCH($A1185,'Smelter Look-up'!$E:$E,0)))</f>
        <v/>
      </c>
      <c r="C1185" s="242" t="str">
        <f>IF(LEN(A1185)=0,"",INDEX('Smelter Look-up'!$C:$C,MATCH($A1185,'Smelter Look-up'!$E:$E,0)))</f>
        <v/>
      </c>
      <c r="D1185" s="236"/>
      <c r="E1185" s="236" t="str">
        <f ca="1">IF(ISERROR($V1185),"",OFFSET('Smelter Look-up'!$D$4,$V1185-4,0)&amp;"")</f>
        <v/>
      </c>
      <c r="F1185" s="236" t="str">
        <f ca="1">IF(ISERROR($V1185),"",OFFSET('Smelter Look-up'!$E$4,$V1185-4,0))</f>
        <v/>
      </c>
      <c r="G1185" s="236" t="str">
        <f ca="1">IF(C1185=$X$4,"Enter smelter details", IF(ISERROR($V1185),"",OFFSET('Smelter Look-up'!$F$4,$V1185-4,0)))</f>
        <v/>
      </c>
      <c r="H1185" s="237" t="str">
        <f ca="1">IF(ISERROR($V1185),"",OFFSET('Smelter Look-up'!$G$4,$V1185-4,0))</f>
        <v/>
      </c>
      <c r="I1185" s="238" t="str">
        <f ca="1">IF(ISERROR($V1185),"",OFFSET('Smelter Look-up'!$H$4,$V1185-4,0))</f>
        <v/>
      </c>
      <c r="J1185" s="238" t="str">
        <f ca="1">IF(ISERROR($V1185),"",OFFSET('Smelter Look-up'!$I$4,$V1185-4,0))</f>
        <v/>
      </c>
      <c r="K1185" s="240"/>
      <c r="L1185" s="240"/>
      <c r="M1185" s="240"/>
      <c r="N1185" s="240"/>
      <c r="O1185" s="240"/>
      <c r="P1185" s="239"/>
      <c r="Q1185" s="241"/>
      <c r="R1185" s="236" t="str">
        <f ca="1">IF(ISERROR($V1185),"",OFFSET('Smelter Look-up'!$C$4,$V1185-4,0)&amp;"")</f>
        <v/>
      </c>
      <c r="S1185" s="250" t="str">
        <f t="shared" ca="1" si="54"/>
        <v/>
      </c>
      <c r="T1185" s="250" t="str">
        <f ca="1">IF(B1185="","",IF(ISERROR(MATCH($J1185,SorP!$B$1:$B$6230,0)),"",INDIRECT("'SorP'!$A$"&amp;MATCH($J1185,SorP!$B$1:$B$6230,0))))</f>
        <v/>
      </c>
      <c r="U1185" s="280"/>
      <c r="V1185" s="281" t="e">
        <f>IF(C1185="",NA(),MATCH($B1185&amp;$C1185,'Smelter Look-up'!$J:$J,0))</f>
        <v>#N/A</v>
      </c>
      <c r="W1185" s="282"/>
      <c r="X1185" s="282">
        <f t="shared" ca="1" si="55"/>
        <v>0</v>
      </c>
      <c r="Y1185" s="282"/>
      <c r="Z1185" s="282"/>
      <c r="AB1185" s="284" t="str">
        <f t="shared" si="56"/>
        <v/>
      </c>
    </row>
    <row r="1186" spans="1:28" s="283" customFormat="1" ht="20.25">
      <c r="A1186" s="235"/>
      <c r="B1186" s="236" t="str">
        <f>IF(LEN(A1186)=0,"",INDEX('Smelter Look-up'!$A:$A,MATCH($A1186,'Smelter Look-up'!$E:$E,0)))</f>
        <v/>
      </c>
      <c r="C1186" s="242" t="str">
        <f>IF(LEN(A1186)=0,"",INDEX('Smelter Look-up'!$C:$C,MATCH($A1186,'Smelter Look-up'!$E:$E,0)))</f>
        <v/>
      </c>
      <c r="D1186" s="236"/>
      <c r="E1186" s="236" t="str">
        <f ca="1">IF(ISERROR($V1186),"",OFFSET('Smelter Look-up'!$D$4,$V1186-4,0)&amp;"")</f>
        <v/>
      </c>
      <c r="F1186" s="236" t="str">
        <f ca="1">IF(ISERROR($V1186),"",OFFSET('Smelter Look-up'!$E$4,$V1186-4,0))</f>
        <v/>
      </c>
      <c r="G1186" s="236" t="str">
        <f ca="1">IF(C1186=$X$4,"Enter smelter details", IF(ISERROR($V1186),"",OFFSET('Smelter Look-up'!$F$4,$V1186-4,0)))</f>
        <v/>
      </c>
      <c r="H1186" s="237" t="str">
        <f ca="1">IF(ISERROR($V1186),"",OFFSET('Smelter Look-up'!$G$4,$V1186-4,0))</f>
        <v/>
      </c>
      <c r="I1186" s="238" t="str">
        <f ca="1">IF(ISERROR($V1186),"",OFFSET('Smelter Look-up'!$H$4,$V1186-4,0))</f>
        <v/>
      </c>
      <c r="J1186" s="238" t="str">
        <f ca="1">IF(ISERROR($V1186),"",OFFSET('Smelter Look-up'!$I$4,$V1186-4,0))</f>
        <v/>
      </c>
      <c r="K1186" s="240"/>
      <c r="L1186" s="240"/>
      <c r="M1186" s="240"/>
      <c r="N1186" s="240"/>
      <c r="O1186" s="240"/>
      <c r="P1186" s="239"/>
      <c r="Q1186" s="241"/>
      <c r="R1186" s="236" t="str">
        <f ca="1">IF(ISERROR($V1186),"",OFFSET('Smelter Look-up'!$C$4,$V1186-4,0)&amp;"")</f>
        <v/>
      </c>
      <c r="S1186" s="250" t="str">
        <f t="shared" ca="1" si="54"/>
        <v/>
      </c>
      <c r="T1186" s="250" t="str">
        <f ca="1">IF(B1186="","",IF(ISERROR(MATCH($J1186,SorP!$B$1:$B$6230,0)),"",INDIRECT("'SorP'!$A$"&amp;MATCH($J1186,SorP!$B$1:$B$6230,0))))</f>
        <v/>
      </c>
      <c r="U1186" s="280"/>
      <c r="V1186" s="281" t="e">
        <f>IF(C1186="",NA(),MATCH($B1186&amp;$C1186,'Smelter Look-up'!$J:$J,0))</f>
        <v>#N/A</v>
      </c>
      <c r="W1186" s="282"/>
      <c r="X1186" s="282">
        <f t="shared" ca="1" si="55"/>
        <v>0</v>
      </c>
      <c r="Y1186" s="282"/>
      <c r="Z1186" s="282"/>
      <c r="AB1186" s="284" t="str">
        <f t="shared" si="56"/>
        <v/>
      </c>
    </row>
    <row r="1187" spans="1:28" s="283" customFormat="1" ht="20.25">
      <c r="A1187" s="235"/>
      <c r="B1187" s="236" t="str">
        <f>IF(LEN(A1187)=0,"",INDEX('Smelter Look-up'!$A:$A,MATCH($A1187,'Smelter Look-up'!$E:$E,0)))</f>
        <v/>
      </c>
      <c r="C1187" s="242" t="str">
        <f>IF(LEN(A1187)=0,"",INDEX('Smelter Look-up'!$C:$C,MATCH($A1187,'Smelter Look-up'!$E:$E,0)))</f>
        <v/>
      </c>
      <c r="D1187" s="236"/>
      <c r="E1187" s="236" t="str">
        <f ca="1">IF(ISERROR($V1187),"",OFFSET('Smelter Look-up'!$D$4,$V1187-4,0)&amp;"")</f>
        <v/>
      </c>
      <c r="F1187" s="236" t="str">
        <f ca="1">IF(ISERROR($V1187),"",OFFSET('Smelter Look-up'!$E$4,$V1187-4,0))</f>
        <v/>
      </c>
      <c r="G1187" s="236" t="str">
        <f ca="1">IF(C1187=$X$4,"Enter smelter details", IF(ISERROR($V1187),"",OFFSET('Smelter Look-up'!$F$4,$V1187-4,0)))</f>
        <v/>
      </c>
      <c r="H1187" s="237" t="str">
        <f ca="1">IF(ISERROR($V1187),"",OFFSET('Smelter Look-up'!$G$4,$V1187-4,0))</f>
        <v/>
      </c>
      <c r="I1187" s="238" t="str">
        <f ca="1">IF(ISERROR($V1187),"",OFFSET('Smelter Look-up'!$H$4,$V1187-4,0))</f>
        <v/>
      </c>
      <c r="J1187" s="238" t="str">
        <f ca="1">IF(ISERROR($V1187),"",OFFSET('Smelter Look-up'!$I$4,$V1187-4,0))</f>
        <v/>
      </c>
      <c r="K1187" s="240"/>
      <c r="L1187" s="240"/>
      <c r="M1187" s="240"/>
      <c r="N1187" s="240"/>
      <c r="O1187" s="240"/>
      <c r="P1187" s="239"/>
      <c r="Q1187" s="241"/>
      <c r="R1187" s="236" t="str">
        <f ca="1">IF(ISERROR($V1187),"",OFFSET('Smelter Look-up'!$C$4,$V1187-4,0)&amp;"")</f>
        <v/>
      </c>
      <c r="S1187" s="250" t="str">
        <f t="shared" ca="1" si="54"/>
        <v/>
      </c>
      <c r="T1187" s="250" t="str">
        <f ca="1">IF(B1187="","",IF(ISERROR(MATCH($J1187,SorP!$B$1:$B$6230,0)),"",INDIRECT("'SorP'!$A$"&amp;MATCH($J1187,SorP!$B$1:$B$6230,0))))</f>
        <v/>
      </c>
      <c r="U1187" s="280"/>
      <c r="V1187" s="281" t="e">
        <f>IF(C1187="",NA(),MATCH($B1187&amp;$C1187,'Smelter Look-up'!$J:$J,0))</f>
        <v>#N/A</v>
      </c>
      <c r="W1187" s="282"/>
      <c r="X1187" s="282">
        <f t="shared" ca="1" si="55"/>
        <v>0</v>
      </c>
      <c r="Y1187" s="282"/>
      <c r="Z1187" s="282"/>
      <c r="AB1187" s="284" t="str">
        <f t="shared" si="56"/>
        <v/>
      </c>
    </row>
    <row r="1188" spans="1:28" s="283" customFormat="1" ht="20.25">
      <c r="A1188" s="235"/>
      <c r="B1188" s="236" t="str">
        <f>IF(LEN(A1188)=0,"",INDEX('Smelter Look-up'!$A:$A,MATCH($A1188,'Smelter Look-up'!$E:$E,0)))</f>
        <v/>
      </c>
      <c r="C1188" s="242" t="str">
        <f>IF(LEN(A1188)=0,"",INDEX('Smelter Look-up'!$C:$C,MATCH($A1188,'Smelter Look-up'!$E:$E,0)))</f>
        <v/>
      </c>
      <c r="D1188" s="236"/>
      <c r="E1188" s="236" t="str">
        <f ca="1">IF(ISERROR($V1188),"",OFFSET('Smelter Look-up'!$D$4,$V1188-4,0)&amp;"")</f>
        <v/>
      </c>
      <c r="F1188" s="236" t="str">
        <f ca="1">IF(ISERROR($V1188),"",OFFSET('Smelter Look-up'!$E$4,$V1188-4,0))</f>
        <v/>
      </c>
      <c r="G1188" s="236" t="str">
        <f ca="1">IF(C1188=$X$4,"Enter smelter details", IF(ISERROR($V1188),"",OFFSET('Smelter Look-up'!$F$4,$V1188-4,0)))</f>
        <v/>
      </c>
      <c r="H1188" s="237" t="str">
        <f ca="1">IF(ISERROR($V1188),"",OFFSET('Smelter Look-up'!$G$4,$V1188-4,0))</f>
        <v/>
      </c>
      <c r="I1188" s="238" t="str">
        <f ca="1">IF(ISERROR($V1188),"",OFFSET('Smelter Look-up'!$H$4,$V1188-4,0))</f>
        <v/>
      </c>
      <c r="J1188" s="238" t="str">
        <f ca="1">IF(ISERROR($V1188),"",OFFSET('Smelter Look-up'!$I$4,$V1188-4,0))</f>
        <v/>
      </c>
      <c r="K1188" s="240"/>
      <c r="L1188" s="240"/>
      <c r="M1188" s="240"/>
      <c r="N1188" s="240"/>
      <c r="O1188" s="240"/>
      <c r="P1188" s="239"/>
      <c r="Q1188" s="241"/>
      <c r="R1188" s="236" t="str">
        <f ca="1">IF(ISERROR($V1188),"",OFFSET('Smelter Look-up'!$C$4,$V1188-4,0)&amp;"")</f>
        <v/>
      </c>
      <c r="S1188" s="250" t="str">
        <f t="shared" ca="1" si="54"/>
        <v/>
      </c>
      <c r="T1188" s="250" t="str">
        <f ca="1">IF(B1188="","",IF(ISERROR(MATCH($J1188,SorP!$B$1:$B$6230,0)),"",INDIRECT("'SorP'!$A$"&amp;MATCH($J1188,SorP!$B$1:$B$6230,0))))</f>
        <v/>
      </c>
      <c r="U1188" s="280"/>
      <c r="V1188" s="281" t="e">
        <f>IF(C1188="",NA(),MATCH($B1188&amp;$C1188,'Smelter Look-up'!$J:$J,0))</f>
        <v>#N/A</v>
      </c>
      <c r="W1188" s="282"/>
      <c r="X1188" s="282">
        <f t="shared" ca="1" si="55"/>
        <v>0</v>
      </c>
      <c r="Y1188" s="282"/>
      <c r="Z1188" s="282"/>
      <c r="AB1188" s="284" t="str">
        <f t="shared" si="56"/>
        <v/>
      </c>
    </row>
    <row r="1189" spans="1:28" s="283" customFormat="1" ht="20.25">
      <c r="A1189" s="235"/>
      <c r="B1189" s="236" t="str">
        <f>IF(LEN(A1189)=0,"",INDEX('Smelter Look-up'!$A:$A,MATCH($A1189,'Smelter Look-up'!$E:$E,0)))</f>
        <v/>
      </c>
      <c r="C1189" s="242" t="str">
        <f>IF(LEN(A1189)=0,"",INDEX('Smelter Look-up'!$C:$C,MATCH($A1189,'Smelter Look-up'!$E:$E,0)))</f>
        <v/>
      </c>
      <c r="D1189" s="236"/>
      <c r="E1189" s="236" t="str">
        <f ca="1">IF(ISERROR($V1189),"",OFFSET('Smelter Look-up'!$D$4,$V1189-4,0)&amp;"")</f>
        <v/>
      </c>
      <c r="F1189" s="236" t="str">
        <f ca="1">IF(ISERROR($V1189),"",OFFSET('Smelter Look-up'!$E$4,$V1189-4,0))</f>
        <v/>
      </c>
      <c r="G1189" s="236" t="str">
        <f ca="1">IF(C1189=$X$4,"Enter smelter details", IF(ISERROR($V1189),"",OFFSET('Smelter Look-up'!$F$4,$V1189-4,0)))</f>
        <v/>
      </c>
      <c r="H1189" s="237" t="str">
        <f ca="1">IF(ISERROR($V1189),"",OFFSET('Smelter Look-up'!$G$4,$V1189-4,0))</f>
        <v/>
      </c>
      <c r="I1189" s="238" t="str">
        <f ca="1">IF(ISERROR($V1189),"",OFFSET('Smelter Look-up'!$H$4,$V1189-4,0))</f>
        <v/>
      </c>
      <c r="J1189" s="238" t="str">
        <f ca="1">IF(ISERROR($V1189),"",OFFSET('Smelter Look-up'!$I$4,$V1189-4,0))</f>
        <v/>
      </c>
      <c r="K1189" s="240"/>
      <c r="L1189" s="240"/>
      <c r="M1189" s="240"/>
      <c r="N1189" s="240"/>
      <c r="O1189" s="240"/>
      <c r="P1189" s="239"/>
      <c r="Q1189" s="241"/>
      <c r="R1189" s="236" t="str">
        <f ca="1">IF(ISERROR($V1189),"",OFFSET('Smelter Look-up'!$C$4,$V1189-4,0)&amp;"")</f>
        <v/>
      </c>
      <c r="S1189" s="250" t="str">
        <f t="shared" ca="1" si="54"/>
        <v/>
      </c>
      <c r="T1189" s="250" t="str">
        <f ca="1">IF(B1189="","",IF(ISERROR(MATCH($J1189,SorP!$B$1:$B$6230,0)),"",INDIRECT("'SorP'!$A$"&amp;MATCH($J1189,SorP!$B$1:$B$6230,0))))</f>
        <v/>
      </c>
      <c r="U1189" s="280"/>
      <c r="V1189" s="281" t="e">
        <f>IF(C1189="",NA(),MATCH($B1189&amp;$C1189,'Smelter Look-up'!$J:$J,0))</f>
        <v>#N/A</v>
      </c>
      <c r="W1189" s="282"/>
      <c r="X1189" s="282">
        <f t="shared" ca="1" si="55"/>
        <v>0</v>
      </c>
      <c r="Y1189" s="282"/>
      <c r="Z1189" s="282"/>
      <c r="AB1189" s="284" t="str">
        <f t="shared" si="56"/>
        <v/>
      </c>
    </row>
    <row r="1190" spans="1:28" s="283" customFormat="1" ht="20.25">
      <c r="A1190" s="235"/>
      <c r="B1190" s="236" t="str">
        <f>IF(LEN(A1190)=0,"",INDEX('Smelter Look-up'!$A:$A,MATCH($A1190,'Smelter Look-up'!$E:$E,0)))</f>
        <v/>
      </c>
      <c r="C1190" s="242" t="str">
        <f>IF(LEN(A1190)=0,"",INDEX('Smelter Look-up'!$C:$C,MATCH($A1190,'Smelter Look-up'!$E:$E,0)))</f>
        <v/>
      </c>
      <c r="D1190" s="236"/>
      <c r="E1190" s="236" t="str">
        <f ca="1">IF(ISERROR($V1190),"",OFFSET('Smelter Look-up'!$D$4,$V1190-4,0)&amp;"")</f>
        <v/>
      </c>
      <c r="F1190" s="236" t="str">
        <f ca="1">IF(ISERROR($V1190),"",OFFSET('Smelter Look-up'!$E$4,$V1190-4,0))</f>
        <v/>
      </c>
      <c r="G1190" s="236" t="str">
        <f ca="1">IF(C1190=$X$4,"Enter smelter details", IF(ISERROR($V1190),"",OFFSET('Smelter Look-up'!$F$4,$V1190-4,0)))</f>
        <v/>
      </c>
      <c r="H1190" s="237" t="str">
        <f ca="1">IF(ISERROR($V1190),"",OFFSET('Smelter Look-up'!$G$4,$V1190-4,0))</f>
        <v/>
      </c>
      <c r="I1190" s="238" t="str">
        <f ca="1">IF(ISERROR($V1190),"",OFFSET('Smelter Look-up'!$H$4,$V1190-4,0))</f>
        <v/>
      </c>
      <c r="J1190" s="238" t="str">
        <f ca="1">IF(ISERROR($V1190),"",OFFSET('Smelter Look-up'!$I$4,$V1190-4,0))</f>
        <v/>
      </c>
      <c r="K1190" s="240"/>
      <c r="L1190" s="240"/>
      <c r="M1190" s="240"/>
      <c r="N1190" s="240"/>
      <c r="O1190" s="240"/>
      <c r="P1190" s="239"/>
      <c r="Q1190" s="241"/>
      <c r="R1190" s="236" t="str">
        <f ca="1">IF(ISERROR($V1190),"",OFFSET('Smelter Look-up'!$C$4,$V1190-4,0)&amp;"")</f>
        <v/>
      </c>
      <c r="S1190" s="250" t="str">
        <f t="shared" ca="1" si="54"/>
        <v/>
      </c>
      <c r="T1190" s="250" t="str">
        <f ca="1">IF(B1190="","",IF(ISERROR(MATCH($J1190,SorP!$B$1:$B$6230,0)),"",INDIRECT("'SorP'!$A$"&amp;MATCH($J1190,SorP!$B$1:$B$6230,0))))</f>
        <v/>
      </c>
      <c r="U1190" s="280"/>
      <c r="V1190" s="281" t="e">
        <f>IF(C1190="",NA(),MATCH($B1190&amp;$C1190,'Smelter Look-up'!$J:$J,0))</f>
        <v>#N/A</v>
      </c>
      <c r="W1190" s="282"/>
      <c r="X1190" s="282">
        <f t="shared" ca="1" si="55"/>
        <v>0</v>
      </c>
      <c r="Y1190" s="282"/>
      <c r="Z1190" s="282"/>
      <c r="AB1190" s="284" t="str">
        <f t="shared" si="56"/>
        <v/>
      </c>
    </row>
    <row r="1191" spans="1:28" s="283" customFormat="1" ht="20.25">
      <c r="A1191" s="235"/>
      <c r="B1191" s="236" t="str">
        <f>IF(LEN(A1191)=0,"",INDEX('Smelter Look-up'!$A:$A,MATCH($A1191,'Smelter Look-up'!$E:$E,0)))</f>
        <v/>
      </c>
      <c r="C1191" s="242" t="str">
        <f>IF(LEN(A1191)=0,"",INDEX('Smelter Look-up'!$C:$C,MATCH($A1191,'Smelter Look-up'!$E:$E,0)))</f>
        <v/>
      </c>
      <c r="D1191" s="236"/>
      <c r="E1191" s="236" t="str">
        <f ca="1">IF(ISERROR($V1191),"",OFFSET('Smelter Look-up'!$D$4,$V1191-4,0)&amp;"")</f>
        <v/>
      </c>
      <c r="F1191" s="236" t="str">
        <f ca="1">IF(ISERROR($V1191),"",OFFSET('Smelter Look-up'!$E$4,$V1191-4,0))</f>
        <v/>
      </c>
      <c r="G1191" s="236" t="str">
        <f ca="1">IF(C1191=$X$4,"Enter smelter details", IF(ISERROR($V1191),"",OFFSET('Smelter Look-up'!$F$4,$V1191-4,0)))</f>
        <v/>
      </c>
      <c r="H1191" s="237" t="str">
        <f ca="1">IF(ISERROR($V1191),"",OFFSET('Smelter Look-up'!$G$4,$V1191-4,0))</f>
        <v/>
      </c>
      <c r="I1191" s="238" t="str">
        <f ca="1">IF(ISERROR($V1191),"",OFFSET('Smelter Look-up'!$H$4,$V1191-4,0))</f>
        <v/>
      </c>
      <c r="J1191" s="238" t="str">
        <f ca="1">IF(ISERROR($V1191),"",OFFSET('Smelter Look-up'!$I$4,$V1191-4,0))</f>
        <v/>
      </c>
      <c r="K1191" s="240"/>
      <c r="L1191" s="240"/>
      <c r="M1191" s="240"/>
      <c r="N1191" s="240"/>
      <c r="O1191" s="240"/>
      <c r="P1191" s="239"/>
      <c r="Q1191" s="241"/>
      <c r="R1191" s="236" t="str">
        <f ca="1">IF(ISERROR($V1191),"",OFFSET('Smelter Look-up'!$C$4,$V1191-4,0)&amp;"")</f>
        <v/>
      </c>
      <c r="S1191" s="250" t="str">
        <f t="shared" ca="1" si="54"/>
        <v/>
      </c>
      <c r="T1191" s="250" t="str">
        <f ca="1">IF(B1191="","",IF(ISERROR(MATCH($J1191,SorP!$B$1:$B$6230,0)),"",INDIRECT("'SorP'!$A$"&amp;MATCH($J1191,SorP!$B$1:$B$6230,0))))</f>
        <v/>
      </c>
      <c r="U1191" s="280"/>
      <c r="V1191" s="281" t="e">
        <f>IF(C1191="",NA(),MATCH($B1191&amp;$C1191,'Smelter Look-up'!$J:$J,0))</f>
        <v>#N/A</v>
      </c>
      <c r="W1191" s="282"/>
      <c r="X1191" s="282">
        <f t="shared" ca="1" si="55"/>
        <v>0</v>
      </c>
      <c r="Y1191" s="282"/>
      <c r="Z1191" s="282"/>
      <c r="AB1191" s="284" t="str">
        <f t="shared" si="56"/>
        <v/>
      </c>
    </row>
    <row r="1192" spans="1:28" s="283" customFormat="1" ht="20.25">
      <c r="A1192" s="235"/>
      <c r="B1192" s="236" t="str">
        <f>IF(LEN(A1192)=0,"",INDEX('Smelter Look-up'!$A:$A,MATCH($A1192,'Smelter Look-up'!$E:$E,0)))</f>
        <v/>
      </c>
      <c r="C1192" s="242" t="str">
        <f>IF(LEN(A1192)=0,"",INDEX('Smelter Look-up'!$C:$C,MATCH($A1192,'Smelter Look-up'!$E:$E,0)))</f>
        <v/>
      </c>
      <c r="D1192" s="236"/>
      <c r="E1192" s="236" t="str">
        <f ca="1">IF(ISERROR($V1192),"",OFFSET('Smelter Look-up'!$D$4,$V1192-4,0)&amp;"")</f>
        <v/>
      </c>
      <c r="F1192" s="236" t="str">
        <f ca="1">IF(ISERROR($V1192),"",OFFSET('Smelter Look-up'!$E$4,$V1192-4,0))</f>
        <v/>
      </c>
      <c r="G1192" s="236" t="str">
        <f ca="1">IF(C1192=$X$4,"Enter smelter details", IF(ISERROR($V1192),"",OFFSET('Smelter Look-up'!$F$4,$V1192-4,0)))</f>
        <v/>
      </c>
      <c r="H1192" s="237" t="str">
        <f ca="1">IF(ISERROR($V1192),"",OFFSET('Smelter Look-up'!$G$4,$V1192-4,0))</f>
        <v/>
      </c>
      <c r="I1192" s="238" t="str">
        <f ca="1">IF(ISERROR($V1192),"",OFFSET('Smelter Look-up'!$H$4,$V1192-4,0))</f>
        <v/>
      </c>
      <c r="J1192" s="238" t="str">
        <f ca="1">IF(ISERROR($V1192),"",OFFSET('Smelter Look-up'!$I$4,$V1192-4,0))</f>
        <v/>
      </c>
      <c r="K1192" s="240"/>
      <c r="L1192" s="240"/>
      <c r="M1192" s="240"/>
      <c r="N1192" s="240"/>
      <c r="O1192" s="240"/>
      <c r="P1192" s="239"/>
      <c r="Q1192" s="241"/>
      <c r="R1192" s="236" t="str">
        <f ca="1">IF(ISERROR($V1192),"",OFFSET('Smelter Look-up'!$C$4,$V1192-4,0)&amp;"")</f>
        <v/>
      </c>
      <c r="S1192" s="250" t="str">
        <f t="shared" ca="1" si="54"/>
        <v/>
      </c>
      <c r="T1192" s="250" t="str">
        <f ca="1">IF(B1192="","",IF(ISERROR(MATCH($J1192,SorP!$B$1:$B$6230,0)),"",INDIRECT("'SorP'!$A$"&amp;MATCH($J1192,SorP!$B$1:$B$6230,0))))</f>
        <v/>
      </c>
      <c r="U1192" s="280"/>
      <c r="V1192" s="281" t="e">
        <f>IF(C1192="",NA(),MATCH($B1192&amp;$C1192,'Smelter Look-up'!$J:$J,0))</f>
        <v>#N/A</v>
      </c>
      <c r="W1192" s="282"/>
      <c r="X1192" s="282">
        <f t="shared" ca="1" si="55"/>
        <v>0</v>
      </c>
      <c r="Y1192" s="282"/>
      <c r="Z1192" s="282"/>
      <c r="AB1192" s="284" t="str">
        <f t="shared" si="56"/>
        <v/>
      </c>
    </row>
    <row r="1193" spans="1:28" s="283" customFormat="1" ht="20.25">
      <c r="A1193" s="235"/>
      <c r="B1193" s="236" t="str">
        <f>IF(LEN(A1193)=0,"",INDEX('Smelter Look-up'!$A:$A,MATCH($A1193,'Smelter Look-up'!$E:$E,0)))</f>
        <v/>
      </c>
      <c r="C1193" s="242" t="str">
        <f>IF(LEN(A1193)=0,"",INDEX('Smelter Look-up'!$C:$C,MATCH($A1193,'Smelter Look-up'!$E:$E,0)))</f>
        <v/>
      </c>
      <c r="D1193" s="236"/>
      <c r="E1193" s="236" t="str">
        <f ca="1">IF(ISERROR($V1193),"",OFFSET('Smelter Look-up'!$D$4,$V1193-4,0)&amp;"")</f>
        <v/>
      </c>
      <c r="F1193" s="236" t="str">
        <f ca="1">IF(ISERROR($V1193),"",OFFSET('Smelter Look-up'!$E$4,$V1193-4,0))</f>
        <v/>
      </c>
      <c r="G1193" s="236" t="str">
        <f ca="1">IF(C1193=$X$4,"Enter smelter details", IF(ISERROR($V1193),"",OFFSET('Smelter Look-up'!$F$4,$V1193-4,0)))</f>
        <v/>
      </c>
      <c r="H1193" s="237" t="str">
        <f ca="1">IF(ISERROR($V1193),"",OFFSET('Smelter Look-up'!$G$4,$V1193-4,0))</f>
        <v/>
      </c>
      <c r="I1193" s="238" t="str">
        <f ca="1">IF(ISERROR($V1193),"",OFFSET('Smelter Look-up'!$H$4,$V1193-4,0))</f>
        <v/>
      </c>
      <c r="J1193" s="238" t="str">
        <f ca="1">IF(ISERROR($V1193),"",OFFSET('Smelter Look-up'!$I$4,$V1193-4,0))</f>
        <v/>
      </c>
      <c r="K1193" s="240"/>
      <c r="L1193" s="240"/>
      <c r="M1193" s="240"/>
      <c r="N1193" s="240"/>
      <c r="O1193" s="240"/>
      <c r="P1193" s="239"/>
      <c r="Q1193" s="241"/>
      <c r="R1193" s="236" t="str">
        <f ca="1">IF(ISERROR($V1193),"",OFFSET('Smelter Look-up'!$C$4,$V1193-4,0)&amp;"")</f>
        <v/>
      </c>
      <c r="S1193" s="250" t="str">
        <f t="shared" ca="1" si="54"/>
        <v/>
      </c>
      <c r="T1193" s="250" t="str">
        <f ca="1">IF(B1193="","",IF(ISERROR(MATCH($J1193,SorP!$B$1:$B$6230,0)),"",INDIRECT("'SorP'!$A$"&amp;MATCH($J1193,SorP!$B$1:$B$6230,0))))</f>
        <v/>
      </c>
      <c r="U1193" s="280"/>
      <c r="V1193" s="281" t="e">
        <f>IF(C1193="",NA(),MATCH($B1193&amp;$C1193,'Smelter Look-up'!$J:$J,0))</f>
        <v>#N/A</v>
      </c>
      <c r="W1193" s="282"/>
      <c r="X1193" s="282">
        <f t="shared" ca="1" si="55"/>
        <v>0</v>
      </c>
      <c r="Y1193" s="282"/>
      <c r="Z1193" s="282"/>
      <c r="AB1193" s="284" t="str">
        <f t="shared" si="56"/>
        <v/>
      </c>
    </row>
    <row r="1194" spans="1:28" s="283" customFormat="1" ht="20.25">
      <c r="A1194" s="235"/>
      <c r="B1194" s="236" t="str">
        <f>IF(LEN(A1194)=0,"",INDEX('Smelter Look-up'!$A:$A,MATCH($A1194,'Smelter Look-up'!$E:$E,0)))</f>
        <v/>
      </c>
      <c r="C1194" s="242" t="str">
        <f>IF(LEN(A1194)=0,"",INDEX('Smelter Look-up'!$C:$C,MATCH($A1194,'Smelter Look-up'!$E:$E,0)))</f>
        <v/>
      </c>
      <c r="D1194" s="236"/>
      <c r="E1194" s="236" t="str">
        <f ca="1">IF(ISERROR($V1194),"",OFFSET('Smelter Look-up'!$D$4,$V1194-4,0)&amp;"")</f>
        <v/>
      </c>
      <c r="F1194" s="236" t="str">
        <f ca="1">IF(ISERROR($V1194),"",OFFSET('Smelter Look-up'!$E$4,$V1194-4,0))</f>
        <v/>
      </c>
      <c r="G1194" s="236" t="str">
        <f ca="1">IF(C1194=$X$4,"Enter smelter details", IF(ISERROR($V1194),"",OFFSET('Smelter Look-up'!$F$4,$V1194-4,0)))</f>
        <v/>
      </c>
      <c r="H1194" s="237" t="str">
        <f ca="1">IF(ISERROR($V1194),"",OFFSET('Smelter Look-up'!$G$4,$V1194-4,0))</f>
        <v/>
      </c>
      <c r="I1194" s="238" t="str">
        <f ca="1">IF(ISERROR($V1194),"",OFFSET('Smelter Look-up'!$H$4,$V1194-4,0))</f>
        <v/>
      </c>
      <c r="J1194" s="238" t="str">
        <f ca="1">IF(ISERROR($V1194),"",OFFSET('Smelter Look-up'!$I$4,$V1194-4,0))</f>
        <v/>
      </c>
      <c r="K1194" s="240"/>
      <c r="L1194" s="240"/>
      <c r="M1194" s="240"/>
      <c r="N1194" s="240"/>
      <c r="O1194" s="240"/>
      <c r="P1194" s="239"/>
      <c r="Q1194" s="241"/>
      <c r="R1194" s="236" t="str">
        <f ca="1">IF(ISERROR($V1194),"",OFFSET('Smelter Look-up'!$C$4,$V1194-4,0)&amp;"")</f>
        <v/>
      </c>
      <c r="S1194" s="250" t="str">
        <f t="shared" ca="1" si="54"/>
        <v/>
      </c>
      <c r="T1194" s="250" t="str">
        <f ca="1">IF(B1194="","",IF(ISERROR(MATCH($J1194,SorP!$B$1:$B$6230,0)),"",INDIRECT("'SorP'!$A$"&amp;MATCH($J1194,SorP!$B$1:$B$6230,0))))</f>
        <v/>
      </c>
      <c r="U1194" s="280"/>
      <c r="V1194" s="281" t="e">
        <f>IF(C1194="",NA(),MATCH($B1194&amp;$C1194,'Smelter Look-up'!$J:$J,0))</f>
        <v>#N/A</v>
      </c>
      <c r="W1194" s="282"/>
      <c r="X1194" s="282">
        <f t="shared" ca="1" si="55"/>
        <v>0</v>
      </c>
      <c r="Y1194" s="282"/>
      <c r="Z1194" s="282"/>
      <c r="AB1194" s="284" t="str">
        <f t="shared" si="56"/>
        <v/>
      </c>
    </row>
    <row r="1195" spans="1:28" s="283" customFormat="1" ht="20.25">
      <c r="A1195" s="235"/>
      <c r="B1195" s="236" t="str">
        <f>IF(LEN(A1195)=0,"",INDEX('Smelter Look-up'!$A:$A,MATCH($A1195,'Smelter Look-up'!$E:$E,0)))</f>
        <v/>
      </c>
      <c r="C1195" s="242" t="str">
        <f>IF(LEN(A1195)=0,"",INDEX('Smelter Look-up'!$C:$C,MATCH($A1195,'Smelter Look-up'!$E:$E,0)))</f>
        <v/>
      </c>
      <c r="D1195" s="236"/>
      <c r="E1195" s="236" t="str">
        <f ca="1">IF(ISERROR($V1195),"",OFFSET('Smelter Look-up'!$D$4,$V1195-4,0)&amp;"")</f>
        <v/>
      </c>
      <c r="F1195" s="236" t="str">
        <f ca="1">IF(ISERROR($V1195),"",OFFSET('Smelter Look-up'!$E$4,$V1195-4,0))</f>
        <v/>
      </c>
      <c r="G1195" s="236" t="str">
        <f ca="1">IF(C1195=$X$4,"Enter smelter details", IF(ISERROR($V1195),"",OFFSET('Smelter Look-up'!$F$4,$V1195-4,0)))</f>
        <v/>
      </c>
      <c r="H1195" s="237" t="str">
        <f ca="1">IF(ISERROR($V1195),"",OFFSET('Smelter Look-up'!$G$4,$V1195-4,0))</f>
        <v/>
      </c>
      <c r="I1195" s="238" t="str">
        <f ca="1">IF(ISERROR($V1195),"",OFFSET('Smelter Look-up'!$H$4,$V1195-4,0))</f>
        <v/>
      </c>
      <c r="J1195" s="238" t="str">
        <f ca="1">IF(ISERROR($V1195),"",OFFSET('Smelter Look-up'!$I$4,$V1195-4,0))</f>
        <v/>
      </c>
      <c r="K1195" s="240"/>
      <c r="L1195" s="240"/>
      <c r="M1195" s="240"/>
      <c r="N1195" s="240"/>
      <c r="O1195" s="240"/>
      <c r="P1195" s="239"/>
      <c r="Q1195" s="241"/>
      <c r="R1195" s="236" t="str">
        <f ca="1">IF(ISERROR($V1195),"",OFFSET('Smelter Look-up'!$C$4,$V1195-4,0)&amp;"")</f>
        <v/>
      </c>
      <c r="S1195" s="250" t="str">
        <f t="shared" ca="1" si="54"/>
        <v/>
      </c>
      <c r="T1195" s="250" t="str">
        <f ca="1">IF(B1195="","",IF(ISERROR(MATCH($J1195,SorP!$B$1:$B$6230,0)),"",INDIRECT("'SorP'!$A$"&amp;MATCH($J1195,SorP!$B$1:$B$6230,0))))</f>
        <v/>
      </c>
      <c r="U1195" s="280"/>
      <c r="V1195" s="281" t="e">
        <f>IF(C1195="",NA(),MATCH($B1195&amp;$C1195,'Smelter Look-up'!$J:$J,0))</f>
        <v>#N/A</v>
      </c>
      <c r="W1195" s="282"/>
      <c r="X1195" s="282">
        <f t="shared" ca="1" si="55"/>
        <v>0</v>
      </c>
      <c r="Y1195" s="282"/>
      <c r="Z1195" s="282"/>
      <c r="AB1195" s="284" t="str">
        <f t="shared" si="56"/>
        <v/>
      </c>
    </row>
    <row r="1196" spans="1:28" s="283" customFormat="1" ht="20.25">
      <c r="A1196" s="235"/>
      <c r="B1196" s="236" t="str">
        <f>IF(LEN(A1196)=0,"",INDEX('Smelter Look-up'!$A:$A,MATCH($A1196,'Smelter Look-up'!$E:$E,0)))</f>
        <v/>
      </c>
      <c r="C1196" s="242" t="str">
        <f>IF(LEN(A1196)=0,"",INDEX('Smelter Look-up'!$C:$C,MATCH($A1196,'Smelter Look-up'!$E:$E,0)))</f>
        <v/>
      </c>
      <c r="D1196" s="236"/>
      <c r="E1196" s="236" t="str">
        <f ca="1">IF(ISERROR($V1196),"",OFFSET('Smelter Look-up'!$D$4,$V1196-4,0)&amp;"")</f>
        <v/>
      </c>
      <c r="F1196" s="236" t="str">
        <f ca="1">IF(ISERROR($V1196),"",OFFSET('Smelter Look-up'!$E$4,$V1196-4,0))</f>
        <v/>
      </c>
      <c r="G1196" s="236" t="str">
        <f ca="1">IF(C1196=$X$4,"Enter smelter details", IF(ISERROR($V1196),"",OFFSET('Smelter Look-up'!$F$4,$V1196-4,0)))</f>
        <v/>
      </c>
      <c r="H1196" s="237" t="str">
        <f ca="1">IF(ISERROR($V1196),"",OFFSET('Smelter Look-up'!$G$4,$V1196-4,0))</f>
        <v/>
      </c>
      <c r="I1196" s="238" t="str">
        <f ca="1">IF(ISERROR($V1196),"",OFFSET('Smelter Look-up'!$H$4,$V1196-4,0))</f>
        <v/>
      </c>
      <c r="J1196" s="238" t="str">
        <f ca="1">IF(ISERROR($V1196),"",OFFSET('Smelter Look-up'!$I$4,$V1196-4,0))</f>
        <v/>
      </c>
      <c r="K1196" s="240"/>
      <c r="L1196" s="240"/>
      <c r="M1196" s="240"/>
      <c r="N1196" s="240"/>
      <c r="O1196" s="240"/>
      <c r="P1196" s="239"/>
      <c r="Q1196" s="241"/>
      <c r="R1196" s="236" t="str">
        <f ca="1">IF(ISERROR($V1196),"",OFFSET('Smelter Look-up'!$C$4,$V1196-4,0)&amp;"")</f>
        <v/>
      </c>
      <c r="S1196" s="250" t="str">
        <f t="shared" ca="1" si="54"/>
        <v/>
      </c>
      <c r="T1196" s="250" t="str">
        <f ca="1">IF(B1196="","",IF(ISERROR(MATCH($J1196,SorP!$B$1:$B$6230,0)),"",INDIRECT("'SorP'!$A$"&amp;MATCH($J1196,SorP!$B$1:$B$6230,0))))</f>
        <v/>
      </c>
      <c r="U1196" s="280"/>
      <c r="V1196" s="281" t="e">
        <f>IF(C1196="",NA(),MATCH($B1196&amp;$C1196,'Smelter Look-up'!$J:$J,0))</f>
        <v>#N/A</v>
      </c>
      <c r="W1196" s="282"/>
      <c r="X1196" s="282">
        <f t="shared" ca="1" si="55"/>
        <v>0</v>
      </c>
      <c r="Y1196" s="282"/>
      <c r="Z1196" s="282"/>
      <c r="AB1196" s="284" t="str">
        <f t="shared" si="56"/>
        <v/>
      </c>
    </row>
    <row r="1197" spans="1:28" s="283" customFormat="1" ht="20.25">
      <c r="A1197" s="235"/>
      <c r="B1197" s="236" t="str">
        <f>IF(LEN(A1197)=0,"",INDEX('Smelter Look-up'!$A:$A,MATCH($A1197,'Smelter Look-up'!$E:$E,0)))</f>
        <v/>
      </c>
      <c r="C1197" s="242" t="str">
        <f>IF(LEN(A1197)=0,"",INDEX('Smelter Look-up'!$C:$C,MATCH($A1197,'Smelter Look-up'!$E:$E,0)))</f>
        <v/>
      </c>
      <c r="D1197" s="236"/>
      <c r="E1197" s="236" t="str">
        <f ca="1">IF(ISERROR($V1197),"",OFFSET('Smelter Look-up'!$D$4,$V1197-4,0)&amp;"")</f>
        <v/>
      </c>
      <c r="F1197" s="236" t="str">
        <f ca="1">IF(ISERROR($V1197),"",OFFSET('Smelter Look-up'!$E$4,$V1197-4,0))</f>
        <v/>
      </c>
      <c r="G1197" s="236" t="str">
        <f ca="1">IF(C1197=$X$4,"Enter smelter details", IF(ISERROR($V1197),"",OFFSET('Smelter Look-up'!$F$4,$V1197-4,0)))</f>
        <v/>
      </c>
      <c r="H1197" s="237" t="str">
        <f ca="1">IF(ISERROR($V1197),"",OFFSET('Smelter Look-up'!$G$4,$V1197-4,0))</f>
        <v/>
      </c>
      <c r="I1197" s="238" t="str">
        <f ca="1">IF(ISERROR($V1197),"",OFFSET('Smelter Look-up'!$H$4,$V1197-4,0))</f>
        <v/>
      </c>
      <c r="J1197" s="238" t="str">
        <f ca="1">IF(ISERROR($V1197),"",OFFSET('Smelter Look-up'!$I$4,$V1197-4,0))</f>
        <v/>
      </c>
      <c r="K1197" s="240"/>
      <c r="L1197" s="240"/>
      <c r="M1197" s="240"/>
      <c r="N1197" s="240"/>
      <c r="O1197" s="240"/>
      <c r="P1197" s="239"/>
      <c r="Q1197" s="241"/>
      <c r="R1197" s="236" t="str">
        <f ca="1">IF(ISERROR($V1197),"",OFFSET('Smelter Look-up'!$C$4,$V1197-4,0)&amp;"")</f>
        <v/>
      </c>
      <c r="S1197" s="250" t="str">
        <f t="shared" ca="1" si="54"/>
        <v/>
      </c>
      <c r="T1197" s="250" t="str">
        <f ca="1">IF(B1197="","",IF(ISERROR(MATCH($J1197,SorP!$B$1:$B$6230,0)),"",INDIRECT("'SorP'!$A$"&amp;MATCH($J1197,SorP!$B$1:$B$6230,0))))</f>
        <v/>
      </c>
      <c r="U1197" s="280"/>
      <c r="V1197" s="281" t="e">
        <f>IF(C1197="",NA(),MATCH($B1197&amp;$C1197,'Smelter Look-up'!$J:$J,0))</f>
        <v>#N/A</v>
      </c>
      <c r="W1197" s="282"/>
      <c r="X1197" s="282">
        <f t="shared" ca="1" si="55"/>
        <v>0</v>
      </c>
      <c r="Y1197" s="282"/>
      <c r="Z1197" s="282"/>
      <c r="AB1197" s="284" t="str">
        <f t="shared" si="56"/>
        <v/>
      </c>
    </row>
    <row r="1198" spans="1:28" s="283" customFormat="1" ht="20.25">
      <c r="A1198" s="235"/>
      <c r="B1198" s="236" t="str">
        <f>IF(LEN(A1198)=0,"",INDEX('Smelter Look-up'!$A:$A,MATCH($A1198,'Smelter Look-up'!$E:$E,0)))</f>
        <v/>
      </c>
      <c r="C1198" s="242" t="str">
        <f>IF(LEN(A1198)=0,"",INDEX('Smelter Look-up'!$C:$C,MATCH($A1198,'Smelter Look-up'!$E:$E,0)))</f>
        <v/>
      </c>
      <c r="D1198" s="236"/>
      <c r="E1198" s="236" t="str">
        <f ca="1">IF(ISERROR($V1198),"",OFFSET('Smelter Look-up'!$D$4,$V1198-4,0)&amp;"")</f>
        <v/>
      </c>
      <c r="F1198" s="236" t="str">
        <f ca="1">IF(ISERROR($V1198),"",OFFSET('Smelter Look-up'!$E$4,$V1198-4,0))</f>
        <v/>
      </c>
      <c r="G1198" s="236" t="str">
        <f ca="1">IF(C1198=$X$4,"Enter smelter details", IF(ISERROR($V1198),"",OFFSET('Smelter Look-up'!$F$4,$V1198-4,0)))</f>
        <v/>
      </c>
      <c r="H1198" s="237" t="str">
        <f ca="1">IF(ISERROR($V1198),"",OFFSET('Smelter Look-up'!$G$4,$V1198-4,0))</f>
        <v/>
      </c>
      <c r="I1198" s="238" t="str">
        <f ca="1">IF(ISERROR($V1198),"",OFFSET('Smelter Look-up'!$H$4,$V1198-4,0))</f>
        <v/>
      </c>
      <c r="J1198" s="238" t="str">
        <f ca="1">IF(ISERROR($V1198),"",OFFSET('Smelter Look-up'!$I$4,$V1198-4,0))</f>
        <v/>
      </c>
      <c r="K1198" s="240"/>
      <c r="L1198" s="240"/>
      <c r="M1198" s="240"/>
      <c r="N1198" s="240"/>
      <c r="O1198" s="240"/>
      <c r="P1198" s="239"/>
      <c r="Q1198" s="241"/>
      <c r="R1198" s="236" t="str">
        <f ca="1">IF(ISERROR($V1198),"",OFFSET('Smelter Look-up'!$C$4,$V1198-4,0)&amp;"")</f>
        <v/>
      </c>
      <c r="S1198" s="250" t="str">
        <f t="shared" ca="1" si="54"/>
        <v/>
      </c>
      <c r="T1198" s="250" t="str">
        <f ca="1">IF(B1198="","",IF(ISERROR(MATCH($J1198,SorP!$B$1:$B$6230,0)),"",INDIRECT("'SorP'!$A$"&amp;MATCH($J1198,SorP!$B$1:$B$6230,0))))</f>
        <v/>
      </c>
      <c r="U1198" s="280"/>
      <c r="V1198" s="281" t="e">
        <f>IF(C1198="",NA(),MATCH($B1198&amp;$C1198,'Smelter Look-up'!$J:$J,0))</f>
        <v>#N/A</v>
      </c>
      <c r="W1198" s="282"/>
      <c r="X1198" s="282">
        <f t="shared" ca="1" si="55"/>
        <v>0</v>
      </c>
      <c r="Y1198" s="282"/>
      <c r="Z1198" s="282"/>
      <c r="AB1198" s="284" t="str">
        <f t="shared" si="56"/>
        <v/>
      </c>
    </row>
    <row r="1199" spans="1:28" s="283" customFormat="1" ht="20.25">
      <c r="A1199" s="235"/>
      <c r="B1199" s="236" t="str">
        <f>IF(LEN(A1199)=0,"",INDEX('Smelter Look-up'!$A:$A,MATCH($A1199,'Smelter Look-up'!$E:$E,0)))</f>
        <v/>
      </c>
      <c r="C1199" s="242" t="str">
        <f>IF(LEN(A1199)=0,"",INDEX('Smelter Look-up'!$C:$C,MATCH($A1199,'Smelter Look-up'!$E:$E,0)))</f>
        <v/>
      </c>
      <c r="D1199" s="236"/>
      <c r="E1199" s="236" t="str">
        <f ca="1">IF(ISERROR($V1199),"",OFFSET('Smelter Look-up'!$D$4,$V1199-4,0)&amp;"")</f>
        <v/>
      </c>
      <c r="F1199" s="236" t="str">
        <f ca="1">IF(ISERROR($V1199),"",OFFSET('Smelter Look-up'!$E$4,$V1199-4,0))</f>
        <v/>
      </c>
      <c r="G1199" s="236" t="str">
        <f ca="1">IF(C1199=$X$4,"Enter smelter details", IF(ISERROR($V1199),"",OFFSET('Smelter Look-up'!$F$4,$V1199-4,0)))</f>
        <v/>
      </c>
      <c r="H1199" s="237" t="str">
        <f ca="1">IF(ISERROR($V1199),"",OFFSET('Smelter Look-up'!$G$4,$V1199-4,0))</f>
        <v/>
      </c>
      <c r="I1199" s="238" t="str">
        <f ca="1">IF(ISERROR($V1199),"",OFFSET('Smelter Look-up'!$H$4,$V1199-4,0))</f>
        <v/>
      </c>
      <c r="J1199" s="238" t="str">
        <f ca="1">IF(ISERROR($V1199),"",OFFSET('Smelter Look-up'!$I$4,$V1199-4,0))</f>
        <v/>
      </c>
      <c r="K1199" s="240"/>
      <c r="L1199" s="240"/>
      <c r="M1199" s="240"/>
      <c r="N1199" s="240"/>
      <c r="O1199" s="240"/>
      <c r="P1199" s="239"/>
      <c r="Q1199" s="241"/>
      <c r="R1199" s="236" t="str">
        <f ca="1">IF(ISERROR($V1199),"",OFFSET('Smelter Look-up'!$C$4,$V1199-4,0)&amp;"")</f>
        <v/>
      </c>
      <c r="S1199" s="250" t="str">
        <f t="shared" ca="1" si="54"/>
        <v/>
      </c>
      <c r="T1199" s="250" t="str">
        <f ca="1">IF(B1199="","",IF(ISERROR(MATCH($J1199,SorP!$B$1:$B$6230,0)),"",INDIRECT("'SorP'!$A$"&amp;MATCH($J1199,SorP!$B$1:$B$6230,0))))</f>
        <v/>
      </c>
      <c r="U1199" s="280"/>
      <c r="V1199" s="281" t="e">
        <f>IF(C1199="",NA(),MATCH($B1199&amp;$C1199,'Smelter Look-up'!$J:$J,0))</f>
        <v>#N/A</v>
      </c>
      <c r="W1199" s="282"/>
      <c r="X1199" s="282">
        <f t="shared" ca="1" si="55"/>
        <v>0</v>
      </c>
      <c r="Y1199" s="282"/>
      <c r="Z1199" s="282"/>
      <c r="AB1199" s="284" t="str">
        <f t="shared" si="56"/>
        <v/>
      </c>
    </row>
    <row r="1200" spans="1:28" s="283" customFormat="1" ht="20.25">
      <c r="A1200" s="235"/>
      <c r="B1200" s="236" t="str">
        <f>IF(LEN(A1200)=0,"",INDEX('Smelter Look-up'!$A:$A,MATCH($A1200,'Smelter Look-up'!$E:$E,0)))</f>
        <v/>
      </c>
      <c r="C1200" s="242" t="str">
        <f>IF(LEN(A1200)=0,"",INDEX('Smelter Look-up'!$C:$C,MATCH($A1200,'Smelter Look-up'!$E:$E,0)))</f>
        <v/>
      </c>
      <c r="D1200" s="236"/>
      <c r="E1200" s="236" t="str">
        <f ca="1">IF(ISERROR($V1200),"",OFFSET('Smelter Look-up'!$D$4,$V1200-4,0)&amp;"")</f>
        <v/>
      </c>
      <c r="F1200" s="236" t="str">
        <f ca="1">IF(ISERROR($V1200),"",OFFSET('Smelter Look-up'!$E$4,$V1200-4,0))</f>
        <v/>
      </c>
      <c r="G1200" s="236" t="str">
        <f ca="1">IF(C1200=$X$4,"Enter smelter details", IF(ISERROR($V1200),"",OFFSET('Smelter Look-up'!$F$4,$V1200-4,0)))</f>
        <v/>
      </c>
      <c r="H1200" s="237" t="str">
        <f ca="1">IF(ISERROR($V1200),"",OFFSET('Smelter Look-up'!$G$4,$V1200-4,0))</f>
        <v/>
      </c>
      <c r="I1200" s="238" t="str">
        <f ca="1">IF(ISERROR($V1200),"",OFFSET('Smelter Look-up'!$H$4,$V1200-4,0))</f>
        <v/>
      </c>
      <c r="J1200" s="238" t="str">
        <f ca="1">IF(ISERROR($V1200),"",OFFSET('Smelter Look-up'!$I$4,$V1200-4,0))</f>
        <v/>
      </c>
      <c r="K1200" s="240"/>
      <c r="L1200" s="240"/>
      <c r="M1200" s="240"/>
      <c r="N1200" s="240"/>
      <c r="O1200" s="240"/>
      <c r="P1200" s="239"/>
      <c r="Q1200" s="241"/>
      <c r="R1200" s="236" t="str">
        <f ca="1">IF(ISERROR($V1200),"",OFFSET('Smelter Look-up'!$C$4,$V1200-4,0)&amp;"")</f>
        <v/>
      </c>
      <c r="S1200" s="250" t="str">
        <f t="shared" ca="1" si="54"/>
        <v/>
      </c>
      <c r="T1200" s="250" t="str">
        <f ca="1">IF(B1200="","",IF(ISERROR(MATCH($J1200,SorP!$B$1:$B$6230,0)),"",INDIRECT("'SorP'!$A$"&amp;MATCH($J1200,SorP!$B$1:$B$6230,0))))</f>
        <v/>
      </c>
      <c r="U1200" s="280"/>
      <c r="V1200" s="281" t="e">
        <f>IF(C1200="",NA(),MATCH($B1200&amp;$C1200,'Smelter Look-up'!$J:$J,0))</f>
        <v>#N/A</v>
      </c>
      <c r="W1200" s="282"/>
      <c r="X1200" s="282">
        <f t="shared" ca="1" si="55"/>
        <v>0</v>
      </c>
      <c r="Y1200" s="282"/>
      <c r="Z1200" s="282"/>
      <c r="AB1200" s="284" t="str">
        <f t="shared" si="56"/>
        <v/>
      </c>
    </row>
    <row r="1201" spans="1:28" s="283" customFormat="1" ht="20.25">
      <c r="A1201" s="235"/>
      <c r="B1201" s="236" t="str">
        <f>IF(LEN(A1201)=0,"",INDEX('Smelter Look-up'!$A:$A,MATCH($A1201,'Smelter Look-up'!$E:$E,0)))</f>
        <v/>
      </c>
      <c r="C1201" s="242" t="str">
        <f>IF(LEN(A1201)=0,"",INDEX('Smelter Look-up'!$C:$C,MATCH($A1201,'Smelter Look-up'!$E:$E,0)))</f>
        <v/>
      </c>
      <c r="D1201" s="236"/>
      <c r="E1201" s="236" t="str">
        <f ca="1">IF(ISERROR($V1201),"",OFFSET('Smelter Look-up'!$D$4,$V1201-4,0)&amp;"")</f>
        <v/>
      </c>
      <c r="F1201" s="236" t="str">
        <f ca="1">IF(ISERROR($V1201),"",OFFSET('Smelter Look-up'!$E$4,$V1201-4,0))</f>
        <v/>
      </c>
      <c r="G1201" s="236" t="str">
        <f ca="1">IF(C1201=$X$4,"Enter smelter details", IF(ISERROR($V1201),"",OFFSET('Smelter Look-up'!$F$4,$V1201-4,0)))</f>
        <v/>
      </c>
      <c r="H1201" s="237" t="str">
        <f ca="1">IF(ISERROR($V1201),"",OFFSET('Smelter Look-up'!$G$4,$V1201-4,0))</f>
        <v/>
      </c>
      <c r="I1201" s="238" t="str">
        <f ca="1">IF(ISERROR($V1201),"",OFFSET('Smelter Look-up'!$H$4,$V1201-4,0))</f>
        <v/>
      </c>
      <c r="J1201" s="238" t="str">
        <f ca="1">IF(ISERROR($V1201),"",OFFSET('Smelter Look-up'!$I$4,$V1201-4,0))</f>
        <v/>
      </c>
      <c r="K1201" s="240"/>
      <c r="L1201" s="240"/>
      <c r="M1201" s="240"/>
      <c r="N1201" s="240"/>
      <c r="O1201" s="240"/>
      <c r="P1201" s="239"/>
      <c r="Q1201" s="241"/>
      <c r="R1201" s="236" t="str">
        <f ca="1">IF(ISERROR($V1201),"",OFFSET('Smelter Look-up'!$C$4,$V1201-4,0)&amp;"")</f>
        <v/>
      </c>
      <c r="S1201" s="250" t="str">
        <f t="shared" ca="1" si="54"/>
        <v/>
      </c>
      <c r="T1201" s="250" t="str">
        <f ca="1">IF(B1201="","",IF(ISERROR(MATCH($J1201,SorP!$B$1:$B$6230,0)),"",INDIRECT("'SorP'!$A$"&amp;MATCH($J1201,SorP!$B$1:$B$6230,0))))</f>
        <v/>
      </c>
      <c r="U1201" s="280"/>
      <c r="V1201" s="281" t="e">
        <f>IF(C1201="",NA(),MATCH($B1201&amp;$C1201,'Smelter Look-up'!$J:$J,0))</f>
        <v>#N/A</v>
      </c>
      <c r="W1201" s="282"/>
      <c r="X1201" s="282">
        <f t="shared" ca="1" si="55"/>
        <v>0</v>
      </c>
      <c r="Y1201" s="282"/>
      <c r="Z1201" s="282"/>
      <c r="AB1201" s="284" t="str">
        <f t="shared" si="56"/>
        <v/>
      </c>
    </row>
    <row r="1202" spans="1:28" s="283" customFormat="1" ht="20.25">
      <c r="A1202" s="235"/>
      <c r="B1202" s="236" t="str">
        <f>IF(LEN(A1202)=0,"",INDEX('Smelter Look-up'!$A:$A,MATCH($A1202,'Smelter Look-up'!$E:$E,0)))</f>
        <v/>
      </c>
      <c r="C1202" s="242" t="str">
        <f>IF(LEN(A1202)=0,"",INDEX('Smelter Look-up'!$C:$C,MATCH($A1202,'Smelter Look-up'!$E:$E,0)))</f>
        <v/>
      </c>
      <c r="D1202" s="236"/>
      <c r="E1202" s="236" t="str">
        <f ca="1">IF(ISERROR($V1202),"",OFFSET('Smelter Look-up'!$D$4,$V1202-4,0)&amp;"")</f>
        <v/>
      </c>
      <c r="F1202" s="236" t="str">
        <f ca="1">IF(ISERROR($V1202),"",OFFSET('Smelter Look-up'!$E$4,$V1202-4,0))</f>
        <v/>
      </c>
      <c r="G1202" s="236" t="str">
        <f ca="1">IF(C1202=$X$4,"Enter smelter details", IF(ISERROR($V1202),"",OFFSET('Smelter Look-up'!$F$4,$V1202-4,0)))</f>
        <v/>
      </c>
      <c r="H1202" s="237" t="str">
        <f ca="1">IF(ISERROR($V1202),"",OFFSET('Smelter Look-up'!$G$4,$V1202-4,0))</f>
        <v/>
      </c>
      <c r="I1202" s="238" t="str">
        <f ca="1">IF(ISERROR($V1202),"",OFFSET('Smelter Look-up'!$H$4,$V1202-4,0))</f>
        <v/>
      </c>
      <c r="J1202" s="238" t="str">
        <f ca="1">IF(ISERROR($V1202),"",OFFSET('Smelter Look-up'!$I$4,$V1202-4,0))</f>
        <v/>
      </c>
      <c r="K1202" s="240"/>
      <c r="L1202" s="240"/>
      <c r="M1202" s="240"/>
      <c r="N1202" s="240"/>
      <c r="O1202" s="240"/>
      <c r="P1202" s="239"/>
      <c r="Q1202" s="241"/>
      <c r="R1202" s="236" t="str">
        <f ca="1">IF(ISERROR($V1202),"",OFFSET('Smelter Look-up'!$C$4,$V1202-4,0)&amp;"")</f>
        <v/>
      </c>
      <c r="S1202" s="250" t="str">
        <f t="shared" ca="1" si="54"/>
        <v/>
      </c>
      <c r="T1202" s="250" t="str">
        <f ca="1">IF(B1202="","",IF(ISERROR(MATCH($J1202,SorP!$B$1:$B$6230,0)),"",INDIRECT("'SorP'!$A$"&amp;MATCH($J1202,SorP!$B$1:$B$6230,0))))</f>
        <v/>
      </c>
      <c r="U1202" s="280"/>
      <c r="V1202" s="281" t="e">
        <f>IF(C1202="",NA(),MATCH($B1202&amp;$C1202,'Smelter Look-up'!$J:$J,0))</f>
        <v>#N/A</v>
      </c>
      <c r="W1202" s="282"/>
      <c r="X1202" s="282">
        <f t="shared" ca="1" si="55"/>
        <v>0</v>
      </c>
      <c r="Y1202" s="282"/>
      <c r="Z1202" s="282"/>
      <c r="AB1202" s="284" t="str">
        <f t="shared" si="56"/>
        <v/>
      </c>
    </row>
    <row r="1203" spans="1:28" s="283" customFormat="1" ht="20.25">
      <c r="A1203" s="235"/>
      <c r="B1203" s="236" t="str">
        <f>IF(LEN(A1203)=0,"",INDEX('Smelter Look-up'!$A:$A,MATCH($A1203,'Smelter Look-up'!$E:$E,0)))</f>
        <v/>
      </c>
      <c r="C1203" s="242" t="str">
        <f>IF(LEN(A1203)=0,"",INDEX('Smelter Look-up'!$C:$C,MATCH($A1203,'Smelter Look-up'!$E:$E,0)))</f>
        <v/>
      </c>
      <c r="D1203" s="236"/>
      <c r="E1203" s="236" t="str">
        <f ca="1">IF(ISERROR($V1203),"",OFFSET('Smelter Look-up'!$D$4,$V1203-4,0)&amp;"")</f>
        <v/>
      </c>
      <c r="F1203" s="236" t="str">
        <f ca="1">IF(ISERROR($V1203),"",OFFSET('Smelter Look-up'!$E$4,$V1203-4,0))</f>
        <v/>
      </c>
      <c r="G1203" s="236" t="str">
        <f ca="1">IF(C1203=$X$4,"Enter smelter details", IF(ISERROR($V1203),"",OFFSET('Smelter Look-up'!$F$4,$V1203-4,0)))</f>
        <v/>
      </c>
      <c r="H1203" s="237" t="str">
        <f ca="1">IF(ISERROR($V1203),"",OFFSET('Smelter Look-up'!$G$4,$V1203-4,0))</f>
        <v/>
      </c>
      <c r="I1203" s="238" t="str">
        <f ca="1">IF(ISERROR($V1203),"",OFFSET('Smelter Look-up'!$H$4,$V1203-4,0))</f>
        <v/>
      </c>
      <c r="J1203" s="238" t="str">
        <f ca="1">IF(ISERROR($V1203),"",OFFSET('Smelter Look-up'!$I$4,$V1203-4,0))</f>
        <v/>
      </c>
      <c r="K1203" s="240"/>
      <c r="L1203" s="240"/>
      <c r="M1203" s="240"/>
      <c r="N1203" s="240"/>
      <c r="O1203" s="240"/>
      <c r="P1203" s="239"/>
      <c r="Q1203" s="241"/>
      <c r="R1203" s="236" t="str">
        <f ca="1">IF(ISERROR($V1203),"",OFFSET('Smelter Look-up'!$C$4,$V1203-4,0)&amp;"")</f>
        <v/>
      </c>
      <c r="S1203" s="250" t="str">
        <f t="shared" ca="1" si="54"/>
        <v/>
      </c>
      <c r="T1203" s="250" t="str">
        <f ca="1">IF(B1203="","",IF(ISERROR(MATCH($J1203,SorP!$B$1:$B$6230,0)),"",INDIRECT("'SorP'!$A$"&amp;MATCH($J1203,SorP!$B$1:$B$6230,0))))</f>
        <v/>
      </c>
      <c r="U1203" s="280"/>
      <c r="V1203" s="281" t="e">
        <f>IF(C1203="",NA(),MATCH($B1203&amp;$C1203,'Smelter Look-up'!$J:$J,0))</f>
        <v>#N/A</v>
      </c>
      <c r="W1203" s="282"/>
      <c r="X1203" s="282">
        <f t="shared" ca="1" si="55"/>
        <v>0</v>
      </c>
      <c r="Y1203" s="282"/>
      <c r="Z1203" s="282"/>
      <c r="AB1203" s="284" t="str">
        <f t="shared" si="56"/>
        <v/>
      </c>
    </row>
    <row r="1204" spans="1:28" s="283" customFormat="1" ht="20.25">
      <c r="A1204" s="235"/>
      <c r="B1204" s="236" t="str">
        <f>IF(LEN(A1204)=0,"",INDEX('Smelter Look-up'!$A:$A,MATCH($A1204,'Smelter Look-up'!$E:$E,0)))</f>
        <v/>
      </c>
      <c r="C1204" s="242" t="str">
        <f>IF(LEN(A1204)=0,"",INDEX('Smelter Look-up'!$C:$C,MATCH($A1204,'Smelter Look-up'!$E:$E,0)))</f>
        <v/>
      </c>
      <c r="D1204" s="236"/>
      <c r="E1204" s="236" t="str">
        <f ca="1">IF(ISERROR($V1204),"",OFFSET('Smelter Look-up'!$D$4,$V1204-4,0)&amp;"")</f>
        <v/>
      </c>
      <c r="F1204" s="236" t="str">
        <f ca="1">IF(ISERROR($V1204),"",OFFSET('Smelter Look-up'!$E$4,$V1204-4,0))</f>
        <v/>
      </c>
      <c r="G1204" s="236" t="str">
        <f ca="1">IF(C1204=$X$4,"Enter smelter details", IF(ISERROR($V1204),"",OFFSET('Smelter Look-up'!$F$4,$V1204-4,0)))</f>
        <v/>
      </c>
      <c r="H1204" s="237" t="str">
        <f ca="1">IF(ISERROR($V1204),"",OFFSET('Smelter Look-up'!$G$4,$V1204-4,0))</f>
        <v/>
      </c>
      <c r="I1204" s="238" t="str">
        <f ca="1">IF(ISERROR($V1204),"",OFFSET('Smelter Look-up'!$H$4,$V1204-4,0))</f>
        <v/>
      </c>
      <c r="J1204" s="238" t="str">
        <f ca="1">IF(ISERROR($V1204),"",OFFSET('Smelter Look-up'!$I$4,$V1204-4,0))</f>
        <v/>
      </c>
      <c r="K1204" s="240"/>
      <c r="L1204" s="240"/>
      <c r="M1204" s="240"/>
      <c r="N1204" s="240"/>
      <c r="O1204" s="240"/>
      <c r="P1204" s="239"/>
      <c r="Q1204" s="241"/>
      <c r="R1204" s="236" t="str">
        <f ca="1">IF(ISERROR($V1204),"",OFFSET('Smelter Look-up'!$C$4,$V1204-4,0)&amp;"")</f>
        <v/>
      </c>
      <c r="S1204" s="250" t="str">
        <f t="shared" ca="1" si="54"/>
        <v/>
      </c>
      <c r="T1204" s="250" t="str">
        <f ca="1">IF(B1204="","",IF(ISERROR(MATCH($J1204,SorP!$B$1:$B$6230,0)),"",INDIRECT("'SorP'!$A$"&amp;MATCH($J1204,SorP!$B$1:$B$6230,0))))</f>
        <v/>
      </c>
      <c r="U1204" s="280"/>
      <c r="V1204" s="281" t="e">
        <f>IF(C1204="",NA(),MATCH($B1204&amp;$C1204,'Smelter Look-up'!$J:$J,0))</f>
        <v>#N/A</v>
      </c>
      <c r="W1204" s="282"/>
      <c r="X1204" s="282">
        <f t="shared" ca="1" si="55"/>
        <v>0</v>
      </c>
      <c r="Y1204" s="282"/>
      <c r="Z1204" s="282"/>
      <c r="AB1204" s="284" t="str">
        <f t="shared" si="56"/>
        <v/>
      </c>
    </row>
    <row r="1205" spans="1:28" s="283" customFormat="1" ht="20.25">
      <c r="A1205" s="235"/>
      <c r="B1205" s="236" t="str">
        <f>IF(LEN(A1205)=0,"",INDEX('Smelter Look-up'!$A:$A,MATCH($A1205,'Smelter Look-up'!$E:$E,0)))</f>
        <v/>
      </c>
      <c r="C1205" s="242" t="str">
        <f>IF(LEN(A1205)=0,"",INDEX('Smelter Look-up'!$C:$C,MATCH($A1205,'Smelter Look-up'!$E:$E,0)))</f>
        <v/>
      </c>
      <c r="D1205" s="236"/>
      <c r="E1205" s="236" t="str">
        <f ca="1">IF(ISERROR($V1205),"",OFFSET('Smelter Look-up'!$D$4,$V1205-4,0)&amp;"")</f>
        <v/>
      </c>
      <c r="F1205" s="236" t="str">
        <f ca="1">IF(ISERROR($V1205),"",OFFSET('Smelter Look-up'!$E$4,$V1205-4,0))</f>
        <v/>
      </c>
      <c r="G1205" s="236" t="str">
        <f ca="1">IF(C1205=$X$4,"Enter smelter details", IF(ISERROR($V1205),"",OFFSET('Smelter Look-up'!$F$4,$V1205-4,0)))</f>
        <v/>
      </c>
      <c r="H1205" s="237" t="str">
        <f ca="1">IF(ISERROR($V1205),"",OFFSET('Smelter Look-up'!$G$4,$V1205-4,0))</f>
        <v/>
      </c>
      <c r="I1205" s="238" t="str">
        <f ca="1">IF(ISERROR($V1205),"",OFFSET('Smelter Look-up'!$H$4,$V1205-4,0))</f>
        <v/>
      </c>
      <c r="J1205" s="238" t="str">
        <f ca="1">IF(ISERROR($V1205),"",OFFSET('Smelter Look-up'!$I$4,$V1205-4,0))</f>
        <v/>
      </c>
      <c r="K1205" s="240"/>
      <c r="L1205" s="240"/>
      <c r="M1205" s="240"/>
      <c r="N1205" s="240"/>
      <c r="O1205" s="240"/>
      <c r="P1205" s="239"/>
      <c r="Q1205" s="241"/>
      <c r="R1205" s="236" t="str">
        <f ca="1">IF(ISERROR($V1205),"",OFFSET('Smelter Look-up'!$C$4,$V1205-4,0)&amp;"")</f>
        <v/>
      </c>
      <c r="S1205" s="250" t="str">
        <f t="shared" ca="1" si="54"/>
        <v/>
      </c>
      <c r="T1205" s="250" t="str">
        <f ca="1">IF(B1205="","",IF(ISERROR(MATCH($J1205,SorP!$B$1:$B$6230,0)),"",INDIRECT("'SorP'!$A$"&amp;MATCH($J1205,SorP!$B$1:$B$6230,0))))</f>
        <v/>
      </c>
      <c r="U1205" s="280"/>
      <c r="V1205" s="281" t="e">
        <f>IF(C1205="",NA(),MATCH($B1205&amp;$C1205,'Smelter Look-up'!$J:$J,0))</f>
        <v>#N/A</v>
      </c>
      <c r="W1205" s="282"/>
      <c r="X1205" s="282">
        <f t="shared" ca="1" si="55"/>
        <v>0</v>
      </c>
      <c r="Y1205" s="282"/>
      <c r="Z1205" s="282"/>
      <c r="AB1205" s="284" t="str">
        <f t="shared" si="56"/>
        <v/>
      </c>
    </row>
    <row r="1206" spans="1:28" s="283" customFormat="1" ht="20.25">
      <c r="A1206" s="235"/>
      <c r="B1206" s="236" t="str">
        <f>IF(LEN(A1206)=0,"",INDEX('Smelter Look-up'!$A:$A,MATCH($A1206,'Smelter Look-up'!$E:$E,0)))</f>
        <v/>
      </c>
      <c r="C1206" s="242" t="str">
        <f>IF(LEN(A1206)=0,"",INDEX('Smelter Look-up'!$C:$C,MATCH($A1206,'Smelter Look-up'!$E:$E,0)))</f>
        <v/>
      </c>
      <c r="D1206" s="236"/>
      <c r="E1206" s="236" t="str">
        <f ca="1">IF(ISERROR($V1206),"",OFFSET('Smelter Look-up'!$D$4,$V1206-4,0)&amp;"")</f>
        <v/>
      </c>
      <c r="F1206" s="236" t="str">
        <f ca="1">IF(ISERROR($V1206),"",OFFSET('Smelter Look-up'!$E$4,$V1206-4,0))</f>
        <v/>
      </c>
      <c r="G1206" s="236" t="str">
        <f ca="1">IF(C1206=$X$4,"Enter smelter details", IF(ISERROR($V1206),"",OFFSET('Smelter Look-up'!$F$4,$V1206-4,0)))</f>
        <v/>
      </c>
      <c r="H1206" s="237" t="str">
        <f ca="1">IF(ISERROR($V1206),"",OFFSET('Smelter Look-up'!$G$4,$V1206-4,0))</f>
        <v/>
      </c>
      <c r="I1206" s="238" t="str">
        <f ca="1">IF(ISERROR($V1206),"",OFFSET('Smelter Look-up'!$H$4,$V1206-4,0))</f>
        <v/>
      </c>
      <c r="J1206" s="238" t="str">
        <f ca="1">IF(ISERROR($V1206),"",OFFSET('Smelter Look-up'!$I$4,$V1206-4,0))</f>
        <v/>
      </c>
      <c r="K1206" s="240"/>
      <c r="L1206" s="240"/>
      <c r="M1206" s="240"/>
      <c r="N1206" s="240"/>
      <c r="O1206" s="240"/>
      <c r="P1206" s="239"/>
      <c r="Q1206" s="241"/>
      <c r="R1206" s="236" t="str">
        <f ca="1">IF(ISERROR($V1206),"",OFFSET('Smelter Look-up'!$C$4,$V1206-4,0)&amp;"")</f>
        <v/>
      </c>
      <c r="S1206" s="250" t="str">
        <f t="shared" ca="1" si="54"/>
        <v/>
      </c>
      <c r="T1206" s="250" t="str">
        <f ca="1">IF(B1206="","",IF(ISERROR(MATCH($J1206,SorP!$B$1:$B$6230,0)),"",INDIRECT("'SorP'!$A$"&amp;MATCH($J1206,SorP!$B$1:$B$6230,0))))</f>
        <v/>
      </c>
      <c r="U1206" s="280"/>
      <c r="V1206" s="281" t="e">
        <f>IF(C1206="",NA(),MATCH($B1206&amp;$C1206,'Smelter Look-up'!$J:$J,0))</f>
        <v>#N/A</v>
      </c>
      <c r="W1206" s="282"/>
      <c r="X1206" s="282">
        <f t="shared" ca="1" si="55"/>
        <v>0</v>
      </c>
      <c r="Y1206" s="282"/>
      <c r="Z1206" s="282"/>
      <c r="AB1206" s="284" t="str">
        <f t="shared" si="56"/>
        <v/>
      </c>
    </row>
    <row r="1207" spans="1:28" s="283" customFormat="1" ht="20.25">
      <c r="A1207" s="235"/>
      <c r="B1207" s="236" t="str">
        <f>IF(LEN(A1207)=0,"",INDEX('Smelter Look-up'!$A:$A,MATCH($A1207,'Smelter Look-up'!$E:$E,0)))</f>
        <v/>
      </c>
      <c r="C1207" s="242" t="str">
        <f>IF(LEN(A1207)=0,"",INDEX('Smelter Look-up'!$C:$C,MATCH($A1207,'Smelter Look-up'!$E:$E,0)))</f>
        <v/>
      </c>
      <c r="D1207" s="236"/>
      <c r="E1207" s="236" t="str">
        <f ca="1">IF(ISERROR($V1207),"",OFFSET('Smelter Look-up'!$D$4,$V1207-4,0)&amp;"")</f>
        <v/>
      </c>
      <c r="F1207" s="236" t="str">
        <f ca="1">IF(ISERROR($V1207),"",OFFSET('Smelter Look-up'!$E$4,$V1207-4,0))</f>
        <v/>
      </c>
      <c r="G1207" s="236" t="str">
        <f ca="1">IF(C1207=$X$4,"Enter smelter details", IF(ISERROR($V1207),"",OFFSET('Smelter Look-up'!$F$4,$V1207-4,0)))</f>
        <v/>
      </c>
      <c r="H1207" s="237" t="str">
        <f ca="1">IF(ISERROR($V1207),"",OFFSET('Smelter Look-up'!$G$4,$V1207-4,0))</f>
        <v/>
      </c>
      <c r="I1207" s="238" t="str">
        <f ca="1">IF(ISERROR($V1207),"",OFFSET('Smelter Look-up'!$H$4,$V1207-4,0))</f>
        <v/>
      </c>
      <c r="J1207" s="238" t="str">
        <f ca="1">IF(ISERROR($V1207),"",OFFSET('Smelter Look-up'!$I$4,$V1207-4,0))</f>
        <v/>
      </c>
      <c r="K1207" s="240"/>
      <c r="L1207" s="240"/>
      <c r="M1207" s="240"/>
      <c r="N1207" s="240"/>
      <c r="O1207" s="240"/>
      <c r="P1207" s="239"/>
      <c r="Q1207" s="241"/>
      <c r="R1207" s="236" t="str">
        <f ca="1">IF(ISERROR($V1207),"",OFFSET('Smelter Look-up'!$C$4,$V1207-4,0)&amp;"")</f>
        <v/>
      </c>
      <c r="S1207" s="250" t="str">
        <f t="shared" ca="1" si="54"/>
        <v/>
      </c>
      <c r="T1207" s="250" t="str">
        <f ca="1">IF(B1207="","",IF(ISERROR(MATCH($J1207,SorP!$B$1:$B$6230,0)),"",INDIRECT("'SorP'!$A$"&amp;MATCH($J1207,SorP!$B$1:$B$6230,0))))</f>
        <v/>
      </c>
      <c r="U1207" s="280"/>
      <c r="V1207" s="281" t="e">
        <f>IF(C1207="",NA(),MATCH($B1207&amp;$C1207,'Smelter Look-up'!$J:$J,0))</f>
        <v>#N/A</v>
      </c>
      <c r="W1207" s="282"/>
      <c r="X1207" s="282">
        <f t="shared" ca="1" si="55"/>
        <v>0</v>
      </c>
      <c r="Y1207" s="282"/>
      <c r="Z1207" s="282"/>
      <c r="AB1207" s="284" t="str">
        <f t="shared" si="56"/>
        <v/>
      </c>
    </row>
    <row r="1208" spans="1:28" s="283" customFormat="1" ht="20.25">
      <c r="A1208" s="235"/>
      <c r="B1208" s="236" t="str">
        <f>IF(LEN(A1208)=0,"",INDEX('Smelter Look-up'!$A:$A,MATCH($A1208,'Smelter Look-up'!$E:$E,0)))</f>
        <v/>
      </c>
      <c r="C1208" s="242" t="str">
        <f>IF(LEN(A1208)=0,"",INDEX('Smelter Look-up'!$C:$C,MATCH($A1208,'Smelter Look-up'!$E:$E,0)))</f>
        <v/>
      </c>
      <c r="D1208" s="236"/>
      <c r="E1208" s="236" t="str">
        <f ca="1">IF(ISERROR($V1208),"",OFFSET('Smelter Look-up'!$D$4,$V1208-4,0)&amp;"")</f>
        <v/>
      </c>
      <c r="F1208" s="236" t="str">
        <f ca="1">IF(ISERROR($V1208),"",OFFSET('Smelter Look-up'!$E$4,$V1208-4,0))</f>
        <v/>
      </c>
      <c r="G1208" s="236" t="str">
        <f ca="1">IF(C1208=$X$4,"Enter smelter details", IF(ISERROR($V1208),"",OFFSET('Smelter Look-up'!$F$4,$V1208-4,0)))</f>
        <v/>
      </c>
      <c r="H1208" s="237" t="str">
        <f ca="1">IF(ISERROR($V1208),"",OFFSET('Smelter Look-up'!$G$4,$V1208-4,0))</f>
        <v/>
      </c>
      <c r="I1208" s="238" t="str">
        <f ca="1">IF(ISERROR($V1208),"",OFFSET('Smelter Look-up'!$H$4,$V1208-4,0))</f>
        <v/>
      </c>
      <c r="J1208" s="238" t="str">
        <f ca="1">IF(ISERROR($V1208),"",OFFSET('Smelter Look-up'!$I$4,$V1208-4,0))</f>
        <v/>
      </c>
      <c r="K1208" s="240"/>
      <c r="L1208" s="240"/>
      <c r="M1208" s="240"/>
      <c r="N1208" s="240"/>
      <c r="O1208" s="240"/>
      <c r="P1208" s="239"/>
      <c r="Q1208" s="241"/>
      <c r="R1208" s="236" t="str">
        <f ca="1">IF(ISERROR($V1208),"",OFFSET('Smelter Look-up'!$C$4,$V1208-4,0)&amp;"")</f>
        <v/>
      </c>
      <c r="S1208" s="250" t="str">
        <f t="shared" ca="1" si="54"/>
        <v/>
      </c>
      <c r="T1208" s="250" t="str">
        <f ca="1">IF(B1208="","",IF(ISERROR(MATCH($J1208,SorP!$B$1:$B$6230,0)),"",INDIRECT("'SorP'!$A$"&amp;MATCH($J1208,SorP!$B$1:$B$6230,0))))</f>
        <v/>
      </c>
      <c r="U1208" s="280"/>
      <c r="V1208" s="281" t="e">
        <f>IF(C1208="",NA(),MATCH($B1208&amp;$C1208,'Smelter Look-up'!$J:$J,0))</f>
        <v>#N/A</v>
      </c>
      <c r="W1208" s="282"/>
      <c r="X1208" s="282">
        <f t="shared" ca="1" si="55"/>
        <v>0</v>
      </c>
      <c r="Y1208" s="282"/>
      <c r="Z1208" s="282"/>
      <c r="AB1208" s="284" t="str">
        <f t="shared" si="56"/>
        <v/>
      </c>
    </row>
    <row r="1209" spans="1:28" s="283" customFormat="1" ht="20.25">
      <c r="A1209" s="235"/>
      <c r="B1209" s="236" t="str">
        <f>IF(LEN(A1209)=0,"",INDEX('Smelter Look-up'!$A:$A,MATCH($A1209,'Smelter Look-up'!$E:$E,0)))</f>
        <v/>
      </c>
      <c r="C1209" s="242" t="str">
        <f>IF(LEN(A1209)=0,"",INDEX('Smelter Look-up'!$C:$C,MATCH($A1209,'Smelter Look-up'!$E:$E,0)))</f>
        <v/>
      </c>
      <c r="D1209" s="236"/>
      <c r="E1209" s="236" t="str">
        <f ca="1">IF(ISERROR($V1209),"",OFFSET('Smelter Look-up'!$D$4,$V1209-4,0)&amp;"")</f>
        <v/>
      </c>
      <c r="F1209" s="236" t="str">
        <f ca="1">IF(ISERROR($V1209),"",OFFSET('Smelter Look-up'!$E$4,$V1209-4,0))</f>
        <v/>
      </c>
      <c r="G1209" s="236" t="str">
        <f ca="1">IF(C1209=$X$4,"Enter smelter details", IF(ISERROR($V1209),"",OFFSET('Smelter Look-up'!$F$4,$V1209-4,0)))</f>
        <v/>
      </c>
      <c r="H1209" s="237" t="str">
        <f ca="1">IF(ISERROR($V1209),"",OFFSET('Smelter Look-up'!$G$4,$V1209-4,0))</f>
        <v/>
      </c>
      <c r="I1209" s="238" t="str">
        <f ca="1">IF(ISERROR($V1209),"",OFFSET('Smelter Look-up'!$H$4,$V1209-4,0))</f>
        <v/>
      </c>
      <c r="J1209" s="238" t="str">
        <f ca="1">IF(ISERROR($V1209),"",OFFSET('Smelter Look-up'!$I$4,$V1209-4,0))</f>
        <v/>
      </c>
      <c r="K1209" s="240"/>
      <c r="L1209" s="240"/>
      <c r="M1209" s="240"/>
      <c r="N1209" s="240"/>
      <c r="O1209" s="240"/>
      <c r="P1209" s="239"/>
      <c r="Q1209" s="241"/>
      <c r="R1209" s="236" t="str">
        <f ca="1">IF(ISERROR($V1209),"",OFFSET('Smelter Look-up'!$C$4,$V1209-4,0)&amp;"")</f>
        <v/>
      </c>
      <c r="S1209" s="250" t="str">
        <f t="shared" ca="1" si="54"/>
        <v/>
      </c>
      <c r="T1209" s="250" t="str">
        <f ca="1">IF(B1209="","",IF(ISERROR(MATCH($J1209,SorP!$B$1:$B$6230,0)),"",INDIRECT("'SorP'!$A$"&amp;MATCH($J1209,SorP!$B$1:$B$6230,0))))</f>
        <v/>
      </c>
      <c r="U1209" s="280"/>
      <c r="V1209" s="281" t="e">
        <f>IF(C1209="",NA(),MATCH($B1209&amp;$C1209,'Smelter Look-up'!$J:$J,0))</f>
        <v>#N/A</v>
      </c>
      <c r="W1209" s="282"/>
      <c r="X1209" s="282">
        <f t="shared" ca="1" si="55"/>
        <v>0</v>
      </c>
      <c r="Y1209" s="282"/>
      <c r="Z1209" s="282"/>
      <c r="AB1209" s="284" t="str">
        <f t="shared" si="56"/>
        <v/>
      </c>
    </row>
    <row r="1210" spans="1:28" s="283" customFormat="1" ht="20.25">
      <c r="A1210" s="235"/>
      <c r="B1210" s="236" t="str">
        <f>IF(LEN(A1210)=0,"",INDEX('Smelter Look-up'!$A:$A,MATCH($A1210,'Smelter Look-up'!$E:$E,0)))</f>
        <v/>
      </c>
      <c r="C1210" s="242" t="str">
        <f>IF(LEN(A1210)=0,"",INDEX('Smelter Look-up'!$C:$C,MATCH($A1210,'Smelter Look-up'!$E:$E,0)))</f>
        <v/>
      </c>
      <c r="D1210" s="236"/>
      <c r="E1210" s="236" t="str">
        <f ca="1">IF(ISERROR($V1210),"",OFFSET('Smelter Look-up'!$D$4,$V1210-4,0)&amp;"")</f>
        <v/>
      </c>
      <c r="F1210" s="236" t="str">
        <f ca="1">IF(ISERROR($V1210),"",OFFSET('Smelter Look-up'!$E$4,$V1210-4,0))</f>
        <v/>
      </c>
      <c r="G1210" s="236" t="str">
        <f ca="1">IF(C1210=$X$4,"Enter smelter details", IF(ISERROR($V1210),"",OFFSET('Smelter Look-up'!$F$4,$V1210-4,0)))</f>
        <v/>
      </c>
      <c r="H1210" s="237" t="str">
        <f ca="1">IF(ISERROR($V1210),"",OFFSET('Smelter Look-up'!$G$4,$V1210-4,0))</f>
        <v/>
      </c>
      <c r="I1210" s="238" t="str">
        <f ca="1">IF(ISERROR($V1210),"",OFFSET('Smelter Look-up'!$H$4,$V1210-4,0))</f>
        <v/>
      </c>
      <c r="J1210" s="238" t="str">
        <f ca="1">IF(ISERROR($V1210),"",OFFSET('Smelter Look-up'!$I$4,$V1210-4,0))</f>
        <v/>
      </c>
      <c r="K1210" s="240"/>
      <c r="L1210" s="240"/>
      <c r="M1210" s="240"/>
      <c r="N1210" s="240"/>
      <c r="O1210" s="240"/>
      <c r="P1210" s="239"/>
      <c r="Q1210" s="241"/>
      <c r="R1210" s="236" t="str">
        <f ca="1">IF(ISERROR($V1210),"",OFFSET('Smelter Look-up'!$C$4,$V1210-4,0)&amp;"")</f>
        <v/>
      </c>
      <c r="S1210" s="250" t="str">
        <f t="shared" ca="1" si="54"/>
        <v/>
      </c>
      <c r="T1210" s="250" t="str">
        <f ca="1">IF(B1210="","",IF(ISERROR(MATCH($J1210,SorP!$B$1:$B$6230,0)),"",INDIRECT("'SorP'!$A$"&amp;MATCH($J1210,SorP!$B$1:$B$6230,0))))</f>
        <v/>
      </c>
      <c r="U1210" s="280"/>
      <c r="V1210" s="281" t="e">
        <f>IF(C1210="",NA(),MATCH($B1210&amp;$C1210,'Smelter Look-up'!$J:$J,0))</f>
        <v>#N/A</v>
      </c>
      <c r="W1210" s="282"/>
      <c r="X1210" s="282">
        <f t="shared" ca="1" si="55"/>
        <v>0</v>
      </c>
      <c r="Y1210" s="282"/>
      <c r="Z1210" s="282"/>
      <c r="AB1210" s="284" t="str">
        <f t="shared" si="56"/>
        <v/>
      </c>
    </row>
    <row r="1211" spans="1:28" s="283" customFormat="1" ht="20.25">
      <c r="A1211" s="235"/>
      <c r="B1211" s="236" t="str">
        <f>IF(LEN(A1211)=0,"",INDEX('Smelter Look-up'!$A:$A,MATCH($A1211,'Smelter Look-up'!$E:$E,0)))</f>
        <v/>
      </c>
      <c r="C1211" s="242" t="str">
        <f>IF(LEN(A1211)=0,"",INDEX('Smelter Look-up'!$C:$C,MATCH($A1211,'Smelter Look-up'!$E:$E,0)))</f>
        <v/>
      </c>
      <c r="D1211" s="236"/>
      <c r="E1211" s="236" t="str">
        <f ca="1">IF(ISERROR($V1211),"",OFFSET('Smelter Look-up'!$D$4,$V1211-4,0)&amp;"")</f>
        <v/>
      </c>
      <c r="F1211" s="236" t="str">
        <f ca="1">IF(ISERROR($V1211),"",OFFSET('Smelter Look-up'!$E$4,$V1211-4,0))</f>
        <v/>
      </c>
      <c r="G1211" s="236" t="str">
        <f ca="1">IF(C1211=$X$4,"Enter smelter details", IF(ISERROR($V1211),"",OFFSET('Smelter Look-up'!$F$4,$V1211-4,0)))</f>
        <v/>
      </c>
      <c r="H1211" s="237" t="str">
        <f ca="1">IF(ISERROR($V1211),"",OFFSET('Smelter Look-up'!$G$4,$V1211-4,0))</f>
        <v/>
      </c>
      <c r="I1211" s="238" t="str">
        <f ca="1">IF(ISERROR($V1211),"",OFFSET('Smelter Look-up'!$H$4,$V1211-4,0))</f>
        <v/>
      </c>
      <c r="J1211" s="238" t="str">
        <f ca="1">IF(ISERROR($V1211),"",OFFSET('Smelter Look-up'!$I$4,$V1211-4,0))</f>
        <v/>
      </c>
      <c r="K1211" s="240"/>
      <c r="L1211" s="240"/>
      <c r="M1211" s="240"/>
      <c r="N1211" s="240"/>
      <c r="O1211" s="240"/>
      <c r="P1211" s="239"/>
      <c r="Q1211" s="241"/>
      <c r="R1211" s="236" t="str">
        <f ca="1">IF(ISERROR($V1211),"",OFFSET('Smelter Look-up'!$C$4,$V1211-4,0)&amp;"")</f>
        <v/>
      </c>
      <c r="S1211" s="250" t="str">
        <f t="shared" ref="S1211:S1274" ca="1" si="57">IF(B1211="","",IF(ISERROR(MATCH($E1211,CL,0)),"Unknown",INDIRECT("'C'!$A$"&amp;MATCH($E1211,CL,0)+1)))</f>
        <v/>
      </c>
      <c r="T1211" s="250" t="str">
        <f ca="1">IF(B1211="","",IF(ISERROR(MATCH($J1211,SorP!$B$1:$B$6230,0)),"",INDIRECT("'SorP'!$A$"&amp;MATCH($J1211,SorP!$B$1:$B$6230,0))))</f>
        <v/>
      </c>
      <c r="U1211" s="280"/>
      <c r="V1211" s="281" t="e">
        <f>IF(C1211="",NA(),MATCH($B1211&amp;$C1211,'Smelter Look-up'!$J:$J,0))</f>
        <v>#N/A</v>
      </c>
      <c r="W1211" s="282"/>
      <c r="X1211" s="282">
        <f t="shared" ref="X1211:X1274" ca="1" si="58">IF(AND(C1211="Smelter not listed",OR(LEN(D1211)=0,LEN(E1211)=0)),1,0)</f>
        <v>0</v>
      </c>
      <c r="Y1211" s="282"/>
      <c r="Z1211" s="282"/>
      <c r="AB1211" s="284" t="str">
        <f t="shared" ref="AB1211:AB1274" si="59">B1211&amp;C1211</f>
        <v/>
      </c>
    </row>
    <row r="1212" spans="1:28" s="283" customFormat="1" ht="20.25">
      <c r="A1212" s="235"/>
      <c r="B1212" s="236" t="str">
        <f>IF(LEN(A1212)=0,"",INDEX('Smelter Look-up'!$A:$A,MATCH($A1212,'Smelter Look-up'!$E:$E,0)))</f>
        <v/>
      </c>
      <c r="C1212" s="242" t="str">
        <f>IF(LEN(A1212)=0,"",INDEX('Smelter Look-up'!$C:$C,MATCH($A1212,'Smelter Look-up'!$E:$E,0)))</f>
        <v/>
      </c>
      <c r="D1212" s="236"/>
      <c r="E1212" s="236" t="str">
        <f ca="1">IF(ISERROR($V1212),"",OFFSET('Smelter Look-up'!$D$4,$V1212-4,0)&amp;"")</f>
        <v/>
      </c>
      <c r="F1212" s="236" t="str">
        <f ca="1">IF(ISERROR($V1212),"",OFFSET('Smelter Look-up'!$E$4,$V1212-4,0))</f>
        <v/>
      </c>
      <c r="G1212" s="236" t="str">
        <f ca="1">IF(C1212=$X$4,"Enter smelter details", IF(ISERROR($V1212),"",OFFSET('Smelter Look-up'!$F$4,$V1212-4,0)))</f>
        <v/>
      </c>
      <c r="H1212" s="237" t="str">
        <f ca="1">IF(ISERROR($V1212),"",OFFSET('Smelter Look-up'!$G$4,$V1212-4,0))</f>
        <v/>
      </c>
      <c r="I1212" s="238" t="str">
        <f ca="1">IF(ISERROR($V1212),"",OFFSET('Smelter Look-up'!$H$4,$V1212-4,0))</f>
        <v/>
      </c>
      <c r="J1212" s="238" t="str">
        <f ca="1">IF(ISERROR($V1212),"",OFFSET('Smelter Look-up'!$I$4,$V1212-4,0))</f>
        <v/>
      </c>
      <c r="K1212" s="240"/>
      <c r="L1212" s="240"/>
      <c r="M1212" s="240"/>
      <c r="N1212" s="240"/>
      <c r="O1212" s="240"/>
      <c r="P1212" s="239"/>
      <c r="Q1212" s="241"/>
      <c r="R1212" s="236" t="str">
        <f ca="1">IF(ISERROR($V1212),"",OFFSET('Smelter Look-up'!$C$4,$V1212-4,0)&amp;"")</f>
        <v/>
      </c>
      <c r="S1212" s="250" t="str">
        <f t="shared" ca="1" si="57"/>
        <v/>
      </c>
      <c r="T1212" s="250" t="str">
        <f ca="1">IF(B1212="","",IF(ISERROR(MATCH($J1212,SorP!$B$1:$B$6230,0)),"",INDIRECT("'SorP'!$A$"&amp;MATCH($J1212,SorP!$B$1:$B$6230,0))))</f>
        <v/>
      </c>
      <c r="U1212" s="280"/>
      <c r="V1212" s="281" t="e">
        <f>IF(C1212="",NA(),MATCH($B1212&amp;$C1212,'Smelter Look-up'!$J:$J,0))</f>
        <v>#N/A</v>
      </c>
      <c r="W1212" s="282"/>
      <c r="X1212" s="282">
        <f t="shared" ca="1" si="58"/>
        <v>0</v>
      </c>
      <c r="Y1212" s="282"/>
      <c r="Z1212" s="282"/>
      <c r="AB1212" s="284" t="str">
        <f t="shared" si="59"/>
        <v/>
      </c>
    </row>
    <row r="1213" spans="1:28" s="283" customFormat="1" ht="20.25">
      <c r="A1213" s="235"/>
      <c r="B1213" s="236" t="str">
        <f>IF(LEN(A1213)=0,"",INDEX('Smelter Look-up'!$A:$A,MATCH($A1213,'Smelter Look-up'!$E:$E,0)))</f>
        <v/>
      </c>
      <c r="C1213" s="242" t="str">
        <f>IF(LEN(A1213)=0,"",INDEX('Smelter Look-up'!$C:$C,MATCH($A1213,'Smelter Look-up'!$E:$E,0)))</f>
        <v/>
      </c>
      <c r="D1213" s="236"/>
      <c r="E1213" s="236" t="str">
        <f ca="1">IF(ISERROR($V1213),"",OFFSET('Smelter Look-up'!$D$4,$V1213-4,0)&amp;"")</f>
        <v/>
      </c>
      <c r="F1213" s="236" t="str">
        <f ca="1">IF(ISERROR($V1213),"",OFFSET('Smelter Look-up'!$E$4,$V1213-4,0))</f>
        <v/>
      </c>
      <c r="G1213" s="236" t="str">
        <f ca="1">IF(C1213=$X$4,"Enter smelter details", IF(ISERROR($V1213),"",OFFSET('Smelter Look-up'!$F$4,$V1213-4,0)))</f>
        <v/>
      </c>
      <c r="H1213" s="237" t="str">
        <f ca="1">IF(ISERROR($V1213),"",OFFSET('Smelter Look-up'!$G$4,$V1213-4,0))</f>
        <v/>
      </c>
      <c r="I1213" s="238" t="str">
        <f ca="1">IF(ISERROR($V1213),"",OFFSET('Smelter Look-up'!$H$4,$V1213-4,0))</f>
        <v/>
      </c>
      <c r="J1213" s="238" t="str">
        <f ca="1">IF(ISERROR($V1213),"",OFFSET('Smelter Look-up'!$I$4,$V1213-4,0))</f>
        <v/>
      </c>
      <c r="K1213" s="240"/>
      <c r="L1213" s="240"/>
      <c r="M1213" s="240"/>
      <c r="N1213" s="240"/>
      <c r="O1213" s="240"/>
      <c r="P1213" s="239"/>
      <c r="Q1213" s="241"/>
      <c r="R1213" s="236" t="str">
        <f ca="1">IF(ISERROR($V1213),"",OFFSET('Smelter Look-up'!$C$4,$V1213-4,0)&amp;"")</f>
        <v/>
      </c>
      <c r="S1213" s="250" t="str">
        <f t="shared" ca="1" si="57"/>
        <v/>
      </c>
      <c r="T1213" s="250" t="str">
        <f ca="1">IF(B1213="","",IF(ISERROR(MATCH($J1213,SorP!$B$1:$B$6230,0)),"",INDIRECT("'SorP'!$A$"&amp;MATCH($J1213,SorP!$B$1:$B$6230,0))))</f>
        <v/>
      </c>
      <c r="U1213" s="280"/>
      <c r="V1213" s="281" t="e">
        <f>IF(C1213="",NA(),MATCH($B1213&amp;$C1213,'Smelter Look-up'!$J:$J,0))</f>
        <v>#N/A</v>
      </c>
      <c r="W1213" s="282"/>
      <c r="X1213" s="282">
        <f t="shared" ca="1" si="58"/>
        <v>0</v>
      </c>
      <c r="Y1213" s="282"/>
      <c r="Z1213" s="282"/>
      <c r="AB1213" s="284" t="str">
        <f t="shared" si="59"/>
        <v/>
      </c>
    </row>
    <row r="1214" spans="1:28" s="283" customFormat="1" ht="20.25">
      <c r="A1214" s="235"/>
      <c r="B1214" s="236" t="str">
        <f>IF(LEN(A1214)=0,"",INDEX('Smelter Look-up'!$A:$A,MATCH($A1214,'Smelter Look-up'!$E:$E,0)))</f>
        <v/>
      </c>
      <c r="C1214" s="242" t="str">
        <f>IF(LEN(A1214)=0,"",INDEX('Smelter Look-up'!$C:$C,MATCH($A1214,'Smelter Look-up'!$E:$E,0)))</f>
        <v/>
      </c>
      <c r="D1214" s="236"/>
      <c r="E1214" s="236" t="str">
        <f ca="1">IF(ISERROR($V1214),"",OFFSET('Smelter Look-up'!$D$4,$V1214-4,0)&amp;"")</f>
        <v/>
      </c>
      <c r="F1214" s="236" t="str">
        <f ca="1">IF(ISERROR($V1214),"",OFFSET('Smelter Look-up'!$E$4,$V1214-4,0))</f>
        <v/>
      </c>
      <c r="G1214" s="236" t="str">
        <f ca="1">IF(C1214=$X$4,"Enter smelter details", IF(ISERROR($V1214),"",OFFSET('Smelter Look-up'!$F$4,$V1214-4,0)))</f>
        <v/>
      </c>
      <c r="H1214" s="237" t="str">
        <f ca="1">IF(ISERROR($V1214),"",OFFSET('Smelter Look-up'!$G$4,$V1214-4,0))</f>
        <v/>
      </c>
      <c r="I1214" s="238" t="str">
        <f ca="1">IF(ISERROR($V1214),"",OFFSET('Smelter Look-up'!$H$4,$V1214-4,0))</f>
        <v/>
      </c>
      <c r="J1214" s="238" t="str">
        <f ca="1">IF(ISERROR($V1214),"",OFFSET('Smelter Look-up'!$I$4,$V1214-4,0))</f>
        <v/>
      </c>
      <c r="K1214" s="240"/>
      <c r="L1214" s="240"/>
      <c r="M1214" s="240"/>
      <c r="N1214" s="240"/>
      <c r="O1214" s="240"/>
      <c r="P1214" s="239"/>
      <c r="Q1214" s="241"/>
      <c r="R1214" s="236" t="str">
        <f ca="1">IF(ISERROR($V1214),"",OFFSET('Smelter Look-up'!$C$4,$V1214-4,0)&amp;"")</f>
        <v/>
      </c>
      <c r="S1214" s="250" t="str">
        <f t="shared" ca="1" si="57"/>
        <v/>
      </c>
      <c r="T1214" s="250" t="str">
        <f ca="1">IF(B1214="","",IF(ISERROR(MATCH($J1214,SorP!$B$1:$B$6230,0)),"",INDIRECT("'SorP'!$A$"&amp;MATCH($J1214,SorP!$B$1:$B$6230,0))))</f>
        <v/>
      </c>
      <c r="U1214" s="280"/>
      <c r="V1214" s="281" t="e">
        <f>IF(C1214="",NA(),MATCH($B1214&amp;$C1214,'Smelter Look-up'!$J:$J,0))</f>
        <v>#N/A</v>
      </c>
      <c r="W1214" s="282"/>
      <c r="X1214" s="282">
        <f t="shared" ca="1" si="58"/>
        <v>0</v>
      </c>
      <c r="Y1214" s="282"/>
      <c r="Z1214" s="282"/>
      <c r="AB1214" s="284" t="str">
        <f t="shared" si="59"/>
        <v/>
      </c>
    </row>
    <row r="1215" spans="1:28" s="283" customFormat="1" ht="20.25">
      <c r="A1215" s="235"/>
      <c r="B1215" s="236" t="str">
        <f>IF(LEN(A1215)=0,"",INDEX('Smelter Look-up'!$A:$A,MATCH($A1215,'Smelter Look-up'!$E:$E,0)))</f>
        <v/>
      </c>
      <c r="C1215" s="242" t="str">
        <f>IF(LEN(A1215)=0,"",INDEX('Smelter Look-up'!$C:$C,MATCH($A1215,'Smelter Look-up'!$E:$E,0)))</f>
        <v/>
      </c>
      <c r="D1215" s="236"/>
      <c r="E1215" s="236" t="str">
        <f ca="1">IF(ISERROR($V1215),"",OFFSET('Smelter Look-up'!$D$4,$V1215-4,0)&amp;"")</f>
        <v/>
      </c>
      <c r="F1215" s="236" t="str">
        <f ca="1">IF(ISERROR($V1215),"",OFFSET('Smelter Look-up'!$E$4,$V1215-4,0))</f>
        <v/>
      </c>
      <c r="G1215" s="236" t="str">
        <f ca="1">IF(C1215=$X$4,"Enter smelter details", IF(ISERROR($V1215),"",OFFSET('Smelter Look-up'!$F$4,$V1215-4,0)))</f>
        <v/>
      </c>
      <c r="H1215" s="237" t="str">
        <f ca="1">IF(ISERROR($V1215),"",OFFSET('Smelter Look-up'!$G$4,$V1215-4,0))</f>
        <v/>
      </c>
      <c r="I1215" s="238" t="str">
        <f ca="1">IF(ISERROR($V1215),"",OFFSET('Smelter Look-up'!$H$4,$V1215-4,0))</f>
        <v/>
      </c>
      <c r="J1215" s="238" t="str">
        <f ca="1">IF(ISERROR($V1215),"",OFFSET('Smelter Look-up'!$I$4,$V1215-4,0))</f>
        <v/>
      </c>
      <c r="K1215" s="240"/>
      <c r="L1215" s="240"/>
      <c r="M1215" s="240"/>
      <c r="N1215" s="240"/>
      <c r="O1215" s="240"/>
      <c r="P1215" s="239"/>
      <c r="Q1215" s="241"/>
      <c r="R1215" s="236" t="str">
        <f ca="1">IF(ISERROR($V1215),"",OFFSET('Smelter Look-up'!$C$4,$V1215-4,0)&amp;"")</f>
        <v/>
      </c>
      <c r="S1215" s="250" t="str">
        <f t="shared" ca="1" si="57"/>
        <v/>
      </c>
      <c r="T1215" s="250" t="str">
        <f ca="1">IF(B1215="","",IF(ISERROR(MATCH($J1215,SorP!$B$1:$B$6230,0)),"",INDIRECT("'SorP'!$A$"&amp;MATCH($J1215,SorP!$B$1:$B$6230,0))))</f>
        <v/>
      </c>
      <c r="U1215" s="280"/>
      <c r="V1215" s="281" t="e">
        <f>IF(C1215="",NA(),MATCH($B1215&amp;$C1215,'Smelter Look-up'!$J:$J,0))</f>
        <v>#N/A</v>
      </c>
      <c r="W1215" s="282"/>
      <c r="X1215" s="282">
        <f t="shared" ca="1" si="58"/>
        <v>0</v>
      </c>
      <c r="Y1215" s="282"/>
      <c r="Z1215" s="282"/>
      <c r="AB1215" s="284" t="str">
        <f t="shared" si="59"/>
        <v/>
      </c>
    </row>
    <row r="1216" spans="1:28" s="283" customFormat="1" ht="20.25">
      <c r="A1216" s="235"/>
      <c r="B1216" s="236" t="str">
        <f>IF(LEN(A1216)=0,"",INDEX('Smelter Look-up'!$A:$A,MATCH($A1216,'Smelter Look-up'!$E:$E,0)))</f>
        <v/>
      </c>
      <c r="C1216" s="242" t="str">
        <f>IF(LEN(A1216)=0,"",INDEX('Smelter Look-up'!$C:$C,MATCH($A1216,'Smelter Look-up'!$E:$E,0)))</f>
        <v/>
      </c>
      <c r="D1216" s="236"/>
      <c r="E1216" s="236" t="str">
        <f ca="1">IF(ISERROR($V1216),"",OFFSET('Smelter Look-up'!$D$4,$V1216-4,0)&amp;"")</f>
        <v/>
      </c>
      <c r="F1216" s="236" t="str">
        <f ca="1">IF(ISERROR($V1216),"",OFFSET('Smelter Look-up'!$E$4,$V1216-4,0))</f>
        <v/>
      </c>
      <c r="G1216" s="236" t="str">
        <f ca="1">IF(C1216=$X$4,"Enter smelter details", IF(ISERROR($V1216),"",OFFSET('Smelter Look-up'!$F$4,$V1216-4,0)))</f>
        <v/>
      </c>
      <c r="H1216" s="237" t="str">
        <f ca="1">IF(ISERROR($V1216),"",OFFSET('Smelter Look-up'!$G$4,$V1216-4,0))</f>
        <v/>
      </c>
      <c r="I1216" s="238" t="str">
        <f ca="1">IF(ISERROR($V1216),"",OFFSET('Smelter Look-up'!$H$4,$V1216-4,0))</f>
        <v/>
      </c>
      <c r="J1216" s="238" t="str">
        <f ca="1">IF(ISERROR($V1216),"",OFFSET('Smelter Look-up'!$I$4,$V1216-4,0))</f>
        <v/>
      </c>
      <c r="K1216" s="240"/>
      <c r="L1216" s="240"/>
      <c r="M1216" s="240"/>
      <c r="N1216" s="240"/>
      <c r="O1216" s="240"/>
      <c r="P1216" s="239"/>
      <c r="Q1216" s="241"/>
      <c r="R1216" s="236" t="str">
        <f ca="1">IF(ISERROR($V1216),"",OFFSET('Smelter Look-up'!$C$4,$V1216-4,0)&amp;"")</f>
        <v/>
      </c>
      <c r="S1216" s="250" t="str">
        <f t="shared" ca="1" si="57"/>
        <v/>
      </c>
      <c r="T1216" s="250" t="str">
        <f ca="1">IF(B1216="","",IF(ISERROR(MATCH($J1216,SorP!$B$1:$B$6230,0)),"",INDIRECT("'SorP'!$A$"&amp;MATCH($J1216,SorP!$B$1:$B$6230,0))))</f>
        <v/>
      </c>
      <c r="U1216" s="280"/>
      <c r="V1216" s="281" t="e">
        <f>IF(C1216="",NA(),MATCH($B1216&amp;$C1216,'Smelter Look-up'!$J:$J,0))</f>
        <v>#N/A</v>
      </c>
      <c r="W1216" s="282"/>
      <c r="X1216" s="282">
        <f t="shared" ca="1" si="58"/>
        <v>0</v>
      </c>
      <c r="Y1216" s="282"/>
      <c r="Z1216" s="282"/>
      <c r="AB1216" s="284" t="str">
        <f t="shared" si="59"/>
        <v/>
      </c>
    </row>
    <row r="1217" spans="1:28" s="283" customFormat="1" ht="20.25">
      <c r="A1217" s="235"/>
      <c r="B1217" s="236" t="str">
        <f>IF(LEN(A1217)=0,"",INDEX('Smelter Look-up'!$A:$A,MATCH($A1217,'Smelter Look-up'!$E:$E,0)))</f>
        <v/>
      </c>
      <c r="C1217" s="242" t="str">
        <f>IF(LEN(A1217)=0,"",INDEX('Smelter Look-up'!$C:$C,MATCH($A1217,'Smelter Look-up'!$E:$E,0)))</f>
        <v/>
      </c>
      <c r="D1217" s="236"/>
      <c r="E1217" s="236" t="str">
        <f ca="1">IF(ISERROR($V1217),"",OFFSET('Smelter Look-up'!$D$4,$V1217-4,0)&amp;"")</f>
        <v/>
      </c>
      <c r="F1217" s="236" t="str">
        <f ca="1">IF(ISERROR($V1217),"",OFFSET('Smelter Look-up'!$E$4,$V1217-4,0))</f>
        <v/>
      </c>
      <c r="G1217" s="236" t="str">
        <f ca="1">IF(C1217=$X$4,"Enter smelter details", IF(ISERROR($V1217),"",OFFSET('Smelter Look-up'!$F$4,$V1217-4,0)))</f>
        <v/>
      </c>
      <c r="H1217" s="237" t="str">
        <f ca="1">IF(ISERROR($V1217),"",OFFSET('Smelter Look-up'!$G$4,$V1217-4,0))</f>
        <v/>
      </c>
      <c r="I1217" s="238" t="str">
        <f ca="1">IF(ISERROR($V1217),"",OFFSET('Smelter Look-up'!$H$4,$V1217-4,0))</f>
        <v/>
      </c>
      <c r="J1217" s="238" t="str">
        <f ca="1">IF(ISERROR($V1217),"",OFFSET('Smelter Look-up'!$I$4,$V1217-4,0))</f>
        <v/>
      </c>
      <c r="K1217" s="240"/>
      <c r="L1217" s="240"/>
      <c r="M1217" s="240"/>
      <c r="N1217" s="240"/>
      <c r="O1217" s="240"/>
      <c r="P1217" s="239"/>
      <c r="Q1217" s="241"/>
      <c r="R1217" s="236" t="str">
        <f ca="1">IF(ISERROR($V1217),"",OFFSET('Smelter Look-up'!$C$4,$V1217-4,0)&amp;"")</f>
        <v/>
      </c>
      <c r="S1217" s="250" t="str">
        <f t="shared" ca="1" si="57"/>
        <v/>
      </c>
      <c r="T1217" s="250" t="str">
        <f ca="1">IF(B1217="","",IF(ISERROR(MATCH($J1217,SorP!$B$1:$B$6230,0)),"",INDIRECT("'SorP'!$A$"&amp;MATCH($J1217,SorP!$B$1:$B$6230,0))))</f>
        <v/>
      </c>
      <c r="U1217" s="280"/>
      <c r="V1217" s="281" t="e">
        <f>IF(C1217="",NA(),MATCH($B1217&amp;$C1217,'Smelter Look-up'!$J:$J,0))</f>
        <v>#N/A</v>
      </c>
      <c r="W1217" s="282"/>
      <c r="X1217" s="282">
        <f t="shared" ca="1" si="58"/>
        <v>0</v>
      </c>
      <c r="Y1217" s="282"/>
      <c r="Z1217" s="282"/>
      <c r="AB1217" s="284" t="str">
        <f t="shared" si="59"/>
        <v/>
      </c>
    </row>
    <row r="1218" spans="1:28" s="283" customFormat="1" ht="20.25">
      <c r="A1218" s="235"/>
      <c r="B1218" s="236" t="str">
        <f>IF(LEN(A1218)=0,"",INDEX('Smelter Look-up'!$A:$A,MATCH($A1218,'Smelter Look-up'!$E:$E,0)))</f>
        <v/>
      </c>
      <c r="C1218" s="242" t="str">
        <f>IF(LEN(A1218)=0,"",INDEX('Smelter Look-up'!$C:$C,MATCH($A1218,'Smelter Look-up'!$E:$E,0)))</f>
        <v/>
      </c>
      <c r="D1218" s="236"/>
      <c r="E1218" s="236" t="str">
        <f ca="1">IF(ISERROR($V1218),"",OFFSET('Smelter Look-up'!$D$4,$V1218-4,0)&amp;"")</f>
        <v/>
      </c>
      <c r="F1218" s="236" t="str">
        <f ca="1">IF(ISERROR($V1218),"",OFFSET('Smelter Look-up'!$E$4,$V1218-4,0))</f>
        <v/>
      </c>
      <c r="G1218" s="236" t="str">
        <f ca="1">IF(C1218=$X$4,"Enter smelter details", IF(ISERROR($V1218),"",OFFSET('Smelter Look-up'!$F$4,$V1218-4,0)))</f>
        <v/>
      </c>
      <c r="H1218" s="237" t="str">
        <f ca="1">IF(ISERROR($V1218),"",OFFSET('Smelter Look-up'!$G$4,$V1218-4,0))</f>
        <v/>
      </c>
      <c r="I1218" s="238" t="str">
        <f ca="1">IF(ISERROR($V1218),"",OFFSET('Smelter Look-up'!$H$4,$V1218-4,0))</f>
        <v/>
      </c>
      <c r="J1218" s="238" t="str">
        <f ca="1">IF(ISERROR($V1218),"",OFFSET('Smelter Look-up'!$I$4,$V1218-4,0))</f>
        <v/>
      </c>
      <c r="K1218" s="240"/>
      <c r="L1218" s="240"/>
      <c r="M1218" s="240"/>
      <c r="N1218" s="240"/>
      <c r="O1218" s="240"/>
      <c r="P1218" s="239"/>
      <c r="Q1218" s="241"/>
      <c r="R1218" s="236" t="str">
        <f ca="1">IF(ISERROR($V1218),"",OFFSET('Smelter Look-up'!$C$4,$V1218-4,0)&amp;"")</f>
        <v/>
      </c>
      <c r="S1218" s="250" t="str">
        <f t="shared" ca="1" si="57"/>
        <v/>
      </c>
      <c r="T1218" s="250" t="str">
        <f ca="1">IF(B1218="","",IF(ISERROR(MATCH($J1218,SorP!$B$1:$B$6230,0)),"",INDIRECT("'SorP'!$A$"&amp;MATCH($J1218,SorP!$B$1:$B$6230,0))))</f>
        <v/>
      </c>
      <c r="U1218" s="280"/>
      <c r="V1218" s="281" t="e">
        <f>IF(C1218="",NA(),MATCH($B1218&amp;$C1218,'Smelter Look-up'!$J:$J,0))</f>
        <v>#N/A</v>
      </c>
      <c r="W1218" s="282"/>
      <c r="X1218" s="282">
        <f t="shared" ca="1" si="58"/>
        <v>0</v>
      </c>
      <c r="Y1218" s="282"/>
      <c r="Z1218" s="282"/>
      <c r="AB1218" s="284" t="str">
        <f t="shared" si="59"/>
        <v/>
      </c>
    </row>
    <row r="1219" spans="1:28" s="283" customFormat="1" ht="20.25">
      <c r="A1219" s="235"/>
      <c r="B1219" s="236" t="str">
        <f>IF(LEN(A1219)=0,"",INDEX('Smelter Look-up'!$A:$A,MATCH($A1219,'Smelter Look-up'!$E:$E,0)))</f>
        <v/>
      </c>
      <c r="C1219" s="242" t="str">
        <f>IF(LEN(A1219)=0,"",INDEX('Smelter Look-up'!$C:$C,MATCH($A1219,'Smelter Look-up'!$E:$E,0)))</f>
        <v/>
      </c>
      <c r="D1219" s="236"/>
      <c r="E1219" s="236" t="str">
        <f ca="1">IF(ISERROR($V1219),"",OFFSET('Smelter Look-up'!$D$4,$V1219-4,0)&amp;"")</f>
        <v/>
      </c>
      <c r="F1219" s="236" t="str">
        <f ca="1">IF(ISERROR($V1219),"",OFFSET('Smelter Look-up'!$E$4,$V1219-4,0))</f>
        <v/>
      </c>
      <c r="G1219" s="236" t="str">
        <f ca="1">IF(C1219=$X$4,"Enter smelter details", IF(ISERROR($V1219),"",OFFSET('Smelter Look-up'!$F$4,$V1219-4,0)))</f>
        <v/>
      </c>
      <c r="H1219" s="237" t="str">
        <f ca="1">IF(ISERROR($V1219),"",OFFSET('Smelter Look-up'!$G$4,$V1219-4,0))</f>
        <v/>
      </c>
      <c r="I1219" s="238" t="str">
        <f ca="1">IF(ISERROR($V1219),"",OFFSET('Smelter Look-up'!$H$4,$V1219-4,0))</f>
        <v/>
      </c>
      <c r="J1219" s="238" t="str">
        <f ca="1">IF(ISERROR($V1219),"",OFFSET('Smelter Look-up'!$I$4,$V1219-4,0))</f>
        <v/>
      </c>
      <c r="K1219" s="240"/>
      <c r="L1219" s="240"/>
      <c r="M1219" s="240"/>
      <c r="N1219" s="240"/>
      <c r="O1219" s="240"/>
      <c r="P1219" s="239"/>
      <c r="Q1219" s="241"/>
      <c r="R1219" s="236" t="str">
        <f ca="1">IF(ISERROR($V1219),"",OFFSET('Smelter Look-up'!$C$4,$V1219-4,0)&amp;"")</f>
        <v/>
      </c>
      <c r="S1219" s="250" t="str">
        <f t="shared" ca="1" si="57"/>
        <v/>
      </c>
      <c r="T1219" s="250" t="str">
        <f ca="1">IF(B1219="","",IF(ISERROR(MATCH($J1219,SorP!$B$1:$B$6230,0)),"",INDIRECT("'SorP'!$A$"&amp;MATCH($J1219,SorP!$B$1:$B$6230,0))))</f>
        <v/>
      </c>
      <c r="U1219" s="280"/>
      <c r="V1219" s="281" t="e">
        <f>IF(C1219="",NA(),MATCH($B1219&amp;$C1219,'Smelter Look-up'!$J:$J,0))</f>
        <v>#N/A</v>
      </c>
      <c r="W1219" s="282"/>
      <c r="X1219" s="282">
        <f t="shared" ca="1" si="58"/>
        <v>0</v>
      </c>
      <c r="Y1219" s="282"/>
      <c r="Z1219" s="282"/>
      <c r="AB1219" s="284" t="str">
        <f t="shared" si="59"/>
        <v/>
      </c>
    </row>
    <row r="1220" spans="1:28" s="283" customFormat="1" ht="20.25">
      <c r="A1220" s="235"/>
      <c r="B1220" s="236" t="str">
        <f>IF(LEN(A1220)=0,"",INDEX('Smelter Look-up'!$A:$A,MATCH($A1220,'Smelter Look-up'!$E:$E,0)))</f>
        <v/>
      </c>
      <c r="C1220" s="242" t="str">
        <f>IF(LEN(A1220)=0,"",INDEX('Smelter Look-up'!$C:$C,MATCH($A1220,'Smelter Look-up'!$E:$E,0)))</f>
        <v/>
      </c>
      <c r="D1220" s="236"/>
      <c r="E1220" s="236" t="str">
        <f ca="1">IF(ISERROR($V1220),"",OFFSET('Smelter Look-up'!$D$4,$V1220-4,0)&amp;"")</f>
        <v/>
      </c>
      <c r="F1220" s="236" t="str">
        <f ca="1">IF(ISERROR($V1220),"",OFFSET('Smelter Look-up'!$E$4,$V1220-4,0))</f>
        <v/>
      </c>
      <c r="G1220" s="236" t="str">
        <f ca="1">IF(C1220=$X$4,"Enter smelter details", IF(ISERROR($V1220),"",OFFSET('Smelter Look-up'!$F$4,$V1220-4,0)))</f>
        <v/>
      </c>
      <c r="H1220" s="237" t="str">
        <f ca="1">IF(ISERROR($V1220),"",OFFSET('Smelter Look-up'!$G$4,$V1220-4,0))</f>
        <v/>
      </c>
      <c r="I1220" s="238" t="str">
        <f ca="1">IF(ISERROR($V1220),"",OFFSET('Smelter Look-up'!$H$4,$V1220-4,0))</f>
        <v/>
      </c>
      <c r="J1220" s="238" t="str">
        <f ca="1">IF(ISERROR($V1220),"",OFFSET('Smelter Look-up'!$I$4,$V1220-4,0))</f>
        <v/>
      </c>
      <c r="K1220" s="240"/>
      <c r="L1220" s="240"/>
      <c r="M1220" s="240"/>
      <c r="N1220" s="240"/>
      <c r="O1220" s="240"/>
      <c r="P1220" s="239"/>
      <c r="Q1220" s="241"/>
      <c r="R1220" s="236" t="str">
        <f ca="1">IF(ISERROR($V1220),"",OFFSET('Smelter Look-up'!$C$4,$V1220-4,0)&amp;"")</f>
        <v/>
      </c>
      <c r="S1220" s="250" t="str">
        <f t="shared" ca="1" si="57"/>
        <v/>
      </c>
      <c r="T1220" s="250" t="str">
        <f ca="1">IF(B1220="","",IF(ISERROR(MATCH($J1220,SorP!$B$1:$B$6230,0)),"",INDIRECT("'SorP'!$A$"&amp;MATCH($J1220,SorP!$B$1:$B$6230,0))))</f>
        <v/>
      </c>
      <c r="U1220" s="280"/>
      <c r="V1220" s="281" t="e">
        <f>IF(C1220="",NA(),MATCH($B1220&amp;$C1220,'Smelter Look-up'!$J:$J,0))</f>
        <v>#N/A</v>
      </c>
      <c r="W1220" s="282"/>
      <c r="X1220" s="282">
        <f t="shared" ca="1" si="58"/>
        <v>0</v>
      </c>
      <c r="Y1220" s="282"/>
      <c r="Z1220" s="282"/>
      <c r="AB1220" s="284" t="str">
        <f t="shared" si="59"/>
        <v/>
      </c>
    </row>
    <row r="1221" spans="1:28" s="283" customFormat="1" ht="20.25">
      <c r="A1221" s="235"/>
      <c r="B1221" s="236" t="str">
        <f>IF(LEN(A1221)=0,"",INDEX('Smelter Look-up'!$A:$A,MATCH($A1221,'Smelter Look-up'!$E:$E,0)))</f>
        <v/>
      </c>
      <c r="C1221" s="242" t="str">
        <f>IF(LEN(A1221)=0,"",INDEX('Smelter Look-up'!$C:$C,MATCH($A1221,'Smelter Look-up'!$E:$E,0)))</f>
        <v/>
      </c>
      <c r="D1221" s="236"/>
      <c r="E1221" s="236" t="str">
        <f ca="1">IF(ISERROR($V1221),"",OFFSET('Smelter Look-up'!$D$4,$V1221-4,0)&amp;"")</f>
        <v/>
      </c>
      <c r="F1221" s="236" t="str">
        <f ca="1">IF(ISERROR($V1221),"",OFFSET('Smelter Look-up'!$E$4,$V1221-4,0))</f>
        <v/>
      </c>
      <c r="G1221" s="236" t="str">
        <f ca="1">IF(C1221=$X$4,"Enter smelter details", IF(ISERROR($V1221),"",OFFSET('Smelter Look-up'!$F$4,$V1221-4,0)))</f>
        <v/>
      </c>
      <c r="H1221" s="237" t="str">
        <f ca="1">IF(ISERROR($V1221),"",OFFSET('Smelter Look-up'!$G$4,$V1221-4,0))</f>
        <v/>
      </c>
      <c r="I1221" s="238" t="str">
        <f ca="1">IF(ISERROR($V1221),"",OFFSET('Smelter Look-up'!$H$4,$V1221-4,0))</f>
        <v/>
      </c>
      <c r="J1221" s="238" t="str">
        <f ca="1">IF(ISERROR($V1221),"",OFFSET('Smelter Look-up'!$I$4,$V1221-4,0))</f>
        <v/>
      </c>
      <c r="K1221" s="240"/>
      <c r="L1221" s="240"/>
      <c r="M1221" s="240"/>
      <c r="N1221" s="240"/>
      <c r="O1221" s="240"/>
      <c r="P1221" s="239"/>
      <c r="Q1221" s="241"/>
      <c r="R1221" s="236" t="str">
        <f ca="1">IF(ISERROR($V1221),"",OFFSET('Smelter Look-up'!$C$4,$V1221-4,0)&amp;"")</f>
        <v/>
      </c>
      <c r="S1221" s="250" t="str">
        <f t="shared" ca="1" si="57"/>
        <v/>
      </c>
      <c r="T1221" s="250" t="str">
        <f ca="1">IF(B1221="","",IF(ISERROR(MATCH($J1221,SorP!$B$1:$B$6230,0)),"",INDIRECT("'SorP'!$A$"&amp;MATCH($J1221,SorP!$B$1:$B$6230,0))))</f>
        <v/>
      </c>
      <c r="U1221" s="280"/>
      <c r="V1221" s="281" t="e">
        <f>IF(C1221="",NA(),MATCH($B1221&amp;$C1221,'Smelter Look-up'!$J:$J,0))</f>
        <v>#N/A</v>
      </c>
      <c r="W1221" s="282"/>
      <c r="X1221" s="282">
        <f t="shared" ca="1" si="58"/>
        <v>0</v>
      </c>
      <c r="Y1221" s="282"/>
      <c r="Z1221" s="282"/>
      <c r="AB1221" s="284" t="str">
        <f t="shared" si="59"/>
        <v/>
      </c>
    </row>
    <row r="1222" spans="1:28" s="283" customFormat="1" ht="20.25">
      <c r="A1222" s="235"/>
      <c r="B1222" s="236" t="str">
        <f>IF(LEN(A1222)=0,"",INDEX('Smelter Look-up'!$A:$A,MATCH($A1222,'Smelter Look-up'!$E:$E,0)))</f>
        <v/>
      </c>
      <c r="C1222" s="242" t="str">
        <f>IF(LEN(A1222)=0,"",INDEX('Smelter Look-up'!$C:$C,MATCH($A1222,'Smelter Look-up'!$E:$E,0)))</f>
        <v/>
      </c>
      <c r="D1222" s="236"/>
      <c r="E1222" s="236" t="str">
        <f ca="1">IF(ISERROR($V1222),"",OFFSET('Smelter Look-up'!$D$4,$V1222-4,0)&amp;"")</f>
        <v/>
      </c>
      <c r="F1222" s="236" t="str">
        <f ca="1">IF(ISERROR($V1222),"",OFFSET('Smelter Look-up'!$E$4,$V1222-4,0))</f>
        <v/>
      </c>
      <c r="G1222" s="236" t="str">
        <f ca="1">IF(C1222=$X$4,"Enter smelter details", IF(ISERROR($V1222),"",OFFSET('Smelter Look-up'!$F$4,$V1222-4,0)))</f>
        <v/>
      </c>
      <c r="H1222" s="237" t="str">
        <f ca="1">IF(ISERROR($V1222),"",OFFSET('Smelter Look-up'!$G$4,$V1222-4,0))</f>
        <v/>
      </c>
      <c r="I1222" s="238" t="str">
        <f ca="1">IF(ISERROR($V1222),"",OFFSET('Smelter Look-up'!$H$4,$V1222-4,0))</f>
        <v/>
      </c>
      <c r="J1222" s="238" t="str">
        <f ca="1">IF(ISERROR($V1222),"",OFFSET('Smelter Look-up'!$I$4,$V1222-4,0))</f>
        <v/>
      </c>
      <c r="K1222" s="240"/>
      <c r="L1222" s="240"/>
      <c r="M1222" s="240"/>
      <c r="N1222" s="240"/>
      <c r="O1222" s="240"/>
      <c r="P1222" s="239"/>
      <c r="Q1222" s="241"/>
      <c r="R1222" s="236" t="str">
        <f ca="1">IF(ISERROR($V1222),"",OFFSET('Smelter Look-up'!$C$4,$V1222-4,0)&amp;"")</f>
        <v/>
      </c>
      <c r="S1222" s="250" t="str">
        <f t="shared" ca="1" si="57"/>
        <v/>
      </c>
      <c r="T1222" s="250" t="str">
        <f ca="1">IF(B1222="","",IF(ISERROR(MATCH($J1222,SorP!$B$1:$B$6230,0)),"",INDIRECT("'SorP'!$A$"&amp;MATCH($J1222,SorP!$B$1:$B$6230,0))))</f>
        <v/>
      </c>
      <c r="U1222" s="280"/>
      <c r="V1222" s="281" t="e">
        <f>IF(C1222="",NA(),MATCH($B1222&amp;$C1222,'Smelter Look-up'!$J:$J,0))</f>
        <v>#N/A</v>
      </c>
      <c r="W1222" s="282"/>
      <c r="X1222" s="282">
        <f t="shared" ca="1" si="58"/>
        <v>0</v>
      </c>
      <c r="Y1222" s="282"/>
      <c r="Z1222" s="282"/>
      <c r="AB1222" s="284" t="str">
        <f t="shared" si="59"/>
        <v/>
      </c>
    </row>
    <row r="1223" spans="1:28" s="283" customFormat="1" ht="20.25">
      <c r="A1223" s="235"/>
      <c r="B1223" s="236" t="str">
        <f>IF(LEN(A1223)=0,"",INDEX('Smelter Look-up'!$A:$A,MATCH($A1223,'Smelter Look-up'!$E:$E,0)))</f>
        <v/>
      </c>
      <c r="C1223" s="242" t="str">
        <f>IF(LEN(A1223)=0,"",INDEX('Smelter Look-up'!$C:$C,MATCH($A1223,'Smelter Look-up'!$E:$E,0)))</f>
        <v/>
      </c>
      <c r="D1223" s="236"/>
      <c r="E1223" s="236" t="str">
        <f ca="1">IF(ISERROR($V1223),"",OFFSET('Smelter Look-up'!$D$4,$V1223-4,0)&amp;"")</f>
        <v/>
      </c>
      <c r="F1223" s="236" t="str">
        <f ca="1">IF(ISERROR($V1223),"",OFFSET('Smelter Look-up'!$E$4,$V1223-4,0))</f>
        <v/>
      </c>
      <c r="G1223" s="236" t="str">
        <f ca="1">IF(C1223=$X$4,"Enter smelter details", IF(ISERROR($V1223),"",OFFSET('Smelter Look-up'!$F$4,$V1223-4,0)))</f>
        <v/>
      </c>
      <c r="H1223" s="237" t="str">
        <f ca="1">IF(ISERROR($V1223),"",OFFSET('Smelter Look-up'!$G$4,$V1223-4,0))</f>
        <v/>
      </c>
      <c r="I1223" s="238" t="str">
        <f ca="1">IF(ISERROR($V1223),"",OFFSET('Smelter Look-up'!$H$4,$V1223-4,0))</f>
        <v/>
      </c>
      <c r="J1223" s="238" t="str">
        <f ca="1">IF(ISERROR($V1223),"",OFFSET('Smelter Look-up'!$I$4,$V1223-4,0))</f>
        <v/>
      </c>
      <c r="K1223" s="240"/>
      <c r="L1223" s="240"/>
      <c r="M1223" s="240"/>
      <c r="N1223" s="240"/>
      <c r="O1223" s="240"/>
      <c r="P1223" s="239"/>
      <c r="Q1223" s="241"/>
      <c r="R1223" s="236" t="str">
        <f ca="1">IF(ISERROR($V1223),"",OFFSET('Smelter Look-up'!$C$4,$V1223-4,0)&amp;"")</f>
        <v/>
      </c>
      <c r="S1223" s="250" t="str">
        <f t="shared" ca="1" si="57"/>
        <v/>
      </c>
      <c r="T1223" s="250" t="str">
        <f ca="1">IF(B1223="","",IF(ISERROR(MATCH($J1223,SorP!$B$1:$B$6230,0)),"",INDIRECT("'SorP'!$A$"&amp;MATCH($J1223,SorP!$B$1:$B$6230,0))))</f>
        <v/>
      </c>
      <c r="U1223" s="280"/>
      <c r="V1223" s="281" t="e">
        <f>IF(C1223="",NA(),MATCH($B1223&amp;$C1223,'Smelter Look-up'!$J:$J,0))</f>
        <v>#N/A</v>
      </c>
      <c r="W1223" s="282"/>
      <c r="X1223" s="282">
        <f t="shared" ca="1" si="58"/>
        <v>0</v>
      </c>
      <c r="Y1223" s="282"/>
      <c r="Z1223" s="282"/>
      <c r="AB1223" s="284" t="str">
        <f t="shared" si="59"/>
        <v/>
      </c>
    </row>
    <row r="1224" spans="1:28" s="283" customFormat="1" ht="20.25">
      <c r="A1224" s="235"/>
      <c r="B1224" s="236" t="str">
        <f>IF(LEN(A1224)=0,"",INDEX('Smelter Look-up'!$A:$A,MATCH($A1224,'Smelter Look-up'!$E:$E,0)))</f>
        <v/>
      </c>
      <c r="C1224" s="242" t="str">
        <f>IF(LEN(A1224)=0,"",INDEX('Smelter Look-up'!$C:$C,MATCH($A1224,'Smelter Look-up'!$E:$E,0)))</f>
        <v/>
      </c>
      <c r="D1224" s="236"/>
      <c r="E1224" s="236" t="str">
        <f ca="1">IF(ISERROR($V1224),"",OFFSET('Smelter Look-up'!$D$4,$V1224-4,0)&amp;"")</f>
        <v/>
      </c>
      <c r="F1224" s="236" t="str">
        <f ca="1">IF(ISERROR($V1224),"",OFFSET('Smelter Look-up'!$E$4,$V1224-4,0))</f>
        <v/>
      </c>
      <c r="G1224" s="236" t="str">
        <f ca="1">IF(C1224=$X$4,"Enter smelter details", IF(ISERROR($V1224),"",OFFSET('Smelter Look-up'!$F$4,$V1224-4,0)))</f>
        <v/>
      </c>
      <c r="H1224" s="237" t="str">
        <f ca="1">IF(ISERROR($V1224),"",OFFSET('Smelter Look-up'!$G$4,$V1224-4,0))</f>
        <v/>
      </c>
      <c r="I1224" s="238" t="str">
        <f ca="1">IF(ISERROR($V1224),"",OFFSET('Smelter Look-up'!$H$4,$V1224-4,0))</f>
        <v/>
      </c>
      <c r="J1224" s="238" t="str">
        <f ca="1">IF(ISERROR($V1224),"",OFFSET('Smelter Look-up'!$I$4,$V1224-4,0))</f>
        <v/>
      </c>
      <c r="K1224" s="240"/>
      <c r="L1224" s="240"/>
      <c r="M1224" s="240"/>
      <c r="N1224" s="240"/>
      <c r="O1224" s="240"/>
      <c r="P1224" s="239"/>
      <c r="Q1224" s="241"/>
      <c r="R1224" s="236" t="str">
        <f ca="1">IF(ISERROR($V1224),"",OFFSET('Smelter Look-up'!$C$4,$V1224-4,0)&amp;"")</f>
        <v/>
      </c>
      <c r="S1224" s="250" t="str">
        <f t="shared" ca="1" si="57"/>
        <v/>
      </c>
      <c r="T1224" s="250" t="str">
        <f ca="1">IF(B1224="","",IF(ISERROR(MATCH($J1224,SorP!$B$1:$B$6230,0)),"",INDIRECT("'SorP'!$A$"&amp;MATCH($J1224,SorP!$B$1:$B$6230,0))))</f>
        <v/>
      </c>
      <c r="U1224" s="280"/>
      <c r="V1224" s="281" t="e">
        <f>IF(C1224="",NA(),MATCH($B1224&amp;$C1224,'Smelter Look-up'!$J:$J,0))</f>
        <v>#N/A</v>
      </c>
      <c r="W1224" s="282"/>
      <c r="X1224" s="282">
        <f t="shared" ca="1" si="58"/>
        <v>0</v>
      </c>
      <c r="Y1224" s="282"/>
      <c r="Z1224" s="282"/>
      <c r="AB1224" s="284" t="str">
        <f t="shared" si="59"/>
        <v/>
      </c>
    </row>
    <row r="1225" spans="1:28" s="283" customFormat="1" ht="20.25">
      <c r="A1225" s="235"/>
      <c r="B1225" s="236" t="str">
        <f>IF(LEN(A1225)=0,"",INDEX('Smelter Look-up'!$A:$A,MATCH($A1225,'Smelter Look-up'!$E:$E,0)))</f>
        <v/>
      </c>
      <c r="C1225" s="242" t="str">
        <f>IF(LEN(A1225)=0,"",INDEX('Smelter Look-up'!$C:$C,MATCH($A1225,'Smelter Look-up'!$E:$E,0)))</f>
        <v/>
      </c>
      <c r="D1225" s="236"/>
      <c r="E1225" s="236" t="str">
        <f ca="1">IF(ISERROR($V1225),"",OFFSET('Smelter Look-up'!$D$4,$V1225-4,0)&amp;"")</f>
        <v/>
      </c>
      <c r="F1225" s="236" t="str">
        <f ca="1">IF(ISERROR($V1225),"",OFFSET('Smelter Look-up'!$E$4,$V1225-4,0))</f>
        <v/>
      </c>
      <c r="G1225" s="236" t="str">
        <f ca="1">IF(C1225=$X$4,"Enter smelter details", IF(ISERROR($V1225),"",OFFSET('Smelter Look-up'!$F$4,$V1225-4,0)))</f>
        <v/>
      </c>
      <c r="H1225" s="237" t="str">
        <f ca="1">IF(ISERROR($V1225),"",OFFSET('Smelter Look-up'!$G$4,$V1225-4,0))</f>
        <v/>
      </c>
      <c r="I1225" s="238" t="str">
        <f ca="1">IF(ISERROR($V1225),"",OFFSET('Smelter Look-up'!$H$4,$V1225-4,0))</f>
        <v/>
      </c>
      <c r="J1225" s="238" t="str">
        <f ca="1">IF(ISERROR($V1225),"",OFFSET('Smelter Look-up'!$I$4,$V1225-4,0))</f>
        <v/>
      </c>
      <c r="K1225" s="240"/>
      <c r="L1225" s="240"/>
      <c r="M1225" s="240"/>
      <c r="N1225" s="240"/>
      <c r="O1225" s="240"/>
      <c r="P1225" s="239"/>
      <c r="Q1225" s="241"/>
      <c r="R1225" s="236" t="str">
        <f ca="1">IF(ISERROR($V1225),"",OFFSET('Smelter Look-up'!$C$4,$V1225-4,0)&amp;"")</f>
        <v/>
      </c>
      <c r="S1225" s="250" t="str">
        <f t="shared" ca="1" si="57"/>
        <v/>
      </c>
      <c r="T1225" s="250" t="str">
        <f ca="1">IF(B1225="","",IF(ISERROR(MATCH($J1225,SorP!$B$1:$B$6230,0)),"",INDIRECT("'SorP'!$A$"&amp;MATCH($J1225,SorP!$B$1:$B$6230,0))))</f>
        <v/>
      </c>
      <c r="U1225" s="280"/>
      <c r="V1225" s="281" t="e">
        <f>IF(C1225="",NA(),MATCH($B1225&amp;$C1225,'Smelter Look-up'!$J:$J,0))</f>
        <v>#N/A</v>
      </c>
      <c r="W1225" s="282"/>
      <c r="X1225" s="282">
        <f t="shared" ca="1" si="58"/>
        <v>0</v>
      </c>
      <c r="Y1225" s="282"/>
      <c r="Z1225" s="282"/>
      <c r="AB1225" s="284" t="str">
        <f t="shared" si="59"/>
        <v/>
      </c>
    </row>
    <row r="1226" spans="1:28" s="283" customFormat="1" ht="20.25">
      <c r="A1226" s="235"/>
      <c r="B1226" s="236" t="str">
        <f>IF(LEN(A1226)=0,"",INDEX('Smelter Look-up'!$A:$A,MATCH($A1226,'Smelter Look-up'!$E:$E,0)))</f>
        <v/>
      </c>
      <c r="C1226" s="242" t="str">
        <f>IF(LEN(A1226)=0,"",INDEX('Smelter Look-up'!$C:$C,MATCH($A1226,'Smelter Look-up'!$E:$E,0)))</f>
        <v/>
      </c>
      <c r="D1226" s="236"/>
      <c r="E1226" s="236" t="str">
        <f ca="1">IF(ISERROR($V1226),"",OFFSET('Smelter Look-up'!$D$4,$V1226-4,0)&amp;"")</f>
        <v/>
      </c>
      <c r="F1226" s="236" t="str">
        <f ca="1">IF(ISERROR($V1226),"",OFFSET('Smelter Look-up'!$E$4,$V1226-4,0))</f>
        <v/>
      </c>
      <c r="G1226" s="236" t="str">
        <f ca="1">IF(C1226=$X$4,"Enter smelter details", IF(ISERROR($V1226),"",OFFSET('Smelter Look-up'!$F$4,$V1226-4,0)))</f>
        <v/>
      </c>
      <c r="H1226" s="237" t="str">
        <f ca="1">IF(ISERROR($V1226),"",OFFSET('Smelter Look-up'!$G$4,$V1226-4,0))</f>
        <v/>
      </c>
      <c r="I1226" s="238" t="str">
        <f ca="1">IF(ISERROR($V1226),"",OFFSET('Smelter Look-up'!$H$4,$V1226-4,0))</f>
        <v/>
      </c>
      <c r="J1226" s="238" t="str">
        <f ca="1">IF(ISERROR($V1226),"",OFFSET('Smelter Look-up'!$I$4,$V1226-4,0))</f>
        <v/>
      </c>
      <c r="K1226" s="240"/>
      <c r="L1226" s="240"/>
      <c r="M1226" s="240"/>
      <c r="N1226" s="240"/>
      <c r="O1226" s="240"/>
      <c r="P1226" s="239"/>
      <c r="Q1226" s="241"/>
      <c r="R1226" s="236" t="str">
        <f ca="1">IF(ISERROR($V1226),"",OFFSET('Smelter Look-up'!$C$4,$V1226-4,0)&amp;"")</f>
        <v/>
      </c>
      <c r="S1226" s="250" t="str">
        <f t="shared" ca="1" si="57"/>
        <v/>
      </c>
      <c r="T1226" s="250" t="str">
        <f ca="1">IF(B1226="","",IF(ISERROR(MATCH($J1226,SorP!$B$1:$B$6230,0)),"",INDIRECT("'SorP'!$A$"&amp;MATCH($J1226,SorP!$B$1:$B$6230,0))))</f>
        <v/>
      </c>
      <c r="U1226" s="280"/>
      <c r="V1226" s="281" t="e">
        <f>IF(C1226="",NA(),MATCH($B1226&amp;$C1226,'Smelter Look-up'!$J:$J,0))</f>
        <v>#N/A</v>
      </c>
      <c r="W1226" s="282"/>
      <c r="X1226" s="282">
        <f t="shared" ca="1" si="58"/>
        <v>0</v>
      </c>
      <c r="Y1226" s="282"/>
      <c r="Z1226" s="282"/>
      <c r="AB1226" s="284" t="str">
        <f t="shared" si="59"/>
        <v/>
      </c>
    </row>
    <row r="1227" spans="1:28" s="283" customFormat="1" ht="20.25">
      <c r="A1227" s="235"/>
      <c r="B1227" s="236" t="str">
        <f>IF(LEN(A1227)=0,"",INDEX('Smelter Look-up'!$A:$A,MATCH($A1227,'Smelter Look-up'!$E:$E,0)))</f>
        <v/>
      </c>
      <c r="C1227" s="242" t="str">
        <f>IF(LEN(A1227)=0,"",INDEX('Smelter Look-up'!$C:$C,MATCH($A1227,'Smelter Look-up'!$E:$E,0)))</f>
        <v/>
      </c>
      <c r="D1227" s="236"/>
      <c r="E1227" s="236" t="str">
        <f ca="1">IF(ISERROR($V1227),"",OFFSET('Smelter Look-up'!$D$4,$V1227-4,0)&amp;"")</f>
        <v/>
      </c>
      <c r="F1227" s="236" t="str">
        <f ca="1">IF(ISERROR($V1227),"",OFFSET('Smelter Look-up'!$E$4,$V1227-4,0))</f>
        <v/>
      </c>
      <c r="G1227" s="236" t="str">
        <f ca="1">IF(C1227=$X$4,"Enter smelter details", IF(ISERROR($V1227),"",OFFSET('Smelter Look-up'!$F$4,$V1227-4,0)))</f>
        <v/>
      </c>
      <c r="H1227" s="237" t="str">
        <f ca="1">IF(ISERROR($V1227),"",OFFSET('Smelter Look-up'!$G$4,$V1227-4,0))</f>
        <v/>
      </c>
      <c r="I1227" s="238" t="str">
        <f ca="1">IF(ISERROR($V1227),"",OFFSET('Smelter Look-up'!$H$4,$V1227-4,0))</f>
        <v/>
      </c>
      <c r="J1227" s="238" t="str">
        <f ca="1">IF(ISERROR($V1227),"",OFFSET('Smelter Look-up'!$I$4,$V1227-4,0))</f>
        <v/>
      </c>
      <c r="K1227" s="240"/>
      <c r="L1227" s="240"/>
      <c r="M1227" s="240"/>
      <c r="N1227" s="240"/>
      <c r="O1227" s="240"/>
      <c r="P1227" s="239"/>
      <c r="Q1227" s="241"/>
      <c r="R1227" s="236" t="str">
        <f ca="1">IF(ISERROR($V1227),"",OFFSET('Smelter Look-up'!$C$4,$V1227-4,0)&amp;"")</f>
        <v/>
      </c>
      <c r="S1227" s="250" t="str">
        <f t="shared" ca="1" si="57"/>
        <v/>
      </c>
      <c r="T1227" s="250" t="str">
        <f ca="1">IF(B1227="","",IF(ISERROR(MATCH($J1227,SorP!$B$1:$B$6230,0)),"",INDIRECT("'SorP'!$A$"&amp;MATCH($J1227,SorP!$B$1:$B$6230,0))))</f>
        <v/>
      </c>
      <c r="U1227" s="280"/>
      <c r="V1227" s="281" t="e">
        <f>IF(C1227="",NA(),MATCH($B1227&amp;$C1227,'Smelter Look-up'!$J:$J,0))</f>
        <v>#N/A</v>
      </c>
      <c r="W1227" s="282"/>
      <c r="X1227" s="282">
        <f t="shared" ca="1" si="58"/>
        <v>0</v>
      </c>
      <c r="Y1227" s="282"/>
      <c r="Z1227" s="282"/>
      <c r="AB1227" s="284" t="str">
        <f t="shared" si="59"/>
        <v/>
      </c>
    </row>
    <row r="1228" spans="1:28" s="283" customFormat="1" ht="20.25">
      <c r="A1228" s="235"/>
      <c r="B1228" s="236" t="str">
        <f>IF(LEN(A1228)=0,"",INDEX('Smelter Look-up'!$A:$A,MATCH($A1228,'Smelter Look-up'!$E:$E,0)))</f>
        <v/>
      </c>
      <c r="C1228" s="242" t="str">
        <f>IF(LEN(A1228)=0,"",INDEX('Smelter Look-up'!$C:$C,MATCH($A1228,'Smelter Look-up'!$E:$E,0)))</f>
        <v/>
      </c>
      <c r="D1228" s="236"/>
      <c r="E1228" s="236" t="str">
        <f ca="1">IF(ISERROR($V1228),"",OFFSET('Smelter Look-up'!$D$4,$V1228-4,0)&amp;"")</f>
        <v/>
      </c>
      <c r="F1228" s="236" t="str">
        <f ca="1">IF(ISERROR($V1228),"",OFFSET('Smelter Look-up'!$E$4,$V1228-4,0))</f>
        <v/>
      </c>
      <c r="G1228" s="236" t="str">
        <f ca="1">IF(C1228=$X$4,"Enter smelter details", IF(ISERROR($V1228),"",OFFSET('Smelter Look-up'!$F$4,$V1228-4,0)))</f>
        <v/>
      </c>
      <c r="H1228" s="237" t="str">
        <f ca="1">IF(ISERROR($V1228),"",OFFSET('Smelter Look-up'!$G$4,$V1228-4,0))</f>
        <v/>
      </c>
      <c r="I1228" s="238" t="str">
        <f ca="1">IF(ISERROR($V1228),"",OFFSET('Smelter Look-up'!$H$4,$V1228-4,0))</f>
        <v/>
      </c>
      <c r="J1228" s="238" t="str">
        <f ca="1">IF(ISERROR($V1228),"",OFFSET('Smelter Look-up'!$I$4,$V1228-4,0))</f>
        <v/>
      </c>
      <c r="K1228" s="240"/>
      <c r="L1228" s="240"/>
      <c r="M1228" s="240"/>
      <c r="N1228" s="240"/>
      <c r="O1228" s="240"/>
      <c r="P1228" s="239"/>
      <c r="Q1228" s="241"/>
      <c r="R1228" s="236" t="str">
        <f ca="1">IF(ISERROR($V1228),"",OFFSET('Smelter Look-up'!$C$4,$V1228-4,0)&amp;"")</f>
        <v/>
      </c>
      <c r="S1228" s="250" t="str">
        <f t="shared" ca="1" si="57"/>
        <v/>
      </c>
      <c r="T1228" s="250" t="str">
        <f ca="1">IF(B1228="","",IF(ISERROR(MATCH($J1228,SorP!$B$1:$B$6230,0)),"",INDIRECT("'SorP'!$A$"&amp;MATCH($J1228,SorP!$B$1:$B$6230,0))))</f>
        <v/>
      </c>
      <c r="U1228" s="280"/>
      <c r="V1228" s="281" t="e">
        <f>IF(C1228="",NA(),MATCH($B1228&amp;$C1228,'Smelter Look-up'!$J:$J,0))</f>
        <v>#N/A</v>
      </c>
      <c r="W1228" s="282"/>
      <c r="X1228" s="282">
        <f t="shared" ca="1" si="58"/>
        <v>0</v>
      </c>
      <c r="Y1228" s="282"/>
      <c r="Z1228" s="282"/>
      <c r="AB1228" s="284" t="str">
        <f t="shared" si="59"/>
        <v/>
      </c>
    </row>
    <row r="1229" spans="1:28" s="283" customFormat="1" ht="20.25">
      <c r="A1229" s="235"/>
      <c r="B1229" s="236" t="str">
        <f>IF(LEN(A1229)=0,"",INDEX('Smelter Look-up'!$A:$A,MATCH($A1229,'Smelter Look-up'!$E:$E,0)))</f>
        <v/>
      </c>
      <c r="C1229" s="242" t="str">
        <f>IF(LEN(A1229)=0,"",INDEX('Smelter Look-up'!$C:$C,MATCH($A1229,'Smelter Look-up'!$E:$E,0)))</f>
        <v/>
      </c>
      <c r="D1229" s="236"/>
      <c r="E1229" s="236" t="str">
        <f ca="1">IF(ISERROR($V1229),"",OFFSET('Smelter Look-up'!$D$4,$V1229-4,0)&amp;"")</f>
        <v/>
      </c>
      <c r="F1229" s="236" t="str">
        <f ca="1">IF(ISERROR($V1229),"",OFFSET('Smelter Look-up'!$E$4,$V1229-4,0))</f>
        <v/>
      </c>
      <c r="G1229" s="236" t="str">
        <f ca="1">IF(C1229=$X$4,"Enter smelter details", IF(ISERROR($V1229),"",OFFSET('Smelter Look-up'!$F$4,$V1229-4,0)))</f>
        <v/>
      </c>
      <c r="H1229" s="237" t="str">
        <f ca="1">IF(ISERROR($V1229),"",OFFSET('Smelter Look-up'!$G$4,$V1229-4,0))</f>
        <v/>
      </c>
      <c r="I1229" s="238" t="str">
        <f ca="1">IF(ISERROR($V1229),"",OFFSET('Smelter Look-up'!$H$4,$V1229-4,0))</f>
        <v/>
      </c>
      <c r="J1229" s="238" t="str">
        <f ca="1">IF(ISERROR($V1229),"",OFFSET('Smelter Look-up'!$I$4,$V1229-4,0))</f>
        <v/>
      </c>
      <c r="K1229" s="240"/>
      <c r="L1229" s="240"/>
      <c r="M1229" s="240"/>
      <c r="N1229" s="240"/>
      <c r="O1229" s="240"/>
      <c r="P1229" s="239"/>
      <c r="Q1229" s="241"/>
      <c r="R1229" s="236" t="str">
        <f ca="1">IF(ISERROR($V1229),"",OFFSET('Smelter Look-up'!$C$4,$V1229-4,0)&amp;"")</f>
        <v/>
      </c>
      <c r="S1229" s="250" t="str">
        <f t="shared" ca="1" si="57"/>
        <v/>
      </c>
      <c r="T1229" s="250" t="str">
        <f ca="1">IF(B1229="","",IF(ISERROR(MATCH($J1229,SorP!$B$1:$B$6230,0)),"",INDIRECT("'SorP'!$A$"&amp;MATCH($J1229,SorP!$B$1:$B$6230,0))))</f>
        <v/>
      </c>
      <c r="U1229" s="280"/>
      <c r="V1229" s="281" t="e">
        <f>IF(C1229="",NA(),MATCH($B1229&amp;$C1229,'Smelter Look-up'!$J:$J,0))</f>
        <v>#N/A</v>
      </c>
      <c r="W1229" s="282"/>
      <c r="X1229" s="282">
        <f t="shared" ca="1" si="58"/>
        <v>0</v>
      </c>
      <c r="Y1229" s="282"/>
      <c r="Z1229" s="282"/>
      <c r="AB1229" s="284" t="str">
        <f t="shared" si="59"/>
        <v/>
      </c>
    </row>
    <row r="1230" spans="1:28" s="283" customFormat="1" ht="20.25">
      <c r="A1230" s="235"/>
      <c r="B1230" s="236" t="str">
        <f>IF(LEN(A1230)=0,"",INDEX('Smelter Look-up'!$A:$A,MATCH($A1230,'Smelter Look-up'!$E:$E,0)))</f>
        <v/>
      </c>
      <c r="C1230" s="242" t="str">
        <f>IF(LEN(A1230)=0,"",INDEX('Smelter Look-up'!$C:$C,MATCH($A1230,'Smelter Look-up'!$E:$E,0)))</f>
        <v/>
      </c>
      <c r="D1230" s="236"/>
      <c r="E1230" s="236" t="str">
        <f ca="1">IF(ISERROR($V1230),"",OFFSET('Smelter Look-up'!$D$4,$V1230-4,0)&amp;"")</f>
        <v/>
      </c>
      <c r="F1230" s="236" t="str">
        <f ca="1">IF(ISERROR($V1230),"",OFFSET('Smelter Look-up'!$E$4,$V1230-4,0))</f>
        <v/>
      </c>
      <c r="G1230" s="236" t="str">
        <f ca="1">IF(C1230=$X$4,"Enter smelter details", IF(ISERROR($V1230),"",OFFSET('Smelter Look-up'!$F$4,$V1230-4,0)))</f>
        <v/>
      </c>
      <c r="H1230" s="237" t="str">
        <f ca="1">IF(ISERROR($V1230),"",OFFSET('Smelter Look-up'!$G$4,$V1230-4,0))</f>
        <v/>
      </c>
      <c r="I1230" s="238" t="str">
        <f ca="1">IF(ISERROR($V1230),"",OFFSET('Smelter Look-up'!$H$4,$V1230-4,0))</f>
        <v/>
      </c>
      <c r="J1230" s="238" t="str">
        <f ca="1">IF(ISERROR($V1230),"",OFFSET('Smelter Look-up'!$I$4,$V1230-4,0))</f>
        <v/>
      </c>
      <c r="K1230" s="240"/>
      <c r="L1230" s="240"/>
      <c r="M1230" s="240"/>
      <c r="N1230" s="240"/>
      <c r="O1230" s="240"/>
      <c r="P1230" s="239"/>
      <c r="Q1230" s="241"/>
      <c r="R1230" s="236" t="str">
        <f ca="1">IF(ISERROR($V1230),"",OFFSET('Smelter Look-up'!$C$4,$V1230-4,0)&amp;"")</f>
        <v/>
      </c>
      <c r="S1230" s="250" t="str">
        <f t="shared" ca="1" si="57"/>
        <v/>
      </c>
      <c r="T1230" s="250" t="str">
        <f ca="1">IF(B1230="","",IF(ISERROR(MATCH($J1230,SorP!$B$1:$B$6230,0)),"",INDIRECT("'SorP'!$A$"&amp;MATCH($J1230,SorP!$B$1:$B$6230,0))))</f>
        <v/>
      </c>
      <c r="U1230" s="280"/>
      <c r="V1230" s="281" t="e">
        <f>IF(C1230="",NA(),MATCH($B1230&amp;$C1230,'Smelter Look-up'!$J:$J,0))</f>
        <v>#N/A</v>
      </c>
      <c r="W1230" s="282"/>
      <c r="X1230" s="282">
        <f t="shared" ca="1" si="58"/>
        <v>0</v>
      </c>
      <c r="Y1230" s="282"/>
      <c r="Z1230" s="282"/>
      <c r="AB1230" s="284" t="str">
        <f t="shared" si="59"/>
        <v/>
      </c>
    </row>
    <row r="1231" spans="1:28" s="283" customFormat="1" ht="20.25">
      <c r="A1231" s="235"/>
      <c r="B1231" s="236" t="str">
        <f>IF(LEN(A1231)=0,"",INDEX('Smelter Look-up'!$A:$A,MATCH($A1231,'Smelter Look-up'!$E:$E,0)))</f>
        <v/>
      </c>
      <c r="C1231" s="242" t="str">
        <f>IF(LEN(A1231)=0,"",INDEX('Smelter Look-up'!$C:$C,MATCH($A1231,'Smelter Look-up'!$E:$E,0)))</f>
        <v/>
      </c>
      <c r="D1231" s="236"/>
      <c r="E1231" s="236" t="str">
        <f ca="1">IF(ISERROR($V1231),"",OFFSET('Smelter Look-up'!$D$4,$V1231-4,0)&amp;"")</f>
        <v/>
      </c>
      <c r="F1231" s="236" t="str">
        <f ca="1">IF(ISERROR($V1231),"",OFFSET('Smelter Look-up'!$E$4,$V1231-4,0))</f>
        <v/>
      </c>
      <c r="G1231" s="236" t="str">
        <f ca="1">IF(C1231=$X$4,"Enter smelter details", IF(ISERROR($V1231),"",OFFSET('Smelter Look-up'!$F$4,$V1231-4,0)))</f>
        <v/>
      </c>
      <c r="H1231" s="237" t="str">
        <f ca="1">IF(ISERROR($V1231),"",OFFSET('Smelter Look-up'!$G$4,$V1231-4,0))</f>
        <v/>
      </c>
      <c r="I1231" s="238" t="str">
        <f ca="1">IF(ISERROR($V1231),"",OFFSET('Smelter Look-up'!$H$4,$V1231-4,0))</f>
        <v/>
      </c>
      <c r="J1231" s="238" t="str">
        <f ca="1">IF(ISERROR($V1231),"",OFFSET('Smelter Look-up'!$I$4,$V1231-4,0))</f>
        <v/>
      </c>
      <c r="K1231" s="240"/>
      <c r="L1231" s="240"/>
      <c r="M1231" s="240"/>
      <c r="N1231" s="240"/>
      <c r="O1231" s="240"/>
      <c r="P1231" s="239"/>
      <c r="Q1231" s="241"/>
      <c r="R1231" s="236" t="str">
        <f ca="1">IF(ISERROR($V1231),"",OFFSET('Smelter Look-up'!$C$4,$V1231-4,0)&amp;"")</f>
        <v/>
      </c>
      <c r="S1231" s="250" t="str">
        <f t="shared" ca="1" si="57"/>
        <v/>
      </c>
      <c r="T1231" s="250" t="str">
        <f ca="1">IF(B1231="","",IF(ISERROR(MATCH($J1231,SorP!$B$1:$B$6230,0)),"",INDIRECT("'SorP'!$A$"&amp;MATCH($J1231,SorP!$B$1:$B$6230,0))))</f>
        <v/>
      </c>
      <c r="U1231" s="280"/>
      <c r="V1231" s="281" t="e">
        <f>IF(C1231="",NA(),MATCH($B1231&amp;$C1231,'Smelter Look-up'!$J:$J,0))</f>
        <v>#N/A</v>
      </c>
      <c r="W1231" s="282"/>
      <c r="X1231" s="282">
        <f t="shared" ca="1" si="58"/>
        <v>0</v>
      </c>
      <c r="Y1231" s="282"/>
      <c r="Z1231" s="282"/>
      <c r="AB1231" s="284" t="str">
        <f t="shared" si="59"/>
        <v/>
      </c>
    </row>
    <row r="1232" spans="1:28" s="283" customFormat="1" ht="20.25">
      <c r="A1232" s="235"/>
      <c r="B1232" s="236" t="str">
        <f>IF(LEN(A1232)=0,"",INDEX('Smelter Look-up'!$A:$A,MATCH($A1232,'Smelter Look-up'!$E:$E,0)))</f>
        <v/>
      </c>
      <c r="C1232" s="242" t="str">
        <f>IF(LEN(A1232)=0,"",INDEX('Smelter Look-up'!$C:$C,MATCH($A1232,'Smelter Look-up'!$E:$E,0)))</f>
        <v/>
      </c>
      <c r="D1232" s="236"/>
      <c r="E1232" s="236" t="str">
        <f ca="1">IF(ISERROR($V1232),"",OFFSET('Smelter Look-up'!$D$4,$V1232-4,0)&amp;"")</f>
        <v/>
      </c>
      <c r="F1232" s="236" t="str">
        <f ca="1">IF(ISERROR($V1232),"",OFFSET('Smelter Look-up'!$E$4,$V1232-4,0))</f>
        <v/>
      </c>
      <c r="G1232" s="236" t="str">
        <f ca="1">IF(C1232=$X$4,"Enter smelter details", IF(ISERROR($V1232),"",OFFSET('Smelter Look-up'!$F$4,$V1232-4,0)))</f>
        <v/>
      </c>
      <c r="H1232" s="237" t="str">
        <f ca="1">IF(ISERROR($V1232),"",OFFSET('Smelter Look-up'!$G$4,$V1232-4,0))</f>
        <v/>
      </c>
      <c r="I1232" s="238" t="str">
        <f ca="1">IF(ISERROR($V1232),"",OFFSET('Smelter Look-up'!$H$4,$V1232-4,0))</f>
        <v/>
      </c>
      <c r="J1232" s="238" t="str">
        <f ca="1">IF(ISERROR($V1232),"",OFFSET('Smelter Look-up'!$I$4,$V1232-4,0))</f>
        <v/>
      </c>
      <c r="K1232" s="240"/>
      <c r="L1232" s="240"/>
      <c r="M1232" s="240"/>
      <c r="N1232" s="240"/>
      <c r="O1232" s="240"/>
      <c r="P1232" s="239"/>
      <c r="Q1232" s="241"/>
      <c r="R1232" s="236" t="str">
        <f ca="1">IF(ISERROR($V1232),"",OFFSET('Smelter Look-up'!$C$4,$V1232-4,0)&amp;"")</f>
        <v/>
      </c>
      <c r="S1232" s="250" t="str">
        <f t="shared" ca="1" si="57"/>
        <v/>
      </c>
      <c r="T1232" s="250" t="str">
        <f ca="1">IF(B1232="","",IF(ISERROR(MATCH($J1232,SorP!$B$1:$B$6230,0)),"",INDIRECT("'SorP'!$A$"&amp;MATCH($J1232,SorP!$B$1:$B$6230,0))))</f>
        <v/>
      </c>
      <c r="U1232" s="280"/>
      <c r="V1232" s="281" t="e">
        <f>IF(C1232="",NA(),MATCH($B1232&amp;$C1232,'Smelter Look-up'!$J:$J,0))</f>
        <v>#N/A</v>
      </c>
      <c r="W1232" s="282"/>
      <c r="X1232" s="282">
        <f t="shared" ca="1" si="58"/>
        <v>0</v>
      </c>
      <c r="Y1232" s="282"/>
      <c r="Z1232" s="282"/>
      <c r="AB1232" s="284" t="str">
        <f t="shared" si="59"/>
        <v/>
      </c>
    </row>
    <row r="1233" spans="1:28" s="283" customFormat="1" ht="20.25">
      <c r="A1233" s="235"/>
      <c r="B1233" s="236" t="str">
        <f>IF(LEN(A1233)=0,"",INDEX('Smelter Look-up'!$A:$A,MATCH($A1233,'Smelter Look-up'!$E:$E,0)))</f>
        <v/>
      </c>
      <c r="C1233" s="242" t="str">
        <f>IF(LEN(A1233)=0,"",INDEX('Smelter Look-up'!$C:$C,MATCH($A1233,'Smelter Look-up'!$E:$E,0)))</f>
        <v/>
      </c>
      <c r="D1233" s="236"/>
      <c r="E1233" s="236" t="str">
        <f ca="1">IF(ISERROR($V1233),"",OFFSET('Smelter Look-up'!$D$4,$V1233-4,0)&amp;"")</f>
        <v/>
      </c>
      <c r="F1233" s="236" t="str">
        <f ca="1">IF(ISERROR($V1233),"",OFFSET('Smelter Look-up'!$E$4,$V1233-4,0))</f>
        <v/>
      </c>
      <c r="G1233" s="236" t="str">
        <f ca="1">IF(C1233=$X$4,"Enter smelter details", IF(ISERROR($V1233),"",OFFSET('Smelter Look-up'!$F$4,$V1233-4,0)))</f>
        <v/>
      </c>
      <c r="H1233" s="237" t="str">
        <f ca="1">IF(ISERROR($V1233),"",OFFSET('Smelter Look-up'!$G$4,$V1233-4,0))</f>
        <v/>
      </c>
      <c r="I1233" s="238" t="str">
        <f ca="1">IF(ISERROR($V1233),"",OFFSET('Smelter Look-up'!$H$4,$V1233-4,0))</f>
        <v/>
      </c>
      <c r="J1233" s="238" t="str">
        <f ca="1">IF(ISERROR($V1233),"",OFFSET('Smelter Look-up'!$I$4,$V1233-4,0))</f>
        <v/>
      </c>
      <c r="K1233" s="240"/>
      <c r="L1233" s="240"/>
      <c r="M1233" s="240"/>
      <c r="N1233" s="240"/>
      <c r="O1233" s="240"/>
      <c r="P1233" s="239"/>
      <c r="Q1233" s="241"/>
      <c r="R1233" s="236" t="str">
        <f ca="1">IF(ISERROR($V1233),"",OFFSET('Smelter Look-up'!$C$4,$V1233-4,0)&amp;"")</f>
        <v/>
      </c>
      <c r="S1233" s="250" t="str">
        <f t="shared" ca="1" si="57"/>
        <v/>
      </c>
      <c r="T1233" s="250" t="str">
        <f ca="1">IF(B1233="","",IF(ISERROR(MATCH($J1233,SorP!$B$1:$B$6230,0)),"",INDIRECT("'SorP'!$A$"&amp;MATCH($J1233,SorP!$B$1:$B$6230,0))))</f>
        <v/>
      </c>
      <c r="U1233" s="280"/>
      <c r="V1233" s="281" t="e">
        <f>IF(C1233="",NA(),MATCH($B1233&amp;$C1233,'Smelter Look-up'!$J:$J,0))</f>
        <v>#N/A</v>
      </c>
      <c r="W1233" s="282"/>
      <c r="X1233" s="282">
        <f t="shared" ca="1" si="58"/>
        <v>0</v>
      </c>
      <c r="Y1233" s="282"/>
      <c r="Z1233" s="282"/>
      <c r="AB1233" s="284" t="str">
        <f t="shared" si="59"/>
        <v/>
      </c>
    </row>
    <row r="1234" spans="1:28" s="283" customFormat="1" ht="20.25">
      <c r="A1234" s="235"/>
      <c r="B1234" s="236" t="str">
        <f>IF(LEN(A1234)=0,"",INDEX('Smelter Look-up'!$A:$A,MATCH($A1234,'Smelter Look-up'!$E:$E,0)))</f>
        <v/>
      </c>
      <c r="C1234" s="242" t="str">
        <f>IF(LEN(A1234)=0,"",INDEX('Smelter Look-up'!$C:$C,MATCH($A1234,'Smelter Look-up'!$E:$E,0)))</f>
        <v/>
      </c>
      <c r="D1234" s="236"/>
      <c r="E1234" s="236" t="str">
        <f ca="1">IF(ISERROR($V1234),"",OFFSET('Smelter Look-up'!$D$4,$V1234-4,0)&amp;"")</f>
        <v/>
      </c>
      <c r="F1234" s="236" t="str">
        <f ca="1">IF(ISERROR($V1234),"",OFFSET('Smelter Look-up'!$E$4,$V1234-4,0))</f>
        <v/>
      </c>
      <c r="G1234" s="236" t="str">
        <f ca="1">IF(C1234=$X$4,"Enter smelter details", IF(ISERROR($V1234),"",OFFSET('Smelter Look-up'!$F$4,$V1234-4,0)))</f>
        <v/>
      </c>
      <c r="H1234" s="237" t="str">
        <f ca="1">IF(ISERROR($V1234),"",OFFSET('Smelter Look-up'!$G$4,$V1234-4,0))</f>
        <v/>
      </c>
      <c r="I1234" s="238" t="str">
        <f ca="1">IF(ISERROR($V1234),"",OFFSET('Smelter Look-up'!$H$4,$V1234-4,0))</f>
        <v/>
      </c>
      <c r="J1234" s="238" t="str">
        <f ca="1">IF(ISERROR($V1234),"",OFFSET('Smelter Look-up'!$I$4,$V1234-4,0))</f>
        <v/>
      </c>
      <c r="K1234" s="240"/>
      <c r="L1234" s="240"/>
      <c r="M1234" s="240"/>
      <c r="N1234" s="240"/>
      <c r="O1234" s="240"/>
      <c r="P1234" s="239"/>
      <c r="Q1234" s="241"/>
      <c r="R1234" s="236" t="str">
        <f ca="1">IF(ISERROR($V1234),"",OFFSET('Smelter Look-up'!$C$4,$V1234-4,0)&amp;"")</f>
        <v/>
      </c>
      <c r="S1234" s="250" t="str">
        <f t="shared" ca="1" si="57"/>
        <v/>
      </c>
      <c r="T1234" s="250" t="str">
        <f ca="1">IF(B1234="","",IF(ISERROR(MATCH($J1234,SorP!$B$1:$B$6230,0)),"",INDIRECT("'SorP'!$A$"&amp;MATCH($J1234,SorP!$B$1:$B$6230,0))))</f>
        <v/>
      </c>
      <c r="U1234" s="280"/>
      <c r="V1234" s="281" t="e">
        <f>IF(C1234="",NA(),MATCH($B1234&amp;$C1234,'Smelter Look-up'!$J:$J,0))</f>
        <v>#N/A</v>
      </c>
      <c r="W1234" s="282"/>
      <c r="X1234" s="282">
        <f t="shared" ca="1" si="58"/>
        <v>0</v>
      </c>
      <c r="Y1234" s="282"/>
      <c r="Z1234" s="282"/>
      <c r="AB1234" s="284" t="str">
        <f t="shared" si="59"/>
        <v/>
      </c>
    </row>
    <row r="1235" spans="1:28" s="283" customFormat="1" ht="20.25">
      <c r="A1235" s="235"/>
      <c r="B1235" s="236" t="str">
        <f>IF(LEN(A1235)=0,"",INDEX('Smelter Look-up'!$A:$A,MATCH($A1235,'Smelter Look-up'!$E:$E,0)))</f>
        <v/>
      </c>
      <c r="C1235" s="242" t="str">
        <f>IF(LEN(A1235)=0,"",INDEX('Smelter Look-up'!$C:$C,MATCH($A1235,'Smelter Look-up'!$E:$E,0)))</f>
        <v/>
      </c>
      <c r="D1235" s="236"/>
      <c r="E1235" s="236" t="str">
        <f ca="1">IF(ISERROR($V1235),"",OFFSET('Smelter Look-up'!$D$4,$V1235-4,0)&amp;"")</f>
        <v/>
      </c>
      <c r="F1235" s="236" t="str">
        <f ca="1">IF(ISERROR($V1235),"",OFFSET('Smelter Look-up'!$E$4,$V1235-4,0))</f>
        <v/>
      </c>
      <c r="G1235" s="236" t="str">
        <f ca="1">IF(C1235=$X$4,"Enter smelter details", IF(ISERROR($V1235),"",OFFSET('Smelter Look-up'!$F$4,$V1235-4,0)))</f>
        <v/>
      </c>
      <c r="H1235" s="237" t="str">
        <f ca="1">IF(ISERROR($V1235),"",OFFSET('Smelter Look-up'!$G$4,$V1235-4,0))</f>
        <v/>
      </c>
      <c r="I1235" s="238" t="str">
        <f ca="1">IF(ISERROR($V1235),"",OFFSET('Smelter Look-up'!$H$4,$V1235-4,0))</f>
        <v/>
      </c>
      <c r="J1235" s="238" t="str">
        <f ca="1">IF(ISERROR($V1235),"",OFFSET('Smelter Look-up'!$I$4,$V1235-4,0))</f>
        <v/>
      </c>
      <c r="K1235" s="240"/>
      <c r="L1235" s="240"/>
      <c r="M1235" s="240"/>
      <c r="N1235" s="240"/>
      <c r="O1235" s="240"/>
      <c r="P1235" s="239"/>
      <c r="Q1235" s="241"/>
      <c r="R1235" s="236" t="str">
        <f ca="1">IF(ISERROR($V1235),"",OFFSET('Smelter Look-up'!$C$4,$V1235-4,0)&amp;"")</f>
        <v/>
      </c>
      <c r="S1235" s="250" t="str">
        <f t="shared" ca="1" si="57"/>
        <v/>
      </c>
      <c r="T1235" s="250" t="str">
        <f ca="1">IF(B1235="","",IF(ISERROR(MATCH($J1235,SorP!$B$1:$B$6230,0)),"",INDIRECT("'SorP'!$A$"&amp;MATCH($J1235,SorP!$B$1:$B$6230,0))))</f>
        <v/>
      </c>
      <c r="U1235" s="280"/>
      <c r="V1235" s="281" t="e">
        <f>IF(C1235="",NA(),MATCH($B1235&amp;$C1235,'Smelter Look-up'!$J:$J,0))</f>
        <v>#N/A</v>
      </c>
      <c r="W1235" s="282"/>
      <c r="X1235" s="282">
        <f t="shared" ca="1" si="58"/>
        <v>0</v>
      </c>
      <c r="Y1235" s="282"/>
      <c r="Z1235" s="282"/>
      <c r="AB1235" s="284" t="str">
        <f t="shared" si="59"/>
        <v/>
      </c>
    </row>
    <row r="1236" spans="1:28" s="283" customFormat="1" ht="20.25">
      <c r="A1236" s="235"/>
      <c r="B1236" s="236" t="str">
        <f>IF(LEN(A1236)=0,"",INDEX('Smelter Look-up'!$A:$A,MATCH($A1236,'Smelter Look-up'!$E:$E,0)))</f>
        <v/>
      </c>
      <c r="C1236" s="242" t="str">
        <f>IF(LEN(A1236)=0,"",INDEX('Smelter Look-up'!$C:$C,MATCH($A1236,'Smelter Look-up'!$E:$E,0)))</f>
        <v/>
      </c>
      <c r="D1236" s="236"/>
      <c r="E1236" s="236" t="str">
        <f ca="1">IF(ISERROR($V1236),"",OFFSET('Smelter Look-up'!$D$4,$V1236-4,0)&amp;"")</f>
        <v/>
      </c>
      <c r="F1236" s="236" t="str">
        <f ca="1">IF(ISERROR($V1236),"",OFFSET('Smelter Look-up'!$E$4,$V1236-4,0))</f>
        <v/>
      </c>
      <c r="G1236" s="236" t="str">
        <f ca="1">IF(C1236=$X$4,"Enter smelter details", IF(ISERROR($V1236),"",OFFSET('Smelter Look-up'!$F$4,$V1236-4,0)))</f>
        <v/>
      </c>
      <c r="H1236" s="237" t="str">
        <f ca="1">IF(ISERROR($V1236),"",OFFSET('Smelter Look-up'!$G$4,$V1236-4,0))</f>
        <v/>
      </c>
      <c r="I1236" s="238" t="str">
        <f ca="1">IF(ISERROR($V1236),"",OFFSET('Smelter Look-up'!$H$4,$V1236-4,0))</f>
        <v/>
      </c>
      <c r="J1236" s="238" t="str">
        <f ca="1">IF(ISERROR($V1236),"",OFFSET('Smelter Look-up'!$I$4,$V1236-4,0))</f>
        <v/>
      </c>
      <c r="K1236" s="240"/>
      <c r="L1236" s="240"/>
      <c r="M1236" s="240"/>
      <c r="N1236" s="240"/>
      <c r="O1236" s="240"/>
      <c r="P1236" s="239"/>
      <c r="Q1236" s="241"/>
      <c r="R1236" s="236" t="str">
        <f ca="1">IF(ISERROR($V1236),"",OFFSET('Smelter Look-up'!$C$4,$V1236-4,0)&amp;"")</f>
        <v/>
      </c>
      <c r="S1236" s="250" t="str">
        <f t="shared" ca="1" si="57"/>
        <v/>
      </c>
      <c r="T1236" s="250" t="str">
        <f ca="1">IF(B1236="","",IF(ISERROR(MATCH($J1236,SorP!$B$1:$B$6230,0)),"",INDIRECT("'SorP'!$A$"&amp;MATCH($J1236,SorP!$B$1:$B$6230,0))))</f>
        <v/>
      </c>
      <c r="U1236" s="280"/>
      <c r="V1236" s="281" t="e">
        <f>IF(C1236="",NA(),MATCH($B1236&amp;$C1236,'Smelter Look-up'!$J:$J,0))</f>
        <v>#N/A</v>
      </c>
      <c r="W1236" s="282"/>
      <c r="X1236" s="282">
        <f t="shared" ca="1" si="58"/>
        <v>0</v>
      </c>
      <c r="Y1236" s="282"/>
      <c r="Z1236" s="282"/>
      <c r="AB1236" s="284" t="str">
        <f t="shared" si="59"/>
        <v/>
      </c>
    </row>
    <row r="1237" spans="1:28" s="283" customFormat="1" ht="20.25">
      <c r="A1237" s="235"/>
      <c r="B1237" s="236" t="str">
        <f>IF(LEN(A1237)=0,"",INDEX('Smelter Look-up'!$A:$A,MATCH($A1237,'Smelter Look-up'!$E:$E,0)))</f>
        <v/>
      </c>
      <c r="C1237" s="242" t="str">
        <f>IF(LEN(A1237)=0,"",INDEX('Smelter Look-up'!$C:$C,MATCH($A1237,'Smelter Look-up'!$E:$E,0)))</f>
        <v/>
      </c>
      <c r="D1237" s="236"/>
      <c r="E1237" s="236" t="str">
        <f ca="1">IF(ISERROR($V1237),"",OFFSET('Smelter Look-up'!$D$4,$V1237-4,0)&amp;"")</f>
        <v/>
      </c>
      <c r="F1237" s="236" t="str">
        <f ca="1">IF(ISERROR($V1237),"",OFFSET('Smelter Look-up'!$E$4,$V1237-4,0))</f>
        <v/>
      </c>
      <c r="G1237" s="236" t="str">
        <f ca="1">IF(C1237=$X$4,"Enter smelter details", IF(ISERROR($V1237),"",OFFSET('Smelter Look-up'!$F$4,$V1237-4,0)))</f>
        <v/>
      </c>
      <c r="H1237" s="237" t="str">
        <f ca="1">IF(ISERROR($V1237),"",OFFSET('Smelter Look-up'!$G$4,$V1237-4,0))</f>
        <v/>
      </c>
      <c r="I1237" s="238" t="str">
        <f ca="1">IF(ISERROR($V1237),"",OFFSET('Smelter Look-up'!$H$4,$V1237-4,0))</f>
        <v/>
      </c>
      <c r="J1237" s="238" t="str">
        <f ca="1">IF(ISERROR($V1237),"",OFFSET('Smelter Look-up'!$I$4,$V1237-4,0))</f>
        <v/>
      </c>
      <c r="K1237" s="240"/>
      <c r="L1237" s="240"/>
      <c r="M1237" s="240"/>
      <c r="N1237" s="240"/>
      <c r="O1237" s="240"/>
      <c r="P1237" s="239"/>
      <c r="Q1237" s="241"/>
      <c r="R1237" s="236" t="str">
        <f ca="1">IF(ISERROR($V1237),"",OFFSET('Smelter Look-up'!$C$4,$V1237-4,0)&amp;"")</f>
        <v/>
      </c>
      <c r="S1237" s="250" t="str">
        <f t="shared" ca="1" si="57"/>
        <v/>
      </c>
      <c r="T1237" s="250" t="str">
        <f ca="1">IF(B1237="","",IF(ISERROR(MATCH($J1237,SorP!$B$1:$B$6230,0)),"",INDIRECT("'SorP'!$A$"&amp;MATCH($J1237,SorP!$B$1:$B$6230,0))))</f>
        <v/>
      </c>
      <c r="U1237" s="280"/>
      <c r="V1237" s="281" t="e">
        <f>IF(C1237="",NA(),MATCH($B1237&amp;$C1237,'Smelter Look-up'!$J:$J,0))</f>
        <v>#N/A</v>
      </c>
      <c r="W1237" s="282"/>
      <c r="X1237" s="282">
        <f t="shared" ca="1" si="58"/>
        <v>0</v>
      </c>
      <c r="Y1237" s="282"/>
      <c r="Z1237" s="282"/>
      <c r="AB1237" s="284" t="str">
        <f t="shared" si="59"/>
        <v/>
      </c>
    </row>
    <row r="1238" spans="1:28" s="283" customFormat="1" ht="20.25">
      <c r="A1238" s="235"/>
      <c r="B1238" s="236" t="str">
        <f>IF(LEN(A1238)=0,"",INDEX('Smelter Look-up'!$A:$A,MATCH($A1238,'Smelter Look-up'!$E:$E,0)))</f>
        <v/>
      </c>
      <c r="C1238" s="242" t="str">
        <f>IF(LEN(A1238)=0,"",INDEX('Smelter Look-up'!$C:$C,MATCH($A1238,'Smelter Look-up'!$E:$E,0)))</f>
        <v/>
      </c>
      <c r="D1238" s="236"/>
      <c r="E1238" s="236" t="str">
        <f ca="1">IF(ISERROR($V1238),"",OFFSET('Smelter Look-up'!$D$4,$V1238-4,0)&amp;"")</f>
        <v/>
      </c>
      <c r="F1238" s="236" t="str">
        <f ca="1">IF(ISERROR($V1238),"",OFFSET('Smelter Look-up'!$E$4,$V1238-4,0))</f>
        <v/>
      </c>
      <c r="G1238" s="236" t="str">
        <f ca="1">IF(C1238=$X$4,"Enter smelter details", IF(ISERROR($V1238),"",OFFSET('Smelter Look-up'!$F$4,$V1238-4,0)))</f>
        <v/>
      </c>
      <c r="H1238" s="237" t="str">
        <f ca="1">IF(ISERROR($V1238),"",OFFSET('Smelter Look-up'!$G$4,$V1238-4,0))</f>
        <v/>
      </c>
      <c r="I1238" s="238" t="str">
        <f ca="1">IF(ISERROR($V1238),"",OFFSET('Smelter Look-up'!$H$4,$V1238-4,0))</f>
        <v/>
      </c>
      <c r="J1238" s="238" t="str">
        <f ca="1">IF(ISERROR($V1238),"",OFFSET('Smelter Look-up'!$I$4,$V1238-4,0))</f>
        <v/>
      </c>
      <c r="K1238" s="240"/>
      <c r="L1238" s="240"/>
      <c r="M1238" s="240"/>
      <c r="N1238" s="240"/>
      <c r="O1238" s="240"/>
      <c r="P1238" s="239"/>
      <c r="Q1238" s="241"/>
      <c r="R1238" s="236" t="str">
        <f ca="1">IF(ISERROR($V1238),"",OFFSET('Smelter Look-up'!$C$4,$V1238-4,0)&amp;"")</f>
        <v/>
      </c>
      <c r="S1238" s="250" t="str">
        <f t="shared" ca="1" si="57"/>
        <v/>
      </c>
      <c r="T1238" s="250" t="str">
        <f ca="1">IF(B1238="","",IF(ISERROR(MATCH($J1238,SorP!$B$1:$B$6230,0)),"",INDIRECT("'SorP'!$A$"&amp;MATCH($J1238,SorP!$B$1:$B$6230,0))))</f>
        <v/>
      </c>
      <c r="U1238" s="280"/>
      <c r="V1238" s="281" t="e">
        <f>IF(C1238="",NA(),MATCH($B1238&amp;$C1238,'Smelter Look-up'!$J:$J,0))</f>
        <v>#N/A</v>
      </c>
      <c r="W1238" s="282"/>
      <c r="X1238" s="282">
        <f t="shared" ca="1" si="58"/>
        <v>0</v>
      </c>
      <c r="Y1238" s="282"/>
      <c r="Z1238" s="282"/>
      <c r="AB1238" s="284" t="str">
        <f t="shared" si="59"/>
        <v/>
      </c>
    </row>
    <row r="1239" spans="1:28" s="283" customFormat="1" ht="20.25">
      <c r="A1239" s="235"/>
      <c r="B1239" s="236" t="str">
        <f>IF(LEN(A1239)=0,"",INDEX('Smelter Look-up'!$A:$A,MATCH($A1239,'Smelter Look-up'!$E:$E,0)))</f>
        <v/>
      </c>
      <c r="C1239" s="242" t="str">
        <f>IF(LEN(A1239)=0,"",INDEX('Smelter Look-up'!$C:$C,MATCH($A1239,'Smelter Look-up'!$E:$E,0)))</f>
        <v/>
      </c>
      <c r="D1239" s="236"/>
      <c r="E1239" s="236" t="str">
        <f ca="1">IF(ISERROR($V1239),"",OFFSET('Smelter Look-up'!$D$4,$V1239-4,0)&amp;"")</f>
        <v/>
      </c>
      <c r="F1239" s="236" t="str">
        <f ca="1">IF(ISERROR($V1239),"",OFFSET('Smelter Look-up'!$E$4,$V1239-4,0))</f>
        <v/>
      </c>
      <c r="G1239" s="236" t="str">
        <f ca="1">IF(C1239=$X$4,"Enter smelter details", IF(ISERROR($V1239),"",OFFSET('Smelter Look-up'!$F$4,$V1239-4,0)))</f>
        <v/>
      </c>
      <c r="H1239" s="237" t="str">
        <f ca="1">IF(ISERROR($V1239),"",OFFSET('Smelter Look-up'!$G$4,$V1239-4,0))</f>
        <v/>
      </c>
      <c r="I1239" s="238" t="str">
        <f ca="1">IF(ISERROR($V1239),"",OFFSET('Smelter Look-up'!$H$4,$V1239-4,0))</f>
        <v/>
      </c>
      <c r="J1239" s="238" t="str">
        <f ca="1">IF(ISERROR($V1239),"",OFFSET('Smelter Look-up'!$I$4,$V1239-4,0))</f>
        <v/>
      </c>
      <c r="K1239" s="240"/>
      <c r="L1239" s="240"/>
      <c r="M1239" s="240"/>
      <c r="N1239" s="240"/>
      <c r="O1239" s="240"/>
      <c r="P1239" s="239"/>
      <c r="Q1239" s="241"/>
      <c r="R1239" s="236" t="str">
        <f ca="1">IF(ISERROR($V1239),"",OFFSET('Smelter Look-up'!$C$4,$V1239-4,0)&amp;"")</f>
        <v/>
      </c>
      <c r="S1239" s="250" t="str">
        <f t="shared" ca="1" si="57"/>
        <v/>
      </c>
      <c r="T1239" s="250" t="str">
        <f ca="1">IF(B1239="","",IF(ISERROR(MATCH($J1239,SorP!$B$1:$B$6230,0)),"",INDIRECT("'SorP'!$A$"&amp;MATCH($J1239,SorP!$B$1:$B$6230,0))))</f>
        <v/>
      </c>
      <c r="U1239" s="280"/>
      <c r="V1239" s="281" t="e">
        <f>IF(C1239="",NA(),MATCH($B1239&amp;$C1239,'Smelter Look-up'!$J:$J,0))</f>
        <v>#N/A</v>
      </c>
      <c r="W1239" s="282"/>
      <c r="X1239" s="282">
        <f t="shared" ca="1" si="58"/>
        <v>0</v>
      </c>
      <c r="Y1239" s="282"/>
      <c r="Z1239" s="282"/>
      <c r="AB1239" s="284" t="str">
        <f t="shared" si="59"/>
        <v/>
      </c>
    </row>
    <row r="1240" spans="1:28" s="283" customFormat="1" ht="20.25">
      <c r="A1240" s="235"/>
      <c r="B1240" s="236" t="str">
        <f>IF(LEN(A1240)=0,"",INDEX('Smelter Look-up'!$A:$A,MATCH($A1240,'Smelter Look-up'!$E:$E,0)))</f>
        <v/>
      </c>
      <c r="C1240" s="242" t="str">
        <f>IF(LEN(A1240)=0,"",INDEX('Smelter Look-up'!$C:$C,MATCH($A1240,'Smelter Look-up'!$E:$E,0)))</f>
        <v/>
      </c>
      <c r="D1240" s="236"/>
      <c r="E1240" s="236" t="str">
        <f ca="1">IF(ISERROR($V1240),"",OFFSET('Smelter Look-up'!$D$4,$V1240-4,0)&amp;"")</f>
        <v/>
      </c>
      <c r="F1240" s="236" t="str">
        <f ca="1">IF(ISERROR($V1240),"",OFFSET('Smelter Look-up'!$E$4,$V1240-4,0))</f>
        <v/>
      </c>
      <c r="G1240" s="236" t="str">
        <f ca="1">IF(C1240=$X$4,"Enter smelter details", IF(ISERROR($V1240),"",OFFSET('Smelter Look-up'!$F$4,$V1240-4,0)))</f>
        <v/>
      </c>
      <c r="H1240" s="237" t="str">
        <f ca="1">IF(ISERROR($V1240),"",OFFSET('Smelter Look-up'!$G$4,$V1240-4,0))</f>
        <v/>
      </c>
      <c r="I1240" s="238" t="str">
        <f ca="1">IF(ISERROR($V1240),"",OFFSET('Smelter Look-up'!$H$4,$V1240-4,0))</f>
        <v/>
      </c>
      <c r="J1240" s="238" t="str">
        <f ca="1">IF(ISERROR($V1240),"",OFFSET('Smelter Look-up'!$I$4,$V1240-4,0))</f>
        <v/>
      </c>
      <c r="K1240" s="240"/>
      <c r="L1240" s="240"/>
      <c r="M1240" s="240"/>
      <c r="N1240" s="240"/>
      <c r="O1240" s="240"/>
      <c r="P1240" s="239"/>
      <c r="Q1240" s="241"/>
      <c r="R1240" s="236" t="str">
        <f ca="1">IF(ISERROR($V1240),"",OFFSET('Smelter Look-up'!$C$4,$V1240-4,0)&amp;"")</f>
        <v/>
      </c>
      <c r="S1240" s="250" t="str">
        <f t="shared" ca="1" si="57"/>
        <v/>
      </c>
      <c r="T1240" s="250" t="str">
        <f ca="1">IF(B1240="","",IF(ISERROR(MATCH($J1240,SorP!$B$1:$B$6230,0)),"",INDIRECT("'SorP'!$A$"&amp;MATCH($J1240,SorP!$B$1:$B$6230,0))))</f>
        <v/>
      </c>
      <c r="U1240" s="280"/>
      <c r="V1240" s="281" t="e">
        <f>IF(C1240="",NA(),MATCH($B1240&amp;$C1240,'Smelter Look-up'!$J:$J,0))</f>
        <v>#N/A</v>
      </c>
      <c r="W1240" s="282"/>
      <c r="X1240" s="282">
        <f t="shared" ca="1" si="58"/>
        <v>0</v>
      </c>
      <c r="Y1240" s="282"/>
      <c r="Z1240" s="282"/>
      <c r="AB1240" s="284" t="str">
        <f t="shared" si="59"/>
        <v/>
      </c>
    </row>
    <row r="1241" spans="1:28" s="283" customFormat="1" ht="20.25">
      <c r="A1241" s="235"/>
      <c r="B1241" s="236" t="str">
        <f>IF(LEN(A1241)=0,"",INDEX('Smelter Look-up'!$A:$A,MATCH($A1241,'Smelter Look-up'!$E:$E,0)))</f>
        <v/>
      </c>
      <c r="C1241" s="242" t="str">
        <f>IF(LEN(A1241)=0,"",INDEX('Smelter Look-up'!$C:$C,MATCH($A1241,'Smelter Look-up'!$E:$E,0)))</f>
        <v/>
      </c>
      <c r="D1241" s="236"/>
      <c r="E1241" s="236" t="str">
        <f ca="1">IF(ISERROR($V1241),"",OFFSET('Smelter Look-up'!$D$4,$V1241-4,0)&amp;"")</f>
        <v/>
      </c>
      <c r="F1241" s="236" t="str">
        <f ca="1">IF(ISERROR($V1241),"",OFFSET('Smelter Look-up'!$E$4,$V1241-4,0))</f>
        <v/>
      </c>
      <c r="G1241" s="236" t="str">
        <f ca="1">IF(C1241=$X$4,"Enter smelter details", IF(ISERROR($V1241),"",OFFSET('Smelter Look-up'!$F$4,$V1241-4,0)))</f>
        <v/>
      </c>
      <c r="H1241" s="237" t="str">
        <f ca="1">IF(ISERROR($V1241),"",OFFSET('Smelter Look-up'!$G$4,$V1241-4,0))</f>
        <v/>
      </c>
      <c r="I1241" s="238" t="str">
        <f ca="1">IF(ISERROR($V1241),"",OFFSET('Smelter Look-up'!$H$4,$V1241-4,0))</f>
        <v/>
      </c>
      <c r="J1241" s="238" t="str">
        <f ca="1">IF(ISERROR($V1241),"",OFFSET('Smelter Look-up'!$I$4,$V1241-4,0))</f>
        <v/>
      </c>
      <c r="K1241" s="240"/>
      <c r="L1241" s="240"/>
      <c r="M1241" s="240"/>
      <c r="N1241" s="240"/>
      <c r="O1241" s="240"/>
      <c r="P1241" s="239"/>
      <c r="Q1241" s="241"/>
      <c r="R1241" s="236" t="str">
        <f ca="1">IF(ISERROR($V1241),"",OFFSET('Smelter Look-up'!$C$4,$V1241-4,0)&amp;"")</f>
        <v/>
      </c>
      <c r="S1241" s="250" t="str">
        <f t="shared" ca="1" si="57"/>
        <v/>
      </c>
      <c r="T1241" s="250" t="str">
        <f ca="1">IF(B1241="","",IF(ISERROR(MATCH($J1241,SorP!$B$1:$B$6230,0)),"",INDIRECT("'SorP'!$A$"&amp;MATCH($J1241,SorP!$B$1:$B$6230,0))))</f>
        <v/>
      </c>
      <c r="U1241" s="280"/>
      <c r="V1241" s="281" t="e">
        <f>IF(C1241="",NA(),MATCH($B1241&amp;$C1241,'Smelter Look-up'!$J:$J,0))</f>
        <v>#N/A</v>
      </c>
      <c r="W1241" s="282"/>
      <c r="X1241" s="282">
        <f t="shared" ca="1" si="58"/>
        <v>0</v>
      </c>
      <c r="Y1241" s="282"/>
      <c r="Z1241" s="282"/>
      <c r="AB1241" s="284" t="str">
        <f t="shared" si="59"/>
        <v/>
      </c>
    </row>
    <row r="1242" spans="1:28" s="283" customFormat="1" ht="20.25">
      <c r="A1242" s="235"/>
      <c r="B1242" s="236" t="str">
        <f>IF(LEN(A1242)=0,"",INDEX('Smelter Look-up'!$A:$A,MATCH($A1242,'Smelter Look-up'!$E:$E,0)))</f>
        <v/>
      </c>
      <c r="C1242" s="242" t="str">
        <f>IF(LEN(A1242)=0,"",INDEX('Smelter Look-up'!$C:$C,MATCH($A1242,'Smelter Look-up'!$E:$E,0)))</f>
        <v/>
      </c>
      <c r="D1242" s="236"/>
      <c r="E1242" s="236" t="str">
        <f ca="1">IF(ISERROR($V1242),"",OFFSET('Smelter Look-up'!$D$4,$V1242-4,0)&amp;"")</f>
        <v/>
      </c>
      <c r="F1242" s="236" t="str">
        <f ca="1">IF(ISERROR($V1242),"",OFFSET('Smelter Look-up'!$E$4,$V1242-4,0))</f>
        <v/>
      </c>
      <c r="G1242" s="236" t="str">
        <f ca="1">IF(C1242=$X$4,"Enter smelter details", IF(ISERROR($V1242),"",OFFSET('Smelter Look-up'!$F$4,$V1242-4,0)))</f>
        <v/>
      </c>
      <c r="H1242" s="237" t="str">
        <f ca="1">IF(ISERROR($V1242),"",OFFSET('Smelter Look-up'!$G$4,$V1242-4,0))</f>
        <v/>
      </c>
      <c r="I1242" s="238" t="str">
        <f ca="1">IF(ISERROR($V1242),"",OFFSET('Smelter Look-up'!$H$4,$V1242-4,0))</f>
        <v/>
      </c>
      <c r="J1242" s="238" t="str">
        <f ca="1">IF(ISERROR($V1242),"",OFFSET('Smelter Look-up'!$I$4,$V1242-4,0))</f>
        <v/>
      </c>
      <c r="K1242" s="240"/>
      <c r="L1242" s="240"/>
      <c r="M1242" s="240"/>
      <c r="N1242" s="240"/>
      <c r="O1242" s="240"/>
      <c r="P1242" s="239"/>
      <c r="Q1242" s="241"/>
      <c r="R1242" s="236" t="str">
        <f ca="1">IF(ISERROR($V1242),"",OFFSET('Smelter Look-up'!$C$4,$V1242-4,0)&amp;"")</f>
        <v/>
      </c>
      <c r="S1242" s="250" t="str">
        <f t="shared" ca="1" si="57"/>
        <v/>
      </c>
      <c r="T1242" s="250" t="str">
        <f ca="1">IF(B1242="","",IF(ISERROR(MATCH($J1242,SorP!$B$1:$B$6230,0)),"",INDIRECT("'SorP'!$A$"&amp;MATCH($J1242,SorP!$B$1:$B$6230,0))))</f>
        <v/>
      </c>
      <c r="U1242" s="280"/>
      <c r="V1242" s="281" t="e">
        <f>IF(C1242="",NA(),MATCH($B1242&amp;$C1242,'Smelter Look-up'!$J:$J,0))</f>
        <v>#N/A</v>
      </c>
      <c r="W1242" s="282"/>
      <c r="X1242" s="282">
        <f t="shared" ca="1" si="58"/>
        <v>0</v>
      </c>
      <c r="Y1242" s="282"/>
      <c r="Z1242" s="282"/>
      <c r="AB1242" s="284" t="str">
        <f t="shared" si="59"/>
        <v/>
      </c>
    </row>
    <row r="1243" spans="1:28" s="283" customFormat="1" ht="20.25">
      <c r="A1243" s="235"/>
      <c r="B1243" s="236" t="str">
        <f>IF(LEN(A1243)=0,"",INDEX('Smelter Look-up'!$A:$A,MATCH($A1243,'Smelter Look-up'!$E:$E,0)))</f>
        <v/>
      </c>
      <c r="C1243" s="242" t="str">
        <f>IF(LEN(A1243)=0,"",INDEX('Smelter Look-up'!$C:$C,MATCH($A1243,'Smelter Look-up'!$E:$E,0)))</f>
        <v/>
      </c>
      <c r="D1243" s="236"/>
      <c r="E1243" s="236" t="str">
        <f ca="1">IF(ISERROR($V1243),"",OFFSET('Smelter Look-up'!$D$4,$V1243-4,0)&amp;"")</f>
        <v/>
      </c>
      <c r="F1243" s="236" t="str">
        <f ca="1">IF(ISERROR($V1243),"",OFFSET('Smelter Look-up'!$E$4,$V1243-4,0))</f>
        <v/>
      </c>
      <c r="G1243" s="236" t="str">
        <f ca="1">IF(C1243=$X$4,"Enter smelter details", IF(ISERROR($V1243),"",OFFSET('Smelter Look-up'!$F$4,$V1243-4,0)))</f>
        <v/>
      </c>
      <c r="H1243" s="237" t="str">
        <f ca="1">IF(ISERROR($V1243),"",OFFSET('Smelter Look-up'!$G$4,$V1243-4,0))</f>
        <v/>
      </c>
      <c r="I1243" s="238" t="str">
        <f ca="1">IF(ISERROR($V1243),"",OFFSET('Smelter Look-up'!$H$4,$V1243-4,0))</f>
        <v/>
      </c>
      <c r="J1243" s="238" t="str">
        <f ca="1">IF(ISERROR($V1243),"",OFFSET('Smelter Look-up'!$I$4,$V1243-4,0))</f>
        <v/>
      </c>
      <c r="K1243" s="240"/>
      <c r="L1243" s="240"/>
      <c r="M1243" s="240"/>
      <c r="N1243" s="240"/>
      <c r="O1243" s="240"/>
      <c r="P1243" s="239"/>
      <c r="Q1243" s="241"/>
      <c r="R1243" s="236" t="str">
        <f ca="1">IF(ISERROR($V1243),"",OFFSET('Smelter Look-up'!$C$4,$V1243-4,0)&amp;"")</f>
        <v/>
      </c>
      <c r="S1243" s="250" t="str">
        <f t="shared" ca="1" si="57"/>
        <v/>
      </c>
      <c r="T1243" s="250" t="str">
        <f ca="1">IF(B1243="","",IF(ISERROR(MATCH($J1243,SorP!$B$1:$B$6230,0)),"",INDIRECT("'SorP'!$A$"&amp;MATCH($J1243,SorP!$B$1:$B$6230,0))))</f>
        <v/>
      </c>
      <c r="U1243" s="280"/>
      <c r="V1243" s="281" t="e">
        <f>IF(C1243="",NA(),MATCH($B1243&amp;$C1243,'Smelter Look-up'!$J:$J,0))</f>
        <v>#N/A</v>
      </c>
      <c r="W1243" s="282"/>
      <c r="X1243" s="282">
        <f t="shared" ca="1" si="58"/>
        <v>0</v>
      </c>
      <c r="Y1243" s="282"/>
      <c r="Z1243" s="282"/>
      <c r="AB1243" s="284" t="str">
        <f t="shared" si="59"/>
        <v/>
      </c>
    </row>
    <row r="1244" spans="1:28" s="283" customFormat="1" ht="20.25">
      <c r="A1244" s="235"/>
      <c r="B1244" s="236" t="str">
        <f>IF(LEN(A1244)=0,"",INDEX('Smelter Look-up'!$A:$A,MATCH($A1244,'Smelter Look-up'!$E:$E,0)))</f>
        <v/>
      </c>
      <c r="C1244" s="242" t="str">
        <f>IF(LEN(A1244)=0,"",INDEX('Smelter Look-up'!$C:$C,MATCH($A1244,'Smelter Look-up'!$E:$E,0)))</f>
        <v/>
      </c>
      <c r="D1244" s="236"/>
      <c r="E1244" s="236" t="str">
        <f ca="1">IF(ISERROR($V1244),"",OFFSET('Smelter Look-up'!$D$4,$V1244-4,0)&amp;"")</f>
        <v/>
      </c>
      <c r="F1244" s="236" t="str">
        <f ca="1">IF(ISERROR($V1244),"",OFFSET('Smelter Look-up'!$E$4,$V1244-4,0))</f>
        <v/>
      </c>
      <c r="G1244" s="236" t="str">
        <f ca="1">IF(C1244=$X$4,"Enter smelter details", IF(ISERROR($V1244),"",OFFSET('Smelter Look-up'!$F$4,$V1244-4,0)))</f>
        <v/>
      </c>
      <c r="H1244" s="237" t="str">
        <f ca="1">IF(ISERROR($V1244),"",OFFSET('Smelter Look-up'!$G$4,$V1244-4,0))</f>
        <v/>
      </c>
      <c r="I1244" s="238" t="str">
        <f ca="1">IF(ISERROR($V1244),"",OFFSET('Smelter Look-up'!$H$4,$V1244-4,0))</f>
        <v/>
      </c>
      <c r="J1244" s="238" t="str">
        <f ca="1">IF(ISERROR($V1244),"",OFFSET('Smelter Look-up'!$I$4,$V1244-4,0))</f>
        <v/>
      </c>
      <c r="K1244" s="240"/>
      <c r="L1244" s="240"/>
      <c r="M1244" s="240"/>
      <c r="N1244" s="240"/>
      <c r="O1244" s="240"/>
      <c r="P1244" s="239"/>
      <c r="Q1244" s="241"/>
      <c r="R1244" s="236" t="str">
        <f ca="1">IF(ISERROR($V1244),"",OFFSET('Smelter Look-up'!$C$4,$V1244-4,0)&amp;"")</f>
        <v/>
      </c>
      <c r="S1244" s="250" t="str">
        <f t="shared" ca="1" si="57"/>
        <v/>
      </c>
      <c r="T1244" s="250" t="str">
        <f ca="1">IF(B1244="","",IF(ISERROR(MATCH($J1244,SorP!$B$1:$B$6230,0)),"",INDIRECT("'SorP'!$A$"&amp;MATCH($J1244,SorP!$B$1:$B$6230,0))))</f>
        <v/>
      </c>
      <c r="U1244" s="280"/>
      <c r="V1244" s="281" t="e">
        <f>IF(C1244="",NA(),MATCH($B1244&amp;$C1244,'Smelter Look-up'!$J:$J,0))</f>
        <v>#N/A</v>
      </c>
      <c r="W1244" s="282"/>
      <c r="X1244" s="282">
        <f t="shared" ca="1" si="58"/>
        <v>0</v>
      </c>
      <c r="Y1244" s="282"/>
      <c r="Z1244" s="282"/>
      <c r="AB1244" s="284" t="str">
        <f t="shared" si="59"/>
        <v/>
      </c>
    </row>
    <row r="1245" spans="1:28" s="283" customFormat="1" ht="20.25">
      <c r="A1245" s="235"/>
      <c r="B1245" s="236" t="str">
        <f>IF(LEN(A1245)=0,"",INDEX('Smelter Look-up'!$A:$A,MATCH($A1245,'Smelter Look-up'!$E:$E,0)))</f>
        <v/>
      </c>
      <c r="C1245" s="242" t="str">
        <f>IF(LEN(A1245)=0,"",INDEX('Smelter Look-up'!$C:$C,MATCH($A1245,'Smelter Look-up'!$E:$E,0)))</f>
        <v/>
      </c>
      <c r="D1245" s="236"/>
      <c r="E1245" s="236" t="str">
        <f ca="1">IF(ISERROR($V1245),"",OFFSET('Smelter Look-up'!$D$4,$V1245-4,0)&amp;"")</f>
        <v/>
      </c>
      <c r="F1245" s="236" t="str">
        <f ca="1">IF(ISERROR($V1245),"",OFFSET('Smelter Look-up'!$E$4,$V1245-4,0))</f>
        <v/>
      </c>
      <c r="G1245" s="236" t="str">
        <f ca="1">IF(C1245=$X$4,"Enter smelter details", IF(ISERROR($V1245),"",OFFSET('Smelter Look-up'!$F$4,$V1245-4,0)))</f>
        <v/>
      </c>
      <c r="H1245" s="237" t="str">
        <f ca="1">IF(ISERROR($V1245),"",OFFSET('Smelter Look-up'!$G$4,$V1245-4,0))</f>
        <v/>
      </c>
      <c r="I1245" s="238" t="str">
        <f ca="1">IF(ISERROR($V1245),"",OFFSET('Smelter Look-up'!$H$4,$V1245-4,0))</f>
        <v/>
      </c>
      <c r="J1245" s="238" t="str">
        <f ca="1">IF(ISERROR($V1245),"",OFFSET('Smelter Look-up'!$I$4,$V1245-4,0))</f>
        <v/>
      </c>
      <c r="K1245" s="240"/>
      <c r="L1245" s="240"/>
      <c r="M1245" s="240"/>
      <c r="N1245" s="240"/>
      <c r="O1245" s="240"/>
      <c r="P1245" s="239"/>
      <c r="Q1245" s="241"/>
      <c r="R1245" s="236" t="str">
        <f ca="1">IF(ISERROR($V1245),"",OFFSET('Smelter Look-up'!$C$4,$V1245-4,0)&amp;"")</f>
        <v/>
      </c>
      <c r="S1245" s="250" t="str">
        <f t="shared" ca="1" si="57"/>
        <v/>
      </c>
      <c r="T1245" s="250" t="str">
        <f ca="1">IF(B1245="","",IF(ISERROR(MATCH($J1245,SorP!$B$1:$B$6230,0)),"",INDIRECT("'SorP'!$A$"&amp;MATCH($J1245,SorP!$B$1:$B$6230,0))))</f>
        <v/>
      </c>
      <c r="U1245" s="280"/>
      <c r="V1245" s="281" t="e">
        <f>IF(C1245="",NA(),MATCH($B1245&amp;$C1245,'Smelter Look-up'!$J:$J,0))</f>
        <v>#N/A</v>
      </c>
      <c r="W1245" s="282"/>
      <c r="X1245" s="282">
        <f t="shared" ca="1" si="58"/>
        <v>0</v>
      </c>
      <c r="Y1245" s="282"/>
      <c r="Z1245" s="282"/>
      <c r="AB1245" s="284" t="str">
        <f t="shared" si="59"/>
        <v/>
      </c>
    </row>
    <row r="1246" spans="1:28" s="283" customFormat="1" ht="20.25">
      <c r="A1246" s="235"/>
      <c r="B1246" s="236" t="str">
        <f>IF(LEN(A1246)=0,"",INDEX('Smelter Look-up'!$A:$A,MATCH($A1246,'Smelter Look-up'!$E:$E,0)))</f>
        <v/>
      </c>
      <c r="C1246" s="242" t="str">
        <f>IF(LEN(A1246)=0,"",INDEX('Smelter Look-up'!$C:$C,MATCH($A1246,'Smelter Look-up'!$E:$E,0)))</f>
        <v/>
      </c>
      <c r="D1246" s="236"/>
      <c r="E1246" s="236" t="str">
        <f ca="1">IF(ISERROR($V1246),"",OFFSET('Smelter Look-up'!$D$4,$V1246-4,0)&amp;"")</f>
        <v/>
      </c>
      <c r="F1246" s="236" t="str">
        <f ca="1">IF(ISERROR($V1246),"",OFFSET('Smelter Look-up'!$E$4,$V1246-4,0))</f>
        <v/>
      </c>
      <c r="G1246" s="236" t="str">
        <f ca="1">IF(C1246=$X$4,"Enter smelter details", IF(ISERROR($V1246),"",OFFSET('Smelter Look-up'!$F$4,$V1246-4,0)))</f>
        <v/>
      </c>
      <c r="H1246" s="237" t="str">
        <f ca="1">IF(ISERROR($V1246),"",OFFSET('Smelter Look-up'!$G$4,$V1246-4,0))</f>
        <v/>
      </c>
      <c r="I1246" s="238" t="str">
        <f ca="1">IF(ISERROR($V1246),"",OFFSET('Smelter Look-up'!$H$4,$V1246-4,0))</f>
        <v/>
      </c>
      <c r="J1246" s="238" t="str">
        <f ca="1">IF(ISERROR($V1246),"",OFFSET('Smelter Look-up'!$I$4,$V1246-4,0))</f>
        <v/>
      </c>
      <c r="K1246" s="240"/>
      <c r="L1246" s="240"/>
      <c r="M1246" s="240"/>
      <c r="N1246" s="240"/>
      <c r="O1246" s="240"/>
      <c r="P1246" s="239"/>
      <c r="Q1246" s="241"/>
      <c r="R1246" s="236" t="str">
        <f ca="1">IF(ISERROR($V1246),"",OFFSET('Smelter Look-up'!$C$4,$V1246-4,0)&amp;"")</f>
        <v/>
      </c>
      <c r="S1246" s="250" t="str">
        <f t="shared" ca="1" si="57"/>
        <v/>
      </c>
      <c r="T1246" s="250" t="str">
        <f ca="1">IF(B1246="","",IF(ISERROR(MATCH($J1246,SorP!$B$1:$B$6230,0)),"",INDIRECT("'SorP'!$A$"&amp;MATCH($J1246,SorP!$B$1:$B$6230,0))))</f>
        <v/>
      </c>
      <c r="U1246" s="280"/>
      <c r="V1246" s="281" t="e">
        <f>IF(C1246="",NA(),MATCH($B1246&amp;$C1246,'Smelter Look-up'!$J:$J,0))</f>
        <v>#N/A</v>
      </c>
      <c r="W1246" s="282"/>
      <c r="X1246" s="282">
        <f t="shared" ca="1" si="58"/>
        <v>0</v>
      </c>
      <c r="Y1246" s="282"/>
      <c r="Z1246" s="282"/>
      <c r="AB1246" s="284" t="str">
        <f t="shared" si="59"/>
        <v/>
      </c>
    </row>
    <row r="1247" spans="1:28" s="283" customFormat="1" ht="20.25">
      <c r="A1247" s="235"/>
      <c r="B1247" s="236" t="str">
        <f>IF(LEN(A1247)=0,"",INDEX('Smelter Look-up'!$A:$A,MATCH($A1247,'Smelter Look-up'!$E:$E,0)))</f>
        <v/>
      </c>
      <c r="C1247" s="242" t="str">
        <f>IF(LEN(A1247)=0,"",INDEX('Smelter Look-up'!$C:$C,MATCH($A1247,'Smelter Look-up'!$E:$E,0)))</f>
        <v/>
      </c>
      <c r="D1247" s="236"/>
      <c r="E1247" s="236" t="str">
        <f ca="1">IF(ISERROR($V1247),"",OFFSET('Smelter Look-up'!$D$4,$V1247-4,0)&amp;"")</f>
        <v/>
      </c>
      <c r="F1247" s="236" t="str">
        <f ca="1">IF(ISERROR($V1247),"",OFFSET('Smelter Look-up'!$E$4,$V1247-4,0))</f>
        <v/>
      </c>
      <c r="G1247" s="236" t="str">
        <f ca="1">IF(C1247=$X$4,"Enter smelter details", IF(ISERROR($V1247),"",OFFSET('Smelter Look-up'!$F$4,$V1247-4,0)))</f>
        <v/>
      </c>
      <c r="H1247" s="237" t="str">
        <f ca="1">IF(ISERROR($V1247),"",OFFSET('Smelter Look-up'!$G$4,$V1247-4,0))</f>
        <v/>
      </c>
      <c r="I1247" s="238" t="str">
        <f ca="1">IF(ISERROR($V1247),"",OFFSET('Smelter Look-up'!$H$4,$V1247-4,0))</f>
        <v/>
      </c>
      <c r="J1247" s="238" t="str">
        <f ca="1">IF(ISERROR($V1247),"",OFFSET('Smelter Look-up'!$I$4,$V1247-4,0))</f>
        <v/>
      </c>
      <c r="K1247" s="240"/>
      <c r="L1247" s="240"/>
      <c r="M1247" s="240"/>
      <c r="N1247" s="240"/>
      <c r="O1247" s="240"/>
      <c r="P1247" s="239"/>
      <c r="Q1247" s="241"/>
      <c r="R1247" s="236" t="str">
        <f ca="1">IF(ISERROR($V1247),"",OFFSET('Smelter Look-up'!$C$4,$V1247-4,0)&amp;"")</f>
        <v/>
      </c>
      <c r="S1247" s="250" t="str">
        <f t="shared" ca="1" si="57"/>
        <v/>
      </c>
      <c r="T1247" s="250" t="str">
        <f ca="1">IF(B1247="","",IF(ISERROR(MATCH($J1247,SorP!$B$1:$B$6230,0)),"",INDIRECT("'SorP'!$A$"&amp;MATCH($J1247,SorP!$B$1:$B$6230,0))))</f>
        <v/>
      </c>
      <c r="U1247" s="280"/>
      <c r="V1247" s="281" t="e">
        <f>IF(C1247="",NA(),MATCH($B1247&amp;$C1247,'Smelter Look-up'!$J:$J,0))</f>
        <v>#N/A</v>
      </c>
      <c r="W1247" s="282"/>
      <c r="X1247" s="282">
        <f t="shared" ca="1" si="58"/>
        <v>0</v>
      </c>
      <c r="Y1247" s="282"/>
      <c r="Z1247" s="282"/>
      <c r="AB1247" s="284" t="str">
        <f t="shared" si="59"/>
        <v/>
      </c>
    </row>
    <row r="1248" spans="1:28" s="283" customFormat="1" ht="20.25">
      <c r="A1248" s="235"/>
      <c r="B1248" s="236" t="str">
        <f>IF(LEN(A1248)=0,"",INDEX('Smelter Look-up'!$A:$A,MATCH($A1248,'Smelter Look-up'!$E:$E,0)))</f>
        <v/>
      </c>
      <c r="C1248" s="242" t="str">
        <f>IF(LEN(A1248)=0,"",INDEX('Smelter Look-up'!$C:$C,MATCH($A1248,'Smelter Look-up'!$E:$E,0)))</f>
        <v/>
      </c>
      <c r="D1248" s="236"/>
      <c r="E1248" s="236" t="str">
        <f ca="1">IF(ISERROR($V1248),"",OFFSET('Smelter Look-up'!$D$4,$V1248-4,0)&amp;"")</f>
        <v/>
      </c>
      <c r="F1248" s="236" t="str">
        <f ca="1">IF(ISERROR($V1248),"",OFFSET('Smelter Look-up'!$E$4,$V1248-4,0))</f>
        <v/>
      </c>
      <c r="G1248" s="236" t="str">
        <f ca="1">IF(C1248=$X$4,"Enter smelter details", IF(ISERROR($V1248),"",OFFSET('Smelter Look-up'!$F$4,$V1248-4,0)))</f>
        <v/>
      </c>
      <c r="H1248" s="237" t="str">
        <f ca="1">IF(ISERROR($V1248),"",OFFSET('Smelter Look-up'!$G$4,$V1248-4,0))</f>
        <v/>
      </c>
      <c r="I1248" s="238" t="str">
        <f ca="1">IF(ISERROR($V1248),"",OFFSET('Smelter Look-up'!$H$4,$V1248-4,0))</f>
        <v/>
      </c>
      <c r="J1248" s="238" t="str">
        <f ca="1">IF(ISERROR($V1248),"",OFFSET('Smelter Look-up'!$I$4,$V1248-4,0))</f>
        <v/>
      </c>
      <c r="K1248" s="240"/>
      <c r="L1248" s="240"/>
      <c r="M1248" s="240"/>
      <c r="N1248" s="240"/>
      <c r="O1248" s="240"/>
      <c r="P1248" s="239"/>
      <c r="Q1248" s="241"/>
      <c r="R1248" s="236" t="str">
        <f ca="1">IF(ISERROR($V1248),"",OFFSET('Smelter Look-up'!$C$4,$V1248-4,0)&amp;"")</f>
        <v/>
      </c>
      <c r="S1248" s="250" t="str">
        <f t="shared" ca="1" si="57"/>
        <v/>
      </c>
      <c r="T1248" s="250" t="str">
        <f ca="1">IF(B1248="","",IF(ISERROR(MATCH($J1248,SorP!$B$1:$B$6230,0)),"",INDIRECT("'SorP'!$A$"&amp;MATCH($J1248,SorP!$B$1:$B$6230,0))))</f>
        <v/>
      </c>
      <c r="U1248" s="280"/>
      <c r="V1248" s="281" t="e">
        <f>IF(C1248="",NA(),MATCH($B1248&amp;$C1248,'Smelter Look-up'!$J:$J,0))</f>
        <v>#N/A</v>
      </c>
      <c r="W1248" s="282"/>
      <c r="X1248" s="282">
        <f t="shared" ca="1" si="58"/>
        <v>0</v>
      </c>
      <c r="Y1248" s="282"/>
      <c r="Z1248" s="282"/>
      <c r="AB1248" s="284" t="str">
        <f t="shared" si="59"/>
        <v/>
      </c>
    </row>
    <row r="1249" spans="1:28" s="283" customFormat="1" ht="20.25">
      <c r="A1249" s="235"/>
      <c r="B1249" s="236" t="str">
        <f>IF(LEN(A1249)=0,"",INDEX('Smelter Look-up'!$A:$A,MATCH($A1249,'Smelter Look-up'!$E:$E,0)))</f>
        <v/>
      </c>
      <c r="C1249" s="242" t="str">
        <f>IF(LEN(A1249)=0,"",INDEX('Smelter Look-up'!$C:$C,MATCH($A1249,'Smelter Look-up'!$E:$E,0)))</f>
        <v/>
      </c>
      <c r="D1249" s="236"/>
      <c r="E1249" s="236" t="str">
        <f ca="1">IF(ISERROR($V1249),"",OFFSET('Smelter Look-up'!$D$4,$V1249-4,0)&amp;"")</f>
        <v/>
      </c>
      <c r="F1249" s="236" t="str">
        <f ca="1">IF(ISERROR($V1249),"",OFFSET('Smelter Look-up'!$E$4,$V1249-4,0))</f>
        <v/>
      </c>
      <c r="G1249" s="236" t="str">
        <f ca="1">IF(C1249=$X$4,"Enter smelter details", IF(ISERROR($V1249),"",OFFSET('Smelter Look-up'!$F$4,$V1249-4,0)))</f>
        <v/>
      </c>
      <c r="H1249" s="237" t="str">
        <f ca="1">IF(ISERROR($V1249),"",OFFSET('Smelter Look-up'!$G$4,$V1249-4,0))</f>
        <v/>
      </c>
      <c r="I1249" s="238" t="str">
        <f ca="1">IF(ISERROR($V1249),"",OFFSET('Smelter Look-up'!$H$4,$V1249-4,0))</f>
        <v/>
      </c>
      <c r="J1249" s="238" t="str">
        <f ca="1">IF(ISERROR($V1249),"",OFFSET('Smelter Look-up'!$I$4,$V1249-4,0))</f>
        <v/>
      </c>
      <c r="K1249" s="240"/>
      <c r="L1249" s="240"/>
      <c r="M1249" s="240"/>
      <c r="N1249" s="240"/>
      <c r="O1249" s="240"/>
      <c r="P1249" s="239"/>
      <c r="Q1249" s="241"/>
      <c r="R1249" s="236" t="str">
        <f ca="1">IF(ISERROR($V1249),"",OFFSET('Smelter Look-up'!$C$4,$V1249-4,0)&amp;"")</f>
        <v/>
      </c>
      <c r="S1249" s="250" t="str">
        <f t="shared" ca="1" si="57"/>
        <v/>
      </c>
      <c r="T1249" s="250" t="str">
        <f ca="1">IF(B1249="","",IF(ISERROR(MATCH($J1249,SorP!$B$1:$B$6230,0)),"",INDIRECT("'SorP'!$A$"&amp;MATCH($J1249,SorP!$B$1:$B$6230,0))))</f>
        <v/>
      </c>
      <c r="U1249" s="280"/>
      <c r="V1249" s="281" t="e">
        <f>IF(C1249="",NA(),MATCH($B1249&amp;$C1249,'Smelter Look-up'!$J:$J,0))</f>
        <v>#N/A</v>
      </c>
      <c r="W1249" s="282"/>
      <c r="X1249" s="282">
        <f t="shared" ca="1" si="58"/>
        <v>0</v>
      </c>
      <c r="Y1249" s="282"/>
      <c r="Z1249" s="282"/>
      <c r="AB1249" s="284" t="str">
        <f t="shared" si="59"/>
        <v/>
      </c>
    </row>
    <row r="1250" spans="1:28" s="283" customFormat="1" ht="20.25">
      <c r="A1250" s="235"/>
      <c r="B1250" s="236" t="str">
        <f>IF(LEN(A1250)=0,"",INDEX('Smelter Look-up'!$A:$A,MATCH($A1250,'Smelter Look-up'!$E:$E,0)))</f>
        <v/>
      </c>
      <c r="C1250" s="242" t="str">
        <f>IF(LEN(A1250)=0,"",INDEX('Smelter Look-up'!$C:$C,MATCH($A1250,'Smelter Look-up'!$E:$E,0)))</f>
        <v/>
      </c>
      <c r="D1250" s="236"/>
      <c r="E1250" s="236" t="str">
        <f ca="1">IF(ISERROR($V1250),"",OFFSET('Smelter Look-up'!$D$4,$V1250-4,0)&amp;"")</f>
        <v/>
      </c>
      <c r="F1250" s="236" t="str">
        <f ca="1">IF(ISERROR($V1250),"",OFFSET('Smelter Look-up'!$E$4,$V1250-4,0))</f>
        <v/>
      </c>
      <c r="G1250" s="236" t="str">
        <f ca="1">IF(C1250=$X$4,"Enter smelter details", IF(ISERROR($V1250),"",OFFSET('Smelter Look-up'!$F$4,$V1250-4,0)))</f>
        <v/>
      </c>
      <c r="H1250" s="237" t="str">
        <f ca="1">IF(ISERROR($V1250),"",OFFSET('Smelter Look-up'!$G$4,$V1250-4,0))</f>
        <v/>
      </c>
      <c r="I1250" s="238" t="str">
        <f ca="1">IF(ISERROR($V1250),"",OFFSET('Smelter Look-up'!$H$4,$V1250-4,0))</f>
        <v/>
      </c>
      <c r="J1250" s="238" t="str">
        <f ca="1">IF(ISERROR($V1250),"",OFFSET('Smelter Look-up'!$I$4,$V1250-4,0))</f>
        <v/>
      </c>
      <c r="K1250" s="240"/>
      <c r="L1250" s="240"/>
      <c r="M1250" s="240"/>
      <c r="N1250" s="240"/>
      <c r="O1250" s="240"/>
      <c r="P1250" s="239"/>
      <c r="Q1250" s="241"/>
      <c r="R1250" s="236" t="str">
        <f ca="1">IF(ISERROR($V1250),"",OFFSET('Smelter Look-up'!$C$4,$V1250-4,0)&amp;"")</f>
        <v/>
      </c>
      <c r="S1250" s="250" t="str">
        <f t="shared" ca="1" si="57"/>
        <v/>
      </c>
      <c r="T1250" s="250" t="str">
        <f ca="1">IF(B1250="","",IF(ISERROR(MATCH($J1250,SorP!$B$1:$B$6230,0)),"",INDIRECT("'SorP'!$A$"&amp;MATCH($J1250,SorP!$B$1:$B$6230,0))))</f>
        <v/>
      </c>
      <c r="U1250" s="280"/>
      <c r="V1250" s="281" t="e">
        <f>IF(C1250="",NA(),MATCH($B1250&amp;$C1250,'Smelter Look-up'!$J:$J,0))</f>
        <v>#N/A</v>
      </c>
      <c r="W1250" s="282"/>
      <c r="X1250" s="282">
        <f t="shared" ca="1" si="58"/>
        <v>0</v>
      </c>
      <c r="Y1250" s="282"/>
      <c r="Z1250" s="282"/>
      <c r="AB1250" s="284" t="str">
        <f t="shared" si="59"/>
        <v/>
      </c>
    </row>
    <row r="1251" spans="1:28" s="283" customFormat="1" ht="20.25">
      <c r="A1251" s="235"/>
      <c r="B1251" s="236" t="str">
        <f>IF(LEN(A1251)=0,"",INDEX('Smelter Look-up'!$A:$A,MATCH($A1251,'Smelter Look-up'!$E:$E,0)))</f>
        <v/>
      </c>
      <c r="C1251" s="242" t="str">
        <f>IF(LEN(A1251)=0,"",INDEX('Smelter Look-up'!$C:$C,MATCH($A1251,'Smelter Look-up'!$E:$E,0)))</f>
        <v/>
      </c>
      <c r="D1251" s="236"/>
      <c r="E1251" s="236" t="str">
        <f ca="1">IF(ISERROR($V1251),"",OFFSET('Smelter Look-up'!$D$4,$V1251-4,0)&amp;"")</f>
        <v/>
      </c>
      <c r="F1251" s="236" t="str">
        <f ca="1">IF(ISERROR($V1251),"",OFFSET('Smelter Look-up'!$E$4,$V1251-4,0))</f>
        <v/>
      </c>
      <c r="G1251" s="236" t="str">
        <f ca="1">IF(C1251=$X$4,"Enter smelter details", IF(ISERROR($V1251),"",OFFSET('Smelter Look-up'!$F$4,$V1251-4,0)))</f>
        <v/>
      </c>
      <c r="H1251" s="237" t="str">
        <f ca="1">IF(ISERROR($V1251),"",OFFSET('Smelter Look-up'!$G$4,$V1251-4,0))</f>
        <v/>
      </c>
      <c r="I1251" s="238" t="str">
        <f ca="1">IF(ISERROR($V1251),"",OFFSET('Smelter Look-up'!$H$4,$V1251-4,0))</f>
        <v/>
      </c>
      <c r="J1251" s="238" t="str">
        <f ca="1">IF(ISERROR($V1251),"",OFFSET('Smelter Look-up'!$I$4,$V1251-4,0))</f>
        <v/>
      </c>
      <c r="K1251" s="240"/>
      <c r="L1251" s="240"/>
      <c r="M1251" s="240"/>
      <c r="N1251" s="240"/>
      <c r="O1251" s="240"/>
      <c r="P1251" s="239"/>
      <c r="Q1251" s="241"/>
      <c r="R1251" s="236" t="str">
        <f ca="1">IF(ISERROR($V1251),"",OFFSET('Smelter Look-up'!$C$4,$V1251-4,0)&amp;"")</f>
        <v/>
      </c>
      <c r="S1251" s="250" t="str">
        <f t="shared" ca="1" si="57"/>
        <v/>
      </c>
      <c r="T1251" s="250" t="str">
        <f ca="1">IF(B1251="","",IF(ISERROR(MATCH($J1251,SorP!$B$1:$B$6230,0)),"",INDIRECT("'SorP'!$A$"&amp;MATCH($J1251,SorP!$B$1:$B$6230,0))))</f>
        <v/>
      </c>
      <c r="U1251" s="280"/>
      <c r="V1251" s="281" t="e">
        <f>IF(C1251="",NA(),MATCH($B1251&amp;$C1251,'Smelter Look-up'!$J:$J,0))</f>
        <v>#N/A</v>
      </c>
      <c r="W1251" s="282"/>
      <c r="X1251" s="282">
        <f t="shared" ca="1" si="58"/>
        <v>0</v>
      </c>
      <c r="Y1251" s="282"/>
      <c r="Z1251" s="282"/>
      <c r="AB1251" s="284" t="str">
        <f t="shared" si="59"/>
        <v/>
      </c>
    </row>
    <row r="1252" spans="1:28" s="283" customFormat="1" ht="20.25">
      <c r="A1252" s="235"/>
      <c r="B1252" s="236" t="str">
        <f>IF(LEN(A1252)=0,"",INDEX('Smelter Look-up'!$A:$A,MATCH($A1252,'Smelter Look-up'!$E:$E,0)))</f>
        <v/>
      </c>
      <c r="C1252" s="242" t="str">
        <f>IF(LEN(A1252)=0,"",INDEX('Smelter Look-up'!$C:$C,MATCH($A1252,'Smelter Look-up'!$E:$E,0)))</f>
        <v/>
      </c>
      <c r="D1252" s="236"/>
      <c r="E1252" s="236" t="str">
        <f ca="1">IF(ISERROR($V1252),"",OFFSET('Smelter Look-up'!$D$4,$V1252-4,0)&amp;"")</f>
        <v/>
      </c>
      <c r="F1252" s="236" t="str">
        <f ca="1">IF(ISERROR($V1252),"",OFFSET('Smelter Look-up'!$E$4,$V1252-4,0))</f>
        <v/>
      </c>
      <c r="G1252" s="236" t="str">
        <f ca="1">IF(C1252=$X$4,"Enter smelter details", IF(ISERROR($V1252),"",OFFSET('Smelter Look-up'!$F$4,$V1252-4,0)))</f>
        <v/>
      </c>
      <c r="H1252" s="237" t="str">
        <f ca="1">IF(ISERROR($V1252),"",OFFSET('Smelter Look-up'!$G$4,$V1252-4,0))</f>
        <v/>
      </c>
      <c r="I1252" s="238" t="str">
        <f ca="1">IF(ISERROR($V1252),"",OFFSET('Smelter Look-up'!$H$4,$V1252-4,0))</f>
        <v/>
      </c>
      <c r="J1252" s="238" t="str">
        <f ca="1">IF(ISERROR($V1252),"",OFFSET('Smelter Look-up'!$I$4,$V1252-4,0))</f>
        <v/>
      </c>
      <c r="K1252" s="240"/>
      <c r="L1252" s="240"/>
      <c r="M1252" s="240"/>
      <c r="N1252" s="240"/>
      <c r="O1252" s="240"/>
      <c r="P1252" s="239"/>
      <c r="Q1252" s="241"/>
      <c r="R1252" s="236" t="str">
        <f ca="1">IF(ISERROR($V1252),"",OFFSET('Smelter Look-up'!$C$4,$V1252-4,0)&amp;"")</f>
        <v/>
      </c>
      <c r="S1252" s="250" t="str">
        <f t="shared" ca="1" si="57"/>
        <v/>
      </c>
      <c r="T1252" s="250" t="str">
        <f ca="1">IF(B1252="","",IF(ISERROR(MATCH($J1252,SorP!$B$1:$B$6230,0)),"",INDIRECT("'SorP'!$A$"&amp;MATCH($J1252,SorP!$B$1:$B$6230,0))))</f>
        <v/>
      </c>
      <c r="U1252" s="280"/>
      <c r="V1252" s="281" t="e">
        <f>IF(C1252="",NA(),MATCH($B1252&amp;$C1252,'Smelter Look-up'!$J:$J,0))</f>
        <v>#N/A</v>
      </c>
      <c r="W1252" s="282"/>
      <c r="X1252" s="282">
        <f t="shared" ca="1" si="58"/>
        <v>0</v>
      </c>
      <c r="Y1252" s="282"/>
      <c r="Z1252" s="282"/>
      <c r="AB1252" s="284" t="str">
        <f t="shared" si="59"/>
        <v/>
      </c>
    </row>
    <row r="1253" spans="1:28" s="283" customFormat="1" ht="20.25">
      <c r="A1253" s="235"/>
      <c r="B1253" s="236" t="str">
        <f>IF(LEN(A1253)=0,"",INDEX('Smelter Look-up'!$A:$A,MATCH($A1253,'Smelter Look-up'!$E:$E,0)))</f>
        <v/>
      </c>
      <c r="C1253" s="242" t="str">
        <f>IF(LEN(A1253)=0,"",INDEX('Smelter Look-up'!$C:$C,MATCH($A1253,'Smelter Look-up'!$E:$E,0)))</f>
        <v/>
      </c>
      <c r="D1253" s="236"/>
      <c r="E1253" s="236" t="str">
        <f ca="1">IF(ISERROR($V1253),"",OFFSET('Smelter Look-up'!$D$4,$V1253-4,0)&amp;"")</f>
        <v/>
      </c>
      <c r="F1253" s="236" t="str">
        <f ca="1">IF(ISERROR($V1253),"",OFFSET('Smelter Look-up'!$E$4,$V1253-4,0))</f>
        <v/>
      </c>
      <c r="G1253" s="236" t="str">
        <f ca="1">IF(C1253=$X$4,"Enter smelter details", IF(ISERROR($V1253),"",OFFSET('Smelter Look-up'!$F$4,$V1253-4,0)))</f>
        <v/>
      </c>
      <c r="H1253" s="237" t="str">
        <f ca="1">IF(ISERROR($V1253),"",OFFSET('Smelter Look-up'!$G$4,$V1253-4,0))</f>
        <v/>
      </c>
      <c r="I1253" s="238" t="str">
        <f ca="1">IF(ISERROR($V1253),"",OFFSET('Smelter Look-up'!$H$4,$V1253-4,0))</f>
        <v/>
      </c>
      <c r="J1253" s="238" t="str">
        <f ca="1">IF(ISERROR($V1253),"",OFFSET('Smelter Look-up'!$I$4,$V1253-4,0))</f>
        <v/>
      </c>
      <c r="K1253" s="240"/>
      <c r="L1253" s="240"/>
      <c r="M1253" s="240"/>
      <c r="N1253" s="240"/>
      <c r="O1253" s="240"/>
      <c r="P1253" s="239"/>
      <c r="Q1253" s="241"/>
      <c r="R1253" s="236" t="str">
        <f ca="1">IF(ISERROR($V1253),"",OFFSET('Smelter Look-up'!$C$4,$V1253-4,0)&amp;"")</f>
        <v/>
      </c>
      <c r="S1253" s="250" t="str">
        <f t="shared" ca="1" si="57"/>
        <v/>
      </c>
      <c r="T1253" s="250" t="str">
        <f ca="1">IF(B1253="","",IF(ISERROR(MATCH($J1253,SorP!$B$1:$B$6230,0)),"",INDIRECT("'SorP'!$A$"&amp;MATCH($J1253,SorP!$B$1:$B$6230,0))))</f>
        <v/>
      </c>
      <c r="U1253" s="280"/>
      <c r="V1253" s="281" t="e">
        <f>IF(C1253="",NA(),MATCH($B1253&amp;$C1253,'Smelter Look-up'!$J:$J,0))</f>
        <v>#N/A</v>
      </c>
      <c r="W1253" s="282"/>
      <c r="X1253" s="282">
        <f t="shared" ca="1" si="58"/>
        <v>0</v>
      </c>
      <c r="Y1253" s="282"/>
      <c r="Z1253" s="282"/>
      <c r="AB1253" s="284" t="str">
        <f t="shared" si="59"/>
        <v/>
      </c>
    </row>
    <row r="1254" spans="1:28" s="283" customFormat="1" ht="20.25">
      <c r="A1254" s="235"/>
      <c r="B1254" s="236" t="str">
        <f>IF(LEN(A1254)=0,"",INDEX('Smelter Look-up'!$A:$A,MATCH($A1254,'Smelter Look-up'!$E:$E,0)))</f>
        <v/>
      </c>
      <c r="C1254" s="242" t="str">
        <f>IF(LEN(A1254)=0,"",INDEX('Smelter Look-up'!$C:$C,MATCH($A1254,'Smelter Look-up'!$E:$E,0)))</f>
        <v/>
      </c>
      <c r="D1254" s="236"/>
      <c r="E1254" s="236" t="str">
        <f ca="1">IF(ISERROR($V1254),"",OFFSET('Smelter Look-up'!$D$4,$V1254-4,0)&amp;"")</f>
        <v/>
      </c>
      <c r="F1254" s="236" t="str">
        <f ca="1">IF(ISERROR($V1254),"",OFFSET('Smelter Look-up'!$E$4,$V1254-4,0))</f>
        <v/>
      </c>
      <c r="G1254" s="236" t="str">
        <f ca="1">IF(C1254=$X$4,"Enter smelter details", IF(ISERROR($V1254),"",OFFSET('Smelter Look-up'!$F$4,$V1254-4,0)))</f>
        <v/>
      </c>
      <c r="H1254" s="237" t="str">
        <f ca="1">IF(ISERROR($V1254),"",OFFSET('Smelter Look-up'!$G$4,$V1254-4,0))</f>
        <v/>
      </c>
      <c r="I1254" s="238" t="str">
        <f ca="1">IF(ISERROR($V1254),"",OFFSET('Smelter Look-up'!$H$4,$V1254-4,0))</f>
        <v/>
      </c>
      <c r="J1254" s="238" t="str">
        <f ca="1">IF(ISERROR($V1254),"",OFFSET('Smelter Look-up'!$I$4,$V1254-4,0))</f>
        <v/>
      </c>
      <c r="K1254" s="240"/>
      <c r="L1254" s="240"/>
      <c r="M1254" s="240"/>
      <c r="N1254" s="240"/>
      <c r="O1254" s="240"/>
      <c r="P1254" s="239"/>
      <c r="Q1254" s="241"/>
      <c r="R1254" s="236" t="str">
        <f ca="1">IF(ISERROR($V1254),"",OFFSET('Smelter Look-up'!$C$4,$V1254-4,0)&amp;"")</f>
        <v/>
      </c>
      <c r="S1254" s="250" t="str">
        <f t="shared" ca="1" si="57"/>
        <v/>
      </c>
      <c r="T1254" s="250" t="str">
        <f ca="1">IF(B1254="","",IF(ISERROR(MATCH($J1254,SorP!$B$1:$B$6230,0)),"",INDIRECT("'SorP'!$A$"&amp;MATCH($J1254,SorP!$B$1:$B$6230,0))))</f>
        <v/>
      </c>
      <c r="U1254" s="280"/>
      <c r="V1254" s="281" t="e">
        <f>IF(C1254="",NA(),MATCH($B1254&amp;$C1254,'Smelter Look-up'!$J:$J,0))</f>
        <v>#N/A</v>
      </c>
      <c r="W1254" s="282"/>
      <c r="X1254" s="282">
        <f t="shared" ca="1" si="58"/>
        <v>0</v>
      </c>
      <c r="Y1254" s="282"/>
      <c r="Z1254" s="282"/>
      <c r="AB1254" s="284" t="str">
        <f t="shared" si="59"/>
        <v/>
      </c>
    </row>
    <row r="1255" spans="1:28" s="283" customFormat="1" ht="20.25">
      <c r="A1255" s="235"/>
      <c r="B1255" s="236" t="str">
        <f>IF(LEN(A1255)=0,"",INDEX('Smelter Look-up'!$A:$A,MATCH($A1255,'Smelter Look-up'!$E:$E,0)))</f>
        <v/>
      </c>
      <c r="C1255" s="242" t="str">
        <f>IF(LEN(A1255)=0,"",INDEX('Smelter Look-up'!$C:$C,MATCH($A1255,'Smelter Look-up'!$E:$E,0)))</f>
        <v/>
      </c>
      <c r="D1255" s="236"/>
      <c r="E1255" s="236" t="str">
        <f ca="1">IF(ISERROR($V1255),"",OFFSET('Smelter Look-up'!$D$4,$V1255-4,0)&amp;"")</f>
        <v/>
      </c>
      <c r="F1255" s="236" t="str">
        <f ca="1">IF(ISERROR($V1255),"",OFFSET('Smelter Look-up'!$E$4,$V1255-4,0))</f>
        <v/>
      </c>
      <c r="G1255" s="236" t="str">
        <f ca="1">IF(C1255=$X$4,"Enter smelter details", IF(ISERROR($V1255),"",OFFSET('Smelter Look-up'!$F$4,$V1255-4,0)))</f>
        <v/>
      </c>
      <c r="H1255" s="237" t="str">
        <f ca="1">IF(ISERROR($V1255),"",OFFSET('Smelter Look-up'!$G$4,$V1255-4,0))</f>
        <v/>
      </c>
      <c r="I1255" s="238" t="str">
        <f ca="1">IF(ISERROR($V1255),"",OFFSET('Smelter Look-up'!$H$4,$V1255-4,0))</f>
        <v/>
      </c>
      <c r="J1255" s="238" t="str">
        <f ca="1">IF(ISERROR($V1255),"",OFFSET('Smelter Look-up'!$I$4,$V1255-4,0))</f>
        <v/>
      </c>
      <c r="K1255" s="240"/>
      <c r="L1255" s="240"/>
      <c r="M1255" s="240"/>
      <c r="N1255" s="240"/>
      <c r="O1255" s="240"/>
      <c r="P1255" s="239"/>
      <c r="Q1255" s="241"/>
      <c r="R1255" s="236" t="str">
        <f ca="1">IF(ISERROR($V1255),"",OFFSET('Smelter Look-up'!$C$4,$V1255-4,0)&amp;"")</f>
        <v/>
      </c>
      <c r="S1255" s="250" t="str">
        <f t="shared" ca="1" si="57"/>
        <v/>
      </c>
      <c r="T1255" s="250" t="str">
        <f ca="1">IF(B1255="","",IF(ISERROR(MATCH($J1255,SorP!$B$1:$B$6230,0)),"",INDIRECT("'SorP'!$A$"&amp;MATCH($J1255,SorP!$B$1:$B$6230,0))))</f>
        <v/>
      </c>
      <c r="U1255" s="280"/>
      <c r="V1255" s="281" t="e">
        <f>IF(C1255="",NA(),MATCH($B1255&amp;$C1255,'Smelter Look-up'!$J:$J,0))</f>
        <v>#N/A</v>
      </c>
      <c r="W1255" s="282"/>
      <c r="X1255" s="282">
        <f t="shared" ca="1" si="58"/>
        <v>0</v>
      </c>
      <c r="Y1255" s="282"/>
      <c r="Z1255" s="282"/>
      <c r="AB1255" s="284" t="str">
        <f t="shared" si="59"/>
        <v/>
      </c>
    </row>
    <row r="1256" spans="1:28" s="283" customFormat="1" ht="20.25">
      <c r="A1256" s="235"/>
      <c r="B1256" s="236" t="str">
        <f>IF(LEN(A1256)=0,"",INDEX('Smelter Look-up'!$A:$A,MATCH($A1256,'Smelter Look-up'!$E:$E,0)))</f>
        <v/>
      </c>
      <c r="C1256" s="242" t="str">
        <f>IF(LEN(A1256)=0,"",INDEX('Smelter Look-up'!$C:$C,MATCH($A1256,'Smelter Look-up'!$E:$E,0)))</f>
        <v/>
      </c>
      <c r="D1256" s="236"/>
      <c r="E1256" s="236" t="str">
        <f ca="1">IF(ISERROR($V1256),"",OFFSET('Smelter Look-up'!$D$4,$V1256-4,0)&amp;"")</f>
        <v/>
      </c>
      <c r="F1256" s="236" t="str">
        <f ca="1">IF(ISERROR($V1256),"",OFFSET('Smelter Look-up'!$E$4,$V1256-4,0))</f>
        <v/>
      </c>
      <c r="G1256" s="236" t="str">
        <f ca="1">IF(C1256=$X$4,"Enter smelter details", IF(ISERROR($V1256),"",OFFSET('Smelter Look-up'!$F$4,$V1256-4,0)))</f>
        <v/>
      </c>
      <c r="H1256" s="237" t="str">
        <f ca="1">IF(ISERROR($V1256),"",OFFSET('Smelter Look-up'!$G$4,$V1256-4,0))</f>
        <v/>
      </c>
      <c r="I1256" s="238" t="str">
        <f ca="1">IF(ISERROR($V1256),"",OFFSET('Smelter Look-up'!$H$4,$V1256-4,0))</f>
        <v/>
      </c>
      <c r="J1256" s="238" t="str">
        <f ca="1">IF(ISERROR($V1256),"",OFFSET('Smelter Look-up'!$I$4,$V1256-4,0))</f>
        <v/>
      </c>
      <c r="K1256" s="240"/>
      <c r="L1256" s="240"/>
      <c r="M1256" s="240"/>
      <c r="N1256" s="240"/>
      <c r="O1256" s="240"/>
      <c r="P1256" s="239"/>
      <c r="Q1256" s="241"/>
      <c r="R1256" s="236" t="str">
        <f ca="1">IF(ISERROR($V1256),"",OFFSET('Smelter Look-up'!$C$4,$V1256-4,0)&amp;"")</f>
        <v/>
      </c>
      <c r="S1256" s="250" t="str">
        <f t="shared" ca="1" si="57"/>
        <v/>
      </c>
      <c r="T1256" s="250" t="str">
        <f ca="1">IF(B1256="","",IF(ISERROR(MATCH($J1256,SorP!$B$1:$B$6230,0)),"",INDIRECT("'SorP'!$A$"&amp;MATCH($J1256,SorP!$B$1:$B$6230,0))))</f>
        <v/>
      </c>
      <c r="U1256" s="280"/>
      <c r="V1256" s="281" t="e">
        <f>IF(C1256="",NA(),MATCH($B1256&amp;$C1256,'Smelter Look-up'!$J:$J,0))</f>
        <v>#N/A</v>
      </c>
      <c r="W1256" s="282"/>
      <c r="X1256" s="282">
        <f t="shared" ca="1" si="58"/>
        <v>0</v>
      </c>
      <c r="Y1256" s="282"/>
      <c r="Z1256" s="282"/>
      <c r="AB1256" s="284" t="str">
        <f t="shared" si="59"/>
        <v/>
      </c>
    </row>
    <row r="1257" spans="1:28" s="283" customFormat="1" ht="20.25">
      <c r="A1257" s="235"/>
      <c r="B1257" s="236" t="str">
        <f>IF(LEN(A1257)=0,"",INDEX('Smelter Look-up'!$A:$A,MATCH($A1257,'Smelter Look-up'!$E:$E,0)))</f>
        <v/>
      </c>
      <c r="C1257" s="242" t="str">
        <f>IF(LEN(A1257)=0,"",INDEX('Smelter Look-up'!$C:$C,MATCH($A1257,'Smelter Look-up'!$E:$E,0)))</f>
        <v/>
      </c>
      <c r="D1257" s="236"/>
      <c r="E1257" s="236" t="str">
        <f ca="1">IF(ISERROR($V1257),"",OFFSET('Smelter Look-up'!$D$4,$V1257-4,0)&amp;"")</f>
        <v/>
      </c>
      <c r="F1257" s="236" t="str">
        <f ca="1">IF(ISERROR($V1257),"",OFFSET('Smelter Look-up'!$E$4,$V1257-4,0))</f>
        <v/>
      </c>
      <c r="G1257" s="236" t="str">
        <f ca="1">IF(C1257=$X$4,"Enter smelter details", IF(ISERROR($V1257),"",OFFSET('Smelter Look-up'!$F$4,$V1257-4,0)))</f>
        <v/>
      </c>
      <c r="H1257" s="237" t="str">
        <f ca="1">IF(ISERROR($V1257),"",OFFSET('Smelter Look-up'!$G$4,$V1257-4,0))</f>
        <v/>
      </c>
      <c r="I1257" s="238" t="str">
        <f ca="1">IF(ISERROR($V1257),"",OFFSET('Smelter Look-up'!$H$4,$V1257-4,0))</f>
        <v/>
      </c>
      <c r="J1257" s="238" t="str">
        <f ca="1">IF(ISERROR($V1257),"",OFFSET('Smelter Look-up'!$I$4,$V1257-4,0))</f>
        <v/>
      </c>
      <c r="K1257" s="240"/>
      <c r="L1257" s="240"/>
      <c r="M1257" s="240"/>
      <c r="N1257" s="240"/>
      <c r="O1257" s="240"/>
      <c r="P1257" s="239"/>
      <c r="Q1257" s="241"/>
      <c r="R1257" s="236" t="str">
        <f ca="1">IF(ISERROR($V1257),"",OFFSET('Smelter Look-up'!$C$4,$V1257-4,0)&amp;"")</f>
        <v/>
      </c>
      <c r="S1257" s="250" t="str">
        <f t="shared" ca="1" si="57"/>
        <v/>
      </c>
      <c r="T1257" s="250" t="str">
        <f ca="1">IF(B1257="","",IF(ISERROR(MATCH($J1257,SorP!$B$1:$B$6230,0)),"",INDIRECT("'SorP'!$A$"&amp;MATCH($J1257,SorP!$B$1:$B$6230,0))))</f>
        <v/>
      </c>
      <c r="U1257" s="280"/>
      <c r="V1257" s="281" t="e">
        <f>IF(C1257="",NA(),MATCH($B1257&amp;$C1257,'Smelter Look-up'!$J:$J,0))</f>
        <v>#N/A</v>
      </c>
      <c r="W1257" s="282"/>
      <c r="X1257" s="282">
        <f t="shared" ca="1" si="58"/>
        <v>0</v>
      </c>
      <c r="Y1257" s="282"/>
      <c r="Z1257" s="282"/>
      <c r="AB1257" s="284" t="str">
        <f t="shared" si="59"/>
        <v/>
      </c>
    </row>
    <row r="1258" spans="1:28" s="283" customFormat="1" ht="20.25">
      <c r="A1258" s="235"/>
      <c r="B1258" s="236" t="str">
        <f>IF(LEN(A1258)=0,"",INDEX('Smelter Look-up'!$A:$A,MATCH($A1258,'Smelter Look-up'!$E:$E,0)))</f>
        <v/>
      </c>
      <c r="C1258" s="242" t="str">
        <f>IF(LEN(A1258)=0,"",INDEX('Smelter Look-up'!$C:$C,MATCH($A1258,'Smelter Look-up'!$E:$E,0)))</f>
        <v/>
      </c>
      <c r="D1258" s="236"/>
      <c r="E1258" s="236" t="str">
        <f ca="1">IF(ISERROR($V1258),"",OFFSET('Smelter Look-up'!$D$4,$V1258-4,0)&amp;"")</f>
        <v/>
      </c>
      <c r="F1258" s="236" t="str">
        <f ca="1">IF(ISERROR($V1258),"",OFFSET('Smelter Look-up'!$E$4,$V1258-4,0))</f>
        <v/>
      </c>
      <c r="G1258" s="236" t="str">
        <f ca="1">IF(C1258=$X$4,"Enter smelter details", IF(ISERROR($V1258),"",OFFSET('Smelter Look-up'!$F$4,$V1258-4,0)))</f>
        <v/>
      </c>
      <c r="H1258" s="237" t="str">
        <f ca="1">IF(ISERROR($V1258),"",OFFSET('Smelter Look-up'!$G$4,$V1258-4,0))</f>
        <v/>
      </c>
      <c r="I1258" s="238" t="str">
        <f ca="1">IF(ISERROR($V1258),"",OFFSET('Smelter Look-up'!$H$4,$V1258-4,0))</f>
        <v/>
      </c>
      <c r="J1258" s="238" t="str">
        <f ca="1">IF(ISERROR($V1258),"",OFFSET('Smelter Look-up'!$I$4,$V1258-4,0))</f>
        <v/>
      </c>
      <c r="K1258" s="240"/>
      <c r="L1258" s="240"/>
      <c r="M1258" s="240"/>
      <c r="N1258" s="240"/>
      <c r="O1258" s="240"/>
      <c r="P1258" s="239"/>
      <c r="Q1258" s="241"/>
      <c r="R1258" s="236" t="str">
        <f ca="1">IF(ISERROR($V1258),"",OFFSET('Smelter Look-up'!$C$4,$V1258-4,0)&amp;"")</f>
        <v/>
      </c>
      <c r="S1258" s="250" t="str">
        <f t="shared" ca="1" si="57"/>
        <v/>
      </c>
      <c r="T1258" s="250" t="str">
        <f ca="1">IF(B1258="","",IF(ISERROR(MATCH($J1258,SorP!$B$1:$B$6230,0)),"",INDIRECT("'SorP'!$A$"&amp;MATCH($J1258,SorP!$B$1:$B$6230,0))))</f>
        <v/>
      </c>
      <c r="U1258" s="280"/>
      <c r="V1258" s="281" t="e">
        <f>IF(C1258="",NA(),MATCH($B1258&amp;$C1258,'Smelter Look-up'!$J:$J,0))</f>
        <v>#N/A</v>
      </c>
      <c r="W1258" s="282"/>
      <c r="X1258" s="282">
        <f t="shared" ca="1" si="58"/>
        <v>0</v>
      </c>
      <c r="Y1258" s="282"/>
      <c r="Z1258" s="282"/>
      <c r="AB1258" s="284" t="str">
        <f t="shared" si="59"/>
        <v/>
      </c>
    </row>
    <row r="1259" spans="1:28" s="283" customFormat="1" ht="20.25">
      <c r="A1259" s="235"/>
      <c r="B1259" s="236" t="str">
        <f>IF(LEN(A1259)=0,"",INDEX('Smelter Look-up'!$A:$A,MATCH($A1259,'Smelter Look-up'!$E:$E,0)))</f>
        <v/>
      </c>
      <c r="C1259" s="242" t="str">
        <f>IF(LEN(A1259)=0,"",INDEX('Smelter Look-up'!$C:$C,MATCH($A1259,'Smelter Look-up'!$E:$E,0)))</f>
        <v/>
      </c>
      <c r="D1259" s="236"/>
      <c r="E1259" s="236" t="str">
        <f ca="1">IF(ISERROR($V1259),"",OFFSET('Smelter Look-up'!$D$4,$V1259-4,0)&amp;"")</f>
        <v/>
      </c>
      <c r="F1259" s="236" t="str">
        <f ca="1">IF(ISERROR($V1259),"",OFFSET('Smelter Look-up'!$E$4,$V1259-4,0))</f>
        <v/>
      </c>
      <c r="G1259" s="236" t="str">
        <f ca="1">IF(C1259=$X$4,"Enter smelter details", IF(ISERROR($V1259),"",OFFSET('Smelter Look-up'!$F$4,$V1259-4,0)))</f>
        <v/>
      </c>
      <c r="H1259" s="237" t="str">
        <f ca="1">IF(ISERROR($V1259),"",OFFSET('Smelter Look-up'!$G$4,$V1259-4,0))</f>
        <v/>
      </c>
      <c r="I1259" s="238" t="str">
        <f ca="1">IF(ISERROR($V1259),"",OFFSET('Smelter Look-up'!$H$4,$V1259-4,0))</f>
        <v/>
      </c>
      <c r="J1259" s="238" t="str">
        <f ca="1">IF(ISERROR($V1259),"",OFFSET('Smelter Look-up'!$I$4,$V1259-4,0))</f>
        <v/>
      </c>
      <c r="K1259" s="240"/>
      <c r="L1259" s="240"/>
      <c r="M1259" s="240"/>
      <c r="N1259" s="240"/>
      <c r="O1259" s="240"/>
      <c r="P1259" s="239"/>
      <c r="Q1259" s="241"/>
      <c r="R1259" s="236" t="str">
        <f ca="1">IF(ISERROR($V1259),"",OFFSET('Smelter Look-up'!$C$4,$V1259-4,0)&amp;"")</f>
        <v/>
      </c>
      <c r="S1259" s="250" t="str">
        <f t="shared" ca="1" si="57"/>
        <v/>
      </c>
      <c r="T1259" s="250" t="str">
        <f ca="1">IF(B1259="","",IF(ISERROR(MATCH($J1259,SorP!$B$1:$B$6230,0)),"",INDIRECT("'SorP'!$A$"&amp;MATCH($J1259,SorP!$B$1:$B$6230,0))))</f>
        <v/>
      </c>
      <c r="U1259" s="280"/>
      <c r="V1259" s="281" t="e">
        <f>IF(C1259="",NA(),MATCH($B1259&amp;$C1259,'Smelter Look-up'!$J:$J,0))</f>
        <v>#N/A</v>
      </c>
      <c r="W1259" s="282"/>
      <c r="X1259" s="282">
        <f t="shared" ca="1" si="58"/>
        <v>0</v>
      </c>
      <c r="Y1259" s="282"/>
      <c r="Z1259" s="282"/>
      <c r="AB1259" s="284" t="str">
        <f t="shared" si="59"/>
        <v/>
      </c>
    </row>
    <row r="1260" spans="1:28" s="283" customFormat="1" ht="20.25">
      <c r="A1260" s="235"/>
      <c r="B1260" s="236" t="str">
        <f>IF(LEN(A1260)=0,"",INDEX('Smelter Look-up'!$A:$A,MATCH($A1260,'Smelter Look-up'!$E:$E,0)))</f>
        <v/>
      </c>
      <c r="C1260" s="242" t="str">
        <f>IF(LEN(A1260)=0,"",INDEX('Smelter Look-up'!$C:$C,MATCH($A1260,'Smelter Look-up'!$E:$E,0)))</f>
        <v/>
      </c>
      <c r="D1260" s="236"/>
      <c r="E1260" s="236" t="str">
        <f ca="1">IF(ISERROR($V1260),"",OFFSET('Smelter Look-up'!$D$4,$V1260-4,0)&amp;"")</f>
        <v/>
      </c>
      <c r="F1260" s="236" t="str">
        <f ca="1">IF(ISERROR($V1260),"",OFFSET('Smelter Look-up'!$E$4,$V1260-4,0))</f>
        <v/>
      </c>
      <c r="G1260" s="236" t="str">
        <f ca="1">IF(C1260=$X$4,"Enter smelter details", IF(ISERROR($V1260),"",OFFSET('Smelter Look-up'!$F$4,$V1260-4,0)))</f>
        <v/>
      </c>
      <c r="H1260" s="237" t="str">
        <f ca="1">IF(ISERROR($V1260),"",OFFSET('Smelter Look-up'!$G$4,$V1260-4,0))</f>
        <v/>
      </c>
      <c r="I1260" s="238" t="str">
        <f ca="1">IF(ISERROR($V1260),"",OFFSET('Smelter Look-up'!$H$4,$V1260-4,0))</f>
        <v/>
      </c>
      <c r="J1260" s="238" t="str">
        <f ca="1">IF(ISERROR($V1260),"",OFFSET('Smelter Look-up'!$I$4,$V1260-4,0))</f>
        <v/>
      </c>
      <c r="K1260" s="240"/>
      <c r="L1260" s="240"/>
      <c r="M1260" s="240"/>
      <c r="N1260" s="240"/>
      <c r="O1260" s="240"/>
      <c r="P1260" s="239"/>
      <c r="Q1260" s="241"/>
      <c r="R1260" s="236" t="str">
        <f ca="1">IF(ISERROR($V1260),"",OFFSET('Smelter Look-up'!$C$4,$V1260-4,0)&amp;"")</f>
        <v/>
      </c>
      <c r="S1260" s="250" t="str">
        <f t="shared" ca="1" si="57"/>
        <v/>
      </c>
      <c r="T1260" s="250" t="str">
        <f ca="1">IF(B1260="","",IF(ISERROR(MATCH($J1260,SorP!$B$1:$B$6230,0)),"",INDIRECT("'SorP'!$A$"&amp;MATCH($J1260,SorP!$B$1:$B$6230,0))))</f>
        <v/>
      </c>
      <c r="U1260" s="280"/>
      <c r="V1260" s="281" t="e">
        <f>IF(C1260="",NA(),MATCH($B1260&amp;$C1260,'Smelter Look-up'!$J:$J,0))</f>
        <v>#N/A</v>
      </c>
      <c r="W1260" s="282"/>
      <c r="X1260" s="282">
        <f t="shared" ca="1" si="58"/>
        <v>0</v>
      </c>
      <c r="Y1260" s="282"/>
      <c r="Z1260" s="282"/>
      <c r="AB1260" s="284" t="str">
        <f t="shared" si="59"/>
        <v/>
      </c>
    </row>
    <row r="1261" spans="1:28" s="283" customFormat="1" ht="20.25">
      <c r="A1261" s="235"/>
      <c r="B1261" s="236" t="str">
        <f>IF(LEN(A1261)=0,"",INDEX('Smelter Look-up'!$A:$A,MATCH($A1261,'Smelter Look-up'!$E:$E,0)))</f>
        <v/>
      </c>
      <c r="C1261" s="242" t="str">
        <f>IF(LEN(A1261)=0,"",INDEX('Smelter Look-up'!$C:$C,MATCH($A1261,'Smelter Look-up'!$E:$E,0)))</f>
        <v/>
      </c>
      <c r="D1261" s="236"/>
      <c r="E1261" s="236" t="str">
        <f ca="1">IF(ISERROR($V1261),"",OFFSET('Smelter Look-up'!$D$4,$V1261-4,0)&amp;"")</f>
        <v/>
      </c>
      <c r="F1261" s="236" t="str">
        <f ca="1">IF(ISERROR($V1261),"",OFFSET('Smelter Look-up'!$E$4,$V1261-4,0))</f>
        <v/>
      </c>
      <c r="G1261" s="236" t="str">
        <f ca="1">IF(C1261=$X$4,"Enter smelter details", IF(ISERROR($V1261),"",OFFSET('Smelter Look-up'!$F$4,$V1261-4,0)))</f>
        <v/>
      </c>
      <c r="H1261" s="237" t="str">
        <f ca="1">IF(ISERROR($V1261),"",OFFSET('Smelter Look-up'!$G$4,$V1261-4,0))</f>
        <v/>
      </c>
      <c r="I1261" s="238" t="str">
        <f ca="1">IF(ISERROR($V1261),"",OFFSET('Smelter Look-up'!$H$4,$V1261-4,0))</f>
        <v/>
      </c>
      <c r="J1261" s="238" t="str">
        <f ca="1">IF(ISERROR($V1261),"",OFFSET('Smelter Look-up'!$I$4,$V1261-4,0))</f>
        <v/>
      </c>
      <c r="K1261" s="240"/>
      <c r="L1261" s="240"/>
      <c r="M1261" s="240"/>
      <c r="N1261" s="240"/>
      <c r="O1261" s="240"/>
      <c r="P1261" s="239"/>
      <c r="Q1261" s="241"/>
      <c r="R1261" s="236" t="str">
        <f ca="1">IF(ISERROR($V1261),"",OFFSET('Smelter Look-up'!$C$4,$V1261-4,0)&amp;"")</f>
        <v/>
      </c>
      <c r="S1261" s="250" t="str">
        <f t="shared" ca="1" si="57"/>
        <v/>
      </c>
      <c r="T1261" s="250" t="str">
        <f ca="1">IF(B1261="","",IF(ISERROR(MATCH($J1261,SorP!$B$1:$B$6230,0)),"",INDIRECT("'SorP'!$A$"&amp;MATCH($J1261,SorP!$B$1:$B$6230,0))))</f>
        <v/>
      </c>
      <c r="U1261" s="280"/>
      <c r="V1261" s="281" t="e">
        <f>IF(C1261="",NA(),MATCH($B1261&amp;$C1261,'Smelter Look-up'!$J:$J,0))</f>
        <v>#N/A</v>
      </c>
      <c r="W1261" s="282"/>
      <c r="X1261" s="282">
        <f t="shared" ca="1" si="58"/>
        <v>0</v>
      </c>
      <c r="Y1261" s="282"/>
      <c r="Z1261" s="282"/>
      <c r="AB1261" s="284" t="str">
        <f t="shared" si="59"/>
        <v/>
      </c>
    </row>
    <row r="1262" spans="1:28" s="283" customFormat="1" ht="20.25">
      <c r="A1262" s="235"/>
      <c r="B1262" s="236" t="str">
        <f>IF(LEN(A1262)=0,"",INDEX('Smelter Look-up'!$A:$A,MATCH($A1262,'Smelter Look-up'!$E:$E,0)))</f>
        <v/>
      </c>
      <c r="C1262" s="242" t="str">
        <f>IF(LEN(A1262)=0,"",INDEX('Smelter Look-up'!$C:$C,MATCH($A1262,'Smelter Look-up'!$E:$E,0)))</f>
        <v/>
      </c>
      <c r="D1262" s="236"/>
      <c r="E1262" s="236" t="str">
        <f ca="1">IF(ISERROR($V1262),"",OFFSET('Smelter Look-up'!$D$4,$V1262-4,0)&amp;"")</f>
        <v/>
      </c>
      <c r="F1262" s="236" t="str">
        <f ca="1">IF(ISERROR($V1262),"",OFFSET('Smelter Look-up'!$E$4,$V1262-4,0))</f>
        <v/>
      </c>
      <c r="G1262" s="236" t="str">
        <f ca="1">IF(C1262=$X$4,"Enter smelter details", IF(ISERROR($V1262),"",OFFSET('Smelter Look-up'!$F$4,$V1262-4,0)))</f>
        <v/>
      </c>
      <c r="H1262" s="237" t="str">
        <f ca="1">IF(ISERROR($V1262),"",OFFSET('Smelter Look-up'!$G$4,$V1262-4,0))</f>
        <v/>
      </c>
      <c r="I1262" s="238" t="str">
        <f ca="1">IF(ISERROR($V1262),"",OFFSET('Smelter Look-up'!$H$4,$V1262-4,0))</f>
        <v/>
      </c>
      <c r="J1262" s="238" t="str">
        <f ca="1">IF(ISERROR($V1262),"",OFFSET('Smelter Look-up'!$I$4,$V1262-4,0))</f>
        <v/>
      </c>
      <c r="K1262" s="240"/>
      <c r="L1262" s="240"/>
      <c r="M1262" s="240"/>
      <c r="N1262" s="240"/>
      <c r="O1262" s="240"/>
      <c r="P1262" s="239"/>
      <c r="Q1262" s="241"/>
      <c r="R1262" s="236" t="str">
        <f ca="1">IF(ISERROR($V1262),"",OFFSET('Smelter Look-up'!$C$4,$V1262-4,0)&amp;"")</f>
        <v/>
      </c>
      <c r="S1262" s="250" t="str">
        <f t="shared" ca="1" si="57"/>
        <v/>
      </c>
      <c r="T1262" s="250" t="str">
        <f ca="1">IF(B1262="","",IF(ISERROR(MATCH($J1262,SorP!$B$1:$B$6230,0)),"",INDIRECT("'SorP'!$A$"&amp;MATCH($J1262,SorP!$B$1:$B$6230,0))))</f>
        <v/>
      </c>
      <c r="U1262" s="280"/>
      <c r="V1262" s="281" t="e">
        <f>IF(C1262="",NA(),MATCH($B1262&amp;$C1262,'Smelter Look-up'!$J:$J,0))</f>
        <v>#N/A</v>
      </c>
      <c r="W1262" s="282"/>
      <c r="X1262" s="282">
        <f t="shared" ca="1" si="58"/>
        <v>0</v>
      </c>
      <c r="Y1262" s="282"/>
      <c r="Z1262" s="282"/>
      <c r="AB1262" s="284" t="str">
        <f t="shared" si="59"/>
        <v/>
      </c>
    </row>
    <row r="1263" spans="1:28" s="283" customFormat="1" ht="20.25">
      <c r="A1263" s="235"/>
      <c r="B1263" s="236" t="str">
        <f>IF(LEN(A1263)=0,"",INDEX('Smelter Look-up'!$A:$A,MATCH($A1263,'Smelter Look-up'!$E:$E,0)))</f>
        <v/>
      </c>
      <c r="C1263" s="242" t="str">
        <f>IF(LEN(A1263)=0,"",INDEX('Smelter Look-up'!$C:$C,MATCH($A1263,'Smelter Look-up'!$E:$E,0)))</f>
        <v/>
      </c>
      <c r="D1263" s="236"/>
      <c r="E1263" s="236" t="str">
        <f ca="1">IF(ISERROR($V1263),"",OFFSET('Smelter Look-up'!$D$4,$V1263-4,0)&amp;"")</f>
        <v/>
      </c>
      <c r="F1263" s="236" t="str">
        <f ca="1">IF(ISERROR($V1263),"",OFFSET('Smelter Look-up'!$E$4,$V1263-4,0))</f>
        <v/>
      </c>
      <c r="G1263" s="236" t="str">
        <f ca="1">IF(C1263=$X$4,"Enter smelter details", IF(ISERROR($V1263),"",OFFSET('Smelter Look-up'!$F$4,$V1263-4,0)))</f>
        <v/>
      </c>
      <c r="H1263" s="237" t="str">
        <f ca="1">IF(ISERROR($V1263),"",OFFSET('Smelter Look-up'!$G$4,$V1263-4,0))</f>
        <v/>
      </c>
      <c r="I1263" s="238" t="str">
        <f ca="1">IF(ISERROR($V1263),"",OFFSET('Smelter Look-up'!$H$4,$V1263-4,0))</f>
        <v/>
      </c>
      <c r="J1263" s="238" t="str">
        <f ca="1">IF(ISERROR($V1263),"",OFFSET('Smelter Look-up'!$I$4,$V1263-4,0))</f>
        <v/>
      </c>
      <c r="K1263" s="240"/>
      <c r="L1263" s="240"/>
      <c r="M1263" s="240"/>
      <c r="N1263" s="240"/>
      <c r="O1263" s="240"/>
      <c r="P1263" s="239"/>
      <c r="Q1263" s="241"/>
      <c r="R1263" s="236" t="str">
        <f ca="1">IF(ISERROR($V1263),"",OFFSET('Smelter Look-up'!$C$4,$V1263-4,0)&amp;"")</f>
        <v/>
      </c>
      <c r="S1263" s="250" t="str">
        <f t="shared" ca="1" si="57"/>
        <v/>
      </c>
      <c r="T1263" s="250" t="str">
        <f ca="1">IF(B1263="","",IF(ISERROR(MATCH($J1263,SorP!$B$1:$B$6230,0)),"",INDIRECT("'SorP'!$A$"&amp;MATCH($J1263,SorP!$B$1:$B$6230,0))))</f>
        <v/>
      </c>
      <c r="U1263" s="280"/>
      <c r="V1263" s="281" t="e">
        <f>IF(C1263="",NA(),MATCH($B1263&amp;$C1263,'Smelter Look-up'!$J:$J,0))</f>
        <v>#N/A</v>
      </c>
      <c r="W1263" s="282"/>
      <c r="X1263" s="282">
        <f t="shared" ca="1" si="58"/>
        <v>0</v>
      </c>
      <c r="Y1263" s="282"/>
      <c r="Z1263" s="282"/>
      <c r="AB1263" s="284" t="str">
        <f t="shared" si="59"/>
        <v/>
      </c>
    </row>
    <row r="1264" spans="1:28" s="283" customFormat="1" ht="20.25">
      <c r="A1264" s="235"/>
      <c r="B1264" s="236" t="str">
        <f>IF(LEN(A1264)=0,"",INDEX('Smelter Look-up'!$A:$A,MATCH($A1264,'Smelter Look-up'!$E:$E,0)))</f>
        <v/>
      </c>
      <c r="C1264" s="242" t="str">
        <f>IF(LEN(A1264)=0,"",INDEX('Smelter Look-up'!$C:$C,MATCH($A1264,'Smelter Look-up'!$E:$E,0)))</f>
        <v/>
      </c>
      <c r="D1264" s="236"/>
      <c r="E1264" s="236" t="str">
        <f ca="1">IF(ISERROR($V1264),"",OFFSET('Smelter Look-up'!$D$4,$V1264-4,0)&amp;"")</f>
        <v/>
      </c>
      <c r="F1264" s="236" t="str">
        <f ca="1">IF(ISERROR($V1264),"",OFFSET('Smelter Look-up'!$E$4,$V1264-4,0))</f>
        <v/>
      </c>
      <c r="G1264" s="236" t="str">
        <f ca="1">IF(C1264=$X$4,"Enter smelter details", IF(ISERROR($V1264),"",OFFSET('Smelter Look-up'!$F$4,$V1264-4,0)))</f>
        <v/>
      </c>
      <c r="H1264" s="237" t="str">
        <f ca="1">IF(ISERROR($V1264),"",OFFSET('Smelter Look-up'!$G$4,$V1264-4,0))</f>
        <v/>
      </c>
      <c r="I1264" s="238" t="str">
        <f ca="1">IF(ISERROR($V1264),"",OFFSET('Smelter Look-up'!$H$4,$V1264-4,0))</f>
        <v/>
      </c>
      <c r="J1264" s="238" t="str">
        <f ca="1">IF(ISERROR($V1264),"",OFFSET('Smelter Look-up'!$I$4,$V1264-4,0))</f>
        <v/>
      </c>
      <c r="K1264" s="240"/>
      <c r="L1264" s="240"/>
      <c r="M1264" s="240"/>
      <c r="N1264" s="240"/>
      <c r="O1264" s="240"/>
      <c r="P1264" s="239"/>
      <c r="Q1264" s="241"/>
      <c r="R1264" s="236" t="str">
        <f ca="1">IF(ISERROR($V1264),"",OFFSET('Smelter Look-up'!$C$4,$V1264-4,0)&amp;"")</f>
        <v/>
      </c>
      <c r="S1264" s="250" t="str">
        <f t="shared" ca="1" si="57"/>
        <v/>
      </c>
      <c r="T1264" s="250" t="str">
        <f ca="1">IF(B1264="","",IF(ISERROR(MATCH($J1264,SorP!$B$1:$B$6230,0)),"",INDIRECT("'SorP'!$A$"&amp;MATCH($J1264,SorP!$B$1:$B$6230,0))))</f>
        <v/>
      </c>
      <c r="U1264" s="280"/>
      <c r="V1264" s="281" t="e">
        <f>IF(C1264="",NA(),MATCH($B1264&amp;$C1264,'Smelter Look-up'!$J:$J,0))</f>
        <v>#N/A</v>
      </c>
      <c r="W1264" s="282"/>
      <c r="X1264" s="282">
        <f t="shared" ca="1" si="58"/>
        <v>0</v>
      </c>
      <c r="Y1264" s="282"/>
      <c r="Z1264" s="282"/>
      <c r="AB1264" s="284" t="str">
        <f t="shared" si="59"/>
        <v/>
      </c>
    </row>
    <row r="1265" spans="1:28" s="283" customFormat="1" ht="20.25">
      <c r="A1265" s="235"/>
      <c r="B1265" s="236" t="str">
        <f>IF(LEN(A1265)=0,"",INDEX('Smelter Look-up'!$A:$A,MATCH($A1265,'Smelter Look-up'!$E:$E,0)))</f>
        <v/>
      </c>
      <c r="C1265" s="242" t="str">
        <f>IF(LEN(A1265)=0,"",INDEX('Smelter Look-up'!$C:$C,MATCH($A1265,'Smelter Look-up'!$E:$E,0)))</f>
        <v/>
      </c>
      <c r="D1265" s="236"/>
      <c r="E1265" s="236" t="str">
        <f ca="1">IF(ISERROR($V1265),"",OFFSET('Smelter Look-up'!$D$4,$V1265-4,0)&amp;"")</f>
        <v/>
      </c>
      <c r="F1265" s="236" t="str">
        <f ca="1">IF(ISERROR($V1265),"",OFFSET('Smelter Look-up'!$E$4,$V1265-4,0))</f>
        <v/>
      </c>
      <c r="G1265" s="236" t="str">
        <f ca="1">IF(C1265=$X$4,"Enter smelter details", IF(ISERROR($V1265),"",OFFSET('Smelter Look-up'!$F$4,$V1265-4,0)))</f>
        <v/>
      </c>
      <c r="H1265" s="237" t="str">
        <f ca="1">IF(ISERROR($V1265),"",OFFSET('Smelter Look-up'!$G$4,$V1265-4,0))</f>
        <v/>
      </c>
      <c r="I1265" s="238" t="str">
        <f ca="1">IF(ISERROR($V1265),"",OFFSET('Smelter Look-up'!$H$4,$V1265-4,0))</f>
        <v/>
      </c>
      <c r="J1265" s="238" t="str">
        <f ca="1">IF(ISERROR($V1265),"",OFFSET('Smelter Look-up'!$I$4,$V1265-4,0))</f>
        <v/>
      </c>
      <c r="K1265" s="240"/>
      <c r="L1265" s="240"/>
      <c r="M1265" s="240"/>
      <c r="N1265" s="240"/>
      <c r="O1265" s="240"/>
      <c r="P1265" s="239"/>
      <c r="Q1265" s="241"/>
      <c r="R1265" s="236" t="str">
        <f ca="1">IF(ISERROR($V1265),"",OFFSET('Smelter Look-up'!$C$4,$V1265-4,0)&amp;"")</f>
        <v/>
      </c>
      <c r="S1265" s="250" t="str">
        <f t="shared" ca="1" si="57"/>
        <v/>
      </c>
      <c r="T1265" s="250" t="str">
        <f ca="1">IF(B1265="","",IF(ISERROR(MATCH($J1265,SorP!$B$1:$B$6230,0)),"",INDIRECT("'SorP'!$A$"&amp;MATCH($J1265,SorP!$B$1:$B$6230,0))))</f>
        <v/>
      </c>
      <c r="U1265" s="280"/>
      <c r="V1265" s="281" t="e">
        <f>IF(C1265="",NA(),MATCH($B1265&amp;$C1265,'Smelter Look-up'!$J:$J,0))</f>
        <v>#N/A</v>
      </c>
      <c r="W1265" s="282"/>
      <c r="X1265" s="282">
        <f t="shared" ca="1" si="58"/>
        <v>0</v>
      </c>
      <c r="Y1265" s="282"/>
      <c r="Z1265" s="282"/>
      <c r="AB1265" s="284" t="str">
        <f t="shared" si="59"/>
        <v/>
      </c>
    </row>
    <row r="1266" spans="1:28" s="283" customFormat="1" ht="20.25">
      <c r="A1266" s="235"/>
      <c r="B1266" s="236" t="str">
        <f>IF(LEN(A1266)=0,"",INDEX('Smelter Look-up'!$A:$A,MATCH($A1266,'Smelter Look-up'!$E:$E,0)))</f>
        <v/>
      </c>
      <c r="C1266" s="242" t="str">
        <f>IF(LEN(A1266)=0,"",INDEX('Smelter Look-up'!$C:$C,MATCH($A1266,'Smelter Look-up'!$E:$E,0)))</f>
        <v/>
      </c>
      <c r="D1266" s="236"/>
      <c r="E1266" s="236" t="str">
        <f ca="1">IF(ISERROR($V1266),"",OFFSET('Smelter Look-up'!$D$4,$V1266-4,0)&amp;"")</f>
        <v/>
      </c>
      <c r="F1266" s="236" t="str">
        <f ca="1">IF(ISERROR($V1266),"",OFFSET('Smelter Look-up'!$E$4,$V1266-4,0))</f>
        <v/>
      </c>
      <c r="G1266" s="236" t="str">
        <f ca="1">IF(C1266=$X$4,"Enter smelter details", IF(ISERROR($V1266),"",OFFSET('Smelter Look-up'!$F$4,$V1266-4,0)))</f>
        <v/>
      </c>
      <c r="H1266" s="237" t="str">
        <f ca="1">IF(ISERROR($V1266),"",OFFSET('Smelter Look-up'!$G$4,$V1266-4,0))</f>
        <v/>
      </c>
      <c r="I1266" s="238" t="str">
        <f ca="1">IF(ISERROR($V1266),"",OFFSET('Smelter Look-up'!$H$4,$V1266-4,0))</f>
        <v/>
      </c>
      <c r="J1266" s="238" t="str">
        <f ca="1">IF(ISERROR($V1266),"",OFFSET('Smelter Look-up'!$I$4,$V1266-4,0))</f>
        <v/>
      </c>
      <c r="K1266" s="240"/>
      <c r="L1266" s="240"/>
      <c r="M1266" s="240"/>
      <c r="N1266" s="240"/>
      <c r="O1266" s="240"/>
      <c r="P1266" s="239"/>
      <c r="Q1266" s="241"/>
      <c r="R1266" s="236" t="str">
        <f ca="1">IF(ISERROR($V1266),"",OFFSET('Smelter Look-up'!$C$4,$V1266-4,0)&amp;"")</f>
        <v/>
      </c>
      <c r="S1266" s="250" t="str">
        <f t="shared" ca="1" si="57"/>
        <v/>
      </c>
      <c r="T1266" s="250" t="str">
        <f ca="1">IF(B1266="","",IF(ISERROR(MATCH($J1266,SorP!$B$1:$B$6230,0)),"",INDIRECT("'SorP'!$A$"&amp;MATCH($J1266,SorP!$B$1:$B$6230,0))))</f>
        <v/>
      </c>
      <c r="U1266" s="280"/>
      <c r="V1266" s="281" t="e">
        <f>IF(C1266="",NA(),MATCH($B1266&amp;$C1266,'Smelter Look-up'!$J:$J,0))</f>
        <v>#N/A</v>
      </c>
      <c r="W1266" s="282"/>
      <c r="X1266" s="282">
        <f t="shared" ca="1" si="58"/>
        <v>0</v>
      </c>
      <c r="Y1266" s="282"/>
      <c r="Z1266" s="282"/>
      <c r="AB1266" s="284" t="str">
        <f t="shared" si="59"/>
        <v/>
      </c>
    </row>
    <row r="1267" spans="1:28" s="283" customFormat="1" ht="20.25">
      <c r="A1267" s="235"/>
      <c r="B1267" s="236" t="str">
        <f>IF(LEN(A1267)=0,"",INDEX('Smelter Look-up'!$A:$A,MATCH($A1267,'Smelter Look-up'!$E:$E,0)))</f>
        <v/>
      </c>
      <c r="C1267" s="242" t="str">
        <f>IF(LEN(A1267)=0,"",INDEX('Smelter Look-up'!$C:$C,MATCH($A1267,'Smelter Look-up'!$E:$E,0)))</f>
        <v/>
      </c>
      <c r="D1267" s="236"/>
      <c r="E1267" s="236" t="str">
        <f ca="1">IF(ISERROR($V1267),"",OFFSET('Smelter Look-up'!$D$4,$V1267-4,0)&amp;"")</f>
        <v/>
      </c>
      <c r="F1267" s="236" t="str">
        <f ca="1">IF(ISERROR($V1267),"",OFFSET('Smelter Look-up'!$E$4,$V1267-4,0))</f>
        <v/>
      </c>
      <c r="G1267" s="236" t="str">
        <f ca="1">IF(C1267=$X$4,"Enter smelter details", IF(ISERROR($V1267),"",OFFSET('Smelter Look-up'!$F$4,$V1267-4,0)))</f>
        <v/>
      </c>
      <c r="H1267" s="237" t="str">
        <f ca="1">IF(ISERROR($V1267),"",OFFSET('Smelter Look-up'!$G$4,$V1267-4,0))</f>
        <v/>
      </c>
      <c r="I1267" s="238" t="str">
        <f ca="1">IF(ISERROR($V1267),"",OFFSET('Smelter Look-up'!$H$4,$V1267-4,0))</f>
        <v/>
      </c>
      <c r="J1267" s="238" t="str">
        <f ca="1">IF(ISERROR($V1267),"",OFFSET('Smelter Look-up'!$I$4,$V1267-4,0))</f>
        <v/>
      </c>
      <c r="K1267" s="240"/>
      <c r="L1267" s="240"/>
      <c r="M1267" s="240"/>
      <c r="N1267" s="240"/>
      <c r="O1267" s="240"/>
      <c r="P1267" s="239"/>
      <c r="Q1267" s="241"/>
      <c r="R1267" s="236" t="str">
        <f ca="1">IF(ISERROR($V1267),"",OFFSET('Smelter Look-up'!$C$4,$V1267-4,0)&amp;"")</f>
        <v/>
      </c>
      <c r="S1267" s="250" t="str">
        <f t="shared" ca="1" si="57"/>
        <v/>
      </c>
      <c r="T1267" s="250" t="str">
        <f ca="1">IF(B1267="","",IF(ISERROR(MATCH($J1267,SorP!$B$1:$B$6230,0)),"",INDIRECT("'SorP'!$A$"&amp;MATCH($J1267,SorP!$B$1:$B$6230,0))))</f>
        <v/>
      </c>
      <c r="U1267" s="280"/>
      <c r="V1267" s="281" t="e">
        <f>IF(C1267="",NA(),MATCH($B1267&amp;$C1267,'Smelter Look-up'!$J:$J,0))</f>
        <v>#N/A</v>
      </c>
      <c r="W1267" s="282"/>
      <c r="X1267" s="282">
        <f t="shared" ca="1" si="58"/>
        <v>0</v>
      </c>
      <c r="Y1267" s="282"/>
      <c r="Z1267" s="282"/>
      <c r="AB1267" s="284" t="str">
        <f t="shared" si="59"/>
        <v/>
      </c>
    </row>
    <row r="1268" spans="1:28" s="283" customFormat="1" ht="20.25">
      <c r="A1268" s="235"/>
      <c r="B1268" s="236" t="str">
        <f>IF(LEN(A1268)=0,"",INDEX('Smelter Look-up'!$A:$A,MATCH($A1268,'Smelter Look-up'!$E:$E,0)))</f>
        <v/>
      </c>
      <c r="C1268" s="242" t="str">
        <f>IF(LEN(A1268)=0,"",INDEX('Smelter Look-up'!$C:$C,MATCH($A1268,'Smelter Look-up'!$E:$E,0)))</f>
        <v/>
      </c>
      <c r="D1268" s="236"/>
      <c r="E1268" s="236" t="str">
        <f ca="1">IF(ISERROR($V1268),"",OFFSET('Smelter Look-up'!$D$4,$V1268-4,0)&amp;"")</f>
        <v/>
      </c>
      <c r="F1268" s="236" t="str">
        <f ca="1">IF(ISERROR($V1268),"",OFFSET('Smelter Look-up'!$E$4,$V1268-4,0))</f>
        <v/>
      </c>
      <c r="G1268" s="236" t="str">
        <f ca="1">IF(C1268=$X$4,"Enter smelter details", IF(ISERROR($V1268),"",OFFSET('Smelter Look-up'!$F$4,$V1268-4,0)))</f>
        <v/>
      </c>
      <c r="H1268" s="237" t="str">
        <f ca="1">IF(ISERROR($V1268),"",OFFSET('Smelter Look-up'!$G$4,$V1268-4,0))</f>
        <v/>
      </c>
      <c r="I1268" s="238" t="str">
        <f ca="1">IF(ISERROR($V1268),"",OFFSET('Smelter Look-up'!$H$4,$V1268-4,0))</f>
        <v/>
      </c>
      <c r="J1268" s="238" t="str">
        <f ca="1">IF(ISERROR($V1268),"",OFFSET('Smelter Look-up'!$I$4,$V1268-4,0))</f>
        <v/>
      </c>
      <c r="K1268" s="240"/>
      <c r="L1268" s="240"/>
      <c r="M1268" s="240"/>
      <c r="N1268" s="240"/>
      <c r="O1268" s="240"/>
      <c r="P1268" s="239"/>
      <c r="Q1268" s="241"/>
      <c r="R1268" s="236" t="str">
        <f ca="1">IF(ISERROR($V1268),"",OFFSET('Smelter Look-up'!$C$4,$V1268-4,0)&amp;"")</f>
        <v/>
      </c>
      <c r="S1268" s="250" t="str">
        <f t="shared" ca="1" si="57"/>
        <v/>
      </c>
      <c r="T1268" s="250" t="str">
        <f ca="1">IF(B1268="","",IF(ISERROR(MATCH($J1268,SorP!$B$1:$B$6230,0)),"",INDIRECT("'SorP'!$A$"&amp;MATCH($J1268,SorP!$B$1:$B$6230,0))))</f>
        <v/>
      </c>
      <c r="U1268" s="280"/>
      <c r="V1268" s="281" t="e">
        <f>IF(C1268="",NA(),MATCH($B1268&amp;$C1268,'Smelter Look-up'!$J:$J,0))</f>
        <v>#N/A</v>
      </c>
      <c r="W1268" s="282"/>
      <c r="X1268" s="282">
        <f t="shared" ca="1" si="58"/>
        <v>0</v>
      </c>
      <c r="Y1268" s="282"/>
      <c r="Z1268" s="282"/>
      <c r="AB1268" s="284" t="str">
        <f t="shared" si="59"/>
        <v/>
      </c>
    </row>
    <row r="1269" spans="1:28" s="283" customFormat="1" ht="20.25">
      <c r="A1269" s="235"/>
      <c r="B1269" s="236" t="str">
        <f>IF(LEN(A1269)=0,"",INDEX('Smelter Look-up'!$A:$A,MATCH($A1269,'Smelter Look-up'!$E:$E,0)))</f>
        <v/>
      </c>
      <c r="C1269" s="242" t="str">
        <f>IF(LEN(A1269)=0,"",INDEX('Smelter Look-up'!$C:$C,MATCH($A1269,'Smelter Look-up'!$E:$E,0)))</f>
        <v/>
      </c>
      <c r="D1269" s="236"/>
      <c r="E1269" s="236" t="str">
        <f ca="1">IF(ISERROR($V1269),"",OFFSET('Smelter Look-up'!$D$4,$V1269-4,0)&amp;"")</f>
        <v/>
      </c>
      <c r="F1269" s="236" t="str">
        <f ca="1">IF(ISERROR($V1269),"",OFFSET('Smelter Look-up'!$E$4,$V1269-4,0))</f>
        <v/>
      </c>
      <c r="G1269" s="236" t="str">
        <f ca="1">IF(C1269=$X$4,"Enter smelter details", IF(ISERROR($V1269),"",OFFSET('Smelter Look-up'!$F$4,$V1269-4,0)))</f>
        <v/>
      </c>
      <c r="H1269" s="237" t="str">
        <f ca="1">IF(ISERROR($V1269),"",OFFSET('Smelter Look-up'!$G$4,$V1269-4,0))</f>
        <v/>
      </c>
      <c r="I1269" s="238" t="str">
        <f ca="1">IF(ISERROR($V1269),"",OFFSET('Smelter Look-up'!$H$4,$V1269-4,0))</f>
        <v/>
      </c>
      <c r="J1269" s="238" t="str">
        <f ca="1">IF(ISERROR($V1269),"",OFFSET('Smelter Look-up'!$I$4,$V1269-4,0))</f>
        <v/>
      </c>
      <c r="K1269" s="240"/>
      <c r="L1269" s="240"/>
      <c r="M1269" s="240"/>
      <c r="N1269" s="240"/>
      <c r="O1269" s="240"/>
      <c r="P1269" s="239"/>
      <c r="Q1269" s="241"/>
      <c r="R1269" s="236" t="str">
        <f ca="1">IF(ISERROR($V1269),"",OFFSET('Smelter Look-up'!$C$4,$V1269-4,0)&amp;"")</f>
        <v/>
      </c>
      <c r="S1269" s="250" t="str">
        <f t="shared" ca="1" si="57"/>
        <v/>
      </c>
      <c r="T1269" s="250" t="str">
        <f ca="1">IF(B1269="","",IF(ISERROR(MATCH($J1269,SorP!$B$1:$B$6230,0)),"",INDIRECT("'SorP'!$A$"&amp;MATCH($J1269,SorP!$B$1:$B$6230,0))))</f>
        <v/>
      </c>
      <c r="U1269" s="280"/>
      <c r="V1269" s="281" t="e">
        <f>IF(C1269="",NA(),MATCH($B1269&amp;$C1269,'Smelter Look-up'!$J:$J,0))</f>
        <v>#N/A</v>
      </c>
      <c r="W1269" s="282"/>
      <c r="X1269" s="282">
        <f t="shared" ca="1" si="58"/>
        <v>0</v>
      </c>
      <c r="Y1269" s="282"/>
      <c r="Z1269" s="282"/>
      <c r="AB1269" s="284" t="str">
        <f t="shared" si="59"/>
        <v/>
      </c>
    </row>
    <row r="1270" spans="1:28" s="283" customFormat="1" ht="20.25">
      <c r="A1270" s="235"/>
      <c r="B1270" s="236" t="str">
        <f>IF(LEN(A1270)=0,"",INDEX('Smelter Look-up'!$A:$A,MATCH($A1270,'Smelter Look-up'!$E:$E,0)))</f>
        <v/>
      </c>
      <c r="C1270" s="242" t="str">
        <f>IF(LEN(A1270)=0,"",INDEX('Smelter Look-up'!$C:$C,MATCH($A1270,'Smelter Look-up'!$E:$E,0)))</f>
        <v/>
      </c>
      <c r="D1270" s="236"/>
      <c r="E1270" s="236" t="str">
        <f ca="1">IF(ISERROR($V1270),"",OFFSET('Smelter Look-up'!$D$4,$V1270-4,0)&amp;"")</f>
        <v/>
      </c>
      <c r="F1270" s="236" t="str">
        <f ca="1">IF(ISERROR($V1270),"",OFFSET('Smelter Look-up'!$E$4,$V1270-4,0))</f>
        <v/>
      </c>
      <c r="G1270" s="236" t="str">
        <f ca="1">IF(C1270=$X$4,"Enter smelter details", IF(ISERROR($V1270),"",OFFSET('Smelter Look-up'!$F$4,$V1270-4,0)))</f>
        <v/>
      </c>
      <c r="H1270" s="237" t="str">
        <f ca="1">IF(ISERROR($V1270),"",OFFSET('Smelter Look-up'!$G$4,$V1270-4,0))</f>
        <v/>
      </c>
      <c r="I1270" s="238" t="str">
        <f ca="1">IF(ISERROR($V1270),"",OFFSET('Smelter Look-up'!$H$4,$V1270-4,0))</f>
        <v/>
      </c>
      <c r="J1270" s="238" t="str">
        <f ca="1">IF(ISERROR($V1270),"",OFFSET('Smelter Look-up'!$I$4,$V1270-4,0))</f>
        <v/>
      </c>
      <c r="K1270" s="240"/>
      <c r="L1270" s="240"/>
      <c r="M1270" s="240"/>
      <c r="N1270" s="240"/>
      <c r="O1270" s="240"/>
      <c r="P1270" s="239"/>
      <c r="Q1270" s="241"/>
      <c r="R1270" s="236" t="str">
        <f ca="1">IF(ISERROR($V1270),"",OFFSET('Smelter Look-up'!$C$4,$V1270-4,0)&amp;"")</f>
        <v/>
      </c>
      <c r="S1270" s="250" t="str">
        <f t="shared" ca="1" si="57"/>
        <v/>
      </c>
      <c r="T1270" s="250" t="str">
        <f ca="1">IF(B1270="","",IF(ISERROR(MATCH($J1270,SorP!$B$1:$B$6230,0)),"",INDIRECT("'SorP'!$A$"&amp;MATCH($J1270,SorP!$B$1:$B$6230,0))))</f>
        <v/>
      </c>
      <c r="U1270" s="280"/>
      <c r="V1270" s="281" t="e">
        <f>IF(C1270="",NA(),MATCH($B1270&amp;$C1270,'Smelter Look-up'!$J:$J,0))</f>
        <v>#N/A</v>
      </c>
      <c r="W1270" s="282"/>
      <c r="X1270" s="282">
        <f t="shared" ca="1" si="58"/>
        <v>0</v>
      </c>
      <c r="Y1270" s="282"/>
      <c r="Z1270" s="282"/>
      <c r="AB1270" s="284" t="str">
        <f t="shared" si="59"/>
        <v/>
      </c>
    </row>
    <row r="1271" spans="1:28" s="283" customFormat="1" ht="20.25">
      <c r="A1271" s="235"/>
      <c r="B1271" s="236" t="str">
        <f>IF(LEN(A1271)=0,"",INDEX('Smelter Look-up'!$A:$A,MATCH($A1271,'Smelter Look-up'!$E:$E,0)))</f>
        <v/>
      </c>
      <c r="C1271" s="242" t="str">
        <f>IF(LEN(A1271)=0,"",INDEX('Smelter Look-up'!$C:$C,MATCH($A1271,'Smelter Look-up'!$E:$E,0)))</f>
        <v/>
      </c>
      <c r="D1271" s="236"/>
      <c r="E1271" s="236" t="str">
        <f ca="1">IF(ISERROR($V1271),"",OFFSET('Smelter Look-up'!$D$4,$V1271-4,0)&amp;"")</f>
        <v/>
      </c>
      <c r="F1271" s="236" t="str">
        <f ca="1">IF(ISERROR($V1271),"",OFFSET('Smelter Look-up'!$E$4,$V1271-4,0))</f>
        <v/>
      </c>
      <c r="G1271" s="236" t="str">
        <f ca="1">IF(C1271=$X$4,"Enter smelter details", IF(ISERROR($V1271),"",OFFSET('Smelter Look-up'!$F$4,$V1271-4,0)))</f>
        <v/>
      </c>
      <c r="H1271" s="237" t="str">
        <f ca="1">IF(ISERROR($V1271),"",OFFSET('Smelter Look-up'!$G$4,$V1271-4,0))</f>
        <v/>
      </c>
      <c r="I1271" s="238" t="str">
        <f ca="1">IF(ISERROR($V1271),"",OFFSET('Smelter Look-up'!$H$4,$V1271-4,0))</f>
        <v/>
      </c>
      <c r="J1271" s="238" t="str">
        <f ca="1">IF(ISERROR($V1271),"",OFFSET('Smelter Look-up'!$I$4,$V1271-4,0))</f>
        <v/>
      </c>
      <c r="K1271" s="240"/>
      <c r="L1271" s="240"/>
      <c r="M1271" s="240"/>
      <c r="N1271" s="240"/>
      <c r="O1271" s="240"/>
      <c r="P1271" s="239"/>
      <c r="Q1271" s="241"/>
      <c r="R1271" s="236" t="str">
        <f ca="1">IF(ISERROR($V1271),"",OFFSET('Smelter Look-up'!$C$4,$V1271-4,0)&amp;"")</f>
        <v/>
      </c>
      <c r="S1271" s="250" t="str">
        <f t="shared" ca="1" si="57"/>
        <v/>
      </c>
      <c r="T1271" s="250" t="str">
        <f ca="1">IF(B1271="","",IF(ISERROR(MATCH($J1271,SorP!$B$1:$B$6230,0)),"",INDIRECT("'SorP'!$A$"&amp;MATCH($J1271,SorP!$B$1:$B$6230,0))))</f>
        <v/>
      </c>
      <c r="U1271" s="280"/>
      <c r="V1271" s="281" t="e">
        <f>IF(C1271="",NA(),MATCH($B1271&amp;$C1271,'Smelter Look-up'!$J:$J,0))</f>
        <v>#N/A</v>
      </c>
      <c r="W1271" s="282"/>
      <c r="X1271" s="282">
        <f t="shared" ca="1" si="58"/>
        <v>0</v>
      </c>
      <c r="Y1271" s="282"/>
      <c r="Z1271" s="282"/>
      <c r="AB1271" s="284" t="str">
        <f t="shared" si="59"/>
        <v/>
      </c>
    </row>
    <row r="1272" spans="1:28" s="283" customFormat="1" ht="20.25">
      <c r="A1272" s="235"/>
      <c r="B1272" s="236" t="str">
        <f>IF(LEN(A1272)=0,"",INDEX('Smelter Look-up'!$A:$A,MATCH($A1272,'Smelter Look-up'!$E:$E,0)))</f>
        <v/>
      </c>
      <c r="C1272" s="242" t="str">
        <f>IF(LEN(A1272)=0,"",INDEX('Smelter Look-up'!$C:$C,MATCH($A1272,'Smelter Look-up'!$E:$E,0)))</f>
        <v/>
      </c>
      <c r="D1272" s="236"/>
      <c r="E1272" s="236" t="str">
        <f ca="1">IF(ISERROR($V1272),"",OFFSET('Smelter Look-up'!$D$4,$V1272-4,0)&amp;"")</f>
        <v/>
      </c>
      <c r="F1272" s="236" t="str">
        <f ca="1">IF(ISERROR($V1272),"",OFFSET('Smelter Look-up'!$E$4,$V1272-4,0))</f>
        <v/>
      </c>
      <c r="G1272" s="236" t="str">
        <f ca="1">IF(C1272=$X$4,"Enter smelter details", IF(ISERROR($V1272),"",OFFSET('Smelter Look-up'!$F$4,$V1272-4,0)))</f>
        <v/>
      </c>
      <c r="H1272" s="237" t="str">
        <f ca="1">IF(ISERROR($V1272),"",OFFSET('Smelter Look-up'!$G$4,$V1272-4,0))</f>
        <v/>
      </c>
      <c r="I1272" s="238" t="str">
        <f ca="1">IF(ISERROR($V1272),"",OFFSET('Smelter Look-up'!$H$4,$V1272-4,0))</f>
        <v/>
      </c>
      <c r="J1272" s="238" t="str">
        <f ca="1">IF(ISERROR($V1272),"",OFFSET('Smelter Look-up'!$I$4,$V1272-4,0))</f>
        <v/>
      </c>
      <c r="K1272" s="240"/>
      <c r="L1272" s="240"/>
      <c r="M1272" s="240"/>
      <c r="N1272" s="240"/>
      <c r="O1272" s="240"/>
      <c r="P1272" s="239"/>
      <c r="Q1272" s="241"/>
      <c r="R1272" s="236" t="str">
        <f ca="1">IF(ISERROR($V1272),"",OFFSET('Smelter Look-up'!$C$4,$V1272-4,0)&amp;"")</f>
        <v/>
      </c>
      <c r="S1272" s="250" t="str">
        <f t="shared" ca="1" si="57"/>
        <v/>
      </c>
      <c r="T1272" s="250" t="str">
        <f ca="1">IF(B1272="","",IF(ISERROR(MATCH($J1272,SorP!$B$1:$B$6230,0)),"",INDIRECT("'SorP'!$A$"&amp;MATCH($J1272,SorP!$B$1:$B$6230,0))))</f>
        <v/>
      </c>
      <c r="U1272" s="280"/>
      <c r="V1272" s="281" t="e">
        <f>IF(C1272="",NA(),MATCH($B1272&amp;$C1272,'Smelter Look-up'!$J:$J,0))</f>
        <v>#N/A</v>
      </c>
      <c r="W1272" s="282"/>
      <c r="X1272" s="282">
        <f t="shared" ca="1" si="58"/>
        <v>0</v>
      </c>
      <c r="Y1272" s="282"/>
      <c r="Z1272" s="282"/>
      <c r="AB1272" s="284" t="str">
        <f t="shared" si="59"/>
        <v/>
      </c>
    </row>
    <row r="1273" spans="1:28" s="283" customFormat="1" ht="20.25">
      <c r="A1273" s="235"/>
      <c r="B1273" s="236" t="str">
        <f>IF(LEN(A1273)=0,"",INDEX('Smelter Look-up'!$A:$A,MATCH($A1273,'Smelter Look-up'!$E:$E,0)))</f>
        <v/>
      </c>
      <c r="C1273" s="242" t="str">
        <f>IF(LEN(A1273)=0,"",INDEX('Smelter Look-up'!$C:$C,MATCH($A1273,'Smelter Look-up'!$E:$E,0)))</f>
        <v/>
      </c>
      <c r="D1273" s="236"/>
      <c r="E1273" s="236" t="str">
        <f ca="1">IF(ISERROR($V1273),"",OFFSET('Smelter Look-up'!$D$4,$V1273-4,0)&amp;"")</f>
        <v/>
      </c>
      <c r="F1273" s="236" t="str">
        <f ca="1">IF(ISERROR($V1273),"",OFFSET('Smelter Look-up'!$E$4,$V1273-4,0))</f>
        <v/>
      </c>
      <c r="G1273" s="236" t="str">
        <f ca="1">IF(C1273=$X$4,"Enter smelter details", IF(ISERROR($V1273),"",OFFSET('Smelter Look-up'!$F$4,$V1273-4,0)))</f>
        <v/>
      </c>
      <c r="H1273" s="237" t="str">
        <f ca="1">IF(ISERROR($V1273),"",OFFSET('Smelter Look-up'!$G$4,$V1273-4,0))</f>
        <v/>
      </c>
      <c r="I1273" s="238" t="str">
        <f ca="1">IF(ISERROR($V1273),"",OFFSET('Smelter Look-up'!$H$4,$V1273-4,0))</f>
        <v/>
      </c>
      <c r="J1273" s="238" t="str">
        <f ca="1">IF(ISERROR($V1273),"",OFFSET('Smelter Look-up'!$I$4,$V1273-4,0))</f>
        <v/>
      </c>
      <c r="K1273" s="240"/>
      <c r="L1273" s="240"/>
      <c r="M1273" s="240"/>
      <c r="N1273" s="240"/>
      <c r="O1273" s="240"/>
      <c r="P1273" s="239"/>
      <c r="Q1273" s="241"/>
      <c r="R1273" s="236" t="str">
        <f ca="1">IF(ISERROR($V1273),"",OFFSET('Smelter Look-up'!$C$4,$V1273-4,0)&amp;"")</f>
        <v/>
      </c>
      <c r="S1273" s="250" t="str">
        <f t="shared" ca="1" si="57"/>
        <v/>
      </c>
      <c r="T1273" s="250" t="str">
        <f ca="1">IF(B1273="","",IF(ISERROR(MATCH($J1273,SorP!$B$1:$B$6230,0)),"",INDIRECT("'SorP'!$A$"&amp;MATCH($J1273,SorP!$B$1:$B$6230,0))))</f>
        <v/>
      </c>
      <c r="U1273" s="280"/>
      <c r="V1273" s="281" t="e">
        <f>IF(C1273="",NA(),MATCH($B1273&amp;$C1273,'Smelter Look-up'!$J:$J,0))</f>
        <v>#N/A</v>
      </c>
      <c r="W1273" s="282"/>
      <c r="X1273" s="282">
        <f t="shared" ca="1" si="58"/>
        <v>0</v>
      </c>
      <c r="Y1273" s="282"/>
      <c r="Z1273" s="282"/>
      <c r="AB1273" s="284" t="str">
        <f t="shared" si="59"/>
        <v/>
      </c>
    </row>
    <row r="1274" spans="1:28" s="283" customFormat="1" ht="20.25">
      <c r="A1274" s="235"/>
      <c r="B1274" s="236" t="str">
        <f>IF(LEN(A1274)=0,"",INDEX('Smelter Look-up'!$A:$A,MATCH($A1274,'Smelter Look-up'!$E:$E,0)))</f>
        <v/>
      </c>
      <c r="C1274" s="242" t="str">
        <f>IF(LEN(A1274)=0,"",INDEX('Smelter Look-up'!$C:$C,MATCH($A1274,'Smelter Look-up'!$E:$E,0)))</f>
        <v/>
      </c>
      <c r="D1274" s="236"/>
      <c r="E1274" s="236" t="str">
        <f ca="1">IF(ISERROR($V1274),"",OFFSET('Smelter Look-up'!$D$4,$V1274-4,0)&amp;"")</f>
        <v/>
      </c>
      <c r="F1274" s="236" t="str">
        <f ca="1">IF(ISERROR($V1274),"",OFFSET('Smelter Look-up'!$E$4,$V1274-4,0))</f>
        <v/>
      </c>
      <c r="G1274" s="236" t="str">
        <f ca="1">IF(C1274=$X$4,"Enter smelter details", IF(ISERROR($V1274),"",OFFSET('Smelter Look-up'!$F$4,$V1274-4,0)))</f>
        <v/>
      </c>
      <c r="H1274" s="237" t="str">
        <f ca="1">IF(ISERROR($V1274),"",OFFSET('Smelter Look-up'!$G$4,$V1274-4,0))</f>
        <v/>
      </c>
      <c r="I1274" s="238" t="str">
        <f ca="1">IF(ISERROR($V1274),"",OFFSET('Smelter Look-up'!$H$4,$V1274-4,0))</f>
        <v/>
      </c>
      <c r="J1274" s="238" t="str">
        <f ca="1">IF(ISERROR($V1274),"",OFFSET('Smelter Look-up'!$I$4,$V1274-4,0))</f>
        <v/>
      </c>
      <c r="K1274" s="240"/>
      <c r="L1274" s="240"/>
      <c r="M1274" s="240"/>
      <c r="N1274" s="240"/>
      <c r="O1274" s="240"/>
      <c r="P1274" s="239"/>
      <c r="Q1274" s="241"/>
      <c r="R1274" s="236" t="str">
        <f ca="1">IF(ISERROR($V1274),"",OFFSET('Smelter Look-up'!$C$4,$V1274-4,0)&amp;"")</f>
        <v/>
      </c>
      <c r="S1274" s="250" t="str">
        <f t="shared" ca="1" si="57"/>
        <v/>
      </c>
      <c r="T1274" s="250" t="str">
        <f ca="1">IF(B1274="","",IF(ISERROR(MATCH($J1274,SorP!$B$1:$B$6230,0)),"",INDIRECT("'SorP'!$A$"&amp;MATCH($J1274,SorP!$B$1:$B$6230,0))))</f>
        <v/>
      </c>
      <c r="U1274" s="280"/>
      <c r="V1274" s="281" t="e">
        <f>IF(C1274="",NA(),MATCH($B1274&amp;$C1274,'Smelter Look-up'!$J:$J,0))</f>
        <v>#N/A</v>
      </c>
      <c r="W1274" s="282"/>
      <c r="X1274" s="282">
        <f t="shared" ca="1" si="58"/>
        <v>0</v>
      </c>
      <c r="Y1274" s="282"/>
      <c r="Z1274" s="282"/>
      <c r="AB1274" s="284" t="str">
        <f t="shared" si="59"/>
        <v/>
      </c>
    </row>
    <row r="1275" spans="1:28" s="283" customFormat="1" ht="20.25">
      <c r="A1275" s="235"/>
      <c r="B1275" s="236" t="str">
        <f>IF(LEN(A1275)=0,"",INDEX('Smelter Look-up'!$A:$A,MATCH($A1275,'Smelter Look-up'!$E:$E,0)))</f>
        <v/>
      </c>
      <c r="C1275" s="242" t="str">
        <f>IF(LEN(A1275)=0,"",INDEX('Smelter Look-up'!$C:$C,MATCH($A1275,'Smelter Look-up'!$E:$E,0)))</f>
        <v/>
      </c>
      <c r="D1275" s="236"/>
      <c r="E1275" s="236" t="str">
        <f ca="1">IF(ISERROR($V1275),"",OFFSET('Smelter Look-up'!$D$4,$V1275-4,0)&amp;"")</f>
        <v/>
      </c>
      <c r="F1275" s="236" t="str">
        <f ca="1">IF(ISERROR($V1275),"",OFFSET('Smelter Look-up'!$E$4,$V1275-4,0))</f>
        <v/>
      </c>
      <c r="G1275" s="236" t="str">
        <f ca="1">IF(C1275=$X$4,"Enter smelter details", IF(ISERROR($V1275),"",OFFSET('Smelter Look-up'!$F$4,$V1275-4,0)))</f>
        <v/>
      </c>
      <c r="H1275" s="237" t="str">
        <f ca="1">IF(ISERROR($V1275),"",OFFSET('Smelter Look-up'!$G$4,$V1275-4,0))</f>
        <v/>
      </c>
      <c r="I1275" s="238" t="str">
        <f ca="1">IF(ISERROR($V1275),"",OFFSET('Smelter Look-up'!$H$4,$V1275-4,0))</f>
        <v/>
      </c>
      <c r="J1275" s="238" t="str">
        <f ca="1">IF(ISERROR($V1275),"",OFFSET('Smelter Look-up'!$I$4,$V1275-4,0))</f>
        <v/>
      </c>
      <c r="K1275" s="240"/>
      <c r="L1275" s="240"/>
      <c r="M1275" s="240"/>
      <c r="N1275" s="240"/>
      <c r="O1275" s="240"/>
      <c r="P1275" s="239"/>
      <c r="Q1275" s="241"/>
      <c r="R1275" s="236" t="str">
        <f ca="1">IF(ISERROR($V1275),"",OFFSET('Smelter Look-up'!$C$4,$V1275-4,0)&amp;"")</f>
        <v/>
      </c>
      <c r="S1275" s="250" t="str">
        <f t="shared" ref="S1275:S1338" ca="1" si="60">IF(B1275="","",IF(ISERROR(MATCH($E1275,CL,0)),"Unknown",INDIRECT("'C'!$A$"&amp;MATCH($E1275,CL,0)+1)))</f>
        <v/>
      </c>
      <c r="T1275" s="250" t="str">
        <f ca="1">IF(B1275="","",IF(ISERROR(MATCH($J1275,SorP!$B$1:$B$6230,0)),"",INDIRECT("'SorP'!$A$"&amp;MATCH($J1275,SorP!$B$1:$B$6230,0))))</f>
        <v/>
      </c>
      <c r="U1275" s="280"/>
      <c r="V1275" s="281" t="e">
        <f>IF(C1275="",NA(),MATCH($B1275&amp;$C1275,'Smelter Look-up'!$J:$J,0))</f>
        <v>#N/A</v>
      </c>
      <c r="W1275" s="282"/>
      <c r="X1275" s="282">
        <f t="shared" ref="X1275:X1338" ca="1" si="61">IF(AND(C1275="Smelter not listed",OR(LEN(D1275)=0,LEN(E1275)=0)),1,0)</f>
        <v>0</v>
      </c>
      <c r="Y1275" s="282"/>
      <c r="Z1275" s="282"/>
      <c r="AB1275" s="284" t="str">
        <f t="shared" ref="AB1275:AB1338" si="62">B1275&amp;C1275</f>
        <v/>
      </c>
    </row>
    <row r="1276" spans="1:28" s="283" customFormat="1" ht="20.25">
      <c r="A1276" s="235"/>
      <c r="B1276" s="236" t="str">
        <f>IF(LEN(A1276)=0,"",INDEX('Smelter Look-up'!$A:$A,MATCH($A1276,'Smelter Look-up'!$E:$E,0)))</f>
        <v/>
      </c>
      <c r="C1276" s="242" t="str">
        <f>IF(LEN(A1276)=0,"",INDEX('Smelter Look-up'!$C:$C,MATCH($A1276,'Smelter Look-up'!$E:$E,0)))</f>
        <v/>
      </c>
      <c r="D1276" s="236"/>
      <c r="E1276" s="236" t="str">
        <f ca="1">IF(ISERROR($V1276),"",OFFSET('Smelter Look-up'!$D$4,$V1276-4,0)&amp;"")</f>
        <v/>
      </c>
      <c r="F1276" s="236" t="str">
        <f ca="1">IF(ISERROR($V1276),"",OFFSET('Smelter Look-up'!$E$4,$V1276-4,0))</f>
        <v/>
      </c>
      <c r="G1276" s="236" t="str">
        <f ca="1">IF(C1276=$X$4,"Enter smelter details", IF(ISERROR($V1276),"",OFFSET('Smelter Look-up'!$F$4,$V1276-4,0)))</f>
        <v/>
      </c>
      <c r="H1276" s="237" t="str">
        <f ca="1">IF(ISERROR($V1276),"",OFFSET('Smelter Look-up'!$G$4,$V1276-4,0))</f>
        <v/>
      </c>
      <c r="I1276" s="238" t="str">
        <f ca="1">IF(ISERROR($V1276),"",OFFSET('Smelter Look-up'!$H$4,$V1276-4,0))</f>
        <v/>
      </c>
      <c r="J1276" s="238" t="str">
        <f ca="1">IF(ISERROR($V1276),"",OFFSET('Smelter Look-up'!$I$4,$V1276-4,0))</f>
        <v/>
      </c>
      <c r="K1276" s="240"/>
      <c r="L1276" s="240"/>
      <c r="M1276" s="240"/>
      <c r="N1276" s="240"/>
      <c r="O1276" s="240"/>
      <c r="P1276" s="239"/>
      <c r="Q1276" s="241"/>
      <c r="R1276" s="236" t="str">
        <f ca="1">IF(ISERROR($V1276),"",OFFSET('Smelter Look-up'!$C$4,$V1276-4,0)&amp;"")</f>
        <v/>
      </c>
      <c r="S1276" s="250" t="str">
        <f t="shared" ca="1" si="60"/>
        <v/>
      </c>
      <c r="T1276" s="250" t="str">
        <f ca="1">IF(B1276="","",IF(ISERROR(MATCH($J1276,SorP!$B$1:$B$6230,0)),"",INDIRECT("'SorP'!$A$"&amp;MATCH($J1276,SorP!$B$1:$B$6230,0))))</f>
        <v/>
      </c>
      <c r="U1276" s="280"/>
      <c r="V1276" s="281" t="e">
        <f>IF(C1276="",NA(),MATCH($B1276&amp;$C1276,'Smelter Look-up'!$J:$J,0))</f>
        <v>#N/A</v>
      </c>
      <c r="W1276" s="282"/>
      <c r="X1276" s="282">
        <f t="shared" ca="1" si="61"/>
        <v>0</v>
      </c>
      <c r="Y1276" s="282"/>
      <c r="Z1276" s="282"/>
      <c r="AB1276" s="284" t="str">
        <f t="shared" si="62"/>
        <v/>
      </c>
    </row>
    <row r="1277" spans="1:28" s="283" customFormat="1" ht="20.25">
      <c r="A1277" s="235"/>
      <c r="B1277" s="236" t="str">
        <f>IF(LEN(A1277)=0,"",INDEX('Smelter Look-up'!$A:$A,MATCH($A1277,'Smelter Look-up'!$E:$E,0)))</f>
        <v/>
      </c>
      <c r="C1277" s="242" t="str">
        <f>IF(LEN(A1277)=0,"",INDEX('Smelter Look-up'!$C:$C,MATCH($A1277,'Smelter Look-up'!$E:$E,0)))</f>
        <v/>
      </c>
      <c r="D1277" s="236"/>
      <c r="E1277" s="236" t="str">
        <f ca="1">IF(ISERROR($V1277),"",OFFSET('Smelter Look-up'!$D$4,$V1277-4,0)&amp;"")</f>
        <v/>
      </c>
      <c r="F1277" s="236" t="str">
        <f ca="1">IF(ISERROR($V1277),"",OFFSET('Smelter Look-up'!$E$4,$V1277-4,0))</f>
        <v/>
      </c>
      <c r="G1277" s="236" t="str">
        <f ca="1">IF(C1277=$X$4,"Enter smelter details", IF(ISERROR($V1277),"",OFFSET('Smelter Look-up'!$F$4,$V1277-4,0)))</f>
        <v/>
      </c>
      <c r="H1277" s="237" t="str">
        <f ca="1">IF(ISERROR($V1277),"",OFFSET('Smelter Look-up'!$G$4,$V1277-4,0))</f>
        <v/>
      </c>
      <c r="I1277" s="238" t="str">
        <f ca="1">IF(ISERROR($V1277),"",OFFSET('Smelter Look-up'!$H$4,$V1277-4,0))</f>
        <v/>
      </c>
      <c r="J1277" s="238" t="str">
        <f ca="1">IF(ISERROR($V1277),"",OFFSET('Smelter Look-up'!$I$4,$V1277-4,0))</f>
        <v/>
      </c>
      <c r="K1277" s="240"/>
      <c r="L1277" s="240"/>
      <c r="M1277" s="240"/>
      <c r="N1277" s="240"/>
      <c r="O1277" s="240"/>
      <c r="P1277" s="239"/>
      <c r="Q1277" s="241"/>
      <c r="R1277" s="236" t="str">
        <f ca="1">IF(ISERROR($V1277),"",OFFSET('Smelter Look-up'!$C$4,$V1277-4,0)&amp;"")</f>
        <v/>
      </c>
      <c r="S1277" s="250" t="str">
        <f t="shared" ca="1" si="60"/>
        <v/>
      </c>
      <c r="T1277" s="250" t="str">
        <f ca="1">IF(B1277="","",IF(ISERROR(MATCH($J1277,SorP!$B$1:$B$6230,0)),"",INDIRECT("'SorP'!$A$"&amp;MATCH($J1277,SorP!$B$1:$B$6230,0))))</f>
        <v/>
      </c>
      <c r="U1277" s="280"/>
      <c r="V1277" s="281" t="e">
        <f>IF(C1277="",NA(),MATCH($B1277&amp;$C1277,'Smelter Look-up'!$J:$J,0))</f>
        <v>#N/A</v>
      </c>
      <c r="W1277" s="282"/>
      <c r="X1277" s="282">
        <f t="shared" ca="1" si="61"/>
        <v>0</v>
      </c>
      <c r="Y1277" s="282"/>
      <c r="Z1277" s="282"/>
      <c r="AB1277" s="284" t="str">
        <f t="shared" si="62"/>
        <v/>
      </c>
    </row>
    <row r="1278" spans="1:28" s="283" customFormat="1" ht="20.25">
      <c r="A1278" s="235"/>
      <c r="B1278" s="236" t="str">
        <f>IF(LEN(A1278)=0,"",INDEX('Smelter Look-up'!$A:$A,MATCH($A1278,'Smelter Look-up'!$E:$E,0)))</f>
        <v/>
      </c>
      <c r="C1278" s="242" t="str">
        <f>IF(LEN(A1278)=0,"",INDEX('Smelter Look-up'!$C:$C,MATCH($A1278,'Smelter Look-up'!$E:$E,0)))</f>
        <v/>
      </c>
      <c r="D1278" s="236"/>
      <c r="E1278" s="236" t="str">
        <f ca="1">IF(ISERROR($V1278),"",OFFSET('Smelter Look-up'!$D$4,$V1278-4,0)&amp;"")</f>
        <v/>
      </c>
      <c r="F1278" s="236" t="str">
        <f ca="1">IF(ISERROR($V1278),"",OFFSET('Smelter Look-up'!$E$4,$V1278-4,0))</f>
        <v/>
      </c>
      <c r="G1278" s="236" t="str">
        <f ca="1">IF(C1278=$X$4,"Enter smelter details", IF(ISERROR($V1278),"",OFFSET('Smelter Look-up'!$F$4,$V1278-4,0)))</f>
        <v/>
      </c>
      <c r="H1278" s="237" t="str">
        <f ca="1">IF(ISERROR($V1278),"",OFFSET('Smelter Look-up'!$G$4,$V1278-4,0))</f>
        <v/>
      </c>
      <c r="I1278" s="238" t="str">
        <f ca="1">IF(ISERROR($V1278),"",OFFSET('Smelter Look-up'!$H$4,$V1278-4,0))</f>
        <v/>
      </c>
      <c r="J1278" s="238" t="str">
        <f ca="1">IF(ISERROR($V1278),"",OFFSET('Smelter Look-up'!$I$4,$V1278-4,0))</f>
        <v/>
      </c>
      <c r="K1278" s="240"/>
      <c r="L1278" s="240"/>
      <c r="M1278" s="240"/>
      <c r="N1278" s="240"/>
      <c r="O1278" s="240"/>
      <c r="P1278" s="239"/>
      <c r="Q1278" s="241"/>
      <c r="R1278" s="236" t="str">
        <f ca="1">IF(ISERROR($V1278),"",OFFSET('Smelter Look-up'!$C$4,$V1278-4,0)&amp;"")</f>
        <v/>
      </c>
      <c r="S1278" s="250" t="str">
        <f t="shared" ca="1" si="60"/>
        <v/>
      </c>
      <c r="T1278" s="250" t="str">
        <f ca="1">IF(B1278="","",IF(ISERROR(MATCH($J1278,SorP!$B$1:$B$6230,0)),"",INDIRECT("'SorP'!$A$"&amp;MATCH($J1278,SorP!$B$1:$B$6230,0))))</f>
        <v/>
      </c>
      <c r="U1278" s="280"/>
      <c r="V1278" s="281" t="e">
        <f>IF(C1278="",NA(),MATCH($B1278&amp;$C1278,'Smelter Look-up'!$J:$J,0))</f>
        <v>#N/A</v>
      </c>
      <c r="W1278" s="282"/>
      <c r="X1278" s="282">
        <f t="shared" ca="1" si="61"/>
        <v>0</v>
      </c>
      <c r="Y1278" s="282"/>
      <c r="Z1278" s="282"/>
      <c r="AB1278" s="284" t="str">
        <f t="shared" si="62"/>
        <v/>
      </c>
    </row>
    <row r="1279" spans="1:28" s="283" customFormat="1" ht="20.25">
      <c r="A1279" s="235"/>
      <c r="B1279" s="236" t="str">
        <f>IF(LEN(A1279)=0,"",INDEX('Smelter Look-up'!$A:$A,MATCH($A1279,'Smelter Look-up'!$E:$E,0)))</f>
        <v/>
      </c>
      <c r="C1279" s="242" t="str">
        <f>IF(LEN(A1279)=0,"",INDEX('Smelter Look-up'!$C:$C,MATCH($A1279,'Smelter Look-up'!$E:$E,0)))</f>
        <v/>
      </c>
      <c r="D1279" s="236"/>
      <c r="E1279" s="236" t="str">
        <f ca="1">IF(ISERROR($V1279),"",OFFSET('Smelter Look-up'!$D$4,$V1279-4,0)&amp;"")</f>
        <v/>
      </c>
      <c r="F1279" s="236" t="str">
        <f ca="1">IF(ISERROR($V1279),"",OFFSET('Smelter Look-up'!$E$4,$V1279-4,0))</f>
        <v/>
      </c>
      <c r="G1279" s="236" t="str">
        <f ca="1">IF(C1279=$X$4,"Enter smelter details", IF(ISERROR($V1279),"",OFFSET('Smelter Look-up'!$F$4,$V1279-4,0)))</f>
        <v/>
      </c>
      <c r="H1279" s="237" t="str">
        <f ca="1">IF(ISERROR($V1279),"",OFFSET('Smelter Look-up'!$G$4,$V1279-4,0))</f>
        <v/>
      </c>
      <c r="I1279" s="238" t="str">
        <f ca="1">IF(ISERROR($V1279),"",OFFSET('Smelter Look-up'!$H$4,$V1279-4,0))</f>
        <v/>
      </c>
      <c r="J1279" s="238" t="str">
        <f ca="1">IF(ISERROR($V1279),"",OFFSET('Smelter Look-up'!$I$4,$V1279-4,0))</f>
        <v/>
      </c>
      <c r="K1279" s="240"/>
      <c r="L1279" s="240"/>
      <c r="M1279" s="240"/>
      <c r="N1279" s="240"/>
      <c r="O1279" s="240"/>
      <c r="P1279" s="239"/>
      <c r="Q1279" s="241"/>
      <c r="R1279" s="236" t="str">
        <f ca="1">IF(ISERROR($V1279),"",OFFSET('Smelter Look-up'!$C$4,$V1279-4,0)&amp;"")</f>
        <v/>
      </c>
      <c r="S1279" s="250" t="str">
        <f t="shared" ca="1" si="60"/>
        <v/>
      </c>
      <c r="T1279" s="250" t="str">
        <f ca="1">IF(B1279="","",IF(ISERROR(MATCH($J1279,SorP!$B$1:$B$6230,0)),"",INDIRECT("'SorP'!$A$"&amp;MATCH($J1279,SorP!$B$1:$B$6230,0))))</f>
        <v/>
      </c>
      <c r="U1279" s="280"/>
      <c r="V1279" s="281" t="e">
        <f>IF(C1279="",NA(),MATCH($B1279&amp;$C1279,'Smelter Look-up'!$J:$J,0))</f>
        <v>#N/A</v>
      </c>
      <c r="W1279" s="282"/>
      <c r="X1279" s="282">
        <f t="shared" ca="1" si="61"/>
        <v>0</v>
      </c>
      <c r="Y1279" s="282"/>
      <c r="Z1279" s="282"/>
      <c r="AB1279" s="284" t="str">
        <f t="shared" si="62"/>
        <v/>
      </c>
    </row>
    <row r="1280" spans="1:28" s="283" customFormat="1" ht="20.25">
      <c r="A1280" s="235"/>
      <c r="B1280" s="236" t="str">
        <f>IF(LEN(A1280)=0,"",INDEX('Smelter Look-up'!$A:$A,MATCH($A1280,'Smelter Look-up'!$E:$E,0)))</f>
        <v/>
      </c>
      <c r="C1280" s="242" t="str">
        <f>IF(LEN(A1280)=0,"",INDEX('Smelter Look-up'!$C:$C,MATCH($A1280,'Smelter Look-up'!$E:$E,0)))</f>
        <v/>
      </c>
      <c r="D1280" s="236"/>
      <c r="E1280" s="236" t="str">
        <f ca="1">IF(ISERROR($V1280),"",OFFSET('Smelter Look-up'!$D$4,$V1280-4,0)&amp;"")</f>
        <v/>
      </c>
      <c r="F1280" s="236" t="str">
        <f ca="1">IF(ISERROR($V1280),"",OFFSET('Smelter Look-up'!$E$4,$V1280-4,0))</f>
        <v/>
      </c>
      <c r="G1280" s="236" t="str">
        <f ca="1">IF(C1280=$X$4,"Enter smelter details", IF(ISERROR($V1280),"",OFFSET('Smelter Look-up'!$F$4,$V1280-4,0)))</f>
        <v/>
      </c>
      <c r="H1280" s="237" t="str">
        <f ca="1">IF(ISERROR($V1280),"",OFFSET('Smelter Look-up'!$G$4,$V1280-4,0))</f>
        <v/>
      </c>
      <c r="I1280" s="238" t="str">
        <f ca="1">IF(ISERROR($V1280),"",OFFSET('Smelter Look-up'!$H$4,$V1280-4,0))</f>
        <v/>
      </c>
      <c r="J1280" s="238" t="str">
        <f ca="1">IF(ISERROR($V1280),"",OFFSET('Smelter Look-up'!$I$4,$V1280-4,0))</f>
        <v/>
      </c>
      <c r="K1280" s="240"/>
      <c r="L1280" s="240"/>
      <c r="M1280" s="240"/>
      <c r="N1280" s="240"/>
      <c r="O1280" s="240"/>
      <c r="P1280" s="239"/>
      <c r="Q1280" s="241"/>
      <c r="R1280" s="236" t="str">
        <f ca="1">IF(ISERROR($V1280),"",OFFSET('Smelter Look-up'!$C$4,$V1280-4,0)&amp;"")</f>
        <v/>
      </c>
      <c r="S1280" s="250" t="str">
        <f t="shared" ca="1" si="60"/>
        <v/>
      </c>
      <c r="T1280" s="250" t="str">
        <f ca="1">IF(B1280="","",IF(ISERROR(MATCH($J1280,SorP!$B$1:$B$6230,0)),"",INDIRECT("'SorP'!$A$"&amp;MATCH($J1280,SorP!$B$1:$B$6230,0))))</f>
        <v/>
      </c>
      <c r="U1280" s="280"/>
      <c r="V1280" s="281" t="e">
        <f>IF(C1280="",NA(),MATCH($B1280&amp;$C1280,'Smelter Look-up'!$J:$J,0))</f>
        <v>#N/A</v>
      </c>
      <c r="W1280" s="282"/>
      <c r="X1280" s="282">
        <f t="shared" ca="1" si="61"/>
        <v>0</v>
      </c>
      <c r="Y1280" s="282"/>
      <c r="Z1280" s="282"/>
      <c r="AB1280" s="284" t="str">
        <f t="shared" si="62"/>
        <v/>
      </c>
    </row>
    <row r="1281" spans="1:28" s="283" customFormat="1" ht="20.25">
      <c r="A1281" s="235"/>
      <c r="B1281" s="236" t="str">
        <f>IF(LEN(A1281)=0,"",INDEX('Smelter Look-up'!$A:$A,MATCH($A1281,'Smelter Look-up'!$E:$E,0)))</f>
        <v/>
      </c>
      <c r="C1281" s="242" t="str">
        <f>IF(LEN(A1281)=0,"",INDEX('Smelter Look-up'!$C:$C,MATCH($A1281,'Smelter Look-up'!$E:$E,0)))</f>
        <v/>
      </c>
      <c r="D1281" s="236"/>
      <c r="E1281" s="236" t="str">
        <f ca="1">IF(ISERROR($V1281),"",OFFSET('Smelter Look-up'!$D$4,$V1281-4,0)&amp;"")</f>
        <v/>
      </c>
      <c r="F1281" s="236" t="str">
        <f ca="1">IF(ISERROR($V1281),"",OFFSET('Smelter Look-up'!$E$4,$V1281-4,0))</f>
        <v/>
      </c>
      <c r="G1281" s="236" t="str">
        <f ca="1">IF(C1281=$X$4,"Enter smelter details", IF(ISERROR($V1281),"",OFFSET('Smelter Look-up'!$F$4,$V1281-4,0)))</f>
        <v/>
      </c>
      <c r="H1281" s="237" t="str">
        <f ca="1">IF(ISERROR($V1281),"",OFFSET('Smelter Look-up'!$G$4,$V1281-4,0))</f>
        <v/>
      </c>
      <c r="I1281" s="238" t="str">
        <f ca="1">IF(ISERROR($V1281),"",OFFSET('Smelter Look-up'!$H$4,$V1281-4,0))</f>
        <v/>
      </c>
      <c r="J1281" s="238" t="str">
        <f ca="1">IF(ISERROR($V1281),"",OFFSET('Smelter Look-up'!$I$4,$V1281-4,0))</f>
        <v/>
      </c>
      <c r="K1281" s="240"/>
      <c r="L1281" s="240"/>
      <c r="M1281" s="240"/>
      <c r="N1281" s="240"/>
      <c r="O1281" s="240"/>
      <c r="P1281" s="239"/>
      <c r="Q1281" s="241"/>
      <c r="R1281" s="236" t="str">
        <f ca="1">IF(ISERROR($V1281),"",OFFSET('Smelter Look-up'!$C$4,$V1281-4,0)&amp;"")</f>
        <v/>
      </c>
      <c r="S1281" s="250" t="str">
        <f t="shared" ca="1" si="60"/>
        <v/>
      </c>
      <c r="T1281" s="250" t="str">
        <f ca="1">IF(B1281="","",IF(ISERROR(MATCH($J1281,SorP!$B$1:$B$6230,0)),"",INDIRECT("'SorP'!$A$"&amp;MATCH($J1281,SorP!$B$1:$B$6230,0))))</f>
        <v/>
      </c>
      <c r="U1281" s="280"/>
      <c r="V1281" s="281" t="e">
        <f>IF(C1281="",NA(),MATCH($B1281&amp;$C1281,'Smelter Look-up'!$J:$J,0))</f>
        <v>#N/A</v>
      </c>
      <c r="W1281" s="282"/>
      <c r="X1281" s="282">
        <f t="shared" ca="1" si="61"/>
        <v>0</v>
      </c>
      <c r="Y1281" s="282"/>
      <c r="Z1281" s="282"/>
      <c r="AB1281" s="284" t="str">
        <f t="shared" si="62"/>
        <v/>
      </c>
    </row>
    <row r="1282" spans="1:28" s="283" customFormat="1" ht="20.25">
      <c r="A1282" s="235"/>
      <c r="B1282" s="236" t="str">
        <f>IF(LEN(A1282)=0,"",INDEX('Smelter Look-up'!$A:$A,MATCH($A1282,'Smelter Look-up'!$E:$E,0)))</f>
        <v/>
      </c>
      <c r="C1282" s="242" t="str">
        <f>IF(LEN(A1282)=0,"",INDEX('Smelter Look-up'!$C:$C,MATCH($A1282,'Smelter Look-up'!$E:$E,0)))</f>
        <v/>
      </c>
      <c r="D1282" s="236"/>
      <c r="E1282" s="236" t="str">
        <f ca="1">IF(ISERROR($V1282),"",OFFSET('Smelter Look-up'!$D$4,$V1282-4,0)&amp;"")</f>
        <v/>
      </c>
      <c r="F1282" s="236" t="str">
        <f ca="1">IF(ISERROR($V1282),"",OFFSET('Smelter Look-up'!$E$4,$V1282-4,0))</f>
        <v/>
      </c>
      <c r="G1282" s="236" t="str">
        <f ca="1">IF(C1282=$X$4,"Enter smelter details", IF(ISERROR($V1282),"",OFFSET('Smelter Look-up'!$F$4,$V1282-4,0)))</f>
        <v/>
      </c>
      <c r="H1282" s="237" t="str">
        <f ca="1">IF(ISERROR($V1282),"",OFFSET('Smelter Look-up'!$G$4,$V1282-4,0))</f>
        <v/>
      </c>
      <c r="I1282" s="238" t="str">
        <f ca="1">IF(ISERROR($V1282),"",OFFSET('Smelter Look-up'!$H$4,$V1282-4,0))</f>
        <v/>
      </c>
      <c r="J1282" s="238" t="str">
        <f ca="1">IF(ISERROR($V1282),"",OFFSET('Smelter Look-up'!$I$4,$V1282-4,0))</f>
        <v/>
      </c>
      <c r="K1282" s="240"/>
      <c r="L1282" s="240"/>
      <c r="M1282" s="240"/>
      <c r="N1282" s="240"/>
      <c r="O1282" s="240"/>
      <c r="P1282" s="239"/>
      <c r="Q1282" s="241"/>
      <c r="R1282" s="236" t="str">
        <f ca="1">IF(ISERROR($V1282),"",OFFSET('Smelter Look-up'!$C$4,$V1282-4,0)&amp;"")</f>
        <v/>
      </c>
      <c r="S1282" s="250" t="str">
        <f t="shared" ca="1" si="60"/>
        <v/>
      </c>
      <c r="T1282" s="250" t="str">
        <f ca="1">IF(B1282="","",IF(ISERROR(MATCH($J1282,SorP!$B$1:$B$6230,0)),"",INDIRECT("'SorP'!$A$"&amp;MATCH($J1282,SorP!$B$1:$B$6230,0))))</f>
        <v/>
      </c>
      <c r="U1282" s="280"/>
      <c r="V1282" s="281" t="e">
        <f>IF(C1282="",NA(),MATCH($B1282&amp;$C1282,'Smelter Look-up'!$J:$J,0))</f>
        <v>#N/A</v>
      </c>
      <c r="W1282" s="282"/>
      <c r="X1282" s="282">
        <f t="shared" ca="1" si="61"/>
        <v>0</v>
      </c>
      <c r="Y1282" s="282"/>
      <c r="Z1282" s="282"/>
      <c r="AB1282" s="284" t="str">
        <f t="shared" si="62"/>
        <v/>
      </c>
    </row>
    <row r="1283" spans="1:28" s="283" customFormat="1" ht="20.25">
      <c r="A1283" s="235"/>
      <c r="B1283" s="236" t="str">
        <f>IF(LEN(A1283)=0,"",INDEX('Smelter Look-up'!$A:$A,MATCH($A1283,'Smelter Look-up'!$E:$E,0)))</f>
        <v/>
      </c>
      <c r="C1283" s="242" t="str">
        <f>IF(LEN(A1283)=0,"",INDEX('Smelter Look-up'!$C:$C,MATCH($A1283,'Smelter Look-up'!$E:$E,0)))</f>
        <v/>
      </c>
      <c r="D1283" s="236"/>
      <c r="E1283" s="236" t="str">
        <f ca="1">IF(ISERROR($V1283),"",OFFSET('Smelter Look-up'!$D$4,$V1283-4,0)&amp;"")</f>
        <v/>
      </c>
      <c r="F1283" s="236" t="str">
        <f ca="1">IF(ISERROR($V1283),"",OFFSET('Smelter Look-up'!$E$4,$V1283-4,0))</f>
        <v/>
      </c>
      <c r="G1283" s="236" t="str">
        <f ca="1">IF(C1283=$X$4,"Enter smelter details", IF(ISERROR($V1283),"",OFFSET('Smelter Look-up'!$F$4,$V1283-4,0)))</f>
        <v/>
      </c>
      <c r="H1283" s="237" t="str">
        <f ca="1">IF(ISERROR($V1283),"",OFFSET('Smelter Look-up'!$G$4,$V1283-4,0))</f>
        <v/>
      </c>
      <c r="I1283" s="238" t="str">
        <f ca="1">IF(ISERROR($V1283),"",OFFSET('Smelter Look-up'!$H$4,$V1283-4,0))</f>
        <v/>
      </c>
      <c r="J1283" s="238" t="str">
        <f ca="1">IF(ISERROR($V1283),"",OFFSET('Smelter Look-up'!$I$4,$V1283-4,0))</f>
        <v/>
      </c>
      <c r="K1283" s="240"/>
      <c r="L1283" s="240"/>
      <c r="M1283" s="240"/>
      <c r="N1283" s="240"/>
      <c r="O1283" s="240"/>
      <c r="P1283" s="239"/>
      <c r="Q1283" s="241"/>
      <c r="R1283" s="236" t="str">
        <f ca="1">IF(ISERROR($V1283),"",OFFSET('Smelter Look-up'!$C$4,$V1283-4,0)&amp;"")</f>
        <v/>
      </c>
      <c r="S1283" s="250" t="str">
        <f t="shared" ca="1" si="60"/>
        <v/>
      </c>
      <c r="T1283" s="250" t="str">
        <f ca="1">IF(B1283="","",IF(ISERROR(MATCH($J1283,SorP!$B$1:$B$6230,0)),"",INDIRECT("'SorP'!$A$"&amp;MATCH($J1283,SorP!$B$1:$B$6230,0))))</f>
        <v/>
      </c>
      <c r="U1283" s="280"/>
      <c r="V1283" s="281" t="e">
        <f>IF(C1283="",NA(),MATCH($B1283&amp;$C1283,'Smelter Look-up'!$J:$J,0))</f>
        <v>#N/A</v>
      </c>
      <c r="W1283" s="282"/>
      <c r="X1283" s="282">
        <f t="shared" ca="1" si="61"/>
        <v>0</v>
      </c>
      <c r="Y1283" s="282"/>
      <c r="Z1283" s="282"/>
      <c r="AB1283" s="284" t="str">
        <f t="shared" si="62"/>
        <v/>
      </c>
    </row>
    <row r="1284" spans="1:28" s="283" customFormat="1" ht="20.25">
      <c r="A1284" s="235"/>
      <c r="B1284" s="236" t="str">
        <f>IF(LEN(A1284)=0,"",INDEX('Smelter Look-up'!$A:$A,MATCH($A1284,'Smelter Look-up'!$E:$E,0)))</f>
        <v/>
      </c>
      <c r="C1284" s="242" t="str">
        <f>IF(LEN(A1284)=0,"",INDEX('Smelter Look-up'!$C:$C,MATCH($A1284,'Smelter Look-up'!$E:$E,0)))</f>
        <v/>
      </c>
      <c r="D1284" s="236"/>
      <c r="E1284" s="236" t="str">
        <f ca="1">IF(ISERROR($V1284),"",OFFSET('Smelter Look-up'!$D$4,$V1284-4,0)&amp;"")</f>
        <v/>
      </c>
      <c r="F1284" s="236" t="str">
        <f ca="1">IF(ISERROR($V1284),"",OFFSET('Smelter Look-up'!$E$4,$V1284-4,0))</f>
        <v/>
      </c>
      <c r="G1284" s="236" t="str">
        <f ca="1">IF(C1284=$X$4,"Enter smelter details", IF(ISERROR($V1284),"",OFFSET('Smelter Look-up'!$F$4,$V1284-4,0)))</f>
        <v/>
      </c>
      <c r="H1284" s="237" t="str">
        <f ca="1">IF(ISERROR($V1284),"",OFFSET('Smelter Look-up'!$G$4,$V1284-4,0))</f>
        <v/>
      </c>
      <c r="I1284" s="238" t="str">
        <f ca="1">IF(ISERROR($V1284),"",OFFSET('Smelter Look-up'!$H$4,$V1284-4,0))</f>
        <v/>
      </c>
      <c r="J1284" s="238" t="str">
        <f ca="1">IF(ISERROR($V1284),"",OFFSET('Smelter Look-up'!$I$4,$V1284-4,0))</f>
        <v/>
      </c>
      <c r="K1284" s="240"/>
      <c r="L1284" s="240"/>
      <c r="M1284" s="240"/>
      <c r="N1284" s="240"/>
      <c r="O1284" s="240"/>
      <c r="P1284" s="239"/>
      <c r="Q1284" s="241"/>
      <c r="R1284" s="236" t="str">
        <f ca="1">IF(ISERROR($V1284),"",OFFSET('Smelter Look-up'!$C$4,$V1284-4,0)&amp;"")</f>
        <v/>
      </c>
      <c r="S1284" s="250" t="str">
        <f t="shared" ca="1" si="60"/>
        <v/>
      </c>
      <c r="T1284" s="250" t="str">
        <f ca="1">IF(B1284="","",IF(ISERROR(MATCH($J1284,SorP!$B$1:$B$6230,0)),"",INDIRECT("'SorP'!$A$"&amp;MATCH($J1284,SorP!$B$1:$B$6230,0))))</f>
        <v/>
      </c>
      <c r="U1284" s="280"/>
      <c r="V1284" s="281" t="e">
        <f>IF(C1284="",NA(),MATCH($B1284&amp;$C1284,'Smelter Look-up'!$J:$J,0))</f>
        <v>#N/A</v>
      </c>
      <c r="W1284" s="282"/>
      <c r="X1284" s="282">
        <f t="shared" ca="1" si="61"/>
        <v>0</v>
      </c>
      <c r="Y1284" s="282"/>
      <c r="Z1284" s="282"/>
      <c r="AB1284" s="284" t="str">
        <f t="shared" si="62"/>
        <v/>
      </c>
    </row>
    <row r="1285" spans="1:28" s="283" customFormat="1" ht="20.25">
      <c r="A1285" s="235"/>
      <c r="B1285" s="236" t="str">
        <f>IF(LEN(A1285)=0,"",INDEX('Smelter Look-up'!$A:$A,MATCH($A1285,'Smelter Look-up'!$E:$E,0)))</f>
        <v/>
      </c>
      <c r="C1285" s="242" t="str">
        <f>IF(LEN(A1285)=0,"",INDEX('Smelter Look-up'!$C:$C,MATCH($A1285,'Smelter Look-up'!$E:$E,0)))</f>
        <v/>
      </c>
      <c r="D1285" s="236"/>
      <c r="E1285" s="236" t="str">
        <f ca="1">IF(ISERROR($V1285),"",OFFSET('Smelter Look-up'!$D$4,$V1285-4,0)&amp;"")</f>
        <v/>
      </c>
      <c r="F1285" s="236" t="str">
        <f ca="1">IF(ISERROR($V1285),"",OFFSET('Smelter Look-up'!$E$4,$V1285-4,0))</f>
        <v/>
      </c>
      <c r="G1285" s="236" t="str">
        <f ca="1">IF(C1285=$X$4,"Enter smelter details", IF(ISERROR($V1285),"",OFFSET('Smelter Look-up'!$F$4,$V1285-4,0)))</f>
        <v/>
      </c>
      <c r="H1285" s="237" t="str">
        <f ca="1">IF(ISERROR($V1285),"",OFFSET('Smelter Look-up'!$G$4,$V1285-4,0))</f>
        <v/>
      </c>
      <c r="I1285" s="238" t="str">
        <f ca="1">IF(ISERROR($V1285),"",OFFSET('Smelter Look-up'!$H$4,$V1285-4,0))</f>
        <v/>
      </c>
      <c r="J1285" s="238" t="str">
        <f ca="1">IF(ISERROR($V1285),"",OFFSET('Smelter Look-up'!$I$4,$V1285-4,0))</f>
        <v/>
      </c>
      <c r="K1285" s="240"/>
      <c r="L1285" s="240"/>
      <c r="M1285" s="240"/>
      <c r="N1285" s="240"/>
      <c r="O1285" s="240"/>
      <c r="P1285" s="239"/>
      <c r="Q1285" s="241"/>
      <c r="R1285" s="236" t="str">
        <f ca="1">IF(ISERROR($V1285),"",OFFSET('Smelter Look-up'!$C$4,$V1285-4,0)&amp;"")</f>
        <v/>
      </c>
      <c r="S1285" s="250" t="str">
        <f t="shared" ca="1" si="60"/>
        <v/>
      </c>
      <c r="T1285" s="250" t="str">
        <f ca="1">IF(B1285="","",IF(ISERROR(MATCH($J1285,SorP!$B$1:$B$6230,0)),"",INDIRECT("'SorP'!$A$"&amp;MATCH($J1285,SorP!$B$1:$B$6230,0))))</f>
        <v/>
      </c>
      <c r="U1285" s="280"/>
      <c r="V1285" s="281" t="e">
        <f>IF(C1285="",NA(),MATCH($B1285&amp;$C1285,'Smelter Look-up'!$J:$J,0))</f>
        <v>#N/A</v>
      </c>
      <c r="W1285" s="282"/>
      <c r="X1285" s="282">
        <f t="shared" ca="1" si="61"/>
        <v>0</v>
      </c>
      <c r="Y1285" s="282"/>
      <c r="Z1285" s="282"/>
      <c r="AB1285" s="284" t="str">
        <f t="shared" si="62"/>
        <v/>
      </c>
    </row>
    <row r="1286" spans="1:28" s="283" customFormat="1" ht="20.25">
      <c r="A1286" s="235"/>
      <c r="B1286" s="236" t="str">
        <f>IF(LEN(A1286)=0,"",INDEX('Smelter Look-up'!$A:$A,MATCH($A1286,'Smelter Look-up'!$E:$E,0)))</f>
        <v/>
      </c>
      <c r="C1286" s="242" t="str">
        <f>IF(LEN(A1286)=0,"",INDEX('Smelter Look-up'!$C:$C,MATCH($A1286,'Smelter Look-up'!$E:$E,0)))</f>
        <v/>
      </c>
      <c r="D1286" s="236"/>
      <c r="E1286" s="236" t="str">
        <f ca="1">IF(ISERROR($V1286),"",OFFSET('Smelter Look-up'!$D$4,$V1286-4,0)&amp;"")</f>
        <v/>
      </c>
      <c r="F1286" s="236" t="str">
        <f ca="1">IF(ISERROR($V1286),"",OFFSET('Smelter Look-up'!$E$4,$V1286-4,0))</f>
        <v/>
      </c>
      <c r="G1286" s="236" t="str">
        <f ca="1">IF(C1286=$X$4,"Enter smelter details", IF(ISERROR($V1286),"",OFFSET('Smelter Look-up'!$F$4,$V1286-4,0)))</f>
        <v/>
      </c>
      <c r="H1286" s="237" t="str">
        <f ca="1">IF(ISERROR($V1286),"",OFFSET('Smelter Look-up'!$G$4,$V1286-4,0))</f>
        <v/>
      </c>
      <c r="I1286" s="238" t="str">
        <f ca="1">IF(ISERROR($V1286),"",OFFSET('Smelter Look-up'!$H$4,$V1286-4,0))</f>
        <v/>
      </c>
      <c r="J1286" s="238" t="str">
        <f ca="1">IF(ISERROR($V1286),"",OFFSET('Smelter Look-up'!$I$4,$V1286-4,0))</f>
        <v/>
      </c>
      <c r="K1286" s="240"/>
      <c r="L1286" s="240"/>
      <c r="M1286" s="240"/>
      <c r="N1286" s="240"/>
      <c r="O1286" s="240"/>
      <c r="P1286" s="239"/>
      <c r="Q1286" s="241"/>
      <c r="R1286" s="236" t="str">
        <f ca="1">IF(ISERROR($V1286),"",OFFSET('Smelter Look-up'!$C$4,$V1286-4,0)&amp;"")</f>
        <v/>
      </c>
      <c r="S1286" s="250" t="str">
        <f t="shared" ca="1" si="60"/>
        <v/>
      </c>
      <c r="T1286" s="250" t="str">
        <f ca="1">IF(B1286="","",IF(ISERROR(MATCH($J1286,SorP!$B$1:$B$6230,0)),"",INDIRECT("'SorP'!$A$"&amp;MATCH($J1286,SorP!$B$1:$B$6230,0))))</f>
        <v/>
      </c>
      <c r="U1286" s="280"/>
      <c r="V1286" s="281" t="e">
        <f>IF(C1286="",NA(),MATCH($B1286&amp;$C1286,'Smelter Look-up'!$J:$J,0))</f>
        <v>#N/A</v>
      </c>
      <c r="W1286" s="282"/>
      <c r="X1286" s="282">
        <f t="shared" ca="1" si="61"/>
        <v>0</v>
      </c>
      <c r="Y1286" s="282"/>
      <c r="Z1286" s="282"/>
      <c r="AB1286" s="284" t="str">
        <f t="shared" si="62"/>
        <v/>
      </c>
    </row>
    <row r="1287" spans="1:28" s="283" customFormat="1" ht="20.25">
      <c r="A1287" s="235"/>
      <c r="B1287" s="236" t="str">
        <f>IF(LEN(A1287)=0,"",INDEX('Smelter Look-up'!$A:$A,MATCH($A1287,'Smelter Look-up'!$E:$E,0)))</f>
        <v/>
      </c>
      <c r="C1287" s="242" t="str">
        <f>IF(LEN(A1287)=0,"",INDEX('Smelter Look-up'!$C:$C,MATCH($A1287,'Smelter Look-up'!$E:$E,0)))</f>
        <v/>
      </c>
      <c r="D1287" s="236"/>
      <c r="E1287" s="236" t="str">
        <f ca="1">IF(ISERROR($V1287),"",OFFSET('Smelter Look-up'!$D$4,$V1287-4,0)&amp;"")</f>
        <v/>
      </c>
      <c r="F1287" s="236" t="str">
        <f ca="1">IF(ISERROR($V1287),"",OFFSET('Smelter Look-up'!$E$4,$V1287-4,0))</f>
        <v/>
      </c>
      <c r="G1287" s="236" t="str">
        <f ca="1">IF(C1287=$X$4,"Enter smelter details", IF(ISERROR($V1287),"",OFFSET('Smelter Look-up'!$F$4,$V1287-4,0)))</f>
        <v/>
      </c>
      <c r="H1287" s="237" t="str">
        <f ca="1">IF(ISERROR($V1287),"",OFFSET('Smelter Look-up'!$G$4,$V1287-4,0))</f>
        <v/>
      </c>
      <c r="I1287" s="238" t="str">
        <f ca="1">IF(ISERROR($V1287),"",OFFSET('Smelter Look-up'!$H$4,$V1287-4,0))</f>
        <v/>
      </c>
      <c r="J1287" s="238" t="str">
        <f ca="1">IF(ISERROR($V1287),"",OFFSET('Smelter Look-up'!$I$4,$V1287-4,0))</f>
        <v/>
      </c>
      <c r="K1287" s="240"/>
      <c r="L1287" s="240"/>
      <c r="M1287" s="240"/>
      <c r="N1287" s="240"/>
      <c r="O1287" s="240"/>
      <c r="P1287" s="239"/>
      <c r="Q1287" s="241"/>
      <c r="R1287" s="236" t="str">
        <f ca="1">IF(ISERROR($V1287),"",OFFSET('Smelter Look-up'!$C$4,$V1287-4,0)&amp;"")</f>
        <v/>
      </c>
      <c r="S1287" s="250" t="str">
        <f t="shared" ca="1" si="60"/>
        <v/>
      </c>
      <c r="T1287" s="250" t="str">
        <f ca="1">IF(B1287="","",IF(ISERROR(MATCH($J1287,SorP!$B$1:$B$6230,0)),"",INDIRECT("'SorP'!$A$"&amp;MATCH($J1287,SorP!$B$1:$B$6230,0))))</f>
        <v/>
      </c>
      <c r="U1287" s="280"/>
      <c r="V1287" s="281" t="e">
        <f>IF(C1287="",NA(),MATCH($B1287&amp;$C1287,'Smelter Look-up'!$J:$J,0))</f>
        <v>#N/A</v>
      </c>
      <c r="W1287" s="282"/>
      <c r="X1287" s="282">
        <f t="shared" ca="1" si="61"/>
        <v>0</v>
      </c>
      <c r="Y1287" s="282"/>
      <c r="Z1287" s="282"/>
      <c r="AB1287" s="284" t="str">
        <f t="shared" si="62"/>
        <v/>
      </c>
    </row>
    <row r="1288" spans="1:28" s="283" customFormat="1" ht="20.25">
      <c r="A1288" s="235"/>
      <c r="B1288" s="236" t="str">
        <f>IF(LEN(A1288)=0,"",INDEX('Smelter Look-up'!$A:$A,MATCH($A1288,'Smelter Look-up'!$E:$E,0)))</f>
        <v/>
      </c>
      <c r="C1288" s="242" t="str">
        <f>IF(LEN(A1288)=0,"",INDEX('Smelter Look-up'!$C:$C,MATCH($A1288,'Smelter Look-up'!$E:$E,0)))</f>
        <v/>
      </c>
      <c r="D1288" s="236"/>
      <c r="E1288" s="236" t="str">
        <f ca="1">IF(ISERROR($V1288),"",OFFSET('Smelter Look-up'!$D$4,$V1288-4,0)&amp;"")</f>
        <v/>
      </c>
      <c r="F1288" s="236" t="str">
        <f ca="1">IF(ISERROR($V1288),"",OFFSET('Smelter Look-up'!$E$4,$V1288-4,0))</f>
        <v/>
      </c>
      <c r="G1288" s="236" t="str">
        <f ca="1">IF(C1288=$X$4,"Enter smelter details", IF(ISERROR($V1288),"",OFFSET('Smelter Look-up'!$F$4,$V1288-4,0)))</f>
        <v/>
      </c>
      <c r="H1288" s="237" t="str">
        <f ca="1">IF(ISERROR($V1288),"",OFFSET('Smelter Look-up'!$G$4,$V1288-4,0))</f>
        <v/>
      </c>
      <c r="I1288" s="238" t="str">
        <f ca="1">IF(ISERROR($V1288),"",OFFSET('Smelter Look-up'!$H$4,$V1288-4,0))</f>
        <v/>
      </c>
      <c r="J1288" s="238" t="str">
        <f ca="1">IF(ISERROR($V1288),"",OFFSET('Smelter Look-up'!$I$4,$V1288-4,0))</f>
        <v/>
      </c>
      <c r="K1288" s="240"/>
      <c r="L1288" s="240"/>
      <c r="M1288" s="240"/>
      <c r="N1288" s="240"/>
      <c r="O1288" s="240"/>
      <c r="P1288" s="239"/>
      <c r="Q1288" s="241"/>
      <c r="R1288" s="236" t="str">
        <f ca="1">IF(ISERROR($V1288),"",OFFSET('Smelter Look-up'!$C$4,$V1288-4,0)&amp;"")</f>
        <v/>
      </c>
      <c r="S1288" s="250" t="str">
        <f t="shared" ca="1" si="60"/>
        <v/>
      </c>
      <c r="T1288" s="250" t="str">
        <f ca="1">IF(B1288="","",IF(ISERROR(MATCH($J1288,SorP!$B$1:$B$6230,0)),"",INDIRECT("'SorP'!$A$"&amp;MATCH($J1288,SorP!$B$1:$B$6230,0))))</f>
        <v/>
      </c>
      <c r="U1288" s="280"/>
      <c r="V1288" s="281" t="e">
        <f>IF(C1288="",NA(),MATCH($B1288&amp;$C1288,'Smelter Look-up'!$J:$J,0))</f>
        <v>#N/A</v>
      </c>
      <c r="W1288" s="282"/>
      <c r="X1288" s="282">
        <f t="shared" ca="1" si="61"/>
        <v>0</v>
      </c>
      <c r="Y1288" s="282"/>
      <c r="Z1288" s="282"/>
      <c r="AB1288" s="284" t="str">
        <f t="shared" si="62"/>
        <v/>
      </c>
    </row>
    <row r="1289" spans="1:28" s="283" customFormat="1" ht="20.25">
      <c r="A1289" s="235"/>
      <c r="B1289" s="236" t="str">
        <f>IF(LEN(A1289)=0,"",INDEX('Smelter Look-up'!$A:$A,MATCH($A1289,'Smelter Look-up'!$E:$E,0)))</f>
        <v/>
      </c>
      <c r="C1289" s="242" t="str">
        <f>IF(LEN(A1289)=0,"",INDEX('Smelter Look-up'!$C:$C,MATCH($A1289,'Smelter Look-up'!$E:$E,0)))</f>
        <v/>
      </c>
      <c r="D1289" s="236"/>
      <c r="E1289" s="236" t="str">
        <f ca="1">IF(ISERROR($V1289),"",OFFSET('Smelter Look-up'!$D$4,$V1289-4,0)&amp;"")</f>
        <v/>
      </c>
      <c r="F1289" s="236" t="str">
        <f ca="1">IF(ISERROR($V1289),"",OFFSET('Smelter Look-up'!$E$4,$V1289-4,0))</f>
        <v/>
      </c>
      <c r="G1289" s="236" t="str">
        <f ca="1">IF(C1289=$X$4,"Enter smelter details", IF(ISERROR($V1289),"",OFFSET('Smelter Look-up'!$F$4,$V1289-4,0)))</f>
        <v/>
      </c>
      <c r="H1289" s="237" t="str">
        <f ca="1">IF(ISERROR($V1289),"",OFFSET('Smelter Look-up'!$G$4,$V1289-4,0))</f>
        <v/>
      </c>
      <c r="I1289" s="238" t="str">
        <f ca="1">IF(ISERROR($V1289),"",OFFSET('Smelter Look-up'!$H$4,$V1289-4,0))</f>
        <v/>
      </c>
      <c r="J1289" s="238" t="str">
        <f ca="1">IF(ISERROR($V1289),"",OFFSET('Smelter Look-up'!$I$4,$V1289-4,0))</f>
        <v/>
      </c>
      <c r="K1289" s="240"/>
      <c r="L1289" s="240"/>
      <c r="M1289" s="240"/>
      <c r="N1289" s="240"/>
      <c r="O1289" s="240"/>
      <c r="P1289" s="239"/>
      <c r="Q1289" s="241"/>
      <c r="R1289" s="236" t="str">
        <f ca="1">IF(ISERROR($V1289),"",OFFSET('Smelter Look-up'!$C$4,$V1289-4,0)&amp;"")</f>
        <v/>
      </c>
      <c r="S1289" s="250" t="str">
        <f t="shared" ca="1" si="60"/>
        <v/>
      </c>
      <c r="T1289" s="250" t="str">
        <f ca="1">IF(B1289="","",IF(ISERROR(MATCH($J1289,SorP!$B$1:$B$6230,0)),"",INDIRECT("'SorP'!$A$"&amp;MATCH($J1289,SorP!$B$1:$B$6230,0))))</f>
        <v/>
      </c>
      <c r="U1289" s="280"/>
      <c r="V1289" s="281" t="e">
        <f>IF(C1289="",NA(),MATCH($B1289&amp;$C1289,'Smelter Look-up'!$J:$J,0))</f>
        <v>#N/A</v>
      </c>
      <c r="W1289" s="282"/>
      <c r="X1289" s="282">
        <f t="shared" ca="1" si="61"/>
        <v>0</v>
      </c>
      <c r="Y1289" s="282"/>
      <c r="Z1289" s="282"/>
      <c r="AB1289" s="284" t="str">
        <f t="shared" si="62"/>
        <v/>
      </c>
    </row>
    <row r="1290" spans="1:28" s="283" customFormat="1" ht="20.25">
      <c r="A1290" s="235"/>
      <c r="B1290" s="236" t="str">
        <f>IF(LEN(A1290)=0,"",INDEX('Smelter Look-up'!$A:$A,MATCH($A1290,'Smelter Look-up'!$E:$E,0)))</f>
        <v/>
      </c>
      <c r="C1290" s="242" t="str">
        <f>IF(LEN(A1290)=0,"",INDEX('Smelter Look-up'!$C:$C,MATCH($A1290,'Smelter Look-up'!$E:$E,0)))</f>
        <v/>
      </c>
      <c r="D1290" s="236"/>
      <c r="E1290" s="236" t="str">
        <f ca="1">IF(ISERROR($V1290),"",OFFSET('Smelter Look-up'!$D$4,$V1290-4,0)&amp;"")</f>
        <v/>
      </c>
      <c r="F1290" s="236" t="str">
        <f ca="1">IF(ISERROR($V1290),"",OFFSET('Smelter Look-up'!$E$4,$V1290-4,0))</f>
        <v/>
      </c>
      <c r="G1290" s="236" t="str">
        <f ca="1">IF(C1290=$X$4,"Enter smelter details", IF(ISERROR($V1290),"",OFFSET('Smelter Look-up'!$F$4,$V1290-4,0)))</f>
        <v/>
      </c>
      <c r="H1290" s="237" t="str">
        <f ca="1">IF(ISERROR($V1290),"",OFFSET('Smelter Look-up'!$G$4,$V1290-4,0))</f>
        <v/>
      </c>
      <c r="I1290" s="238" t="str">
        <f ca="1">IF(ISERROR($V1290),"",OFFSET('Smelter Look-up'!$H$4,$V1290-4,0))</f>
        <v/>
      </c>
      <c r="J1290" s="238" t="str">
        <f ca="1">IF(ISERROR($V1290),"",OFFSET('Smelter Look-up'!$I$4,$V1290-4,0))</f>
        <v/>
      </c>
      <c r="K1290" s="240"/>
      <c r="L1290" s="240"/>
      <c r="M1290" s="240"/>
      <c r="N1290" s="240"/>
      <c r="O1290" s="240"/>
      <c r="P1290" s="239"/>
      <c r="Q1290" s="241"/>
      <c r="R1290" s="236" t="str">
        <f ca="1">IF(ISERROR($V1290),"",OFFSET('Smelter Look-up'!$C$4,$V1290-4,0)&amp;"")</f>
        <v/>
      </c>
      <c r="S1290" s="250" t="str">
        <f t="shared" ca="1" si="60"/>
        <v/>
      </c>
      <c r="T1290" s="250" t="str">
        <f ca="1">IF(B1290="","",IF(ISERROR(MATCH($J1290,SorP!$B$1:$B$6230,0)),"",INDIRECT("'SorP'!$A$"&amp;MATCH($J1290,SorP!$B$1:$B$6230,0))))</f>
        <v/>
      </c>
      <c r="U1290" s="280"/>
      <c r="V1290" s="281" t="e">
        <f>IF(C1290="",NA(),MATCH($B1290&amp;$C1290,'Smelter Look-up'!$J:$J,0))</f>
        <v>#N/A</v>
      </c>
      <c r="W1290" s="282"/>
      <c r="X1290" s="282">
        <f t="shared" ca="1" si="61"/>
        <v>0</v>
      </c>
      <c r="Y1290" s="282"/>
      <c r="Z1290" s="282"/>
      <c r="AB1290" s="284" t="str">
        <f t="shared" si="62"/>
        <v/>
      </c>
    </row>
    <row r="1291" spans="1:28" s="283" customFormat="1" ht="20.25">
      <c r="A1291" s="235"/>
      <c r="B1291" s="236" t="str">
        <f>IF(LEN(A1291)=0,"",INDEX('Smelter Look-up'!$A:$A,MATCH($A1291,'Smelter Look-up'!$E:$E,0)))</f>
        <v/>
      </c>
      <c r="C1291" s="242" t="str">
        <f>IF(LEN(A1291)=0,"",INDEX('Smelter Look-up'!$C:$C,MATCH($A1291,'Smelter Look-up'!$E:$E,0)))</f>
        <v/>
      </c>
      <c r="D1291" s="236"/>
      <c r="E1291" s="236" t="str">
        <f ca="1">IF(ISERROR($V1291),"",OFFSET('Smelter Look-up'!$D$4,$V1291-4,0)&amp;"")</f>
        <v/>
      </c>
      <c r="F1291" s="236" t="str">
        <f ca="1">IF(ISERROR($V1291),"",OFFSET('Smelter Look-up'!$E$4,$V1291-4,0))</f>
        <v/>
      </c>
      <c r="G1291" s="236" t="str">
        <f ca="1">IF(C1291=$X$4,"Enter smelter details", IF(ISERROR($V1291),"",OFFSET('Smelter Look-up'!$F$4,$V1291-4,0)))</f>
        <v/>
      </c>
      <c r="H1291" s="237" t="str">
        <f ca="1">IF(ISERROR($V1291),"",OFFSET('Smelter Look-up'!$G$4,$V1291-4,0))</f>
        <v/>
      </c>
      <c r="I1291" s="238" t="str">
        <f ca="1">IF(ISERROR($V1291),"",OFFSET('Smelter Look-up'!$H$4,$V1291-4,0))</f>
        <v/>
      </c>
      <c r="J1291" s="238" t="str">
        <f ca="1">IF(ISERROR($V1291),"",OFFSET('Smelter Look-up'!$I$4,$V1291-4,0))</f>
        <v/>
      </c>
      <c r="K1291" s="240"/>
      <c r="L1291" s="240"/>
      <c r="M1291" s="240"/>
      <c r="N1291" s="240"/>
      <c r="O1291" s="240"/>
      <c r="P1291" s="239"/>
      <c r="Q1291" s="241"/>
      <c r="R1291" s="236" t="str">
        <f ca="1">IF(ISERROR($V1291),"",OFFSET('Smelter Look-up'!$C$4,$V1291-4,0)&amp;"")</f>
        <v/>
      </c>
      <c r="S1291" s="250" t="str">
        <f t="shared" ca="1" si="60"/>
        <v/>
      </c>
      <c r="T1291" s="250" t="str">
        <f ca="1">IF(B1291="","",IF(ISERROR(MATCH($J1291,SorP!$B$1:$B$6230,0)),"",INDIRECT("'SorP'!$A$"&amp;MATCH($J1291,SorP!$B$1:$B$6230,0))))</f>
        <v/>
      </c>
      <c r="U1291" s="280"/>
      <c r="V1291" s="281" t="e">
        <f>IF(C1291="",NA(),MATCH($B1291&amp;$C1291,'Smelter Look-up'!$J:$J,0))</f>
        <v>#N/A</v>
      </c>
      <c r="W1291" s="282"/>
      <c r="X1291" s="282">
        <f t="shared" ca="1" si="61"/>
        <v>0</v>
      </c>
      <c r="Y1291" s="282"/>
      <c r="Z1291" s="282"/>
      <c r="AB1291" s="284" t="str">
        <f t="shared" si="62"/>
        <v/>
      </c>
    </row>
    <row r="1292" spans="1:28" s="283" customFormat="1" ht="20.25">
      <c r="A1292" s="235"/>
      <c r="B1292" s="236" t="str">
        <f>IF(LEN(A1292)=0,"",INDEX('Smelter Look-up'!$A:$A,MATCH($A1292,'Smelter Look-up'!$E:$E,0)))</f>
        <v/>
      </c>
      <c r="C1292" s="242" t="str">
        <f>IF(LEN(A1292)=0,"",INDEX('Smelter Look-up'!$C:$C,MATCH($A1292,'Smelter Look-up'!$E:$E,0)))</f>
        <v/>
      </c>
      <c r="D1292" s="236"/>
      <c r="E1292" s="236" t="str">
        <f ca="1">IF(ISERROR($V1292),"",OFFSET('Smelter Look-up'!$D$4,$V1292-4,0)&amp;"")</f>
        <v/>
      </c>
      <c r="F1292" s="236" t="str">
        <f ca="1">IF(ISERROR($V1292),"",OFFSET('Smelter Look-up'!$E$4,$V1292-4,0))</f>
        <v/>
      </c>
      <c r="G1292" s="236" t="str">
        <f ca="1">IF(C1292=$X$4,"Enter smelter details", IF(ISERROR($V1292),"",OFFSET('Smelter Look-up'!$F$4,$V1292-4,0)))</f>
        <v/>
      </c>
      <c r="H1292" s="237" t="str">
        <f ca="1">IF(ISERROR($V1292),"",OFFSET('Smelter Look-up'!$G$4,$V1292-4,0))</f>
        <v/>
      </c>
      <c r="I1292" s="238" t="str">
        <f ca="1">IF(ISERROR($V1292),"",OFFSET('Smelter Look-up'!$H$4,$V1292-4,0))</f>
        <v/>
      </c>
      <c r="J1292" s="238" t="str">
        <f ca="1">IF(ISERROR($V1292),"",OFFSET('Smelter Look-up'!$I$4,$V1292-4,0))</f>
        <v/>
      </c>
      <c r="K1292" s="240"/>
      <c r="L1292" s="240"/>
      <c r="M1292" s="240"/>
      <c r="N1292" s="240"/>
      <c r="O1292" s="240"/>
      <c r="P1292" s="239"/>
      <c r="Q1292" s="241"/>
      <c r="R1292" s="236" t="str">
        <f ca="1">IF(ISERROR($V1292),"",OFFSET('Smelter Look-up'!$C$4,$V1292-4,0)&amp;"")</f>
        <v/>
      </c>
      <c r="S1292" s="250" t="str">
        <f t="shared" ca="1" si="60"/>
        <v/>
      </c>
      <c r="T1292" s="250" t="str">
        <f ca="1">IF(B1292="","",IF(ISERROR(MATCH($J1292,SorP!$B$1:$B$6230,0)),"",INDIRECT("'SorP'!$A$"&amp;MATCH($J1292,SorP!$B$1:$B$6230,0))))</f>
        <v/>
      </c>
      <c r="U1292" s="280"/>
      <c r="V1292" s="281" t="e">
        <f>IF(C1292="",NA(),MATCH($B1292&amp;$C1292,'Smelter Look-up'!$J:$J,0))</f>
        <v>#N/A</v>
      </c>
      <c r="W1292" s="282"/>
      <c r="X1292" s="282">
        <f t="shared" ca="1" si="61"/>
        <v>0</v>
      </c>
      <c r="Y1292" s="282"/>
      <c r="Z1292" s="282"/>
      <c r="AB1292" s="284" t="str">
        <f t="shared" si="62"/>
        <v/>
      </c>
    </row>
    <row r="1293" spans="1:28" s="283" customFormat="1" ht="20.25">
      <c r="A1293" s="235"/>
      <c r="B1293" s="236" t="str">
        <f>IF(LEN(A1293)=0,"",INDEX('Smelter Look-up'!$A:$A,MATCH($A1293,'Smelter Look-up'!$E:$E,0)))</f>
        <v/>
      </c>
      <c r="C1293" s="242" t="str">
        <f>IF(LEN(A1293)=0,"",INDEX('Smelter Look-up'!$C:$C,MATCH($A1293,'Smelter Look-up'!$E:$E,0)))</f>
        <v/>
      </c>
      <c r="D1293" s="236"/>
      <c r="E1293" s="236" t="str">
        <f ca="1">IF(ISERROR($V1293),"",OFFSET('Smelter Look-up'!$D$4,$V1293-4,0)&amp;"")</f>
        <v/>
      </c>
      <c r="F1293" s="236" t="str">
        <f ca="1">IF(ISERROR($V1293),"",OFFSET('Smelter Look-up'!$E$4,$V1293-4,0))</f>
        <v/>
      </c>
      <c r="G1293" s="236" t="str">
        <f ca="1">IF(C1293=$X$4,"Enter smelter details", IF(ISERROR($V1293),"",OFFSET('Smelter Look-up'!$F$4,$V1293-4,0)))</f>
        <v/>
      </c>
      <c r="H1293" s="237" t="str">
        <f ca="1">IF(ISERROR($V1293),"",OFFSET('Smelter Look-up'!$G$4,$V1293-4,0))</f>
        <v/>
      </c>
      <c r="I1293" s="238" t="str">
        <f ca="1">IF(ISERROR($V1293),"",OFFSET('Smelter Look-up'!$H$4,$V1293-4,0))</f>
        <v/>
      </c>
      <c r="J1293" s="238" t="str">
        <f ca="1">IF(ISERROR($V1293),"",OFFSET('Smelter Look-up'!$I$4,$V1293-4,0))</f>
        <v/>
      </c>
      <c r="K1293" s="240"/>
      <c r="L1293" s="240"/>
      <c r="M1293" s="240"/>
      <c r="N1293" s="240"/>
      <c r="O1293" s="240"/>
      <c r="P1293" s="239"/>
      <c r="Q1293" s="241"/>
      <c r="R1293" s="236" t="str">
        <f ca="1">IF(ISERROR($V1293),"",OFFSET('Smelter Look-up'!$C$4,$V1293-4,0)&amp;"")</f>
        <v/>
      </c>
      <c r="S1293" s="250" t="str">
        <f t="shared" ca="1" si="60"/>
        <v/>
      </c>
      <c r="T1293" s="250" t="str">
        <f ca="1">IF(B1293="","",IF(ISERROR(MATCH($J1293,SorP!$B$1:$B$6230,0)),"",INDIRECT("'SorP'!$A$"&amp;MATCH($J1293,SorP!$B$1:$B$6230,0))))</f>
        <v/>
      </c>
      <c r="U1293" s="280"/>
      <c r="V1293" s="281" t="e">
        <f>IF(C1293="",NA(),MATCH($B1293&amp;$C1293,'Smelter Look-up'!$J:$J,0))</f>
        <v>#N/A</v>
      </c>
      <c r="W1293" s="282"/>
      <c r="X1293" s="282">
        <f t="shared" ca="1" si="61"/>
        <v>0</v>
      </c>
      <c r="Y1293" s="282"/>
      <c r="Z1293" s="282"/>
      <c r="AB1293" s="284" t="str">
        <f t="shared" si="62"/>
        <v/>
      </c>
    </row>
    <row r="1294" spans="1:28" s="283" customFormat="1" ht="20.25">
      <c r="A1294" s="235"/>
      <c r="B1294" s="236" t="str">
        <f>IF(LEN(A1294)=0,"",INDEX('Smelter Look-up'!$A:$A,MATCH($A1294,'Smelter Look-up'!$E:$E,0)))</f>
        <v/>
      </c>
      <c r="C1294" s="242" t="str">
        <f>IF(LEN(A1294)=0,"",INDEX('Smelter Look-up'!$C:$C,MATCH($A1294,'Smelter Look-up'!$E:$E,0)))</f>
        <v/>
      </c>
      <c r="D1294" s="236"/>
      <c r="E1294" s="236" t="str">
        <f ca="1">IF(ISERROR($V1294),"",OFFSET('Smelter Look-up'!$D$4,$V1294-4,0)&amp;"")</f>
        <v/>
      </c>
      <c r="F1294" s="236" t="str">
        <f ca="1">IF(ISERROR($V1294),"",OFFSET('Smelter Look-up'!$E$4,$V1294-4,0))</f>
        <v/>
      </c>
      <c r="G1294" s="236" t="str">
        <f ca="1">IF(C1294=$X$4,"Enter smelter details", IF(ISERROR($V1294),"",OFFSET('Smelter Look-up'!$F$4,$V1294-4,0)))</f>
        <v/>
      </c>
      <c r="H1294" s="237" t="str">
        <f ca="1">IF(ISERROR($V1294),"",OFFSET('Smelter Look-up'!$G$4,$V1294-4,0))</f>
        <v/>
      </c>
      <c r="I1294" s="238" t="str">
        <f ca="1">IF(ISERROR($V1294),"",OFFSET('Smelter Look-up'!$H$4,$V1294-4,0))</f>
        <v/>
      </c>
      <c r="J1294" s="238" t="str">
        <f ca="1">IF(ISERROR($V1294),"",OFFSET('Smelter Look-up'!$I$4,$V1294-4,0))</f>
        <v/>
      </c>
      <c r="K1294" s="240"/>
      <c r="L1294" s="240"/>
      <c r="M1294" s="240"/>
      <c r="N1294" s="240"/>
      <c r="O1294" s="240"/>
      <c r="P1294" s="239"/>
      <c r="Q1294" s="241"/>
      <c r="R1294" s="236" t="str">
        <f ca="1">IF(ISERROR($V1294),"",OFFSET('Smelter Look-up'!$C$4,$V1294-4,0)&amp;"")</f>
        <v/>
      </c>
      <c r="S1294" s="250" t="str">
        <f t="shared" ca="1" si="60"/>
        <v/>
      </c>
      <c r="T1294" s="250" t="str">
        <f ca="1">IF(B1294="","",IF(ISERROR(MATCH($J1294,SorP!$B$1:$B$6230,0)),"",INDIRECT("'SorP'!$A$"&amp;MATCH($J1294,SorP!$B$1:$B$6230,0))))</f>
        <v/>
      </c>
      <c r="U1294" s="280"/>
      <c r="V1294" s="281" t="e">
        <f>IF(C1294="",NA(),MATCH($B1294&amp;$C1294,'Smelter Look-up'!$J:$J,0))</f>
        <v>#N/A</v>
      </c>
      <c r="W1294" s="282"/>
      <c r="X1294" s="282">
        <f t="shared" ca="1" si="61"/>
        <v>0</v>
      </c>
      <c r="Y1294" s="282"/>
      <c r="Z1294" s="282"/>
      <c r="AB1294" s="284" t="str">
        <f t="shared" si="62"/>
        <v/>
      </c>
    </row>
    <row r="1295" spans="1:28" s="283" customFormat="1" ht="20.25">
      <c r="A1295" s="235"/>
      <c r="B1295" s="236" t="str">
        <f>IF(LEN(A1295)=0,"",INDEX('Smelter Look-up'!$A:$A,MATCH($A1295,'Smelter Look-up'!$E:$E,0)))</f>
        <v/>
      </c>
      <c r="C1295" s="242" t="str">
        <f>IF(LEN(A1295)=0,"",INDEX('Smelter Look-up'!$C:$C,MATCH($A1295,'Smelter Look-up'!$E:$E,0)))</f>
        <v/>
      </c>
      <c r="D1295" s="236"/>
      <c r="E1295" s="236" t="str">
        <f ca="1">IF(ISERROR($V1295),"",OFFSET('Smelter Look-up'!$D$4,$V1295-4,0)&amp;"")</f>
        <v/>
      </c>
      <c r="F1295" s="236" t="str">
        <f ca="1">IF(ISERROR($V1295),"",OFFSET('Smelter Look-up'!$E$4,$V1295-4,0))</f>
        <v/>
      </c>
      <c r="G1295" s="236" t="str">
        <f ca="1">IF(C1295=$X$4,"Enter smelter details", IF(ISERROR($V1295),"",OFFSET('Smelter Look-up'!$F$4,$V1295-4,0)))</f>
        <v/>
      </c>
      <c r="H1295" s="237" t="str">
        <f ca="1">IF(ISERROR($V1295),"",OFFSET('Smelter Look-up'!$G$4,$V1295-4,0))</f>
        <v/>
      </c>
      <c r="I1295" s="238" t="str">
        <f ca="1">IF(ISERROR($V1295),"",OFFSET('Smelter Look-up'!$H$4,$V1295-4,0))</f>
        <v/>
      </c>
      <c r="J1295" s="238" t="str">
        <f ca="1">IF(ISERROR($V1295),"",OFFSET('Smelter Look-up'!$I$4,$V1295-4,0))</f>
        <v/>
      </c>
      <c r="K1295" s="240"/>
      <c r="L1295" s="240"/>
      <c r="M1295" s="240"/>
      <c r="N1295" s="240"/>
      <c r="O1295" s="240"/>
      <c r="P1295" s="239"/>
      <c r="Q1295" s="241"/>
      <c r="R1295" s="236" t="str">
        <f ca="1">IF(ISERROR($V1295),"",OFFSET('Smelter Look-up'!$C$4,$V1295-4,0)&amp;"")</f>
        <v/>
      </c>
      <c r="S1295" s="250" t="str">
        <f t="shared" ca="1" si="60"/>
        <v/>
      </c>
      <c r="T1295" s="250" t="str">
        <f ca="1">IF(B1295="","",IF(ISERROR(MATCH($J1295,SorP!$B$1:$B$6230,0)),"",INDIRECT("'SorP'!$A$"&amp;MATCH($J1295,SorP!$B$1:$B$6230,0))))</f>
        <v/>
      </c>
      <c r="U1295" s="280"/>
      <c r="V1295" s="281" t="e">
        <f>IF(C1295="",NA(),MATCH($B1295&amp;$C1295,'Smelter Look-up'!$J:$J,0))</f>
        <v>#N/A</v>
      </c>
      <c r="W1295" s="282"/>
      <c r="X1295" s="282">
        <f t="shared" ca="1" si="61"/>
        <v>0</v>
      </c>
      <c r="Y1295" s="282"/>
      <c r="Z1295" s="282"/>
      <c r="AB1295" s="284" t="str">
        <f t="shared" si="62"/>
        <v/>
      </c>
    </row>
    <row r="1296" spans="1:28" s="283" customFormat="1" ht="20.25">
      <c r="A1296" s="235"/>
      <c r="B1296" s="236" t="str">
        <f>IF(LEN(A1296)=0,"",INDEX('Smelter Look-up'!$A:$A,MATCH($A1296,'Smelter Look-up'!$E:$E,0)))</f>
        <v/>
      </c>
      <c r="C1296" s="242" t="str">
        <f>IF(LEN(A1296)=0,"",INDEX('Smelter Look-up'!$C:$C,MATCH($A1296,'Smelter Look-up'!$E:$E,0)))</f>
        <v/>
      </c>
      <c r="D1296" s="236"/>
      <c r="E1296" s="236" t="str">
        <f ca="1">IF(ISERROR($V1296),"",OFFSET('Smelter Look-up'!$D$4,$V1296-4,0)&amp;"")</f>
        <v/>
      </c>
      <c r="F1296" s="236" t="str">
        <f ca="1">IF(ISERROR($V1296),"",OFFSET('Smelter Look-up'!$E$4,$V1296-4,0))</f>
        <v/>
      </c>
      <c r="G1296" s="236" t="str">
        <f ca="1">IF(C1296=$X$4,"Enter smelter details", IF(ISERROR($V1296),"",OFFSET('Smelter Look-up'!$F$4,$V1296-4,0)))</f>
        <v/>
      </c>
      <c r="H1296" s="237" t="str">
        <f ca="1">IF(ISERROR($V1296),"",OFFSET('Smelter Look-up'!$G$4,$V1296-4,0))</f>
        <v/>
      </c>
      <c r="I1296" s="238" t="str">
        <f ca="1">IF(ISERROR($V1296),"",OFFSET('Smelter Look-up'!$H$4,$V1296-4,0))</f>
        <v/>
      </c>
      <c r="J1296" s="238" t="str">
        <f ca="1">IF(ISERROR($V1296),"",OFFSET('Smelter Look-up'!$I$4,$V1296-4,0))</f>
        <v/>
      </c>
      <c r="K1296" s="240"/>
      <c r="L1296" s="240"/>
      <c r="M1296" s="240"/>
      <c r="N1296" s="240"/>
      <c r="O1296" s="240"/>
      <c r="P1296" s="239"/>
      <c r="Q1296" s="241"/>
      <c r="R1296" s="236" t="str">
        <f ca="1">IF(ISERROR($V1296),"",OFFSET('Smelter Look-up'!$C$4,$V1296-4,0)&amp;"")</f>
        <v/>
      </c>
      <c r="S1296" s="250" t="str">
        <f t="shared" ca="1" si="60"/>
        <v/>
      </c>
      <c r="T1296" s="250" t="str">
        <f ca="1">IF(B1296="","",IF(ISERROR(MATCH($J1296,SorP!$B$1:$B$6230,0)),"",INDIRECT("'SorP'!$A$"&amp;MATCH($J1296,SorP!$B$1:$B$6230,0))))</f>
        <v/>
      </c>
      <c r="U1296" s="280"/>
      <c r="V1296" s="281" t="e">
        <f>IF(C1296="",NA(),MATCH($B1296&amp;$C1296,'Smelter Look-up'!$J:$J,0))</f>
        <v>#N/A</v>
      </c>
      <c r="W1296" s="282"/>
      <c r="X1296" s="282">
        <f t="shared" ca="1" si="61"/>
        <v>0</v>
      </c>
      <c r="Y1296" s="282"/>
      <c r="Z1296" s="282"/>
      <c r="AB1296" s="284" t="str">
        <f t="shared" si="62"/>
        <v/>
      </c>
    </row>
    <row r="1297" spans="1:28" s="283" customFormat="1" ht="20.25">
      <c r="A1297" s="235"/>
      <c r="B1297" s="236" t="str">
        <f>IF(LEN(A1297)=0,"",INDEX('Smelter Look-up'!$A:$A,MATCH($A1297,'Smelter Look-up'!$E:$E,0)))</f>
        <v/>
      </c>
      <c r="C1297" s="242" t="str">
        <f>IF(LEN(A1297)=0,"",INDEX('Smelter Look-up'!$C:$C,MATCH($A1297,'Smelter Look-up'!$E:$E,0)))</f>
        <v/>
      </c>
      <c r="D1297" s="236"/>
      <c r="E1297" s="236" t="str">
        <f ca="1">IF(ISERROR($V1297),"",OFFSET('Smelter Look-up'!$D$4,$V1297-4,0)&amp;"")</f>
        <v/>
      </c>
      <c r="F1297" s="236" t="str">
        <f ca="1">IF(ISERROR($V1297),"",OFFSET('Smelter Look-up'!$E$4,$V1297-4,0))</f>
        <v/>
      </c>
      <c r="G1297" s="236" t="str">
        <f ca="1">IF(C1297=$X$4,"Enter smelter details", IF(ISERROR($V1297),"",OFFSET('Smelter Look-up'!$F$4,$V1297-4,0)))</f>
        <v/>
      </c>
      <c r="H1297" s="237" t="str">
        <f ca="1">IF(ISERROR($V1297),"",OFFSET('Smelter Look-up'!$G$4,$V1297-4,0))</f>
        <v/>
      </c>
      <c r="I1297" s="238" t="str">
        <f ca="1">IF(ISERROR($V1297),"",OFFSET('Smelter Look-up'!$H$4,$V1297-4,0))</f>
        <v/>
      </c>
      <c r="J1297" s="238" t="str">
        <f ca="1">IF(ISERROR($V1297),"",OFFSET('Smelter Look-up'!$I$4,$V1297-4,0))</f>
        <v/>
      </c>
      <c r="K1297" s="240"/>
      <c r="L1297" s="240"/>
      <c r="M1297" s="240"/>
      <c r="N1297" s="240"/>
      <c r="O1297" s="240"/>
      <c r="P1297" s="239"/>
      <c r="Q1297" s="241"/>
      <c r="R1297" s="236" t="str">
        <f ca="1">IF(ISERROR($V1297),"",OFFSET('Smelter Look-up'!$C$4,$V1297-4,0)&amp;"")</f>
        <v/>
      </c>
      <c r="S1297" s="250" t="str">
        <f t="shared" ca="1" si="60"/>
        <v/>
      </c>
      <c r="T1297" s="250" t="str">
        <f ca="1">IF(B1297="","",IF(ISERROR(MATCH($J1297,SorP!$B$1:$B$6230,0)),"",INDIRECT("'SorP'!$A$"&amp;MATCH($J1297,SorP!$B$1:$B$6230,0))))</f>
        <v/>
      </c>
      <c r="U1297" s="280"/>
      <c r="V1297" s="281" t="e">
        <f>IF(C1297="",NA(),MATCH($B1297&amp;$C1297,'Smelter Look-up'!$J:$J,0))</f>
        <v>#N/A</v>
      </c>
      <c r="W1297" s="282"/>
      <c r="X1297" s="282">
        <f t="shared" ca="1" si="61"/>
        <v>0</v>
      </c>
      <c r="Y1297" s="282"/>
      <c r="Z1297" s="282"/>
      <c r="AB1297" s="284" t="str">
        <f t="shared" si="62"/>
        <v/>
      </c>
    </row>
    <row r="1298" spans="1:28" s="283" customFormat="1" ht="20.25">
      <c r="A1298" s="235"/>
      <c r="B1298" s="236" t="str">
        <f>IF(LEN(A1298)=0,"",INDEX('Smelter Look-up'!$A:$A,MATCH($A1298,'Smelter Look-up'!$E:$E,0)))</f>
        <v/>
      </c>
      <c r="C1298" s="242" t="str">
        <f>IF(LEN(A1298)=0,"",INDEX('Smelter Look-up'!$C:$C,MATCH($A1298,'Smelter Look-up'!$E:$E,0)))</f>
        <v/>
      </c>
      <c r="D1298" s="236"/>
      <c r="E1298" s="236" t="str">
        <f ca="1">IF(ISERROR($V1298),"",OFFSET('Smelter Look-up'!$D$4,$V1298-4,0)&amp;"")</f>
        <v/>
      </c>
      <c r="F1298" s="236" t="str">
        <f ca="1">IF(ISERROR($V1298),"",OFFSET('Smelter Look-up'!$E$4,$V1298-4,0))</f>
        <v/>
      </c>
      <c r="G1298" s="236" t="str">
        <f ca="1">IF(C1298=$X$4,"Enter smelter details", IF(ISERROR($V1298),"",OFFSET('Smelter Look-up'!$F$4,$V1298-4,0)))</f>
        <v/>
      </c>
      <c r="H1298" s="237" t="str">
        <f ca="1">IF(ISERROR($V1298),"",OFFSET('Smelter Look-up'!$G$4,$V1298-4,0))</f>
        <v/>
      </c>
      <c r="I1298" s="238" t="str">
        <f ca="1">IF(ISERROR($V1298),"",OFFSET('Smelter Look-up'!$H$4,$V1298-4,0))</f>
        <v/>
      </c>
      <c r="J1298" s="238" t="str">
        <f ca="1">IF(ISERROR($V1298),"",OFFSET('Smelter Look-up'!$I$4,$V1298-4,0))</f>
        <v/>
      </c>
      <c r="K1298" s="240"/>
      <c r="L1298" s="240"/>
      <c r="M1298" s="240"/>
      <c r="N1298" s="240"/>
      <c r="O1298" s="240"/>
      <c r="P1298" s="239"/>
      <c r="Q1298" s="241"/>
      <c r="R1298" s="236" t="str">
        <f ca="1">IF(ISERROR($V1298),"",OFFSET('Smelter Look-up'!$C$4,$V1298-4,0)&amp;"")</f>
        <v/>
      </c>
      <c r="S1298" s="250" t="str">
        <f t="shared" ca="1" si="60"/>
        <v/>
      </c>
      <c r="T1298" s="250" t="str">
        <f ca="1">IF(B1298="","",IF(ISERROR(MATCH($J1298,SorP!$B$1:$B$6230,0)),"",INDIRECT("'SorP'!$A$"&amp;MATCH($J1298,SorP!$B$1:$B$6230,0))))</f>
        <v/>
      </c>
      <c r="U1298" s="280"/>
      <c r="V1298" s="281" t="e">
        <f>IF(C1298="",NA(),MATCH($B1298&amp;$C1298,'Smelter Look-up'!$J:$J,0))</f>
        <v>#N/A</v>
      </c>
      <c r="W1298" s="282"/>
      <c r="X1298" s="282">
        <f t="shared" ca="1" si="61"/>
        <v>0</v>
      </c>
      <c r="Y1298" s="282"/>
      <c r="Z1298" s="282"/>
      <c r="AB1298" s="284" t="str">
        <f t="shared" si="62"/>
        <v/>
      </c>
    </row>
    <row r="1299" spans="1:28" s="283" customFormat="1" ht="20.25">
      <c r="A1299" s="235"/>
      <c r="B1299" s="236" t="str">
        <f>IF(LEN(A1299)=0,"",INDEX('Smelter Look-up'!$A:$A,MATCH($A1299,'Smelter Look-up'!$E:$E,0)))</f>
        <v/>
      </c>
      <c r="C1299" s="242" t="str">
        <f>IF(LEN(A1299)=0,"",INDEX('Smelter Look-up'!$C:$C,MATCH($A1299,'Smelter Look-up'!$E:$E,0)))</f>
        <v/>
      </c>
      <c r="D1299" s="236"/>
      <c r="E1299" s="236" t="str">
        <f ca="1">IF(ISERROR($V1299),"",OFFSET('Smelter Look-up'!$D$4,$V1299-4,0)&amp;"")</f>
        <v/>
      </c>
      <c r="F1299" s="236" t="str">
        <f ca="1">IF(ISERROR($V1299),"",OFFSET('Smelter Look-up'!$E$4,$V1299-4,0))</f>
        <v/>
      </c>
      <c r="G1299" s="236" t="str">
        <f ca="1">IF(C1299=$X$4,"Enter smelter details", IF(ISERROR($V1299),"",OFFSET('Smelter Look-up'!$F$4,$V1299-4,0)))</f>
        <v/>
      </c>
      <c r="H1299" s="237" t="str">
        <f ca="1">IF(ISERROR($V1299),"",OFFSET('Smelter Look-up'!$G$4,$V1299-4,0))</f>
        <v/>
      </c>
      <c r="I1299" s="238" t="str">
        <f ca="1">IF(ISERROR($V1299),"",OFFSET('Smelter Look-up'!$H$4,$V1299-4,0))</f>
        <v/>
      </c>
      <c r="J1299" s="238" t="str">
        <f ca="1">IF(ISERROR($V1299),"",OFFSET('Smelter Look-up'!$I$4,$V1299-4,0))</f>
        <v/>
      </c>
      <c r="K1299" s="240"/>
      <c r="L1299" s="240"/>
      <c r="M1299" s="240"/>
      <c r="N1299" s="240"/>
      <c r="O1299" s="240"/>
      <c r="P1299" s="239"/>
      <c r="Q1299" s="241"/>
      <c r="R1299" s="236" t="str">
        <f ca="1">IF(ISERROR($V1299),"",OFFSET('Smelter Look-up'!$C$4,$V1299-4,0)&amp;"")</f>
        <v/>
      </c>
      <c r="S1299" s="250" t="str">
        <f t="shared" ca="1" si="60"/>
        <v/>
      </c>
      <c r="T1299" s="250" t="str">
        <f ca="1">IF(B1299="","",IF(ISERROR(MATCH($J1299,SorP!$B$1:$B$6230,0)),"",INDIRECT("'SorP'!$A$"&amp;MATCH($J1299,SorP!$B$1:$B$6230,0))))</f>
        <v/>
      </c>
      <c r="U1299" s="280"/>
      <c r="V1299" s="281" t="e">
        <f>IF(C1299="",NA(),MATCH($B1299&amp;$C1299,'Smelter Look-up'!$J:$J,0))</f>
        <v>#N/A</v>
      </c>
      <c r="W1299" s="282"/>
      <c r="X1299" s="282">
        <f t="shared" ca="1" si="61"/>
        <v>0</v>
      </c>
      <c r="Y1299" s="282"/>
      <c r="Z1299" s="282"/>
      <c r="AB1299" s="284" t="str">
        <f t="shared" si="62"/>
        <v/>
      </c>
    </row>
    <row r="1300" spans="1:28" s="283" customFormat="1" ht="20.25">
      <c r="A1300" s="235"/>
      <c r="B1300" s="236" t="str">
        <f>IF(LEN(A1300)=0,"",INDEX('Smelter Look-up'!$A:$A,MATCH($A1300,'Smelter Look-up'!$E:$E,0)))</f>
        <v/>
      </c>
      <c r="C1300" s="242" t="str">
        <f>IF(LEN(A1300)=0,"",INDEX('Smelter Look-up'!$C:$C,MATCH($A1300,'Smelter Look-up'!$E:$E,0)))</f>
        <v/>
      </c>
      <c r="D1300" s="236"/>
      <c r="E1300" s="236" t="str">
        <f ca="1">IF(ISERROR($V1300),"",OFFSET('Smelter Look-up'!$D$4,$V1300-4,0)&amp;"")</f>
        <v/>
      </c>
      <c r="F1300" s="236" t="str">
        <f ca="1">IF(ISERROR($V1300),"",OFFSET('Smelter Look-up'!$E$4,$V1300-4,0))</f>
        <v/>
      </c>
      <c r="G1300" s="236" t="str">
        <f ca="1">IF(C1300=$X$4,"Enter smelter details", IF(ISERROR($V1300),"",OFFSET('Smelter Look-up'!$F$4,$V1300-4,0)))</f>
        <v/>
      </c>
      <c r="H1300" s="237" t="str">
        <f ca="1">IF(ISERROR($V1300),"",OFFSET('Smelter Look-up'!$G$4,$V1300-4,0))</f>
        <v/>
      </c>
      <c r="I1300" s="238" t="str">
        <f ca="1">IF(ISERROR($V1300),"",OFFSET('Smelter Look-up'!$H$4,$V1300-4,0))</f>
        <v/>
      </c>
      <c r="J1300" s="238" t="str">
        <f ca="1">IF(ISERROR($V1300),"",OFFSET('Smelter Look-up'!$I$4,$V1300-4,0))</f>
        <v/>
      </c>
      <c r="K1300" s="240"/>
      <c r="L1300" s="240"/>
      <c r="M1300" s="240"/>
      <c r="N1300" s="240"/>
      <c r="O1300" s="240"/>
      <c r="P1300" s="239"/>
      <c r="Q1300" s="241"/>
      <c r="R1300" s="236" t="str">
        <f ca="1">IF(ISERROR($V1300),"",OFFSET('Smelter Look-up'!$C$4,$V1300-4,0)&amp;"")</f>
        <v/>
      </c>
      <c r="S1300" s="250" t="str">
        <f t="shared" ca="1" si="60"/>
        <v/>
      </c>
      <c r="T1300" s="250" t="str">
        <f ca="1">IF(B1300="","",IF(ISERROR(MATCH($J1300,SorP!$B$1:$B$6230,0)),"",INDIRECT("'SorP'!$A$"&amp;MATCH($J1300,SorP!$B$1:$B$6230,0))))</f>
        <v/>
      </c>
      <c r="U1300" s="280"/>
      <c r="V1300" s="281" t="e">
        <f>IF(C1300="",NA(),MATCH($B1300&amp;$C1300,'Smelter Look-up'!$J:$J,0))</f>
        <v>#N/A</v>
      </c>
      <c r="W1300" s="282"/>
      <c r="X1300" s="282">
        <f t="shared" ca="1" si="61"/>
        <v>0</v>
      </c>
      <c r="Y1300" s="282"/>
      <c r="Z1300" s="282"/>
      <c r="AB1300" s="284" t="str">
        <f t="shared" si="62"/>
        <v/>
      </c>
    </row>
    <row r="1301" spans="1:28" s="283" customFormat="1" ht="20.25">
      <c r="A1301" s="235"/>
      <c r="B1301" s="236" t="str">
        <f>IF(LEN(A1301)=0,"",INDEX('Smelter Look-up'!$A:$A,MATCH($A1301,'Smelter Look-up'!$E:$E,0)))</f>
        <v/>
      </c>
      <c r="C1301" s="242" t="str">
        <f>IF(LEN(A1301)=0,"",INDEX('Smelter Look-up'!$C:$C,MATCH($A1301,'Smelter Look-up'!$E:$E,0)))</f>
        <v/>
      </c>
      <c r="D1301" s="236"/>
      <c r="E1301" s="236" t="str">
        <f ca="1">IF(ISERROR($V1301),"",OFFSET('Smelter Look-up'!$D$4,$V1301-4,0)&amp;"")</f>
        <v/>
      </c>
      <c r="F1301" s="236" t="str">
        <f ca="1">IF(ISERROR($V1301),"",OFFSET('Smelter Look-up'!$E$4,$V1301-4,0))</f>
        <v/>
      </c>
      <c r="G1301" s="236" t="str">
        <f ca="1">IF(C1301=$X$4,"Enter smelter details", IF(ISERROR($V1301),"",OFFSET('Smelter Look-up'!$F$4,$V1301-4,0)))</f>
        <v/>
      </c>
      <c r="H1301" s="237" t="str">
        <f ca="1">IF(ISERROR($V1301),"",OFFSET('Smelter Look-up'!$G$4,$V1301-4,0))</f>
        <v/>
      </c>
      <c r="I1301" s="238" t="str">
        <f ca="1">IF(ISERROR($V1301),"",OFFSET('Smelter Look-up'!$H$4,$V1301-4,0))</f>
        <v/>
      </c>
      <c r="J1301" s="238" t="str">
        <f ca="1">IF(ISERROR($V1301),"",OFFSET('Smelter Look-up'!$I$4,$V1301-4,0))</f>
        <v/>
      </c>
      <c r="K1301" s="240"/>
      <c r="L1301" s="240"/>
      <c r="M1301" s="240"/>
      <c r="N1301" s="240"/>
      <c r="O1301" s="240"/>
      <c r="P1301" s="239"/>
      <c r="Q1301" s="241"/>
      <c r="R1301" s="236" t="str">
        <f ca="1">IF(ISERROR($V1301),"",OFFSET('Smelter Look-up'!$C$4,$V1301-4,0)&amp;"")</f>
        <v/>
      </c>
      <c r="S1301" s="250" t="str">
        <f t="shared" ca="1" si="60"/>
        <v/>
      </c>
      <c r="T1301" s="250" t="str">
        <f ca="1">IF(B1301="","",IF(ISERROR(MATCH($J1301,SorP!$B$1:$B$6230,0)),"",INDIRECT("'SorP'!$A$"&amp;MATCH($J1301,SorP!$B$1:$B$6230,0))))</f>
        <v/>
      </c>
      <c r="U1301" s="280"/>
      <c r="V1301" s="281" t="e">
        <f>IF(C1301="",NA(),MATCH($B1301&amp;$C1301,'Smelter Look-up'!$J:$J,0))</f>
        <v>#N/A</v>
      </c>
      <c r="W1301" s="282"/>
      <c r="X1301" s="282">
        <f t="shared" ca="1" si="61"/>
        <v>0</v>
      </c>
      <c r="Y1301" s="282"/>
      <c r="Z1301" s="282"/>
      <c r="AB1301" s="284" t="str">
        <f t="shared" si="62"/>
        <v/>
      </c>
    </row>
    <row r="1302" spans="1:28" s="283" customFormat="1" ht="20.25">
      <c r="A1302" s="235"/>
      <c r="B1302" s="236" t="str">
        <f>IF(LEN(A1302)=0,"",INDEX('Smelter Look-up'!$A:$A,MATCH($A1302,'Smelter Look-up'!$E:$E,0)))</f>
        <v/>
      </c>
      <c r="C1302" s="242" t="str">
        <f>IF(LEN(A1302)=0,"",INDEX('Smelter Look-up'!$C:$C,MATCH($A1302,'Smelter Look-up'!$E:$E,0)))</f>
        <v/>
      </c>
      <c r="D1302" s="236"/>
      <c r="E1302" s="236" t="str">
        <f ca="1">IF(ISERROR($V1302),"",OFFSET('Smelter Look-up'!$D$4,$V1302-4,0)&amp;"")</f>
        <v/>
      </c>
      <c r="F1302" s="236" t="str">
        <f ca="1">IF(ISERROR($V1302),"",OFFSET('Smelter Look-up'!$E$4,$V1302-4,0))</f>
        <v/>
      </c>
      <c r="G1302" s="236" t="str">
        <f ca="1">IF(C1302=$X$4,"Enter smelter details", IF(ISERROR($V1302),"",OFFSET('Smelter Look-up'!$F$4,$V1302-4,0)))</f>
        <v/>
      </c>
      <c r="H1302" s="237" t="str">
        <f ca="1">IF(ISERROR($V1302),"",OFFSET('Smelter Look-up'!$G$4,$V1302-4,0))</f>
        <v/>
      </c>
      <c r="I1302" s="238" t="str">
        <f ca="1">IF(ISERROR($V1302),"",OFFSET('Smelter Look-up'!$H$4,$V1302-4,0))</f>
        <v/>
      </c>
      <c r="J1302" s="238" t="str">
        <f ca="1">IF(ISERROR($V1302),"",OFFSET('Smelter Look-up'!$I$4,$V1302-4,0))</f>
        <v/>
      </c>
      <c r="K1302" s="240"/>
      <c r="L1302" s="240"/>
      <c r="M1302" s="240"/>
      <c r="N1302" s="240"/>
      <c r="O1302" s="240"/>
      <c r="P1302" s="239"/>
      <c r="Q1302" s="241"/>
      <c r="R1302" s="236" t="str">
        <f ca="1">IF(ISERROR($V1302),"",OFFSET('Smelter Look-up'!$C$4,$V1302-4,0)&amp;"")</f>
        <v/>
      </c>
      <c r="S1302" s="250" t="str">
        <f t="shared" ca="1" si="60"/>
        <v/>
      </c>
      <c r="T1302" s="250" t="str">
        <f ca="1">IF(B1302="","",IF(ISERROR(MATCH($J1302,SorP!$B$1:$B$6230,0)),"",INDIRECT("'SorP'!$A$"&amp;MATCH($J1302,SorP!$B$1:$B$6230,0))))</f>
        <v/>
      </c>
      <c r="U1302" s="280"/>
      <c r="V1302" s="281" t="e">
        <f>IF(C1302="",NA(),MATCH($B1302&amp;$C1302,'Smelter Look-up'!$J:$J,0))</f>
        <v>#N/A</v>
      </c>
      <c r="W1302" s="282"/>
      <c r="X1302" s="282">
        <f t="shared" ca="1" si="61"/>
        <v>0</v>
      </c>
      <c r="Y1302" s="282"/>
      <c r="Z1302" s="282"/>
      <c r="AB1302" s="284" t="str">
        <f t="shared" si="62"/>
        <v/>
      </c>
    </row>
    <row r="1303" spans="1:28" s="283" customFormat="1" ht="20.25">
      <c r="A1303" s="235"/>
      <c r="B1303" s="236" t="str">
        <f>IF(LEN(A1303)=0,"",INDEX('Smelter Look-up'!$A:$A,MATCH($A1303,'Smelter Look-up'!$E:$E,0)))</f>
        <v/>
      </c>
      <c r="C1303" s="242" t="str">
        <f>IF(LEN(A1303)=0,"",INDEX('Smelter Look-up'!$C:$C,MATCH($A1303,'Smelter Look-up'!$E:$E,0)))</f>
        <v/>
      </c>
      <c r="D1303" s="236"/>
      <c r="E1303" s="236" t="str">
        <f ca="1">IF(ISERROR($V1303),"",OFFSET('Smelter Look-up'!$D$4,$V1303-4,0)&amp;"")</f>
        <v/>
      </c>
      <c r="F1303" s="236" t="str">
        <f ca="1">IF(ISERROR($V1303),"",OFFSET('Smelter Look-up'!$E$4,$V1303-4,0))</f>
        <v/>
      </c>
      <c r="G1303" s="236" t="str">
        <f ca="1">IF(C1303=$X$4,"Enter smelter details", IF(ISERROR($V1303),"",OFFSET('Smelter Look-up'!$F$4,$V1303-4,0)))</f>
        <v/>
      </c>
      <c r="H1303" s="237" t="str">
        <f ca="1">IF(ISERROR($V1303),"",OFFSET('Smelter Look-up'!$G$4,$V1303-4,0))</f>
        <v/>
      </c>
      <c r="I1303" s="238" t="str">
        <f ca="1">IF(ISERROR($V1303),"",OFFSET('Smelter Look-up'!$H$4,$V1303-4,0))</f>
        <v/>
      </c>
      <c r="J1303" s="238" t="str">
        <f ca="1">IF(ISERROR($V1303),"",OFFSET('Smelter Look-up'!$I$4,$V1303-4,0))</f>
        <v/>
      </c>
      <c r="K1303" s="240"/>
      <c r="L1303" s="240"/>
      <c r="M1303" s="240"/>
      <c r="N1303" s="240"/>
      <c r="O1303" s="240"/>
      <c r="P1303" s="239"/>
      <c r="Q1303" s="241"/>
      <c r="R1303" s="236" t="str">
        <f ca="1">IF(ISERROR($V1303),"",OFFSET('Smelter Look-up'!$C$4,$V1303-4,0)&amp;"")</f>
        <v/>
      </c>
      <c r="S1303" s="250" t="str">
        <f t="shared" ca="1" si="60"/>
        <v/>
      </c>
      <c r="T1303" s="250" t="str">
        <f ca="1">IF(B1303="","",IF(ISERROR(MATCH($J1303,SorP!$B$1:$B$6230,0)),"",INDIRECT("'SorP'!$A$"&amp;MATCH($J1303,SorP!$B$1:$B$6230,0))))</f>
        <v/>
      </c>
      <c r="U1303" s="280"/>
      <c r="V1303" s="281" t="e">
        <f>IF(C1303="",NA(),MATCH($B1303&amp;$C1303,'Smelter Look-up'!$J:$J,0))</f>
        <v>#N/A</v>
      </c>
      <c r="W1303" s="282"/>
      <c r="X1303" s="282">
        <f t="shared" ca="1" si="61"/>
        <v>0</v>
      </c>
      <c r="Y1303" s="282"/>
      <c r="Z1303" s="282"/>
      <c r="AB1303" s="284" t="str">
        <f t="shared" si="62"/>
        <v/>
      </c>
    </row>
    <row r="1304" spans="1:28" s="283" customFormat="1" ht="20.25">
      <c r="A1304" s="235"/>
      <c r="B1304" s="236" t="str">
        <f>IF(LEN(A1304)=0,"",INDEX('Smelter Look-up'!$A:$A,MATCH($A1304,'Smelter Look-up'!$E:$E,0)))</f>
        <v/>
      </c>
      <c r="C1304" s="242" t="str">
        <f>IF(LEN(A1304)=0,"",INDEX('Smelter Look-up'!$C:$C,MATCH($A1304,'Smelter Look-up'!$E:$E,0)))</f>
        <v/>
      </c>
      <c r="D1304" s="236"/>
      <c r="E1304" s="236" t="str">
        <f ca="1">IF(ISERROR($V1304),"",OFFSET('Smelter Look-up'!$D$4,$V1304-4,0)&amp;"")</f>
        <v/>
      </c>
      <c r="F1304" s="236" t="str">
        <f ca="1">IF(ISERROR($V1304),"",OFFSET('Smelter Look-up'!$E$4,$V1304-4,0))</f>
        <v/>
      </c>
      <c r="G1304" s="236" t="str">
        <f ca="1">IF(C1304=$X$4,"Enter smelter details", IF(ISERROR($V1304),"",OFFSET('Smelter Look-up'!$F$4,$V1304-4,0)))</f>
        <v/>
      </c>
      <c r="H1304" s="237" t="str">
        <f ca="1">IF(ISERROR($V1304),"",OFFSET('Smelter Look-up'!$G$4,$V1304-4,0))</f>
        <v/>
      </c>
      <c r="I1304" s="238" t="str">
        <f ca="1">IF(ISERROR($V1304),"",OFFSET('Smelter Look-up'!$H$4,$V1304-4,0))</f>
        <v/>
      </c>
      <c r="J1304" s="238" t="str">
        <f ca="1">IF(ISERROR($V1304),"",OFFSET('Smelter Look-up'!$I$4,$V1304-4,0))</f>
        <v/>
      </c>
      <c r="K1304" s="240"/>
      <c r="L1304" s="240"/>
      <c r="M1304" s="240"/>
      <c r="N1304" s="240"/>
      <c r="O1304" s="240"/>
      <c r="P1304" s="239"/>
      <c r="Q1304" s="241"/>
      <c r="R1304" s="236" t="str">
        <f ca="1">IF(ISERROR($V1304),"",OFFSET('Smelter Look-up'!$C$4,$V1304-4,0)&amp;"")</f>
        <v/>
      </c>
      <c r="S1304" s="250" t="str">
        <f t="shared" ca="1" si="60"/>
        <v/>
      </c>
      <c r="T1304" s="250" t="str">
        <f ca="1">IF(B1304="","",IF(ISERROR(MATCH($J1304,SorP!$B$1:$B$6230,0)),"",INDIRECT("'SorP'!$A$"&amp;MATCH($J1304,SorP!$B$1:$B$6230,0))))</f>
        <v/>
      </c>
      <c r="U1304" s="280"/>
      <c r="V1304" s="281" t="e">
        <f>IF(C1304="",NA(),MATCH($B1304&amp;$C1304,'Smelter Look-up'!$J:$J,0))</f>
        <v>#N/A</v>
      </c>
      <c r="W1304" s="282"/>
      <c r="X1304" s="282">
        <f t="shared" ca="1" si="61"/>
        <v>0</v>
      </c>
      <c r="Y1304" s="282"/>
      <c r="Z1304" s="282"/>
      <c r="AB1304" s="284" t="str">
        <f t="shared" si="62"/>
        <v/>
      </c>
    </row>
    <row r="1305" spans="1:28" s="283" customFormat="1" ht="20.25">
      <c r="A1305" s="235"/>
      <c r="B1305" s="236" t="str">
        <f>IF(LEN(A1305)=0,"",INDEX('Smelter Look-up'!$A:$A,MATCH($A1305,'Smelter Look-up'!$E:$E,0)))</f>
        <v/>
      </c>
      <c r="C1305" s="242" t="str">
        <f>IF(LEN(A1305)=0,"",INDEX('Smelter Look-up'!$C:$C,MATCH($A1305,'Smelter Look-up'!$E:$E,0)))</f>
        <v/>
      </c>
      <c r="D1305" s="236"/>
      <c r="E1305" s="236" t="str">
        <f ca="1">IF(ISERROR($V1305),"",OFFSET('Smelter Look-up'!$D$4,$V1305-4,0)&amp;"")</f>
        <v/>
      </c>
      <c r="F1305" s="236" t="str">
        <f ca="1">IF(ISERROR($V1305),"",OFFSET('Smelter Look-up'!$E$4,$V1305-4,0))</f>
        <v/>
      </c>
      <c r="G1305" s="236" t="str">
        <f ca="1">IF(C1305=$X$4,"Enter smelter details", IF(ISERROR($V1305),"",OFFSET('Smelter Look-up'!$F$4,$V1305-4,0)))</f>
        <v/>
      </c>
      <c r="H1305" s="237" t="str">
        <f ca="1">IF(ISERROR($V1305),"",OFFSET('Smelter Look-up'!$G$4,$V1305-4,0))</f>
        <v/>
      </c>
      <c r="I1305" s="238" t="str">
        <f ca="1">IF(ISERROR($V1305),"",OFFSET('Smelter Look-up'!$H$4,$V1305-4,0))</f>
        <v/>
      </c>
      <c r="J1305" s="238" t="str">
        <f ca="1">IF(ISERROR($V1305),"",OFFSET('Smelter Look-up'!$I$4,$V1305-4,0))</f>
        <v/>
      </c>
      <c r="K1305" s="240"/>
      <c r="L1305" s="240"/>
      <c r="M1305" s="240"/>
      <c r="N1305" s="240"/>
      <c r="O1305" s="240"/>
      <c r="P1305" s="239"/>
      <c r="Q1305" s="241"/>
      <c r="R1305" s="236" t="str">
        <f ca="1">IF(ISERROR($V1305),"",OFFSET('Smelter Look-up'!$C$4,$V1305-4,0)&amp;"")</f>
        <v/>
      </c>
      <c r="S1305" s="250" t="str">
        <f t="shared" ca="1" si="60"/>
        <v/>
      </c>
      <c r="T1305" s="250" t="str">
        <f ca="1">IF(B1305="","",IF(ISERROR(MATCH($J1305,SorP!$B$1:$B$6230,0)),"",INDIRECT("'SorP'!$A$"&amp;MATCH($J1305,SorP!$B$1:$B$6230,0))))</f>
        <v/>
      </c>
      <c r="U1305" s="280"/>
      <c r="V1305" s="281" t="e">
        <f>IF(C1305="",NA(),MATCH($B1305&amp;$C1305,'Smelter Look-up'!$J:$J,0))</f>
        <v>#N/A</v>
      </c>
      <c r="W1305" s="282"/>
      <c r="X1305" s="282">
        <f t="shared" ca="1" si="61"/>
        <v>0</v>
      </c>
      <c r="Y1305" s="282"/>
      <c r="Z1305" s="282"/>
      <c r="AB1305" s="284" t="str">
        <f t="shared" si="62"/>
        <v/>
      </c>
    </row>
    <row r="1306" spans="1:28" s="283" customFormat="1" ht="20.25">
      <c r="A1306" s="235"/>
      <c r="B1306" s="236" t="str">
        <f>IF(LEN(A1306)=0,"",INDEX('Smelter Look-up'!$A:$A,MATCH($A1306,'Smelter Look-up'!$E:$E,0)))</f>
        <v/>
      </c>
      <c r="C1306" s="242" t="str">
        <f>IF(LEN(A1306)=0,"",INDEX('Smelter Look-up'!$C:$C,MATCH($A1306,'Smelter Look-up'!$E:$E,0)))</f>
        <v/>
      </c>
      <c r="D1306" s="236"/>
      <c r="E1306" s="236" t="str">
        <f ca="1">IF(ISERROR($V1306),"",OFFSET('Smelter Look-up'!$D$4,$V1306-4,0)&amp;"")</f>
        <v/>
      </c>
      <c r="F1306" s="236" t="str">
        <f ca="1">IF(ISERROR($V1306),"",OFFSET('Smelter Look-up'!$E$4,$V1306-4,0))</f>
        <v/>
      </c>
      <c r="G1306" s="236" t="str">
        <f ca="1">IF(C1306=$X$4,"Enter smelter details", IF(ISERROR($V1306),"",OFFSET('Smelter Look-up'!$F$4,$V1306-4,0)))</f>
        <v/>
      </c>
      <c r="H1306" s="237" t="str">
        <f ca="1">IF(ISERROR($V1306),"",OFFSET('Smelter Look-up'!$G$4,$V1306-4,0))</f>
        <v/>
      </c>
      <c r="I1306" s="238" t="str">
        <f ca="1">IF(ISERROR($V1306),"",OFFSET('Smelter Look-up'!$H$4,$V1306-4,0))</f>
        <v/>
      </c>
      <c r="J1306" s="238" t="str">
        <f ca="1">IF(ISERROR($V1306),"",OFFSET('Smelter Look-up'!$I$4,$V1306-4,0))</f>
        <v/>
      </c>
      <c r="K1306" s="240"/>
      <c r="L1306" s="240"/>
      <c r="M1306" s="240"/>
      <c r="N1306" s="240"/>
      <c r="O1306" s="240"/>
      <c r="P1306" s="239"/>
      <c r="Q1306" s="241"/>
      <c r="R1306" s="236" t="str">
        <f ca="1">IF(ISERROR($V1306),"",OFFSET('Smelter Look-up'!$C$4,$V1306-4,0)&amp;"")</f>
        <v/>
      </c>
      <c r="S1306" s="250" t="str">
        <f t="shared" ca="1" si="60"/>
        <v/>
      </c>
      <c r="T1306" s="250" t="str">
        <f ca="1">IF(B1306="","",IF(ISERROR(MATCH($J1306,SorP!$B$1:$B$6230,0)),"",INDIRECT("'SorP'!$A$"&amp;MATCH($J1306,SorP!$B$1:$B$6230,0))))</f>
        <v/>
      </c>
      <c r="U1306" s="280"/>
      <c r="V1306" s="281" t="e">
        <f>IF(C1306="",NA(),MATCH($B1306&amp;$C1306,'Smelter Look-up'!$J:$J,0))</f>
        <v>#N/A</v>
      </c>
      <c r="W1306" s="282"/>
      <c r="X1306" s="282">
        <f t="shared" ca="1" si="61"/>
        <v>0</v>
      </c>
      <c r="Y1306" s="282"/>
      <c r="Z1306" s="282"/>
      <c r="AB1306" s="284" t="str">
        <f t="shared" si="62"/>
        <v/>
      </c>
    </row>
    <row r="1307" spans="1:28" s="283" customFormat="1" ht="20.25">
      <c r="A1307" s="235"/>
      <c r="B1307" s="236" t="str">
        <f>IF(LEN(A1307)=0,"",INDEX('Smelter Look-up'!$A:$A,MATCH($A1307,'Smelter Look-up'!$E:$E,0)))</f>
        <v/>
      </c>
      <c r="C1307" s="242" t="str">
        <f>IF(LEN(A1307)=0,"",INDEX('Smelter Look-up'!$C:$C,MATCH($A1307,'Smelter Look-up'!$E:$E,0)))</f>
        <v/>
      </c>
      <c r="D1307" s="236"/>
      <c r="E1307" s="236" t="str">
        <f ca="1">IF(ISERROR($V1307),"",OFFSET('Smelter Look-up'!$D$4,$V1307-4,0)&amp;"")</f>
        <v/>
      </c>
      <c r="F1307" s="236" t="str">
        <f ca="1">IF(ISERROR($V1307),"",OFFSET('Smelter Look-up'!$E$4,$V1307-4,0))</f>
        <v/>
      </c>
      <c r="G1307" s="236" t="str">
        <f ca="1">IF(C1307=$X$4,"Enter smelter details", IF(ISERROR($V1307),"",OFFSET('Smelter Look-up'!$F$4,$V1307-4,0)))</f>
        <v/>
      </c>
      <c r="H1307" s="237" t="str">
        <f ca="1">IF(ISERROR($V1307),"",OFFSET('Smelter Look-up'!$G$4,$V1307-4,0))</f>
        <v/>
      </c>
      <c r="I1307" s="238" t="str">
        <f ca="1">IF(ISERROR($V1307),"",OFFSET('Smelter Look-up'!$H$4,$V1307-4,0))</f>
        <v/>
      </c>
      <c r="J1307" s="238" t="str">
        <f ca="1">IF(ISERROR($V1307),"",OFFSET('Smelter Look-up'!$I$4,$V1307-4,0))</f>
        <v/>
      </c>
      <c r="K1307" s="240"/>
      <c r="L1307" s="240"/>
      <c r="M1307" s="240"/>
      <c r="N1307" s="240"/>
      <c r="O1307" s="240"/>
      <c r="P1307" s="239"/>
      <c r="Q1307" s="241"/>
      <c r="R1307" s="236" t="str">
        <f ca="1">IF(ISERROR($V1307),"",OFFSET('Smelter Look-up'!$C$4,$V1307-4,0)&amp;"")</f>
        <v/>
      </c>
      <c r="S1307" s="250" t="str">
        <f t="shared" ca="1" si="60"/>
        <v/>
      </c>
      <c r="T1307" s="250" t="str">
        <f ca="1">IF(B1307="","",IF(ISERROR(MATCH($J1307,SorP!$B$1:$B$6230,0)),"",INDIRECT("'SorP'!$A$"&amp;MATCH($J1307,SorP!$B$1:$B$6230,0))))</f>
        <v/>
      </c>
      <c r="U1307" s="280"/>
      <c r="V1307" s="281" t="e">
        <f>IF(C1307="",NA(),MATCH($B1307&amp;$C1307,'Smelter Look-up'!$J:$J,0))</f>
        <v>#N/A</v>
      </c>
      <c r="W1307" s="282"/>
      <c r="X1307" s="282">
        <f t="shared" ca="1" si="61"/>
        <v>0</v>
      </c>
      <c r="Y1307" s="282"/>
      <c r="Z1307" s="282"/>
      <c r="AB1307" s="284" t="str">
        <f t="shared" si="62"/>
        <v/>
      </c>
    </row>
    <row r="1308" spans="1:28" s="283" customFormat="1" ht="20.25">
      <c r="A1308" s="235"/>
      <c r="B1308" s="236" t="str">
        <f>IF(LEN(A1308)=0,"",INDEX('Smelter Look-up'!$A:$A,MATCH($A1308,'Smelter Look-up'!$E:$E,0)))</f>
        <v/>
      </c>
      <c r="C1308" s="242" t="str">
        <f>IF(LEN(A1308)=0,"",INDEX('Smelter Look-up'!$C:$C,MATCH($A1308,'Smelter Look-up'!$E:$E,0)))</f>
        <v/>
      </c>
      <c r="D1308" s="236"/>
      <c r="E1308" s="236" t="str">
        <f ca="1">IF(ISERROR($V1308),"",OFFSET('Smelter Look-up'!$D$4,$V1308-4,0)&amp;"")</f>
        <v/>
      </c>
      <c r="F1308" s="236" t="str">
        <f ca="1">IF(ISERROR($V1308),"",OFFSET('Smelter Look-up'!$E$4,$V1308-4,0))</f>
        <v/>
      </c>
      <c r="G1308" s="236" t="str">
        <f ca="1">IF(C1308=$X$4,"Enter smelter details", IF(ISERROR($V1308),"",OFFSET('Smelter Look-up'!$F$4,$V1308-4,0)))</f>
        <v/>
      </c>
      <c r="H1308" s="237" t="str">
        <f ca="1">IF(ISERROR($V1308),"",OFFSET('Smelter Look-up'!$G$4,$V1308-4,0))</f>
        <v/>
      </c>
      <c r="I1308" s="238" t="str">
        <f ca="1">IF(ISERROR($V1308),"",OFFSET('Smelter Look-up'!$H$4,$V1308-4,0))</f>
        <v/>
      </c>
      <c r="J1308" s="238" t="str">
        <f ca="1">IF(ISERROR($V1308),"",OFFSET('Smelter Look-up'!$I$4,$V1308-4,0))</f>
        <v/>
      </c>
      <c r="K1308" s="240"/>
      <c r="L1308" s="240"/>
      <c r="M1308" s="240"/>
      <c r="N1308" s="240"/>
      <c r="O1308" s="240"/>
      <c r="P1308" s="239"/>
      <c r="Q1308" s="241"/>
      <c r="R1308" s="236" t="str">
        <f ca="1">IF(ISERROR($V1308),"",OFFSET('Smelter Look-up'!$C$4,$V1308-4,0)&amp;"")</f>
        <v/>
      </c>
      <c r="S1308" s="250" t="str">
        <f t="shared" ca="1" si="60"/>
        <v/>
      </c>
      <c r="T1308" s="250" t="str">
        <f ca="1">IF(B1308="","",IF(ISERROR(MATCH($J1308,SorP!$B$1:$B$6230,0)),"",INDIRECT("'SorP'!$A$"&amp;MATCH($J1308,SorP!$B$1:$B$6230,0))))</f>
        <v/>
      </c>
      <c r="U1308" s="280"/>
      <c r="V1308" s="281" t="e">
        <f>IF(C1308="",NA(),MATCH($B1308&amp;$C1308,'Smelter Look-up'!$J:$J,0))</f>
        <v>#N/A</v>
      </c>
      <c r="W1308" s="282"/>
      <c r="X1308" s="282">
        <f t="shared" ca="1" si="61"/>
        <v>0</v>
      </c>
      <c r="Y1308" s="282"/>
      <c r="Z1308" s="282"/>
      <c r="AB1308" s="284" t="str">
        <f t="shared" si="62"/>
        <v/>
      </c>
    </row>
    <row r="1309" spans="1:28" s="283" customFormat="1" ht="20.25">
      <c r="A1309" s="235"/>
      <c r="B1309" s="236" t="str">
        <f>IF(LEN(A1309)=0,"",INDEX('Smelter Look-up'!$A:$A,MATCH($A1309,'Smelter Look-up'!$E:$E,0)))</f>
        <v/>
      </c>
      <c r="C1309" s="242" t="str">
        <f>IF(LEN(A1309)=0,"",INDEX('Smelter Look-up'!$C:$C,MATCH($A1309,'Smelter Look-up'!$E:$E,0)))</f>
        <v/>
      </c>
      <c r="D1309" s="236"/>
      <c r="E1309" s="236" t="str">
        <f ca="1">IF(ISERROR($V1309),"",OFFSET('Smelter Look-up'!$D$4,$V1309-4,0)&amp;"")</f>
        <v/>
      </c>
      <c r="F1309" s="236" t="str">
        <f ca="1">IF(ISERROR($V1309),"",OFFSET('Smelter Look-up'!$E$4,$V1309-4,0))</f>
        <v/>
      </c>
      <c r="G1309" s="236" t="str">
        <f ca="1">IF(C1309=$X$4,"Enter smelter details", IF(ISERROR($V1309),"",OFFSET('Smelter Look-up'!$F$4,$V1309-4,0)))</f>
        <v/>
      </c>
      <c r="H1309" s="237" t="str">
        <f ca="1">IF(ISERROR($V1309),"",OFFSET('Smelter Look-up'!$G$4,$V1309-4,0))</f>
        <v/>
      </c>
      <c r="I1309" s="238" t="str">
        <f ca="1">IF(ISERROR($V1309),"",OFFSET('Smelter Look-up'!$H$4,$V1309-4,0))</f>
        <v/>
      </c>
      <c r="J1309" s="238" t="str">
        <f ca="1">IF(ISERROR($V1309),"",OFFSET('Smelter Look-up'!$I$4,$V1309-4,0))</f>
        <v/>
      </c>
      <c r="K1309" s="240"/>
      <c r="L1309" s="240"/>
      <c r="M1309" s="240"/>
      <c r="N1309" s="240"/>
      <c r="O1309" s="240"/>
      <c r="P1309" s="239"/>
      <c r="Q1309" s="241"/>
      <c r="R1309" s="236" t="str">
        <f ca="1">IF(ISERROR($V1309),"",OFFSET('Smelter Look-up'!$C$4,$V1309-4,0)&amp;"")</f>
        <v/>
      </c>
      <c r="S1309" s="250" t="str">
        <f t="shared" ca="1" si="60"/>
        <v/>
      </c>
      <c r="T1309" s="250" t="str">
        <f ca="1">IF(B1309="","",IF(ISERROR(MATCH($J1309,SorP!$B$1:$B$6230,0)),"",INDIRECT("'SorP'!$A$"&amp;MATCH($J1309,SorP!$B$1:$B$6230,0))))</f>
        <v/>
      </c>
      <c r="U1309" s="280"/>
      <c r="V1309" s="281" t="e">
        <f>IF(C1309="",NA(),MATCH($B1309&amp;$C1309,'Smelter Look-up'!$J:$J,0))</f>
        <v>#N/A</v>
      </c>
      <c r="W1309" s="282"/>
      <c r="X1309" s="282">
        <f t="shared" ca="1" si="61"/>
        <v>0</v>
      </c>
      <c r="Y1309" s="282"/>
      <c r="Z1309" s="282"/>
      <c r="AB1309" s="284" t="str">
        <f t="shared" si="62"/>
        <v/>
      </c>
    </row>
    <row r="1310" spans="1:28" s="283" customFormat="1" ht="20.25">
      <c r="A1310" s="235"/>
      <c r="B1310" s="236" t="str">
        <f>IF(LEN(A1310)=0,"",INDEX('Smelter Look-up'!$A:$A,MATCH($A1310,'Smelter Look-up'!$E:$E,0)))</f>
        <v/>
      </c>
      <c r="C1310" s="242" t="str">
        <f>IF(LEN(A1310)=0,"",INDEX('Smelter Look-up'!$C:$C,MATCH($A1310,'Smelter Look-up'!$E:$E,0)))</f>
        <v/>
      </c>
      <c r="D1310" s="236"/>
      <c r="E1310" s="236" t="str">
        <f ca="1">IF(ISERROR($V1310),"",OFFSET('Smelter Look-up'!$D$4,$V1310-4,0)&amp;"")</f>
        <v/>
      </c>
      <c r="F1310" s="236" t="str">
        <f ca="1">IF(ISERROR($V1310),"",OFFSET('Smelter Look-up'!$E$4,$V1310-4,0))</f>
        <v/>
      </c>
      <c r="G1310" s="236" t="str">
        <f ca="1">IF(C1310=$X$4,"Enter smelter details", IF(ISERROR($V1310),"",OFFSET('Smelter Look-up'!$F$4,$V1310-4,0)))</f>
        <v/>
      </c>
      <c r="H1310" s="237" t="str">
        <f ca="1">IF(ISERROR($V1310),"",OFFSET('Smelter Look-up'!$G$4,$V1310-4,0))</f>
        <v/>
      </c>
      <c r="I1310" s="238" t="str">
        <f ca="1">IF(ISERROR($V1310),"",OFFSET('Smelter Look-up'!$H$4,$V1310-4,0))</f>
        <v/>
      </c>
      <c r="J1310" s="238" t="str">
        <f ca="1">IF(ISERROR($V1310),"",OFFSET('Smelter Look-up'!$I$4,$V1310-4,0))</f>
        <v/>
      </c>
      <c r="K1310" s="240"/>
      <c r="L1310" s="240"/>
      <c r="M1310" s="240"/>
      <c r="N1310" s="240"/>
      <c r="O1310" s="240"/>
      <c r="P1310" s="239"/>
      <c r="Q1310" s="241"/>
      <c r="R1310" s="236" t="str">
        <f ca="1">IF(ISERROR($V1310),"",OFFSET('Smelter Look-up'!$C$4,$V1310-4,0)&amp;"")</f>
        <v/>
      </c>
      <c r="S1310" s="250" t="str">
        <f t="shared" ca="1" si="60"/>
        <v/>
      </c>
      <c r="T1310" s="250" t="str">
        <f ca="1">IF(B1310="","",IF(ISERROR(MATCH($J1310,SorP!$B$1:$B$6230,0)),"",INDIRECT("'SorP'!$A$"&amp;MATCH($J1310,SorP!$B$1:$B$6230,0))))</f>
        <v/>
      </c>
      <c r="U1310" s="280"/>
      <c r="V1310" s="281" t="e">
        <f>IF(C1310="",NA(),MATCH($B1310&amp;$C1310,'Smelter Look-up'!$J:$J,0))</f>
        <v>#N/A</v>
      </c>
      <c r="W1310" s="282"/>
      <c r="X1310" s="282">
        <f t="shared" ca="1" si="61"/>
        <v>0</v>
      </c>
      <c r="Y1310" s="282"/>
      <c r="Z1310" s="282"/>
      <c r="AB1310" s="284" t="str">
        <f t="shared" si="62"/>
        <v/>
      </c>
    </row>
    <row r="1311" spans="1:28" s="283" customFormat="1" ht="20.25">
      <c r="A1311" s="235"/>
      <c r="B1311" s="236" t="str">
        <f>IF(LEN(A1311)=0,"",INDEX('Smelter Look-up'!$A:$A,MATCH($A1311,'Smelter Look-up'!$E:$E,0)))</f>
        <v/>
      </c>
      <c r="C1311" s="242" t="str">
        <f>IF(LEN(A1311)=0,"",INDEX('Smelter Look-up'!$C:$C,MATCH($A1311,'Smelter Look-up'!$E:$E,0)))</f>
        <v/>
      </c>
      <c r="D1311" s="236"/>
      <c r="E1311" s="236" t="str">
        <f ca="1">IF(ISERROR($V1311),"",OFFSET('Smelter Look-up'!$D$4,$V1311-4,0)&amp;"")</f>
        <v/>
      </c>
      <c r="F1311" s="236" t="str">
        <f ca="1">IF(ISERROR($V1311),"",OFFSET('Smelter Look-up'!$E$4,$V1311-4,0))</f>
        <v/>
      </c>
      <c r="G1311" s="236" t="str">
        <f ca="1">IF(C1311=$X$4,"Enter smelter details", IF(ISERROR($V1311),"",OFFSET('Smelter Look-up'!$F$4,$V1311-4,0)))</f>
        <v/>
      </c>
      <c r="H1311" s="237" t="str">
        <f ca="1">IF(ISERROR($V1311),"",OFFSET('Smelter Look-up'!$G$4,$V1311-4,0))</f>
        <v/>
      </c>
      <c r="I1311" s="238" t="str">
        <f ca="1">IF(ISERROR($V1311),"",OFFSET('Smelter Look-up'!$H$4,$V1311-4,0))</f>
        <v/>
      </c>
      <c r="J1311" s="238" t="str">
        <f ca="1">IF(ISERROR($V1311),"",OFFSET('Smelter Look-up'!$I$4,$V1311-4,0))</f>
        <v/>
      </c>
      <c r="K1311" s="240"/>
      <c r="L1311" s="240"/>
      <c r="M1311" s="240"/>
      <c r="N1311" s="240"/>
      <c r="O1311" s="240"/>
      <c r="P1311" s="239"/>
      <c r="Q1311" s="241"/>
      <c r="R1311" s="236" t="str">
        <f ca="1">IF(ISERROR($V1311),"",OFFSET('Smelter Look-up'!$C$4,$V1311-4,0)&amp;"")</f>
        <v/>
      </c>
      <c r="S1311" s="250" t="str">
        <f t="shared" ca="1" si="60"/>
        <v/>
      </c>
      <c r="T1311" s="250" t="str">
        <f ca="1">IF(B1311="","",IF(ISERROR(MATCH($J1311,SorP!$B$1:$B$6230,0)),"",INDIRECT("'SorP'!$A$"&amp;MATCH($J1311,SorP!$B$1:$B$6230,0))))</f>
        <v/>
      </c>
      <c r="U1311" s="280"/>
      <c r="V1311" s="281" t="e">
        <f>IF(C1311="",NA(),MATCH($B1311&amp;$C1311,'Smelter Look-up'!$J:$J,0))</f>
        <v>#N/A</v>
      </c>
      <c r="W1311" s="282"/>
      <c r="X1311" s="282">
        <f t="shared" ca="1" si="61"/>
        <v>0</v>
      </c>
      <c r="Y1311" s="282"/>
      <c r="Z1311" s="282"/>
      <c r="AB1311" s="284" t="str">
        <f t="shared" si="62"/>
        <v/>
      </c>
    </row>
    <row r="1312" spans="1:28" s="283" customFormat="1" ht="20.25">
      <c r="A1312" s="235"/>
      <c r="B1312" s="236" t="str">
        <f>IF(LEN(A1312)=0,"",INDEX('Smelter Look-up'!$A:$A,MATCH($A1312,'Smelter Look-up'!$E:$E,0)))</f>
        <v/>
      </c>
      <c r="C1312" s="242" t="str">
        <f>IF(LEN(A1312)=0,"",INDEX('Smelter Look-up'!$C:$C,MATCH($A1312,'Smelter Look-up'!$E:$E,0)))</f>
        <v/>
      </c>
      <c r="D1312" s="236"/>
      <c r="E1312" s="236" t="str">
        <f ca="1">IF(ISERROR($V1312),"",OFFSET('Smelter Look-up'!$D$4,$V1312-4,0)&amp;"")</f>
        <v/>
      </c>
      <c r="F1312" s="236" t="str">
        <f ca="1">IF(ISERROR($V1312),"",OFFSET('Smelter Look-up'!$E$4,$V1312-4,0))</f>
        <v/>
      </c>
      <c r="G1312" s="236" t="str">
        <f ca="1">IF(C1312=$X$4,"Enter smelter details", IF(ISERROR($V1312),"",OFFSET('Smelter Look-up'!$F$4,$V1312-4,0)))</f>
        <v/>
      </c>
      <c r="H1312" s="237" t="str">
        <f ca="1">IF(ISERROR($V1312),"",OFFSET('Smelter Look-up'!$G$4,$V1312-4,0))</f>
        <v/>
      </c>
      <c r="I1312" s="238" t="str">
        <f ca="1">IF(ISERROR($V1312),"",OFFSET('Smelter Look-up'!$H$4,$V1312-4,0))</f>
        <v/>
      </c>
      <c r="J1312" s="238" t="str">
        <f ca="1">IF(ISERROR($V1312),"",OFFSET('Smelter Look-up'!$I$4,$V1312-4,0))</f>
        <v/>
      </c>
      <c r="K1312" s="240"/>
      <c r="L1312" s="240"/>
      <c r="M1312" s="240"/>
      <c r="N1312" s="240"/>
      <c r="O1312" s="240"/>
      <c r="P1312" s="239"/>
      <c r="Q1312" s="241"/>
      <c r="R1312" s="236" t="str">
        <f ca="1">IF(ISERROR($V1312),"",OFFSET('Smelter Look-up'!$C$4,$V1312-4,0)&amp;"")</f>
        <v/>
      </c>
      <c r="S1312" s="250" t="str">
        <f t="shared" ca="1" si="60"/>
        <v/>
      </c>
      <c r="T1312" s="250" t="str">
        <f ca="1">IF(B1312="","",IF(ISERROR(MATCH($J1312,SorP!$B$1:$B$6230,0)),"",INDIRECT("'SorP'!$A$"&amp;MATCH($J1312,SorP!$B$1:$B$6230,0))))</f>
        <v/>
      </c>
      <c r="U1312" s="280"/>
      <c r="V1312" s="281" t="e">
        <f>IF(C1312="",NA(),MATCH($B1312&amp;$C1312,'Smelter Look-up'!$J:$J,0))</f>
        <v>#N/A</v>
      </c>
      <c r="W1312" s="282"/>
      <c r="X1312" s="282">
        <f t="shared" ca="1" si="61"/>
        <v>0</v>
      </c>
      <c r="Y1312" s="282"/>
      <c r="Z1312" s="282"/>
      <c r="AB1312" s="284" t="str">
        <f t="shared" si="62"/>
        <v/>
      </c>
    </row>
    <row r="1313" spans="1:28" s="283" customFormat="1" ht="20.25">
      <c r="A1313" s="235"/>
      <c r="B1313" s="236" t="str">
        <f>IF(LEN(A1313)=0,"",INDEX('Smelter Look-up'!$A:$A,MATCH($A1313,'Smelter Look-up'!$E:$E,0)))</f>
        <v/>
      </c>
      <c r="C1313" s="242" t="str">
        <f>IF(LEN(A1313)=0,"",INDEX('Smelter Look-up'!$C:$C,MATCH($A1313,'Smelter Look-up'!$E:$E,0)))</f>
        <v/>
      </c>
      <c r="D1313" s="236"/>
      <c r="E1313" s="236" t="str">
        <f ca="1">IF(ISERROR($V1313),"",OFFSET('Smelter Look-up'!$D$4,$V1313-4,0)&amp;"")</f>
        <v/>
      </c>
      <c r="F1313" s="236" t="str">
        <f ca="1">IF(ISERROR($V1313),"",OFFSET('Smelter Look-up'!$E$4,$V1313-4,0))</f>
        <v/>
      </c>
      <c r="G1313" s="236" t="str">
        <f ca="1">IF(C1313=$X$4,"Enter smelter details", IF(ISERROR($V1313),"",OFFSET('Smelter Look-up'!$F$4,$V1313-4,0)))</f>
        <v/>
      </c>
      <c r="H1313" s="237" t="str">
        <f ca="1">IF(ISERROR($V1313),"",OFFSET('Smelter Look-up'!$G$4,$V1313-4,0))</f>
        <v/>
      </c>
      <c r="I1313" s="238" t="str">
        <f ca="1">IF(ISERROR($V1313),"",OFFSET('Smelter Look-up'!$H$4,$V1313-4,0))</f>
        <v/>
      </c>
      <c r="J1313" s="238" t="str">
        <f ca="1">IF(ISERROR($V1313),"",OFFSET('Smelter Look-up'!$I$4,$V1313-4,0))</f>
        <v/>
      </c>
      <c r="K1313" s="240"/>
      <c r="L1313" s="240"/>
      <c r="M1313" s="240"/>
      <c r="N1313" s="240"/>
      <c r="O1313" s="240"/>
      <c r="P1313" s="239"/>
      <c r="Q1313" s="241"/>
      <c r="R1313" s="236" t="str">
        <f ca="1">IF(ISERROR($V1313),"",OFFSET('Smelter Look-up'!$C$4,$V1313-4,0)&amp;"")</f>
        <v/>
      </c>
      <c r="S1313" s="250" t="str">
        <f t="shared" ca="1" si="60"/>
        <v/>
      </c>
      <c r="T1313" s="250" t="str">
        <f ca="1">IF(B1313="","",IF(ISERROR(MATCH($J1313,SorP!$B$1:$B$6230,0)),"",INDIRECT("'SorP'!$A$"&amp;MATCH($J1313,SorP!$B$1:$B$6230,0))))</f>
        <v/>
      </c>
      <c r="U1313" s="280"/>
      <c r="V1313" s="281" t="e">
        <f>IF(C1313="",NA(),MATCH($B1313&amp;$C1313,'Smelter Look-up'!$J:$J,0))</f>
        <v>#N/A</v>
      </c>
      <c r="W1313" s="282"/>
      <c r="X1313" s="282">
        <f t="shared" ca="1" si="61"/>
        <v>0</v>
      </c>
      <c r="Y1313" s="282"/>
      <c r="Z1313" s="282"/>
      <c r="AB1313" s="284" t="str">
        <f t="shared" si="62"/>
        <v/>
      </c>
    </row>
    <row r="1314" spans="1:28" s="283" customFormat="1" ht="20.25">
      <c r="A1314" s="235"/>
      <c r="B1314" s="236" t="str">
        <f>IF(LEN(A1314)=0,"",INDEX('Smelter Look-up'!$A:$A,MATCH($A1314,'Smelter Look-up'!$E:$E,0)))</f>
        <v/>
      </c>
      <c r="C1314" s="242" t="str">
        <f>IF(LEN(A1314)=0,"",INDEX('Smelter Look-up'!$C:$C,MATCH($A1314,'Smelter Look-up'!$E:$E,0)))</f>
        <v/>
      </c>
      <c r="D1314" s="236"/>
      <c r="E1314" s="236" t="str">
        <f ca="1">IF(ISERROR($V1314),"",OFFSET('Smelter Look-up'!$D$4,$V1314-4,0)&amp;"")</f>
        <v/>
      </c>
      <c r="F1314" s="236" t="str">
        <f ca="1">IF(ISERROR($V1314),"",OFFSET('Smelter Look-up'!$E$4,$V1314-4,0))</f>
        <v/>
      </c>
      <c r="G1314" s="236" t="str">
        <f ca="1">IF(C1314=$X$4,"Enter smelter details", IF(ISERROR($V1314),"",OFFSET('Smelter Look-up'!$F$4,$V1314-4,0)))</f>
        <v/>
      </c>
      <c r="H1314" s="237" t="str">
        <f ca="1">IF(ISERROR($V1314),"",OFFSET('Smelter Look-up'!$G$4,$V1314-4,0))</f>
        <v/>
      </c>
      <c r="I1314" s="238" t="str">
        <f ca="1">IF(ISERROR($V1314),"",OFFSET('Smelter Look-up'!$H$4,$V1314-4,0))</f>
        <v/>
      </c>
      <c r="J1314" s="238" t="str">
        <f ca="1">IF(ISERROR($V1314),"",OFFSET('Smelter Look-up'!$I$4,$V1314-4,0))</f>
        <v/>
      </c>
      <c r="K1314" s="240"/>
      <c r="L1314" s="240"/>
      <c r="M1314" s="240"/>
      <c r="N1314" s="240"/>
      <c r="O1314" s="240"/>
      <c r="P1314" s="239"/>
      <c r="Q1314" s="241"/>
      <c r="R1314" s="236" t="str">
        <f ca="1">IF(ISERROR($V1314),"",OFFSET('Smelter Look-up'!$C$4,$V1314-4,0)&amp;"")</f>
        <v/>
      </c>
      <c r="S1314" s="250" t="str">
        <f t="shared" ca="1" si="60"/>
        <v/>
      </c>
      <c r="T1314" s="250" t="str">
        <f ca="1">IF(B1314="","",IF(ISERROR(MATCH($J1314,SorP!$B$1:$B$6230,0)),"",INDIRECT("'SorP'!$A$"&amp;MATCH($J1314,SorP!$B$1:$B$6230,0))))</f>
        <v/>
      </c>
      <c r="U1314" s="280"/>
      <c r="V1314" s="281" t="e">
        <f>IF(C1314="",NA(),MATCH($B1314&amp;$C1314,'Smelter Look-up'!$J:$J,0))</f>
        <v>#N/A</v>
      </c>
      <c r="W1314" s="282"/>
      <c r="X1314" s="282">
        <f t="shared" ca="1" si="61"/>
        <v>0</v>
      </c>
      <c r="Y1314" s="282"/>
      <c r="Z1314" s="282"/>
      <c r="AB1314" s="284" t="str">
        <f t="shared" si="62"/>
        <v/>
      </c>
    </row>
    <row r="1315" spans="1:28" s="283" customFormat="1" ht="20.25">
      <c r="A1315" s="235"/>
      <c r="B1315" s="236" t="str">
        <f>IF(LEN(A1315)=0,"",INDEX('Smelter Look-up'!$A:$A,MATCH($A1315,'Smelter Look-up'!$E:$E,0)))</f>
        <v/>
      </c>
      <c r="C1315" s="242" t="str">
        <f>IF(LEN(A1315)=0,"",INDEX('Smelter Look-up'!$C:$C,MATCH($A1315,'Smelter Look-up'!$E:$E,0)))</f>
        <v/>
      </c>
      <c r="D1315" s="236"/>
      <c r="E1315" s="236" t="str">
        <f ca="1">IF(ISERROR($V1315),"",OFFSET('Smelter Look-up'!$D$4,$V1315-4,0)&amp;"")</f>
        <v/>
      </c>
      <c r="F1315" s="236" t="str">
        <f ca="1">IF(ISERROR($V1315),"",OFFSET('Smelter Look-up'!$E$4,$V1315-4,0))</f>
        <v/>
      </c>
      <c r="G1315" s="236" t="str">
        <f ca="1">IF(C1315=$X$4,"Enter smelter details", IF(ISERROR($V1315),"",OFFSET('Smelter Look-up'!$F$4,$V1315-4,0)))</f>
        <v/>
      </c>
      <c r="H1315" s="237" t="str">
        <f ca="1">IF(ISERROR($V1315),"",OFFSET('Smelter Look-up'!$G$4,$V1315-4,0))</f>
        <v/>
      </c>
      <c r="I1315" s="238" t="str">
        <f ca="1">IF(ISERROR($V1315),"",OFFSET('Smelter Look-up'!$H$4,$V1315-4,0))</f>
        <v/>
      </c>
      <c r="J1315" s="238" t="str">
        <f ca="1">IF(ISERROR($V1315),"",OFFSET('Smelter Look-up'!$I$4,$V1315-4,0))</f>
        <v/>
      </c>
      <c r="K1315" s="240"/>
      <c r="L1315" s="240"/>
      <c r="M1315" s="240"/>
      <c r="N1315" s="240"/>
      <c r="O1315" s="240"/>
      <c r="P1315" s="239"/>
      <c r="Q1315" s="241"/>
      <c r="R1315" s="236" t="str">
        <f ca="1">IF(ISERROR($V1315),"",OFFSET('Smelter Look-up'!$C$4,$V1315-4,0)&amp;"")</f>
        <v/>
      </c>
      <c r="S1315" s="250" t="str">
        <f t="shared" ca="1" si="60"/>
        <v/>
      </c>
      <c r="T1315" s="250" t="str">
        <f ca="1">IF(B1315="","",IF(ISERROR(MATCH($J1315,SorP!$B$1:$B$6230,0)),"",INDIRECT("'SorP'!$A$"&amp;MATCH($J1315,SorP!$B$1:$B$6230,0))))</f>
        <v/>
      </c>
      <c r="U1315" s="280"/>
      <c r="V1315" s="281" t="e">
        <f>IF(C1315="",NA(),MATCH($B1315&amp;$C1315,'Smelter Look-up'!$J:$J,0))</f>
        <v>#N/A</v>
      </c>
      <c r="W1315" s="282"/>
      <c r="X1315" s="282">
        <f t="shared" ca="1" si="61"/>
        <v>0</v>
      </c>
      <c r="Y1315" s="282"/>
      <c r="Z1315" s="282"/>
      <c r="AB1315" s="284" t="str">
        <f t="shared" si="62"/>
        <v/>
      </c>
    </row>
    <row r="1316" spans="1:28" s="283" customFormat="1" ht="20.25">
      <c r="A1316" s="235"/>
      <c r="B1316" s="236" t="str">
        <f>IF(LEN(A1316)=0,"",INDEX('Smelter Look-up'!$A:$A,MATCH($A1316,'Smelter Look-up'!$E:$E,0)))</f>
        <v/>
      </c>
      <c r="C1316" s="242" t="str">
        <f>IF(LEN(A1316)=0,"",INDEX('Smelter Look-up'!$C:$C,MATCH($A1316,'Smelter Look-up'!$E:$E,0)))</f>
        <v/>
      </c>
      <c r="D1316" s="236"/>
      <c r="E1316" s="236" t="str">
        <f ca="1">IF(ISERROR($V1316),"",OFFSET('Smelter Look-up'!$D$4,$V1316-4,0)&amp;"")</f>
        <v/>
      </c>
      <c r="F1316" s="236" t="str">
        <f ca="1">IF(ISERROR($V1316),"",OFFSET('Smelter Look-up'!$E$4,$V1316-4,0))</f>
        <v/>
      </c>
      <c r="G1316" s="236" t="str">
        <f ca="1">IF(C1316=$X$4,"Enter smelter details", IF(ISERROR($V1316),"",OFFSET('Smelter Look-up'!$F$4,$V1316-4,0)))</f>
        <v/>
      </c>
      <c r="H1316" s="237" t="str">
        <f ca="1">IF(ISERROR($V1316),"",OFFSET('Smelter Look-up'!$G$4,$V1316-4,0))</f>
        <v/>
      </c>
      <c r="I1316" s="238" t="str">
        <f ca="1">IF(ISERROR($V1316),"",OFFSET('Smelter Look-up'!$H$4,$V1316-4,0))</f>
        <v/>
      </c>
      <c r="J1316" s="238" t="str">
        <f ca="1">IF(ISERROR($V1316),"",OFFSET('Smelter Look-up'!$I$4,$V1316-4,0))</f>
        <v/>
      </c>
      <c r="K1316" s="240"/>
      <c r="L1316" s="240"/>
      <c r="M1316" s="240"/>
      <c r="N1316" s="240"/>
      <c r="O1316" s="240"/>
      <c r="P1316" s="239"/>
      <c r="Q1316" s="241"/>
      <c r="R1316" s="236" t="str">
        <f ca="1">IF(ISERROR($V1316),"",OFFSET('Smelter Look-up'!$C$4,$V1316-4,0)&amp;"")</f>
        <v/>
      </c>
      <c r="S1316" s="250" t="str">
        <f t="shared" ca="1" si="60"/>
        <v/>
      </c>
      <c r="T1316" s="250" t="str">
        <f ca="1">IF(B1316="","",IF(ISERROR(MATCH($J1316,SorP!$B$1:$B$6230,0)),"",INDIRECT("'SorP'!$A$"&amp;MATCH($J1316,SorP!$B$1:$B$6230,0))))</f>
        <v/>
      </c>
      <c r="U1316" s="280"/>
      <c r="V1316" s="281" t="e">
        <f>IF(C1316="",NA(),MATCH($B1316&amp;$C1316,'Smelter Look-up'!$J:$J,0))</f>
        <v>#N/A</v>
      </c>
      <c r="W1316" s="282"/>
      <c r="X1316" s="282">
        <f t="shared" ca="1" si="61"/>
        <v>0</v>
      </c>
      <c r="Y1316" s="282"/>
      <c r="Z1316" s="282"/>
      <c r="AB1316" s="284" t="str">
        <f t="shared" si="62"/>
        <v/>
      </c>
    </row>
    <row r="1317" spans="1:28" s="283" customFormat="1" ht="20.25">
      <c r="A1317" s="235"/>
      <c r="B1317" s="236" t="str">
        <f>IF(LEN(A1317)=0,"",INDEX('Smelter Look-up'!$A:$A,MATCH($A1317,'Smelter Look-up'!$E:$E,0)))</f>
        <v/>
      </c>
      <c r="C1317" s="242" t="str">
        <f>IF(LEN(A1317)=0,"",INDEX('Smelter Look-up'!$C:$C,MATCH($A1317,'Smelter Look-up'!$E:$E,0)))</f>
        <v/>
      </c>
      <c r="D1317" s="236"/>
      <c r="E1317" s="236" t="str">
        <f ca="1">IF(ISERROR($V1317),"",OFFSET('Smelter Look-up'!$D$4,$V1317-4,0)&amp;"")</f>
        <v/>
      </c>
      <c r="F1317" s="236" t="str">
        <f ca="1">IF(ISERROR($V1317),"",OFFSET('Smelter Look-up'!$E$4,$V1317-4,0))</f>
        <v/>
      </c>
      <c r="G1317" s="236" t="str">
        <f ca="1">IF(C1317=$X$4,"Enter smelter details", IF(ISERROR($V1317),"",OFFSET('Smelter Look-up'!$F$4,$V1317-4,0)))</f>
        <v/>
      </c>
      <c r="H1317" s="237" t="str">
        <f ca="1">IF(ISERROR($V1317),"",OFFSET('Smelter Look-up'!$G$4,$V1317-4,0))</f>
        <v/>
      </c>
      <c r="I1317" s="238" t="str">
        <f ca="1">IF(ISERROR($V1317),"",OFFSET('Smelter Look-up'!$H$4,$V1317-4,0))</f>
        <v/>
      </c>
      <c r="J1317" s="238" t="str">
        <f ca="1">IF(ISERROR($V1317),"",OFFSET('Smelter Look-up'!$I$4,$V1317-4,0))</f>
        <v/>
      </c>
      <c r="K1317" s="240"/>
      <c r="L1317" s="240"/>
      <c r="M1317" s="240"/>
      <c r="N1317" s="240"/>
      <c r="O1317" s="240"/>
      <c r="P1317" s="239"/>
      <c r="Q1317" s="241"/>
      <c r="R1317" s="236" t="str">
        <f ca="1">IF(ISERROR($V1317),"",OFFSET('Smelter Look-up'!$C$4,$V1317-4,0)&amp;"")</f>
        <v/>
      </c>
      <c r="S1317" s="250" t="str">
        <f t="shared" ca="1" si="60"/>
        <v/>
      </c>
      <c r="T1317" s="250" t="str">
        <f ca="1">IF(B1317="","",IF(ISERROR(MATCH($J1317,SorP!$B$1:$B$6230,0)),"",INDIRECT("'SorP'!$A$"&amp;MATCH($J1317,SorP!$B$1:$B$6230,0))))</f>
        <v/>
      </c>
      <c r="U1317" s="280"/>
      <c r="V1317" s="281" t="e">
        <f>IF(C1317="",NA(),MATCH($B1317&amp;$C1317,'Smelter Look-up'!$J:$J,0))</f>
        <v>#N/A</v>
      </c>
      <c r="W1317" s="282"/>
      <c r="X1317" s="282">
        <f t="shared" ca="1" si="61"/>
        <v>0</v>
      </c>
      <c r="Y1317" s="282"/>
      <c r="Z1317" s="282"/>
      <c r="AB1317" s="284" t="str">
        <f t="shared" si="62"/>
        <v/>
      </c>
    </row>
    <row r="1318" spans="1:28" s="283" customFormat="1" ht="20.25">
      <c r="A1318" s="235"/>
      <c r="B1318" s="236" t="str">
        <f>IF(LEN(A1318)=0,"",INDEX('Smelter Look-up'!$A:$A,MATCH($A1318,'Smelter Look-up'!$E:$E,0)))</f>
        <v/>
      </c>
      <c r="C1318" s="242" t="str">
        <f>IF(LEN(A1318)=0,"",INDEX('Smelter Look-up'!$C:$C,MATCH($A1318,'Smelter Look-up'!$E:$E,0)))</f>
        <v/>
      </c>
      <c r="D1318" s="236"/>
      <c r="E1318" s="236" t="str">
        <f ca="1">IF(ISERROR($V1318),"",OFFSET('Smelter Look-up'!$D$4,$V1318-4,0)&amp;"")</f>
        <v/>
      </c>
      <c r="F1318" s="236" t="str">
        <f ca="1">IF(ISERROR($V1318),"",OFFSET('Smelter Look-up'!$E$4,$V1318-4,0))</f>
        <v/>
      </c>
      <c r="G1318" s="236" t="str">
        <f ca="1">IF(C1318=$X$4,"Enter smelter details", IF(ISERROR($V1318),"",OFFSET('Smelter Look-up'!$F$4,$V1318-4,0)))</f>
        <v/>
      </c>
      <c r="H1318" s="237" t="str">
        <f ca="1">IF(ISERROR($V1318),"",OFFSET('Smelter Look-up'!$G$4,$V1318-4,0))</f>
        <v/>
      </c>
      <c r="I1318" s="238" t="str">
        <f ca="1">IF(ISERROR($V1318),"",OFFSET('Smelter Look-up'!$H$4,$V1318-4,0))</f>
        <v/>
      </c>
      <c r="J1318" s="238" t="str">
        <f ca="1">IF(ISERROR($V1318),"",OFFSET('Smelter Look-up'!$I$4,$V1318-4,0))</f>
        <v/>
      </c>
      <c r="K1318" s="240"/>
      <c r="L1318" s="240"/>
      <c r="M1318" s="240"/>
      <c r="N1318" s="240"/>
      <c r="O1318" s="240"/>
      <c r="P1318" s="239"/>
      <c r="Q1318" s="241"/>
      <c r="R1318" s="236" t="str">
        <f ca="1">IF(ISERROR($V1318),"",OFFSET('Smelter Look-up'!$C$4,$V1318-4,0)&amp;"")</f>
        <v/>
      </c>
      <c r="S1318" s="250" t="str">
        <f t="shared" ca="1" si="60"/>
        <v/>
      </c>
      <c r="T1318" s="250" t="str">
        <f ca="1">IF(B1318="","",IF(ISERROR(MATCH($J1318,SorP!$B$1:$B$6230,0)),"",INDIRECT("'SorP'!$A$"&amp;MATCH($J1318,SorP!$B$1:$B$6230,0))))</f>
        <v/>
      </c>
      <c r="U1318" s="280"/>
      <c r="V1318" s="281" t="e">
        <f>IF(C1318="",NA(),MATCH($B1318&amp;$C1318,'Smelter Look-up'!$J:$J,0))</f>
        <v>#N/A</v>
      </c>
      <c r="W1318" s="282"/>
      <c r="X1318" s="282">
        <f t="shared" ca="1" si="61"/>
        <v>0</v>
      </c>
      <c r="Y1318" s="282"/>
      <c r="Z1318" s="282"/>
      <c r="AB1318" s="284" t="str">
        <f t="shared" si="62"/>
        <v/>
      </c>
    </row>
    <row r="1319" spans="1:28" s="283" customFormat="1" ht="20.25">
      <c r="A1319" s="235"/>
      <c r="B1319" s="236" t="str">
        <f>IF(LEN(A1319)=0,"",INDEX('Smelter Look-up'!$A:$A,MATCH($A1319,'Smelter Look-up'!$E:$E,0)))</f>
        <v/>
      </c>
      <c r="C1319" s="242" t="str">
        <f>IF(LEN(A1319)=0,"",INDEX('Smelter Look-up'!$C:$C,MATCH($A1319,'Smelter Look-up'!$E:$E,0)))</f>
        <v/>
      </c>
      <c r="D1319" s="236"/>
      <c r="E1319" s="236" t="str">
        <f ca="1">IF(ISERROR($V1319),"",OFFSET('Smelter Look-up'!$D$4,$V1319-4,0)&amp;"")</f>
        <v/>
      </c>
      <c r="F1319" s="236" t="str">
        <f ca="1">IF(ISERROR($V1319),"",OFFSET('Smelter Look-up'!$E$4,$V1319-4,0))</f>
        <v/>
      </c>
      <c r="G1319" s="236" t="str">
        <f ca="1">IF(C1319=$X$4,"Enter smelter details", IF(ISERROR($V1319),"",OFFSET('Smelter Look-up'!$F$4,$V1319-4,0)))</f>
        <v/>
      </c>
      <c r="H1319" s="237" t="str">
        <f ca="1">IF(ISERROR($V1319),"",OFFSET('Smelter Look-up'!$G$4,$V1319-4,0))</f>
        <v/>
      </c>
      <c r="I1319" s="238" t="str">
        <f ca="1">IF(ISERROR($V1319),"",OFFSET('Smelter Look-up'!$H$4,$V1319-4,0))</f>
        <v/>
      </c>
      <c r="J1319" s="238" t="str">
        <f ca="1">IF(ISERROR($V1319),"",OFFSET('Smelter Look-up'!$I$4,$V1319-4,0))</f>
        <v/>
      </c>
      <c r="K1319" s="240"/>
      <c r="L1319" s="240"/>
      <c r="M1319" s="240"/>
      <c r="N1319" s="240"/>
      <c r="O1319" s="240"/>
      <c r="P1319" s="239"/>
      <c r="Q1319" s="241"/>
      <c r="R1319" s="236" t="str">
        <f ca="1">IF(ISERROR($V1319),"",OFFSET('Smelter Look-up'!$C$4,$V1319-4,0)&amp;"")</f>
        <v/>
      </c>
      <c r="S1319" s="250" t="str">
        <f t="shared" ca="1" si="60"/>
        <v/>
      </c>
      <c r="T1319" s="250" t="str">
        <f ca="1">IF(B1319="","",IF(ISERROR(MATCH($J1319,SorP!$B$1:$B$6230,0)),"",INDIRECT("'SorP'!$A$"&amp;MATCH($J1319,SorP!$B$1:$B$6230,0))))</f>
        <v/>
      </c>
      <c r="U1319" s="280"/>
      <c r="V1319" s="281" t="e">
        <f>IF(C1319="",NA(),MATCH($B1319&amp;$C1319,'Smelter Look-up'!$J:$J,0))</f>
        <v>#N/A</v>
      </c>
      <c r="W1319" s="282"/>
      <c r="X1319" s="282">
        <f t="shared" ca="1" si="61"/>
        <v>0</v>
      </c>
      <c r="Y1319" s="282"/>
      <c r="Z1319" s="282"/>
      <c r="AB1319" s="284" t="str">
        <f t="shared" si="62"/>
        <v/>
      </c>
    </row>
    <row r="1320" spans="1:28" s="283" customFormat="1" ht="20.25">
      <c r="A1320" s="235"/>
      <c r="B1320" s="236" t="str">
        <f>IF(LEN(A1320)=0,"",INDEX('Smelter Look-up'!$A:$A,MATCH($A1320,'Smelter Look-up'!$E:$E,0)))</f>
        <v/>
      </c>
      <c r="C1320" s="242" t="str">
        <f>IF(LEN(A1320)=0,"",INDEX('Smelter Look-up'!$C:$C,MATCH($A1320,'Smelter Look-up'!$E:$E,0)))</f>
        <v/>
      </c>
      <c r="D1320" s="236"/>
      <c r="E1320" s="236" t="str">
        <f ca="1">IF(ISERROR($V1320),"",OFFSET('Smelter Look-up'!$D$4,$V1320-4,0)&amp;"")</f>
        <v/>
      </c>
      <c r="F1320" s="236" t="str">
        <f ca="1">IF(ISERROR($V1320),"",OFFSET('Smelter Look-up'!$E$4,$V1320-4,0))</f>
        <v/>
      </c>
      <c r="G1320" s="236" t="str">
        <f ca="1">IF(C1320=$X$4,"Enter smelter details", IF(ISERROR($V1320),"",OFFSET('Smelter Look-up'!$F$4,$V1320-4,0)))</f>
        <v/>
      </c>
      <c r="H1320" s="237" t="str">
        <f ca="1">IF(ISERROR($V1320),"",OFFSET('Smelter Look-up'!$G$4,$V1320-4,0))</f>
        <v/>
      </c>
      <c r="I1320" s="238" t="str">
        <f ca="1">IF(ISERROR($V1320),"",OFFSET('Smelter Look-up'!$H$4,$V1320-4,0))</f>
        <v/>
      </c>
      <c r="J1320" s="238" t="str">
        <f ca="1">IF(ISERROR($V1320),"",OFFSET('Smelter Look-up'!$I$4,$V1320-4,0))</f>
        <v/>
      </c>
      <c r="K1320" s="240"/>
      <c r="L1320" s="240"/>
      <c r="M1320" s="240"/>
      <c r="N1320" s="240"/>
      <c r="O1320" s="240"/>
      <c r="P1320" s="239"/>
      <c r="Q1320" s="241"/>
      <c r="R1320" s="236" t="str">
        <f ca="1">IF(ISERROR($V1320),"",OFFSET('Smelter Look-up'!$C$4,$V1320-4,0)&amp;"")</f>
        <v/>
      </c>
      <c r="S1320" s="250" t="str">
        <f t="shared" ca="1" si="60"/>
        <v/>
      </c>
      <c r="T1320" s="250" t="str">
        <f ca="1">IF(B1320="","",IF(ISERROR(MATCH($J1320,SorP!$B$1:$B$6230,0)),"",INDIRECT("'SorP'!$A$"&amp;MATCH($J1320,SorP!$B$1:$B$6230,0))))</f>
        <v/>
      </c>
      <c r="U1320" s="280"/>
      <c r="V1320" s="281" t="e">
        <f>IF(C1320="",NA(),MATCH($B1320&amp;$C1320,'Smelter Look-up'!$J:$J,0))</f>
        <v>#N/A</v>
      </c>
      <c r="W1320" s="282"/>
      <c r="X1320" s="282">
        <f t="shared" ca="1" si="61"/>
        <v>0</v>
      </c>
      <c r="Y1320" s="282"/>
      <c r="Z1320" s="282"/>
      <c r="AB1320" s="284" t="str">
        <f t="shared" si="62"/>
        <v/>
      </c>
    </row>
    <row r="1321" spans="1:28" s="283" customFormat="1" ht="20.25">
      <c r="A1321" s="235"/>
      <c r="B1321" s="236" t="str">
        <f>IF(LEN(A1321)=0,"",INDEX('Smelter Look-up'!$A:$A,MATCH($A1321,'Smelter Look-up'!$E:$E,0)))</f>
        <v/>
      </c>
      <c r="C1321" s="242" t="str">
        <f>IF(LEN(A1321)=0,"",INDEX('Smelter Look-up'!$C:$C,MATCH($A1321,'Smelter Look-up'!$E:$E,0)))</f>
        <v/>
      </c>
      <c r="D1321" s="236"/>
      <c r="E1321" s="236" t="str">
        <f ca="1">IF(ISERROR($V1321),"",OFFSET('Smelter Look-up'!$D$4,$V1321-4,0)&amp;"")</f>
        <v/>
      </c>
      <c r="F1321" s="236" t="str">
        <f ca="1">IF(ISERROR($V1321),"",OFFSET('Smelter Look-up'!$E$4,$V1321-4,0))</f>
        <v/>
      </c>
      <c r="G1321" s="236" t="str">
        <f ca="1">IF(C1321=$X$4,"Enter smelter details", IF(ISERROR($V1321),"",OFFSET('Smelter Look-up'!$F$4,$V1321-4,0)))</f>
        <v/>
      </c>
      <c r="H1321" s="237" t="str">
        <f ca="1">IF(ISERROR($V1321),"",OFFSET('Smelter Look-up'!$G$4,$V1321-4,0))</f>
        <v/>
      </c>
      <c r="I1321" s="238" t="str">
        <f ca="1">IF(ISERROR($V1321),"",OFFSET('Smelter Look-up'!$H$4,$V1321-4,0))</f>
        <v/>
      </c>
      <c r="J1321" s="238" t="str">
        <f ca="1">IF(ISERROR($V1321),"",OFFSET('Smelter Look-up'!$I$4,$V1321-4,0))</f>
        <v/>
      </c>
      <c r="K1321" s="240"/>
      <c r="L1321" s="240"/>
      <c r="M1321" s="240"/>
      <c r="N1321" s="240"/>
      <c r="O1321" s="240"/>
      <c r="P1321" s="239"/>
      <c r="Q1321" s="241"/>
      <c r="R1321" s="236" t="str">
        <f ca="1">IF(ISERROR($V1321),"",OFFSET('Smelter Look-up'!$C$4,$V1321-4,0)&amp;"")</f>
        <v/>
      </c>
      <c r="S1321" s="250" t="str">
        <f t="shared" ca="1" si="60"/>
        <v/>
      </c>
      <c r="T1321" s="250" t="str">
        <f ca="1">IF(B1321="","",IF(ISERROR(MATCH($J1321,SorP!$B$1:$B$6230,0)),"",INDIRECT("'SorP'!$A$"&amp;MATCH($J1321,SorP!$B$1:$B$6230,0))))</f>
        <v/>
      </c>
      <c r="U1321" s="280"/>
      <c r="V1321" s="281" t="e">
        <f>IF(C1321="",NA(),MATCH($B1321&amp;$C1321,'Smelter Look-up'!$J:$J,0))</f>
        <v>#N/A</v>
      </c>
      <c r="W1321" s="282"/>
      <c r="X1321" s="282">
        <f t="shared" ca="1" si="61"/>
        <v>0</v>
      </c>
      <c r="Y1321" s="282"/>
      <c r="Z1321" s="282"/>
      <c r="AB1321" s="284" t="str">
        <f t="shared" si="62"/>
        <v/>
      </c>
    </row>
    <row r="1322" spans="1:28" s="283" customFormat="1" ht="20.25">
      <c r="A1322" s="235"/>
      <c r="B1322" s="236" t="str">
        <f>IF(LEN(A1322)=0,"",INDEX('Smelter Look-up'!$A:$A,MATCH($A1322,'Smelter Look-up'!$E:$E,0)))</f>
        <v/>
      </c>
      <c r="C1322" s="242" t="str">
        <f>IF(LEN(A1322)=0,"",INDEX('Smelter Look-up'!$C:$C,MATCH($A1322,'Smelter Look-up'!$E:$E,0)))</f>
        <v/>
      </c>
      <c r="D1322" s="236"/>
      <c r="E1322" s="236" t="str">
        <f ca="1">IF(ISERROR($V1322),"",OFFSET('Smelter Look-up'!$D$4,$V1322-4,0)&amp;"")</f>
        <v/>
      </c>
      <c r="F1322" s="236" t="str">
        <f ca="1">IF(ISERROR($V1322),"",OFFSET('Smelter Look-up'!$E$4,$V1322-4,0))</f>
        <v/>
      </c>
      <c r="G1322" s="236" t="str">
        <f ca="1">IF(C1322=$X$4,"Enter smelter details", IF(ISERROR($V1322),"",OFFSET('Smelter Look-up'!$F$4,$V1322-4,0)))</f>
        <v/>
      </c>
      <c r="H1322" s="237" t="str">
        <f ca="1">IF(ISERROR($V1322),"",OFFSET('Smelter Look-up'!$G$4,$V1322-4,0))</f>
        <v/>
      </c>
      <c r="I1322" s="238" t="str">
        <f ca="1">IF(ISERROR($V1322),"",OFFSET('Smelter Look-up'!$H$4,$V1322-4,0))</f>
        <v/>
      </c>
      <c r="J1322" s="238" t="str">
        <f ca="1">IF(ISERROR($V1322),"",OFFSET('Smelter Look-up'!$I$4,$V1322-4,0))</f>
        <v/>
      </c>
      <c r="K1322" s="240"/>
      <c r="L1322" s="240"/>
      <c r="M1322" s="240"/>
      <c r="N1322" s="240"/>
      <c r="O1322" s="240"/>
      <c r="P1322" s="239"/>
      <c r="Q1322" s="241"/>
      <c r="R1322" s="236" t="str">
        <f ca="1">IF(ISERROR($V1322),"",OFFSET('Smelter Look-up'!$C$4,$V1322-4,0)&amp;"")</f>
        <v/>
      </c>
      <c r="S1322" s="250" t="str">
        <f t="shared" ca="1" si="60"/>
        <v/>
      </c>
      <c r="T1322" s="250" t="str">
        <f ca="1">IF(B1322="","",IF(ISERROR(MATCH($J1322,SorP!$B$1:$B$6230,0)),"",INDIRECT("'SorP'!$A$"&amp;MATCH($J1322,SorP!$B$1:$B$6230,0))))</f>
        <v/>
      </c>
      <c r="U1322" s="280"/>
      <c r="V1322" s="281" t="e">
        <f>IF(C1322="",NA(),MATCH($B1322&amp;$C1322,'Smelter Look-up'!$J:$J,0))</f>
        <v>#N/A</v>
      </c>
      <c r="W1322" s="282"/>
      <c r="X1322" s="282">
        <f t="shared" ca="1" si="61"/>
        <v>0</v>
      </c>
      <c r="Y1322" s="282"/>
      <c r="Z1322" s="282"/>
      <c r="AB1322" s="284" t="str">
        <f t="shared" si="62"/>
        <v/>
      </c>
    </row>
    <row r="1323" spans="1:28" s="283" customFormat="1" ht="20.25">
      <c r="A1323" s="235"/>
      <c r="B1323" s="236" t="str">
        <f>IF(LEN(A1323)=0,"",INDEX('Smelter Look-up'!$A:$A,MATCH($A1323,'Smelter Look-up'!$E:$E,0)))</f>
        <v/>
      </c>
      <c r="C1323" s="242" t="str">
        <f>IF(LEN(A1323)=0,"",INDEX('Smelter Look-up'!$C:$C,MATCH($A1323,'Smelter Look-up'!$E:$E,0)))</f>
        <v/>
      </c>
      <c r="D1323" s="236"/>
      <c r="E1323" s="236" t="str">
        <f ca="1">IF(ISERROR($V1323),"",OFFSET('Smelter Look-up'!$D$4,$V1323-4,0)&amp;"")</f>
        <v/>
      </c>
      <c r="F1323" s="236" t="str">
        <f ca="1">IF(ISERROR($V1323),"",OFFSET('Smelter Look-up'!$E$4,$V1323-4,0))</f>
        <v/>
      </c>
      <c r="G1323" s="236" t="str">
        <f ca="1">IF(C1323=$X$4,"Enter smelter details", IF(ISERROR($V1323),"",OFFSET('Smelter Look-up'!$F$4,$V1323-4,0)))</f>
        <v/>
      </c>
      <c r="H1323" s="237" t="str">
        <f ca="1">IF(ISERROR($V1323),"",OFFSET('Smelter Look-up'!$G$4,$V1323-4,0))</f>
        <v/>
      </c>
      <c r="I1323" s="238" t="str">
        <f ca="1">IF(ISERROR($V1323),"",OFFSET('Smelter Look-up'!$H$4,$V1323-4,0))</f>
        <v/>
      </c>
      <c r="J1323" s="238" t="str">
        <f ca="1">IF(ISERROR($V1323),"",OFFSET('Smelter Look-up'!$I$4,$V1323-4,0))</f>
        <v/>
      </c>
      <c r="K1323" s="240"/>
      <c r="L1323" s="240"/>
      <c r="M1323" s="240"/>
      <c r="N1323" s="240"/>
      <c r="O1323" s="240"/>
      <c r="P1323" s="239"/>
      <c r="Q1323" s="241"/>
      <c r="R1323" s="236" t="str">
        <f ca="1">IF(ISERROR($V1323),"",OFFSET('Smelter Look-up'!$C$4,$V1323-4,0)&amp;"")</f>
        <v/>
      </c>
      <c r="S1323" s="250" t="str">
        <f t="shared" ca="1" si="60"/>
        <v/>
      </c>
      <c r="T1323" s="250" t="str">
        <f ca="1">IF(B1323="","",IF(ISERROR(MATCH($J1323,SorP!$B$1:$B$6230,0)),"",INDIRECT("'SorP'!$A$"&amp;MATCH($J1323,SorP!$B$1:$B$6230,0))))</f>
        <v/>
      </c>
      <c r="U1323" s="280"/>
      <c r="V1323" s="281" t="e">
        <f>IF(C1323="",NA(),MATCH($B1323&amp;$C1323,'Smelter Look-up'!$J:$J,0))</f>
        <v>#N/A</v>
      </c>
      <c r="W1323" s="282"/>
      <c r="X1323" s="282">
        <f t="shared" ca="1" si="61"/>
        <v>0</v>
      </c>
      <c r="Y1323" s="282"/>
      <c r="Z1323" s="282"/>
      <c r="AB1323" s="284" t="str">
        <f t="shared" si="62"/>
        <v/>
      </c>
    </row>
    <row r="1324" spans="1:28" s="283" customFormat="1" ht="20.25">
      <c r="A1324" s="235"/>
      <c r="B1324" s="236" t="str">
        <f>IF(LEN(A1324)=0,"",INDEX('Smelter Look-up'!$A:$A,MATCH($A1324,'Smelter Look-up'!$E:$E,0)))</f>
        <v/>
      </c>
      <c r="C1324" s="242" t="str">
        <f>IF(LEN(A1324)=0,"",INDEX('Smelter Look-up'!$C:$C,MATCH($A1324,'Smelter Look-up'!$E:$E,0)))</f>
        <v/>
      </c>
      <c r="D1324" s="236"/>
      <c r="E1324" s="236" t="str">
        <f ca="1">IF(ISERROR($V1324),"",OFFSET('Smelter Look-up'!$D$4,$V1324-4,0)&amp;"")</f>
        <v/>
      </c>
      <c r="F1324" s="236" t="str">
        <f ca="1">IF(ISERROR($V1324),"",OFFSET('Smelter Look-up'!$E$4,$V1324-4,0))</f>
        <v/>
      </c>
      <c r="G1324" s="236" t="str">
        <f ca="1">IF(C1324=$X$4,"Enter smelter details", IF(ISERROR($V1324),"",OFFSET('Smelter Look-up'!$F$4,$V1324-4,0)))</f>
        <v/>
      </c>
      <c r="H1324" s="237" t="str">
        <f ca="1">IF(ISERROR($V1324),"",OFFSET('Smelter Look-up'!$G$4,$V1324-4,0))</f>
        <v/>
      </c>
      <c r="I1324" s="238" t="str">
        <f ca="1">IF(ISERROR($V1324),"",OFFSET('Smelter Look-up'!$H$4,$V1324-4,0))</f>
        <v/>
      </c>
      <c r="J1324" s="238" t="str">
        <f ca="1">IF(ISERROR($V1324),"",OFFSET('Smelter Look-up'!$I$4,$V1324-4,0))</f>
        <v/>
      </c>
      <c r="K1324" s="240"/>
      <c r="L1324" s="240"/>
      <c r="M1324" s="240"/>
      <c r="N1324" s="240"/>
      <c r="O1324" s="240"/>
      <c r="P1324" s="239"/>
      <c r="Q1324" s="241"/>
      <c r="R1324" s="236" t="str">
        <f ca="1">IF(ISERROR($V1324),"",OFFSET('Smelter Look-up'!$C$4,$V1324-4,0)&amp;"")</f>
        <v/>
      </c>
      <c r="S1324" s="250" t="str">
        <f t="shared" ca="1" si="60"/>
        <v/>
      </c>
      <c r="T1324" s="250" t="str">
        <f ca="1">IF(B1324="","",IF(ISERROR(MATCH($J1324,SorP!$B$1:$B$6230,0)),"",INDIRECT("'SorP'!$A$"&amp;MATCH($J1324,SorP!$B$1:$B$6230,0))))</f>
        <v/>
      </c>
      <c r="U1324" s="280"/>
      <c r="V1324" s="281" t="e">
        <f>IF(C1324="",NA(),MATCH($B1324&amp;$C1324,'Smelter Look-up'!$J:$J,0))</f>
        <v>#N/A</v>
      </c>
      <c r="W1324" s="282"/>
      <c r="X1324" s="282">
        <f t="shared" ca="1" si="61"/>
        <v>0</v>
      </c>
      <c r="Y1324" s="282"/>
      <c r="Z1324" s="282"/>
      <c r="AB1324" s="284" t="str">
        <f t="shared" si="62"/>
        <v/>
      </c>
    </row>
    <row r="1325" spans="1:28" s="283" customFormat="1" ht="20.25">
      <c r="A1325" s="235"/>
      <c r="B1325" s="236" t="str">
        <f>IF(LEN(A1325)=0,"",INDEX('Smelter Look-up'!$A:$A,MATCH($A1325,'Smelter Look-up'!$E:$E,0)))</f>
        <v/>
      </c>
      <c r="C1325" s="242" t="str">
        <f>IF(LEN(A1325)=0,"",INDEX('Smelter Look-up'!$C:$C,MATCH($A1325,'Smelter Look-up'!$E:$E,0)))</f>
        <v/>
      </c>
      <c r="D1325" s="236"/>
      <c r="E1325" s="236" t="str">
        <f ca="1">IF(ISERROR($V1325),"",OFFSET('Smelter Look-up'!$D$4,$V1325-4,0)&amp;"")</f>
        <v/>
      </c>
      <c r="F1325" s="236" t="str">
        <f ca="1">IF(ISERROR($V1325),"",OFFSET('Smelter Look-up'!$E$4,$V1325-4,0))</f>
        <v/>
      </c>
      <c r="G1325" s="236" t="str">
        <f ca="1">IF(C1325=$X$4,"Enter smelter details", IF(ISERROR($V1325),"",OFFSET('Smelter Look-up'!$F$4,$V1325-4,0)))</f>
        <v/>
      </c>
      <c r="H1325" s="237" t="str">
        <f ca="1">IF(ISERROR($V1325),"",OFFSET('Smelter Look-up'!$G$4,$V1325-4,0))</f>
        <v/>
      </c>
      <c r="I1325" s="238" t="str">
        <f ca="1">IF(ISERROR($V1325),"",OFFSET('Smelter Look-up'!$H$4,$V1325-4,0))</f>
        <v/>
      </c>
      <c r="J1325" s="238" t="str">
        <f ca="1">IF(ISERROR($V1325),"",OFFSET('Smelter Look-up'!$I$4,$V1325-4,0))</f>
        <v/>
      </c>
      <c r="K1325" s="240"/>
      <c r="L1325" s="240"/>
      <c r="M1325" s="240"/>
      <c r="N1325" s="240"/>
      <c r="O1325" s="240"/>
      <c r="P1325" s="239"/>
      <c r="Q1325" s="241"/>
      <c r="R1325" s="236" t="str">
        <f ca="1">IF(ISERROR($V1325),"",OFFSET('Smelter Look-up'!$C$4,$V1325-4,0)&amp;"")</f>
        <v/>
      </c>
      <c r="S1325" s="250" t="str">
        <f t="shared" ca="1" si="60"/>
        <v/>
      </c>
      <c r="T1325" s="250" t="str">
        <f ca="1">IF(B1325="","",IF(ISERROR(MATCH($J1325,SorP!$B$1:$B$6230,0)),"",INDIRECT("'SorP'!$A$"&amp;MATCH($J1325,SorP!$B$1:$B$6230,0))))</f>
        <v/>
      </c>
      <c r="U1325" s="280"/>
      <c r="V1325" s="281" t="e">
        <f>IF(C1325="",NA(),MATCH($B1325&amp;$C1325,'Smelter Look-up'!$J:$J,0))</f>
        <v>#N/A</v>
      </c>
      <c r="W1325" s="282"/>
      <c r="X1325" s="282">
        <f t="shared" ca="1" si="61"/>
        <v>0</v>
      </c>
      <c r="Y1325" s="282"/>
      <c r="Z1325" s="282"/>
      <c r="AB1325" s="284" t="str">
        <f t="shared" si="62"/>
        <v/>
      </c>
    </row>
    <row r="1326" spans="1:28" s="283" customFormat="1" ht="20.25">
      <c r="A1326" s="235"/>
      <c r="B1326" s="236" t="str">
        <f>IF(LEN(A1326)=0,"",INDEX('Smelter Look-up'!$A:$A,MATCH($A1326,'Smelter Look-up'!$E:$E,0)))</f>
        <v/>
      </c>
      <c r="C1326" s="242" t="str">
        <f>IF(LEN(A1326)=0,"",INDEX('Smelter Look-up'!$C:$C,MATCH($A1326,'Smelter Look-up'!$E:$E,0)))</f>
        <v/>
      </c>
      <c r="D1326" s="236"/>
      <c r="E1326" s="236" t="str">
        <f ca="1">IF(ISERROR($V1326),"",OFFSET('Smelter Look-up'!$D$4,$V1326-4,0)&amp;"")</f>
        <v/>
      </c>
      <c r="F1326" s="236" t="str">
        <f ca="1">IF(ISERROR($V1326),"",OFFSET('Smelter Look-up'!$E$4,$V1326-4,0))</f>
        <v/>
      </c>
      <c r="G1326" s="236" t="str">
        <f ca="1">IF(C1326=$X$4,"Enter smelter details", IF(ISERROR($V1326),"",OFFSET('Smelter Look-up'!$F$4,$V1326-4,0)))</f>
        <v/>
      </c>
      <c r="H1326" s="237" t="str">
        <f ca="1">IF(ISERROR($V1326),"",OFFSET('Smelter Look-up'!$G$4,$V1326-4,0))</f>
        <v/>
      </c>
      <c r="I1326" s="238" t="str">
        <f ca="1">IF(ISERROR($V1326),"",OFFSET('Smelter Look-up'!$H$4,$V1326-4,0))</f>
        <v/>
      </c>
      <c r="J1326" s="238" t="str">
        <f ca="1">IF(ISERROR($V1326),"",OFFSET('Smelter Look-up'!$I$4,$V1326-4,0))</f>
        <v/>
      </c>
      <c r="K1326" s="240"/>
      <c r="L1326" s="240"/>
      <c r="M1326" s="240"/>
      <c r="N1326" s="240"/>
      <c r="O1326" s="240"/>
      <c r="P1326" s="239"/>
      <c r="Q1326" s="241"/>
      <c r="R1326" s="236" t="str">
        <f ca="1">IF(ISERROR($V1326),"",OFFSET('Smelter Look-up'!$C$4,$V1326-4,0)&amp;"")</f>
        <v/>
      </c>
      <c r="S1326" s="250" t="str">
        <f t="shared" ca="1" si="60"/>
        <v/>
      </c>
      <c r="T1326" s="250" t="str">
        <f ca="1">IF(B1326="","",IF(ISERROR(MATCH($J1326,SorP!$B$1:$B$6230,0)),"",INDIRECT("'SorP'!$A$"&amp;MATCH($J1326,SorP!$B$1:$B$6230,0))))</f>
        <v/>
      </c>
      <c r="U1326" s="280"/>
      <c r="V1326" s="281" t="e">
        <f>IF(C1326="",NA(),MATCH($B1326&amp;$C1326,'Smelter Look-up'!$J:$J,0))</f>
        <v>#N/A</v>
      </c>
      <c r="W1326" s="282"/>
      <c r="X1326" s="282">
        <f t="shared" ca="1" si="61"/>
        <v>0</v>
      </c>
      <c r="Y1326" s="282"/>
      <c r="Z1326" s="282"/>
      <c r="AB1326" s="284" t="str">
        <f t="shared" si="62"/>
        <v/>
      </c>
    </row>
    <row r="1327" spans="1:28" s="283" customFormat="1" ht="20.25">
      <c r="A1327" s="235"/>
      <c r="B1327" s="236" t="str">
        <f>IF(LEN(A1327)=0,"",INDEX('Smelter Look-up'!$A:$A,MATCH($A1327,'Smelter Look-up'!$E:$E,0)))</f>
        <v/>
      </c>
      <c r="C1327" s="242" t="str">
        <f>IF(LEN(A1327)=0,"",INDEX('Smelter Look-up'!$C:$C,MATCH($A1327,'Smelter Look-up'!$E:$E,0)))</f>
        <v/>
      </c>
      <c r="D1327" s="236"/>
      <c r="E1327" s="236" t="str">
        <f ca="1">IF(ISERROR($V1327),"",OFFSET('Smelter Look-up'!$D$4,$V1327-4,0)&amp;"")</f>
        <v/>
      </c>
      <c r="F1327" s="236" t="str">
        <f ca="1">IF(ISERROR($V1327),"",OFFSET('Smelter Look-up'!$E$4,$V1327-4,0))</f>
        <v/>
      </c>
      <c r="G1327" s="236" t="str">
        <f ca="1">IF(C1327=$X$4,"Enter smelter details", IF(ISERROR($V1327),"",OFFSET('Smelter Look-up'!$F$4,$V1327-4,0)))</f>
        <v/>
      </c>
      <c r="H1327" s="237" t="str">
        <f ca="1">IF(ISERROR($V1327),"",OFFSET('Smelter Look-up'!$G$4,$V1327-4,0))</f>
        <v/>
      </c>
      <c r="I1327" s="238" t="str">
        <f ca="1">IF(ISERROR($V1327),"",OFFSET('Smelter Look-up'!$H$4,$V1327-4,0))</f>
        <v/>
      </c>
      <c r="J1327" s="238" t="str">
        <f ca="1">IF(ISERROR($V1327),"",OFFSET('Smelter Look-up'!$I$4,$V1327-4,0))</f>
        <v/>
      </c>
      <c r="K1327" s="240"/>
      <c r="L1327" s="240"/>
      <c r="M1327" s="240"/>
      <c r="N1327" s="240"/>
      <c r="O1327" s="240"/>
      <c r="P1327" s="239"/>
      <c r="Q1327" s="241"/>
      <c r="R1327" s="236" t="str">
        <f ca="1">IF(ISERROR($V1327),"",OFFSET('Smelter Look-up'!$C$4,$V1327-4,0)&amp;"")</f>
        <v/>
      </c>
      <c r="S1327" s="250" t="str">
        <f t="shared" ca="1" si="60"/>
        <v/>
      </c>
      <c r="T1327" s="250" t="str">
        <f ca="1">IF(B1327="","",IF(ISERROR(MATCH($J1327,SorP!$B$1:$B$6230,0)),"",INDIRECT("'SorP'!$A$"&amp;MATCH($J1327,SorP!$B$1:$B$6230,0))))</f>
        <v/>
      </c>
      <c r="U1327" s="280"/>
      <c r="V1327" s="281" t="e">
        <f>IF(C1327="",NA(),MATCH($B1327&amp;$C1327,'Smelter Look-up'!$J:$J,0))</f>
        <v>#N/A</v>
      </c>
      <c r="W1327" s="282"/>
      <c r="X1327" s="282">
        <f t="shared" ca="1" si="61"/>
        <v>0</v>
      </c>
      <c r="Y1327" s="282"/>
      <c r="Z1327" s="282"/>
      <c r="AB1327" s="284" t="str">
        <f t="shared" si="62"/>
        <v/>
      </c>
    </row>
    <row r="1328" spans="1:28" s="283" customFormat="1" ht="20.25">
      <c r="A1328" s="235"/>
      <c r="B1328" s="236" t="str">
        <f>IF(LEN(A1328)=0,"",INDEX('Smelter Look-up'!$A:$A,MATCH($A1328,'Smelter Look-up'!$E:$E,0)))</f>
        <v/>
      </c>
      <c r="C1328" s="242" t="str">
        <f>IF(LEN(A1328)=0,"",INDEX('Smelter Look-up'!$C:$C,MATCH($A1328,'Smelter Look-up'!$E:$E,0)))</f>
        <v/>
      </c>
      <c r="D1328" s="236"/>
      <c r="E1328" s="236" t="str">
        <f ca="1">IF(ISERROR($V1328),"",OFFSET('Smelter Look-up'!$D$4,$V1328-4,0)&amp;"")</f>
        <v/>
      </c>
      <c r="F1328" s="236" t="str">
        <f ca="1">IF(ISERROR($V1328),"",OFFSET('Smelter Look-up'!$E$4,$V1328-4,0))</f>
        <v/>
      </c>
      <c r="G1328" s="236" t="str">
        <f ca="1">IF(C1328=$X$4,"Enter smelter details", IF(ISERROR($V1328),"",OFFSET('Smelter Look-up'!$F$4,$V1328-4,0)))</f>
        <v/>
      </c>
      <c r="H1328" s="237" t="str">
        <f ca="1">IF(ISERROR($V1328),"",OFFSET('Smelter Look-up'!$G$4,$V1328-4,0))</f>
        <v/>
      </c>
      <c r="I1328" s="238" t="str">
        <f ca="1">IF(ISERROR($V1328),"",OFFSET('Smelter Look-up'!$H$4,$V1328-4,0))</f>
        <v/>
      </c>
      <c r="J1328" s="238" t="str">
        <f ca="1">IF(ISERROR($V1328),"",OFFSET('Smelter Look-up'!$I$4,$V1328-4,0))</f>
        <v/>
      </c>
      <c r="K1328" s="240"/>
      <c r="L1328" s="240"/>
      <c r="M1328" s="240"/>
      <c r="N1328" s="240"/>
      <c r="O1328" s="240"/>
      <c r="P1328" s="239"/>
      <c r="Q1328" s="241"/>
      <c r="R1328" s="236" t="str">
        <f ca="1">IF(ISERROR($V1328),"",OFFSET('Smelter Look-up'!$C$4,$V1328-4,0)&amp;"")</f>
        <v/>
      </c>
      <c r="S1328" s="250" t="str">
        <f t="shared" ca="1" si="60"/>
        <v/>
      </c>
      <c r="T1328" s="250" t="str">
        <f ca="1">IF(B1328="","",IF(ISERROR(MATCH($J1328,SorP!$B$1:$B$6230,0)),"",INDIRECT("'SorP'!$A$"&amp;MATCH($J1328,SorP!$B$1:$B$6230,0))))</f>
        <v/>
      </c>
      <c r="U1328" s="280"/>
      <c r="V1328" s="281" t="e">
        <f>IF(C1328="",NA(),MATCH($B1328&amp;$C1328,'Smelter Look-up'!$J:$J,0))</f>
        <v>#N/A</v>
      </c>
      <c r="W1328" s="282"/>
      <c r="X1328" s="282">
        <f t="shared" ca="1" si="61"/>
        <v>0</v>
      </c>
      <c r="Y1328" s="282"/>
      <c r="Z1328" s="282"/>
      <c r="AB1328" s="284" t="str">
        <f t="shared" si="62"/>
        <v/>
      </c>
    </row>
    <row r="1329" spans="1:28" s="283" customFormat="1" ht="20.25">
      <c r="A1329" s="235"/>
      <c r="B1329" s="236" t="str">
        <f>IF(LEN(A1329)=0,"",INDEX('Smelter Look-up'!$A:$A,MATCH($A1329,'Smelter Look-up'!$E:$E,0)))</f>
        <v/>
      </c>
      <c r="C1329" s="242" t="str">
        <f>IF(LEN(A1329)=0,"",INDEX('Smelter Look-up'!$C:$C,MATCH($A1329,'Smelter Look-up'!$E:$E,0)))</f>
        <v/>
      </c>
      <c r="D1329" s="236"/>
      <c r="E1329" s="236" t="str">
        <f ca="1">IF(ISERROR($V1329),"",OFFSET('Smelter Look-up'!$D$4,$V1329-4,0)&amp;"")</f>
        <v/>
      </c>
      <c r="F1329" s="236" t="str">
        <f ca="1">IF(ISERROR($V1329),"",OFFSET('Smelter Look-up'!$E$4,$V1329-4,0))</f>
        <v/>
      </c>
      <c r="G1329" s="236" t="str">
        <f ca="1">IF(C1329=$X$4,"Enter smelter details", IF(ISERROR($V1329),"",OFFSET('Smelter Look-up'!$F$4,$V1329-4,0)))</f>
        <v/>
      </c>
      <c r="H1329" s="237" t="str">
        <f ca="1">IF(ISERROR($V1329),"",OFFSET('Smelter Look-up'!$G$4,$V1329-4,0))</f>
        <v/>
      </c>
      <c r="I1329" s="238" t="str">
        <f ca="1">IF(ISERROR($V1329),"",OFFSET('Smelter Look-up'!$H$4,$V1329-4,0))</f>
        <v/>
      </c>
      <c r="J1329" s="238" t="str">
        <f ca="1">IF(ISERROR($V1329),"",OFFSET('Smelter Look-up'!$I$4,$V1329-4,0))</f>
        <v/>
      </c>
      <c r="K1329" s="240"/>
      <c r="L1329" s="240"/>
      <c r="M1329" s="240"/>
      <c r="N1329" s="240"/>
      <c r="O1329" s="240"/>
      <c r="P1329" s="239"/>
      <c r="Q1329" s="241"/>
      <c r="R1329" s="236" t="str">
        <f ca="1">IF(ISERROR($V1329),"",OFFSET('Smelter Look-up'!$C$4,$V1329-4,0)&amp;"")</f>
        <v/>
      </c>
      <c r="S1329" s="250" t="str">
        <f t="shared" ca="1" si="60"/>
        <v/>
      </c>
      <c r="T1329" s="250" t="str">
        <f ca="1">IF(B1329="","",IF(ISERROR(MATCH($J1329,SorP!$B$1:$B$6230,0)),"",INDIRECT("'SorP'!$A$"&amp;MATCH($J1329,SorP!$B$1:$B$6230,0))))</f>
        <v/>
      </c>
      <c r="U1329" s="280"/>
      <c r="V1329" s="281" t="e">
        <f>IF(C1329="",NA(),MATCH($B1329&amp;$C1329,'Smelter Look-up'!$J:$J,0))</f>
        <v>#N/A</v>
      </c>
      <c r="W1329" s="282"/>
      <c r="X1329" s="282">
        <f t="shared" ca="1" si="61"/>
        <v>0</v>
      </c>
      <c r="Y1329" s="282"/>
      <c r="Z1329" s="282"/>
      <c r="AB1329" s="284" t="str">
        <f t="shared" si="62"/>
        <v/>
      </c>
    </row>
    <row r="1330" spans="1:28" s="283" customFormat="1" ht="20.25">
      <c r="A1330" s="235"/>
      <c r="B1330" s="236" t="str">
        <f>IF(LEN(A1330)=0,"",INDEX('Smelter Look-up'!$A:$A,MATCH($A1330,'Smelter Look-up'!$E:$E,0)))</f>
        <v/>
      </c>
      <c r="C1330" s="242" t="str">
        <f>IF(LEN(A1330)=0,"",INDEX('Smelter Look-up'!$C:$C,MATCH($A1330,'Smelter Look-up'!$E:$E,0)))</f>
        <v/>
      </c>
      <c r="D1330" s="236"/>
      <c r="E1330" s="236" t="str">
        <f ca="1">IF(ISERROR($V1330),"",OFFSET('Smelter Look-up'!$D$4,$V1330-4,0)&amp;"")</f>
        <v/>
      </c>
      <c r="F1330" s="236" t="str">
        <f ca="1">IF(ISERROR($V1330),"",OFFSET('Smelter Look-up'!$E$4,$V1330-4,0))</f>
        <v/>
      </c>
      <c r="G1330" s="236" t="str">
        <f ca="1">IF(C1330=$X$4,"Enter smelter details", IF(ISERROR($V1330),"",OFFSET('Smelter Look-up'!$F$4,$V1330-4,0)))</f>
        <v/>
      </c>
      <c r="H1330" s="237" t="str">
        <f ca="1">IF(ISERROR($V1330),"",OFFSET('Smelter Look-up'!$G$4,$V1330-4,0))</f>
        <v/>
      </c>
      <c r="I1330" s="238" t="str">
        <f ca="1">IF(ISERROR($V1330),"",OFFSET('Smelter Look-up'!$H$4,$V1330-4,0))</f>
        <v/>
      </c>
      <c r="J1330" s="238" t="str">
        <f ca="1">IF(ISERROR($V1330),"",OFFSET('Smelter Look-up'!$I$4,$V1330-4,0))</f>
        <v/>
      </c>
      <c r="K1330" s="240"/>
      <c r="L1330" s="240"/>
      <c r="M1330" s="240"/>
      <c r="N1330" s="240"/>
      <c r="O1330" s="240"/>
      <c r="P1330" s="239"/>
      <c r="Q1330" s="241"/>
      <c r="R1330" s="236" t="str">
        <f ca="1">IF(ISERROR($V1330),"",OFFSET('Smelter Look-up'!$C$4,$V1330-4,0)&amp;"")</f>
        <v/>
      </c>
      <c r="S1330" s="250" t="str">
        <f t="shared" ca="1" si="60"/>
        <v/>
      </c>
      <c r="T1330" s="250" t="str">
        <f ca="1">IF(B1330="","",IF(ISERROR(MATCH($J1330,SorP!$B$1:$B$6230,0)),"",INDIRECT("'SorP'!$A$"&amp;MATCH($J1330,SorP!$B$1:$B$6230,0))))</f>
        <v/>
      </c>
      <c r="U1330" s="280"/>
      <c r="V1330" s="281" t="e">
        <f>IF(C1330="",NA(),MATCH($B1330&amp;$C1330,'Smelter Look-up'!$J:$J,0))</f>
        <v>#N/A</v>
      </c>
      <c r="W1330" s="282"/>
      <c r="X1330" s="282">
        <f t="shared" ca="1" si="61"/>
        <v>0</v>
      </c>
      <c r="Y1330" s="282"/>
      <c r="Z1330" s="282"/>
      <c r="AB1330" s="284" t="str">
        <f t="shared" si="62"/>
        <v/>
      </c>
    </row>
    <row r="1331" spans="1:28" s="283" customFormat="1" ht="20.25">
      <c r="A1331" s="235"/>
      <c r="B1331" s="236" t="str">
        <f>IF(LEN(A1331)=0,"",INDEX('Smelter Look-up'!$A:$A,MATCH($A1331,'Smelter Look-up'!$E:$E,0)))</f>
        <v/>
      </c>
      <c r="C1331" s="242" t="str">
        <f>IF(LEN(A1331)=0,"",INDEX('Smelter Look-up'!$C:$C,MATCH($A1331,'Smelter Look-up'!$E:$E,0)))</f>
        <v/>
      </c>
      <c r="D1331" s="236"/>
      <c r="E1331" s="236" t="str">
        <f ca="1">IF(ISERROR($V1331),"",OFFSET('Smelter Look-up'!$D$4,$V1331-4,0)&amp;"")</f>
        <v/>
      </c>
      <c r="F1331" s="236" t="str">
        <f ca="1">IF(ISERROR($V1331),"",OFFSET('Smelter Look-up'!$E$4,$V1331-4,0))</f>
        <v/>
      </c>
      <c r="G1331" s="236" t="str">
        <f ca="1">IF(C1331=$X$4,"Enter smelter details", IF(ISERROR($V1331),"",OFFSET('Smelter Look-up'!$F$4,$V1331-4,0)))</f>
        <v/>
      </c>
      <c r="H1331" s="237" t="str">
        <f ca="1">IF(ISERROR($V1331),"",OFFSET('Smelter Look-up'!$G$4,$V1331-4,0))</f>
        <v/>
      </c>
      <c r="I1331" s="238" t="str">
        <f ca="1">IF(ISERROR($V1331),"",OFFSET('Smelter Look-up'!$H$4,$V1331-4,0))</f>
        <v/>
      </c>
      <c r="J1331" s="238" t="str">
        <f ca="1">IF(ISERROR($V1331),"",OFFSET('Smelter Look-up'!$I$4,$V1331-4,0))</f>
        <v/>
      </c>
      <c r="K1331" s="240"/>
      <c r="L1331" s="240"/>
      <c r="M1331" s="240"/>
      <c r="N1331" s="240"/>
      <c r="O1331" s="240"/>
      <c r="P1331" s="239"/>
      <c r="Q1331" s="241"/>
      <c r="R1331" s="236" t="str">
        <f ca="1">IF(ISERROR($V1331),"",OFFSET('Smelter Look-up'!$C$4,$V1331-4,0)&amp;"")</f>
        <v/>
      </c>
      <c r="S1331" s="250" t="str">
        <f t="shared" ca="1" si="60"/>
        <v/>
      </c>
      <c r="T1331" s="250" t="str">
        <f ca="1">IF(B1331="","",IF(ISERROR(MATCH($J1331,SorP!$B$1:$B$6230,0)),"",INDIRECT("'SorP'!$A$"&amp;MATCH($J1331,SorP!$B$1:$B$6230,0))))</f>
        <v/>
      </c>
      <c r="U1331" s="280"/>
      <c r="V1331" s="281" t="e">
        <f>IF(C1331="",NA(),MATCH($B1331&amp;$C1331,'Smelter Look-up'!$J:$J,0))</f>
        <v>#N/A</v>
      </c>
      <c r="W1331" s="282"/>
      <c r="X1331" s="282">
        <f t="shared" ca="1" si="61"/>
        <v>0</v>
      </c>
      <c r="Y1331" s="282"/>
      <c r="Z1331" s="282"/>
      <c r="AB1331" s="284" t="str">
        <f t="shared" si="62"/>
        <v/>
      </c>
    </row>
    <row r="1332" spans="1:28" s="283" customFormat="1" ht="20.25">
      <c r="A1332" s="235"/>
      <c r="B1332" s="236" t="str">
        <f>IF(LEN(A1332)=0,"",INDEX('Smelter Look-up'!$A:$A,MATCH($A1332,'Smelter Look-up'!$E:$E,0)))</f>
        <v/>
      </c>
      <c r="C1332" s="242" t="str">
        <f>IF(LEN(A1332)=0,"",INDEX('Smelter Look-up'!$C:$C,MATCH($A1332,'Smelter Look-up'!$E:$E,0)))</f>
        <v/>
      </c>
      <c r="D1332" s="236"/>
      <c r="E1332" s="236" t="str">
        <f ca="1">IF(ISERROR($V1332),"",OFFSET('Smelter Look-up'!$D$4,$V1332-4,0)&amp;"")</f>
        <v/>
      </c>
      <c r="F1332" s="236" t="str">
        <f ca="1">IF(ISERROR($V1332),"",OFFSET('Smelter Look-up'!$E$4,$V1332-4,0))</f>
        <v/>
      </c>
      <c r="G1332" s="236" t="str">
        <f ca="1">IF(C1332=$X$4,"Enter smelter details", IF(ISERROR($V1332),"",OFFSET('Smelter Look-up'!$F$4,$V1332-4,0)))</f>
        <v/>
      </c>
      <c r="H1332" s="237" t="str">
        <f ca="1">IF(ISERROR($V1332),"",OFFSET('Smelter Look-up'!$G$4,$V1332-4,0))</f>
        <v/>
      </c>
      <c r="I1332" s="238" t="str">
        <f ca="1">IF(ISERROR($V1332),"",OFFSET('Smelter Look-up'!$H$4,$V1332-4,0))</f>
        <v/>
      </c>
      <c r="J1332" s="238" t="str">
        <f ca="1">IF(ISERROR($V1332),"",OFFSET('Smelter Look-up'!$I$4,$V1332-4,0))</f>
        <v/>
      </c>
      <c r="K1332" s="240"/>
      <c r="L1332" s="240"/>
      <c r="M1332" s="240"/>
      <c r="N1332" s="240"/>
      <c r="O1332" s="240"/>
      <c r="P1332" s="239"/>
      <c r="Q1332" s="241"/>
      <c r="R1332" s="236" t="str">
        <f ca="1">IF(ISERROR($V1332),"",OFFSET('Smelter Look-up'!$C$4,$V1332-4,0)&amp;"")</f>
        <v/>
      </c>
      <c r="S1332" s="250" t="str">
        <f t="shared" ca="1" si="60"/>
        <v/>
      </c>
      <c r="T1332" s="250" t="str">
        <f ca="1">IF(B1332="","",IF(ISERROR(MATCH($J1332,SorP!$B$1:$B$6230,0)),"",INDIRECT("'SorP'!$A$"&amp;MATCH($J1332,SorP!$B$1:$B$6230,0))))</f>
        <v/>
      </c>
      <c r="U1332" s="280"/>
      <c r="V1332" s="281" t="e">
        <f>IF(C1332="",NA(),MATCH($B1332&amp;$C1332,'Smelter Look-up'!$J:$J,0))</f>
        <v>#N/A</v>
      </c>
      <c r="W1332" s="282"/>
      <c r="X1332" s="282">
        <f t="shared" ca="1" si="61"/>
        <v>0</v>
      </c>
      <c r="Y1332" s="282"/>
      <c r="Z1332" s="282"/>
      <c r="AB1332" s="284" t="str">
        <f t="shared" si="62"/>
        <v/>
      </c>
    </row>
    <row r="1333" spans="1:28" s="283" customFormat="1" ht="20.25">
      <c r="A1333" s="235"/>
      <c r="B1333" s="236" t="str">
        <f>IF(LEN(A1333)=0,"",INDEX('Smelter Look-up'!$A:$A,MATCH($A1333,'Smelter Look-up'!$E:$E,0)))</f>
        <v/>
      </c>
      <c r="C1333" s="242" t="str">
        <f>IF(LEN(A1333)=0,"",INDEX('Smelter Look-up'!$C:$C,MATCH($A1333,'Smelter Look-up'!$E:$E,0)))</f>
        <v/>
      </c>
      <c r="D1333" s="236"/>
      <c r="E1333" s="236" t="str">
        <f ca="1">IF(ISERROR($V1333),"",OFFSET('Smelter Look-up'!$D$4,$V1333-4,0)&amp;"")</f>
        <v/>
      </c>
      <c r="F1333" s="236" t="str">
        <f ca="1">IF(ISERROR($V1333),"",OFFSET('Smelter Look-up'!$E$4,$V1333-4,0))</f>
        <v/>
      </c>
      <c r="G1333" s="236" t="str">
        <f ca="1">IF(C1333=$X$4,"Enter smelter details", IF(ISERROR($V1333),"",OFFSET('Smelter Look-up'!$F$4,$V1333-4,0)))</f>
        <v/>
      </c>
      <c r="H1333" s="237" t="str">
        <f ca="1">IF(ISERROR($V1333),"",OFFSET('Smelter Look-up'!$G$4,$V1333-4,0))</f>
        <v/>
      </c>
      <c r="I1333" s="238" t="str">
        <f ca="1">IF(ISERROR($V1333),"",OFFSET('Smelter Look-up'!$H$4,$V1333-4,0))</f>
        <v/>
      </c>
      <c r="J1333" s="238" t="str">
        <f ca="1">IF(ISERROR($V1333),"",OFFSET('Smelter Look-up'!$I$4,$V1333-4,0))</f>
        <v/>
      </c>
      <c r="K1333" s="240"/>
      <c r="L1333" s="240"/>
      <c r="M1333" s="240"/>
      <c r="N1333" s="240"/>
      <c r="O1333" s="240"/>
      <c r="P1333" s="239"/>
      <c r="Q1333" s="241"/>
      <c r="R1333" s="236" t="str">
        <f ca="1">IF(ISERROR($V1333),"",OFFSET('Smelter Look-up'!$C$4,$V1333-4,0)&amp;"")</f>
        <v/>
      </c>
      <c r="S1333" s="250" t="str">
        <f t="shared" ca="1" si="60"/>
        <v/>
      </c>
      <c r="T1333" s="250" t="str">
        <f ca="1">IF(B1333="","",IF(ISERROR(MATCH($J1333,SorP!$B$1:$B$6230,0)),"",INDIRECT("'SorP'!$A$"&amp;MATCH($J1333,SorP!$B$1:$B$6230,0))))</f>
        <v/>
      </c>
      <c r="U1333" s="280"/>
      <c r="V1333" s="281" t="e">
        <f>IF(C1333="",NA(),MATCH($B1333&amp;$C1333,'Smelter Look-up'!$J:$J,0))</f>
        <v>#N/A</v>
      </c>
      <c r="W1333" s="282"/>
      <c r="X1333" s="282">
        <f t="shared" ca="1" si="61"/>
        <v>0</v>
      </c>
      <c r="Y1333" s="282"/>
      <c r="Z1333" s="282"/>
      <c r="AB1333" s="284" t="str">
        <f t="shared" si="62"/>
        <v/>
      </c>
    </row>
    <row r="1334" spans="1:28" s="283" customFormat="1" ht="20.25">
      <c r="A1334" s="235"/>
      <c r="B1334" s="236" t="str">
        <f>IF(LEN(A1334)=0,"",INDEX('Smelter Look-up'!$A:$A,MATCH($A1334,'Smelter Look-up'!$E:$E,0)))</f>
        <v/>
      </c>
      <c r="C1334" s="242" t="str">
        <f>IF(LEN(A1334)=0,"",INDEX('Smelter Look-up'!$C:$C,MATCH($A1334,'Smelter Look-up'!$E:$E,0)))</f>
        <v/>
      </c>
      <c r="D1334" s="236"/>
      <c r="E1334" s="236" t="str">
        <f ca="1">IF(ISERROR($V1334),"",OFFSET('Smelter Look-up'!$D$4,$V1334-4,0)&amp;"")</f>
        <v/>
      </c>
      <c r="F1334" s="236" t="str">
        <f ca="1">IF(ISERROR($V1334),"",OFFSET('Smelter Look-up'!$E$4,$V1334-4,0))</f>
        <v/>
      </c>
      <c r="G1334" s="236" t="str">
        <f ca="1">IF(C1334=$X$4,"Enter smelter details", IF(ISERROR($V1334),"",OFFSET('Smelter Look-up'!$F$4,$V1334-4,0)))</f>
        <v/>
      </c>
      <c r="H1334" s="237" t="str">
        <f ca="1">IF(ISERROR($V1334),"",OFFSET('Smelter Look-up'!$G$4,$V1334-4,0))</f>
        <v/>
      </c>
      <c r="I1334" s="238" t="str">
        <f ca="1">IF(ISERROR($V1334),"",OFFSET('Smelter Look-up'!$H$4,$V1334-4,0))</f>
        <v/>
      </c>
      <c r="J1334" s="238" t="str">
        <f ca="1">IF(ISERROR($V1334),"",OFFSET('Smelter Look-up'!$I$4,$V1334-4,0))</f>
        <v/>
      </c>
      <c r="K1334" s="240"/>
      <c r="L1334" s="240"/>
      <c r="M1334" s="240"/>
      <c r="N1334" s="240"/>
      <c r="O1334" s="240"/>
      <c r="P1334" s="239"/>
      <c r="Q1334" s="241"/>
      <c r="R1334" s="236" t="str">
        <f ca="1">IF(ISERROR($V1334),"",OFFSET('Smelter Look-up'!$C$4,$V1334-4,0)&amp;"")</f>
        <v/>
      </c>
      <c r="S1334" s="250" t="str">
        <f t="shared" ca="1" si="60"/>
        <v/>
      </c>
      <c r="T1334" s="250" t="str">
        <f ca="1">IF(B1334="","",IF(ISERROR(MATCH($J1334,SorP!$B$1:$B$6230,0)),"",INDIRECT("'SorP'!$A$"&amp;MATCH($J1334,SorP!$B$1:$B$6230,0))))</f>
        <v/>
      </c>
      <c r="U1334" s="280"/>
      <c r="V1334" s="281" t="e">
        <f>IF(C1334="",NA(),MATCH($B1334&amp;$C1334,'Smelter Look-up'!$J:$J,0))</f>
        <v>#N/A</v>
      </c>
      <c r="W1334" s="282"/>
      <c r="X1334" s="282">
        <f t="shared" ca="1" si="61"/>
        <v>0</v>
      </c>
      <c r="Y1334" s="282"/>
      <c r="Z1334" s="282"/>
      <c r="AB1334" s="284" t="str">
        <f t="shared" si="62"/>
        <v/>
      </c>
    </row>
    <row r="1335" spans="1:28" s="283" customFormat="1" ht="20.25">
      <c r="A1335" s="235"/>
      <c r="B1335" s="236" t="str">
        <f>IF(LEN(A1335)=0,"",INDEX('Smelter Look-up'!$A:$A,MATCH($A1335,'Smelter Look-up'!$E:$E,0)))</f>
        <v/>
      </c>
      <c r="C1335" s="242" t="str">
        <f>IF(LEN(A1335)=0,"",INDEX('Smelter Look-up'!$C:$C,MATCH($A1335,'Smelter Look-up'!$E:$E,0)))</f>
        <v/>
      </c>
      <c r="D1335" s="236"/>
      <c r="E1335" s="236" t="str">
        <f ca="1">IF(ISERROR($V1335),"",OFFSET('Smelter Look-up'!$D$4,$V1335-4,0)&amp;"")</f>
        <v/>
      </c>
      <c r="F1335" s="236" t="str">
        <f ca="1">IF(ISERROR($V1335),"",OFFSET('Smelter Look-up'!$E$4,$V1335-4,0))</f>
        <v/>
      </c>
      <c r="G1335" s="236" t="str">
        <f ca="1">IF(C1335=$X$4,"Enter smelter details", IF(ISERROR($V1335),"",OFFSET('Smelter Look-up'!$F$4,$V1335-4,0)))</f>
        <v/>
      </c>
      <c r="H1335" s="237" t="str">
        <f ca="1">IF(ISERROR($V1335),"",OFFSET('Smelter Look-up'!$G$4,$V1335-4,0))</f>
        <v/>
      </c>
      <c r="I1335" s="238" t="str">
        <f ca="1">IF(ISERROR($V1335),"",OFFSET('Smelter Look-up'!$H$4,$V1335-4,0))</f>
        <v/>
      </c>
      <c r="J1335" s="238" t="str">
        <f ca="1">IF(ISERROR($V1335),"",OFFSET('Smelter Look-up'!$I$4,$V1335-4,0))</f>
        <v/>
      </c>
      <c r="K1335" s="240"/>
      <c r="L1335" s="240"/>
      <c r="M1335" s="240"/>
      <c r="N1335" s="240"/>
      <c r="O1335" s="240"/>
      <c r="P1335" s="239"/>
      <c r="Q1335" s="241"/>
      <c r="R1335" s="236" t="str">
        <f ca="1">IF(ISERROR($V1335),"",OFFSET('Smelter Look-up'!$C$4,$V1335-4,0)&amp;"")</f>
        <v/>
      </c>
      <c r="S1335" s="250" t="str">
        <f t="shared" ca="1" si="60"/>
        <v/>
      </c>
      <c r="T1335" s="250" t="str">
        <f ca="1">IF(B1335="","",IF(ISERROR(MATCH($J1335,SorP!$B$1:$B$6230,0)),"",INDIRECT("'SorP'!$A$"&amp;MATCH($J1335,SorP!$B$1:$B$6230,0))))</f>
        <v/>
      </c>
      <c r="U1335" s="280"/>
      <c r="V1335" s="281" t="e">
        <f>IF(C1335="",NA(),MATCH($B1335&amp;$C1335,'Smelter Look-up'!$J:$J,0))</f>
        <v>#N/A</v>
      </c>
      <c r="W1335" s="282"/>
      <c r="X1335" s="282">
        <f t="shared" ca="1" si="61"/>
        <v>0</v>
      </c>
      <c r="Y1335" s="282"/>
      <c r="Z1335" s="282"/>
      <c r="AB1335" s="284" t="str">
        <f t="shared" si="62"/>
        <v/>
      </c>
    </row>
    <row r="1336" spans="1:28" s="283" customFormat="1" ht="20.25">
      <c r="A1336" s="235"/>
      <c r="B1336" s="236" t="str">
        <f>IF(LEN(A1336)=0,"",INDEX('Smelter Look-up'!$A:$A,MATCH($A1336,'Smelter Look-up'!$E:$E,0)))</f>
        <v/>
      </c>
      <c r="C1336" s="242" t="str">
        <f>IF(LEN(A1336)=0,"",INDEX('Smelter Look-up'!$C:$C,MATCH($A1336,'Smelter Look-up'!$E:$E,0)))</f>
        <v/>
      </c>
      <c r="D1336" s="236"/>
      <c r="E1336" s="236" t="str">
        <f ca="1">IF(ISERROR($V1336),"",OFFSET('Smelter Look-up'!$D$4,$V1336-4,0)&amp;"")</f>
        <v/>
      </c>
      <c r="F1336" s="236" t="str">
        <f ca="1">IF(ISERROR($V1336),"",OFFSET('Smelter Look-up'!$E$4,$V1336-4,0))</f>
        <v/>
      </c>
      <c r="G1336" s="236" t="str">
        <f ca="1">IF(C1336=$X$4,"Enter smelter details", IF(ISERROR($V1336),"",OFFSET('Smelter Look-up'!$F$4,$V1336-4,0)))</f>
        <v/>
      </c>
      <c r="H1336" s="237" t="str">
        <f ca="1">IF(ISERROR($V1336),"",OFFSET('Smelter Look-up'!$G$4,$V1336-4,0))</f>
        <v/>
      </c>
      <c r="I1336" s="238" t="str">
        <f ca="1">IF(ISERROR($V1336),"",OFFSET('Smelter Look-up'!$H$4,$V1336-4,0))</f>
        <v/>
      </c>
      <c r="J1336" s="238" t="str">
        <f ca="1">IF(ISERROR($V1336),"",OFFSET('Smelter Look-up'!$I$4,$V1336-4,0))</f>
        <v/>
      </c>
      <c r="K1336" s="240"/>
      <c r="L1336" s="240"/>
      <c r="M1336" s="240"/>
      <c r="N1336" s="240"/>
      <c r="O1336" s="240"/>
      <c r="P1336" s="239"/>
      <c r="Q1336" s="241"/>
      <c r="R1336" s="236" t="str">
        <f ca="1">IF(ISERROR($V1336),"",OFFSET('Smelter Look-up'!$C$4,$V1336-4,0)&amp;"")</f>
        <v/>
      </c>
      <c r="S1336" s="250" t="str">
        <f t="shared" ca="1" si="60"/>
        <v/>
      </c>
      <c r="T1336" s="250" t="str">
        <f ca="1">IF(B1336="","",IF(ISERROR(MATCH($J1336,SorP!$B$1:$B$6230,0)),"",INDIRECT("'SorP'!$A$"&amp;MATCH($J1336,SorP!$B$1:$B$6230,0))))</f>
        <v/>
      </c>
      <c r="U1336" s="280"/>
      <c r="V1336" s="281" t="e">
        <f>IF(C1336="",NA(),MATCH($B1336&amp;$C1336,'Smelter Look-up'!$J:$J,0))</f>
        <v>#N/A</v>
      </c>
      <c r="W1336" s="282"/>
      <c r="X1336" s="282">
        <f t="shared" ca="1" si="61"/>
        <v>0</v>
      </c>
      <c r="Y1336" s="282"/>
      <c r="Z1336" s="282"/>
      <c r="AB1336" s="284" t="str">
        <f t="shared" si="62"/>
        <v/>
      </c>
    </row>
    <row r="1337" spans="1:28" s="283" customFormat="1" ht="20.25">
      <c r="A1337" s="235"/>
      <c r="B1337" s="236" t="str">
        <f>IF(LEN(A1337)=0,"",INDEX('Smelter Look-up'!$A:$A,MATCH($A1337,'Smelter Look-up'!$E:$E,0)))</f>
        <v/>
      </c>
      <c r="C1337" s="242" t="str">
        <f>IF(LEN(A1337)=0,"",INDEX('Smelter Look-up'!$C:$C,MATCH($A1337,'Smelter Look-up'!$E:$E,0)))</f>
        <v/>
      </c>
      <c r="D1337" s="236"/>
      <c r="E1337" s="236" t="str">
        <f ca="1">IF(ISERROR($V1337),"",OFFSET('Smelter Look-up'!$D$4,$V1337-4,0)&amp;"")</f>
        <v/>
      </c>
      <c r="F1337" s="236" t="str">
        <f ca="1">IF(ISERROR($V1337),"",OFFSET('Smelter Look-up'!$E$4,$V1337-4,0))</f>
        <v/>
      </c>
      <c r="G1337" s="236" t="str">
        <f ca="1">IF(C1337=$X$4,"Enter smelter details", IF(ISERROR($V1337),"",OFFSET('Smelter Look-up'!$F$4,$V1337-4,0)))</f>
        <v/>
      </c>
      <c r="H1337" s="237" t="str">
        <f ca="1">IF(ISERROR($V1337),"",OFFSET('Smelter Look-up'!$G$4,$V1337-4,0))</f>
        <v/>
      </c>
      <c r="I1337" s="238" t="str">
        <f ca="1">IF(ISERROR($V1337),"",OFFSET('Smelter Look-up'!$H$4,$V1337-4,0))</f>
        <v/>
      </c>
      <c r="J1337" s="238" t="str">
        <f ca="1">IF(ISERROR($V1337),"",OFFSET('Smelter Look-up'!$I$4,$V1337-4,0))</f>
        <v/>
      </c>
      <c r="K1337" s="240"/>
      <c r="L1337" s="240"/>
      <c r="M1337" s="240"/>
      <c r="N1337" s="240"/>
      <c r="O1337" s="240"/>
      <c r="P1337" s="239"/>
      <c r="Q1337" s="241"/>
      <c r="R1337" s="236" t="str">
        <f ca="1">IF(ISERROR($V1337),"",OFFSET('Smelter Look-up'!$C$4,$V1337-4,0)&amp;"")</f>
        <v/>
      </c>
      <c r="S1337" s="250" t="str">
        <f t="shared" ca="1" si="60"/>
        <v/>
      </c>
      <c r="T1337" s="250" t="str">
        <f ca="1">IF(B1337="","",IF(ISERROR(MATCH($J1337,SorP!$B$1:$B$6230,0)),"",INDIRECT("'SorP'!$A$"&amp;MATCH($J1337,SorP!$B$1:$B$6230,0))))</f>
        <v/>
      </c>
      <c r="U1337" s="280"/>
      <c r="V1337" s="281" t="e">
        <f>IF(C1337="",NA(),MATCH($B1337&amp;$C1337,'Smelter Look-up'!$J:$J,0))</f>
        <v>#N/A</v>
      </c>
      <c r="W1337" s="282"/>
      <c r="X1337" s="282">
        <f t="shared" ca="1" si="61"/>
        <v>0</v>
      </c>
      <c r="Y1337" s="282"/>
      <c r="Z1337" s="282"/>
      <c r="AB1337" s="284" t="str">
        <f t="shared" si="62"/>
        <v/>
      </c>
    </row>
    <row r="1338" spans="1:28" s="283" customFormat="1" ht="20.25">
      <c r="A1338" s="235"/>
      <c r="B1338" s="236" t="str">
        <f>IF(LEN(A1338)=0,"",INDEX('Smelter Look-up'!$A:$A,MATCH($A1338,'Smelter Look-up'!$E:$E,0)))</f>
        <v/>
      </c>
      <c r="C1338" s="242" t="str">
        <f>IF(LEN(A1338)=0,"",INDEX('Smelter Look-up'!$C:$C,MATCH($A1338,'Smelter Look-up'!$E:$E,0)))</f>
        <v/>
      </c>
      <c r="D1338" s="236"/>
      <c r="E1338" s="236" t="str">
        <f ca="1">IF(ISERROR($V1338),"",OFFSET('Smelter Look-up'!$D$4,$V1338-4,0)&amp;"")</f>
        <v/>
      </c>
      <c r="F1338" s="236" t="str">
        <f ca="1">IF(ISERROR($V1338),"",OFFSET('Smelter Look-up'!$E$4,$V1338-4,0))</f>
        <v/>
      </c>
      <c r="G1338" s="236" t="str">
        <f ca="1">IF(C1338=$X$4,"Enter smelter details", IF(ISERROR($V1338),"",OFFSET('Smelter Look-up'!$F$4,$V1338-4,0)))</f>
        <v/>
      </c>
      <c r="H1338" s="237" t="str">
        <f ca="1">IF(ISERROR($V1338),"",OFFSET('Smelter Look-up'!$G$4,$V1338-4,0))</f>
        <v/>
      </c>
      <c r="I1338" s="238" t="str">
        <f ca="1">IF(ISERROR($V1338),"",OFFSET('Smelter Look-up'!$H$4,$V1338-4,0))</f>
        <v/>
      </c>
      <c r="J1338" s="238" t="str">
        <f ca="1">IF(ISERROR($V1338),"",OFFSET('Smelter Look-up'!$I$4,$V1338-4,0))</f>
        <v/>
      </c>
      <c r="K1338" s="240"/>
      <c r="L1338" s="240"/>
      <c r="M1338" s="240"/>
      <c r="N1338" s="240"/>
      <c r="O1338" s="240"/>
      <c r="P1338" s="239"/>
      <c r="Q1338" s="241"/>
      <c r="R1338" s="236" t="str">
        <f ca="1">IF(ISERROR($V1338),"",OFFSET('Smelter Look-up'!$C$4,$V1338-4,0)&amp;"")</f>
        <v/>
      </c>
      <c r="S1338" s="250" t="str">
        <f t="shared" ca="1" si="60"/>
        <v/>
      </c>
      <c r="T1338" s="250" t="str">
        <f ca="1">IF(B1338="","",IF(ISERROR(MATCH($J1338,SorP!$B$1:$B$6230,0)),"",INDIRECT("'SorP'!$A$"&amp;MATCH($J1338,SorP!$B$1:$B$6230,0))))</f>
        <v/>
      </c>
      <c r="U1338" s="280"/>
      <c r="V1338" s="281" t="e">
        <f>IF(C1338="",NA(),MATCH($B1338&amp;$C1338,'Smelter Look-up'!$J:$J,0))</f>
        <v>#N/A</v>
      </c>
      <c r="W1338" s="282"/>
      <c r="X1338" s="282">
        <f t="shared" ca="1" si="61"/>
        <v>0</v>
      </c>
      <c r="Y1338" s="282"/>
      <c r="Z1338" s="282"/>
      <c r="AB1338" s="284" t="str">
        <f t="shared" si="62"/>
        <v/>
      </c>
    </row>
    <row r="1339" spans="1:28" s="283" customFormat="1" ht="20.25">
      <c r="A1339" s="235"/>
      <c r="B1339" s="236" t="str">
        <f>IF(LEN(A1339)=0,"",INDEX('Smelter Look-up'!$A:$A,MATCH($A1339,'Smelter Look-up'!$E:$E,0)))</f>
        <v/>
      </c>
      <c r="C1339" s="242" t="str">
        <f>IF(LEN(A1339)=0,"",INDEX('Smelter Look-up'!$C:$C,MATCH($A1339,'Smelter Look-up'!$E:$E,0)))</f>
        <v/>
      </c>
      <c r="D1339" s="236"/>
      <c r="E1339" s="236" t="str">
        <f ca="1">IF(ISERROR($V1339),"",OFFSET('Smelter Look-up'!$D$4,$V1339-4,0)&amp;"")</f>
        <v/>
      </c>
      <c r="F1339" s="236" t="str">
        <f ca="1">IF(ISERROR($V1339),"",OFFSET('Smelter Look-up'!$E$4,$V1339-4,0))</f>
        <v/>
      </c>
      <c r="G1339" s="236" t="str">
        <f ca="1">IF(C1339=$X$4,"Enter smelter details", IF(ISERROR($V1339),"",OFFSET('Smelter Look-up'!$F$4,$V1339-4,0)))</f>
        <v/>
      </c>
      <c r="H1339" s="237" t="str">
        <f ca="1">IF(ISERROR($V1339),"",OFFSET('Smelter Look-up'!$G$4,$V1339-4,0))</f>
        <v/>
      </c>
      <c r="I1339" s="238" t="str">
        <f ca="1">IF(ISERROR($V1339),"",OFFSET('Smelter Look-up'!$H$4,$V1339-4,0))</f>
        <v/>
      </c>
      <c r="J1339" s="238" t="str">
        <f ca="1">IF(ISERROR($V1339),"",OFFSET('Smelter Look-up'!$I$4,$V1339-4,0))</f>
        <v/>
      </c>
      <c r="K1339" s="240"/>
      <c r="L1339" s="240"/>
      <c r="M1339" s="240"/>
      <c r="N1339" s="240"/>
      <c r="O1339" s="240"/>
      <c r="P1339" s="239"/>
      <c r="Q1339" s="241"/>
      <c r="R1339" s="236" t="str">
        <f ca="1">IF(ISERROR($V1339),"",OFFSET('Smelter Look-up'!$C$4,$V1339-4,0)&amp;"")</f>
        <v/>
      </c>
      <c r="S1339" s="250" t="str">
        <f t="shared" ref="S1339:S1402" ca="1" si="63">IF(B1339="","",IF(ISERROR(MATCH($E1339,CL,0)),"Unknown",INDIRECT("'C'!$A$"&amp;MATCH($E1339,CL,0)+1)))</f>
        <v/>
      </c>
      <c r="T1339" s="250" t="str">
        <f ca="1">IF(B1339="","",IF(ISERROR(MATCH($J1339,SorP!$B$1:$B$6230,0)),"",INDIRECT("'SorP'!$A$"&amp;MATCH($J1339,SorP!$B$1:$B$6230,0))))</f>
        <v/>
      </c>
      <c r="U1339" s="280"/>
      <c r="V1339" s="281" t="e">
        <f>IF(C1339="",NA(),MATCH($B1339&amp;$C1339,'Smelter Look-up'!$J:$J,0))</f>
        <v>#N/A</v>
      </c>
      <c r="W1339" s="282"/>
      <c r="X1339" s="282">
        <f t="shared" ref="X1339:X1402" ca="1" si="64">IF(AND(C1339="Smelter not listed",OR(LEN(D1339)=0,LEN(E1339)=0)),1,0)</f>
        <v>0</v>
      </c>
      <c r="Y1339" s="282"/>
      <c r="Z1339" s="282"/>
      <c r="AB1339" s="284" t="str">
        <f t="shared" ref="AB1339:AB1402" si="65">B1339&amp;C1339</f>
        <v/>
      </c>
    </row>
    <row r="1340" spans="1:28" s="283" customFormat="1" ht="20.25">
      <c r="A1340" s="235"/>
      <c r="B1340" s="236" t="str">
        <f>IF(LEN(A1340)=0,"",INDEX('Smelter Look-up'!$A:$A,MATCH($A1340,'Smelter Look-up'!$E:$E,0)))</f>
        <v/>
      </c>
      <c r="C1340" s="242" t="str">
        <f>IF(LEN(A1340)=0,"",INDEX('Smelter Look-up'!$C:$C,MATCH($A1340,'Smelter Look-up'!$E:$E,0)))</f>
        <v/>
      </c>
      <c r="D1340" s="236"/>
      <c r="E1340" s="236" t="str">
        <f ca="1">IF(ISERROR($V1340),"",OFFSET('Smelter Look-up'!$D$4,$V1340-4,0)&amp;"")</f>
        <v/>
      </c>
      <c r="F1340" s="236" t="str">
        <f ca="1">IF(ISERROR($V1340),"",OFFSET('Smelter Look-up'!$E$4,$V1340-4,0))</f>
        <v/>
      </c>
      <c r="G1340" s="236" t="str">
        <f ca="1">IF(C1340=$X$4,"Enter smelter details", IF(ISERROR($V1340),"",OFFSET('Smelter Look-up'!$F$4,$V1340-4,0)))</f>
        <v/>
      </c>
      <c r="H1340" s="237" t="str">
        <f ca="1">IF(ISERROR($V1340),"",OFFSET('Smelter Look-up'!$G$4,$V1340-4,0))</f>
        <v/>
      </c>
      <c r="I1340" s="238" t="str">
        <f ca="1">IF(ISERROR($V1340),"",OFFSET('Smelter Look-up'!$H$4,$V1340-4,0))</f>
        <v/>
      </c>
      <c r="J1340" s="238" t="str">
        <f ca="1">IF(ISERROR($V1340),"",OFFSET('Smelter Look-up'!$I$4,$V1340-4,0))</f>
        <v/>
      </c>
      <c r="K1340" s="240"/>
      <c r="L1340" s="240"/>
      <c r="M1340" s="240"/>
      <c r="N1340" s="240"/>
      <c r="O1340" s="240"/>
      <c r="P1340" s="239"/>
      <c r="Q1340" s="241"/>
      <c r="R1340" s="236" t="str">
        <f ca="1">IF(ISERROR($V1340),"",OFFSET('Smelter Look-up'!$C$4,$V1340-4,0)&amp;"")</f>
        <v/>
      </c>
      <c r="S1340" s="250" t="str">
        <f t="shared" ca="1" si="63"/>
        <v/>
      </c>
      <c r="T1340" s="250" t="str">
        <f ca="1">IF(B1340="","",IF(ISERROR(MATCH($J1340,SorP!$B$1:$B$6230,0)),"",INDIRECT("'SorP'!$A$"&amp;MATCH($J1340,SorP!$B$1:$B$6230,0))))</f>
        <v/>
      </c>
      <c r="U1340" s="280"/>
      <c r="V1340" s="281" t="e">
        <f>IF(C1340="",NA(),MATCH($B1340&amp;$C1340,'Smelter Look-up'!$J:$J,0))</f>
        <v>#N/A</v>
      </c>
      <c r="W1340" s="282"/>
      <c r="X1340" s="282">
        <f t="shared" ca="1" si="64"/>
        <v>0</v>
      </c>
      <c r="Y1340" s="282"/>
      <c r="Z1340" s="282"/>
      <c r="AB1340" s="284" t="str">
        <f t="shared" si="65"/>
        <v/>
      </c>
    </row>
    <row r="1341" spans="1:28" s="283" customFormat="1" ht="20.25">
      <c r="A1341" s="235"/>
      <c r="B1341" s="236" t="str">
        <f>IF(LEN(A1341)=0,"",INDEX('Smelter Look-up'!$A:$A,MATCH($A1341,'Smelter Look-up'!$E:$E,0)))</f>
        <v/>
      </c>
      <c r="C1341" s="242" t="str">
        <f>IF(LEN(A1341)=0,"",INDEX('Smelter Look-up'!$C:$C,MATCH($A1341,'Smelter Look-up'!$E:$E,0)))</f>
        <v/>
      </c>
      <c r="D1341" s="236"/>
      <c r="E1341" s="236" t="str">
        <f ca="1">IF(ISERROR($V1341),"",OFFSET('Smelter Look-up'!$D$4,$V1341-4,0)&amp;"")</f>
        <v/>
      </c>
      <c r="F1341" s="236" t="str">
        <f ca="1">IF(ISERROR($V1341),"",OFFSET('Smelter Look-up'!$E$4,$V1341-4,0))</f>
        <v/>
      </c>
      <c r="G1341" s="236" t="str">
        <f ca="1">IF(C1341=$X$4,"Enter smelter details", IF(ISERROR($V1341),"",OFFSET('Smelter Look-up'!$F$4,$V1341-4,0)))</f>
        <v/>
      </c>
      <c r="H1341" s="237" t="str">
        <f ca="1">IF(ISERROR($V1341),"",OFFSET('Smelter Look-up'!$G$4,$V1341-4,0))</f>
        <v/>
      </c>
      <c r="I1341" s="238" t="str">
        <f ca="1">IF(ISERROR($V1341),"",OFFSET('Smelter Look-up'!$H$4,$V1341-4,0))</f>
        <v/>
      </c>
      <c r="J1341" s="238" t="str">
        <f ca="1">IF(ISERROR($V1341),"",OFFSET('Smelter Look-up'!$I$4,$V1341-4,0))</f>
        <v/>
      </c>
      <c r="K1341" s="240"/>
      <c r="L1341" s="240"/>
      <c r="M1341" s="240"/>
      <c r="N1341" s="240"/>
      <c r="O1341" s="240"/>
      <c r="P1341" s="239"/>
      <c r="Q1341" s="241"/>
      <c r="R1341" s="236" t="str">
        <f ca="1">IF(ISERROR($V1341),"",OFFSET('Smelter Look-up'!$C$4,$V1341-4,0)&amp;"")</f>
        <v/>
      </c>
      <c r="S1341" s="250" t="str">
        <f t="shared" ca="1" si="63"/>
        <v/>
      </c>
      <c r="T1341" s="250" t="str">
        <f ca="1">IF(B1341="","",IF(ISERROR(MATCH($J1341,SorP!$B$1:$B$6230,0)),"",INDIRECT("'SorP'!$A$"&amp;MATCH($J1341,SorP!$B$1:$B$6230,0))))</f>
        <v/>
      </c>
      <c r="U1341" s="280"/>
      <c r="V1341" s="281" t="e">
        <f>IF(C1341="",NA(),MATCH($B1341&amp;$C1341,'Smelter Look-up'!$J:$J,0))</f>
        <v>#N/A</v>
      </c>
      <c r="W1341" s="282"/>
      <c r="X1341" s="282">
        <f t="shared" ca="1" si="64"/>
        <v>0</v>
      </c>
      <c r="Y1341" s="282"/>
      <c r="Z1341" s="282"/>
      <c r="AB1341" s="284" t="str">
        <f t="shared" si="65"/>
        <v/>
      </c>
    </row>
    <row r="1342" spans="1:28" s="283" customFormat="1" ht="20.25">
      <c r="A1342" s="235"/>
      <c r="B1342" s="236" t="str">
        <f>IF(LEN(A1342)=0,"",INDEX('Smelter Look-up'!$A:$A,MATCH($A1342,'Smelter Look-up'!$E:$E,0)))</f>
        <v/>
      </c>
      <c r="C1342" s="242" t="str">
        <f>IF(LEN(A1342)=0,"",INDEX('Smelter Look-up'!$C:$C,MATCH($A1342,'Smelter Look-up'!$E:$E,0)))</f>
        <v/>
      </c>
      <c r="D1342" s="236"/>
      <c r="E1342" s="236" t="str">
        <f ca="1">IF(ISERROR($V1342),"",OFFSET('Smelter Look-up'!$D$4,$V1342-4,0)&amp;"")</f>
        <v/>
      </c>
      <c r="F1342" s="236" t="str">
        <f ca="1">IF(ISERROR($V1342),"",OFFSET('Smelter Look-up'!$E$4,$V1342-4,0))</f>
        <v/>
      </c>
      <c r="G1342" s="236" t="str">
        <f ca="1">IF(C1342=$X$4,"Enter smelter details", IF(ISERROR($V1342),"",OFFSET('Smelter Look-up'!$F$4,$V1342-4,0)))</f>
        <v/>
      </c>
      <c r="H1342" s="237" t="str">
        <f ca="1">IF(ISERROR($V1342),"",OFFSET('Smelter Look-up'!$G$4,$V1342-4,0))</f>
        <v/>
      </c>
      <c r="I1342" s="238" t="str">
        <f ca="1">IF(ISERROR($V1342),"",OFFSET('Smelter Look-up'!$H$4,$V1342-4,0))</f>
        <v/>
      </c>
      <c r="J1342" s="238" t="str">
        <f ca="1">IF(ISERROR($V1342),"",OFFSET('Smelter Look-up'!$I$4,$V1342-4,0))</f>
        <v/>
      </c>
      <c r="K1342" s="240"/>
      <c r="L1342" s="240"/>
      <c r="M1342" s="240"/>
      <c r="N1342" s="240"/>
      <c r="O1342" s="240"/>
      <c r="P1342" s="239"/>
      <c r="Q1342" s="241"/>
      <c r="R1342" s="236" t="str">
        <f ca="1">IF(ISERROR($V1342),"",OFFSET('Smelter Look-up'!$C$4,$V1342-4,0)&amp;"")</f>
        <v/>
      </c>
      <c r="S1342" s="250" t="str">
        <f t="shared" ca="1" si="63"/>
        <v/>
      </c>
      <c r="T1342" s="250" t="str">
        <f ca="1">IF(B1342="","",IF(ISERROR(MATCH($J1342,SorP!$B$1:$B$6230,0)),"",INDIRECT("'SorP'!$A$"&amp;MATCH($J1342,SorP!$B$1:$B$6230,0))))</f>
        <v/>
      </c>
      <c r="U1342" s="280"/>
      <c r="V1342" s="281" t="e">
        <f>IF(C1342="",NA(),MATCH($B1342&amp;$C1342,'Smelter Look-up'!$J:$J,0))</f>
        <v>#N/A</v>
      </c>
      <c r="W1342" s="282"/>
      <c r="X1342" s="282">
        <f t="shared" ca="1" si="64"/>
        <v>0</v>
      </c>
      <c r="Y1342" s="282"/>
      <c r="Z1342" s="282"/>
      <c r="AB1342" s="284" t="str">
        <f t="shared" si="65"/>
        <v/>
      </c>
    </row>
    <row r="1343" spans="1:28" s="283" customFormat="1" ht="20.25">
      <c r="A1343" s="235"/>
      <c r="B1343" s="236" t="str">
        <f>IF(LEN(A1343)=0,"",INDEX('Smelter Look-up'!$A:$A,MATCH($A1343,'Smelter Look-up'!$E:$E,0)))</f>
        <v/>
      </c>
      <c r="C1343" s="242" t="str">
        <f>IF(LEN(A1343)=0,"",INDEX('Smelter Look-up'!$C:$C,MATCH($A1343,'Smelter Look-up'!$E:$E,0)))</f>
        <v/>
      </c>
      <c r="D1343" s="236"/>
      <c r="E1343" s="236" t="str">
        <f ca="1">IF(ISERROR($V1343),"",OFFSET('Smelter Look-up'!$D$4,$V1343-4,0)&amp;"")</f>
        <v/>
      </c>
      <c r="F1343" s="236" t="str">
        <f ca="1">IF(ISERROR($V1343),"",OFFSET('Smelter Look-up'!$E$4,$V1343-4,0))</f>
        <v/>
      </c>
      <c r="G1343" s="236" t="str">
        <f ca="1">IF(C1343=$X$4,"Enter smelter details", IF(ISERROR($V1343),"",OFFSET('Smelter Look-up'!$F$4,$V1343-4,0)))</f>
        <v/>
      </c>
      <c r="H1343" s="237" t="str">
        <f ca="1">IF(ISERROR($V1343),"",OFFSET('Smelter Look-up'!$G$4,$V1343-4,0))</f>
        <v/>
      </c>
      <c r="I1343" s="238" t="str">
        <f ca="1">IF(ISERROR($V1343),"",OFFSET('Smelter Look-up'!$H$4,$V1343-4,0))</f>
        <v/>
      </c>
      <c r="J1343" s="238" t="str">
        <f ca="1">IF(ISERROR($V1343),"",OFFSET('Smelter Look-up'!$I$4,$V1343-4,0))</f>
        <v/>
      </c>
      <c r="K1343" s="240"/>
      <c r="L1343" s="240"/>
      <c r="M1343" s="240"/>
      <c r="N1343" s="240"/>
      <c r="O1343" s="240"/>
      <c r="P1343" s="239"/>
      <c r="Q1343" s="241"/>
      <c r="R1343" s="236" t="str">
        <f ca="1">IF(ISERROR($V1343),"",OFFSET('Smelter Look-up'!$C$4,$V1343-4,0)&amp;"")</f>
        <v/>
      </c>
      <c r="S1343" s="250" t="str">
        <f t="shared" ca="1" si="63"/>
        <v/>
      </c>
      <c r="T1343" s="250" t="str">
        <f ca="1">IF(B1343="","",IF(ISERROR(MATCH($J1343,SorP!$B$1:$B$6230,0)),"",INDIRECT("'SorP'!$A$"&amp;MATCH($J1343,SorP!$B$1:$B$6230,0))))</f>
        <v/>
      </c>
      <c r="U1343" s="280"/>
      <c r="V1343" s="281" t="e">
        <f>IF(C1343="",NA(),MATCH($B1343&amp;$C1343,'Smelter Look-up'!$J:$J,0))</f>
        <v>#N/A</v>
      </c>
      <c r="W1343" s="282"/>
      <c r="X1343" s="282">
        <f t="shared" ca="1" si="64"/>
        <v>0</v>
      </c>
      <c r="Y1343" s="282"/>
      <c r="Z1343" s="282"/>
      <c r="AB1343" s="284" t="str">
        <f t="shared" si="65"/>
        <v/>
      </c>
    </row>
    <row r="1344" spans="1:28" s="283" customFormat="1" ht="20.25">
      <c r="A1344" s="235"/>
      <c r="B1344" s="236" t="str">
        <f>IF(LEN(A1344)=0,"",INDEX('Smelter Look-up'!$A:$A,MATCH($A1344,'Smelter Look-up'!$E:$E,0)))</f>
        <v/>
      </c>
      <c r="C1344" s="242" t="str">
        <f>IF(LEN(A1344)=0,"",INDEX('Smelter Look-up'!$C:$C,MATCH($A1344,'Smelter Look-up'!$E:$E,0)))</f>
        <v/>
      </c>
      <c r="D1344" s="236"/>
      <c r="E1344" s="236" t="str">
        <f ca="1">IF(ISERROR($V1344),"",OFFSET('Smelter Look-up'!$D$4,$V1344-4,0)&amp;"")</f>
        <v/>
      </c>
      <c r="F1344" s="236" t="str">
        <f ca="1">IF(ISERROR($V1344),"",OFFSET('Smelter Look-up'!$E$4,$V1344-4,0))</f>
        <v/>
      </c>
      <c r="G1344" s="236" t="str">
        <f ca="1">IF(C1344=$X$4,"Enter smelter details", IF(ISERROR($V1344),"",OFFSET('Smelter Look-up'!$F$4,$V1344-4,0)))</f>
        <v/>
      </c>
      <c r="H1344" s="237" t="str">
        <f ca="1">IF(ISERROR($V1344),"",OFFSET('Smelter Look-up'!$G$4,$V1344-4,0))</f>
        <v/>
      </c>
      <c r="I1344" s="238" t="str">
        <f ca="1">IF(ISERROR($V1344),"",OFFSET('Smelter Look-up'!$H$4,$V1344-4,0))</f>
        <v/>
      </c>
      <c r="J1344" s="238" t="str">
        <f ca="1">IF(ISERROR($V1344),"",OFFSET('Smelter Look-up'!$I$4,$V1344-4,0))</f>
        <v/>
      </c>
      <c r="K1344" s="240"/>
      <c r="L1344" s="240"/>
      <c r="M1344" s="240"/>
      <c r="N1344" s="240"/>
      <c r="O1344" s="240"/>
      <c r="P1344" s="239"/>
      <c r="Q1344" s="241"/>
      <c r="R1344" s="236" t="str">
        <f ca="1">IF(ISERROR($V1344),"",OFFSET('Smelter Look-up'!$C$4,$V1344-4,0)&amp;"")</f>
        <v/>
      </c>
      <c r="S1344" s="250" t="str">
        <f t="shared" ca="1" si="63"/>
        <v/>
      </c>
      <c r="T1344" s="250" t="str">
        <f ca="1">IF(B1344="","",IF(ISERROR(MATCH($J1344,SorP!$B$1:$B$6230,0)),"",INDIRECT("'SorP'!$A$"&amp;MATCH($J1344,SorP!$B$1:$B$6230,0))))</f>
        <v/>
      </c>
      <c r="U1344" s="280"/>
      <c r="V1344" s="281" t="e">
        <f>IF(C1344="",NA(),MATCH($B1344&amp;$C1344,'Smelter Look-up'!$J:$J,0))</f>
        <v>#N/A</v>
      </c>
      <c r="W1344" s="282"/>
      <c r="X1344" s="282">
        <f t="shared" ca="1" si="64"/>
        <v>0</v>
      </c>
      <c r="Y1344" s="282"/>
      <c r="Z1344" s="282"/>
      <c r="AB1344" s="284" t="str">
        <f t="shared" si="65"/>
        <v/>
      </c>
    </row>
    <row r="1345" spans="1:28" s="283" customFormat="1" ht="20.25">
      <c r="A1345" s="235"/>
      <c r="B1345" s="236" t="str">
        <f>IF(LEN(A1345)=0,"",INDEX('Smelter Look-up'!$A:$A,MATCH($A1345,'Smelter Look-up'!$E:$E,0)))</f>
        <v/>
      </c>
      <c r="C1345" s="242" t="str">
        <f>IF(LEN(A1345)=0,"",INDEX('Smelter Look-up'!$C:$C,MATCH($A1345,'Smelter Look-up'!$E:$E,0)))</f>
        <v/>
      </c>
      <c r="D1345" s="236"/>
      <c r="E1345" s="236" t="str">
        <f ca="1">IF(ISERROR($V1345),"",OFFSET('Smelter Look-up'!$D$4,$V1345-4,0)&amp;"")</f>
        <v/>
      </c>
      <c r="F1345" s="236" t="str">
        <f ca="1">IF(ISERROR($V1345),"",OFFSET('Smelter Look-up'!$E$4,$V1345-4,0))</f>
        <v/>
      </c>
      <c r="G1345" s="236" t="str">
        <f ca="1">IF(C1345=$X$4,"Enter smelter details", IF(ISERROR($V1345),"",OFFSET('Smelter Look-up'!$F$4,$V1345-4,0)))</f>
        <v/>
      </c>
      <c r="H1345" s="237" t="str">
        <f ca="1">IF(ISERROR($V1345),"",OFFSET('Smelter Look-up'!$G$4,$V1345-4,0))</f>
        <v/>
      </c>
      <c r="I1345" s="238" t="str">
        <f ca="1">IF(ISERROR($V1345),"",OFFSET('Smelter Look-up'!$H$4,$V1345-4,0))</f>
        <v/>
      </c>
      <c r="J1345" s="238" t="str">
        <f ca="1">IF(ISERROR($V1345),"",OFFSET('Smelter Look-up'!$I$4,$V1345-4,0))</f>
        <v/>
      </c>
      <c r="K1345" s="240"/>
      <c r="L1345" s="240"/>
      <c r="M1345" s="240"/>
      <c r="N1345" s="240"/>
      <c r="O1345" s="240"/>
      <c r="P1345" s="239"/>
      <c r="Q1345" s="241"/>
      <c r="R1345" s="236" t="str">
        <f ca="1">IF(ISERROR($V1345),"",OFFSET('Smelter Look-up'!$C$4,$V1345-4,0)&amp;"")</f>
        <v/>
      </c>
      <c r="S1345" s="250" t="str">
        <f t="shared" ca="1" si="63"/>
        <v/>
      </c>
      <c r="T1345" s="250" t="str">
        <f ca="1">IF(B1345="","",IF(ISERROR(MATCH($J1345,SorP!$B$1:$B$6230,0)),"",INDIRECT("'SorP'!$A$"&amp;MATCH($J1345,SorP!$B$1:$B$6230,0))))</f>
        <v/>
      </c>
      <c r="U1345" s="280"/>
      <c r="V1345" s="281" t="e">
        <f>IF(C1345="",NA(),MATCH($B1345&amp;$C1345,'Smelter Look-up'!$J:$J,0))</f>
        <v>#N/A</v>
      </c>
      <c r="W1345" s="282"/>
      <c r="X1345" s="282">
        <f t="shared" ca="1" si="64"/>
        <v>0</v>
      </c>
      <c r="Y1345" s="282"/>
      <c r="Z1345" s="282"/>
      <c r="AB1345" s="284" t="str">
        <f t="shared" si="65"/>
        <v/>
      </c>
    </row>
    <row r="1346" spans="1:28" s="283" customFormat="1" ht="20.25">
      <c r="A1346" s="235"/>
      <c r="B1346" s="236" t="str">
        <f>IF(LEN(A1346)=0,"",INDEX('Smelter Look-up'!$A:$A,MATCH($A1346,'Smelter Look-up'!$E:$E,0)))</f>
        <v/>
      </c>
      <c r="C1346" s="242" t="str">
        <f>IF(LEN(A1346)=0,"",INDEX('Smelter Look-up'!$C:$C,MATCH($A1346,'Smelter Look-up'!$E:$E,0)))</f>
        <v/>
      </c>
      <c r="D1346" s="236"/>
      <c r="E1346" s="236" t="str">
        <f ca="1">IF(ISERROR($V1346),"",OFFSET('Smelter Look-up'!$D$4,$V1346-4,0)&amp;"")</f>
        <v/>
      </c>
      <c r="F1346" s="236" t="str">
        <f ca="1">IF(ISERROR($V1346),"",OFFSET('Smelter Look-up'!$E$4,$V1346-4,0))</f>
        <v/>
      </c>
      <c r="G1346" s="236" t="str">
        <f ca="1">IF(C1346=$X$4,"Enter smelter details", IF(ISERROR($V1346),"",OFFSET('Smelter Look-up'!$F$4,$V1346-4,0)))</f>
        <v/>
      </c>
      <c r="H1346" s="237" t="str">
        <f ca="1">IF(ISERROR($V1346),"",OFFSET('Smelter Look-up'!$G$4,$V1346-4,0))</f>
        <v/>
      </c>
      <c r="I1346" s="238" t="str">
        <f ca="1">IF(ISERROR($V1346),"",OFFSET('Smelter Look-up'!$H$4,$V1346-4,0))</f>
        <v/>
      </c>
      <c r="J1346" s="238" t="str">
        <f ca="1">IF(ISERROR($V1346),"",OFFSET('Smelter Look-up'!$I$4,$V1346-4,0))</f>
        <v/>
      </c>
      <c r="K1346" s="240"/>
      <c r="L1346" s="240"/>
      <c r="M1346" s="240"/>
      <c r="N1346" s="240"/>
      <c r="O1346" s="240"/>
      <c r="P1346" s="239"/>
      <c r="Q1346" s="241"/>
      <c r="R1346" s="236" t="str">
        <f ca="1">IF(ISERROR($V1346),"",OFFSET('Smelter Look-up'!$C$4,$V1346-4,0)&amp;"")</f>
        <v/>
      </c>
      <c r="S1346" s="250" t="str">
        <f t="shared" ca="1" si="63"/>
        <v/>
      </c>
      <c r="T1346" s="250" t="str">
        <f ca="1">IF(B1346="","",IF(ISERROR(MATCH($J1346,SorP!$B$1:$B$6230,0)),"",INDIRECT("'SorP'!$A$"&amp;MATCH($J1346,SorP!$B$1:$B$6230,0))))</f>
        <v/>
      </c>
      <c r="U1346" s="280"/>
      <c r="V1346" s="281" t="e">
        <f>IF(C1346="",NA(),MATCH($B1346&amp;$C1346,'Smelter Look-up'!$J:$J,0))</f>
        <v>#N/A</v>
      </c>
      <c r="W1346" s="282"/>
      <c r="X1346" s="282">
        <f t="shared" ca="1" si="64"/>
        <v>0</v>
      </c>
      <c r="Y1346" s="282"/>
      <c r="Z1346" s="282"/>
      <c r="AB1346" s="284" t="str">
        <f t="shared" si="65"/>
        <v/>
      </c>
    </row>
    <row r="1347" spans="1:28" s="283" customFormat="1" ht="20.25">
      <c r="A1347" s="235"/>
      <c r="B1347" s="236" t="str">
        <f>IF(LEN(A1347)=0,"",INDEX('Smelter Look-up'!$A:$A,MATCH($A1347,'Smelter Look-up'!$E:$E,0)))</f>
        <v/>
      </c>
      <c r="C1347" s="242" t="str">
        <f>IF(LEN(A1347)=0,"",INDEX('Smelter Look-up'!$C:$C,MATCH($A1347,'Smelter Look-up'!$E:$E,0)))</f>
        <v/>
      </c>
      <c r="D1347" s="236"/>
      <c r="E1347" s="236" t="str">
        <f ca="1">IF(ISERROR($V1347),"",OFFSET('Smelter Look-up'!$D$4,$V1347-4,0)&amp;"")</f>
        <v/>
      </c>
      <c r="F1347" s="236" t="str">
        <f ca="1">IF(ISERROR($V1347),"",OFFSET('Smelter Look-up'!$E$4,$V1347-4,0))</f>
        <v/>
      </c>
      <c r="G1347" s="236" t="str">
        <f ca="1">IF(C1347=$X$4,"Enter smelter details", IF(ISERROR($V1347),"",OFFSET('Smelter Look-up'!$F$4,$V1347-4,0)))</f>
        <v/>
      </c>
      <c r="H1347" s="237" t="str">
        <f ca="1">IF(ISERROR($V1347),"",OFFSET('Smelter Look-up'!$G$4,$V1347-4,0))</f>
        <v/>
      </c>
      <c r="I1347" s="238" t="str">
        <f ca="1">IF(ISERROR($V1347),"",OFFSET('Smelter Look-up'!$H$4,$V1347-4,0))</f>
        <v/>
      </c>
      <c r="J1347" s="238" t="str">
        <f ca="1">IF(ISERROR($V1347),"",OFFSET('Smelter Look-up'!$I$4,$V1347-4,0))</f>
        <v/>
      </c>
      <c r="K1347" s="240"/>
      <c r="L1347" s="240"/>
      <c r="M1347" s="240"/>
      <c r="N1347" s="240"/>
      <c r="O1347" s="240"/>
      <c r="P1347" s="239"/>
      <c r="Q1347" s="241"/>
      <c r="R1347" s="236" t="str">
        <f ca="1">IF(ISERROR($V1347),"",OFFSET('Smelter Look-up'!$C$4,$V1347-4,0)&amp;"")</f>
        <v/>
      </c>
      <c r="S1347" s="250" t="str">
        <f t="shared" ca="1" si="63"/>
        <v/>
      </c>
      <c r="T1347" s="250" t="str">
        <f ca="1">IF(B1347="","",IF(ISERROR(MATCH($J1347,SorP!$B$1:$B$6230,0)),"",INDIRECT("'SorP'!$A$"&amp;MATCH($J1347,SorP!$B$1:$B$6230,0))))</f>
        <v/>
      </c>
      <c r="U1347" s="280"/>
      <c r="V1347" s="281" t="e">
        <f>IF(C1347="",NA(),MATCH($B1347&amp;$C1347,'Smelter Look-up'!$J:$J,0))</f>
        <v>#N/A</v>
      </c>
      <c r="W1347" s="282"/>
      <c r="X1347" s="282">
        <f t="shared" ca="1" si="64"/>
        <v>0</v>
      </c>
      <c r="Y1347" s="282"/>
      <c r="Z1347" s="282"/>
      <c r="AB1347" s="284" t="str">
        <f t="shared" si="65"/>
        <v/>
      </c>
    </row>
    <row r="1348" spans="1:28" s="283" customFormat="1" ht="20.25">
      <c r="A1348" s="235"/>
      <c r="B1348" s="236" t="str">
        <f>IF(LEN(A1348)=0,"",INDEX('Smelter Look-up'!$A:$A,MATCH($A1348,'Smelter Look-up'!$E:$E,0)))</f>
        <v/>
      </c>
      <c r="C1348" s="242" t="str">
        <f>IF(LEN(A1348)=0,"",INDEX('Smelter Look-up'!$C:$C,MATCH($A1348,'Smelter Look-up'!$E:$E,0)))</f>
        <v/>
      </c>
      <c r="D1348" s="236"/>
      <c r="E1348" s="236" t="str">
        <f ca="1">IF(ISERROR($V1348),"",OFFSET('Smelter Look-up'!$D$4,$V1348-4,0)&amp;"")</f>
        <v/>
      </c>
      <c r="F1348" s="236" t="str">
        <f ca="1">IF(ISERROR($V1348),"",OFFSET('Smelter Look-up'!$E$4,$V1348-4,0))</f>
        <v/>
      </c>
      <c r="G1348" s="236" t="str">
        <f ca="1">IF(C1348=$X$4,"Enter smelter details", IF(ISERROR($V1348),"",OFFSET('Smelter Look-up'!$F$4,$V1348-4,0)))</f>
        <v/>
      </c>
      <c r="H1348" s="237" t="str">
        <f ca="1">IF(ISERROR($V1348),"",OFFSET('Smelter Look-up'!$G$4,$V1348-4,0))</f>
        <v/>
      </c>
      <c r="I1348" s="238" t="str">
        <f ca="1">IF(ISERROR($V1348),"",OFFSET('Smelter Look-up'!$H$4,$V1348-4,0))</f>
        <v/>
      </c>
      <c r="J1348" s="238" t="str">
        <f ca="1">IF(ISERROR($V1348),"",OFFSET('Smelter Look-up'!$I$4,$V1348-4,0))</f>
        <v/>
      </c>
      <c r="K1348" s="240"/>
      <c r="L1348" s="240"/>
      <c r="M1348" s="240"/>
      <c r="N1348" s="240"/>
      <c r="O1348" s="240"/>
      <c r="P1348" s="239"/>
      <c r="Q1348" s="241"/>
      <c r="R1348" s="236" t="str">
        <f ca="1">IF(ISERROR($V1348),"",OFFSET('Smelter Look-up'!$C$4,$V1348-4,0)&amp;"")</f>
        <v/>
      </c>
      <c r="S1348" s="250" t="str">
        <f t="shared" ca="1" si="63"/>
        <v/>
      </c>
      <c r="T1348" s="250" t="str">
        <f ca="1">IF(B1348="","",IF(ISERROR(MATCH($J1348,SorP!$B$1:$B$6230,0)),"",INDIRECT("'SorP'!$A$"&amp;MATCH($J1348,SorP!$B$1:$B$6230,0))))</f>
        <v/>
      </c>
      <c r="U1348" s="280"/>
      <c r="V1348" s="281" t="e">
        <f>IF(C1348="",NA(),MATCH($B1348&amp;$C1348,'Smelter Look-up'!$J:$J,0))</f>
        <v>#N/A</v>
      </c>
      <c r="W1348" s="282"/>
      <c r="X1348" s="282">
        <f t="shared" ca="1" si="64"/>
        <v>0</v>
      </c>
      <c r="Y1348" s="282"/>
      <c r="Z1348" s="282"/>
      <c r="AB1348" s="284" t="str">
        <f t="shared" si="65"/>
        <v/>
      </c>
    </row>
    <row r="1349" spans="1:28" s="283" customFormat="1" ht="20.25">
      <c r="A1349" s="235"/>
      <c r="B1349" s="236" t="str">
        <f>IF(LEN(A1349)=0,"",INDEX('Smelter Look-up'!$A:$A,MATCH($A1349,'Smelter Look-up'!$E:$E,0)))</f>
        <v/>
      </c>
      <c r="C1349" s="242" t="str">
        <f>IF(LEN(A1349)=0,"",INDEX('Smelter Look-up'!$C:$C,MATCH($A1349,'Smelter Look-up'!$E:$E,0)))</f>
        <v/>
      </c>
      <c r="D1349" s="236"/>
      <c r="E1349" s="236" t="str">
        <f ca="1">IF(ISERROR($V1349),"",OFFSET('Smelter Look-up'!$D$4,$V1349-4,0)&amp;"")</f>
        <v/>
      </c>
      <c r="F1349" s="236" t="str">
        <f ca="1">IF(ISERROR($V1349),"",OFFSET('Smelter Look-up'!$E$4,$V1349-4,0))</f>
        <v/>
      </c>
      <c r="G1349" s="236" t="str">
        <f ca="1">IF(C1349=$X$4,"Enter smelter details", IF(ISERROR($V1349),"",OFFSET('Smelter Look-up'!$F$4,$V1349-4,0)))</f>
        <v/>
      </c>
      <c r="H1349" s="237" t="str">
        <f ca="1">IF(ISERROR($V1349),"",OFFSET('Smelter Look-up'!$G$4,$V1349-4,0))</f>
        <v/>
      </c>
      <c r="I1349" s="238" t="str">
        <f ca="1">IF(ISERROR($V1349),"",OFFSET('Smelter Look-up'!$H$4,$V1349-4,0))</f>
        <v/>
      </c>
      <c r="J1349" s="238" t="str">
        <f ca="1">IF(ISERROR($V1349),"",OFFSET('Smelter Look-up'!$I$4,$V1349-4,0))</f>
        <v/>
      </c>
      <c r="K1349" s="240"/>
      <c r="L1349" s="240"/>
      <c r="M1349" s="240"/>
      <c r="N1349" s="240"/>
      <c r="O1349" s="240"/>
      <c r="P1349" s="239"/>
      <c r="Q1349" s="241"/>
      <c r="R1349" s="236" t="str">
        <f ca="1">IF(ISERROR($V1349),"",OFFSET('Smelter Look-up'!$C$4,$V1349-4,0)&amp;"")</f>
        <v/>
      </c>
      <c r="S1349" s="250" t="str">
        <f t="shared" ca="1" si="63"/>
        <v/>
      </c>
      <c r="T1349" s="250" t="str">
        <f ca="1">IF(B1349="","",IF(ISERROR(MATCH($J1349,SorP!$B$1:$B$6230,0)),"",INDIRECT("'SorP'!$A$"&amp;MATCH($J1349,SorP!$B$1:$B$6230,0))))</f>
        <v/>
      </c>
      <c r="U1349" s="280"/>
      <c r="V1349" s="281" t="e">
        <f>IF(C1349="",NA(),MATCH($B1349&amp;$C1349,'Smelter Look-up'!$J:$J,0))</f>
        <v>#N/A</v>
      </c>
      <c r="W1349" s="282"/>
      <c r="X1349" s="282">
        <f t="shared" ca="1" si="64"/>
        <v>0</v>
      </c>
      <c r="Y1349" s="282"/>
      <c r="Z1349" s="282"/>
      <c r="AB1349" s="284" t="str">
        <f t="shared" si="65"/>
        <v/>
      </c>
    </row>
    <row r="1350" spans="1:28" s="283" customFormat="1" ht="20.25">
      <c r="A1350" s="235"/>
      <c r="B1350" s="236" t="str">
        <f>IF(LEN(A1350)=0,"",INDEX('Smelter Look-up'!$A:$A,MATCH($A1350,'Smelter Look-up'!$E:$E,0)))</f>
        <v/>
      </c>
      <c r="C1350" s="242" t="str">
        <f>IF(LEN(A1350)=0,"",INDEX('Smelter Look-up'!$C:$C,MATCH($A1350,'Smelter Look-up'!$E:$E,0)))</f>
        <v/>
      </c>
      <c r="D1350" s="236"/>
      <c r="E1350" s="236" t="str">
        <f ca="1">IF(ISERROR($V1350),"",OFFSET('Smelter Look-up'!$D$4,$V1350-4,0)&amp;"")</f>
        <v/>
      </c>
      <c r="F1350" s="236" t="str">
        <f ca="1">IF(ISERROR($V1350),"",OFFSET('Smelter Look-up'!$E$4,$V1350-4,0))</f>
        <v/>
      </c>
      <c r="G1350" s="236" t="str">
        <f ca="1">IF(C1350=$X$4,"Enter smelter details", IF(ISERROR($V1350),"",OFFSET('Smelter Look-up'!$F$4,$V1350-4,0)))</f>
        <v/>
      </c>
      <c r="H1350" s="237" t="str">
        <f ca="1">IF(ISERROR($V1350),"",OFFSET('Smelter Look-up'!$G$4,$V1350-4,0))</f>
        <v/>
      </c>
      <c r="I1350" s="238" t="str">
        <f ca="1">IF(ISERROR($V1350),"",OFFSET('Smelter Look-up'!$H$4,$V1350-4,0))</f>
        <v/>
      </c>
      <c r="J1350" s="238" t="str">
        <f ca="1">IF(ISERROR($V1350),"",OFFSET('Smelter Look-up'!$I$4,$V1350-4,0))</f>
        <v/>
      </c>
      <c r="K1350" s="240"/>
      <c r="L1350" s="240"/>
      <c r="M1350" s="240"/>
      <c r="N1350" s="240"/>
      <c r="O1350" s="240"/>
      <c r="P1350" s="239"/>
      <c r="Q1350" s="241"/>
      <c r="R1350" s="236" t="str">
        <f ca="1">IF(ISERROR($V1350),"",OFFSET('Smelter Look-up'!$C$4,$V1350-4,0)&amp;"")</f>
        <v/>
      </c>
      <c r="S1350" s="250" t="str">
        <f t="shared" ca="1" si="63"/>
        <v/>
      </c>
      <c r="T1350" s="250" t="str">
        <f ca="1">IF(B1350="","",IF(ISERROR(MATCH($J1350,SorP!$B$1:$B$6230,0)),"",INDIRECT("'SorP'!$A$"&amp;MATCH($J1350,SorP!$B$1:$B$6230,0))))</f>
        <v/>
      </c>
      <c r="U1350" s="280"/>
      <c r="V1350" s="281" t="e">
        <f>IF(C1350="",NA(),MATCH($B1350&amp;$C1350,'Smelter Look-up'!$J:$J,0))</f>
        <v>#N/A</v>
      </c>
      <c r="W1350" s="282"/>
      <c r="X1350" s="282">
        <f t="shared" ca="1" si="64"/>
        <v>0</v>
      </c>
      <c r="Y1350" s="282"/>
      <c r="Z1350" s="282"/>
      <c r="AB1350" s="284" t="str">
        <f t="shared" si="65"/>
        <v/>
      </c>
    </row>
    <row r="1351" spans="1:28" s="283" customFormat="1" ht="20.25">
      <c r="A1351" s="235"/>
      <c r="B1351" s="236" t="str">
        <f>IF(LEN(A1351)=0,"",INDEX('Smelter Look-up'!$A:$A,MATCH($A1351,'Smelter Look-up'!$E:$E,0)))</f>
        <v/>
      </c>
      <c r="C1351" s="242" t="str">
        <f>IF(LEN(A1351)=0,"",INDEX('Smelter Look-up'!$C:$C,MATCH($A1351,'Smelter Look-up'!$E:$E,0)))</f>
        <v/>
      </c>
      <c r="D1351" s="236"/>
      <c r="E1351" s="236" t="str">
        <f ca="1">IF(ISERROR($V1351),"",OFFSET('Smelter Look-up'!$D$4,$V1351-4,0)&amp;"")</f>
        <v/>
      </c>
      <c r="F1351" s="236" t="str">
        <f ca="1">IF(ISERROR($V1351),"",OFFSET('Smelter Look-up'!$E$4,$V1351-4,0))</f>
        <v/>
      </c>
      <c r="G1351" s="236" t="str">
        <f ca="1">IF(C1351=$X$4,"Enter smelter details", IF(ISERROR($V1351),"",OFFSET('Smelter Look-up'!$F$4,$V1351-4,0)))</f>
        <v/>
      </c>
      <c r="H1351" s="237" t="str">
        <f ca="1">IF(ISERROR($V1351),"",OFFSET('Smelter Look-up'!$G$4,$V1351-4,0))</f>
        <v/>
      </c>
      <c r="I1351" s="238" t="str">
        <f ca="1">IF(ISERROR($V1351),"",OFFSET('Smelter Look-up'!$H$4,$V1351-4,0))</f>
        <v/>
      </c>
      <c r="J1351" s="238" t="str">
        <f ca="1">IF(ISERROR($V1351),"",OFFSET('Smelter Look-up'!$I$4,$V1351-4,0))</f>
        <v/>
      </c>
      <c r="K1351" s="240"/>
      <c r="L1351" s="240"/>
      <c r="M1351" s="240"/>
      <c r="N1351" s="240"/>
      <c r="O1351" s="240"/>
      <c r="P1351" s="239"/>
      <c r="Q1351" s="241"/>
      <c r="R1351" s="236" t="str">
        <f ca="1">IF(ISERROR($V1351),"",OFFSET('Smelter Look-up'!$C$4,$V1351-4,0)&amp;"")</f>
        <v/>
      </c>
      <c r="S1351" s="250" t="str">
        <f t="shared" ca="1" si="63"/>
        <v/>
      </c>
      <c r="T1351" s="250" t="str">
        <f ca="1">IF(B1351="","",IF(ISERROR(MATCH($J1351,SorP!$B$1:$B$6230,0)),"",INDIRECT("'SorP'!$A$"&amp;MATCH($J1351,SorP!$B$1:$B$6230,0))))</f>
        <v/>
      </c>
      <c r="U1351" s="280"/>
      <c r="V1351" s="281" t="e">
        <f>IF(C1351="",NA(),MATCH($B1351&amp;$C1351,'Smelter Look-up'!$J:$J,0))</f>
        <v>#N/A</v>
      </c>
      <c r="W1351" s="282"/>
      <c r="X1351" s="282">
        <f t="shared" ca="1" si="64"/>
        <v>0</v>
      </c>
      <c r="Y1351" s="282"/>
      <c r="Z1351" s="282"/>
      <c r="AB1351" s="284" t="str">
        <f t="shared" si="65"/>
        <v/>
      </c>
    </row>
    <row r="1352" spans="1:28" s="283" customFormat="1" ht="20.25">
      <c r="A1352" s="235"/>
      <c r="B1352" s="236" t="str">
        <f>IF(LEN(A1352)=0,"",INDEX('Smelter Look-up'!$A:$A,MATCH($A1352,'Smelter Look-up'!$E:$E,0)))</f>
        <v/>
      </c>
      <c r="C1352" s="242" t="str">
        <f>IF(LEN(A1352)=0,"",INDEX('Smelter Look-up'!$C:$C,MATCH($A1352,'Smelter Look-up'!$E:$E,0)))</f>
        <v/>
      </c>
      <c r="D1352" s="236"/>
      <c r="E1352" s="236" t="str">
        <f ca="1">IF(ISERROR($V1352),"",OFFSET('Smelter Look-up'!$D$4,$V1352-4,0)&amp;"")</f>
        <v/>
      </c>
      <c r="F1352" s="236" t="str">
        <f ca="1">IF(ISERROR($V1352),"",OFFSET('Smelter Look-up'!$E$4,$V1352-4,0))</f>
        <v/>
      </c>
      <c r="G1352" s="236" t="str">
        <f ca="1">IF(C1352=$X$4,"Enter smelter details", IF(ISERROR($V1352),"",OFFSET('Smelter Look-up'!$F$4,$V1352-4,0)))</f>
        <v/>
      </c>
      <c r="H1352" s="237" t="str">
        <f ca="1">IF(ISERROR($V1352),"",OFFSET('Smelter Look-up'!$G$4,$V1352-4,0))</f>
        <v/>
      </c>
      <c r="I1352" s="238" t="str">
        <f ca="1">IF(ISERROR($V1352),"",OFFSET('Smelter Look-up'!$H$4,$V1352-4,0))</f>
        <v/>
      </c>
      <c r="J1352" s="238" t="str">
        <f ca="1">IF(ISERROR($V1352),"",OFFSET('Smelter Look-up'!$I$4,$V1352-4,0))</f>
        <v/>
      </c>
      <c r="K1352" s="240"/>
      <c r="L1352" s="240"/>
      <c r="M1352" s="240"/>
      <c r="N1352" s="240"/>
      <c r="O1352" s="240"/>
      <c r="P1352" s="239"/>
      <c r="Q1352" s="241"/>
      <c r="R1352" s="236" t="str">
        <f ca="1">IF(ISERROR($V1352),"",OFFSET('Smelter Look-up'!$C$4,$V1352-4,0)&amp;"")</f>
        <v/>
      </c>
      <c r="S1352" s="250" t="str">
        <f t="shared" ca="1" si="63"/>
        <v/>
      </c>
      <c r="T1352" s="250" t="str">
        <f ca="1">IF(B1352="","",IF(ISERROR(MATCH($J1352,SorP!$B$1:$B$6230,0)),"",INDIRECT("'SorP'!$A$"&amp;MATCH($J1352,SorP!$B$1:$B$6230,0))))</f>
        <v/>
      </c>
      <c r="U1352" s="280"/>
      <c r="V1352" s="281" t="e">
        <f>IF(C1352="",NA(),MATCH($B1352&amp;$C1352,'Smelter Look-up'!$J:$J,0))</f>
        <v>#N/A</v>
      </c>
      <c r="W1352" s="282"/>
      <c r="X1352" s="282">
        <f t="shared" ca="1" si="64"/>
        <v>0</v>
      </c>
      <c r="Y1352" s="282"/>
      <c r="Z1352" s="282"/>
      <c r="AB1352" s="284" t="str">
        <f t="shared" si="65"/>
        <v/>
      </c>
    </row>
    <row r="1353" spans="1:28" s="283" customFormat="1" ht="20.25">
      <c r="A1353" s="235"/>
      <c r="B1353" s="236" t="str">
        <f>IF(LEN(A1353)=0,"",INDEX('Smelter Look-up'!$A:$A,MATCH($A1353,'Smelter Look-up'!$E:$E,0)))</f>
        <v/>
      </c>
      <c r="C1353" s="242" t="str">
        <f>IF(LEN(A1353)=0,"",INDEX('Smelter Look-up'!$C:$C,MATCH($A1353,'Smelter Look-up'!$E:$E,0)))</f>
        <v/>
      </c>
      <c r="D1353" s="236"/>
      <c r="E1353" s="236" t="str">
        <f ca="1">IF(ISERROR($V1353),"",OFFSET('Smelter Look-up'!$D$4,$V1353-4,0)&amp;"")</f>
        <v/>
      </c>
      <c r="F1353" s="236" t="str">
        <f ca="1">IF(ISERROR($V1353),"",OFFSET('Smelter Look-up'!$E$4,$V1353-4,0))</f>
        <v/>
      </c>
      <c r="G1353" s="236" t="str">
        <f ca="1">IF(C1353=$X$4,"Enter smelter details", IF(ISERROR($V1353),"",OFFSET('Smelter Look-up'!$F$4,$V1353-4,0)))</f>
        <v/>
      </c>
      <c r="H1353" s="237" t="str">
        <f ca="1">IF(ISERROR($V1353),"",OFFSET('Smelter Look-up'!$G$4,$V1353-4,0))</f>
        <v/>
      </c>
      <c r="I1353" s="238" t="str">
        <f ca="1">IF(ISERROR($V1353),"",OFFSET('Smelter Look-up'!$H$4,$V1353-4,0))</f>
        <v/>
      </c>
      <c r="J1353" s="238" t="str">
        <f ca="1">IF(ISERROR($V1353),"",OFFSET('Smelter Look-up'!$I$4,$V1353-4,0))</f>
        <v/>
      </c>
      <c r="K1353" s="240"/>
      <c r="L1353" s="240"/>
      <c r="M1353" s="240"/>
      <c r="N1353" s="240"/>
      <c r="O1353" s="240"/>
      <c r="P1353" s="239"/>
      <c r="Q1353" s="241"/>
      <c r="R1353" s="236" t="str">
        <f ca="1">IF(ISERROR($V1353),"",OFFSET('Smelter Look-up'!$C$4,$V1353-4,0)&amp;"")</f>
        <v/>
      </c>
      <c r="S1353" s="250" t="str">
        <f t="shared" ca="1" si="63"/>
        <v/>
      </c>
      <c r="T1353" s="250" t="str">
        <f ca="1">IF(B1353="","",IF(ISERROR(MATCH($J1353,SorP!$B$1:$B$6230,0)),"",INDIRECT("'SorP'!$A$"&amp;MATCH($J1353,SorP!$B$1:$B$6230,0))))</f>
        <v/>
      </c>
      <c r="U1353" s="280"/>
      <c r="V1353" s="281" t="e">
        <f>IF(C1353="",NA(),MATCH($B1353&amp;$C1353,'Smelter Look-up'!$J:$J,0))</f>
        <v>#N/A</v>
      </c>
      <c r="W1353" s="282"/>
      <c r="X1353" s="282">
        <f t="shared" ca="1" si="64"/>
        <v>0</v>
      </c>
      <c r="Y1353" s="282"/>
      <c r="Z1353" s="282"/>
      <c r="AB1353" s="284" t="str">
        <f t="shared" si="65"/>
        <v/>
      </c>
    </row>
    <row r="1354" spans="1:28" s="283" customFormat="1" ht="20.25">
      <c r="A1354" s="235"/>
      <c r="B1354" s="236" t="str">
        <f>IF(LEN(A1354)=0,"",INDEX('Smelter Look-up'!$A:$A,MATCH($A1354,'Smelter Look-up'!$E:$E,0)))</f>
        <v/>
      </c>
      <c r="C1354" s="242" t="str">
        <f>IF(LEN(A1354)=0,"",INDEX('Smelter Look-up'!$C:$C,MATCH($A1354,'Smelter Look-up'!$E:$E,0)))</f>
        <v/>
      </c>
      <c r="D1354" s="236"/>
      <c r="E1354" s="236" t="str">
        <f ca="1">IF(ISERROR($V1354),"",OFFSET('Smelter Look-up'!$D$4,$V1354-4,0)&amp;"")</f>
        <v/>
      </c>
      <c r="F1354" s="236" t="str">
        <f ca="1">IF(ISERROR($V1354),"",OFFSET('Smelter Look-up'!$E$4,$V1354-4,0))</f>
        <v/>
      </c>
      <c r="G1354" s="236" t="str">
        <f ca="1">IF(C1354=$X$4,"Enter smelter details", IF(ISERROR($V1354),"",OFFSET('Smelter Look-up'!$F$4,$V1354-4,0)))</f>
        <v/>
      </c>
      <c r="H1354" s="237" t="str">
        <f ca="1">IF(ISERROR($V1354),"",OFFSET('Smelter Look-up'!$G$4,$V1354-4,0))</f>
        <v/>
      </c>
      <c r="I1354" s="238" t="str">
        <f ca="1">IF(ISERROR($V1354),"",OFFSET('Smelter Look-up'!$H$4,$V1354-4,0))</f>
        <v/>
      </c>
      <c r="J1354" s="238" t="str">
        <f ca="1">IF(ISERROR($V1354),"",OFFSET('Smelter Look-up'!$I$4,$V1354-4,0))</f>
        <v/>
      </c>
      <c r="K1354" s="240"/>
      <c r="L1354" s="240"/>
      <c r="M1354" s="240"/>
      <c r="N1354" s="240"/>
      <c r="O1354" s="240"/>
      <c r="P1354" s="239"/>
      <c r="Q1354" s="241"/>
      <c r="R1354" s="236" t="str">
        <f ca="1">IF(ISERROR($V1354),"",OFFSET('Smelter Look-up'!$C$4,$V1354-4,0)&amp;"")</f>
        <v/>
      </c>
      <c r="S1354" s="250" t="str">
        <f t="shared" ca="1" si="63"/>
        <v/>
      </c>
      <c r="T1354" s="250" t="str">
        <f ca="1">IF(B1354="","",IF(ISERROR(MATCH($J1354,SorP!$B$1:$B$6230,0)),"",INDIRECT("'SorP'!$A$"&amp;MATCH($J1354,SorP!$B$1:$B$6230,0))))</f>
        <v/>
      </c>
      <c r="U1354" s="280"/>
      <c r="V1354" s="281" t="e">
        <f>IF(C1354="",NA(),MATCH($B1354&amp;$C1354,'Smelter Look-up'!$J:$J,0))</f>
        <v>#N/A</v>
      </c>
      <c r="W1354" s="282"/>
      <c r="X1354" s="282">
        <f t="shared" ca="1" si="64"/>
        <v>0</v>
      </c>
      <c r="Y1354" s="282"/>
      <c r="Z1354" s="282"/>
      <c r="AB1354" s="284" t="str">
        <f t="shared" si="65"/>
        <v/>
      </c>
    </row>
    <row r="1355" spans="1:28" s="283" customFormat="1" ht="20.25">
      <c r="A1355" s="235"/>
      <c r="B1355" s="236" t="str">
        <f>IF(LEN(A1355)=0,"",INDEX('Smelter Look-up'!$A:$A,MATCH($A1355,'Smelter Look-up'!$E:$E,0)))</f>
        <v/>
      </c>
      <c r="C1355" s="242" t="str">
        <f>IF(LEN(A1355)=0,"",INDEX('Smelter Look-up'!$C:$C,MATCH($A1355,'Smelter Look-up'!$E:$E,0)))</f>
        <v/>
      </c>
      <c r="D1355" s="236"/>
      <c r="E1355" s="236" t="str">
        <f ca="1">IF(ISERROR($V1355),"",OFFSET('Smelter Look-up'!$D$4,$V1355-4,0)&amp;"")</f>
        <v/>
      </c>
      <c r="F1355" s="236" t="str">
        <f ca="1">IF(ISERROR($V1355),"",OFFSET('Smelter Look-up'!$E$4,$V1355-4,0))</f>
        <v/>
      </c>
      <c r="G1355" s="236" t="str">
        <f ca="1">IF(C1355=$X$4,"Enter smelter details", IF(ISERROR($V1355),"",OFFSET('Smelter Look-up'!$F$4,$V1355-4,0)))</f>
        <v/>
      </c>
      <c r="H1355" s="237" t="str">
        <f ca="1">IF(ISERROR($V1355),"",OFFSET('Smelter Look-up'!$G$4,$V1355-4,0))</f>
        <v/>
      </c>
      <c r="I1355" s="238" t="str">
        <f ca="1">IF(ISERROR($V1355),"",OFFSET('Smelter Look-up'!$H$4,$V1355-4,0))</f>
        <v/>
      </c>
      <c r="J1355" s="238" t="str">
        <f ca="1">IF(ISERROR($V1355),"",OFFSET('Smelter Look-up'!$I$4,$V1355-4,0))</f>
        <v/>
      </c>
      <c r="K1355" s="240"/>
      <c r="L1355" s="240"/>
      <c r="M1355" s="240"/>
      <c r="N1355" s="240"/>
      <c r="O1355" s="240"/>
      <c r="P1355" s="239"/>
      <c r="Q1355" s="241"/>
      <c r="R1355" s="236" t="str">
        <f ca="1">IF(ISERROR($V1355),"",OFFSET('Smelter Look-up'!$C$4,$V1355-4,0)&amp;"")</f>
        <v/>
      </c>
      <c r="S1355" s="250" t="str">
        <f t="shared" ca="1" si="63"/>
        <v/>
      </c>
      <c r="T1355" s="250" t="str">
        <f ca="1">IF(B1355="","",IF(ISERROR(MATCH($J1355,SorP!$B$1:$B$6230,0)),"",INDIRECT("'SorP'!$A$"&amp;MATCH($J1355,SorP!$B$1:$B$6230,0))))</f>
        <v/>
      </c>
      <c r="U1355" s="280"/>
      <c r="V1355" s="281" t="e">
        <f>IF(C1355="",NA(),MATCH($B1355&amp;$C1355,'Smelter Look-up'!$J:$J,0))</f>
        <v>#N/A</v>
      </c>
      <c r="W1355" s="282"/>
      <c r="X1355" s="282">
        <f t="shared" ca="1" si="64"/>
        <v>0</v>
      </c>
      <c r="Y1355" s="282"/>
      <c r="Z1355" s="282"/>
      <c r="AB1355" s="284" t="str">
        <f t="shared" si="65"/>
        <v/>
      </c>
    </row>
    <row r="1356" spans="1:28" s="283" customFormat="1" ht="20.25">
      <c r="A1356" s="235"/>
      <c r="B1356" s="236" t="str">
        <f>IF(LEN(A1356)=0,"",INDEX('Smelter Look-up'!$A:$A,MATCH($A1356,'Smelter Look-up'!$E:$E,0)))</f>
        <v/>
      </c>
      <c r="C1356" s="242" t="str">
        <f>IF(LEN(A1356)=0,"",INDEX('Smelter Look-up'!$C:$C,MATCH($A1356,'Smelter Look-up'!$E:$E,0)))</f>
        <v/>
      </c>
      <c r="D1356" s="236"/>
      <c r="E1356" s="236" t="str">
        <f ca="1">IF(ISERROR($V1356),"",OFFSET('Smelter Look-up'!$D$4,$V1356-4,0)&amp;"")</f>
        <v/>
      </c>
      <c r="F1356" s="236" t="str">
        <f ca="1">IF(ISERROR($V1356),"",OFFSET('Smelter Look-up'!$E$4,$V1356-4,0))</f>
        <v/>
      </c>
      <c r="G1356" s="236" t="str">
        <f ca="1">IF(C1356=$X$4,"Enter smelter details", IF(ISERROR($V1356),"",OFFSET('Smelter Look-up'!$F$4,$V1356-4,0)))</f>
        <v/>
      </c>
      <c r="H1356" s="237" t="str">
        <f ca="1">IF(ISERROR($V1356),"",OFFSET('Smelter Look-up'!$G$4,$V1356-4,0))</f>
        <v/>
      </c>
      <c r="I1356" s="238" t="str">
        <f ca="1">IF(ISERROR($V1356),"",OFFSET('Smelter Look-up'!$H$4,$V1356-4,0))</f>
        <v/>
      </c>
      <c r="J1356" s="238" t="str">
        <f ca="1">IF(ISERROR($V1356),"",OFFSET('Smelter Look-up'!$I$4,$V1356-4,0))</f>
        <v/>
      </c>
      <c r="K1356" s="240"/>
      <c r="L1356" s="240"/>
      <c r="M1356" s="240"/>
      <c r="N1356" s="240"/>
      <c r="O1356" s="240"/>
      <c r="P1356" s="239"/>
      <c r="Q1356" s="241"/>
      <c r="R1356" s="236" t="str">
        <f ca="1">IF(ISERROR($V1356),"",OFFSET('Smelter Look-up'!$C$4,$V1356-4,0)&amp;"")</f>
        <v/>
      </c>
      <c r="S1356" s="250" t="str">
        <f t="shared" ca="1" si="63"/>
        <v/>
      </c>
      <c r="T1356" s="250" t="str">
        <f ca="1">IF(B1356="","",IF(ISERROR(MATCH($J1356,SorP!$B$1:$B$6230,0)),"",INDIRECT("'SorP'!$A$"&amp;MATCH($J1356,SorP!$B$1:$B$6230,0))))</f>
        <v/>
      </c>
      <c r="U1356" s="280"/>
      <c r="V1356" s="281" t="e">
        <f>IF(C1356="",NA(),MATCH($B1356&amp;$C1356,'Smelter Look-up'!$J:$J,0))</f>
        <v>#N/A</v>
      </c>
      <c r="W1356" s="282"/>
      <c r="X1356" s="282">
        <f t="shared" ca="1" si="64"/>
        <v>0</v>
      </c>
      <c r="Y1356" s="282"/>
      <c r="Z1356" s="282"/>
      <c r="AB1356" s="284" t="str">
        <f t="shared" si="65"/>
        <v/>
      </c>
    </row>
    <row r="1357" spans="1:28" s="283" customFormat="1" ht="20.25">
      <c r="A1357" s="235"/>
      <c r="B1357" s="236" t="str">
        <f>IF(LEN(A1357)=0,"",INDEX('Smelter Look-up'!$A:$A,MATCH($A1357,'Smelter Look-up'!$E:$E,0)))</f>
        <v/>
      </c>
      <c r="C1357" s="242" t="str">
        <f>IF(LEN(A1357)=0,"",INDEX('Smelter Look-up'!$C:$C,MATCH($A1357,'Smelter Look-up'!$E:$E,0)))</f>
        <v/>
      </c>
      <c r="D1357" s="236"/>
      <c r="E1357" s="236" t="str">
        <f ca="1">IF(ISERROR($V1357),"",OFFSET('Smelter Look-up'!$D$4,$V1357-4,0)&amp;"")</f>
        <v/>
      </c>
      <c r="F1357" s="236" t="str">
        <f ca="1">IF(ISERROR($V1357),"",OFFSET('Smelter Look-up'!$E$4,$V1357-4,0))</f>
        <v/>
      </c>
      <c r="G1357" s="236" t="str">
        <f ca="1">IF(C1357=$X$4,"Enter smelter details", IF(ISERROR($V1357),"",OFFSET('Smelter Look-up'!$F$4,$V1357-4,0)))</f>
        <v/>
      </c>
      <c r="H1357" s="237" t="str">
        <f ca="1">IF(ISERROR($V1357),"",OFFSET('Smelter Look-up'!$G$4,$V1357-4,0))</f>
        <v/>
      </c>
      <c r="I1357" s="238" t="str">
        <f ca="1">IF(ISERROR($V1357),"",OFFSET('Smelter Look-up'!$H$4,$V1357-4,0))</f>
        <v/>
      </c>
      <c r="J1357" s="238" t="str">
        <f ca="1">IF(ISERROR($V1357),"",OFFSET('Smelter Look-up'!$I$4,$V1357-4,0))</f>
        <v/>
      </c>
      <c r="K1357" s="240"/>
      <c r="L1357" s="240"/>
      <c r="M1357" s="240"/>
      <c r="N1357" s="240"/>
      <c r="O1357" s="240"/>
      <c r="P1357" s="239"/>
      <c r="Q1357" s="241"/>
      <c r="R1357" s="236" t="str">
        <f ca="1">IF(ISERROR($V1357),"",OFFSET('Smelter Look-up'!$C$4,$V1357-4,0)&amp;"")</f>
        <v/>
      </c>
      <c r="S1357" s="250" t="str">
        <f t="shared" ca="1" si="63"/>
        <v/>
      </c>
      <c r="T1357" s="250" t="str">
        <f ca="1">IF(B1357="","",IF(ISERROR(MATCH($J1357,SorP!$B$1:$B$6230,0)),"",INDIRECT("'SorP'!$A$"&amp;MATCH($J1357,SorP!$B$1:$B$6230,0))))</f>
        <v/>
      </c>
      <c r="U1357" s="280"/>
      <c r="V1357" s="281" t="e">
        <f>IF(C1357="",NA(),MATCH($B1357&amp;$C1357,'Smelter Look-up'!$J:$J,0))</f>
        <v>#N/A</v>
      </c>
      <c r="W1357" s="282"/>
      <c r="X1357" s="282">
        <f t="shared" ca="1" si="64"/>
        <v>0</v>
      </c>
      <c r="Y1357" s="282"/>
      <c r="Z1357" s="282"/>
      <c r="AB1357" s="284" t="str">
        <f t="shared" si="65"/>
        <v/>
      </c>
    </row>
    <row r="1358" spans="1:28" s="283" customFormat="1" ht="20.25">
      <c r="A1358" s="235"/>
      <c r="B1358" s="236" t="str">
        <f>IF(LEN(A1358)=0,"",INDEX('Smelter Look-up'!$A:$A,MATCH($A1358,'Smelter Look-up'!$E:$E,0)))</f>
        <v/>
      </c>
      <c r="C1358" s="242" t="str">
        <f>IF(LEN(A1358)=0,"",INDEX('Smelter Look-up'!$C:$C,MATCH($A1358,'Smelter Look-up'!$E:$E,0)))</f>
        <v/>
      </c>
      <c r="D1358" s="236"/>
      <c r="E1358" s="236" t="str">
        <f ca="1">IF(ISERROR($V1358),"",OFFSET('Smelter Look-up'!$D$4,$V1358-4,0)&amp;"")</f>
        <v/>
      </c>
      <c r="F1358" s="236" t="str">
        <f ca="1">IF(ISERROR($V1358),"",OFFSET('Smelter Look-up'!$E$4,$V1358-4,0))</f>
        <v/>
      </c>
      <c r="G1358" s="236" t="str">
        <f ca="1">IF(C1358=$X$4,"Enter smelter details", IF(ISERROR($V1358),"",OFFSET('Smelter Look-up'!$F$4,$V1358-4,0)))</f>
        <v/>
      </c>
      <c r="H1358" s="237" t="str">
        <f ca="1">IF(ISERROR($V1358),"",OFFSET('Smelter Look-up'!$G$4,$V1358-4,0))</f>
        <v/>
      </c>
      <c r="I1358" s="238" t="str">
        <f ca="1">IF(ISERROR($V1358),"",OFFSET('Smelter Look-up'!$H$4,$V1358-4,0))</f>
        <v/>
      </c>
      <c r="J1358" s="238" t="str">
        <f ca="1">IF(ISERROR($V1358),"",OFFSET('Smelter Look-up'!$I$4,$V1358-4,0))</f>
        <v/>
      </c>
      <c r="K1358" s="240"/>
      <c r="L1358" s="240"/>
      <c r="M1358" s="240"/>
      <c r="N1358" s="240"/>
      <c r="O1358" s="240"/>
      <c r="P1358" s="239"/>
      <c r="Q1358" s="241"/>
      <c r="R1358" s="236" t="str">
        <f ca="1">IF(ISERROR($V1358),"",OFFSET('Smelter Look-up'!$C$4,$V1358-4,0)&amp;"")</f>
        <v/>
      </c>
      <c r="S1358" s="250" t="str">
        <f t="shared" ca="1" si="63"/>
        <v/>
      </c>
      <c r="T1358" s="250" t="str">
        <f ca="1">IF(B1358="","",IF(ISERROR(MATCH($J1358,SorP!$B$1:$B$6230,0)),"",INDIRECT("'SorP'!$A$"&amp;MATCH($J1358,SorP!$B$1:$B$6230,0))))</f>
        <v/>
      </c>
      <c r="U1358" s="280"/>
      <c r="V1358" s="281" t="e">
        <f>IF(C1358="",NA(),MATCH($B1358&amp;$C1358,'Smelter Look-up'!$J:$J,0))</f>
        <v>#N/A</v>
      </c>
      <c r="W1358" s="282"/>
      <c r="X1358" s="282">
        <f t="shared" ca="1" si="64"/>
        <v>0</v>
      </c>
      <c r="Y1358" s="282"/>
      <c r="Z1358" s="282"/>
      <c r="AB1358" s="284" t="str">
        <f t="shared" si="65"/>
        <v/>
      </c>
    </row>
    <row r="1359" spans="1:28" s="283" customFormat="1" ht="20.25">
      <c r="A1359" s="235"/>
      <c r="B1359" s="236" t="str">
        <f>IF(LEN(A1359)=0,"",INDEX('Smelter Look-up'!$A:$A,MATCH($A1359,'Smelter Look-up'!$E:$E,0)))</f>
        <v/>
      </c>
      <c r="C1359" s="242" t="str">
        <f>IF(LEN(A1359)=0,"",INDEX('Smelter Look-up'!$C:$C,MATCH($A1359,'Smelter Look-up'!$E:$E,0)))</f>
        <v/>
      </c>
      <c r="D1359" s="236"/>
      <c r="E1359" s="236" t="str">
        <f ca="1">IF(ISERROR($V1359),"",OFFSET('Smelter Look-up'!$D$4,$V1359-4,0)&amp;"")</f>
        <v/>
      </c>
      <c r="F1359" s="236" t="str">
        <f ca="1">IF(ISERROR($V1359),"",OFFSET('Smelter Look-up'!$E$4,$V1359-4,0))</f>
        <v/>
      </c>
      <c r="G1359" s="236" t="str">
        <f ca="1">IF(C1359=$X$4,"Enter smelter details", IF(ISERROR($V1359),"",OFFSET('Smelter Look-up'!$F$4,$V1359-4,0)))</f>
        <v/>
      </c>
      <c r="H1359" s="237" t="str">
        <f ca="1">IF(ISERROR($V1359),"",OFFSET('Smelter Look-up'!$G$4,$V1359-4,0))</f>
        <v/>
      </c>
      <c r="I1359" s="238" t="str">
        <f ca="1">IF(ISERROR($V1359),"",OFFSET('Smelter Look-up'!$H$4,$V1359-4,0))</f>
        <v/>
      </c>
      <c r="J1359" s="238" t="str">
        <f ca="1">IF(ISERROR($V1359),"",OFFSET('Smelter Look-up'!$I$4,$V1359-4,0))</f>
        <v/>
      </c>
      <c r="K1359" s="240"/>
      <c r="L1359" s="240"/>
      <c r="M1359" s="240"/>
      <c r="N1359" s="240"/>
      <c r="O1359" s="240"/>
      <c r="P1359" s="239"/>
      <c r="Q1359" s="241"/>
      <c r="R1359" s="236" t="str">
        <f ca="1">IF(ISERROR($V1359),"",OFFSET('Smelter Look-up'!$C$4,$V1359-4,0)&amp;"")</f>
        <v/>
      </c>
      <c r="S1359" s="250" t="str">
        <f t="shared" ca="1" si="63"/>
        <v/>
      </c>
      <c r="T1359" s="250" t="str">
        <f ca="1">IF(B1359="","",IF(ISERROR(MATCH($J1359,SorP!$B$1:$B$6230,0)),"",INDIRECT("'SorP'!$A$"&amp;MATCH($J1359,SorP!$B$1:$B$6230,0))))</f>
        <v/>
      </c>
      <c r="U1359" s="280"/>
      <c r="V1359" s="281" t="e">
        <f>IF(C1359="",NA(),MATCH($B1359&amp;$C1359,'Smelter Look-up'!$J:$J,0))</f>
        <v>#N/A</v>
      </c>
      <c r="W1359" s="282"/>
      <c r="X1359" s="282">
        <f t="shared" ca="1" si="64"/>
        <v>0</v>
      </c>
      <c r="Y1359" s="282"/>
      <c r="Z1359" s="282"/>
      <c r="AB1359" s="284" t="str">
        <f t="shared" si="65"/>
        <v/>
      </c>
    </row>
    <row r="1360" spans="1:28" s="283" customFormat="1" ht="20.25">
      <c r="A1360" s="235"/>
      <c r="B1360" s="236" t="str">
        <f>IF(LEN(A1360)=0,"",INDEX('Smelter Look-up'!$A:$A,MATCH($A1360,'Smelter Look-up'!$E:$E,0)))</f>
        <v/>
      </c>
      <c r="C1360" s="242" t="str">
        <f>IF(LEN(A1360)=0,"",INDEX('Smelter Look-up'!$C:$C,MATCH($A1360,'Smelter Look-up'!$E:$E,0)))</f>
        <v/>
      </c>
      <c r="D1360" s="236"/>
      <c r="E1360" s="236" t="str">
        <f ca="1">IF(ISERROR($V1360),"",OFFSET('Smelter Look-up'!$D$4,$V1360-4,0)&amp;"")</f>
        <v/>
      </c>
      <c r="F1360" s="236" t="str">
        <f ca="1">IF(ISERROR($V1360),"",OFFSET('Smelter Look-up'!$E$4,$V1360-4,0))</f>
        <v/>
      </c>
      <c r="G1360" s="236" t="str">
        <f ca="1">IF(C1360=$X$4,"Enter smelter details", IF(ISERROR($V1360),"",OFFSET('Smelter Look-up'!$F$4,$V1360-4,0)))</f>
        <v/>
      </c>
      <c r="H1360" s="237" t="str">
        <f ca="1">IF(ISERROR($V1360),"",OFFSET('Smelter Look-up'!$G$4,$V1360-4,0))</f>
        <v/>
      </c>
      <c r="I1360" s="238" t="str">
        <f ca="1">IF(ISERROR($V1360),"",OFFSET('Smelter Look-up'!$H$4,$V1360-4,0))</f>
        <v/>
      </c>
      <c r="J1360" s="238" t="str">
        <f ca="1">IF(ISERROR($V1360),"",OFFSET('Smelter Look-up'!$I$4,$V1360-4,0))</f>
        <v/>
      </c>
      <c r="K1360" s="240"/>
      <c r="L1360" s="240"/>
      <c r="M1360" s="240"/>
      <c r="N1360" s="240"/>
      <c r="O1360" s="240"/>
      <c r="P1360" s="239"/>
      <c r="Q1360" s="241"/>
      <c r="R1360" s="236" t="str">
        <f ca="1">IF(ISERROR($V1360),"",OFFSET('Smelter Look-up'!$C$4,$V1360-4,0)&amp;"")</f>
        <v/>
      </c>
      <c r="S1360" s="250" t="str">
        <f t="shared" ca="1" si="63"/>
        <v/>
      </c>
      <c r="T1360" s="250" t="str">
        <f ca="1">IF(B1360="","",IF(ISERROR(MATCH($J1360,SorP!$B$1:$B$6230,0)),"",INDIRECT("'SorP'!$A$"&amp;MATCH($J1360,SorP!$B$1:$B$6230,0))))</f>
        <v/>
      </c>
      <c r="U1360" s="280"/>
      <c r="V1360" s="281" t="e">
        <f>IF(C1360="",NA(),MATCH($B1360&amp;$C1360,'Smelter Look-up'!$J:$J,0))</f>
        <v>#N/A</v>
      </c>
      <c r="W1360" s="282"/>
      <c r="X1360" s="282">
        <f t="shared" ca="1" si="64"/>
        <v>0</v>
      </c>
      <c r="Y1360" s="282"/>
      <c r="Z1360" s="282"/>
      <c r="AB1360" s="284" t="str">
        <f t="shared" si="65"/>
        <v/>
      </c>
    </row>
    <row r="1361" spans="1:28" s="283" customFormat="1" ht="20.25">
      <c r="A1361" s="235"/>
      <c r="B1361" s="236" t="str">
        <f>IF(LEN(A1361)=0,"",INDEX('Smelter Look-up'!$A:$A,MATCH($A1361,'Smelter Look-up'!$E:$E,0)))</f>
        <v/>
      </c>
      <c r="C1361" s="242" t="str">
        <f>IF(LEN(A1361)=0,"",INDEX('Smelter Look-up'!$C:$C,MATCH($A1361,'Smelter Look-up'!$E:$E,0)))</f>
        <v/>
      </c>
      <c r="D1361" s="236"/>
      <c r="E1361" s="236" t="str">
        <f ca="1">IF(ISERROR($V1361),"",OFFSET('Smelter Look-up'!$D$4,$V1361-4,0)&amp;"")</f>
        <v/>
      </c>
      <c r="F1361" s="236" t="str">
        <f ca="1">IF(ISERROR($V1361),"",OFFSET('Smelter Look-up'!$E$4,$V1361-4,0))</f>
        <v/>
      </c>
      <c r="G1361" s="236" t="str">
        <f ca="1">IF(C1361=$X$4,"Enter smelter details", IF(ISERROR($V1361),"",OFFSET('Smelter Look-up'!$F$4,$V1361-4,0)))</f>
        <v/>
      </c>
      <c r="H1361" s="237" t="str">
        <f ca="1">IF(ISERROR($V1361),"",OFFSET('Smelter Look-up'!$G$4,$V1361-4,0))</f>
        <v/>
      </c>
      <c r="I1361" s="238" t="str">
        <f ca="1">IF(ISERROR($V1361),"",OFFSET('Smelter Look-up'!$H$4,$V1361-4,0))</f>
        <v/>
      </c>
      <c r="J1361" s="238" t="str">
        <f ca="1">IF(ISERROR($V1361),"",OFFSET('Smelter Look-up'!$I$4,$V1361-4,0))</f>
        <v/>
      </c>
      <c r="K1361" s="240"/>
      <c r="L1361" s="240"/>
      <c r="M1361" s="240"/>
      <c r="N1361" s="240"/>
      <c r="O1361" s="240"/>
      <c r="P1361" s="239"/>
      <c r="Q1361" s="241"/>
      <c r="R1361" s="236" t="str">
        <f ca="1">IF(ISERROR($V1361),"",OFFSET('Smelter Look-up'!$C$4,$V1361-4,0)&amp;"")</f>
        <v/>
      </c>
      <c r="S1361" s="250" t="str">
        <f t="shared" ca="1" si="63"/>
        <v/>
      </c>
      <c r="T1361" s="250" t="str">
        <f ca="1">IF(B1361="","",IF(ISERROR(MATCH($J1361,SorP!$B$1:$B$6230,0)),"",INDIRECT("'SorP'!$A$"&amp;MATCH($J1361,SorP!$B$1:$B$6230,0))))</f>
        <v/>
      </c>
      <c r="U1361" s="280"/>
      <c r="V1361" s="281" t="e">
        <f>IF(C1361="",NA(),MATCH($B1361&amp;$C1361,'Smelter Look-up'!$J:$J,0))</f>
        <v>#N/A</v>
      </c>
      <c r="W1361" s="282"/>
      <c r="X1361" s="282">
        <f t="shared" ca="1" si="64"/>
        <v>0</v>
      </c>
      <c r="Y1361" s="282"/>
      <c r="Z1361" s="282"/>
      <c r="AB1361" s="284" t="str">
        <f t="shared" si="65"/>
        <v/>
      </c>
    </row>
    <row r="1362" spans="1:28" s="283" customFormat="1" ht="20.25">
      <c r="A1362" s="235"/>
      <c r="B1362" s="236" t="str">
        <f>IF(LEN(A1362)=0,"",INDEX('Smelter Look-up'!$A:$A,MATCH($A1362,'Smelter Look-up'!$E:$E,0)))</f>
        <v/>
      </c>
      <c r="C1362" s="242" t="str">
        <f>IF(LEN(A1362)=0,"",INDEX('Smelter Look-up'!$C:$C,MATCH($A1362,'Smelter Look-up'!$E:$E,0)))</f>
        <v/>
      </c>
      <c r="D1362" s="236"/>
      <c r="E1362" s="236" t="str">
        <f ca="1">IF(ISERROR($V1362),"",OFFSET('Smelter Look-up'!$D$4,$V1362-4,0)&amp;"")</f>
        <v/>
      </c>
      <c r="F1362" s="236" t="str">
        <f ca="1">IF(ISERROR($V1362),"",OFFSET('Smelter Look-up'!$E$4,$V1362-4,0))</f>
        <v/>
      </c>
      <c r="G1362" s="236" t="str">
        <f ca="1">IF(C1362=$X$4,"Enter smelter details", IF(ISERROR($V1362),"",OFFSET('Smelter Look-up'!$F$4,$V1362-4,0)))</f>
        <v/>
      </c>
      <c r="H1362" s="237" t="str">
        <f ca="1">IF(ISERROR($V1362),"",OFFSET('Smelter Look-up'!$G$4,$V1362-4,0))</f>
        <v/>
      </c>
      <c r="I1362" s="238" t="str">
        <f ca="1">IF(ISERROR($V1362),"",OFFSET('Smelter Look-up'!$H$4,$V1362-4,0))</f>
        <v/>
      </c>
      <c r="J1362" s="238" t="str">
        <f ca="1">IF(ISERROR($V1362),"",OFFSET('Smelter Look-up'!$I$4,$V1362-4,0))</f>
        <v/>
      </c>
      <c r="K1362" s="240"/>
      <c r="L1362" s="240"/>
      <c r="M1362" s="240"/>
      <c r="N1362" s="240"/>
      <c r="O1362" s="240"/>
      <c r="P1362" s="239"/>
      <c r="Q1362" s="241"/>
      <c r="R1362" s="236" t="str">
        <f ca="1">IF(ISERROR($V1362),"",OFFSET('Smelter Look-up'!$C$4,$V1362-4,0)&amp;"")</f>
        <v/>
      </c>
      <c r="S1362" s="250" t="str">
        <f t="shared" ca="1" si="63"/>
        <v/>
      </c>
      <c r="T1362" s="250" t="str">
        <f ca="1">IF(B1362="","",IF(ISERROR(MATCH($J1362,SorP!$B$1:$B$6230,0)),"",INDIRECT("'SorP'!$A$"&amp;MATCH($J1362,SorP!$B$1:$B$6230,0))))</f>
        <v/>
      </c>
      <c r="U1362" s="280"/>
      <c r="V1362" s="281" t="e">
        <f>IF(C1362="",NA(),MATCH($B1362&amp;$C1362,'Smelter Look-up'!$J:$J,0))</f>
        <v>#N/A</v>
      </c>
      <c r="W1362" s="282"/>
      <c r="X1362" s="282">
        <f t="shared" ca="1" si="64"/>
        <v>0</v>
      </c>
      <c r="Y1362" s="282"/>
      <c r="Z1362" s="282"/>
      <c r="AB1362" s="284" t="str">
        <f t="shared" si="65"/>
        <v/>
      </c>
    </row>
    <row r="1363" spans="1:28" s="283" customFormat="1" ht="20.25">
      <c r="A1363" s="235"/>
      <c r="B1363" s="236" t="str">
        <f>IF(LEN(A1363)=0,"",INDEX('Smelter Look-up'!$A:$A,MATCH($A1363,'Smelter Look-up'!$E:$E,0)))</f>
        <v/>
      </c>
      <c r="C1363" s="242" t="str">
        <f>IF(LEN(A1363)=0,"",INDEX('Smelter Look-up'!$C:$C,MATCH($A1363,'Smelter Look-up'!$E:$E,0)))</f>
        <v/>
      </c>
      <c r="D1363" s="236"/>
      <c r="E1363" s="236" t="str">
        <f ca="1">IF(ISERROR($V1363),"",OFFSET('Smelter Look-up'!$D$4,$V1363-4,0)&amp;"")</f>
        <v/>
      </c>
      <c r="F1363" s="236" t="str">
        <f ca="1">IF(ISERROR($V1363),"",OFFSET('Smelter Look-up'!$E$4,$V1363-4,0))</f>
        <v/>
      </c>
      <c r="G1363" s="236" t="str">
        <f ca="1">IF(C1363=$X$4,"Enter smelter details", IF(ISERROR($V1363),"",OFFSET('Smelter Look-up'!$F$4,$V1363-4,0)))</f>
        <v/>
      </c>
      <c r="H1363" s="237" t="str">
        <f ca="1">IF(ISERROR($V1363),"",OFFSET('Smelter Look-up'!$G$4,$V1363-4,0))</f>
        <v/>
      </c>
      <c r="I1363" s="238" t="str">
        <f ca="1">IF(ISERROR($V1363),"",OFFSET('Smelter Look-up'!$H$4,$V1363-4,0))</f>
        <v/>
      </c>
      <c r="J1363" s="238" t="str">
        <f ca="1">IF(ISERROR($V1363),"",OFFSET('Smelter Look-up'!$I$4,$V1363-4,0))</f>
        <v/>
      </c>
      <c r="K1363" s="240"/>
      <c r="L1363" s="240"/>
      <c r="M1363" s="240"/>
      <c r="N1363" s="240"/>
      <c r="O1363" s="240"/>
      <c r="P1363" s="239"/>
      <c r="Q1363" s="241"/>
      <c r="R1363" s="236" t="str">
        <f ca="1">IF(ISERROR($V1363),"",OFFSET('Smelter Look-up'!$C$4,$V1363-4,0)&amp;"")</f>
        <v/>
      </c>
      <c r="S1363" s="250" t="str">
        <f t="shared" ca="1" si="63"/>
        <v/>
      </c>
      <c r="T1363" s="250" t="str">
        <f ca="1">IF(B1363="","",IF(ISERROR(MATCH($J1363,SorP!$B$1:$B$6230,0)),"",INDIRECT("'SorP'!$A$"&amp;MATCH($J1363,SorP!$B$1:$B$6230,0))))</f>
        <v/>
      </c>
      <c r="U1363" s="280"/>
      <c r="V1363" s="281" t="e">
        <f>IF(C1363="",NA(),MATCH($B1363&amp;$C1363,'Smelter Look-up'!$J:$J,0))</f>
        <v>#N/A</v>
      </c>
      <c r="W1363" s="282"/>
      <c r="X1363" s="282">
        <f t="shared" ca="1" si="64"/>
        <v>0</v>
      </c>
      <c r="Y1363" s="282"/>
      <c r="Z1363" s="282"/>
      <c r="AB1363" s="284" t="str">
        <f t="shared" si="65"/>
        <v/>
      </c>
    </row>
    <row r="1364" spans="1:28" s="283" customFormat="1" ht="20.25">
      <c r="A1364" s="235"/>
      <c r="B1364" s="236" t="str">
        <f>IF(LEN(A1364)=0,"",INDEX('Smelter Look-up'!$A:$A,MATCH($A1364,'Smelter Look-up'!$E:$E,0)))</f>
        <v/>
      </c>
      <c r="C1364" s="242" t="str">
        <f>IF(LEN(A1364)=0,"",INDEX('Smelter Look-up'!$C:$C,MATCH($A1364,'Smelter Look-up'!$E:$E,0)))</f>
        <v/>
      </c>
      <c r="D1364" s="236"/>
      <c r="E1364" s="236" t="str">
        <f ca="1">IF(ISERROR($V1364),"",OFFSET('Smelter Look-up'!$D$4,$V1364-4,0)&amp;"")</f>
        <v/>
      </c>
      <c r="F1364" s="236" t="str">
        <f ca="1">IF(ISERROR($V1364),"",OFFSET('Smelter Look-up'!$E$4,$V1364-4,0))</f>
        <v/>
      </c>
      <c r="G1364" s="236" t="str">
        <f ca="1">IF(C1364=$X$4,"Enter smelter details", IF(ISERROR($V1364),"",OFFSET('Smelter Look-up'!$F$4,$V1364-4,0)))</f>
        <v/>
      </c>
      <c r="H1364" s="237" t="str">
        <f ca="1">IF(ISERROR($V1364),"",OFFSET('Smelter Look-up'!$G$4,$V1364-4,0))</f>
        <v/>
      </c>
      <c r="I1364" s="238" t="str">
        <f ca="1">IF(ISERROR($V1364),"",OFFSET('Smelter Look-up'!$H$4,$V1364-4,0))</f>
        <v/>
      </c>
      <c r="J1364" s="238" t="str">
        <f ca="1">IF(ISERROR($V1364),"",OFFSET('Smelter Look-up'!$I$4,$V1364-4,0))</f>
        <v/>
      </c>
      <c r="K1364" s="240"/>
      <c r="L1364" s="240"/>
      <c r="M1364" s="240"/>
      <c r="N1364" s="240"/>
      <c r="O1364" s="240"/>
      <c r="P1364" s="239"/>
      <c r="Q1364" s="241"/>
      <c r="R1364" s="236" t="str">
        <f ca="1">IF(ISERROR($V1364),"",OFFSET('Smelter Look-up'!$C$4,$V1364-4,0)&amp;"")</f>
        <v/>
      </c>
      <c r="S1364" s="250" t="str">
        <f t="shared" ca="1" si="63"/>
        <v/>
      </c>
      <c r="T1364" s="250" t="str">
        <f ca="1">IF(B1364="","",IF(ISERROR(MATCH($J1364,SorP!$B$1:$B$6230,0)),"",INDIRECT("'SorP'!$A$"&amp;MATCH($J1364,SorP!$B$1:$B$6230,0))))</f>
        <v/>
      </c>
      <c r="U1364" s="280"/>
      <c r="V1364" s="281" t="e">
        <f>IF(C1364="",NA(),MATCH($B1364&amp;$C1364,'Smelter Look-up'!$J:$J,0))</f>
        <v>#N/A</v>
      </c>
      <c r="W1364" s="282"/>
      <c r="X1364" s="282">
        <f t="shared" ca="1" si="64"/>
        <v>0</v>
      </c>
      <c r="Y1364" s="282"/>
      <c r="Z1364" s="282"/>
      <c r="AB1364" s="284" t="str">
        <f t="shared" si="65"/>
        <v/>
      </c>
    </row>
    <row r="1365" spans="1:28" s="283" customFormat="1" ht="20.25">
      <c r="A1365" s="235"/>
      <c r="B1365" s="236" t="str">
        <f>IF(LEN(A1365)=0,"",INDEX('Smelter Look-up'!$A:$A,MATCH($A1365,'Smelter Look-up'!$E:$E,0)))</f>
        <v/>
      </c>
      <c r="C1365" s="242" t="str">
        <f>IF(LEN(A1365)=0,"",INDEX('Smelter Look-up'!$C:$C,MATCH($A1365,'Smelter Look-up'!$E:$E,0)))</f>
        <v/>
      </c>
      <c r="D1365" s="236"/>
      <c r="E1365" s="236" t="str">
        <f ca="1">IF(ISERROR($V1365),"",OFFSET('Smelter Look-up'!$D$4,$V1365-4,0)&amp;"")</f>
        <v/>
      </c>
      <c r="F1365" s="236" t="str">
        <f ca="1">IF(ISERROR($V1365),"",OFFSET('Smelter Look-up'!$E$4,$V1365-4,0))</f>
        <v/>
      </c>
      <c r="G1365" s="236" t="str">
        <f ca="1">IF(C1365=$X$4,"Enter smelter details", IF(ISERROR($V1365),"",OFFSET('Smelter Look-up'!$F$4,$V1365-4,0)))</f>
        <v/>
      </c>
      <c r="H1365" s="237" t="str">
        <f ca="1">IF(ISERROR($V1365),"",OFFSET('Smelter Look-up'!$G$4,$V1365-4,0))</f>
        <v/>
      </c>
      <c r="I1365" s="238" t="str">
        <f ca="1">IF(ISERROR($V1365),"",OFFSET('Smelter Look-up'!$H$4,$V1365-4,0))</f>
        <v/>
      </c>
      <c r="J1365" s="238" t="str">
        <f ca="1">IF(ISERROR($V1365),"",OFFSET('Smelter Look-up'!$I$4,$V1365-4,0))</f>
        <v/>
      </c>
      <c r="K1365" s="240"/>
      <c r="L1365" s="240"/>
      <c r="M1365" s="240"/>
      <c r="N1365" s="240"/>
      <c r="O1365" s="240"/>
      <c r="P1365" s="239"/>
      <c r="Q1365" s="241"/>
      <c r="R1365" s="236" t="str">
        <f ca="1">IF(ISERROR($V1365),"",OFFSET('Smelter Look-up'!$C$4,$V1365-4,0)&amp;"")</f>
        <v/>
      </c>
      <c r="S1365" s="250" t="str">
        <f t="shared" ca="1" si="63"/>
        <v/>
      </c>
      <c r="T1365" s="250" t="str">
        <f ca="1">IF(B1365="","",IF(ISERROR(MATCH($J1365,SorP!$B$1:$B$6230,0)),"",INDIRECT("'SorP'!$A$"&amp;MATCH($J1365,SorP!$B$1:$B$6230,0))))</f>
        <v/>
      </c>
      <c r="U1365" s="280"/>
      <c r="V1365" s="281" t="e">
        <f>IF(C1365="",NA(),MATCH($B1365&amp;$C1365,'Smelter Look-up'!$J:$J,0))</f>
        <v>#N/A</v>
      </c>
      <c r="W1365" s="282"/>
      <c r="X1365" s="282">
        <f t="shared" ca="1" si="64"/>
        <v>0</v>
      </c>
      <c r="Y1365" s="282"/>
      <c r="Z1365" s="282"/>
      <c r="AB1365" s="284" t="str">
        <f t="shared" si="65"/>
        <v/>
      </c>
    </row>
    <row r="1366" spans="1:28" s="283" customFormat="1" ht="20.25">
      <c r="A1366" s="235"/>
      <c r="B1366" s="236" t="str">
        <f>IF(LEN(A1366)=0,"",INDEX('Smelter Look-up'!$A:$A,MATCH($A1366,'Smelter Look-up'!$E:$E,0)))</f>
        <v/>
      </c>
      <c r="C1366" s="242" t="str">
        <f>IF(LEN(A1366)=0,"",INDEX('Smelter Look-up'!$C:$C,MATCH($A1366,'Smelter Look-up'!$E:$E,0)))</f>
        <v/>
      </c>
      <c r="D1366" s="236"/>
      <c r="E1366" s="236" t="str">
        <f ca="1">IF(ISERROR($V1366),"",OFFSET('Smelter Look-up'!$D$4,$V1366-4,0)&amp;"")</f>
        <v/>
      </c>
      <c r="F1366" s="236" t="str">
        <f ca="1">IF(ISERROR($V1366),"",OFFSET('Smelter Look-up'!$E$4,$V1366-4,0))</f>
        <v/>
      </c>
      <c r="G1366" s="236" t="str">
        <f ca="1">IF(C1366=$X$4,"Enter smelter details", IF(ISERROR($V1366),"",OFFSET('Smelter Look-up'!$F$4,$V1366-4,0)))</f>
        <v/>
      </c>
      <c r="H1366" s="237" t="str">
        <f ca="1">IF(ISERROR($V1366),"",OFFSET('Smelter Look-up'!$G$4,$V1366-4,0))</f>
        <v/>
      </c>
      <c r="I1366" s="238" t="str">
        <f ca="1">IF(ISERROR($V1366),"",OFFSET('Smelter Look-up'!$H$4,$V1366-4,0))</f>
        <v/>
      </c>
      <c r="J1366" s="238" t="str">
        <f ca="1">IF(ISERROR($V1366),"",OFFSET('Smelter Look-up'!$I$4,$V1366-4,0))</f>
        <v/>
      </c>
      <c r="K1366" s="240"/>
      <c r="L1366" s="240"/>
      <c r="M1366" s="240"/>
      <c r="N1366" s="240"/>
      <c r="O1366" s="240"/>
      <c r="P1366" s="239"/>
      <c r="Q1366" s="241"/>
      <c r="R1366" s="236" t="str">
        <f ca="1">IF(ISERROR($V1366),"",OFFSET('Smelter Look-up'!$C$4,$V1366-4,0)&amp;"")</f>
        <v/>
      </c>
      <c r="S1366" s="250" t="str">
        <f t="shared" ca="1" si="63"/>
        <v/>
      </c>
      <c r="T1366" s="250" t="str">
        <f ca="1">IF(B1366="","",IF(ISERROR(MATCH($J1366,SorP!$B$1:$B$6230,0)),"",INDIRECT("'SorP'!$A$"&amp;MATCH($J1366,SorP!$B$1:$B$6230,0))))</f>
        <v/>
      </c>
      <c r="U1366" s="280"/>
      <c r="V1366" s="281" t="e">
        <f>IF(C1366="",NA(),MATCH($B1366&amp;$C1366,'Smelter Look-up'!$J:$J,0))</f>
        <v>#N/A</v>
      </c>
      <c r="W1366" s="282"/>
      <c r="X1366" s="282">
        <f t="shared" ca="1" si="64"/>
        <v>0</v>
      </c>
      <c r="Y1366" s="282"/>
      <c r="Z1366" s="282"/>
      <c r="AB1366" s="284" t="str">
        <f t="shared" si="65"/>
        <v/>
      </c>
    </row>
    <row r="1367" spans="1:28" s="283" customFormat="1" ht="20.25">
      <c r="A1367" s="235"/>
      <c r="B1367" s="236" t="str">
        <f>IF(LEN(A1367)=0,"",INDEX('Smelter Look-up'!$A:$A,MATCH($A1367,'Smelter Look-up'!$E:$E,0)))</f>
        <v/>
      </c>
      <c r="C1367" s="242" t="str">
        <f>IF(LEN(A1367)=0,"",INDEX('Smelter Look-up'!$C:$C,MATCH($A1367,'Smelter Look-up'!$E:$E,0)))</f>
        <v/>
      </c>
      <c r="D1367" s="236"/>
      <c r="E1367" s="236" t="str">
        <f ca="1">IF(ISERROR($V1367),"",OFFSET('Smelter Look-up'!$D$4,$V1367-4,0)&amp;"")</f>
        <v/>
      </c>
      <c r="F1367" s="236" t="str">
        <f ca="1">IF(ISERROR($V1367),"",OFFSET('Smelter Look-up'!$E$4,$V1367-4,0))</f>
        <v/>
      </c>
      <c r="G1367" s="236" t="str">
        <f ca="1">IF(C1367=$X$4,"Enter smelter details", IF(ISERROR($V1367),"",OFFSET('Smelter Look-up'!$F$4,$V1367-4,0)))</f>
        <v/>
      </c>
      <c r="H1367" s="237" t="str">
        <f ca="1">IF(ISERROR($V1367),"",OFFSET('Smelter Look-up'!$G$4,$V1367-4,0))</f>
        <v/>
      </c>
      <c r="I1367" s="238" t="str">
        <f ca="1">IF(ISERROR($V1367),"",OFFSET('Smelter Look-up'!$H$4,$V1367-4,0))</f>
        <v/>
      </c>
      <c r="J1367" s="238" t="str">
        <f ca="1">IF(ISERROR($V1367),"",OFFSET('Smelter Look-up'!$I$4,$V1367-4,0))</f>
        <v/>
      </c>
      <c r="K1367" s="240"/>
      <c r="L1367" s="240"/>
      <c r="M1367" s="240"/>
      <c r="N1367" s="240"/>
      <c r="O1367" s="240"/>
      <c r="P1367" s="239"/>
      <c r="Q1367" s="241"/>
      <c r="R1367" s="236" t="str">
        <f ca="1">IF(ISERROR($V1367),"",OFFSET('Smelter Look-up'!$C$4,$V1367-4,0)&amp;"")</f>
        <v/>
      </c>
      <c r="S1367" s="250" t="str">
        <f t="shared" ca="1" si="63"/>
        <v/>
      </c>
      <c r="T1367" s="250" t="str">
        <f ca="1">IF(B1367="","",IF(ISERROR(MATCH($J1367,SorP!$B$1:$B$6230,0)),"",INDIRECT("'SorP'!$A$"&amp;MATCH($J1367,SorP!$B$1:$B$6230,0))))</f>
        <v/>
      </c>
      <c r="U1367" s="280"/>
      <c r="V1367" s="281" t="e">
        <f>IF(C1367="",NA(),MATCH($B1367&amp;$C1367,'Smelter Look-up'!$J:$J,0))</f>
        <v>#N/A</v>
      </c>
      <c r="W1367" s="282"/>
      <c r="X1367" s="282">
        <f t="shared" ca="1" si="64"/>
        <v>0</v>
      </c>
      <c r="Y1367" s="282"/>
      <c r="Z1367" s="282"/>
      <c r="AB1367" s="284" t="str">
        <f t="shared" si="65"/>
        <v/>
      </c>
    </row>
    <row r="1368" spans="1:28" s="283" customFormat="1" ht="20.25">
      <c r="A1368" s="235"/>
      <c r="B1368" s="236" t="str">
        <f>IF(LEN(A1368)=0,"",INDEX('Smelter Look-up'!$A:$A,MATCH($A1368,'Smelter Look-up'!$E:$E,0)))</f>
        <v/>
      </c>
      <c r="C1368" s="242" t="str">
        <f>IF(LEN(A1368)=0,"",INDEX('Smelter Look-up'!$C:$C,MATCH($A1368,'Smelter Look-up'!$E:$E,0)))</f>
        <v/>
      </c>
      <c r="D1368" s="236"/>
      <c r="E1368" s="236" t="str">
        <f ca="1">IF(ISERROR($V1368),"",OFFSET('Smelter Look-up'!$D$4,$V1368-4,0)&amp;"")</f>
        <v/>
      </c>
      <c r="F1368" s="236" t="str">
        <f ca="1">IF(ISERROR($V1368),"",OFFSET('Smelter Look-up'!$E$4,$V1368-4,0))</f>
        <v/>
      </c>
      <c r="G1368" s="236" t="str">
        <f ca="1">IF(C1368=$X$4,"Enter smelter details", IF(ISERROR($V1368),"",OFFSET('Smelter Look-up'!$F$4,$V1368-4,0)))</f>
        <v/>
      </c>
      <c r="H1368" s="237" t="str">
        <f ca="1">IF(ISERROR($V1368),"",OFFSET('Smelter Look-up'!$G$4,$V1368-4,0))</f>
        <v/>
      </c>
      <c r="I1368" s="238" t="str">
        <f ca="1">IF(ISERROR($V1368),"",OFFSET('Smelter Look-up'!$H$4,$V1368-4,0))</f>
        <v/>
      </c>
      <c r="J1368" s="238" t="str">
        <f ca="1">IF(ISERROR($V1368),"",OFFSET('Smelter Look-up'!$I$4,$V1368-4,0))</f>
        <v/>
      </c>
      <c r="K1368" s="240"/>
      <c r="L1368" s="240"/>
      <c r="M1368" s="240"/>
      <c r="N1368" s="240"/>
      <c r="O1368" s="240"/>
      <c r="P1368" s="239"/>
      <c r="Q1368" s="241"/>
      <c r="R1368" s="236" t="str">
        <f ca="1">IF(ISERROR($V1368),"",OFFSET('Smelter Look-up'!$C$4,$V1368-4,0)&amp;"")</f>
        <v/>
      </c>
      <c r="S1368" s="250" t="str">
        <f t="shared" ca="1" si="63"/>
        <v/>
      </c>
      <c r="T1368" s="250" t="str">
        <f ca="1">IF(B1368="","",IF(ISERROR(MATCH($J1368,SorP!$B$1:$B$6230,0)),"",INDIRECT("'SorP'!$A$"&amp;MATCH($J1368,SorP!$B$1:$B$6230,0))))</f>
        <v/>
      </c>
      <c r="U1368" s="280"/>
      <c r="V1368" s="281" t="e">
        <f>IF(C1368="",NA(),MATCH($B1368&amp;$C1368,'Smelter Look-up'!$J:$J,0))</f>
        <v>#N/A</v>
      </c>
      <c r="W1368" s="282"/>
      <c r="X1368" s="282">
        <f t="shared" ca="1" si="64"/>
        <v>0</v>
      </c>
      <c r="Y1368" s="282"/>
      <c r="Z1368" s="282"/>
      <c r="AB1368" s="284" t="str">
        <f t="shared" si="65"/>
        <v/>
      </c>
    </row>
    <row r="1369" spans="1:28" s="283" customFormat="1" ht="20.25">
      <c r="A1369" s="235"/>
      <c r="B1369" s="236" t="str">
        <f>IF(LEN(A1369)=0,"",INDEX('Smelter Look-up'!$A:$A,MATCH($A1369,'Smelter Look-up'!$E:$E,0)))</f>
        <v/>
      </c>
      <c r="C1369" s="242" t="str">
        <f>IF(LEN(A1369)=0,"",INDEX('Smelter Look-up'!$C:$C,MATCH($A1369,'Smelter Look-up'!$E:$E,0)))</f>
        <v/>
      </c>
      <c r="D1369" s="236"/>
      <c r="E1369" s="236" t="str">
        <f ca="1">IF(ISERROR($V1369),"",OFFSET('Smelter Look-up'!$D$4,$V1369-4,0)&amp;"")</f>
        <v/>
      </c>
      <c r="F1369" s="236" t="str">
        <f ca="1">IF(ISERROR($V1369),"",OFFSET('Smelter Look-up'!$E$4,$V1369-4,0))</f>
        <v/>
      </c>
      <c r="G1369" s="236" t="str">
        <f ca="1">IF(C1369=$X$4,"Enter smelter details", IF(ISERROR($V1369),"",OFFSET('Smelter Look-up'!$F$4,$V1369-4,0)))</f>
        <v/>
      </c>
      <c r="H1369" s="237" t="str">
        <f ca="1">IF(ISERROR($V1369),"",OFFSET('Smelter Look-up'!$G$4,$V1369-4,0))</f>
        <v/>
      </c>
      <c r="I1369" s="238" t="str">
        <f ca="1">IF(ISERROR($V1369),"",OFFSET('Smelter Look-up'!$H$4,$V1369-4,0))</f>
        <v/>
      </c>
      <c r="J1369" s="238" t="str">
        <f ca="1">IF(ISERROR($V1369),"",OFFSET('Smelter Look-up'!$I$4,$V1369-4,0))</f>
        <v/>
      </c>
      <c r="K1369" s="240"/>
      <c r="L1369" s="240"/>
      <c r="M1369" s="240"/>
      <c r="N1369" s="240"/>
      <c r="O1369" s="240"/>
      <c r="P1369" s="239"/>
      <c r="Q1369" s="241"/>
      <c r="R1369" s="236" t="str">
        <f ca="1">IF(ISERROR($V1369),"",OFFSET('Smelter Look-up'!$C$4,$V1369-4,0)&amp;"")</f>
        <v/>
      </c>
      <c r="S1369" s="250" t="str">
        <f t="shared" ca="1" si="63"/>
        <v/>
      </c>
      <c r="T1369" s="250" t="str">
        <f ca="1">IF(B1369="","",IF(ISERROR(MATCH($J1369,SorP!$B$1:$B$6230,0)),"",INDIRECT("'SorP'!$A$"&amp;MATCH($J1369,SorP!$B$1:$B$6230,0))))</f>
        <v/>
      </c>
      <c r="U1369" s="280"/>
      <c r="V1369" s="281" t="e">
        <f>IF(C1369="",NA(),MATCH($B1369&amp;$C1369,'Smelter Look-up'!$J:$J,0))</f>
        <v>#N/A</v>
      </c>
      <c r="W1369" s="282"/>
      <c r="X1369" s="282">
        <f t="shared" ca="1" si="64"/>
        <v>0</v>
      </c>
      <c r="Y1369" s="282"/>
      <c r="Z1369" s="282"/>
      <c r="AB1369" s="284" t="str">
        <f t="shared" si="65"/>
        <v/>
      </c>
    </row>
    <row r="1370" spans="1:28" s="283" customFormat="1" ht="20.25">
      <c r="A1370" s="235"/>
      <c r="B1370" s="236" t="str">
        <f>IF(LEN(A1370)=0,"",INDEX('Smelter Look-up'!$A:$A,MATCH($A1370,'Smelter Look-up'!$E:$E,0)))</f>
        <v/>
      </c>
      <c r="C1370" s="242" t="str">
        <f>IF(LEN(A1370)=0,"",INDEX('Smelter Look-up'!$C:$C,MATCH($A1370,'Smelter Look-up'!$E:$E,0)))</f>
        <v/>
      </c>
      <c r="D1370" s="236"/>
      <c r="E1370" s="236" t="str">
        <f ca="1">IF(ISERROR($V1370),"",OFFSET('Smelter Look-up'!$D$4,$V1370-4,0)&amp;"")</f>
        <v/>
      </c>
      <c r="F1370" s="236" t="str">
        <f ca="1">IF(ISERROR($V1370),"",OFFSET('Smelter Look-up'!$E$4,$V1370-4,0))</f>
        <v/>
      </c>
      <c r="G1370" s="236" t="str">
        <f ca="1">IF(C1370=$X$4,"Enter smelter details", IF(ISERROR($V1370),"",OFFSET('Smelter Look-up'!$F$4,$V1370-4,0)))</f>
        <v/>
      </c>
      <c r="H1370" s="237" t="str">
        <f ca="1">IF(ISERROR($V1370),"",OFFSET('Smelter Look-up'!$G$4,$V1370-4,0))</f>
        <v/>
      </c>
      <c r="I1370" s="238" t="str">
        <f ca="1">IF(ISERROR($V1370),"",OFFSET('Smelter Look-up'!$H$4,$V1370-4,0))</f>
        <v/>
      </c>
      <c r="J1370" s="238" t="str">
        <f ca="1">IF(ISERROR($V1370),"",OFFSET('Smelter Look-up'!$I$4,$V1370-4,0))</f>
        <v/>
      </c>
      <c r="K1370" s="240"/>
      <c r="L1370" s="240"/>
      <c r="M1370" s="240"/>
      <c r="N1370" s="240"/>
      <c r="O1370" s="240"/>
      <c r="P1370" s="239"/>
      <c r="Q1370" s="241"/>
      <c r="R1370" s="236" t="str">
        <f ca="1">IF(ISERROR($V1370),"",OFFSET('Smelter Look-up'!$C$4,$V1370-4,0)&amp;"")</f>
        <v/>
      </c>
      <c r="S1370" s="250" t="str">
        <f t="shared" ca="1" si="63"/>
        <v/>
      </c>
      <c r="T1370" s="250" t="str">
        <f ca="1">IF(B1370="","",IF(ISERROR(MATCH($J1370,SorP!$B$1:$B$6230,0)),"",INDIRECT("'SorP'!$A$"&amp;MATCH($J1370,SorP!$B$1:$B$6230,0))))</f>
        <v/>
      </c>
      <c r="U1370" s="280"/>
      <c r="V1370" s="281" t="e">
        <f>IF(C1370="",NA(),MATCH($B1370&amp;$C1370,'Smelter Look-up'!$J:$J,0))</f>
        <v>#N/A</v>
      </c>
      <c r="W1370" s="282"/>
      <c r="X1370" s="282">
        <f t="shared" ca="1" si="64"/>
        <v>0</v>
      </c>
      <c r="Y1370" s="282"/>
      <c r="Z1370" s="282"/>
      <c r="AB1370" s="284" t="str">
        <f t="shared" si="65"/>
        <v/>
      </c>
    </row>
    <row r="1371" spans="1:28" s="283" customFormat="1" ht="20.25">
      <c r="A1371" s="235"/>
      <c r="B1371" s="236" t="str">
        <f>IF(LEN(A1371)=0,"",INDEX('Smelter Look-up'!$A:$A,MATCH($A1371,'Smelter Look-up'!$E:$E,0)))</f>
        <v/>
      </c>
      <c r="C1371" s="242" t="str">
        <f>IF(LEN(A1371)=0,"",INDEX('Smelter Look-up'!$C:$C,MATCH($A1371,'Smelter Look-up'!$E:$E,0)))</f>
        <v/>
      </c>
      <c r="D1371" s="236"/>
      <c r="E1371" s="236" t="str">
        <f ca="1">IF(ISERROR($V1371),"",OFFSET('Smelter Look-up'!$D$4,$V1371-4,0)&amp;"")</f>
        <v/>
      </c>
      <c r="F1371" s="236" t="str">
        <f ca="1">IF(ISERROR($V1371),"",OFFSET('Smelter Look-up'!$E$4,$V1371-4,0))</f>
        <v/>
      </c>
      <c r="G1371" s="236" t="str">
        <f ca="1">IF(C1371=$X$4,"Enter smelter details", IF(ISERROR($V1371),"",OFFSET('Smelter Look-up'!$F$4,$V1371-4,0)))</f>
        <v/>
      </c>
      <c r="H1371" s="237" t="str">
        <f ca="1">IF(ISERROR($V1371),"",OFFSET('Smelter Look-up'!$G$4,$V1371-4,0))</f>
        <v/>
      </c>
      <c r="I1371" s="238" t="str">
        <f ca="1">IF(ISERROR($V1371),"",OFFSET('Smelter Look-up'!$H$4,$V1371-4,0))</f>
        <v/>
      </c>
      <c r="J1371" s="238" t="str">
        <f ca="1">IF(ISERROR($V1371),"",OFFSET('Smelter Look-up'!$I$4,$V1371-4,0))</f>
        <v/>
      </c>
      <c r="K1371" s="240"/>
      <c r="L1371" s="240"/>
      <c r="M1371" s="240"/>
      <c r="N1371" s="240"/>
      <c r="O1371" s="240"/>
      <c r="P1371" s="239"/>
      <c r="Q1371" s="241"/>
      <c r="R1371" s="236" t="str">
        <f ca="1">IF(ISERROR($V1371),"",OFFSET('Smelter Look-up'!$C$4,$V1371-4,0)&amp;"")</f>
        <v/>
      </c>
      <c r="S1371" s="250" t="str">
        <f t="shared" ca="1" si="63"/>
        <v/>
      </c>
      <c r="T1371" s="250" t="str">
        <f ca="1">IF(B1371="","",IF(ISERROR(MATCH($J1371,SorP!$B$1:$B$6230,0)),"",INDIRECT("'SorP'!$A$"&amp;MATCH($J1371,SorP!$B$1:$B$6230,0))))</f>
        <v/>
      </c>
      <c r="U1371" s="280"/>
      <c r="V1371" s="281" t="e">
        <f>IF(C1371="",NA(),MATCH($B1371&amp;$C1371,'Smelter Look-up'!$J:$J,0))</f>
        <v>#N/A</v>
      </c>
      <c r="W1371" s="282"/>
      <c r="X1371" s="282">
        <f t="shared" ca="1" si="64"/>
        <v>0</v>
      </c>
      <c r="Y1371" s="282"/>
      <c r="Z1371" s="282"/>
      <c r="AB1371" s="284" t="str">
        <f t="shared" si="65"/>
        <v/>
      </c>
    </row>
    <row r="1372" spans="1:28" s="283" customFormat="1" ht="20.25">
      <c r="A1372" s="235"/>
      <c r="B1372" s="236" t="str">
        <f>IF(LEN(A1372)=0,"",INDEX('Smelter Look-up'!$A:$A,MATCH($A1372,'Smelter Look-up'!$E:$E,0)))</f>
        <v/>
      </c>
      <c r="C1372" s="242" t="str">
        <f>IF(LEN(A1372)=0,"",INDEX('Smelter Look-up'!$C:$C,MATCH($A1372,'Smelter Look-up'!$E:$E,0)))</f>
        <v/>
      </c>
      <c r="D1372" s="236"/>
      <c r="E1372" s="236" t="str">
        <f ca="1">IF(ISERROR($V1372),"",OFFSET('Smelter Look-up'!$D$4,$V1372-4,0)&amp;"")</f>
        <v/>
      </c>
      <c r="F1372" s="236" t="str">
        <f ca="1">IF(ISERROR($V1372),"",OFFSET('Smelter Look-up'!$E$4,$V1372-4,0))</f>
        <v/>
      </c>
      <c r="G1372" s="236" t="str">
        <f ca="1">IF(C1372=$X$4,"Enter smelter details", IF(ISERROR($V1372),"",OFFSET('Smelter Look-up'!$F$4,$V1372-4,0)))</f>
        <v/>
      </c>
      <c r="H1372" s="237" t="str">
        <f ca="1">IF(ISERROR($V1372),"",OFFSET('Smelter Look-up'!$G$4,$V1372-4,0))</f>
        <v/>
      </c>
      <c r="I1372" s="238" t="str">
        <f ca="1">IF(ISERROR($V1372),"",OFFSET('Smelter Look-up'!$H$4,$V1372-4,0))</f>
        <v/>
      </c>
      <c r="J1372" s="238" t="str">
        <f ca="1">IF(ISERROR($V1372),"",OFFSET('Smelter Look-up'!$I$4,$V1372-4,0))</f>
        <v/>
      </c>
      <c r="K1372" s="240"/>
      <c r="L1372" s="240"/>
      <c r="M1372" s="240"/>
      <c r="N1372" s="240"/>
      <c r="O1372" s="240"/>
      <c r="P1372" s="239"/>
      <c r="Q1372" s="241"/>
      <c r="R1372" s="236" t="str">
        <f ca="1">IF(ISERROR($V1372),"",OFFSET('Smelter Look-up'!$C$4,$V1372-4,0)&amp;"")</f>
        <v/>
      </c>
      <c r="S1372" s="250" t="str">
        <f t="shared" ca="1" si="63"/>
        <v/>
      </c>
      <c r="T1372" s="250" t="str">
        <f ca="1">IF(B1372="","",IF(ISERROR(MATCH($J1372,SorP!$B$1:$B$6230,0)),"",INDIRECT("'SorP'!$A$"&amp;MATCH($J1372,SorP!$B$1:$B$6230,0))))</f>
        <v/>
      </c>
      <c r="U1372" s="280"/>
      <c r="V1372" s="281" t="e">
        <f>IF(C1372="",NA(),MATCH($B1372&amp;$C1372,'Smelter Look-up'!$J:$J,0))</f>
        <v>#N/A</v>
      </c>
      <c r="W1372" s="282"/>
      <c r="X1372" s="282">
        <f t="shared" ca="1" si="64"/>
        <v>0</v>
      </c>
      <c r="Y1372" s="282"/>
      <c r="Z1372" s="282"/>
      <c r="AB1372" s="284" t="str">
        <f t="shared" si="65"/>
        <v/>
      </c>
    </row>
    <row r="1373" spans="1:28" s="283" customFormat="1" ht="20.25">
      <c r="A1373" s="235"/>
      <c r="B1373" s="236" t="str">
        <f>IF(LEN(A1373)=0,"",INDEX('Smelter Look-up'!$A:$A,MATCH($A1373,'Smelter Look-up'!$E:$E,0)))</f>
        <v/>
      </c>
      <c r="C1373" s="242" t="str">
        <f>IF(LEN(A1373)=0,"",INDEX('Smelter Look-up'!$C:$C,MATCH($A1373,'Smelter Look-up'!$E:$E,0)))</f>
        <v/>
      </c>
      <c r="D1373" s="236"/>
      <c r="E1373" s="236" t="str">
        <f ca="1">IF(ISERROR($V1373),"",OFFSET('Smelter Look-up'!$D$4,$V1373-4,0)&amp;"")</f>
        <v/>
      </c>
      <c r="F1373" s="236" t="str">
        <f ca="1">IF(ISERROR($V1373),"",OFFSET('Smelter Look-up'!$E$4,$V1373-4,0))</f>
        <v/>
      </c>
      <c r="G1373" s="236" t="str">
        <f ca="1">IF(C1373=$X$4,"Enter smelter details", IF(ISERROR($V1373),"",OFFSET('Smelter Look-up'!$F$4,$V1373-4,0)))</f>
        <v/>
      </c>
      <c r="H1373" s="237" t="str">
        <f ca="1">IF(ISERROR($V1373),"",OFFSET('Smelter Look-up'!$G$4,$V1373-4,0))</f>
        <v/>
      </c>
      <c r="I1373" s="238" t="str">
        <f ca="1">IF(ISERROR($V1373),"",OFFSET('Smelter Look-up'!$H$4,$V1373-4,0))</f>
        <v/>
      </c>
      <c r="J1373" s="238" t="str">
        <f ca="1">IF(ISERROR($V1373),"",OFFSET('Smelter Look-up'!$I$4,$V1373-4,0))</f>
        <v/>
      </c>
      <c r="K1373" s="240"/>
      <c r="L1373" s="240"/>
      <c r="M1373" s="240"/>
      <c r="N1373" s="240"/>
      <c r="O1373" s="240"/>
      <c r="P1373" s="239"/>
      <c r="Q1373" s="241"/>
      <c r="R1373" s="236" t="str">
        <f ca="1">IF(ISERROR($V1373),"",OFFSET('Smelter Look-up'!$C$4,$V1373-4,0)&amp;"")</f>
        <v/>
      </c>
      <c r="S1373" s="250" t="str">
        <f t="shared" ca="1" si="63"/>
        <v/>
      </c>
      <c r="T1373" s="250" t="str">
        <f ca="1">IF(B1373="","",IF(ISERROR(MATCH($J1373,SorP!$B$1:$B$6230,0)),"",INDIRECT("'SorP'!$A$"&amp;MATCH($J1373,SorP!$B$1:$B$6230,0))))</f>
        <v/>
      </c>
      <c r="U1373" s="280"/>
      <c r="V1373" s="281" t="e">
        <f>IF(C1373="",NA(),MATCH($B1373&amp;$C1373,'Smelter Look-up'!$J:$J,0))</f>
        <v>#N/A</v>
      </c>
      <c r="W1373" s="282"/>
      <c r="X1373" s="282">
        <f t="shared" ca="1" si="64"/>
        <v>0</v>
      </c>
      <c r="Y1373" s="282"/>
      <c r="Z1373" s="282"/>
      <c r="AB1373" s="284" t="str">
        <f t="shared" si="65"/>
        <v/>
      </c>
    </row>
    <row r="1374" spans="1:28" s="283" customFormat="1" ht="20.25">
      <c r="A1374" s="235"/>
      <c r="B1374" s="236" t="str">
        <f>IF(LEN(A1374)=0,"",INDEX('Smelter Look-up'!$A:$A,MATCH($A1374,'Smelter Look-up'!$E:$E,0)))</f>
        <v/>
      </c>
      <c r="C1374" s="242" t="str">
        <f>IF(LEN(A1374)=0,"",INDEX('Smelter Look-up'!$C:$C,MATCH($A1374,'Smelter Look-up'!$E:$E,0)))</f>
        <v/>
      </c>
      <c r="D1374" s="236"/>
      <c r="E1374" s="236" t="str">
        <f ca="1">IF(ISERROR($V1374),"",OFFSET('Smelter Look-up'!$D$4,$V1374-4,0)&amp;"")</f>
        <v/>
      </c>
      <c r="F1374" s="236" t="str">
        <f ca="1">IF(ISERROR($V1374),"",OFFSET('Smelter Look-up'!$E$4,$V1374-4,0))</f>
        <v/>
      </c>
      <c r="G1374" s="236" t="str">
        <f ca="1">IF(C1374=$X$4,"Enter smelter details", IF(ISERROR($V1374),"",OFFSET('Smelter Look-up'!$F$4,$V1374-4,0)))</f>
        <v/>
      </c>
      <c r="H1374" s="237" t="str">
        <f ca="1">IF(ISERROR($V1374),"",OFFSET('Smelter Look-up'!$G$4,$V1374-4,0))</f>
        <v/>
      </c>
      <c r="I1374" s="238" t="str">
        <f ca="1">IF(ISERROR($V1374),"",OFFSET('Smelter Look-up'!$H$4,$V1374-4,0))</f>
        <v/>
      </c>
      <c r="J1374" s="238" t="str">
        <f ca="1">IF(ISERROR($V1374),"",OFFSET('Smelter Look-up'!$I$4,$V1374-4,0))</f>
        <v/>
      </c>
      <c r="K1374" s="240"/>
      <c r="L1374" s="240"/>
      <c r="M1374" s="240"/>
      <c r="N1374" s="240"/>
      <c r="O1374" s="240"/>
      <c r="P1374" s="239"/>
      <c r="Q1374" s="241"/>
      <c r="R1374" s="236" t="str">
        <f ca="1">IF(ISERROR($V1374),"",OFFSET('Smelter Look-up'!$C$4,$V1374-4,0)&amp;"")</f>
        <v/>
      </c>
      <c r="S1374" s="250" t="str">
        <f t="shared" ca="1" si="63"/>
        <v/>
      </c>
      <c r="T1374" s="250" t="str">
        <f ca="1">IF(B1374="","",IF(ISERROR(MATCH($J1374,SorP!$B$1:$B$6230,0)),"",INDIRECT("'SorP'!$A$"&amp;MATCH($J1374,SorP!$B$1:$B$6230,0))))</f>
        <v/>
      </c>
      <c r="U1374" s="280"/>
      <c r="V1374" s="281" t="e">
        <f>IF(C1374="",NA(),MATCH($B1374&amp;$C1374,'Smelter Look-up'!$J:$J,0))</f>
        <v>#N/A</v>
      </c>
      <c r="W1374" s="282"/>
      <c r="X1374" s="282">
        <f t="shared" ca="1" si="64"/>
        <v>0</v>
      </c>
      <c r="Y1374" s="282"/>
      <c r="Z1374" s="282"/>
      <c r="AB1374" s="284" t="str">
        <f t="shared" si="65"/>
        <v/>
      </c>
    </row>
    <row r="1375" spans="1:28" s="283" customFormat="1" ht="20.25">
      <c r="A1375" s="235"/>
      <c r="B1375" s="236" t="str">
        <f>IF(LEN(A1375)=0,"",INDEX('Smelter Look-up'!$A:$A,MATCH($A1375,'Smelter Look-up'!$E:$E,0)))</f>
        <v/>
      </c>
      <c r="C1375" s="242" t="str">
        <f>IF(LEN(A1375)=0,"",INDEX('Smelter Look-up'!$C:$C,MATCH($A1375,'Smelter Look-up'!$E:$E,0)))</f>
        <v/>
      </c>
      <c r="D1375" s="236"/>
      <c r="E1375" s="236" t="str">
        <f ca="1">IF(ISERROR($V1375),"",OFFSET('Smelter Look-up'!$D$4,$V1375-4,0)&amp;"")</f>
        <v/>
      </c>
      <c r="F1375" s="236" t="str">
        <f ca="1">IF(ISERROR($V1375),"",OFFSET('Smelter Look-up'!$E$4,$V1375-4,0))</f>
        <v/>
      </c>
      <c r="G1375" s="236" t="str">
        <f ca="1">IF(C1375=$X$4,"Enter smelter details", IF(ISERROR($V1375),"",OFFSET('Smelter Look-up'!$F$4,$V1375-4,0)))</f>
        <v/>
      </c>
      <c r="H1375" s="237" t="str">
        <f ca="1">IF(ISERROR($V1375),"",OFFSET('Smelter Look-up'!$G$4,$V1375-4,0))</f>
        <v/>
      </c>
      <c r="I1375" s="238" t="str">
        <f ca="1">IF(ISERROR($V1375),"",OFFSET('Smelter Look-up'!$H$4,$V1375-4,0))</f>
        <v/>
      </c>
      <c r="J1375" s="238" t="str">
        <f ca="1">IF(ISERROR($V1375),"",OFFSET('Smelter Look-up'!$I$4,$V1375-4,0))</f>
        <v/>
      </c>
      <c r="K1375" s="240"/>
      <c r="L1375" s="240"/>
      <c r="M1375" s="240"/>
      <c r="N1375" s="240"/>
      <c r="O1375" s="240"/>
      <c r="P1375" s="239"/>
      <c r="Q1375" s="241"/>
      <c r="R1375" s="236" t="str">
        <f ca="1">IF(ISERROR($V1375),"",OFFSET('Smelter Look-up'!$C$4,$V1375-4,0)&amp;"")</f>
        <v/>
      </c>
      <c r="S1375" s="250" t="str">
        <f t="shared" ca="1" si="63"/>
        <v/>
      </c>
      <c r="T1375" s="250" t="str">
        <f ca="1">IF(B1375="","",IF(ISERROR(MATCH($J1375,SorP!$B$1:$B$6230,0)),"",INDIRECT("'SorP'!$A$"&amp;MATCH($J1375,SorP!$B$1:$B$6230,0))))</f>
        <v/>
      </c>
      <c r="U1375" s="280"/>
      <c r="V1375" s="281" t="e">
        <f>IF(C1375="",NA(),MATCH($B1375&amp;$C1375,'Smelter Look-up'!$J:$J,0))</f>
        <v>#N/A</v>
      </c>
      <c r="W1375" s="282"/>
      <c r="X1375" s="282">
        <f t="shared" ca="1" si="64"/>
        <v>0</v>
      </c>
      <c r="Y1375" s="282"/>
      <c r="Z1375" s="282"/>
      <c r="AB1375" s="284" t="str">
        <f t="shared" si="65"/>
        <v/>
      </c>
    </row>
    <row r="1376" spans="1:28" s="283" customFormat="1" ht="20.25">
      <c r="A1376" s="235"/>
      <c r="B1376" s="236" t="str">
        <f>IF(LEN(A1376)=0,"",INDEX('Smelter Look-up'!$A:$A,MATCH($A1376,'Smelter Look-up'!$E:$E,0)))</f>
        <v/>
      </c>
      <c r="C1376" s="242" t="str">
        <f>IF(LEN(A1376)=0,"",INDEX('Smelter Look-up'!$C:$C,MATCH($A1376,'Smelter Look-up'!$E:$E,0)))</f>
        <v/>
      </c>
      <c r="D1376" s="236"/>
      <c r="E1376" s="236" t="str">
        <f ca="1">IF(ISERROR($V1376),"",OFFSET('Smelter Look-up'!$D$4,$V1376-4,0)&amp;"")</f>
        <v/>
      </c>
      <c r="F1376" s="236" t="str">
        <f ca="1">IF(ISERROR($V1376),"",OFFSET('Smelter Look-up'!$E$4,$V1376-4,0))</f>
        <v/>
      </c>
      <c r="G1376" s="236" t="str">
        <f ca="1">IF(C1376=$X$4,"Enter smelter details", IF(ISERROR($V1376),"",OFFSET('Smelter Look-up'!$F$4,$V1376-4,0)))</f>
        <v/>
      </c>
      <c r="H1376" s="237" t="str">
        <f ca="1">IF(ISERROR($V1376),"",OFFSET('Smelter Look-up'!$G$4,$V1376-4,0))</f>
        <v/>
      </c>
      <c r="I1376" s="238" t="str">
        <f ca="1">IF(ISERROR($V1376),"",OFFSET('Smelter Look-up'!$H$4,$V1376-4,0))</f>
        <v/>
      </c>
      <c r="J1376" s="238" t="str">
        <f ca="1">IF(ISERROR($V1376),"",OFFSET('Smelter Look-up'!$I$4,$V1376-4,0))</f>
        <v/>
      </c>
      <c r="K1376" s="240"/>
      <c r="L1376" s="240"/>
      <c r="M1376" s="240"/>
      <c r="N1376" s="240"/>
      <c r="O1376" s="240"/>
      <c r="P1376" s="239"/>
      <c r="Q1376" s="241"/>
      <c r="R1376" s="236" t="str">
        <f ca="1">IF(ISERROR($V1376),"",OFFSET('Smelter Look-up'!$C$4,$V1376-4,0)&amp;"")</f>
        <v/>
      </c>
      <c r="S1376" s="250" t="str">
        <f t="shared" ca="1" si="63"/>
        <v/>
      </c>
      <c r="T1376" s="250" t="str">
        <f ca="1">IF(B1376="","",IF(ISERROR(MATCH($J1376,SorP!$B$1:$B$6230,0)),"",INDIRECT("'SorP'!$A$"&amp;MATCH($J1376,SorP!$B$1:$B$6230,0))))</f>
        <v/>
      </c>
      <c r="U1376" s="280"/>
      <c r="V1376" s="281" t="e">
        <f>IF(C1376="",NA(),MATCH($B1376&amp;$C1376,'Smelter Look-up'!$J:$J,0))</f>
        <v>#N/A</v>
      </c>
      <c r="W1376" s="282"/>
      <c r="X1376" s="282">
        <f t="shared" ca="1" si="64"/>
        <v>0</v>
      </c>
      <c r="Y1376" s="282"/>
      <c r="Z1376" s="282"/>
      <c r="AB1376" s="284" t="str">
        <f t="shared" si="65"/>
        <v/>
      </c>
    </row>
    <row r="1377" spans="1:28" s="283" customFormat="1" ht="20.25">
      <c r="A1377" s="235"/>
      <c r="B1377" s="236" t="str">
        <f>IF(LEN(A1377)=0,"",INDEX('Smelter Look-up'!$A:$A,MATCH($A1377,'Smelter Look-up'!$E:$E,0)))</f>
        <v/>
      </c>
      <c r="C1377" s="242" t="str">
        <f>IF(LEN(A1377)=0,"",INDEX('Smelter Look-up'!$C:$C,MATCH($A1377,'Smelter Look-up'!$E:$E,0)))</f>
        <v/>
      </c>
      <c r="D1377" s="236"/>
      <c r="E1377" s="236" t="str">
        <f ca="1">IF(ISERROR($V1377),"",OFFSET('Smelter Look-up'!$D$4,$V1377-4,0)&amp;"")</f>
        <v/>
      </c>
      <c r="F1377" s="236" t="str">
        <f ca="1">IF(ISERROR($V1377),"",OFFSET('Smelter Look-up'!$E$4,$V1377-4,0))</f>
        <v/>
      </c>
      <c r="G1377" s="236" t="str">
        <f ca="1">IF(C1377=$X$4,"Enter smelter details", IF(ISERROR($V1377),"",OFFSET('Smelter Look-up'!$F$4,$V1377-4,0)))</f>
        <v/>
      </c>
      <c r="H1377" s="237" t="str">
        <f ca="1">IF(ISERROR($V1377),"",OFFSET('Smelter Look-up'!$G$4,$V1377-4,0))</f>
        <v/>
      </c>
      <c r="I1377" s="238" t="str">
        <f ca="1">IF(ISERROR($V1377),"",OFFSET('Smelter Look-up'!$H$4,$V1377-4,0))</f>
        <v/>
      </c>
      <c r="J1377" s="238" t="str">
        <f ca="1">IF(ISERROR($V1377),"",OFFSET('Smelter Look-up'!$I$4,$V1377-4,0))</f>
        <v/>
      </c>
      <c r="K1377" s="240"/>
      <c r="L1377" s="240"/>
      <c r="M1377" s="240"/>
      <c r="N1377" s="240"/>
      <c r="O1377" s="240"/>
      <c r="P1377" s="239"/>
      <c r="Q1377" s="241"/>
      <c r="R1377" s="236" t="str">
        <f ca="1">IF(ISERROR($V1377),"",OFFSET('Smelter Look-up'!$C$4,$V1377-4,0)&amp;"")</f>
        <v/>
      </c>
      <c r="S1377" s="250" t="str">
        <f t="shared" ca="1" si="63"/>
        <v/>
      </c>
      <c r="T1377" s="250" t="str">
        <f ca="1">IF(B1377="","",IF(ISERROR(MATCH($J1377,SorP!$B$1:$B$6230,0)),"",INDIRECT("'SorP'!$A$"&amp;MATCH($J1377,SorP!$B$1:$B$6230,0))))</f>
        <v/>
      </c>
      <c r="U1377" s="280"/>
      <c r="V1377" s="281" t="e">
        <f>IF(C1377="",NA(),MATCH($B1377&amp;$C1377,'Smelter Look-up'!$J:$J,0))</f>
        <v>#N/A</v>
      </c>
      <c r="W1377" s="282"/>
      <c r="X1377" s="282">
        <f t="shared" ca="1" si="64"/>
        <v>0</v>
      </c>
      <c r="Y1377" s="282"/>
      <c r="Z1377" s="282"/>
      <c r="AB1377" s="284" t="str">
        <f t="shared" si="65"/>
        <v/>
      </c>
    </row>
    <row r="1378" spans="1:28" s="283" customFormat="1" ht="20.25">
      <c r="A1378" s="235"/>
      <c r="B1378" s="236" t="str">
        <f>IF(LEN(A1378)=0,"",INDEX('Smelter Look-up'!$A:$A,MATCH($A1378,'Smelter Look-up'!$E:$E,0)))</f>
        <v/>
      </c>
      <c r="C1378" s="242" t="str">
        <f>IF(LEN(A1378)=0,"",INDEX('Smelter Look-up'!$C:$C,MATCH($A1378,'Smelter Look-up'!$E:$E,0)))</f>
        <v/>
      </c>
      <c r="D1378" s="236"/>
      <c r="E1378" s="236" t="str">
        <f ca="1">IF(ISERROR($V1378),"",OFFSET('Smelter Look-up'!$D$4,$V1378-4,0)&amp;"")</f>
        <v/>
      </c>
      <c r="F1378" s="236" t="str">
        <f ca="1">IF(ISERROR($V1378),"",OFFSET('Smelter Look-up'!$E$4,$V1378-4,0))</f>
        <v/>
      </c>
      <c r="G1378" s="236" t="str">
        <f ca="1">IF(C1378=$X$4,"Enter smelter details", IF(ISERROR($V1378),"",OFFSET('Smelter Look-up'!$F$4,$V1378-4,0)))</f>
        <v/>
      </c>
      <c r="H1378" s="237" t="str">
        <f ca="1">IF(ISERROR($V1378),"",OFFSET('Smelter Look-up'!$G$4,$V1378-4,0))</f>
        <v/>
      </c>
      <c r="I1378" s="238" t="str">
        <f ca="1">IF(ISERROR($V1378),"",OFFSET('Smelter Look-up'!$H$4,$V1378-4,0))</f>
        <v/>
      </c>
      <c r="J1378" s="238" t="str">
        <f ca="1">IF(ISERROR($V1378),"",OFFSET('Smelter Look-up'!$I$4,$V1378-4,0))</f>
        <v/>
      </c>
      <c r="K1378" s="240"/>
      <c r="L1378" s="240"/>
      <c r="M1378" s="240"/>
      <c r="N1378" s="240"/>
      <c r="O1378" s="240"/>
      <c r="P1378" s="239"/>
      <c r="Q1378" s="241"/>
      <c r="R1378" s="236" t="str">
        <f ca="1">IF(ISERROR($V1378),"",OFFSET('Smelter Look-up'!$C$4,$V1378-4,0)&amp;"")</f>
        <v/>
      </c>
      <c r="S1378" s="250" t="str">
        <f t="shared" ca="1" si="63"/>
        <v/>
      </c>
      <c r="T1378" s="250" t="str">
        <f ca="1">IF(B1378="","",IF(ISERROR(MATCH($J1378,SorP!$B$1:$B$6230,0)),"",INDIRECT("'SorP'!$A$"&amp;MATCH($J1378,SorP!$B$1:$B$6230,0))))</f>
        <v/>
      </c>
      <c r="U1378" s="280"/>
      <c r="V1378" s="281" t="e">
        <f>IF(C1378="",NA(),MATCH($B1378&amp;$C1378,'Smelter Look-up'!$J:$J,0))</f>
        <v>#N/A</v>
      </c>
      <c r="W1378" s="282"/>
      <c r="X1378" s="282">
        <f t="shared" ca="1" si="64"/>
        <v>0</v>
      </c>
      <c r="Y1378" s="282"/>
      <c r="Z1378" s="282"/>
      <c r="AB1378" s="284" t="str">
        <f t="shared" si="65"/>
        <v/>
      </c>
    </row>
    <row r="1379" spans="1:28" s="283" customFormat="1" ht="20.25">
      <c r="A1379" s="235"/>
      <c r="B1379" s="236" t="str">
        <f>IF(LEN(A1379)=0,"",INDEX('Smelter Look-up'!$A:$A,MATCH($A1379,'Smelter Look-up'!$E:$E,0)))</f>
        <v/>
      </c>
      <c r="C1379" s="242" t="str">
        <f>IF(LEN(A1379)=0,"",INDEX('Smelter Look-up'!$C:$C,MATCH($A1379,'Smelter Look-up'!$E:$E,0)))</f>
        <v/>
      </c>
      <c r="D1379" s="236"/>
      <c r="E1379" s="236" t="str">
        <f ca="1">IF(ISERROR($V1379),"",OFFSET('Smelter Look-up'!$D$4,$V1379-4,0)&amp;"")</f>
        <v/>
      </c>
      <c r="F1379" s="236" t="str">
        <f ca="1">IF(ISERROR($V1379),"",OFFSET('Smelter Look-up'!$E$4,$V1379-4,0))</f>
        <v/>
      </c>
      <c r="G1379" s="236" t="str">
        <f ca="1">IF(C1379=$X$4,"Enter smelter details", IF(ISERROR($V1379),"",OFFSET('Smelter Look-up'!$F$4,$V1379-4,0)))</f>
        <v/>
      </c>
      <c r="H1379" s="237" t="str">
        <f ca="1">IF(ISERROR($V1379),"",OFFSET('Smelter Look-up'!$G$4,$V1379-4,0))</f>
        <v/>
      </c>
      <c r="I1379" s="238" t="str">
        <f ca="1">IF(ISERROR($V1379),"",OFFSET('Smelter Look-up'!$H$4,$V1379-4,0))</f>
        <v/>
      </c>
      <c r="J1379" s="238" t="str">
        <f ca="1">IF(ISERROR($V1379),"",OFFSET('Smelter Look-up'!$I$4,$V1379-4,0))</f>
        <v/>
      </c>
      <c r="K1379" s="240"/>
      <c r="L1379" s="240"/>
      <c r="M1379" s="240"/>
      <c r="N1379" s="240"/>
      <c r="O1379" s="240"/>
      <c r="P1379" s="239"/>
      <c r="Q1379" s="241"/>
      <c r="R1379" s="236" t="str">
        <f ca="1">IF(ISERROR($V1379),"",OFFSET('Smelter Look-up'!$C$4,$V1379-4,0)&amp;"")</f>
        <v/>
      </c>
      <c r="S1379" s="250" t="str">
        <f t="shared" ca="1" si="63"/>
        <v/>
      </c>
      <c r="T1379" s="250" t="str">
        <f ca="1">IF(B1379="","",IF(ISERROR(MATCH($J1379,SorP!$B$1:$B$6230,0)),"",INDIRECT("'SorP'!$A$"&amp;MATCH($J1379,SorP!$B$1:$B$6230,0))))</f>
        <v/>
      </c>
      <c r="U1379" s="280"/>
      <c r="V1379" s="281" t="e">
        <f>IF(C1379="",NA(),MATCH($B1379&amp;$C1379,'Smelter Look-up'!$J:$J,0))</f>
        <v>#N/A</v>
      </c>
      <c r="W1379" s="282"/>
      <c r="X1379" s="282">
        <f t="shared" ca="1" si="64"/>
        <v>0</v>
      </c>
      <c r="Y1379" s="282"/>
      <c r="Z1379" s="282"/>
      <c r="AB1379" s="284" t="str">
        <f t="shared" si="65"/>
        <v/>
      </c>
    </row>
    <row r="1380" spans="1:28" s="283" customFormat="1" ht="20.25">
      <c r="A1380" s="235"/>
      <c r="B1380" s="236" t="str">
        <f>IF(LEN(A1380)=0,"",INDEX('Smelter Look-up'!$A:$A,MATCH($A1380,'Smelter Look-up'!$E:$E,0)))</f>
        <v/>
      </c>
      <c r="C1380" s="242" t="str">
        <f>IF(LEN(A1380)=0,"",INDEX('Smelter Look-up'!$C:$C,MATCH($A1380,'Smelter Look-up'!$E:$E,0)))</f>
        <v/>
      </c>
      <c r="D1380" s="236"/>
      <c r="E1380" s="236" t="str">
        <f ca="1">IF(ISERROR($V1380),"",OFFSET('Smelter Look-up'!$D$4,$V1380-4,0)&amp;"")</f>
        <v/>
      </c>
      <c r="F1380" s="236" t="str">
        <f ca="1">IF(ISERROR($V1380),"",OFFSET('Smelter Look-up'!$E$4,$V1380-4,0))</f>
        <v/>
      </c>
      <c r="G1380" s="236" t="str">
        <f ca="1">IF(C1380=$X$4,"Enter smelter details", IF(ISERROR($V1380),"",OFFSET('Smelter Look-up'!$F$4,$V1380-4,0)))</f>
        <v/>
      </c>
      <c r="H1380" s="237" t="str">
        <f ca="1">IF(ISERROR($V1380),"",OFFSET('Smelter Look-up'!$G$4,$V1380-4,0))</f>
        <v/>
      </c>
      <c r="I1380" s="238" t="str">
        <f ca="1">IF(ISERROR($V1380),"",OFFSET('Smelter Look-up'!$H$4,$V1380-4,0))</f>
        <v/>
      </c>
      <c r="J1380" s="238" t="str">
        <f ca="1">IF(ISERROR($V1380),"",OFFSET('Smelter Look-up'!$I$4,$V1380-4,0))</f>
        <v/>
      </c>
      <c r="K1380" s="240"/>
      <c r="L1380" s="240"/>
      <c r="M1380" s="240"/>
      <c r="N1380" s="240"/>
      <c r="O1380" s="240"/>
      <c r="P1380" s="239"/>
      <c r="Q1380" s="241"/>
      <c r="R1380" s="236" t="str">
        <f ca="1">IF(ISERROR($V1380),"",OFFSET('Smelter Look-up'!$C$4,$V1380-4,0)&amp;"")</f>
        <v/>
      </c>
      <c r="S1380" s="250" t="str">
        <f t="shared" ca="1" si="63"/>
        <v/>
      </c>
      <c r="T1380" s="250" t="str">
        <f ca="1">IF(B1380="","",IF(ISERROR(MATCH($J1380,SorP!$B$1:$B$6230,0)),"",INDIRECT("'SorP'!$A$"&amp;MATCH($J1380,SorP!$B$1:$B$6230,0))))</f>
        <v/>
      </c>
      <c r="U1380" s="280"/>
      <c r="V1380" s="281" t="e">
        <f>IF(C1380="",NA(),MATCH($B1380&amp;$C1380,'Smelter Look-up'!$J:$J,0))</f>
        <v>#N/A</v>
      </c>
      <c r="W1380" s="282"/>
      <c r="X1380" s="282">
        <f t="shared" ca="1" si="64"/>
        <v>0</v>
      </c>
      <c r="Y1380" s="282"/>
      <c r="Z1380" s="282"/>
      <c r="AB1380" s="284" t="str">
        <f t="shared" si="65"/>
        <v/>
      </c>
    </row>
    <row r="1381" spans="1:28" s="283" customFormat="1" ht="20.25">
      <c r="A1381" s="235"/>
      <c r="B1381" s="236" t="str">
        <f>IF(LEN(A1381)=0,"",INDEX('Smelter Look-up'!$A:$A,MATCH($A1381,'Smelter Look-up'!$E:$E,0)))</f>
        <v/>
      </c>
      <c r="C1381" s="242" t="str">
        <f>IF(LEN(A1381)=0,"",INDEX('Smelter Look-up'!$C:$C,MATCH($A1381,'Smelter Look-up'!$E:$E,0)))</f>
        <v/>
      </c>
      <c r="D1381" s="236"/>
      <c r="E1381" s="236" t="str">
        <f ca="1">IF(ISERROR($V1381),"",OFFSET('Smelter Look-up'!$D$4,$V1381-4,0)&amp;"")</f>
        <v/>
      </c>
      <c r="F1381" s="236" t="str">
        <f ca="1">IF(ISERROR($V1381),"",OFFSET('Smelter Look-up'!$E$4,$V1381-4,0))</f>
        <v/>
      </c>
      <c r="G1381" s="236" t="str">
        <f ca="1">IF(C1381=$X$4,"Enter smelter details", IF(ISERROR($V1381),"",OFFSET('Smelter Look-up'!$F$4,$V1381-4,0)))</f>
        <v/>
      </c>
      <c r="H1381" s="237" t="str">
        <f ca="1">IF(ISERROR($V1381),"",OFFSET('Smelter Look-up'!$G$4,$V1381-4,0))</f>
        <v/>
      </c>
      <c r="I1381" s="238" t="str">
        <f ca="1">IF(ISERROR($V1381),"",OFFSET('Smelter Look-up'!$H$4,$V1381-4,0))</f>
        <v/>
      </c>
      <c r="J1381" s="238" t="str">
        <f ca="1">IF(ISERROR($V1381),"",OFFSET('Smelter Look-up'!$I$4,$V1381-4,0))</f>
        <v/>
      </c>
      <c r="K1381" s="240"/>
      <c r="L1381" s="240"/>
      <c r="M1381" s="240"/>
      <c r="N1381" s="240"/>
      <c r="O1381" s="240"/>
      <c r="P1381" s="239"/>
      <c r="Q1381" s="241"/>
      <c r="R1381" s="236" t="str">
        <f ca="1">IF(ISERROR($V1381),"",OFFSET('Smelter Look-up'!$C$4,$V1381-4,0)&amp;"")</f>
        <v/>
      </c>
      <c r="S1381" s="250" t="str">
        <f t="shared" ca="1" si="63"/>
        <v/>
      </c>
      <c r="T1381" s="250" t="str">
        <f ca="1">IF(B1381="","",IF(ISERROR(MATCH($J1381,SorP!$B$1:$B$6230,0)),"",INDIRECT("'SorP'!$A$"&amp;MATCH($J1381,SorP!$B$1:$B$6230,0))))</f>
        <v/>
      </c>
      <c r="U1381" s="280"/>
      <c r="V1381" s="281" t="e">
        <f>IF(C1381="",NA(),MATCH($B1381&amp;$C1381,'Smelter Look-up'!$J:$J,0))</f>
        <v>#N/A</v>
      </c>
      <c r="W1381" s="282"/>
      <c r="X1381" s="282">
        <f t="shared" ca="1" si="64"/>
        <v>0</v>
      </c>
      <c r="Y1381" s="282"/>
      <c r="Z1381" s="282"/>
      <c r="AB1381" s="284" t="str">
        <f t="shared" si="65"/>
        <v/>
      </c>
    </row>
    <row r="1382" spans="1:28" s="283" customFormat="1" ht="20.25">
      <c r="A1382" s="235"/>
      <c r="B1382" s="236" t="str">
        <f>IF(LEN(A1382)=0,"",INDEX('Smelter Look-up'!$A:$A,MATCH($A1382,'Smelter Look-up'!$E:$E,0)))</f>
        <v/>
      </c>
      <c r="C1382" s="242" t="str">
        <f>IF(LEN(A1382)=0,"",INDEX('Smelter Look-up'!$C:$C,MATCH($A1382,'Smelter Look-up'!$E:$E,0)))</f>
        <v/>
      </c>
      <c r="D1382" s="236"/>
      <c r="E1382" s="236" t="str">
        <f ca="1">IF(ISERROR($V1382),"",OFFSET('Smelter Look-up'!$D$4,$V1382-4,0)&amp;"")</f>
        <v/>
      </c>
      <c r="F1382" s="236" t="str">
        <f ca="1">IF(ISERROR($V1382),"",OFFSET('Smelter Look-up'!$E$4,$V1382-4,0))</f>
        <v/>
      </c>
      <c r="G1382" s="236" t="str">
        <f ca="1">IF(C1382=$X$4,"Enter smelter details", IF(ISERROR($V1382),"",OFFSET('Smelter Look-up'!$F$4,$V1382-4,0)))</f>
        <v/>
      </c>
      <c r="H1382" s="237" t="str">
        <f ca="1">IF(ISERROR($V1382),"",OFFSET('Smelter Look-up'!$G$4,$V1382-4,0))</f>
        <v/>
      </c>
      <c r="I1382" s="238" t="str">
        <f ca="1">IF(ISERROR($V1382),"",OFFSET('Smelter Look-up'!$H$4,$V1382-4,0))</f>
        <v/>
      </c>
      <c r="J1382" s="238" t="str">
        <f ca="1">IF(ISERROR($V1382),"",OFFSET('Smelter Look-up'!$I$4,$V1382-4,0))</f>
        <v/>
      </c>
      <c r="K1382" s="240"/>
      <c r="L1382" s="240"/>
      <c r="M1382" s="240"/>
      <c r="N1382" s="240"/>
      <c r="O1382" s="240"/>
      <c r="P1382" s="239"/>
      <c r="Q1382" s="241"/>
      <c r="R1382" s="236" t="str">
        <f ca="1">IF(ISERROR($V1382),"",OFFSET('Smelter Look-up'!$C$4,$V1382-4,0)&amp;"")</f>
        <v/>
      </c>
      <c r="S1382" s="250" t="str">
        <f t="shared" ca="1" si="63"/>
        <v/>
      </c>
      <c r="T1382" s="250" t="str">
        <f ca="1">IF(B1382="","",IF(ISERROR(MATCH($J1382,SorP!$B$1:$B$6230,0)),"",INDIRECT("'SorP'!$A$"&amp;MATCH($J1382,SorP!$B$1:$B$6230,0))))</f>
        <v/>
      </c>
      <c r="U1382" s="280"/>
      <c r="V1382" s="281" t="e">
        <f>IF(C1382="",NA(),MATCH($B1382&amp;$C1382,'Smelter Look-up'!$J:$J,0))</f>
        <v>#N/A</v>
      </c>
      <c r="W1382" s="282"/>
      <c r="X1382" s="282">
        <f t="shared" ca="1" si="64"/>
        <v>0</v>
      </c>
      <c r="Y1382" s="282"/>
      <c r="Z1382" s="282"/>
      <c r="AB1382" s="284" t="str">
        <f t="shared" si="65"/>
        <v/>
      </c>
    </row>
    <row r="1383" spans="1:28" s="283" customFormat="1" ht="20.25">
      <c r="A1383" s="235"/>
      <c r="B1383" s="236" t="str">
        <f>IF(LEN(A1383)=0,"",INDEX('Smelter Look-up'!$A:$A,MATCH($A1383,'Smelter Look-up'!$E:$E,0)))</f>
        <v/>
      </c>
      <c r="C1383" s="242" t="str">
        <f>IF(LEN(A1383)=0,"",INDEX('Smelter Look-up'!$C:$C,MATCH($A1383,'Smelter Look-up'!$E:$E,0)))</f>
        <v/>
      </c>
      <c r="D1383" s="236"/>
      <c r="E1383" s="236" t="str">
        <f ca="1">IF(ISERROR($V1383),"",OFFSET('Smelter Look-up'!$D$4,$V1383-4,0)&amp;"")</f>
        <v/>
      </c>
      <c r="F1383" s="236" t="str">
        <f ca="1">IF(ISERROR($V1383),"",OFFSET('Smelter Look-up'!$E$4,$V1383-4,0))</f>
        <v/>
      </c>
      <c r="G1383" s="236" t="str">
        <f ca="1">IF(C1383=$X$4,"Enter smelter details", IF(ISERROR($V1383),"",OFFSET('Smelter Look-up'!$F$4,$V1383-4,0)))</f>
        <v/>
      </c>
      <c r="H1383" s="237" t="str">
        <f ca="1">IF(ISERROR($V1383),"",OFFSET('Smelter Look-up'!$G$4,$V1383-4,0))</f>
        <v/>
      </c>
      <c r="I1383" s="238" t="str">
        <f ca="1">IF(ISERROR($V1383),"",OFFSET('Smelter Look-up'!$H$4,$V1383-4,0))</f>
        <v/>
      </c>
      <c r="J1383" s="238" t="str">
        <f ca="1">IF(ISERROR($V1383),"",OFFSET('Smelter Look-up'!$I$4,$V1383-4,0))</f>
        <v/>
      </c>
      <c r="K1383" s="240"/>
      <c r="L1383" s="240"/>
      <c r="M1383" s="240"/>
      <c r="N1383" s="240"/>
      <c r="O1383" s="240"/>
      <c r="P1383" s="239"/>
      <c r="Q1383" s="241"/>
      <c r="R1383" s="236" t="str">
        <f ca="1">IF(ISERROR($V1383),"",OFFSET('Smelter Look-up'!$C$4,$V1383-4,0)&amp;"")</f>
        <v/>
      </c>
      <c r="S1383" s="250" t="str">
        <f t="shared" ca="1" si="63"/>
        <v/>
      </c>
      <c r="T1383" s="250" t="str">
        <f ca="1">IF(B1383="","",IF(ISERROR(MATCH($J1383,SorP!$B$1:$B$6230,0)),"",INDIRECT("'SorP'!$A$"&amp;MATCH($J1383,SorP!$B$1:$B$6230,0))))</f>
        <v/>
      </c>
      <c r="U1383" s="280"/>
      <c r="V1383" s="281" t="e">
        <f>IF(C1383="",NA(),MATCH($B1383&amp;$C1383,'Smelter Look-up'!$J:$J,0))</f>
        <v>#N/A</v>
      </c>
      <c r="W1383" s="282"/>
      <c r="X1383" s="282">
        <f t="shared" ca="1" si="64"/>
        <v>0</v>
      </c>
      <c r="Y1383" s="282"/>
      <c r="Z1383" s="282"/>
      <c r="AB1383" s="284" t="str">
        <f t="shared" si="65"/>
        <v/>
      </c>
    </row>
    <row r="1384" spans="1:28" s="283" customFormat="1" ht="20.25">
      <c r="A1384" s="235"/>
      <c r="B1384" s="236" t="str">
        <f>IF(LEN(A1384)=0,"",INDEX('Smelter Look-up'!$A:$A,MATCH($A1384,'Smelter Look-up'!$E:$E,0)))</f>
        <v/>
      </c>
      <c r="C1384" s="242" t="str">
        <f>IF(LEN(A1384)=0,"",INDEX('Smelter Look-up'!$C:$C,MATCH($A1384,'Smelter Look-up'!$E:$E,0)))</f>
        <v/>
      </c>
      <c r="D1384" s="236"/>
      <c r="E1384" s="236" t="str">
        <f ca="1">IF(ISERROR($V1384),"",OFFSET('Smelter Look-up'!$D$4,$V1384-4,0)&amp;"")</f>
        <v/>
      </c>
      <c r="F1384" s="236" t="str">
        <f ca="1">IF(ISERROR($V1384),"",OFFSET('Smelter Look-up'!$E$4,$V1384-4,0))</f>
        <v/>
      </c>
      <c r="G1384" s="236" t="str">
        <f ca="1">IF(C1384=$X$4,"Enter smelter details", IF(ISERROR($V1384),"",OFFSET('Smelter Look-up'!$F$4,$V1384-4,0)))</f>
        <v/>
      </c>
      <c r="H1384" s="237" t="str">
        <f ca="1">IF(ISERROR($V1384),"",OFFSET('Smelter Look-up'!$G$4,$V1384-4,0))</f>
        <v/>
      </c>
      <c r="I1384" s="238" t="str">
        <f ca="1">IF(ISERROR($V1384),"",OFFSET('Smelter Look-up'!$H$4,$V1384-4,0))</f>
        <v/>
      </c>
      <c r="J1384" s="238" t="str">
        <f ca="1">IF(ISERROR($V1384),"",OFFSET('Smelter Look-up'!$I$4,$V1384-4,0))</f>
        <v/>
      </c>
      <c r="K1384" s="240"/>
      <c r="L1384" s="240"/>
      <c r="M1384" s="240"/>
      <c r="N1384" s="240"/>
      <c r="O1384" s="240"/>
      <c r="P1384" s="239"/>
      <c r="Q1384" s="241"/>
      <c r="R1384" s="236" t="str">
        <f ca="1">IF(ISERROR($V1384),"",OFFSET('Smelter Look-up'!$C$4,$V1384-4,0)&amp;"")</f>
        <v/>
      </c>
      <c r="S1384" s="250" t="str">
        <f t="shared" ca="1" si="63"/>
        <v/>
      </c>
      <c r="T1384" s="250" t="str">
        <f ca="1">IF(B1384="","",IF(ISERROR(MATCH($J1384,SorP!$B$1:$B$6230,0)),"",INDIRECT("'SorP'!$A$"&amp;MATCH($J1384,SorP!$B$1:$B$6230,0))))</f>
        <v/>
      </c>
      <c r="U1384" s="280"/>
      <c r="V1384" s="281" t="e">
        <f>IF(C1384="",NA(),MATCH($B1384&amp;$C1384,'Smelter Look-up'!$J:$J,0))</f>
        <v>#N/A</v>
      </c>
      <c r="W1384" s="282"/>
      <c r="X1384" s="282">
        <f t="shared" ca="1" si="64"/>
        <v>0</v>
      </c>
      <c r="Y1384" s="282"/>
      <c r="Z1384" s="282"/>
      <c r="AB1384" s="284" t="str">
        <f t="shared" si="65"/>
        <v/>
      </c>
    </row>
    <row r="1385" spans="1:28" s="283" customFormat="1" ht="20.25">
      <c r="A1385" s="235"/>
      <c r="B1385" s="236" t="str">
        <f>IF(LEN(A1385)=0,"",INDEX('Smelter Look-up'!$A:$A,MATCH($A1385,'Smelter Look-up'!$E:$E,0)))</f>
        <v/>
      </c>
      <c r="C1385" s="242" t="str">
        <f>IF(LEN(A1385)=0,"",INDEX('Smelter Look-up'!$C:$C,MATCH($A1385,'Smelter Look-up'!$E:$E,0)))</f>
        <v/>
      </c>
      <c r="D1385" s="236"/>
      <c r="E1385" s="236" t="str">
        <f ca="1">IF(ISERROR($V1385),"",OFFSET('Smelter Look-up'!$D$4,$V1385-4,0)&amp;"")</f>
        <v/>
      </c>
      <c r="F1385" s="236" t="str">
        <f ca="1">IF(ISERROR($V1385),"",OFFSET('Smelter Look-up'!$E$4,$V1385-4,0))</f>
        <v/>
      </c>
      <c r="G1385" s="236" t="str">
        <f ca="1">IF(C1385=$X$4,"Enter smelter details", IF(ISERROR($V1385),"",OFFSET('Smelter Look-up'!$F$4,$V1385-4,0)))</f>
        <v/>
      </c>
      <c r="H1385" s="237" t="str">
        <f ca="1">IF(ISERROR($V1385),"",OFFSET('Smelter Look-up'!$G$4,$V1385-4,0))</f>
        <v/>
      </c>
      <c r="I1385" s="238" t="str">
        <f ca="1">IF(ISERROR($V1385),"",OFFSET('Smelter Look-up'!$H$4,$V1385-4,0))</f>
        <v/>
      </c>
      <c r="J1385" s="238" t="str">
        <f ca="1">IF(ISERROR($V1385),"",OFFSET('Smelter Look-up'!$I$4,$V1385-4,0))</f>
        <v/>
      </c>
      <c r="K1385" s="240"/>
      <c r="L1385" s="240"/>
      <c r="M1385" s="240"/>
      <c r="N1385" s="240"/>
      <c r="O1385" s="240"/>
      <c r="P1385" s="239"/>
      <c r="Q1385" s="241"/>
      <c r="R1385" s="236" t="str">
        <f ca="1">IF(ISERROR($V1385),"",OFFSET('Smelter Look-up'!$C$4,$V1385-4,0)&amp;"")</f>
        <v/>
      </c>
      <c r="S1385" s="250" t="str">
        <f t="shared" ca="1" si="63"/>
        <v/>
      </c>
      <c r="T1385" s="250" t="str">
        <f ca="1">IF(B1385="","",IF(ISERROR(MATCH($J1385,SorP!$B$1:$B$6230,0)),"",INDIRECT("'SorP'!$A$"&amp;MATCH($J1385,SorP!$B$1:$B$6230,0))))</f>
        <v/>
      </c>
      <c r="U1385" s="280"/>
      <c r="V1385" s="281" t="e">
        <f>IF(C1385="",NA(),MATCH($B1385&amp;$C1385,'Smelter Look-up'!$J:$J,0))</f>
        <v>#N/A</v>
      </c>
      <c r="W1385" s="282"/>
      <c r="X1385" s="282">
        <f t="shared" ca="1" si="64"/>
        <v>0</v>
      </c>
      <c r="Y1385" s="282"/>
      <c r="Z1385" s="282"/>
      <c r="AB1385" s="284" t="str">
        <f t="shared" si="65"/>
        <v/>
      </c>
    </row>
    <row r="1386" spans="1:28" s="283" customFormat="1" ht="20.25">
      <c r="A1386" s="235"/>
      <c r="B1386" s="236" t="str">
        <f>IF(LEN(A1386)=0,"",INDEX('Smelter Look-up'!$A:$A,MATCH($A1386,'Smelter Look-up'!$E:$E,0)))</f>
        <v/>
      </c>
      <c r="C1386" s="242" t="str">
        <f>IF(LEN(A1386)=0,"",INDEX('Smelter Look-up'!$C:$C,MATCH($A1386,'Smelter Look-up'!$E:$E,0)))</f>
        <v/>
      </c>
      <c r="D1386" s="236"/>
      <c r="E1386" s="236" t="str">
        <f ca="1">IF(ISERROR($V1386),"",OFFSET('Smelter Look-up'!$D$4,$V1386-4,0)&amp;"")</f>
        <v/>
      </c>
      <c r="F1386" s="236" t="str">
        <f ca="1">IF(ISERROR($V1386),"",OFFSET('Smelter Look-up'!$E$4,$V1386-4,0))</f>
        <v/>
      </c>
      <c r="G1386" s="236" t="str">
        <f ca="1">IF(C1386=$X$4,"Enter smelter details", IF(ISERROR($V1386),"",OFFSET('Smelter Look-up'!$F$4,$V1386-4,0)))</f>
        <v/>
      </c>
      <c r="H1386" s="237" t="str">
        <f ca="1">IF(ISERROR($V1386),"",OFFSET('Smelter Look-up'!$G$4,$V1386-4,0))</f>
        <v/>
      </c>
      <c r="I1386" s="238" t="str">
        <f ca="1">IF(ISERROR($V1386),"",OFFSET('Smelter Look-up'!$H$4,$V1386-4,0))</f>
        <v/>
      </c>
      <c r="J1386" s="238" t="str">
        <f ca="1">IF(ISERROR($V1386),"",OFFSET('Smelter Look-up'!$I$4,$V1386-4,0))</f>
        <v/>
      </c>
      <c r="K1386" s="240"/>
      <c r="L1386" s="240"/>
      <c r="M1386" s="240"/>
      <c r="N1386" s="240"/>
      <c r="O1386" s="240"/>
      <c r="P1386" s="239"/>
      <c r="Q1386" s="241"/>
      <c r="R1386" s="236" t="str">
        <f ca="1">IF(ISERROR($V1386),"",OFFSET('Smelter Look-up'!$C$4,$V1386-4,0)&amp;"")</f>
        <v/>
      </c>
      <c r="S1386" s="250" t="str">
        <f t="shared" ca="1" si="63"/>
        <v/>
      </c>
      <c r="T1386" s="250" t="str">
        <f ca="1">IF(B1386="","",IF(ISERROR(MATCH($J1386,SorP!$B$1:$B$6230,0)),"",INDIRECT("'SorP'!$A$"&amp;MATCH($J1386,SorP!$B$1:$B$6230,0))))</f>
        <v/>
      </c>
      <c r="U1386" s="280"/>
      <c r="V1386" s="281" t="e">
        <f>IF(C1386="",NA(),MATCH($B1386&amp;$C1386,'Smelter Look-up'!$J:$J,0))</f>
        <v>#N/A</v>
      </c>
      <c r="W1386" s="282"/>
      <c r="X1386" s="282">
        <f t="shared" ca="1" si="64"/>
        <v>0</v>
      </c>
      <c r="Y1386" s="282"/>
      <c r="Z1386" s="282"/>
      <c r="AB1386" s="284" t="str">
        <f t="shared" si="65"/>
        <v/>
      </c>
    </row>
    <row r="1387" spans="1:28" s="283" customFormat="1" ht="20.25">
      <c r="A1387" s="235"/>
      <c r="B1387" s="236" t="str">
        <f>IF(LEN(A1387)=0,"",INDEX('Smelter Look-up'!$A:$A,MATCH($A1387,'Smelter Look-up'!$E:$E,0)))</f>
        <v/>
      </c>
      <c r="C1387" s="242" t="str">
        <f>IF(LEN(A1387)=0,"",INDEX('Smelter Look-up'!$C:$C,MATCH($A1387,'Smelter Look-up'!$E:$E,0)))</f>
        <v/>
      </c>
      <c r="D1387" s="236"/>
      <c r="E1387" s="236" t="str">
        <f ca="1">IF(ISERROR($V1387),"",OFFSET('Smelter Look-up'!$D$4,$V1387-4,0)&amp;"")</f>
        <v/>
      </c>
      <c r="F1387" s="236" t="str">
        <f ca="1">IF(ISERROR($V1387),"",OFFSET('Smelter Look-up'!$E$4,$V1387-4,0))</f>
        <v/>
      </c>
      <c r="G1387" s="236" t="str">
        <f ca="1">IF(C1387=$X$4,"Enter smelter details", IF(ISERROR($V1387),"",OFFSET('Smelter Look-up'!$F$4,$V1387-4,0)))</f>
        <v/>
      </c>
      <c r="H1387" s="237" t="str">
        <f ca="1">IF(ISERROR($V1387),"",OFFSET('Smelter Look-up'!$G$4,$V1387-4,0))</f>
        <v/>
      </c>
      <c r="I1387" s="238" t="str">
        <f ca="1">IF(ISERROR($V1387),"",OFFSET('Smelter Look-up'!$H$4,$V1387-4,0))</f>
        <v/>
      </c>
      <c r="J1387" s="238" t="str">
        <f ca="1">IF(ISERROR($V1387),"",OFFSET('Smelter Look-up'!$I$4,$V1387-4,0))</f>
        <v/>
      </c>
      <c r="K1387" s="240"/>
      <c r="L1387" s="240"/>
      <c r="M1387" s="240"/>
      <c r="N1387" s="240"/>
      <c r="O1387" s="240"/>
      <c r="P1387" s="239"/>
      <c r="Q1387" s="241"/>
      <c r="R1387" s="236" t="str">
        <f ca="1">IF(ISERROR($V1387),"",OFFSET('Smelter Look-up'!$C$4,$V1387-4,0)&amp;"")</f>
        <v/>
      </c>
      <c r="S1387" s="250" t="str">
        <f t="shared" ca="1" si="63"/>
        <v/>
      </c>
      <c r="T1387" s="250" t="str">
        <f ca="1">IF(B1387="","",IF(ISERROR(MATCH($J1387,SorP!$B$1:$B$6230,0)),"",INDIRECT("'SorP'!$A$"&amp;MATCH($J1387,SorP!$B$1:$B$6230,0))))</f>
        <v/>
      </c>
      <c r="U1387" s="280"/>
      <c r="V1387" s="281" t="e">
        <f>IF(C1387="",NA(),MATCH($B1387&amp;$C1387,'Smelter Look-up'!$J:$J,0))</f>
        <v>#N/A</v>
      </c>
      <c r="W1387" s="282"/>
      <c r="X1387" s="282">
        <f t="shared" ca="1" si="64"/>
        <v>0</v>
      </c>
      <c r="Y1387" s="282"/>
      <c r="Z1387" s="282"/>
      <c r="AB1387" s="284" t="str">
        <f t="shared" si="65"/>
        <v/>
      </c>
    </row>
    <row r="1388" spans="1:28" s="283" customFormat="1" ht="20.25">
      <c r="A1388" s="235"/>
      <c r="B1388" s="236" t="str">
        <f>IF(LEN(A1388)=0,"",INDEX('Smelter Look-up'!$A:$A,MATCH($A1388,'Smelter Look-up'!$E:$E,0)))</f>
        <v/>
      </c>
      <c r="C1388" s="242" t="str">
        <f>IF(LEN(A1388)=0,"",INDEX('Smelter Look-up'!$C:$C,MATCH($A1388,'Smelter Look-up'!$E:$E,0)))</f>
        <v/>
      </c>
      <c r="D1388" s="236"/>
      <c r="E1388" s="236" t="str">
        <f ca="1">IF(ISERROR($V1388),"",OFFSET('Smelter Look-up'!$D$4,$V1388-4,0)&amp;"")</f>
        <v/>
      </c>
      <c r="F1388" s="236" t="str">
        <f ca="1">IF(ISERROR($V1388),"",OFFSET('Smelter Look-up'!$E$4,$V1388-4,0))</f>
        <v/>
      </c>
      <c r="G1388" s="236" t="str">
        <f ca="1">IF(C1388=$X$4,"Enter smelter details", IF(ISERROR($V1388),"",OFFSET('Smelter Look-up'!$F$4,$V1388-4,0)))</f>
        <v/>
      </c>
      <c r="H1388" s="237" t="str">
        <f ca="1">IF(ISERROR($V1388),"",OFFSET('Smelter Look-up'!$G$4,$V1388-4,0))</f>
        <v/>
      </c>
      <c r="I1388" s="238" t="str">
        <f ca="1">IF(ISERROR($V1388),"",OFFSET('Smelter Look-up'!$H$4,$V1388-4,0))</f>
        <v/>
      </c>
      <c r="J1388" s="238" t="str">
        <f ca="1">IF(ISERROR($V1388),"",OFFSET('Smelter Look-up'!$I$4,$V1388-4,0))</f>
        <v/>
      </c>
      <c r="K1388" s="240"/>
      <c r="L1388" s="240"/>
      <c r="M1388" s="240"/>
      <c r="N1388" s="240"/>
      <c r="O1388" s="240"/>
      <c r="P1388" s="239"/>
      <c r="Q1388" s="241"/>
      <c r="R1388" s="236" t="str">
        <f ca="1">IF(ISERROR($V1388),"",OFFSET('Smelter Look-up'!$C$4,$V1388-4,0)&amp;"")</f>
        <v/>
      </c>
      <c r="S1388" s="250" t="str">
        <f t="shared" ca="1" si="63"/>
        <v/>
      </c>
      <c r="T1388" s="250" t="str">
        <f ca="1">IF(B1388="","",IF(ISERROR(MATCH($J1388,SorP!$B$1:$B$6230,0)),"",INDIRECT("'SorP'!$A$"&amp;MATCH($J1388,SorP!$B$1:$B$6230,0))))</f>
        <v/>
      </c>
      <c r="U1388" s="280"/>
      <c r="V1388" s="281" t="e">
        <f>IF(C1388="",NA(),MATCH($B1388&amp;$C1388,'Smelter Look-up'!$J:$J,0))</f>
        <v>#N/A</v>
      </c>
      <c r="W1388" s="282"/>
      <c r="X1388" s="282">
        <f t="shared" ca="1" si="64"/>
        <v>0</v>
      </c>
      <c r="Y1388" s="282"/>
      <c r="Z1388" s="282"/>
      <c r="AB1388" s="284" t="str">
        <f t="shared" si="65"/>
        <v/>
      </c>
    </row>
    <row r="1389" spans="1:28" s="283" customFormat="1" ht="20.25">
      <c r="A1389" s="235"/>
      <c r="B1389" s="236" t="str">
        <f>IF(LEN(A1389)=0,"",INDEX('Smelter Look-up'!$A:$A,MATCH($A1389,'Smelter Look-up'!$E:$E,0)))</f>
        <v/>
      </c>
      <c r="C1389" s="242" t="str">
        <f>IF(LEN(A1389)=0,"",INDEX('Smelter Look-up'!$C:$C,MATCH($A1389,'Smelter Look-up'!$E:$E,0)))</f>
        <v/>
      </c>
      <c r="D1389" s="236"/>
      <c r="E1389" s="236" t="str">
        <f ca="1">IF(ISERROR($V1389),"",OFFSET('Smelter Look-up'!$D$4,$V1389-4,0)&amp;"")</f>
        <v/>
      </c>
      <c r="F1389" s="236" t="str">
        <f ca="1">IF(ISERROR($V1389),"",OFFSET('Smelter Look-up'!$E$4,$V1389-4,0))</f>
        <v/>
      </c>
      <c r="G1389" s="236" t="str">
        <f ca="1">IF(C1389=$X$4,"Enter smelter details", IF(ISERROR($V1389),"",OFFSET('Smelter Look-up'!$F$4,$V1389-4,0)))</f>
        <v/>
      </c>
      <c r="H1389" s="237" t="str">
        <f ca="1">IF(ISERROR($V1389),"",OFFSET('Smelter Look-up'!$G$4,$V1389-4,0))</f>
        <v/>
      </c>
      <c r="I1389" s="238" t="str">
        <f ca="1">IF(ISERROR($V1389),"",OFFSET('Smelter Look-up'!$H$4,$V1389-4,0))</f>
        <v/>
      </c>
      <c r="J1389" s="238" t="str">
        <f ca="1">IF(ISERROR($V1389),"",OFFSET('Smelter Look-up'!$I$4,$V1389-4,0))</f>
        <v/>
      </c>
      <c r="K1389" s="240"/>
      <c r="L1389" s="240"/>
      <c r="M1389" s="240"/>
      <c r="N1389" s="240"/>
      <c r="O1389" s="240"/>
      <c r="P1389" s="239"/>
      <c r="Q1389" s="241"/>
      <c r="R1389" s="236" t="str">
        <f ca="1">IF(ISERROR($V1389),"",OFFSET('Smelter Look-up'!$C$4,$V1389-4,0)&amp;"")</f>
        <v/>
      </c>
      <c r="S1389" s="250" t="str">
        <f t="shared" ca="1" si="63"/>
        <v/>
      </c>
      <c r="T1389" s="250" t="str">
        <f ca="1">IF(B1389="","",IF(ISERROR(MATCH($J1389,SorP!$B$1:$B$6230,0)),"",INDIRECT("'SorP'!$A$"&amp;MATCH($J1389,SorP!$B$1:$B$6230,0))))</f>
        <v/>
      </c>
      <c r="U1389" s="280"/>
      <c r="V1389" s="281" t="e">
        <f>IF(C1389="",NA(),MATCH($B1389&amp;$C1389,'Smelter Look-up'!$J:$J,0))</f>
        <v>#N/A</v>
      </c>
      <c r="W1389" s="282"/>
      <c r="X1389" s="282">
        <f t="shared" ca="1" si="64"/>
        <v>0</v>
      </c>
      <c r="Y1389" s="282"/>
      <c r="Z1389" s="282"/>
      <c r="AB1389" s="284" t="str">
        <f t="shared" si="65"/>
        <v/>
      </c>
    </row>
    <row r="1390" spans="1:28" s="283" customFormat="1" ht="20.25">
      <c r="A1390" s="235"/>
      <c r="B1390" s="236" t="str">
        <f>IF(LEN(A1390)=0,"",INDEX('Smelter Look-up'!$A:$A,MATCH($A1390,'Smelter Look-up'!$E:$E,0)))</f>
        <v/>
      </c>
      <c r="C1390" s="242" t="str">
        <f>IF(LEN(A1390)=0,"",INDEX('Smelter Look-up'!$C:$C,MATCH($A1390,'Smelter Look-up'!$E:$E,0)))</f>
        <v/>
      </c>
      <c r="D1390" s="236"/>
      <c r="E1390" s="236" t="str">
        <f ca="1">IF(ISERROR($V1390),"",OFFSET('Smelter Look-up'!$D$4,$V1390-4,0)&amp;"")</f>
        <v/>
      </c>
      <c r="F1390" s="236" t="str">
        <f ca="1">IF(ISERROR($V1390),"",OFFSET('Smelter Look-up'!$E$4,$V1390-4,0))</f>
        <v/>
      </c>
      <c r="G1390" s="236" t="str">
        <f ca="1">IF(C1390=$X$4,"Enter smelter details", IF(ISERROR($V1390),"",OFFSET('Smelter Look-up'!$F$4,$V1390-4,0)))</f>
        <v/>
      </c>
      <c r="H1390" s="237" t="str">
        <f ca="1">IF(ISERROR($V1390),"",OFFSET('Smelter Look-up'!$G$4,$V1390-4,0))</f>
        <v/>
      </c>
      <c r="I1390" s="238" t="str">
        <f ca="1">IF(ISERROR($V1390),"",OFFSET('Smelter Look-up'!$H$4,$V1390-4,0))</f>
        <v/>
      </c>
      <c r="J1390" s="238" t="str">
        <f ca="1">IF(ISERROR($V1390),"",OFFSET('Smelter Look-up'!$I$4,$V1390-4,0))</f>
        <v/>
      </c>
      <c r="K1390" s="240"/>
      <c r="L1390" s="240"/>
      <c r="M1390" s="240"/>
      <c r="N1390" s="240"/>
      <c r="O1390" s="240"/>
      <c r="P1390" s="239"/>
      <c r="Q1390" s="241"/>
      <c r="R1390" s="236" t="str">
        <f ca="1">IF(ISERROR($V1390),"",OFFSET('Smelter Look-up'!$C$4,$V1390-4,0)&amp;"")</f>
        <v/>
      </c>
      <c r="S1390" s="250" t="str">
        <f t="shared" ca="1" si="63"/>
        <v/>
      </c>
      <c r="T1390" s="250" t="str">
        <f ca="1">IF(B1390="","",IF(ISERROR(MATCH($J1390,SorP!$B$1:$B$6230,0)),"",INDIRECT("'SorP'!$A$"&amp;MATCH($J1390,SorP!$B$1:$B$6230,0))))</f>
        <v/>
      </c>
      <c r="U1390" s="280"/>
      <c r="V1390" s="281" t="e">
        <f>IF(C1390="",NA(),MATCH($B1390&amp;$C1390,'Smelter Look-up'!$J:$J,0))</f>
        <v>#N/A</v>
      </c>
      <c r="W1390" s="282"/>
      <c r="X1390" s="282">
        <f t="shared" ca="1" si="64"/>
        <v>0</v>
      </c>
      <c r="Y1390" s="282"/>
      <c r="Z1390" s="282"/>
      <c r="AB1390" s="284" t="str">
        <f t="shared" si="65"/>
        <v/>
      </c>
    </row>
    <row r="1391" spans="1:28" s="283" customFormat="1" ht="20.25">
      <c r="A1391" s="235"/>
      <c r="B1391" s="236" t="str">
        <f>IF(LEN(A1391)=0,"",INDEX('Smelter Look-up'!$A:$A,MATCH($A1391,'Smelter Look-up'!$E:$E,0)))</f>
        <v/>
      </c>
      <c r="C1391" s="242" t="str">
        <f>IF(LEN(A1391)=0,"",INDEX('Smelter Look-up'!$C:$C,MATCH($A1391,'Smelter Look-up'!$E:$E,0)))</f>
        <v/>
      </c>
      <c r="D1391" s="236"/>
      <c r="E1391" s="236" t="str">
        <f ca="1">IF(ISERROR($V1391),"",OFFSET('Smelter Look-up'!$D$4,$V1391-4,0)&amp;"")</f>
        <v/>
      </c>
      <c r="F1391" s="236" t="str">
        <f ca="1">IF(ISERROR($V1391),"",OFFSET('Smelter Look-up'!$E$4,$V1391-4,0))</f>
        <v/>
      </c>
      <c r="G1391" s="236" t="str">
        <f ca="1">IF(C1391=$X$4,"Enter smelter details", IF(ISERROR($V1391),"",OFFSET('Smelter Look-up'!$F$4,$V1391-4,0)))</f>
        <v/>
      </c>
      <c r="H1391" s="237" t="str">
        <f ca="1">IF(ISERROR($V1391),"",OFFSET('Smelter Look-up'!$G$4,$V1391-4,0))</f>
        <v/>
      </c>
      <c r="I1391" s="238" t="str">
        <f ca="1">IF(ISERROR($V1391),"",OFFSET('Smelter Look-up'!$H$4,$V1391-4,0))</f>
        <v/>
      </c>
      <c r="J1391" s="238" t="str">
        <f ca="1">IF(ISERROR($V1391),"",OFFSET('Smelter Look-up'!$I$4,$V1391-4,0))</f>
        <v/>
      </c>
      <c r="K1391" s="240"/>
      <c r="L1391" s="240"/>
      <c r="M1391" s="240"/>
      <c r="N1391" s="240"/>
      <c r="O1391" s="240"/>
      <c r="P1391" s="239"/>
      <c r="Q1391" s="241"/>
      <c r="R1391" s="236" t="str">
        <f ca="1">IF(ISERROR($V1391),"",OFFSET('Smelter Look-up'!$C$4,$V1391-4,0)&amp;"")</f>
        <v/>
      </c>
      <c r="S1391" s="250" t="str">
        <f t="shared" ca="1" si="63"/>
        <v/>
      </c>
      <c r="T1391" s="250" t="str">
        <f ca="1">IF(B1391="","",IF(ISERROR(MATCH($J1391,SorP!$B$1:$B$6230,0)),"",INDIRECT("'SorP'!$A$"&amp;MATCH($J1391,SorP!$B$1:$B$6230,0))))</f>
        <v/>
      </c>
      <c r="U1391" s="280"/>
      <c r="V1391" s="281" t="e">
        <f>IF(C1391="",NA(),MATCH($B1391&amp;$C1391,'Smelter Look-up'!$J:$J,0))</f>
        <v>#N/A</v>
      </c>
      <c r="W1391" s="282"/>
      <c r="X1391" s="282">
        <f t="shared" ca="1" si="64"/>
        <v>0</v>
      </c>
      <c r="Y1391" s="282"/>
      <c r="Z1391" s="282"/>
      <c r="AB1391" s="284" t="str">
        <f t="shared" si="65"/>
        <v/>
      </c>
    </row>
    <row r="1392" spans="1:28" s="283" customFormat="1" ht="20.25">
      <c r="A1392" s="235"/>
      <c r="B1392" s="236" t="str">
        <f>IF(LEN(A1392)=0,"",INDEX('Smelter Look-up'!$A:$A,MATCH($A1392,'Smelter Look-up'!$E:$E,0)))</f>
        <v/>
      </c>
      <c r="C1392" s="242" t="str">
        <f>IF(LEN(A1392)=0,"",INDEX('Smelter Look-up'!$C:$C,MATCH($A1392,'Smelter Look-up'!$E:$E,0)))</f>
        <v/>
      </c>
      <c r="D1392" s="236"/>
      <c r="E1392" s="236" t="str">
        <f ca="1">IF(ISERROR($V1392),"",OFFSET('Smelter Look-up'!$D$4,$V1392-4,0)&amp;"")</f>
        <v/>
      </c>
      <c r="F1392" s="236" t="str">
        <f ca="1">IF(ISERROR($V1392),"",OFFSET('Smelter Look-up'!$E$4,$V1392-4,0))</f>
        <v/>
      </c>
      <c r="G1392" s="236" t="str">
        <f ca="1">IF(C1392=$X$4,"Enter smelter details", IF(ISERROR($V1392),"",OFFSET('Smelter Look-up'!$F$4,$V1392-4,0)))</f>
        <v/>
      </c>
      <c r="H1392" s="237" t="str">
        <f ca="1">IF(ISERROR($V1392),"",OFFSET('Smelter Look-up'!$G$4,$V1392-4,0))</f>
        <v/>
      </c>
      <c r="I1392" s="238" t="str">
        <f ca="1">IF(ISERROR($V1392),"",OFFSET('Smelter Look-up'!$H$4,$V1392-4,0))</f>
        <v/>
      </c>
      <c r="J1392" s="238" t="str">
        <f ca="1">IF(ISERROR($V1392),"",OFFSET('Smelter Look-up'!$I$4,$V1392-4,0))</f>
        <v/>
      </c>
      <c r="K1392" s="240"/>
      <c r="L1392" s="240"/>
      <c r="M1392" s="240"/>
      <c r="N1392" s="240"/>
      <c r="O1392" s="240"/>
      <c r="P1392" s="239"/>
      <c r="Q1392" s="241"/>
      <c r="R1392" s="236" t="str">
        <f ca="1">IF(ISERROR($V1392),"",OFFSET('Smelter Look-up'!$C$4,$V1392-4,0)&amp;"")</f>
        <v/>
      </c>
      <c r="S1392" s="250" t="str">
        <f t="shared" ca="1" si="63"/>
        <v/>
      </c>
      <c r="T1392" s="250" t="str">
        <f ca="1">IF(B1392="","",IF(ISERROR(MATCH($J1392,SorP!$B$1:$B$6230,0)),"",INDIRECT("'SorP'!$A$"&amp;MATCH($J1392,SorP!$B$1:$B$6230,0))))</f>
        <v/>
      </c>
      <c r="U1392" s="280"/>
      <c r="V1392" s="281" t="e">
        <f>IF(C1392="",NA(),MATCH($B1392&amp;$C1392,'Smelter Look-up'!$J:$J,0))</f>
        <v>#N/A</v>
      </c>
      <c r="W1392" s="282"/>
      <c r="X1392" s="282">
        <f t="shared" ca="1" si="64"/>
        <v>0</v>
      </c>
      <c r="Y1392" s="282"/>
      <c r="Z1392" s="282"/>
      <c r="AB1392" s="284" t="str">
        <f t="shared" si="65"/>
        <v/>
      </c>
    </row>
    <row r="1393" spans="1:28" s="283" customFormat="1" ht="20.25">
      <c r="A1393" s="235"/>
      <c r="B1393" s="236" t="str">
        <f>IF(LEN(A1393)=0,"",INDEX('Smelter Look-up'!$A:$A,MATCH($A1393,'Smelter Look-up'!$E:$E,0)))</f>
        <v/>
      </c>
      <c r="C1393" s="242" t="str">
        <f>IF(LEN(A1393)=0,"",INDEX('Smelter Look-up'!$C:$C,MATCH($A1393,'Smelter Look-up'!$E:$E,0)))</f>
        <v/>
      </c>
      <c r="D1393" s="236"/>
      <c r="E1393" s="236" t="str">
        <f ca="1">IF(ISERROR($V1393),"",OFFSET('Smelter Look-up'!$D$4,$V1393-4,0)&amp;"")</f>
        <v/>
      </c>
      <c r="F1393" s="236" t="str">
        <f ca="1">IF(ISERROR($V1393),"",OFFSET('Smelter Look-up'!$E$4,$V1393-4,0))</f>
        <v/>
      </c>
      <c r="G1393" s="236" t="str">
        <f ca="1">IF(C1393=$X$4,"Enter smelter details", IF(ISERROR($V1393),"",OFFSET('Smelter Look-up'!$F$4,$V1393-4,0)))</f>
        <v/>
      </c>
      <c r="H1393" s="237" t="str">
        <f ca="1">IF(ISERROR($V1393),"",OFFSET('Smelter Look-up'!$G$4,$V1393-4,0))</f>
        <v/>
      </c>
      <c r="I1393" s="238" t="str">
        <f ca="1">IF(ISERROR($V1393),"",OFFSET('Smelter Look-up'!$H$4,$V1393-4,0))</f>
        <v/>
      </c>
      <c r="J1393" s="238" t="str">
        <f ca="1">IF(ISERROR($V1393),"",OFFSET('Smelter Look-up'!$I$4,$V1393-4,0))</f>
        <v/>
      </c>
      <c r="K1393" s="240"/>
      <c r="L1393" s="240"/>
      <c r="M1393" s="240"/>
      <c r="N1393" s="240"/>
      <c r="O1393" s="240"/>
      <c r="P1393" s="239"/>
      <c r="Q1393" s="241"/>
      <c r="R1393" s="236" t="str">
        <f ca="1">IF(ISERROR($V1393),"",OFFSET('Smelter Look-up'!$C$4,$V1393-4,0)&amp;"")</f>
        <v/>
      </c>
      <c r="S1393" s="250" t="str">
        <f t="shared" ca="1" si="63"/>
        <v/>
      </c>
      <c r="T1393" s="250" t="str">
        <f ca="1">IF(B1393="","",IF(ISERROR(MATCH($J1393,SorP!$B$1:$B$6230,0)),"",INDIRECT("'SorP'!$A$"&amp;MATCH($J1393,SorP!$B$1:$B$6230,0))))</f>
        <v/>
      </c>
      <c r="U1393" s="280"/>
      <c r="V1393" s="281" t="e">
        <f>IF(C1393="",NA(),MATCH($B1393&amp;$C1393,'Smelter Look-up'!$J:$J,0))</f>
        <v>#N/A</v>
      </c>
      <c r="W1393" s="282"/>
      <c r="X1393" s="282">
        <f t="shared" ca="1" si="64"/>
        <v>0</v>
      </c>
      <c r="Y1393" s="282"/>
      <c r="Z1393" s="282"/>
      <c r="AB1393" s="284" t="str">
        <f t="shared" si="65"/>
        <v/>
      </c>
    </row>
    <row r="1394" spans="1:28" s="283" customFormat="1" ht="20.25">
      <c r="A1394" s="235"/>
      <c r="B1394" s="236" t="str">
        <f>IF(LEN(A1394)=0,"",INDEX('Smelter Look-up'!$A:$A,MATCH($A1394,'Smelter Look-up'!$E:$E,0)))</f>
        <v/>
      </c>
      <c r="C1394" s="242" t="str">
        <f>IF(LEN(A1394)=0,"",INDEX('Smelter Look-up'!$C:$C,MATCH($A1394,'Smelter Look-up'!$E:$E,0)))</f>
        <v/>
      </c>
      <c r="D1394" s="236"/>
      <c r="E1394" s="236" t="str">
        <f ca="1">IF(ISERROR($V1394),"",OFFSET('Smelter Look-up'!$D$4,$V1394-4,0)&amp;"")</f>
        <v/>
      </c>
      <c r="F1394" s="236" t="str">
        <f ca="1">IF(ISERROR($V1394),"",OFFSET('Smelter Look-up'!$E$4,$V1394-4,0))</f>
        <v/>
      </c>
      <c r="G1394" s="236" t="str">
        <f ca="1">IF(C1394=$X$4,"Enter smelter details", IF(ISERROR($V1394),"",OFFSET('Smelter Look-up'!$F$4,$V1394-4,0)))</f>
        <v/>
      </c>
      <c r="H1394" s="237" t="str">
        <f ca="1">IF(ISERROR($V1394),"",OFFSET('Smelter Look-up'!$G$4,$V1394-4,0))</f>
        <v/>
      </c>
      <c r="I1394" s="238" t="str">
        <f ca="1">IF(ISERROR($V1394),"",OFFSET('Smelter Look-up'!$H$4,$V1394-4,0))</f>
        <v/>
      </c>
      <c r="J1394" s="238" t="str">
        <f ca="1">IF(ISERROR($V1394),"",OFFSET('Smelter Look-up'!$I$4,$V1394-4,0))</f>
        <v/>
      </c>
      <c r="K1394" s="240"/>
      <c r="L1394" s="240"/>
      <c r="M1394" s="240"/>
      <c r="N1394" s="240"/>
      <c r="O1394" s="240"/>
      <c r="P1394" s="239"/>
      <c r="Q1394" s="241"/>
      <c r="R1394" s="236" t="str">
        <f ca="1">IF(ISERROR($V1394),"",OFFSET('Smelter Look-up'!$C$4,$V1394-4,0)&amp;"")</f>
        <v/>
      </c>
      <c r="S1394" s="250" t="str">
        <f t="shared" ca="1" si="63"/>
        <v/>
      </c>
      <c r="T1394" s="250" t="str">
        <f ca="1">IF(B1394="","",IF(ISERROR(MATCH($J1394,SorP!$B$1:$B$6230,0)),"",INDIRECT("'SorP'!$A$"&amp;MATCH($J1394,SorP!$B$1:$B$6230,0))))</f>
        <v/>
      </c>
      <c r="U1394" s="280"/>
      <c r="V1394" s="281" t="e">
        <f>IF(C1394="",NA(),MATCH($B1394&amp;$C1394,'Smelter Look-up'!$J:$J,0))</f>
        <v>#N/A</v>
      </c>
      <c r="W1394" s="282"/>
      <c r="X1394" s="282">
        <f t="shared" ca="1" si="64"/>
        <v>0</v>
      </c>
      <c r="Y1394" s="282"/>
      <c r="Z1394" s="282"/>
      <c r="AB1394" s="284" t="str">
        <f t="shared" si="65"/>
        <v/>
      </c>
    </row>
    <row r="1395" spans="1:28" s="283" customFormat="1" ht="20.25">
      <c r="A1395" s="235"/>
      <c r="B1395" s="236" t="str">
        <f>IF(LEN(A1395)=0,"",INDEX('Smelter Look-up'!$A:$A,MATCH($A1395,'Smelter Look-up'!$E:$E,0)))</f>
        <v/>
      </c>
      <c r="C1395" s="242" t="str">
        <f>IF(LEN(A1395)=0,"",INDEX('Smelter Look-up'!$C:$C,MATCH($A1395,'Smelter Look-up'!$E:$E,0)))</f>
        <v/>
      </c>
      <c r="D1395" s="236"/>
      <c r="E1395" s="236" t="str">
        <f ca="1">IF(ISERROR($V1395),"",OFFSET('Smelter Look-up'!$D$4,$V1395-4,0)&amp;"")</f>
        <v/>
      </c>
      <c r="F1395" s="236" t="str">
        <f ca="1">IF(ISERROR($V1395),"",OFFSET('Smelter Look-up'!$E$4,$V1395-4,0))</f>
        <v/>
      </c>
      <c r="G1395" s="236" t="str">
        <f ca="1">IF(C1395=$X$4,"Enter smelter details", IF(ISERROR($V1395),"",OFFSET('Smelter Look-up'!$F$4,$V1395-4,0)))</f>
        <v/>
      </c>
      <c r="H1395" s="237" t="str">
        <f ca="1">IF(ISERROR($V1395),"",OFFSET('Smelter Look-up'!$G$4,$V1395-4,0))</f>
        <v/>
      </c>
      <c r="I1395" s="238" t="str">
        <f ca="1">IF(ISERROR($V1395),"",OFFSET('Smelter Look-up'!$H$4,$V1395-4,0))</f>
        <v/>
      </c>
      <c r="J1395" s="238" t="str">
        <f ca="1">IF(ISERROR($V1395),"",OFFSET('Smelter Look-up'!$I$4,$V1395-4,0))</f>
        <v/>
      </c>
      <c r="K1395" s="240"/>
      <c r="L1395" s="240"/>
      <c r="M1395" s="240"/>
      <c r="N1395" s="240"/>
      <c r="O1395" s="240"/>
      <c r="P1395" s="239"/>
      <c r="Q1395" s="241"/>
      <c r="R1395" s="236" t="str">
        <f ca="1">IF(ISERROR($V1395),"",OFFSET('Smelter Look-up'!$C$4,$V1395-4,0)&amp;"")</f>
        <v/>
      </c>
      <c r="S1395" s="250" t="str">
        <f t="shared" ca="1" si="63"/>
        <v/>
      </c>
      <c r="T1395" s="250" t="str">
        <f ca="1">IF(B1395="","",IF(ISERROR(MATCH($J1395,SorP!$B$1:$B$6230,0)),"",INDIRECT("'SorP'!$A$"&amp;MATCH($J1395,SorP!$B$1:$B$6230,0))))</f>
        <v/>
      </c>
      <c r="U1395" s="280"/>
      <c r="V1395" s="281" t="e">
        <f>IF(C1395="",NA(),MATCH($B1395&amp;$C1395,'Smelter Look-up'!$J:$J,0))</f>
        <v>#N/A</v>
      </c>
      <c r="W1395" s="282"/>
      <c r="X1395" s="282">
        <f t="shared" ca="1" si="64"/>
        <v>0</v>
      </c>
      <c r="Y1395" s="282"/>
      <c r="Z1395" s="282"/>
      <c r="AB1395" s="284" t="str">
        <f t="shared" si="65"/>
        <v/>
      </c>
    </row>
    <row r="1396" spans="1:28" s="283" customFormat="1" ht="20.25">
      <c r="A1396" s="235"/>
      <c r="B1396" s="236" t="str">
        <f>IF(LEN(A1396)=0,"",INDEX('Smelter Look-up'!$A:$A,MATCH($A1396,'Smelter Look-up'!$E:$E,0)))</f>
        <v/>
      </c>
      <c r="C1396" s="242" t="str">
        <f>IF(LEN(A1396)=0,"",INDEX('Smelter Look-up'!$C:$C,MATCH($A1396,'Smelter Look-up'!$E:$E,0)))</f>
        <v/>
      </c>
      <c r="D1396" s="236"/>
      <c r="E1396" s="236" t="str">
        <f ca="1">IF(ISERROR($V1396),"",OFFSET('Smelter Look-up'!$D$4,$V1396-4,0)&amp;"")</f>
        <v/>
      </c>
      <c r="F1396" s="236" t="str">
        <f ca="1">IF(ISERROR($V1396),"",OFFSET('Smelter Look-up'!$E$4,$V1396-4,0))</f>
        <v/>
      </c>
      <c r="G1396" s="236" t="str">
        <f ca="1">IF(C1396=$X$4,"Enter smelter details", IF(ISERROR($V1396),"",OFFSET('Smelter Look-up'!$F$4,$V1396-4,0)))</f>
        <v/>
      </c>
      <c r="H1396" s="237" t="str">
        <f ca="1">IF(ISERROR($V1396),"",OFFSET('Smelter Look-up'!$G$4,$V1396-4,0))</f>
        <v/>
      </c>
      <c r="I1396" s="238" t="str">
        <f ca="1">IF(ISERROR($V1396),"",OFFSET('Smelter Look-up'!$H$4,$V1396-4,0))</f>
        <v/>
      </c>
      <c r="J1396" s="238" t="str">
        <f ca="1">IF(ISERROR($V1396),"",OFFSET('Smelter Look-up'!$I$4,$V1396-4,0))</f>
        <v/>
      </c>
      <c r="K1396" s="240"/>
      <c r="L1396" s="240"/>
      <c r="M1396" s="240"/>
      <c r="N1396" s="240"/>
      <c r="O1396" s="240"/>
      <c r="P1396" s="239"/>
      <c r="Q1396" s="241"/>
      <c r="R1396" s="236" t="str">
        <f ca="1">IF(ISERROR($V1396),"",OFFSET('Smelter Look-up'!$C$4,$V1396-4,0)&amp;"")</f>
        <v/>
      </c>
      <c r="S1396" s="250" t="str">
        <f t="shared" ca="1" si="63"/>
        <v/>
      </c>
      <c r="T1396" s="250" t="str">
        <f ca="1">IF(B1396="","",IF(ISERROR(MATCH($J1396,SorP!$B$1:$B$6230,0)),"",INDIRECT("'SorP'!$A$"&amp;MATCH($J1396,SorP!$B$1:$B$6230,0))))</f>
        <v/>
      </c>
      <c r="U1396" s="280"/>
      <c r="V1396" s="281" t="e">
        <f>IF(C1396="",NA(),MATCH($B1396&amp;$C1396,'Smelter Look-up'!$J:$J,0))</f>
        <v>#N/A</v>
      </c>
      <c r="W1396" s="282"/>
      <c r="X1396" s="282">
        <f t="shared" ca="1" si="64"/>
        <v>0</v>
      </c>
      <c r="Y1396" s="282"/>
      <c r="Z1396" s="282"/>
      <c r="AB1396" s="284" t="str">
        <f t="shared" si="65"/>
        <v/>
      </c>
    </row>
    <row r="1397" spans="1:28" s="283" customFormat="1" ht="20.25">
      <c r="A1397" s="235"/>
      <c r="B1397" s="236" t="str">
        <f>IF(LEN(A1397)=0,"",INDEX('Smelter Look-up'!$A:$A,MATCH($A1397,'Smelter Look-up'!$E:$E,0)))</f>
        <v/>
      </c>
      <c r="C1397" s="242" t="str">
        <f>IF(LEN(A1397)=0,"",INDEX('Smelter Look-up'!$C:$C,MATCH($A1397,'Smelter Look-up'!$E:$E,0)))</f>
        <v/>
      </c>
      <c r="D1397" s="236"/>
      <c r="E1397" s="236" t="str">
        <f ca="1">IF(ISERROR($V1397),"",OFFSET('Smelter Look-up'!$D$4,$V1397-4,0)&amp;"")</f>
        <v/>
      </c>
      <c r="F1397" s="236" t="str">
        <f ca="1">IF(ISERROR($V1397),"",OFFSET('Smelter Look-up'!$E$4,$V1397-4,0))</f>
        <v/>
      </c>
      <c r="G1397" s="236" t="str">
        <f ca="1">IF(C1397=$X$4,"Enter smelter details", IF(ISERROR($V1397),"",OFFSET('Smelter Look-up'!$F$4,$V1397-4,0)))</f>
        <v/>
      </c>
      <c r="H1397" s="237" t="str">
        <f ca="1">IF(ISERROR($V1397),"",OFFSET('Smelter Look-up'!$G$4,$V1397-4,0))</f>
        <v/>
      </c>
      <c r="I1397" s="238" t="str">
        <f ca="1">IF(ISERROR($V1397),"",OFFSET('Smelter Look-up'!$H$4,$V1397-4,0))</f>
        <v/>
      </c>
      <c r="J1397" s="238" t="str">
        <f ca="1">IF(ISERROR($V1397),"",OFFSET('Smelter Look-up'!$I$4,$V1397-4,0))</f>
        <v/>
      </c>
      <c r="K1397" s="240"/>
      <c r="L1397" s="240"/>
      <c r="M1397" s="240"/>
      <c r="N1397" s="240"/>
      <c r="O1397" s="240"/>
      <c r="P1397" s="239"/>
      <c r="Q1397" s="241"/>
      <c r="R1397" s="236" t="str">
        <f ca="1">IF(ISERROR($V1397),"",OFFSET('Smelter Look-up'!$C$4,$V1397-4,0)&amp;"")</f>
        <v/>
      </c>
      <c r="S1397" s="250" t="str">
        <f t="shared" ca="1" si="63"/>
        <v/>
      </c>
      <c r="T1397" s="250" t="str">
        <f ca="1">IF(B1397="","",IF(ISERROR(MATCH($J1397,SorP!$B$1:$B$6230,0)),"",INDIRECT("'SorP'!$A$"&amp;MATCH($J1397,SorP!$B$1:$B$6230,0))))</f>
        <v/>
      </c>
      <c r="U1397" s="280"/>
      <c r="V1397" s="281" t="e">
        <f>IF(C1397="",NA(),MATCH($B1397&amp;$C1397,'Smelter Look-up'!$J:$J,0))</f>
        <v>#N/A</v>
      </c>
      <c r="W1397" s="282"/>
      <c r="X1397" s="282">
        <f t="shared" ca="1" si="64"/>
        <v>0</v>
      </c>
      <c r="Y1397" s="282"/>
      <c r="Z1397" s="282"/>
      <c r="AB1397" s="284" t="str">
        <f t="shared" si="65"/>
        <v/>
      </c>
    </row>
    <row r="1398" spans="1:28" s="283" customFormat="1" ht="20.25">
      <c r="A1398" s="235"/>
      <c r="B1398" s="236" t="str">
        <f>IF(LEN(A1398)=0,"",INDEX('Smelter Look-up'!$A:$A,MATCH($A1398,'Smelter Look-up'!$E:$E,0)))</f>
        <v/>
      </c>
      <c r="C1398" s="242" t="str">
        <f>IF(LEN(A1398)=0,"",INDEX('Smelter Look-up'!$C:$C,MATCH($A1398,'Smelter Look-up'!$E:$E,0)))</f>
        <v/>
      </c>
      <c r="D1398" s="236"/>
      <c r="E1398" s="236" t="str">
        <f ca="1">IF(ISERROR($V1398),"",OFFSET('Smelter Look-up'!$D$4,$V1398-4,0)&amp;"")</f>
        <v/>
      </c>
      <c r="F1398" s="236" t="str">
        <f ca="1">IF(ISERROR($V1398),"",OFFSET('Smelter Look-up'!$E$4,$V1398-4,0))</f>
        <v/>
      </c>
      <c r="G1398" s="236" t="str">
        <f ca="1">IF(C1398=$X$4,"Enter smelter details", IF(ISERROR($V1398),"",OFFSET('Smelter Look-up'!$F$4,$V1398-4,0)))</f>
        <v/>
      </c>
      <c r="H1398" s="237" t="str">
        <f ca="1">IF(ISERROR($V1398),"",OFFSET('Smelter Look-up'!$G$4,$V1398-4,0))</f>
        <v/>
      </c>
      <c r="I1398" s="238" t="str">
        <f ca="1">IF(ISERROR($V1398),"",OFFSET('Smelter Look-up'!$H$4,$V1398-4,0))</f>
        <v/>
      </c>
      <c r="J1398" s="238" t="str">
        <f ca="1">IF(ISERROR($V1398),"",OFFSET('Smelter Look-up'!$I$4,$V1398-4,0))</f>
        <v/>
      </c>
      <c r="K1398" s="240"/>
      <c r="L1398" s="240"/>
      <c r="M1398" s="240"/>
      <c r="N1398" s="240"/>
      <c r="O1398" s="240"/>
      <c r="P1398" s="239"/>
      <c r="Q1398" s="241"/>
      <c r="R1398" s="236" t="str">
        <f ca="1">IF(ISERROR($V1398),"",OFFSET('Smelter Look-up'!$C$4,$V1398-4,0)&amp;"")</f>
        <v/>
      </c>
      <c r="S1398" s="250" t="str">
        <f t="shared" ca="1" si="63"/>
        <v/>
      </c>
      <c r="T1398" s="250" t="str">
        <f ca="1">IF(B1398="","",IF(ISERROR(MATCH($J1398,SorP!$B$1:$B$6230,0)),"",INDIRECT("'SorP'!$A$"&amp;MATCH($J1398,SorP!$B$1:$B$6230,0))))</f>
        <v/>
      </c>
      <c r="U1398" s="280"/>
      <c r="V1398" s="281" t="e">
        <f>IF(C1398="",NA(),MATCH($B1398&amp;$C1398,'Smelter Look-up'!$J:$J,0))</f>
        <v>#N/A</v>
      </c>
      <c r="W1398" s="282"/>
      <c r="X1398" s="282">
        <f t="shared" ca="1" si="64"/>
        <v>0</v>
      </c>
      <c r="Y1398" s="282"/>
      <c r="Z1398" s="282"/>
      <c r="AB1398" s="284" t="str">
        <f t="shared" si="65"/>
        <v/>
      </c>
    </row>
    <row r="1399" spans="1:28" s="283" customFormat="1" ht="20.25">
      <c r="A1399" s="235"/>
      <c r="B1399" s="236" t="str">
        <f>IF(LEN(A1399)=0,"",INDEX('Smelter Look-up'!$A:$A,MATCH($A1399,'Smelter Look-up'!$E:$E,0)))</f>
        <v/>
      </c>
      <c r="C1399" s="242" t="str">
        <f>IF(LEN(A1399)=0,"",INDEX('Smelter Look-up'!$C:$C,MATCH($A1399,'Smelter Look-up'!$E:$E,0)))</f>
        <v/>
      </c>
      <c r="D1399" s="236"/>
      <c r="E1399" s="236" t="str">
        <f ca="1">IF(ISERROR($V1399),"",OFFSET('Smelter Look-up'!$D$4,$V1399-4,0)&amp;"")</f>
        <v/>
      </c>
      <c r="F1399" s="236" t="str">
        <f ca="1">IF(ISERROR($V1399),"",OFFSET('Smelter Look-up'!$E$4,$V1399-4,0))</f>
        <v/>
      </c>
      <c r="G1399" s="236" t="str">
        <f ca="1">IF(C1399=$X$4,"Enter smelter details", IF(ISERROR($V1399),"",OFFSET('Smelter Look-up'!$F$4,$V1399-4,0)))</f>
        <v/>
      </c>
      <c r="H1399" s="237" t="str">
        <f ca="1">IF(ISERROR($V1399),"",OFFSET('Smelter Look-up'!$G$4,$V1399-4,0))</f>
        <v/>
      </c>
      <c r="I1399" s="238" t="str">
        <f ca="1">IF(ISERROR($V1399),"",OFFSET('Smelter Look-up'!$H$4,$V1399-4,0))</f>
        <v/>
      </c>
      <c r="J1399" s="238" t="str">
        <f ca="1">IF(ISERROR($V1399),"",OFFSET('Smelter Look-up'!$I$4,$V1399-4,0))</f>
        <v/>
      </c>
      <c r="K1399" s="240"/>
      <c r="L1399" s="240"/>
      <c r="M1399" s="240"/>
      <c r="N1399" s="240"/>
      <c r="O1399" s="240"/>
      <c r="P1399" s="239"/>
      <c r="Q1399" s="241"/>
      <c r="R1399" s="236" t="str">
        <f ca="1">IF(ISERROR($V1399),"",OFFSET('Smelter Look-up'!$C$4,$V1399-4,0)&amp;"")</f>
        <v/>
      </c>
      <c r="S1399" s="250" t="str">
        <f t="shared" ca="1" si="63"/>
        <v/>
      </c>
      <c r="T1399" s="250" t="str">
        <f ca="1">IF(B1399="","",IF(ISERROR(MATCH($J1399,SorP!$B$1:$B$6230,0)),"",INDIRECT("'SorP'!$A$"&amp;MATCH($J1399,SorP!$B$1:$B$6230,0))))</f>
        <v/>
      </c>
      <c r="U1399" s="280"/>
      <c r="V1399" s="281" t="e">
        <f>IF(C1399="",NA(),MATCH($B1399&amp;$C1399,'Smelter Look-up'!$J:$J,0))</f>
        <v>#N/A</v>
      </c>
      <c r="W1399" s="282"/>
      <c r="X1399" s="282">
        <f t="shared" ca="1" si="64"/>
        <v>0</v>
      </c>
      <c r="Y1399" s="282"/>
      <c r="Z1399" s="282"/>
      <c r="AB1399" s="284" t="str">
        <f t="shared" si="65"/>
        <v/>
      </c>
    </row>
    <row r="1400" spans="1:28" s="283" customFormat="1" ht="20.25">
      <c r="A1400" s="235"/>
      <c r="B1400" s="236" t="str">
        <f>IF(LEN(A1400)=0,"",INDEX('Smelter Look-up'!$A:$A,MATCH($A1400,'Smelter Look-up'!$E:$E,0)))</f>
        <v/>
      </c>
      <c r="C1400" s="242" t="str">
        <f>IF(LEN(A1400)=0,"",INDEX('Smelter Look-up'!$C:$C,MATCH($A1400,'Smelter Look-up'!$E:$E,0)))</f>
        <v/>
      </c>
      <c r="D1400" s="236"/>
      <c r="E1400" s="236" t="str">
        <f ca="1">IF(ISERROR($V1400),"",OFFSET('Smelter Look-up'!$D$4,$V1400-4,0)&amp;"")</f>
        <v/>
      </c>
      <c r="F1400" s="236" t="str">
        <f ca="1">IF(ISERROR($V1400),"",OFFSET('Smelter Look-up'!$E$4,$V1400-4,0))</f>
        <v/>
      </c>
      <c r="G1400" s="236" t="str">
        <f ca="1">IF(C1400=$X$4,"Enter smelter details", IF(ISERROR($V1400),"",OFFSET('Smelter Look-up'!$F$4,$V1400-4,0)))</f>
        <v/>
      </c>
      <c r="H1400" s="237" t="str">
        <f ca="1">IF(ISERROR($V1400),"",OFFSET('Smelter Look-up'!$G$4,$V1400-4,0))</f>
        <v/>
      </c>
      <c r="I1400" s="238" t="str">
        <f ca="1">IF(ISERROR($V1400),"",OFFSET('Smelter Look-up'!$H$4,$V1400-4,0))</f>
        <v/>
      </c>
      <c r="J1400" s="238" t="str">
        <f ca="1">IF(ISERROR($V1400),"",OFFSET('Smelter Look-up'!$I$4,$V1400-4,0))</f>
        <v/>
      </c>
      <c r="K1400" s="240"/>
      <c r="L1400" s="240"/>
      <c r="M1400" s="240"/>
      <c r="N1400" s="240"/>
      <c r="O1400" s="240"/>
      <c r="P1400" s="239"/>
      <c r="Q1400" s="241"/>
      <c r="R1400" s="236" t="str">
        <f ca="1">IF(ISERROR($V1400),"",OFFSET('Smelter Look-up'!$C$4,$V1400-4,0)&amp;"")</f>
        <v/>
      </c>
      <c r="S1400" s="250" t="str">
        <f t="shared" ca="1" si="63"/>
        <v/>
      </c>
      <c r="T1400" s="250" t="str">
        <f ca="1">IF(B1400="","",IF(ISERROR(MATCH($J1400,SorP!$B$1:$B$6230,0)),"",INDIRECT("'SorP'!$A$"&amp;MATCH($J1400,SorP!$B$1:$B$6230,0))))</f>
        <v/>
      </c>
      <c r="U1400" s="280"/>
      <c r="V1400" s="281" t="e">
        <f>IF(C1400="",NA(),MATCH($B1400&amp;$C1400,'Smelter Look-up'!$J:$J,0))</f>
        <v>#N/A</v>
      </c>
      <c r="W1400" s="282"/>
      <c r="X1400" s="282">
        <f t="shared" ca="1" si="64"/>
        <v>0</v>
      </c>
      <c r="Y1400" s="282"/>
      <c r="Z1400" s="282"/>
      <c r="AB1400" s="284" t="str">
        <f t="shared" si="65"/>
        <v/>
      </c>
    </row>
    <row r="1401" spans="1:28" s="283" customFormat="1" ht="20.25">
      <c r="A1401" s="235"/>
      <c r="B1401" s="236" t="str">
        <f>IF(LEN(A1401)=0,"",INDEX('Smelter Look-up'!$A:$A,MATCH($A1401,'Smelter Look-up'!$E:$E,0)))</f>
        <v/>
      </c>
      <c r="C1401" s="242" t="str">
        <f>IF(LEN(A1401)=0,"",INDEX('Smelter Look-up'!$C:$C,MATCH($A1401,'Smelter Look-up'!$E:$E,0)))</f>
        <v/>
      </c>
      <c r="D1401" s="236"/>
      <c r="E1401" s="236" t="str">
        <f ca="1">IF(ISERROR($V1401),"",OFFSET('Smelter Look-up'!$D$4,$V1401-4,0)&amp;"")</f>
        <v/>
      </c>
      <c r="F1401" s="236" t="str">
        <f ca="1">IF(ISERROR($V1401),"",OFFSET('Smelter Look-up'!$E$4,$V1401-4,0))</f>
        <v/>
      </c>
      <c r="G1401" s="236" t="str">
        <f ca="1">IF(C1401=$X$4,"Enter smelter details", IF(ISERROR($V1401),"",OFFSET('Smelter Look-up'!$F$4,$V1401-4,0)))</f>
        <v/>
      </c>
      <c r="H1401" s="237" t="str">
        <f ca="1">IF(ISERROR($V1401),"",OFFSET('Smelter Look-up'!$G$4,$V1401-4,0))</f>
        <v/>
      </c>
      <c r="I1401" s="238" t="str">
        <f ca="1">IF(ISERROR($V1401),"",OFFSET('Smelter Look-up'!$H$4,$V1401-4,0))</f>
        <v/>
      </c>
      <c r="J1401" s="238" t="str">
        <f ca="1">IF(ISERROR($V1401),"",OFFSET('Smelter Look-up'!$I$4,$V1401-4,0))</f>
        <v/>
      </c>
      <c r="K1401" s="240"/>
      <c r="L1401" s="240"/>
      <c r="M1401" s="240"/>
      <c r="N1401" s="240"/>
      <c r="O1401" s="240"/>
      <c r="P1401" s="239"/>
      <c r="Q1401" s="241"/>
      <c r="R1401" s="236" t="str">
        <f ca="1">IF(ISERROR($V1401),"",OFFSET('Smelter Look-up'!$C$4,$V1401-4,0)&amp;"")</f>
        <v/>
      </c>
      <c r="S1401" s="250" t="str">
        <f t="shared" ca="1" si="63"/>
        <v/>
      </c>
      <c r="T1401" s="250" t="str">
        <f ca="1">IF(B1401="","",IF(ISERROR(MATCH($J1401,SorP!$B$1:$B$6230,0)),"",INDIRECT("'SorP'!$A$"&amp;MATCH($J1401,SorP!$B$1:$B$6230,0))))</f>
        <v/>
      </c>
      <c r="U1401" s="280"/>
      <c r="V1401" s="281" t="e">
        <f>IF(C1401="",NA(),MATCH($B1401&amp;$C1401,'Smelter Look-up'!$J:$J,0))</f>
        <v>#N/A</v>
      </c>
      <c r="W1401" s="282"/>
      <c r="X1401" s="282">
        <f t="shared" ca="1" si="64"/>
        <v>0</v>
      </c>
      <c r="Y1401" s="282"/>
      <c r="Z1401" s="282"/>
      <c r="AB1401" s="284" t="str">
        <f t="shared" si="65"/>
        <v/>
      </c>
    </row>
    <row r="1402" spans="1:28" s="283" customFormat="1" ht="20.25">
      <c r="A1402" s="235"/>
      <c r="B1402" s="236" t="str">
        <f>IF(LEN(A1402)=0,"",INDEX('Smelter Look-up'!$A:$A,MATCH($A1402,'Smelter Look-up'!$E:$E,0)))</f>
        <v/>
      </c>
      <c r="C1402" s="242" t="str">
        <f>IF(LEN(A1402)=0,"",INDEX('Smelter Look-up'!$C:$C,MATCH($A1402,'Smelter Look-up'!$E:$E,0)))</f>
        <v/>
      </c>
      <c r="D1402" s="236"/>
      <c r="E1402" s="236" t="str">
        <f ca="1">IF(ISERROR($V1402),"",OFFSET('Smelter Look-up'!$D$4,$V1402-4,0)&amp;"")</f>
        <v/>
      </c>
      <c r="F1402" s="236" t="str">
        <f ca="1">IF(ISERROR($V1402),"",OFFSET('Smelter Look-up'!$E$4,$V1402-4,0))</f>
        <v/>
      </c>
      <c r="G1402" s="236" t="str">
        <f ca="1">IF(C1402=$X$4,"Enter smelter details", IF(ISERROR($V1402),"",OFFSET('Smelter Look-up'!$F$4,$V1402-4,0)))</f>
        <v/>
      </c>
      <c r="H1402" s="237" t="str">
        <f ca="1">IF(ISERROR($V1402),"",OFFSET('Smelter Look-up'!$G$4,$V1402-4,0))</f>
        <v/>
      </c>
      <c r="I1402" s="238" t="str">
        <f ca="1">IF(ISERROR($V1402),"",OFFSET('Smelter Look-up'!$H$4,$V1402-4,0))</f>
        <v/>
      </c>
      <c r="J1402" s="238" t="str">
        <f ca="1">IF(ISERROR($V1402),"",OFFSET('Smelter Look-up'!$I$4,$V1402-4,0))</f>
        <v/>
      </c>
      <c r="K1402" s="240"/>
      <c r="L1402" s="240"/>
      <c r="M1402" s="240"/>
      <c r="N1402" s="240"/>
      <c r="O1402" s="240"/>
      <c r="P1402" s="239"/>
      <c r="Q1402" s="241"/>
      <c r="R1402" s="236" t="str">
        <f ca="1">IF(ISERROR($V1402),"",OFFSET('Smelter Look-up'!$C$4,$V1402-4,0)&amp;"")</f>
        <v/>
      </c>
      <c r="S1402" s="250" t="str">
        <f t="shared" ca="1" si="63"/>
        <v/>
      </c>
      <c r="T1402" s="250" t="str">
        <f ca="1">IF(B1402="","",IF(ISERROR(MATCH($J1402,SorP!$B$1:$B$6230,0)),"",INDIRECT("'SorP'!$A$"&amp;MATCH($J1402,SorP!$B$1:$B$6230,0))))</f>
        <v/>
      </c>
      <c r="U1402" s="280"/>
      <c r="V1402" s="281" t="e">
        <f>IF(C1402="",NA(),MATCH($B1402&amp;$C1402,'Smelter Look-up'!$J:$J,0))</f>
        <v>#N/A</v>
      </c>
      <c r="W1402" s="282"/>
      <c r="X1402" s="282">
        <f t="shared" ca="1" si="64"/>
        <v>0</v>
      </c>
      <c r="Y1402" s="282"/>
      <c r="Z1402" s="282"/>
      <c r="AB1402" s="284" t="str">
        <f t="shared" si="65"/>
        <v/>
      </c>
    </row>
    <row r="1403" spans="1:28" s="283" customFormat="1" ht="20.25">
      <c r="A1403" s="235"/>
      <c r="B1403" s="236" t="str">
        <f>IF(LEN(A1403)=0,"",INDEX('Smelter Look-up'!$A:$A,MATCH($A1403,'Smelter Look-up'!$E:$E,0)))</f>
        <v/>
      </c>
      <c r="C1403" s="242" t="str">
        <f>IF(LEN(A1403)=0,"",INDEX('Smelter Look-up'!$C:$C,MATCH($A1403,'Smelter Look-up'!$E:$E,0)))</f>
        <v/>
      </c>
      <c r="D1403" s="236"/>
      <c r="E1403" s="236" t="str">
        <f ca="1">IF(ISERROR($V1403),"",OFFSET('Smelter Look-up'!$D$4,$V1403-4,0)&amp;"")</f>
        <v/>
      </c>
      <c r="F1403" s="236" t="str">
        <f ca="1">IF(ISERROR($V1403),"",OFFSET('Smelter Look-up'!$E$4,$V1403-4,0))</f>
        <v/>
      </c>
      <c r="G1403" s="236" t="str">
        <f ca="1">IF(C1403=$X$4,"Enter smelter details", IF(ISERROR($V1403),"",OFFSET('Smelter Look-up'!$F$4,$V1403-4,0)))</f>
        <v/>
      </c>
      <c r="H1403" s="237" t="str">
        <f ca="1">IF(ISERROR($V1403),"",OFFSET('Smelter Look-up'!$G$4,$V1403-4,0))</f>
        <v/>
      </c>
      <c r="I1403" s="238" t="str">
        <f ca="1">IF(ISERROR($V1403),"",OFFSET('Smelter Look-up'!$H$4,$V1403-4,0))</f>
        <v/>
      </c>
      <c r="J1403" s="238" t="str">
        <f ca="1">IF(ISERROR($V1403),"",OFFSET('Smelter Look-up'!$I$4,$V1403-4,0))</f>
        <v/>
      </c>
      <c r="K1403" s="240"/>
      <c r="L1403" s="240"/>
      <c r="M1403" s="240"/>
      <c r="N1403" s="240"/>
      <c r="O1403" s="240"/>
      <c r="P1403" s="239"/>
      <c r="Q1403" s="241"/>
      <c r="R1403" s="236" t="str">
        <f ca="1">IF(ISERROR($V1403),"",OFFSET('Smelter Look-up'!$C$4,$V1403-4,0)&amp;"")</f>
        <v/>
      </c>
      <c r="S1403" s="250" t="str">
        <f t="shared" ref="S1403:S1466" ca="1" si="66">IF(B1403="","",IF(ISERROR(MATCH($E1403,CL,0)),"Unknown",INDIRECT("'C'!$A$"&amp;MATCH($E1403,CL,0)+1)))</f>
        <v/>
      </c>
      <c r="T1403" s="250" t="str">
        <f ca="1">IF(B1403="","",IF(ISERROR(MATCH($J1403,SorP!$B$1:$B$6230,0)),"",INDIRECT("'SorP'!$A$"&amp;MATCH($J1403,SorP!$B$1:$B$6230,0))))</f>
        <v/>
      </c>
      <c r="U1403" s="280"/>
      <c r="V1403" s="281" t="e">
        <f>IF(C1403="",NA(),MATCH($B1403&amp;$C1403,'Smelter Look-up'!$J:$J,0))</f>
        <v>#N/A</v>
      </c>
      <c r="W1403" s="282"/>
      <c r="X1403" s="282">
        <f t="shared" ref="X1403:X1466" ca="1" si="67">IF(AND(C1403="Smelter not listed",OR(LEN(D1403)=0,LEN(E1403)=0)),1,0)</f>
        <v>0</v>
      </c>
      <c r="Y1403" s="282"/>
      <c r="Z1403" s="282"/>
      <c r="AB1403" s="284" t="str">
        <f t="shared" ref="AB1403:AB1466" si="68">B1403&amp;C1403</f>
        <v/>
      </c>
    </row>
    <row r="1404" spans="1:28" s="283" customFormat="1" ht="20.25">
      <c r="A1404" s="235"/>
      <c r="B1404" s="236" t="str">
        <f>IF(LEN(A1404)=0,"",INDEX('Smelter Look-up'!$A:$A,MATCH($A1404,'Smelter Look-up'!$E:$E,0)))</f>
        <v/>
      </c>
      <c r="C1404" s="242" t="str">
        <f>IF(LEN(A1404)=0,"",INDEX('Smelter Look-up'!$C:$C,MATCH($A1404,'Smelter Look-up'!$E:$E,0)))</f>
        <v/>
      </c>
      <c r="D1404" s="236"/>
      <c r="E1404" s="236" t="str">
        <f ca="1">IF(ISERROR($V1404),"",OFFSET('Smelter Look-up'!$D$4,$V1404-4,0)&amp;"")</f>
        <v/>
      </c>
      <c r="F1404" s="236" t="str">
        <f ca="1">IF(ISERROR($V1404),"",OFFSET('Smelter Look-up'!$E$4,$V1404-4,0))</f>
        <v/>
      </c>
      <c r="G1404" s="236" t="str">
        <f ca="1">IF(C1404=$X$4,"Enter smelter details", IF(ISERROR($V1404),"",OFFSET('Smelter Look-up'!$F$4,$V1404-4,0)))</f>
        <v/>
      </c>
      <c r="H1404" s="237" t="str">
        <f ca="1">IF(ISERROR($V1404),"",OFFSET('Smelter Look-up'!$G$4,$V1404-4,0))</f>
        <v/>
      </c>
      <c r="I1404" s="238" t="str">
        <f ca="1">IF(ISERROR($V1404),"",OFFSET('Smelter Look-up'!$H$4,$V1404-4,0))</f>
        <v/>
      </c>
      <c r="J1404" s="238" t="str">
        <f ca="1">IF(ISERROR($V1404),"",OFFSET('Smelter Look-up'!$I$4,$V1404-4,0))</f>
        <v/>
      </c>
      <c r="K1404" s="240"/>
      <c r="L1404" s="240"/>
      <c r="M1404" s="240"/>
      <c r="N1404" s="240"/>
      <c r="O1404" s="240"/>
      <c r="P1404" s="239"/>
      <c r="Q1404" s="241"/>
      <c r="R1404" s="236" t="str">
        <f ca="1">IF(ISERROR($V1404),"",OFFSET('Smelter Look-up'!$C$4,$V1404-4,0)&amp;"")</f>
        <v/>
      </c>
      <c r="S1404" s="250" t="str">
        <f t="shared" ca="1" si="66"/>
        <v/>
      </c>
      <c r="T1404" s="250" t="str">
        <f ca="1">IF(B1404="","",IF(ISERROR(MATCH($J1404,SorP!$B$1:$B$6230,0)),"",INDIRECT("'SorP'!$A$"&amp;MATCH($J1404,SorP!$B$1:$B$6230,0))))</f>
        <v/>
      </c>
      <c r="U1404" s="280"/>
      <c r="V1404" s="281" t="e">
        <f>IF(C1404="",NA(),MATCH($B1404&amp;$C1404,'Smelter Look-up'!$J:$J,0))</f>
        <v>#N/A</v>
      </c>
      <c r="W1404" s="282"/>
      <c r="X1404" s="282">
        <f t="shared" ca="1" si="67"/>
        <v>0</v>
      </c>
      <c r="Y1404" s="282"/>
      <c r="Z1404" s="282"/>
      <c r="AB1404" s="284" t="str">
        <f t="shared" si="68"/>
        <v/>
      </c>
    </row>
    <row r="1405" spans="1:28" s="283" customFormat="1" ht="20.25">
      <c r="A1405" s="235"/>
      <c r="B1405" s="236" t="str">
        <f>IF(LEN(A1405)=0,"",INDEX('Smelter Look-up'!$A:$A,MATCH($A1405,'Smelter Look-up'!$E:$E,0)))</f>
        <v/>
      </c>
      <c r="C1405" s="242" t="str">
        <f>IF(LEN(A1405)=0,"",INDEX('Smelter Look-up'!$C:$C,MATCH($A1405,'Smelter Look-up'!$E:$E,0)))</f>
        <v/>
      </c>
      <c r="D1405" s="236"/>
      <c r="E1405" s="236" t="str">
        <f ca="1">IF(ISERROR($V1405),"",OFFSET('Smelter Look-up'!$D$4,$V1405-4,0)&amp;"")</f>
        <v/>
      </c>
      <c r="F1405" s="236" t="str">
        <f ca="1">IF(ISERROR($V1405),"",OFFSET('Smelter Look-up'!$E$4,$V1405-4,0))</f>
        <v/>
      </c>
      <c r="G1405" s="236" t="str">
        <f ca="1">IF(C1405=$X$4,"Enter smelter details", IF(ISERROR($V1405),"",OFFSET('Smelter Look-up'!$F$4,$V1405-4,0)))</f>
        <v/>
      </c>
      <c r="H1405" s="237" t="str">
        <f ca="1">IF(ISERROR($V1405),"",OFFSET('Smelter Look-up'!$G$4,$V1405-4,0))</f>
        <v/>
      </c>
      <c r="I1405" s="238" t="str">
        <f ca="1">IF(ISERROR($V1405),"",OFFSET('Smelter Look-up'!$H$4,$V1405-4,0))</f>
        <v/>
      </c>
      <c r="J1405" s="238" t="str">
        <f ca="1">IF(ISERROR($V1405),"",OFFSET('Smelter Look-up'!$I$4,$V1405-4,0))</f>
        <v/>
      </c>
      <c r="K1405" s="240"/>
      <c r="L1405" s="240"/>
      <c r="M1405" s="240"/>
      <c r="N1405" s="240"/>
      <c r="O1405" s="240"/>
      <c r="P1405" s="239"/>
      <c r="Q1405" s="241"/>
      <c r="R1405" s="236" t="str">
        <f ca="1">IF(ISERROR($V1405),"",OFFSET('Smelter Look-up'!$C$4,$V1405-4,0)&amp;"")</f>
        <v/>
      </c>
      <c r="S1405" s="250" t="str">
        <f t="shared" ca="1" si="66"/>
        <v/>
      </c>
      <c r="T1405" s="250" t="str">
        <f ca="1">IF(B1405="","",IF(ISERROR(MATCH($J1405,SorP!$B$1:$B$6230,0)),"",INDIRECT("'SorP'!$A$"&amp;MATCH($J1405,SorP!$B$1:$B$6230,0))))</f>
        <v/>
      </c>
      <c r="U1405" s="280"/>
      <c r="V1405" s="281" t="e">
        <f>IF(C1405="",NA(),MATCH($B1405&amp;$C1405,'Smelter Look-up'!$J:$J,0))</f>
        <v>#N/A</v>
      </c>
      <c r="W1405" s="282"/>
      <c r="X1405" s="282">
        <f t="shared" ca="1" si="67"/>
        <v>0</v>
      </c>
      <c r="Y1405" s="282"/>
      <c r="Z1405" s="282"/>
      <c r="AB1405" s="284" t="str">
        <f t="shared" si="68"/>
        <v/>
      </c>
    </row>
    <row r="1406" spans="1:28" s="283" customFormat="1" ht="20.25">
      <c r="A1406" s="235"/>
      <c r="B1406" s="236" t="str">
        <f>IF(LEN(A1406)=0,"",INDEX('Smelter Look-up'!$A:$A,MATCH($A1406,'Smelter Look-up'!$E:$E,0)))</f>
        <v/>
      </c>
      <c r="C1406" s="242" t="str">
        <f>IF(LEN(A1406)=0,"",INDEX('Smelter Look-up'!$C:$C,MATCH($A1406,'Smelter Look-up'!$E:$E,0)))</f>
        <v/>
      </c>
      <c r="D1406" s="236"/>
      <c r="E1406" s="236" t="str">
        <f ca="1">IF(ISERROR($V1406),"",OFFSET('Smelter Look-up'!$D$4,$V1406-4,0)&amp;"")</f>
        <v/>
      </c>
      <c r="F1406" s="236" t="str">
        <f ca="1">IF(ISERROR($V1406),"",OFFSET('Smelter Look-up'!$E$4,$V1406-4,0))</f>
        <v/>
      </c>
      <c r="G1406" s="236" t="str">
        <f ca="1">IF(C1406=$X$4,"Enter smelter details", IF(ISERROR($V1406),"",OFFSET('Smelter Look-up'!$F$4,$V1406-4,0)))</f>
        <v/>
      </c>
      <c r="H1406" s="237" t="str">
        <f ca="1">IF(ISERROR($V1406),"",OFFSET('Smelter Look-up'!$G$4,$V1406-4,0))</f>
        <v/>
      </c>
      <c r="I1406" s="238" t="str">
        <f ca="1">IF(ISERROR($V1406),"",OFFSET('Smelter Look-up'!$H$4,$V1406-4,0))</f>
        <v/>
      </c>
      <c r="J1406" s="238" t="str">
        <f ca="1">IF(ISERROR($V1406),"",OFFSET('Smelter Look-up'!$I$4,$V1406-4,0))</f>
        <v/>
      </c>
      <c r="K1406" s="240"/>
      <c r="L1406" s="240"/>
      <c r="M1406" s="240"/>
      <c r="N1406" s="240"/>
      <c r="O1406" s="240"/>
      <c r="P1406" s="239"/>
      <c r="Q1406" s="241"/>
      <c r="R1406" s="236" t="str">
        <f ca="1">IF(ISERROR($V1406),"",OFFSET('Smelter Look-up'!$C$4,$V1406-4,0)&amp;"")</f>
        <v/>
      </c>
      <c r="S1406" s="250" t="str">
        <f t="shared" ca="1" si="66"/>
        <v/>
      </c>
      <c r="T1406" s="250" t="str">
        <f ca="1">IF(B1406="","",IF(ISERROR(MATCH($J1406,SorP!$B$1:$B$6230,0)),"",INDIRECT("'SorP'!$A$"&amp;MATCH($J1406,SorP!$B$1:$B$6230,0))))</f>
        <v/>
      </c>
      <c r="U1406" s="280"/>
      <c r="V1406" s="281" t="e">
        <f>IF(C1406="",NA(),MATCH($B1406&amp;$C1406,'Smelter Look-up'!$J:$J,0))</f>
        <v>#N/A</v>
      </c>
      <c r="W1406" s="282"/>
      <c r="X1406" s="282">
        <f t="shared" ca="1" si="67"/>
        <v>0</v>
      </c>
      <c r="Y1406" s="282"/>
      <c r="Z1406" s="282"/>
      <c r="AB1406" s="284" t="str">
        <f t="shared" si="68"/>
        <v/>
      </c>
    </row>
    <row r="1407" spans="1:28" s="283" customFormat="1" ht="20.25">
      <c r="A1407" s="235"/>
      <c r="B1407" s="236" t="str">
        <f>IF(LEN(A1407)=0,"",INDEX('Smelter Look-up'!$A:$A,MATCH($A1407,'Smelter Look-up'!$E:$E,0)))</f>
        <v/>
      </c>
      <c r="C1407" s="242" t="str">
        <f>IF(LEN(A1407)=0,"",INDEX('Smelter Look-up'!$C:$C,MATCH($A1407,'Smelter Look-up'!$E:$E,0)))</f>
        <v/>
      </c>
      <c r="D1407" s="236"/>
      <c r="E1407" s="236" t="str">
        <f ca="1">IF(ISERROR($V1407),"",OFFSET('Smelter Look-up'!$D$4,$V1407-4,0)&amp;"")</f>
        <v/>
      </c>
      <c r="F1407" s="236" t="str">
        <f ca="1">IF(ISERROR($V1407),"",OFFSET('Smelter Look-up'!$E$4,$V1407-4,0))</f>
        <v/>
      </c>
      <c r="G1407" s="236" t="str">
        <f ca="1">IF(C1407=$X$4,"Enter smelter details", IF(ISERROR($V1407),"",OFFSET('Smelter Look-up'!$F$4,$V1407-4,0)))</f>
        <v/>
      </c>
      <c r="H1407" s="237" t="str">
        <f ca="1">IF(ISERROR($V1407),"",OFFSET('Smelter Look-up'!$G$4,$V1407-4,0))</f>
        <v/>
      </c>
      <c r="I1407" s="238" t="str">
        <f ca="1">IF(ISERROR($V1407),"",OFFSET('Smelter Look-up'!$H$4,$V1407-4,0))</f>
        <v/>
      </c>
      <c r="J1407" s="238" t="str">
        <f ca="1">IF(ISERROR($V1407),"",OFFSET('Smelter Look-up'!$I$4,$V1407-4,0))</f>
        <v/>
      </c>
      <c r="K1407" s="240"/>
      <c r="L1407" s="240"/>
      <c r="M1407" s="240"/>
      <c r="N1407" s="240"/>
      <c r="O1407" s="240"/>
      <c r="P1407" s="239"/>
      <c r="Q1407" s="241"/>
      <c r="R1407" s="236" t="str">
        <f ca="1">IF(ISERROR($V1407),"",OFFSET('Smelter Look-up'!$C$4,$V1407-4,0)&amp;"")</f>
        <v/>
      </c>
      <c r="S1407" s="250" t="str">
        <f t="shared" ca="1" si="66"/>
        <v/>
      </c>
      <c r="T1407" s="250" t="str">
        <f ca="1">IF(B1407="","",IF(ISERROR(MATCH($J1407,SorP!$B$1:$B$6230,0)),"",INDIRECT("'SorP'!$A$"&amp;MATCH($J1407,SorP!$B$1:$B$6230,0))))</f>
        <v/>
      </c>
      <c r="U1407" s="280"/>
      <c r="V1407" s="281" t="e">
        <f>IF(C1407="",NA(),MATCH($B1407&amp;$C1407,'Smelter Look-up'!$J:$J,0))</f>
        <v>#N/A</v>
      </c>
      <c r="W1407" s="282"/>
      <c r="X1407" s="282">
        <f t="shared" ca="1" si="67"/>
        <v>0</v>
      </c>
      <c r="Y1407" s="282"/>
      <c r="Z1407" s="282"/>
      <c r="AB1407" s="284" t="str">
        <f t="shared" si="68"/>
        <v/>
      </c>
    </row>
    <row r="1408" spans="1:28" s="283" customFormat="1" ht="20.25">
      <c r="A1408" s="235"/>
      <c r="B1408" s="236" t="str">
        <f>IF(LEN(A1408)=0,"",INDEX('Smelter Look-up'!$A:$A,MATCH($A1408,'Smelter Look-up'!$E:$E,0)))</f>
        <v/>
      </c>
      <c r="C1408" s="242" t="str">
        <f>IF(LEN(A1408)=0,"",INDEX('Smelter Look-up'!$C:$C,MATCH($A1408,'Smelter Look-up'!$E:$E,0)))</f>
        <v/>
      </c>
      <c r="D1408" s="236"/>
      <c r="E1408" s="236" t="str">
        <f ca="1">IF(ISERROR($V1408),"",OFFSET('Smelter Look-up'!$D$4,$V1408-4,0)&amp;"")</f>
        <v/>
      </c>
      <c r="F1408" s="236" t="str">
        <f ca="1">IF(ISERROR($V1408),"",OFFSET('Smelter Look-up'!$E$4,$V1408-4,0))</f>
        <v/>
      </c>
      <c r="G1408" s="236" t="str">
        <f ca="1">IF(C1408=$X$4,"Enter smelter details", IF(ISERROR($V1408),"",OFFSET('Smelter Look-up'!$F$4,$V1408-4,0)))</f>
        <v/>
      </c>
      <c r="H1408" s="237" t="str">
        <f ca="1">IF(ISERROR($V1408),"",OFFSET('Smelter Look-up'!$G$4,$V1408-4,0))</f>
        <v/>
      </c>
      <c r="I1408" s="238" t="str">
        <f ca="1">IF(ISERROR($V1408),"",OFFSET('Smelter Look-up'!$H$4,$V1408-4,0))</f>
        <v/>
      </c>
      <c r="J1408" s="238" t="str">
        <f ca="1">IF(ISERROR($V1408),"",OFFSET('Smelter Look-up'!$I$4,$V1408-4,0))</f>
        <v/>
      </c>
      <c r="K1408" s="240"/>
      <c r="L1408" s="240"/>
      <c r="M1408" s="240"/>
      <c r="N1408" s="240"/>
      <c r="O1408" s="240"/>
      <c r="P1408" s="239"/>
      <c r="Q1408" s="241"/>
      <c r="R1408" s="236" t="str">
        <f ca="1">IF(ISERROR($V1408),"",OFFSET('Smelter Look-up'!$C$4,$V1408-4,0)&amp;"")</f>
        <v/>
      </c>
      <c r="S1408" s="250" t="str">
        <f t="shared" ca="1" si="66"/>
        <v/>
      </c>
      <c r="T1408" s="250" t="str">
        <f ca="1">IF(B1408="","",IF(ISERROR(MATCH($J1408,SorP!$B$1:$B$6230,0)),"",INDIRECT("'SorP'!$A$"&amp;MATCH($J1408,SorP!$B$1:$B$6230,0))))</f>
        <v/>
      </c>
      <c r="U1408" s="280"/>
      <c r="V1408" s="281" t="e">
        <f>IF(C1408="",NA(),MATCH($B1408&amp;$C1408,'Smelter Look-up'!$J:$J,0))</f>
        <v>#N/A</v>
      </c>
      <c r="W1408" s="282"/>
      <c r="X1408" s="282">
        <f t="shared" ca="1" si="67"/>
        <v>0</v>
      </c>
      <c r="Y1408" s="282"/>
      <c r="Z1408" s="282"/>
      <c r="AB1408" s="284" t="str">
        <f t="shared" si="68"/>
        <v/>
      </c>
    </row>
    <row r="1409" spans="1:28" s="283" customFormat="1" ht="20.25">
      <c r="A1409" s="235"/>
      <c r="B1409" s="236" t="str">
        <f>IF(LEN(A1409)=0,"",INDEX('Smelter Look-up'!$A:$A,MATCH($A1409,'Smelter Look-up'!$E:$E,0)))</f>
        <v/>
      </c>
      <c r="C1409" s="242" t="str">
        <f>IF(LEN(A1409)=0,"",INDEX('Smelter Look-up'!$C:$C,MATCH($A1409,'Smelter Look-up'!$E:$E,0)))</f>
        <v/>
      </c>
      <c r="D1409" s="236"/>
      <c r="E1409" s="236" t="str">
        <f ca="1">IF(ISERROR($V1409),"",OFFSET('Smelter Look-up'!$D$4,$V1409-4,0)&amp;"")</f>
        <v/>
      </c>
      <c r="F1409" s="236" t="str">
        <f ca="1">IF(ISERROR($V1409),"",OFFSET('Smelter Look-up'!$E$4,$V1409-4,0))</f>
        <v/>
      </c>
      <c r="G1409" s="236" t="str">
        <f ca="1">IF(C1409=$X$4,"Enter smelter details", IF(ISERROR($V1409),"",OFFSET('Smelter Look-up'!$F$4,$V1409-4,0)))</f>
        <v/>
      </c>
      <c r="H1409" s="237" t="str">
        <f ca="1">IF(ISERROR($V1409),"",OFFSET('Smelter Look-up'!$G$4,$V1409-4,0))</f>
        <v/>
      </c>
      <c r="I1409" s="238" t="str">
        <f ca="1">IF(ISERROR($V1409),"",OFFSET('Smelter Look-up'!$H$4,$V1409-4,0))</f>
        <v/>
      </c>
      <c r="J1409" s="238" t="str">
        <f ca="1">IF(ISERROR($V1409),"",OFFSET('Smelter Look-up'!$I$4,$V1409-4,0))</f>
        <v/>
      </c>
      <c r="K1409" s="240"/>
      <c r="L1409" s="240"/>
      <c r="M1409" s="240"/>
      <c r="N1409" s="240"/>
      <c r="O1409" s="240"/>
      <c r="P1409" s="239"/>
      <c r="Q1409" s="241"/>
      <c r="R1409" s="236" t="str">
        <f ca="1">IF(ISERROR($V1409),"",OFFSET('Smelter Look-up'!$C$4,$V1409-4,0)&amp;"")</f>
        <v/>
      </c>
      <c r="S1409" s="250" t="str">
        <f t="shared" ca="1" si="66"/>
        <v/>
      </c>
      <c r="T1409" s="250" t="str">
        <f ca="1">IF(B1409="","",IF(ISERROR(MATCH($J1409,SorP!$B$1:$B$6230,0)),"",INDIRECT("'SorP'!$A$"&amp;MATCH($J1409,SorP!$B$1:$B$6230,0))))</f>
        <v/>
      </c>
      <c r="U1409" s="280"/>
      <c r="V1409" s="281" t="e">
        <f>IF(C1409="",NA(),MATCH($B1409&amp;$C1409,'Smelter Look-up'!$J:$J,0))</f>
        <v>#N/A</v>
      </c>
      <c r="W1409" s="282"/>
      <c r="X1409" s="282">
        <f t="shared" ca="1" si="67"/>
        <v>0</v>
      </c>
      <c r="Y1409" s="282"/>
      <c r="Z1409" s="282"/>
      <c r="AB1409" s="284" t="str">
        <f t="shared" si="68"/>
        <v/>
      </c>
    </row>
    <row r="1410" spans="1:28" s="283" customFormat="1" ht="20.25">
      <c r="A1410" s="235"/>
      <c r="B1410" s="236" t="str">
        <f>IF(LEN(A1410)=0,"",INDEX('Smelter Look-up'!$A:$A,MATCH($A1410,'Smelter Look-up'!$E:$E,0)))</f>
        <v/>
      </c>
      <c r="C1410" s="242" t="str">
        <f>IF(LEN(A1410)=0,"",INDEX('Smelter Look-up'!$C:$C,MATCH($A1410,'Smelter Look-up'!$E:$E,0)))</f>
        <v/>
      </c>
      <c r="D1410" s="236"/>
      <c r="E1410" s="236" t="str">
        <f ca="1">IF(ISERROR($V1410),"",OFFSET('Smelter Look-up'!$D$4,$V1410-4,0)&amp;"")</f>
        <v/>
      </c>
      <c r="F1410" s="236" t="str">
        <f ca="1">IF(ISERROR($V1410),"",OFFSET('Smelter Look-up'!$E$4,$V1410-4,0))</f>
        <v/>
      </c>
      <c r="G1410" s="236" t="str">
        <f ca="1">IF(C1410=$X$4,"Enter smelter details", IF(ISERROR($V1410),"",OFFSET('Smelter Look-up'!$F$4,$V1410-4,0)))</f>
        <v/>
      </c>
      <c r="H1410" s="237" t="str">
        <f ca="1">IF(ISERROR($V1410),"",OFFSET('Smelter Look-up'!$G$4,$V1410-4,0))</f>
        <v/>
      </c>
      <c r="I1410" s="238" t="str">
        <f ca="1">IF(ISERROR($V1410),"",OFFSET('Smelter Look-up'!$H$4,$V1410-4,0))</f>
        <v/>
      </c>
      <c r="J1410" s="238" t="str">
        <f ca="1">IF(ISERROR($V1410),"",OFFSET('Smelter Look-up'!$I$4,$V1410-4,0))</f>
        <v/>
      </c>
      <c r="K1410" s="240"/>
      <c r="L1410" s="240"/>
      <c r="M1410" s="240"/>
      <c r="N1410" s="240"/>
      <c r="O1410" s="240"/>
      <c r="P1410" s="239"/>
      <c r="Q1410" s="241"/>
      <c r="R1410" s="236" t="str">
        <f ca="1">IF(ISERROR($V1410),"",OFFSET('Smelter Look-up'!$C$4,$V1410-4,0)&amp;"")</f>
        <v/>
      </c>
      <c r="S1410" s="250" t="str">
        <f t="shared" ca="1" si="66"/>
        <v/>
      </c>
      <c r="T1410" s="250" t="str">
        <f ca="1">IF(B1410="","",IF(ISERROR(MATCH($J1410,SorP!$B$1:$B$6230,0)),"",INDIRECT("'SorP'!$A$"&amp;MATCH($J1410,SorP!$B$1:$B$6230,0))))</f>
        <v/>
      </c>
      <c r="U1410" s="280"/>
      <c r="V1410" s="281" t="e">
        <f>IF(C1410="",NA(),MATCH($B1410&amp;$C1410,'Smelter Look-up'!$J:$J,0))</f>
        <v>#N/A</v>
      </c>
      <c r="W1410" s="282"/>
      <c r="X1410" s="282">
        <f t="shared" ca="1" si="67"/>
        <v>0</v>
      </c>
      <c r="Y1410" s="282"/>
      <c r="Z1410" s="282"/>
      <c r="AB1410" s="284" t="str">
        <f t="shared" si="68"/>
        <v/>
      </c>
    </row>
    <row r="1411" spans="1:28" s="283" customFormat="1" ht="20.25">
      <c r="A1411" s="235"/>
      <c r="B1411" s="236" t="str">
        <f>IF(LEN(A1411)=0,"",INDEX('Smelter Look-up'!$A:$A,MATCH($A1411,'Smelter Look-up'!$E:$E,0)))</f>
        <v/>
      </c>
      <c r="C1411" s="242" t="str">
        <f>IF(LEN(A1411)=0,"",INDEX('Smelter Look-up'!$C:$C,MATCH($A1411,'Smelter Look-up'!$E:$E,0)))</f>
        <v/>
      </c>
      <c r="D1411" s="236"/>
      <c r="E1411" s="236" t="str">
        <f ca="1">IF(ISERROR($V1411),"",OFFSET('Smelter Look-up'!$D$4,$V1411-4,0)&amp;"")</f>
        <v/>
      </c>
      <c r="F1411" s="236" t="str">
        <f ca="1">IF(ISERROR($V1411),"",OFFSET('Smelter Look-up'!$E$4,$V1411-4,0))</f>
        <v/>
      </c>
      <c r="G1411" s="236" t="str">
        <f ca="1">IF(C1411=$X$4,"Enter smelter details", IF(ISERROR($V1411),"",OFFSET('Smelter Look-up'!$F$4,$V1411-4,0)))</f>
        <v/>
      </c>
      <c r="H1411" s="237" t="str">
        <f ca="1">IF(ISERROR($V1411),"",OFFSET('Smelter Look-up'!$G$4,$V1411-4,0))</f>
        <v/>
      </c>
      <c r="I1411" s="238" t="str">
        <f ca="1">IF(ISERROR($V1411),"",OFFSET('Smelter Look-up'!$H$4,$V1411-4,0))</f>
        <v/>
      </c>
      <c r="J1411" s="238" t="str">
        <f ca="1">IF(ISERROR($V1411),"",OFFSET('Smelter Look-up'!$I$4,$V1411-4,0))</f>
        <v/>
      </c>
      <c r="K1411" s="240"/>
      <c r="L1411" s="240"/>
      <c r="M1411" s="240"/>
      <c r="N1411" s="240"/>
      <c r="O1411" s="240"/>
      <c r="P1411" s="239"/>
      <c r="Q1411" s="241"/>
      <c r="R1411" s="236" t="str">
        <f ca="1">IF(ISERROR($V1411),"",OFFSET('Smelter Look-up'!$C$4,$V1411-4,0)&amp;"")</f>
        <v/>
      </c>
      <c r="S1411" s="250" t="str">
        <f t="shared" ca="1" si="66"/>
        <v/>
      </c>
      <c r="T1411" s="250" t="str">
        <f ca="1">IF(B1411="","",IF(ISERROR(MATCH($J1411,SorP!$B$1:$B$6230,0)),"",INDIRECT("'SorP'!$A$"&amp;MATCH($J1411,SorP!$B$1:$B$6230,0))))</f>
        <v/>
      </c>
      <c r="U1411" s="280"/>
      <c r="V1411" s="281" t="e">
        <f>IF(C1411="",NA(),MATCH($B1411&amp;$C1411,'Smelter Look-up'!$J:$J,0))</f>
        <v>#N/A</v>
      </c>
      <c r="W1411" s="282"/>
      <c r="X1411" s="282">
        <f t="shared" ca="1" si="67"/>
        <v>0</v>
      </c>
      <c r="Y1411" s="282"/>
      <c r="Z1411" s="282"/>
      <c r="AB1411" s="284" t="str">
        <f t="shared" si="68"/>
        <v/>
      </c>
    </row>
    <row r="1412" spans="1:28" s="283" customFormat="1" ht="20.25">
      <c r="A1412" s="235"/>
      <c r="B1412" s="236" t="str">
        <f>IF(LEN(A1412)=0,"",INDEX('Smelter Look-up'!$A:$A,MATCH($A1412,'Smelter Look-up'!$E:$E,0)))</f>
        <v/>
      </c>
      <c r="C1412" s="242" t="str">
        <f>IF(LEN(A1412)=0,"",INDEX('Smelter Look-up'!$C:$C,MATCH($A1412,'Smelter Look-up'!$E:$E,0)))</f>
        <v/>
      </c>
      <c r="D1412" s="236"/>
      <c r="E1412" s="236" t="str">
        <f ca="1">IF(ISERROR($V1412),"",OFFSET('Smelter Look-up'!$D$4,$V1412-4,0)&amp;"")</f>
        <v/>
      </c>
      <c r="F1412" s="236" t="str">
        <f ca="1">IF(ISERROR($V1412),"",OFFSET('Smelter Look-up'!$E$4,$V1412-4,0))</f>
        <v/>
      </c>
      <c r="G1412" s="236" t="str">
        <f ca="1">IF(C1412=$X$4,"Enter smelter details", IF(ISERROR($V1412),"",OFFSET('Smelter Look-up'!$F$4,$V1412-4,0)))</f>
        <v/>
      </c>
      <c r="H1412" s="237" t="str">
        <f ca="1">IF(ISERROR($V1412),"",OFFSET('Smelter Look-up'!$G$4,$V1412-4,0))</f>
        <v/>
      </c>
      <c r="I1412" s="238" t="str">
        <f ca="1">IF(ISERROR($V1412),"",OFFSET('Smelter Look-up'!$H$4,$V1412-4,0))</f>
        <v/>
      </c>
      <c r="J1412" s="238" t="str">
        <f ca="1">IF(ISERROR($V1412),"",OFFSET('Smelter Look-up'!$I$4,$V1412-4,0))</f>
        <v/>
      </c>
      <c r="K1412" s="240"/>
      <c r="L1412" s="240"/>
      <c r="M1412" s="240"/>
      <c r="N1412" s="240"/>
      <c r="O1412" s="240"/>
      <c r="P1412" s="239"/>
      <c r="Q1412" s="241"/>
      <c r="R1412" s="236" t="str">
        <f ca="1">IF(ISERROR($V1412),"",OFFSET('Smelter Look-up'!$C$4,$V1412-4,0)&amp;"")</f>
        <v/>
      </c>
      <c r="S1412" s="250" t="str">
        <f t="shared" ca="1" si="66"/>
        <v/>
      </c>
      <c r="T1412" s="250" t="str">
        <f ca="1">IF(B1412="","",IF(ISERROR(MATCH($J1412,SorP!$B$1:$B$6230,0)),"",INDIRECT("'SorP'!$A$"&amp;MATCH($J1412,SorP!$B$1:$B$6230,0))))</f>
        <v/>
      </c>
      <c r="U1412" s="280"/>
      <c r="V1412" s="281" t="e">
        <f>IF(C1412="",NA(),MATCH($B1412&amp;$C1412,'Smelter Look-up'!$J:$J,0))</f>
        <v>#N/A</v>
      </c>
      <c r="W1412" s="282"/>
      <c r="X1412" s="282">
        <f t="shared" ca="1" si="67"/>
        <v>0</v>
      </c>
      <c r="Y1412" s="282"/>
      <c r="Z1412" s="282"/>
      <c r="AB1412" s="284" t="str">
        <f t="shared" si="68"/>
        <v/>
      </c>
    </row>
    <row r="1413" spans="1:28" s="283" customFormat="1" ht="20.25">
      <c r="A1413" s="235"/>
      <c r="B1413" s="236" t="str">
        <f>IF(LEN(A1413)=0,"",INDEX('Smelter Look-up'!$A:$A,MATCH($A1413,'Smelter Look-up'!$E:$E,0)))</f>
        <v/>
      </c>
      <c r="C1413" s="242" t="str">
        <f>IF(LEN(A1413)=0,"",INDEX('Smelter Look-up'!$C:$C,MATCH($A1413,'Smelter Look-up'!$E:$E,0)))</f>
        <v/>
      </c>
      <c r="D1413" s="236"/>
      <c r="E1413" s="236" t="str">
        <f ca="1">IF(ISERROR($V1413),"",OFFSET('Smelter Look-up'!$D$4,$V1413-4,0)&amp;"")</f>
        <v/>
      </c>
      <c r="F1413" s="236" t="str">
        <f ca="1">IF(ISERROR($V1413),"",OFFSET('Smelter Look-up'!$E$4,$V1413-4,0))</f>
        <v/>
      </c>
      <c r="G1413" s="236" t="str">
        <f ca="1">IF(C1413=$X$4,"Enter smelter details", IF(ISERROR($V1413),"",OFFSET('Smelter Look-up'!$F$4,$V1413-4,0)))</f>
        <v/>
      </c>
      <c r="H1413" s="237" t="str">
        <f ca="1">IF(ISERROR($V1413),"",OFFSET('Smelter Look-up'!$G$4,$V1413-4,0))</f>
        <v/>
      </c>
      <c r="I1413" s="238" t="str">
        <f ca="1">IF(ISERROR($V1413),"",OFFSET('Smelter Look-up'!$H$4,$V1413-4,0))</f>
        <v/>
      </c>
      <c r="J1413" s="238" t="str">
        <f ca="1">IF(ISERROR($V1413),"",OFFSET('Smelter Look-up'!$I$4,$V1413-4,0))</f>
        <v/>
      </c>
      <c r="K1413" s="240"/>
      <c r="L1413" s="240"/>
      <c r="M1413" s="240"/>
      <c r="N1413" s="240"/>
      <c r="O1413" s="240"/>
      <c r="P1413" s="239"/>
      <c r="Q1413" s="241"/>
      <c r="R1413" s="236" t="str">
        <f ca="1">IF(ISERROR($V1413),"",OFFSET('Smelter Look-up'!$C$4,$V1413-4,0)&amp;"")</f>
        <v/>
      </c>
      <c r="S1413" s="250" t="str">
        <f t="shared" ca="1" si="66"/>
        <v/>
      </c>
      <c r="T1413" s="250" t="str">
        <f ca="1">IF(B1413="","",IF(ISERROR(MATCH($J1413,SorP!$B$1:$B$6230,0)),"",INDIRECT("'SorP'!$A$"&amp;MATCH($J1413,SorP!$B$1:$B$6230,0))))</f>
        <v/>
      </c>
      <c r="U1413" s="280"/>
      <c r="V1413" s="281" t="e">
        <f>IF(C1413="",NA(),MATCH($B1413&amp;$C1413,'Smelter Look-up'!$J:$J,0))</f>
        <v>#N/A</v>
      </c>
      <c r="W1413" s="282"/>
      <c r="X1413" s="282">
        <f t="shared" ca="1" si="67"/>
        <v>0</v>
      </c>
      <c r="Y1413" s="282"/>
      <c r="Z1413" s="282"/>
      <c r="AB1413" s="284" t="str">
        <f t="shared" si="68"/>
        <v/>
      </c>
    </row>
    <row r="1414" spans="1:28" s="283" customFormat="1" ht="20.25">
      <c r="A1414" s="235"/>
      <c r="B1414" s="236" t="str">
        <f>IF(LEN(A1414)=0,"",INDEX('Smelter Look-up'!$A:$A,MATCH($A1414,'Smelter Look-up'!$E:$E,0)))</f>
        <v/>
      </c>
      <c r="C1414" s="242" t="str">
        <f>IF(LEN(A1414)=0,"",INDEX('Smelter Look-up'!$C:$C,MATCH($A1414,'Smelter Look-up'!$E:$E,0)))</f>
        <v/>
      </c>
      <c r="D1414" s="236"/>
      <c r="E1414" s="236" t="str">
        <f ca="1">IF(ISERROR($V1414),"",OFFSET('Smelter Look-up'!$D$4,$V1414-4,0)&amp;"")</f>
        <v/>
      </c>
      <c r="F1414" s="236" t="str">
        <f ca="1">IF(ISERROR($V1414),"",OFFSET('Smelter Look-up'!$E$4,$V1414-4,0))</f>
        <v/>
      </c>
      <c r="G1414" s="236" t="str">
        <f ca="1">IF(C1414=$X$4,"Enter smelter details", IF(ISERROR($V1414),"",OFFSET('Smelter Look-up'!$F$4,$V1414-4,0)))</f>
        <v/>
      </c>
      <c r="H1414" s="237" t="str">
        <f ca="1">IF(ISERROR($V1414),"",OFFSET('Smelter Look-up'!$G$4,$V1414-4,0))</f>
        <v/>
      </c>
      <c r="I1414" s="238" t="str">
        <f ca="1">IF(ISERROR($V1414),"",OFFSET('Smelter Look-up'!$H$4,$V1414-4,0))</f>
        <v/>
      </c>
      <c r="J1414" s="238" t="str">
        <f ca="1">IF(ISERROR($V1414),"",OFFSET('Smelter Look-up'!$I$4,$V1414-4,0))</f>
        <v/>
      </c>
      <c r="K1414" s="240"/>
      <c r="L1414" s="240"/>
      <c r="M1414" s="240"/>
      <c r="N1414" s="240"/>
      <c r="O1414" s="240"/>
      <c r="P1414" s="239"/>
      <c r="Q1414" s="241"/>
      <c r="R1414" s="236" t="str">
        <f ca="1">IF(ISERROR($V1414),"",OFFSET('Smelter Look-up'!$C$4,$V1414-4,0)&amp;"")</f>
        <v/>
      </c>
      <c r="S1414" s="250" t="str">
        <f t="shared" ca="1" si="66"/>
        <v/>
      </c>
      <c r="T1414" s="250" t="str">
        <f ca="1">IF(B1414="","",IF(ISERROR(MATCH($J1414,SorP!$B$1:$B$6230,0)),"",INDIRECT("'SorP'!$A$"&amp;MATCH($J1414,SorP!$B$1:$B$6230,0))))</f>
        <v/>
      </c>
      <c r="U1414" s="280"/>
      <c r="V1414" s="281" t="e">
        <f>IF(C1414="",NA(),MATCH($B1414&amp;$C1414,'Smelter Look-up'!$J:$J,0))</f>
        <v>#N/A</v>
      </c>
      <c r="W1414" s="282"/>
      <c r="X1414" s="282">
        <f t="shared" ca="1" si="67"/>
        <v>0</v>
      </c>
      <c r="Y1414" s="282"/>
      <c r="Z1414" s="282"/>
      <c r="AB1414" s="284" t="str">
        <f t="shared" si="68"/>
        <v/>
      </c>
    </row>
    <row r="1415" spans="1:28" s="283" customFormat="1" ht="20.25">
      <c r="A1415" s="235"/>
      <c r="B1415" s="236" t="str">
        <f>IF(LEN(A1415)=0,"",INDEX('Smelter Look-up'!$A:$A,MATCH($A1415,'Smelter Look-up'!$E:$E,0)))</f>
        <v/>
      </c>
      <c r="C1415" s="242" t="str">
        <f>IF(LEN(A1415)=0,"",INDEX('Smelter Look-up'!$C:$C,MATCH($A1415,'Smelter Look-up'!$E:$E,0)))</f>
        <v/>
      </c>
      <c r="D1415" s="236"/>
      <c r="E1415" s="236" t="str">
        <f ca="1">IF(ISERROR($V1415),"",OFFSET('Smelter Look-up'!$D$4,$V1415-4,0)&amp;"")</f>
        <v/>
      </c>
      <c r="F1415" s="236" t="str">
        <f ca="1">IF(ISERROR($V1415),"",OFFSET('Smelter Look-up'!$E$4,$V1415-4,0))</f>
        <v/>
      </c>
      <c r="G1415" s="236" t="str">
        <f ca="1">IF(C1415=$X$4,"Enter smelter details", IF(ISERROR($V1415),"",OFFSET('Smelter Look-up'!$F$4,$V1415-4,0)))</f>
        <v/>
      </c>
      <c r="H1415" s="237" t="str">
        <f ca="1">IF(ISERROR($V1415),"",OFFSET('Smelter Look-up'!$G$4,$V1415-4,0))</f>
        <v/>
      </c>
      <c r="I1415" s="238" t="str">
        <f ca="1">IF(ISERROR($V1415),"",OFFSET('Smelter Look-up'!$H$4,$V1415-4,0))</f>
        <v/>
      </c>
      <c r="J1415" s="238" t="str">
        <f ca="1">IF(ISERROR($V1415),"",OFFSET('Smelter Look-up'!$I$4,$V1415-4,0))</f>
        <v/>
      </c>
      <c r="K1415" s="240"/>
      <c r="L1415" s="240"/>
      <c r="M1415" s="240"/>
      <c r="N1415" s="240"/>
      <c r="O1415" s="240"/>
      <c r="P1415" s="239"/>
      <c r="Q1415" s="241"/>
      <c r="R1415" s="236" t="str">
        <f ca="1">IF(ISERROR($V1415),"",OFFSET('Smelter Look-up'!$C$4,$V1415-4,0)&amp;"")</f>
        <v/>
      </c>
      <c r="S1415" s="250" t="str">
        <f t="shared" ca="1" si="66"/>
        <v/>
      </c>
      <c r="T1415" s="250" t="str">
        <f ca="1">IF(B1415="","",IF(ISERROR(MATCH($J1415,SorP!$B$1:$B$6230,0)),"",INDIRECT("'SorP'!$A$"&amp;MATCH($J1415,SorP!$B$1:$B$6230,0))))</f>
        <v/>
      </c>
      <c r="U1415" s="280"/>
      <c r="V1415" s="281" t="e">
        <f>IF(C1415="",NA(),MATCH($B1415&amp;$C1415,'Smelter Look-up'!$J:$J,0))</f>
        <v>#N/A</v>
      </c>
      <c r="W1415" s="282"/>
      <c r="X1415" s="282">
        <f t="shared" ca="1" si="67"/>
        <v>0</v>
      </c>
      <c r="Y1415" s="282"/>
      <c r="Z1415" s="282"/>
      <c r="AB1415" s="284" t="str">
        <f t="shared" si="68"/>
        <v/>
      </c>
    </row>
    <row r="1416" spans="1:28" s="283" customFormat="1" ht="20.25">
      <c r="A1416" s="235"/>
      <c r="B1416" s="236" t="str">
        <f>IF(LEN(A1416)=0,"",INDEX('Smelter Look-up'!$A:$A,MATCH($A1416,'Smelter Look-up'!$E:$E,0)))</f>
        <v/>
      </c>
      <c r="C1416" s="242" t="str">
        <f>IF(LEN(A1416)=0,"",INDEX('Smelter Look-up'!$C:$C,MATCH($A1416,'Smelter Look-up'!$E:$E,0)))</f>
        <v/>
      </c>
      <c r="D1416" s="236"/>
      <c r="E1416" s="236" t="str">
        <f ca="1">IF(ISERROR($V1416),"",OFFSET('Smelter Look-up'!$D$4,$V1416-4,0)&amp;"")</f>
        <v/>
      </c>
      <c r="F1416" s="236" t="str">
        <f ca="1">IF(ISERROR($V1416),"",OFFSET('Smelter Look-up'!$E$4,$V1416-4,0))</f>
        <v/>
      </c>
      <c r="G1416" s="236" t="str">
        <f ca="1">IF(C1416=$X$4,"Enter smelter details", IF(ISERROR($V1416),"",OFFSET('Smelter Look-up'!$F$4,$V1416-4,0)))</f>
        <v/>
      </c>
      <c r="H1416" s="237" t="str">
        <f ca="1">IF(ISERROR($V1416),"",OFFSET('Smelter Look-up'!$G$4,$V1416-4,0))</f>
        <v/>
      </c>
      <c r="I1416" s="238" t="str">
        <f ca="1">IF(ISERROR($V1416),"",OFFSET('Smelter Look-up'!$H$4,$V1416-4,0))</f>
        <v/>
      </c>
      <c r="J1416" s="238" t="str">
        <f ca="1">IF(ISERROR($V1416),"",OFFSET('Smelter Look-up'!$I$4,$V1416-4,0))</f>
        <v/>
      </c>
      <c r="K1416" s="240"/>
      <c r="L1416" s="240"/>
      <c r="M1416" s="240"/>
      <c r="N1416" s="240"/>
      <c r="O1416" s="240"/>
      <c r="P1416" s="239"/>
      <c r="Q1416" s="241"/>
      <c r="R1416" s="236" t="str">
        <f ca="1">IF(ISERROR($V1416),"",OFFSET('Smelter Look-up'!$C$4,$V1416-4,0)&amp;"")</f>
        <v/>
      </c>
      <c r="S1416" s="250" t="str">
        <f t="shared" ca="1" si="66"/>
        <v/>
      </c>
      <c r="T1416" s="250" t="str">
        <f ca="1">IF(B1416="","",IF(ISERROR(MATCH($J1416,SorP!$B$1:$B$6230,0)),"",INDIRECT("'SorP'!$A$"&amp;MATCH($J1416,SorP!$B$1:$B$6230,0))))</f>
        <v/>
      </c>
      <c r="U1416" s="280"/>
      <c r="V1416" s="281" t="e">
        <f>IF(C1416="",NA(),MATCH($B1416&amp;$C1416,'Smelter Look-up'!$J:$J,0))</f>
        <v>#N/A</v>
      </c>
      <c r="W1416" s="282"/>
      <c r="X1416" s="282">
        <f t="shared" ca="1" si="67"/>
        <v>0</v>
      </c>
      <c r="Y1416" s="282"/>
      <c r="Z1416" s="282"/>
      <c r="AB1416" s="284" t="str">
        <f t="shared" si="68"/>
        <v/>
      </c>
    </row>
    <row r="1417" spans="1:28" s="283" customFormat="1" ht="20.25">
      <c r="A1417" s="235"/>
      <c r="B1417" s="236" t="str">
        <f>IF(LEN(A1417)=0,"",INDEX('Smelter Look-up'!$A:$A,MATCH($A1417,'Smelter Look-up'!$E:$E,0)))</f>
        <v/>
      </c>
      <c r="C1417" s="242" t="str">
        <f>IF(LEN(A1417)=0,"",INDEX('Smelter Look-up'!$C:$C,MATCH($A1417,'Smelter Look-up'!$E:$E,0)))</f>
        <v/>
      </c>
      <c r="D1417" s="236"/>
      <c r="E1417" s="236" t="str">
        <f ca="1">IF(ISERROR($V1417),"",OFFSET('Smelter Look-up'!$D$4,$V1417-4,0)&amp;"")</f>
        <v/>
      </c>
      <c r="F1417" s="236" t="str">
        <f ca="1">IF(ISERROR($V1417),"",OFFSET('Smelter Look-up'!$E$4,$V1417-4,0))</f>
        <v/>
      </c>
      <c r="G1417" s="236" t="str">
        <f ca="1">IF(C1417=$X$4,"Enter smelter details", IF(ISERROR($V1417),"",OFFSET('Smelter Look-up'!$F$4,$V1417-4,0)))</f>
        <v/>
      </c>
      <c r="H1417" s="237" t="str">
        <f ca="1">IF(ISERROR($V1417),"",OFFSET('Smelter Look-up'!$G$4,$V1417-4,0))</f>
        <v/>
      </c>
      <c r="I1417" s="238" t="str">
        <f ca="1">IF(ISERROR($V1417),"",OFFSET('Smelter Look-up'!$H$4,$V1417-4,0))</f>
        <v/>
      </c>
      <c r="J1417" s="238" t="str">
        <f ca="1">IF(ISERROR($V1417),"",OFFSET('Smelter Look-up'!$I$4,$V1417-4,0))</f>
        <v/>
      </c>
      <c r="K1417" s="240"/>
      <c r="L1417" s="240"/>
      <c r="M1417" s="240"/>
      <c r="N1417" s="240"/>
      <c r="O1417" s="240"/>
      <c r="P1417" s="239"/>
      <c r="Q1417" s="241"/>
      <c r="R1417" s="236" t="str">
        <f ca="1">IF(ISERROR($V1417),"",OFFSET('Smelter Look-up'!$C$4,$V1417-4,0)&amp;"")</f>
        <v/>
      </c>
      <c r="S1417" s="250" t="str">
        <f t="shared" ca="1" si="66"/>
        <v/>
      </c>
      <c r="T1417" s="250" t="str">
        <f ca="1">IF(B1417="","",IF(ISERROR(MATCH($J1417,SorP!$B$1:$B$6230,0)),"",INDIRECT("'SorP'!$A$"&amp;MATCH($J1417,SorP!$B$1:$B$6230,0))))</f>
        <v/>
      </c>
      <c r="U1417" s="280"/>
      <c r="V1417" s="281" t="e">
        <f>IF(C1417="",NA(),MATCH($B1417&amp;$C1417,'Smelter Look-up'!$J:$J,0))</f>
        <v>#N/A</v>
      </c>
      <c r="W1417" s="282"/>
      <c r="X1417" s="282">
        <f t="shared" ca="1" si="67"/>
        <v>0</v>
      </c>
      <c r="Y1417" s="282"/>
      <c r="Z1417" s="282"/>
      <c r="AB1417" s="284" t="str">
        <f t="shared" si="68"/>
        <v/>
      </c>
    </row>
    <row r="1418" spans="1:28" s="283" customFormat="1" ht="20.25">
      <c r="A1418" s="235"/>
      <c r="B1418" s="236" t="str">
        <f>IF(LEN(A1418)=0,"",INDEX('Smelter Look-up'!$A:$A,MATCH($A1418,'Smelter Look-up'!$E:$E,0)))</f>
        <v/>
      </c>
      <c r="C1418" s="242" t="str">
        <f>IF(LEN(A1418)=0,"",INDEX('Smelter Look-up'!$C:$C,MATCH($A1418,'Smelter Look-up'!$E:$E,0)))</f>
        <v/>
      </c>
      <c r="D1418" s="236"/>
      <c r="E1418" s="236" t="str">
        <f ca="1">IF(ISERROR($V1418),"",OFFSET('Smelter Look-up'!$D$4,$V1418-4,0)&amp;"")</f>
        <v/>
      </c>
      <c r="F1418" s="236" t="str">
        <f ca="1">IF(ISERROR($V1418),"",OFFSET('Smelter Look-up'!$E$4,$V1418-4,0))</f>
        <v/>
      </c>
      <c r="G1418" s="236" t="str">
        <f ca="1">IF(C1418=$X$4,"Enter smelter details", IF(ISERROR($V1418),"",OFFSET('Smelter Look-up'!$F$4,$V1418-4,0)))</f>
        <v/>
      </c>
      <c r="H1418" s="237" t="str">
        <f ca="1">IF(ISERROR($V1418),"",OFFSET('Smelter Look-up'!$G$4,$V1418-4,0))</f>
        <v/>
      </c>
      <c r="I1418" s="238" t="str">
        <f ca="1">IF(ISERROR($V1418),"",OFFSET('Smelter Look-up'!$H$4,$V1418-4,0))</f>
        <v/>
      </c>
      <c r="J1418" s="238" t="str">
        <f ca="1">IF(ISERROR($V1418),"",OFFSET('Smelter Look-up'!$I$4,$V1418-4,0))</f>
        <v/>
      </c>
      <c r="K1418" s="240"/>
      <c r="L1418" s="240"/>
      <c r="M1418" s="240"/>
      <c r="N1418" s="240"/>
      <c r="O1418" s="240"/>
      <c r="P1418" s="239"/>
      <c r="Q1418" s="241"/>
      <c r="R1418" s="236" t="str">
        <f ca="1">IF(ISERROR($V1418),"",OFFSET('Smelter Look-up'!$C$4,$V1418-4,0)&amp;"")</f>
        <v/>
      </c>
      <c r="S1418" s="250" t="str">
        <f t="shared" ca="1" si="66"/>
        <v/>
      </c>
      <c r="T1418" s="250" t="str">
        <f ca="1">IF(B1418="","",IF(ISERROR(MATCH($J1418,SorP!$B$1:$B$6230,0)),"",INDIRECT("'SorP'!$A$"&amp;MATCH($J1418,SorP!$B$1:$B$6230,0))))</f>
        <v/>
      </c>
      <c r="U1418" s="280"/>
      <c r="V1418" s="281" t="e">
        <f>IF(C1418="",NA(),MATCH($B1418&amp;$C1418,'Smelter Look-up'!$J:$J,0))</f>
        <v>#N/A</v>
      </c>
      <c r="W1418" s="282"/>
      <c r="X1418" s="282">
        <f t="shared" ca="1" si="67"/>
        <v>0</v>
      </c>
      <c r="Y1418" s="282"/>
      <c r="Z1418" s="282"/>
      <c r="AB1418" s="284" t="str">
        <f t="shared" si="68"/>
        <v/>
      </c>
    </row>
    <row r="1419" spans="1:28" s="283" customFormat="1" ht="20.25">
      <c r="A1419" s="235"/>
      <c r="B1419" s="236" t="str">
        <f>IF(LEN(A1419)=0,"",INDEX('Smelter Look-up'!$A:$A,MATCH($A1419,'Smelter Look-up'!$E:$E,0)))</f>
        <v/>
      </c>
      <c r="C1419" s="242" t="str">
        <f>IF(LEN(A1419)=0,"",INDEX('Smelter Look-up'!$C:$C,MATCH($A1419,'Smelter Look-up'!$E:$E,0)))</f>
        <v/>
      </c>
      <c r="D1419" s="236"/>
      <c r="E1419" s="236" t="str">
        <f ca="1">IF(ISERROR($V1419),"",OFFSET('Smelter Look-up'!$D$4,$V1419-4,0)&amp;"")</f>
        <v/>
      </c>
      <c r="F1419" s="236" t="str">
        <f ca="1">IF(ISERROR($V1419),"",OFFSET('Smelter Look-up'!$E$4,$V1419-4,0))</f>
        <v/>
      </c>
      <c r="G1419" s="236" t="str">
        <f ca="1">IF(C1419=$X$4,"Enter smelter details", IF(ISERROR($V1419),"",OFFSET('Smelter Look-up'!$F$4,$V1419-4,0)))</f>
        <v/>
      </c>
      <c r="H1419" s="237" t="str">
        <f ca="1">IF(ISERROR($V1419),"",OFFSET('Smelter Look-up'!$G$4,$V1419-4,0))</f>
        <v/>
      </c>
      <c r="I1419" s="238" t="str">
        <f ca="1">IF(ISERROR($V1419),"",OFFSET('Smelter Look-up'!$H$4,$V1419-4,0))</f>
        <v/>
      </c>
      <c r="J1419" s="238" t="str">
        <f ca="1">IF(ISERROR($V1419),"",OFFSET('Smelter Look-up'!$I$4,$V1419-4,0))</f>
        <v/>
      </c>
      <c r="K1419" s="240"/>
      <c r="L1419" s="240"/>
      <c r="M1419" s="240"/>
      <c r="N1419" s="240"/>
      <c r="O1419" s="240"/>
      <c r="P1419" s="239"/>
      <c r="Q1419" s="241"/>
      <c r="R1419" s="236" t="str">
        <f ca="1">IF(ISERROR($V1419),"",OFFSET('Smelter Look-up'!$C$4,$V1419-4,0)&amp;"")</f>
        <v/>
      </c>
      <c r="S1419" s="250" t="str">
        <f t="shared" ca="1" si="66"/>
        <v/>
      </c>
      <c r="T1419" s="250" t="str">
        <f ca="1">IF(B1419="","",IF(ISERROR(MATCH($J1419,SorP!$B$1:$B$6230,0)),"",INDIRECT("'SorP'!$A$"&amp;MATCH($J1419,SorP!$B$1:$B$6230,0))))</f>
        <v/>
      </c>
      <c r="U1419" s="280"/>
      <c r="V1419" s="281" t="e">
        <f>IF(C1419="",NA(),MATCH($B1419&amp;$C1419,'Smelter Look-up'!$J:$J,0))</f>
        <v>#N/A</v>
      </c>
      <c r="W1419" s="282"/>
      <c r="X1419" s="282">
        <f t="shared" ca="1" si="67"/>
        <v>0</v>
      </c>
      <c r="Y1419" s="282"/>
      <c r="Z1419" s="282"/>
      <c r="AB1419" s="284" t="str">
        <f t="shared" si="68"/>
        <v/>
      </c>
    </row>
    <row r="1420" spans="1:28" s="283" customFormat="1" ht="20.25">
      <c r="A1420" s="235"/>
      <c r="B1420" s="236" t="str">
        <f>IF(LEN(A1420)=0,"",INDEX('Smelter Look-up'!$A:$A,MATCH($A1420,'Smelter Look-up'!$E:$E,0)))</f>
        <v/>
      </c>
      <c r="C1420" s="242" t="str">
        <f>IF(LEN(A1420)=0,"",INDEX('Smelter Look-up'!$C:$C,MATCH($A1420,'Smelter Look-up'!$E:$E,0)))</f>
        <v/>
      </c>
      <c r="D1420" s="236"/>
      <c r="E1420" s="236" t="str">
        <f ca="1">IF(ISERROR($V1420),"",OFFSET('Smelter Look-up'!$D$4,$V1420-4,0)&amp;"")</f>
        <v/>
      </c>
      <c r="F1420" s="236" t="str">
        <f ca="1">IF(ISERROR($V1420),"",OFFSET('Smelter Look-up'!$E$4,$V1420-4,0))</f>
        <v/>
      </c>
      <c r="G1420" s="236" t="str">
        <f ca="1">IF(C1420=$X$4,"Enter smelter details", IF(ISERROR($V1420),"",OFFSET('Smelter Look-up'!$F$4,$V1420-4,0)))</f>
        <v/>
      </c>
      <c r="H1420" s="237" t="str">
        <f ca="1">IF(ISERROR($V1420),"",OFFSET('Smelter Look-up'!$G$4,$V1420-4,0))</f>
        <v/>
      </c>
      <c r="I1420" s="238" t="str">
        <f ca="1">IF(ISERROR($V1420),"",OFFSET('Smelter Look-up'!$H$4,$V1420-4,0))</f>
        <v/>
      </c>
      <c r="J1420" s="238" t="str">
        <f ca="1">IF(ISERROR($V1420),"",OFFSET('Smelter Look-up'!$I$4,$V1420-4,0))</f>
        <v/>
      </c>
      <c r="K1420" s="240"/>
      <c r="L1420" s="240"/>
      <c r="M1420" s="240"/>
      <c r="N1420" s="240"/>
      <c r="O1420" s="240"/>
      <c r="P1420" s="239"/>
      <c r="Q1420" s="241"/>
      <c r="R1420" s="236" t="str">
        <f ca="1">IF(ISERROR($V1420),"",OFFSET('Smelter Look-up'!$C$4,$V1420-4,0)&amp;"")</f>
        <v/>
      </c>
      <c r="S1420" s="250" t="str">
        <f t="shared" ca="1" si="66"/>
        <v/>
      </c>
      <c r="T1420" s="250" t="str">
        <f ca="1">IF(B1420="","",IF(ISERROR(MATCH($J1420,SorP!$B$1:$B$6230,0)),"",INDIRECT("'SorP'!$A$"&amp;MATCH($J1420,SorP!$B$1:$B$6230,0))))</f>
        <v/>
      </c>
      <c r="U1420" s="280"/>
      <c r="V1420" s="281" t="e">
        <f>IF(C1420="",NA(),MATCH($B1420&amp;$C1420,'Smelter Look-up'!$J:$J,0))</f>
        <v>#N/A</v>
      </c>
      <c r="W1420" s="282"/>
      <c r="X1420" s="282">
        <f t="shared" ca="1" si="67"/>
        <v>0</v>
      </c>
      <c r="Y1420" s="282"/>
      <c r="Z1420" s="282"/>
      <c r="AB1420" s="284" t="str">
        <f t="shared" si="68"/>
        <v/>
      </c>
    </row>
    <row r="1421" spans="1:28" s="283" customFormat="1" ht="20.25">
      <c r="A1421" s="235"/>
      <c r="B1421" s="236" t="str">
        <f>IF(LEN(A1421)=0,"",INDEX('Smelter Look-up'!$A:$A,MATCH($A1421,'Smelter Look-up'!$E:$E,0)))</f>
        <v/>
      </c>
      <c r="C1421" s="242" t="str">
        <f>IF(LEN(A1421)=0,"",INDEX('Smelter Look-up'!$C:$C,MATCH($A1421,'Smelter Look-up'!$E:$E,0)))</f>
        <v/>
      </c>
      <c r="D1421" s="236"/>
      <c r="E1421" s="236" t="str">
        <f ca="1">IF(ISERROR($V1421),"",OFFSET('Smelter Look-up'!$D$4,$V1421-4,0)&amp;"")</f>
        <v/>
      </c>
      <c r="F1421" s="236" t="str">
        <f ca="1">IF(ISERROR($V1421),"",OFFSET('Smelter Look-up'!$E$4,$V1421-4,0))</f>
        <v/>
      </c>
      <c r="G1421" s="236" t="str">
        <f ca="1">IF(C1421=$X$4,"Enter smelter details", IF(ISERROR($V1421),"",OFFSET('Smelter Look-up'!$F$4,$V1421-4,0)))</f>
        <v/>
      </c>
      <c r="H1421" s="237" t="str">
        <f ca="1">IF(ISERROR($V1421),"",OFFSET('Smelter Look-up'!$G$4,$V1421-4,0))</f>
        <v/>
      </c>
      <c r="I1421" s="238" t="str">
        <f ca="1">IF(ISERROR($V1421),"",OFFSET('Smelter Look-up'!$H$4,$V1421-4,0))</f>
        <v/>
      </c>
      <c r="J1421" s="238" t="str">
        <f ca="1">IF(ISERROR($V1421),"",OFFSET('Smelter Look-up'!$I$4,$V1421-4,0))</f>
        <v/>
      </c>
      <c r="K1421" s="240"/>
      <c r="L1421" s="240"/>
      <c r="M1421" s="240"/>
      <c r="N1421" s="240"/>
      <c r="O1421" s="240"/>
      <c r="P1421" s="239"/>
      <c r="Q1421" s="241"/>
      <c r="R1421" s="236" t="str">
        <f ca="1">IF(ISERROR($V1421),"",OFFSET('Smelter Look-up'!$C$4,$V1421-4,0)&amp;"")</f>
        <v/>
      </c>
      <c r="S1421" s="250" t="str">
        <f t="shared" ca="1" si="66"/>
        <v/>
      </c>
      <c r="T1421" s="250" t="str">
        <f ca="1">IF(B1421="","",IF(ISERROR(MATCH($J1421,SorP!$B$1:$B$6230,0)),"",INDIRECT("'SorP'!$A$"&amp;MATCH($J1421,SorP!$B$1:$B$6230,0))))</f>
        <v/>
      </c>
      <c r="U1421" s="280"/>
      <c r="V1421" s="281" t="e">
        <f>IF(C1421="",NA(),MATCH($B1421&amp;$C1421,'Smelter Look-up'!$J:$J,0))</f>
        <v>#N/A</v>
      </c>
      <c r="W1421" s="282"/>
      <c r="X1421" s="282">
        <f t="shared" ca="1" si="67"/>
        <v>0</v>
      </c>
      <c r="Y1421" s="282"/>
      <c r="Z1421" s="282"/>
      <c r="AB1421" s="284" t="str">
        <f t="shared" si="68"/>
        <v/>
      </c>
    </row>
    <row r="1422" spans="1:28" s="283" customFormat="1" ht="20.25">
      <c r="A1422" s="235"/>
      <c r="B1422" s="236" t="str">
        <f>IF(LEN(A1422)=0,"",INDEX('Smelter Look-up'!$A:$A,MATCH($A1422,'Smelter Look-up'!$E:$E,0)))</f>
        <v/>
      </c>
      <c r="C1422" s="242" t="str">
        <f>IF(LEN(A1422)=0,"",INDEX('Smelter Look-up'!$C:$C,MATCH($A1422,'Smelter Look-up'!$E:$E,0)))</f>
        <v/>
      </c>
      <c r="D1422" s="236"/>
      <c r="E1422" s="236" t="str">
        <f ca="1">IF(ISERROR($V1422),"",OFFSET('Smelter Look-up'!$D$4,$V1422-4,0)&amp;"")</f>
        <v/>
      </c>
      <c r="F1422" s="236" t="str">
        <f ca="1">IF(ISERROR($V1422),"",OFFSET('Smelter Look-up'!$E$4,$V1422-4,0))</f>
        <v/>
      </c>
      <c r="G1422" s="236" t="str">
        <f ca="1">IF(C1422=$X$4,"Enter smelter details", IF(ISERROR($V1422),"",OFFSET('Smelter Look-up'!$F$4,$V1422-4,0)))</f>
        <v/>
      </c>
      <c r="H1422" s="237" t="str">
        <f ca="1">IF(ISERROR($V1422),"",OFFSET('Smelter Look-up'!$G$4,$V1422-4,0))</f>
        <v/>
      </c>
      <c r="I1422" s="238" t="str">
        <f ca="1">IF(ISERROR($V1422),"",OFFSET('Smelter Look-up'!$H$4,$V1422-4,0))</f>
        <v/>
      </c>
      <c r="J1422" s="238" t="str">
        <f ca="1">IF(ISERROR($V1422),"",OFFSET('Smelter Look-up'!$I$4,$V1422-4,0))</f>
        <v/>
      </c>
      <c r="K1422" s="240"/>
      <c r="L1422" s="240"/>
      <c r="M1422" s="240"/>
      <c r="N1422" s="240"/>
      <c r="O1422" s="240"/>
      <c r="P1422" s="239"/>
      <c r="Q1422" s="241"/>
      <c r="R1422" s="236" t="str">
        <f ca="1">IF(ISERROR($V1422),"",OFFSET('Smelter Look-up'!$C$4,$V1422-4,0)&amp;"")</f>
        <v/>
      </c>
      <c r="S1422" s="250" t="str">
        <f t="shared" ca="1" si="66"/>
        <v/>
      </c>
      <c r="T1422" s="250" t="str">
        <f ca="1">IF(B1422="","",IF(ISERROR(MATCH($J1422,SorP!$B$1:$B$6230,0)),"",INDIRECT("'SorP'!$A$"&amp;MATCH($J1422,SorP!$B$1:$B$6230,0))))</f>
        <v/>
      </c>
      <c r="U1422" s="280"/>
      <c r="V1422" s="281" t="e">
        <f>IF(C1422="",NA(),MATCH($B1422&amp;$C1422,'Smelter Look-up'!$J:$J,0))</f>
        <v>#N/A</v>
      </c>
      <c r="W1422" s="282"/>
      <c r="X1422" s="282">
        <f t="shared" ca="1" si="67"/>
        <v>0</v>
      </c>
      <c r="Y1422" s="282"/>
      <c r="Z1422" s="282"/>
      <c r="AB1422" s="284" t="str">
        <f t="shared" si="68"/>
        <v/>
      </c>
    </row>
    <row r="1423" spans="1:28" s="283" customFormat="1" ht="20.25">
      <c r="A1423" s="235"/>
      <c r="B1423" s="236" t="str">
        <f>IF(LEN(A1423)=0,"",INDEX('Smelter Look-up'!$A:$A,MATCH($A1423,'Smelter Look-up'!$E:$E,0)))</f>
        <v/>
      </c>
      <c r="C1423" s="242" t="str">
        <f>IF(LEN(A1423)=0,"",INDEX('Smelter Look-up'!$C:$C,MATCH($A1423,'Smelter Look-up'!$E:$E,0)))</f>
        <v/>
      </c>
      <c r="D1423" s="236"/>
      <c r="E1423" s="236" t="str">
        <f ca="1">IF(ISERROR($V1423),"",OFFSET('Smelter Look-up'!$D$4,$V1423-4,0)&amp;"")</f>
        <v/>
      </c>
      <c r="F1423" s="236" t="str">
        <f ca="1">IF(ISERROR($V1423),"",OFFSET('Smelter Look-up'!$E$4,$V1423-4,0))</f>
        <v/>
      </c>
      <c r="G1423" s="236" t="str">
        <f ca="1">IF(C1423=$X$4,"Enter smelter details", IF(ISERROR($V1423),"",OFFSET('Smelter Look-up'!$F$4,$V1423-4,0)))</f>
        <v/>
      </c>
      <c r="H1423" s="237" t="str">
        <f ca="1">IF(ISERROR($V1423),"",OFFSET('Smelter Look-up'!$G$4,$V1423-4,0))</f>
        <v/>
      </c>
      <c r="I1423" s="238" t="str">
        <f ca="1">IF(ISERROR($V1423),"",OFFSET('Smelter Look-up'!$H$4,$V1423-4,0))</f>
        <v/>
      </c>
      <c r="J1423" s="238" t="str">
        <f ca="1">IF(ISERROR($V1423),"",OFFSET('Smelter Look-up'!$I$4,$V1423-4,0))</f>
        <v/>
      </c>
      <c r="K1423" s="240"/>
      <c r="L1423" s="240"/>
      <c r="M1423" s="240"/>
      <c r="N1423" s="240"/>
      <c r="O1423" s="240"/>
      <c r="P1423" s="239"/>
      <c r="Q1423" s="241"/>
      <c r="R1423" s="236" t="str">
        <f ca="1">IF(ISERROR($V1423),"",OFFSET('Smelter Look-up'!$C$4,$V1423-4,0)&amp;"")</f>
        <v/>
      </c>
      <c r="S1423" s="250" t="str">
        <f t="shared" ca="1" si="66"/>
        <v/>
      </c>
      <c r="T1423" s="250" t="str">
        <f ca="1">IF(B1423="","",IF(ISERROR(MATCH($J1423,SorP!$B$1:$B$6230,0)),"",INDIRECT("'SorP'!$A$"&amp;MATCH($J1423,SorP!$B$1:$B$6230,0))))</f>
        <v/>
      </c>
      <c r="U1423" s="280"/>
      <c r="V1423" s="281" t="e">
        <f>IF(C1423="",NA(),MATCH($B1423&amp;$C1423,'Smelter Look-up'!$J:$J,0))</f>
        <v>#N/A</v>
      </c>
      <c r="W1423" s="282"/>
      <c r="X1423" s="282">
        <f t="shared" ca="1" si="67"/>
        <v>0</v>
      </c>
      <c r="Y1423" s="282"/>
      <c r="Z1423" s="282"/>
      <c r="AB1423" s="284" t="str">
        <f t="shared" si="68"/>
        <v/>
      </c>
    </row>
    <row r="1424" spans="1:28" s="283" customFormat="1" ht="20.25">
      <c r="A1424" s="235"/>
      <c r="B1424" s="236" t="str">
        <f>IF(LEN(A1424)=0,"",INDEX('Smelter Look-up'!$A:$A,MATCH($A1424,'Smelter Look-up'!$E:$E,0)))</f>
        <v/>
      </c>
      <c r="C1424" s="242" t="str">
        <f>IF(LEN(A1424)=0,"",INDEX('Smelter Look-up'!$C:$C,MATCH($A1424,'Smelter Look-up'!$E:$E,0)))</f>
        <v/>
      </c>
      <c r="D1424" s="236"/>
      <c r="E1424" s="236" t="str">
        <f ca="1">IF(ISERROR($V1424),"",OFFSET('Smelter Look-up'!$D$4,$V1424-4,0)&amp;"")</f>
        <v/>
      </c>
      <c r="F1424" s="236" t="str">
        <f ca="1">IF(ISERROR($V1424),"",OFFSET('Smelter Look-up'!$E$4,$V1424-4,0))</f>
        <v/>
      </c>
      <c r="G1424" s="236" t="str">
        <f ca="1">IF(C1424=$X$4,"Enter smelter details", IF(ISERROR($V1424),"",OFFSET('Smelter Look-up'!$F$4,$V1424-4,0)))</f>
        <v/>
      </c>
      <c r="H1424" s="237" t="str">
        <f ca="1">IF(ISERROR($V1424),"",OFFSET('Smelter Look-up'!$G$4,$V1424-4,0))</f>
        <v/>
      </c>
      <c r="I1424" s="238" t="str">
        <f ca="1">IF(ISERROR($V1424),"",OFFSET('Smelter Look-up'!$H$4,$V1424-4,0))</f>
        <v/>
      </c>
      <c r="J1424" s="238" t="str">
        <f ca="1">IF(ISERROR($V1424),"",OFFSET('Smelter Look-up'!$I$4,$V1424-4,0))</f>
        <v/>
      </c>
      <c r="K1424" s="240"/>
      <c r="L1424" s="240"/>
      <c r="M1424" s="240"/>
      <c r="N1424" s="240"/>
      <c r="O1424" s="240"/>
      <c r="P1424" s="239"/>
      <c r="Q1424" s="241"/>
      <c r="R1424" s="236" t="str">
        <f ca="1">IF(ISERROR($V1424),"",OFFSET('Smelter Look-up'!$C$4,$V1424-4,0)&amp;"")</f>
        <v/>
      </c>
      <c r="S1424" s="250" t="str">
        <f t="shared" ca="1" si="66"/>
        <v/>
      </c>
      <c r="T1424" s="250" t="str">
        <f ca="1">IF(B1424="","",IF(ISERROR(MATCH($J1424,SorP!$B$1:$B$6230,0)),"",INDIRECT("'SorP'!$A$"&amp;MATCH($J1424,SorP!$B$1:$B$6230,0))))</f>
        <v/>
      </c>
      <c r="U1424" s="280"/>
      <c r="V1424" s="281" t="e">
        <f>IF(C1424="",NA(),MATCH($B1424&amp;$C1424,'Smelter Look-up'!$J:$J,0))</f>
        <v>#N/A</v>
      </c>
      <c r="W1424" s="282"/>
      <c r="X1424" s="282">
        <f t="shared" ca="1" si="67"/>
        <v>0</v>
      </c>
      <c r="Y1424" s="282"/>
      <c r="Z1424" s="282"/>
      <c r="AB1424" s="284" t="str">
        <f t="shared" si="68"/>
        <v/>
      </c>
    </row>
    <row r="1425" spans="1:28" s="283" customFormat="1" ht="20.25">
      <c r="A1425" s="235"/>
      <c r="B1425" s="236" t="str">
        <f>IF(LEN(A1425)=0,"",INDEX('Smelter Look-up'!$A:$A,MATCH($A1425,'Smelter Look-up'!$E:$E,0)))</f>
        <v/>
      </c>
      <c r="C1425" s="242" t="str">
        <f>IF(LEN(A1425)=0,"",INDEX('Smelter Look-up'!$C:$C,MATCH($A1425,'Smelter Look-up'!$E:$E,0)))</f>
        <v/>
      </c>
      <c r="D1425" s="236"/>
      <c r="E1425" s="236" t="str">
        <f ca="1">IF(ISERROR($V1425),"",OFFSET('Smelter Look-up'!$D$4,$V1425-4,0)&amp;"")</f>
        <v/>
      </c>
      <c r="F1425" s="236" t="str">
        <f ca="1">IF(ISERROR($V1425),"",OFFSET('Smelter Look-up'!$E$4,$V1425-4,0))</f>
        <v/>
      </c>
      <c r="G1425" s="236" t="str">
        <f ca="1">IF(C1425=$X$4,"Enter smelter details", IF(ISERROR($V1425),"",OFFSET('Smelter Look-up'!$F$4,$V1425-4,0)))</f>
        <v/>
      </c>
      <c r="H1425" s="237" t="str">
        <f ca="1">IF(ISERROR($V1425),"",OFFSET('Smelter Look-up'!$G$4,$V1425-4,0))</f>
        <v/>
      </c>
      <c r="I1425" s="238" t="str">
        <f ca="1">IF(ISERROR($V1425),"",OFFSET('Smelter Look-up'!$H$4,$V1425-4,0))</f>
        <v/>
      </c>
      <c r="J1425" s="238" t="str">
        <f ca="1">IF(ISERROR($V1425),"",OFFSET('Smelter Look-up'!$I$4,$V1425-4,0))</f>
        <v/>
      </c>
      <c r="K1425" s="240"/>
      <c r="L1425" s="240"/>
      <c r="M1425" s="240"/>
      <c r="N1425" s="240"/>
      <c r="O1425" s="240"/>
      <c r="P1425" s="239"/>
      <c r="Q1425" s="241"/>
      <c r="R1425" s="236" t="str">
        <f ca="1">IF(ISERROR($V1425),"",OFFSET('Smelter Look-up'!$C$4,$V1425-4,0)&amp;"")</f>
        <v/>
      </c>
      <c r="S1425" s="250" t="str">
        <f t="shared" ca="1" si="66"/>
        <v/>
      </c>
      <c r="T1425" s="250" t="str">
        <f ca="1">IF(B1425="","",IF(ISERROR(MATCH($J1425,SorP!$B$1:$B$6230,0)),"",INDIRECT("'SorP'!$A$"&amp;MATCH($J1425,SorP!$B$1:$B$6230,0))))</f>
        <v/>
      </c>
      <c r="U1425" s="280"/>
      <c r="V1425" s="281" t="e">
        <f>IF(C1425="",NA(),MATCH($B1425&amp;$C1425,'Smelter Look-up'!$J:$J,0))</f>
        <v>#N/A</v>
      </c>
      <c r="W1425" s="282"/>
      <c r="X1425" s="282">
        <f t="shared" ca="1" si="67"/>
        <v>0</v>
      </c>
      <c r="Y1425" s="282"/>
      <c r="Z1425" s="282"/>
      <c r="AB1425" s="284" t="str">
        <f t="shared" si="68"/>
        <v/>
      </c>
    </row>
    <row r="1426" spans="1:28" s="283" customFormat="1" ht="20.25">
      <c r="A1426" s="235"/>
      <c r="B1426" s="236" t="str">
        <f>IF(LEN(A1426)=0,"",INDEX('Smelter Look-up'!$A:$A,MATCH($A1426,'Smelter Look-up'!$E:$E,0)))</f>
        <v/>
      </c>
      <c r="C1426" s="242" t="str">
        <f>IF(LEN(A1426)=0,"",INDEX('Smelter Look-up'!$C:$C,MATCH($A1426,'Smelter Look-up'!$E:$E,0)))</f>
        <v/>
      </c>
      <c r="D1426" s="236"/>
      <c r="E1426" s="236" t="str">
        <f ca="1">IF(ISERROR($V1426),"",OFFSET('Smelter Look-up'!$D$4,$V1426-4,0)&amp;"")</f>
        <v/>
      </c>
      <c r="F1426" s="236" t="str">
        <f ca="1">IF(ISERROR($V1426),"",OFFSET('Smelter Look-up'!$E$4,$V1426-4,0))</f>
        <v/>
      </c>
      <c r="G1426" s="236" t="str">
        <f ca="1">IF(C1426=$X$4,"Enter smelter details", IF(ISERROR($V1426),"",OFFSET('Smelter Look-up'!$F$4,$V1426-4,0)))</f>
        <v/>
      </c>
      <c r="H1426" s="237" t="str">
        <f ca="1">IF(ISERROR($V1426),"",OFFSET('Smelter Look-up'!$G$4,$V1426-4,0))</f>
        <v/>
      </c>
      <c r="I1426" s="238" t="str">
        <f ca="1">IF(ISERROR($V1426),"",OFFSET('Smelter Look-up'!$H$4,$V1426-4,0))</f>
        <v/>
      </c>
      <c r="J1426" s="238" t="str">
        <f ca="1">IF(ISERROR($V1426),"",OFFSET('Smelter Look-up'!$I$4,$V1426-4,0))</f>
        <v/>
      </c>
      <c r="K1426" s="240"/>
      <c r="L1426" s="240"/>
      <c r="M1426" s="240"/>
      <c r="N1426" s="240"/>
      <c r="O1426" s="240"/>
      <c r="P1426" s="239"/>
      <c r="Q1426" s="241"/>
      <c r="R1426" s="236" t="str">
        <f ca="1">IF(ISERROR($V1426),"",OFFSET('Smelter Look-up'!$C$4,$V1426-4,0)&amp;"")</f>
        <v/>
      </c>
      <c r="S1426" s="250" t="str">
        <f t="shared" ca="1" si="66"/>
        <v/>
      </c>
      <c r="T1426" s="250" t="str">
        <f ca="1">IF(B1426="","",IF(ISERROR(MATCH($J1426,SorP!$B$1:$B$6230,0)),"",INDIRECT("'SorP'!$A$"&amp;MATCH($J1426,SorP!$B$1:$B$6230,0))))</f>
        <v/>
      </c>
      <c r="U1426" s="280"/>
      <c r="V1426" s="281" t="e">
        <f>IF(C1426="",NA(),MATCH($B1426&amp;$C1426,'Smelter Look-up'!$J:$J,0))</f>
        <v>#N/A</v>
      </c>
      <c r="W1426" s="282"/>
      <c r="X1426" s="282">
        <f t="shared" ca="1" si="67"/>
        <v>0</v>
      </c>
      <c r="Y1426" s="282"/>
      <c r="Z1426" s="282"/>
      <c r="AB1426" s="284" t="str">
        <f t="shared" si="68"/>
        <v/>
      </c>
    </row>
    <row r="1427" spans="1:28" s="283" customFormat="1" ht="20.25">
      <c r="A1427" s="235"/>
      <c r="B1427" s="236" t="str">
        <f>IF(LEN(A1427)=0,"",INDEX('Smelter Look-up'!$A:$A,MATCH($A1427,'Smelter Look-up'!$E:$E,0)))</f>
        <v/>
      </c>
      <c r="C1427" s="242" t="str">
        <f>IF(LEN(A1427)=0,"",INDEX('Smelter Look-up'!$C:$C,MATCH($A1427,'Smelter Look-up'!$E:$E,0)))</f>
        <v/>
      </c>
      <c r="D1427" s="236"/>
      <c r="E1427" s="236" t="str">
        <f ca="1">IF(ISERROR($V1427),"",OFFSET('Smelter Look-up'!$D$4,$V1427-4,0)&amp;"")</f>
        <v/>
      </c>
      <c r="F1427" s="236" t="str">
        <f ca="1">IF(ISERROR($V1427),"",OFFSET('Smelter Look-up'!$E$4,$V1427-4,0))</f>
        <v/>
      </c>
      <c r="G1427" s="236" t="str">
        <f ca="1">IF(C1427=$X$4,"Enter smelter details", IF(ISERROR($V1427),"",OFFSET('Smelter Look-up'!$F$4,$V1427-4,0)))</f>
        <v/>
      </c>
      <c r="H1427" s="237" t="str">
        <f ca="1">IF(ISERROR($V1427),"",OFFSET('Smelter Look-up'!$G$4,$V1427-4,0))</f>
        <v/>
      </c>
      <c r="I1427" s="238" t="str">
        <f ca="1">IF(ISERROR($V1427),"",OFFSET('Smelter Look-up'!$H$4,$V1427-4,0))</f>
        <v/>
      </c>
      <c r="J1427" s="238" t="str">
        <f ca="1">IF(ISERROR($V1427),"",OFFSET('Smelter Look-up'!$I$4,$V1427-4,0))</f>
        <v/>
      </c>
      <c r="K1427" s="240"/>
      <c r="L1427" s="240"/>
      <c r="M1427" s="240"/>
      <c r="N1427" s="240"/>
      <c r="O1427" s="240"/>
      <c r="P1427" s="239"/>
      <c r="Q1427" s="241"/>
      <c r="R1427" s="236" t="str">
        <f ca="1">IF(ISERROR($V1427),"",OFFSET('Smelter Look-up'!$C$4,$V1427-4,0)&amp;"")</f>
        <v/>
      </c>
      <c r="S1427" s="250" t="str">
        <f t="shared" ca="1" si="66"/>
        <v/>
      </c>
      <c r="T1427" s="250" t="str">
        <f ca="1">IF(B1427="","",IF(ISERROR(MATCH($J1427,SorP!$B$1:$B$6230,0)),"",INDIRECT("'SorP'!$A$"&amp;MATCH($J1427,SorP!$B$1:$B$6230,0))))</f>
        <v/>
      </c>
      <c r="U1427" s="280"/>
      <c r="V1427" s="281" t="e">
        <f>IF(C1427="",NA(),MATCH($B1427&amp;$C1427,'Smelter Look-up'!$J:$J,0))</f>
        <v>#N/A</v>
      </c>
      <c r="W1427" s="282"/>
      <c r="X1427" s="282">
        <f t="shared" ca="1" si="67"/>
        <v>0</v>
      </c>
      <c r="Y1427" s="282"/>
      <c r="Z1427" s="282"/>
      <c r="AB1427" s="284" t="str">
        <f t="shared" si="68"/>
        <v/>
      </c>
    </row>
    <row r="1428" spans="1:28" s="283" customFormat="1" ht="20.25">
      <c r="A1428" s="235"/>
      <c r="B1428" s="236" t="str">
        <f>IF(LEN(A1428)=0,"",INDEX('Smelter Look-up'!$A:$A,MATCH($A1428,'Smelter Look-up'!$E:$E,0)))</f>
        <v/>
      </c>
      <c r="C1428" s="242" t="str">
        <f>IF(LEN(A1428)=0,"",INDEX('Smelter Look-up'!$C:$C,MATCH($A1428,'Smelter Look-up'!$E:$E,0)))</f>
        <v/>
      </c>
      <c r="D1428" s="236"/>
      <c r="E1428" s="236" t="str">
        <f ca="1">IF(ISERROR($V1428),"",OFFSET('Smelter Look-up'!$D$4,$V1428-4,0)&amp;"")</f>
        <v/>
      </c>
      <c r="F1428" s="236" t="str">
        <f ca="1">IF(ISERROR($V1428),"",OFFSET('Smelter Look-up'!$E$4,$V1428-4,0))</f>
        <v/>
      </c>
      <c r="G1428" s="236" t="str">
        <f ca="1">IF(C1428=$X$4,"Enter smelter details", IF(ISERROR($V1428),"",OFFSET('Smelter Look-up'!$F$4,$V1428-4,0)))</f>
        <v/>
      </c>
      <c r="H1428" s="237" t="str">
        <f ca="1">IF(ISERROR($V1428),"",OFFSET('Smelter Look-up'!$G$4,$V1428-4,0))</f>
        <v/>
      </c>
      <c r="I1428" s="238" t="str">
        <f ca="1">IF(ISERROR($V1428),"",OFFSET('Smelter Look-up'!$H$4,$V1428-4,0))</f>
        <v/>
      </c>
      <c r="J1428" s="238" t="str">
        <f ca="1">IF(ISERROR($V1428),"",OFFSET('Smelter Look-up'!$I$4,$V1428-4,0))</f>
        <v/>
      </c>
      <c r="K1428" s="240"/>
      <c r="L1428" s="240"/>
      <c r="M1428" s="240"/>
      <c r="N1428" s="240"/>
      <c r="O1428" s="240"/>
      <c r="P1428" s="239"/>
      <c r="Q1428" s="241"/>
      <c r="R1428" s="236" t="str">
        <f ca="1">IF(ISERROR($V1428),"",OFFSET('Smelter Look-up'!$C$4,$V1428-4,0)&amp;"")</f>
        <v/>
      </c>
      <c r="S1428" s="250" t="str">
        <f t="shared" ca="1" si="66"/>
        <v/>
      </c>
      <c r="T1428" s="250" t="str">
        <f ca="1">IF(B1428="","",IF(ISERROR(MATCH($J1428,SorP!$B$1:$B$6230,0)),"",INDIRECT("'SorP'!$A$"&amp;MATCH($J1428,SorP!$B$1:$B$6230,0))))</f>
        <v/>
      </c>
      <c r="U1428" s="280"/>
      <c r="V1428" s="281" t="e">
        <f>IF(C1428="",NA(),MATCH($B1428&amp;$C1428,'Smelter Look-up'!$J:$J,0))</f>
        <v>#N/A</v>
      </c>
      <c r="W1428" s="282"/>
      <c r="X1428" s="282">
        <f t="shared" ca="1" si="67"/>
        <v>0</v>
      </c>
      <c r="Y1428" s="282"/>
      <c r="Z1428" s="282"/>
      <c r="AB1428" s="284" t="str">
        <f t="shared" si="68"/>
        <v/>
      </c>
    </row>
    <row r="1429" spans="1:28" s="283" customFormat="1" ht="20.25">
      <c r="A1429" s="235"/>
      <c r="B1429" s="236" t="str">
        <f>IF(LEN(A1429)=0,"",INDEX('Smelter Look-up'!$A:$A,MATCH($A1429,'Smelter Look-up'!$E:$E,0)))</f>
        <v/>
      </c>
      <c r="C1429" s="242" t="str">
        <f>IF(LEN(A1429)=0,"",INDEX('Smelter Look-up'!$C:$C,MATCH($A1429,'Smelter Look-up'!$E:$E,0)))</f>
        <v/>
      </c>
      <c r="D1429" s="236"/>
      <c r="E1429" s="236" t="str">
        <f ca="1">IF(ISERROR($V1429),"",OFFSET('Smelter Look-up'!$D$4,$V1429-4,0)&amp;"")</f>
        <v/>
      </c>
      <c r="F1429" s="236" t="str">
        <f ca="1">IF(ISERROR($V1429),"",OFFSET('Smelter Look-up'!$E$4,$V1429-4,0))</f>
        <v/>
      </c>
      <c r="G1429" s="236" t="str">
        <f ca="1">IF(C1429=$X$4,"Enter smelter details", IF(ISERROR($V1429),"",OFFSET('Smelter Look-up'!$F$4,$V1429-4,0)))</f>
        <v/>
      </c>
      <c r="H1429" s="237" t="str">
        <f ca="1">IF(ISERROR($V1429),"",OFFSET('Smelter Look-up'!$G$4,$V1429-4,0))</f>
        <v/>
      </c>
      <c r="I1429" s="238" t="str">
        <f ca="1">IF(ISERROR($V1429),"",OFFSET('Smelter Look-up'!$H$4,$V1429-4,0))</f>
        <v/>
      </c>
      <c r="J1429" s="238" t="str">
        <f ca="1">IF(ISERROR($V1429),"",OFFSET('Smelter Look-up'!$I$4,$V1429-4,0))</f>
        <v/>
      </c>
      <c r="K1429" s="240"/>
      <c r="L1429" s="240"/>
      <c r="M1429" s="240"/>
      <c r="N1429" s="240"/>
      <c r="O1429" s="240"/>
      <c r="P1429" s="239"/>
      <c r="Q1429" s="241"/>
      <c r="R1429" s="236" t="str">
        <f ca="1">IF(ISERROR($V1429),"",OFFSET('Smelter Look-up'!$C$4,$V1429-4,0)&amp;"")</f>
        <v/>
      </c>
      <c r="S1429" s="250" t="str">
        <f t="shared" ca="1" si="66"/>
        <v/>
      </c>
      <c r="T1429" s="250" t="str">
        <f ca="1">IF(B1429="","",IF(ISERROR(MATCH($J1429,SorP!$B$1:$B$6230,0)),"",INDIRECT("'SorP'!$A$"&amp;MATCH($J1429,SorP!$B$1:$B$6230,0))))</f>
        <v/>
      </c>
      <c r="U1429" s="280"/>
      <c r="V1429" s="281" t="e">
        <f>IF(C1429="",NA(),MATCH($B1429&amp;$C1429,'Smelter Look-up'!$J:$J,0))</f>
        <v>#N/A</v>
      </c>
      <c r="W1429" s="282"/>
      <c r="X1429" s="282">
        <f t="shared" ca="1" si="67"/>
        <v>0</v>
      </c>
      <c r="Y1429" s="282"/>
      <c r="Z1429" s="282"/>
      <c r="AB1429" s="284" t="str">
        <f t="shared" si="68"/>
        <v/>
      </c>
    </row>
    <row r="1430" spans="1:28" s="283" customFormat="1" ht="20.25">
      <c r="A1430" s="235"/>
      <c r="B1430" s="236" t="str">
        <f>IF(LEN(A1430)=0,"",INDEX('Smelter Look-up'!$A:$A,MATCH($A1430,'Smelter Look-up'!$E:$E,0)))</f>
        <v/>
      </c>
      <c r="C1430" s="242" t="str">
        <f>IF(LEN(A1430)=0,"",INDEX('Smelter Look-up'!$C:$C,MATCH($A1430,'Smelter Look-up'!$E:$E,0)))</f>
        <v/>
      </c>
      <c r="D1430" s="236"/>
      <c r="E1430" s="236" t="str">
        <f ca="1">IF(ISERROR($V1430),"",OFFSET('Smelter Look-up'!$D$4,$V1430-4,0)&amp;"")</f>
        <v/>
      </c>
      <c r="F1430" s="236" t="str">
        <f ca="1">IF(ISERROR($V1430),"",OFFSET('Smelter Look-up'!$E$4,$V1430-4,0))</f>
        <v/>
      </c>
      <c r="G1430" s="236" t="str">
        <f ca="1">IF(C1430=$X$4,"Enter smelter details", IF(ISERROR($V1430),"",OFFSET('Smelter Look-up'!$F$4,$V1430-4,0)))</f>
        <v/>
      </c>
      <c r="H1430" s="237" t="str">
        <f ca="1">IF(ISERROR($V1430),"",OFFSET('Smelter Look-up'!$G$4,$V1430-4,0))</f>
        <v/>
      </c>
      <c r="I1430" s="238" t="str">
        <f ca="1">IF(ISERROR($V1430),"",OFFSET('Smelter Look-up'!$H$4,$V1430-4,0))</f>
        <v/>
      </c>
      <c r="J1430" s="238" t="str">
        <f ca="1">IF(ISERROR($V1430),"",OFFSET('Smelter Look-up'!$I$4,$V1430-4,0))</f>
        <v/>
      </c>
      <c r="K1430" s="240"/>
      <c r="L1430" s="240"/>
      <c r="M1430" s="240"/>
      <c r="N1430" s="240"/>
      <c r="O1430" s="240"/>
      <c r="P1430" s="239"/>
      <c r="Q1430" s="241"/>
      <c r="R1430" s="236" t="str">
        <f ca="1">IF(ISERROR($V1430),"",OFFSET('Smelter Look-up'!$C$4,$V1430-4,0)&amp;"")</f>
        <v/>
      </c>
      <c r="S1430" s="250" t="str">
        <f t="shared" ca="1" si="66"/>
        <v/>
      </c>
      <c r="T1430" s="250" t="str">
        <f ca="1">IF(B1430="","",IF(ISERROR(MATCH($J1430,SorP!$B$1:$B$6230,0)),"",INDIRECT("'SorP'!$A$"&amp;MATCH($J1430,SorP!$B$1:$B$6230,0))))</f>
        <v/>
      </c>
      <c r="U1430" s="280"/>
      <c r="V1430" s="281" t="e">
        <f>IF(C1430="",NA(),MATCH($B1430&amp;$C1430,'Smelter Look-up'!$J:$J,0))</f>
        <v>#N/A</v>
      </c>
      <c r="W1430" s="282"/>
      <c r="X1430" s="282">
        <f t="shared" ca="1" si="67"/>
        <v>0</v>
      </c>
      <c r="Y1430" s="282"/>
      <c r="Z1430" s="282"/>
      <c r="AB1430" s="284" t="str">
        <f t="shared" si="68"/>
        <v/>
      </c>
    </row>
    <row r="1431" spans="1:28" s="283" customFormat="1" ht="20.25">
      <c r="A1431" s="235"/>
      <c r="B1431" s="236" t="str">
        <f>IF(LEN(A1431)=0,"",INDEX('Smelter Look-up'!$A:$A,MATCH($A1431,'Smelter Look-up'!$E:$E,0)))</f>
        <v/>
      </c>
      <c r="C1431" s="242" t="str">
        <f>IF(LEN(A1431)=0,"",INDEX('Smelter Look-up'!$C:$C,MATCH($A1431,'Smelter Look-up'!$E:$E,0)))</f>
        <v/>
      </c>
      <c r="D1431" s="236"/>
      <c r="E1431" s="236" t="str">
        <f ca="1">IF(ISERROR($V1431),"",OFFSET('Smelter Look-up'!$D$4,$V1431-4,0)&amp;"")</f>
        <v/>
      </c>
      <c r="F1431" s="236" t="str">
        <f ca="1">IF(ISERROR($V1431),"",OFFSET('Smelter Look-up'!$E$4,$V1431-4,0))</f>
        <v/>
      </c>
      <c r="G1431" s="236" t="str">
        <f ca="1">IF(C1431=$X$4,"Enter smelter details", IF(ISERROR($V1431),"",OFFSET('Smelter Look-up'!$F$4,$V1431-4,0)))</f>
        <v/>
      </c>
      <c r="H1431" s="237" t="str">
        <f ca="1">IF(ISERROR($V1431),"",OFFSET('Smelter Look-up'!$G$4,$V1431-4,0))</f>
        <v/>
      </c>
      <c r="I1431" s="238" t="str">
        <f ca="1">IF(ISERROR($V1431),"",OFFSET('Smelter Look-up'!$H$4,$V1431-4,0))</f>
        <v/>
      </c>
      <c r="J1431" s="238" t="str">
        <f ca="1">IF(ISERROR($V1431),"",OFFSET('Smelter Look-up'!$I$4,$V1431-4,0))</f>
        <v/>
      </c>
      <c r="K1431" s="240"/>
      <c r="L1431" s="240"/>
      <c r="M1431" s="240"/>
      <c r="N1431" s="240"/>
      <c r="O1431" s="240"/>
      <c r="P1431" s="239"/>
      <c r="Q1431" s="241"/>
      <c r="R1431" s="236" t="str">
        <f ca="1">IF(ISERROR($V1431),"",OFFSET('Smelter Look-up'!$C$4,$V1431-4,0)&amp;"")</f>
        <v/>
      </c>
      <c r="S1431" s="250" t="str">
        <f t="shared" ca="1" si="66"/>
        <v/>
      </c>
      <c r="T1431" s="250" t="str">
        <f ca="1">IF(B1431="","",IF(ISERROR(MATCH($J1431,SorP!$B$1:$B$6230,0)),"",INDIRECT("'SorP'!$A$"&amp;MATCH($J1431,SorP!$B$1:$B$6230,0))))</f>
        <v/>
      </c>
      <c r="U1431" s="280"/>
      <c r="V1431" s="281" t="e">
        <f>IF(C1431="",NA(),MATCH($B1431&amp;$C1431,'Smelter Look-up'!$J:$J,0))</f>
        <v>#N/A</v>
      </c>
      <c r="W1431" s="282"/>
      <c r="X1431" s="282">
        <f t="shared" ca="1" si="67"/>
        <v>0</v>
      </c>
      <c r="Y1431" s="282"/>
      <c r="Z1431" s="282"/>
      <c r="AB1431" s="284" t="str">
        <f t="shared" si="68"/>
        <v/>
      </c>
    </row>
    <row r="1432" spans="1:28" s="283" customFormat="1" ht="20.25">
      <c r="A1432" s="235"/>
      <c r="B1432" s="236" t="str">
        <f>IF(LEN(A1432)=0,"",INDEX('Smelter Look-up'!$A:$A,MATCH($A1432,'Smelter Look-up'!$E:$E,0)))</f>
        <v/>
      </c>
      <c r="C1432" s="242" t="str">
        <f>IF(LEN(A1432)=0,"",INDEX('Smelter Look-up'!$C:$C,MATCH($A1432,'Smelter Look-up'!$E:$E,0)))</f>
        <v/>
      </c>
      <c r="D1432" s="236"/>
      <c r="E1432" s="236" t="str">
        <f ca="1">IF(ISERROR($V1432),"",OFFSET('Smelter Look-up'!$D$4,$V1432-4,0)&amp;"")</f>
        <v/>
      </c>
      <c r="F1432" s="236" t="str">
        <f ca="1">IF(ISERROR($V1432),"",OFFSET('Smelter Look-up'!$E$4,$V1432-4,0))</f>
        <v/>
      </c>
      <c r="G1432" s="236" t="str">
        <f ca="1">IF(C1432=$X$4,"Enter smelter details", IF(ISERROR($V1432),"",OFFSET('Smelter Look-up'!$F$4,$V1432-4,0)))</f>
        <v/>
      </c>
      <c r="H1432" s="237" t="str">
        <f ca="1">IF(ISERROR($V1432),"",OFFSET('Smelter Look-up'!$G$4,$V1432-4,0))</f>
        <v/>
      </c>
      <c r="I1432" s="238" t="str">
        <f ca="1">IF(ISERROR($V1432),"",OFFSET('Smelter Look-up'!$H$4,$V1432-4,0))</f>
        <v/>
      </c>
      <c r="J1432" s="238" t="str">
        <f ca="1">IF(ISERROR($V1432),"",OFFSET('Smelter Look-up'!$I$4,$V1432-4,0))</f>
        <v/>
      </c>
      <c r="K1432" s="240"/>
      <c r="L1432" s="240"/>
      <c r="M1432" s="240"/>
      <c r="N1432" s="240"/>
      <c r="O1432" s="240"/>
      <c r="P1432" s="239"/>
      <c r="Q1432" s="241"/>
      <c r="R1432" s="236" t="str">
        <f ca="1">IF(ISERROR($V1432),"",OFFSET('Smelter Look-up'!$C$4,$V1432-4,0)&amp;"")</f>
        <v/>
      </c>
      <c r="S1432" s="250" t="str">
        <f t="shared" ca="1" si="66"/>
        <v/>
      </c>
      <c r="T1432" s="250" t="str">
        <f ca="1">IF(B1432="","",IF(ISERROR(MATCH($J1432,SorP!$B$1:$B$6230,0)),"",INDIRECT("'SorP'!$A$"&amp;MATCH($J1432,SorP!$B$1:$B$6230,0))))</f>
        <v/>
      </c>
      <c r="U1432" s="280"/>
      <c r="V1432" s="281" t="e">
        <f>IF(C1432="",NA(),MATCH($B1432&amp;$C1432,'Smelter Look-up'!$J:$J,0))</f>
        <v>#N/A</v>
      </c>
      <c r="W1432" s="282"/>
      <c r="X1432" s="282">
        <f t="shared" ca="1" si="67"/>
        <v>0</v>
      </c>
      <c r="Y1432" s="282"/>
      <c r="Z1432" s="282"/>
      <c r="AB1432" s="284" t="str">
        <f t="shared" si="68"/>
        <v/>
      </c>
    </row>
    <row r="1433" spans="1:28" s="283" customFormat="1" ht="20.25">
      <c r="A1433" s="235"/>
      <c r="B1433" s="236" t="str">
        <f>IF(LEN(A1433)=0,"",INDEX('Smelter Look-up'!$A:$A,MATCH($A1433,'Smelter Look-up'!$E:$E,0)))</f>
        <v/>
      </c>
      <c r="C1433" s="242" t="str">
        <f>IF(LEN(A1433)=0,"",INDEX('Smelter Look-up'!$C:$C,MATCH($A1433,'Smelter Look-up'!$E:$E,0)))</f>
        <v/>
      </c>
      <c r="D1433" s="236"/>
      <c r="E1433" s="236" t="str">
        <f ca="1">IF(ISERROR($V1433),"",OFFSET('Smelter Look-up'!$D$4,$V1433-4,0)&amp;"")</f>
        <v/>
      </c>
      <c r="F1433" s="236" t="str">
        <f ca="1">IF(ISERROR($V1433),"",OFFSET('Smelter Look-up'!$E$4,$V1433-4,0))</f>
        <v/>
      </c>
      <c r="G1433" s="236" t="str">
        <f ca="1">IF(C1433=$X$4,"Enter smelter details", IF(ISERROR($V1433),"",OFFSET('Smelter Look-up'!$F$4,$V1433-4,0)))</f>
        <v/>
      </c>
      <c r="H1433" s="237" t="str">
        <f ca="1">IF(ISERROR($V1433),"",OFFSET('Smelter Look-up'!$G$4,$V1433-4,0))</f>
        <v/>
      </c>
      <c r="I1433" s="238" t="str">
        <f ca="1">IF(ISERROR($V1433),"",OFFSET('Smelter Look-up'!$H$4,$V1433-4,0))</f>
        <v/>
      </c>
      <c r="J1433" s="238" t="str">
        <f ca="1">IF(ISERROR($V1433),"",OFFSET('Smelter Look-up'!$I$4,$V1433-4,0))</f>
        <v/>
      </c>
      <c r="K1433" s="240"/>
      <c r="L1433" s="240"/>
      <c r="M1433" s="240"/>
      <c r="N1433" s="240"/>
      <c r="O1433" s="240"/>
      <c r="P1433" s="239"/>
      <c r="Q1433" s="241"/>
      <c r="R1433" s="236" t="str">
        <f ca="1">IF(ISERROR($V1433),"",OFFSET('Smelter Look-up'!$C$4,$V1433-4,0)&amp;"")</f>
        <v/>
      </c>
      <c r="S1433" s="250" t="str">
        <f t="shared" ca="1" si="66"/>
        <v/>
      </c>
      <c r="T1433" s="250" t="str">
        <f ca="1">IF(B1433="","",IF(ISERROR(MATCH($J1433,SorP!$B$1:$B$6230,0)),"",INDIRECT("'SorP'!$A$"&amp;MATCH($J1433,SorP!$B$1:$B$6230,0))))</f>
        <v/>
      </c>
      <c r="U1433" s="280"/>
      <c r="V1433" s="281" t="e">
        <f>IF(C1433="",NA(),MATCH($B1433&amp;$C1433,'Smelter Look-up'!$J:$J,0))</f>
        <v>#N/A</v>
      </c>
      <c r="W1433" s="282"/>
      <c r="X1433" s="282">
        <f t="shared" ca="1" si="67"/>
        <v>0</v>
      </c>
      <c r="Y1433" s="282"/>
      <c r="Z1433" s="282"/>
      <c r="AB1433" s="284" t="str">
        <f t="shared" si="68"/>
        <v/>
      </c>
    </row>
    <row r="1434" spans="1:28" s="283" customFormat="1" ht="20.25">
      <c r="A1434" s="235"/>
      <c r="B1434" s="236" t="str">
        <f>IF(LEN(A1434)=0,"",INDEX('Smelter Look-up'!$A:$A,MATCH($A1434,'Smelter Look-up'!$E:$E,0)))</f>
        <v/>
      </c>
      <c r="C1434" s="242" t="str">
        <f>IF(LEN(A1434)=0,"",INDEX('Smelter Look-up'!$C:$C,MATCH($A1434,'Smelter Look-up'!$E:$E,0)))</f>
        <v/>
      </c>
      <c r="D1434" s="236"/>
      <c r="E1434" s="236" t="str">
        <f ca="1">IF(ISERROR($V1434),"",OFFSET('Smelter Look-up'!$D$4,$V1434-4,0)&amp;"")</f>
        <v/>
      </c>
      <c r="F1434" s="236" t="str">
        <f ca="1">IF(ISERROR($V1434),"",OFFSET('Smelter Look-up'!$E$4,$V1434-4,0))</f>
        <v/>
      </c>
      <c r="G1434" s="236" t="str">
        <f ca="1">IF(C1434=$X$4,"Enter smelter details", IF(ISERROR($V1434),"",OFFSET('Smelter Look-up'!$F$4,$V1434-4,0)))</f>
        <v/>
      </c>
      <c r="H1434" s="237" t="str">
        <f ca="1">IF(ISERROR($V1434),"",OFFSET('Smelter Look-up'!$G$4,$V1434-4,0))</f>
        <v/>
      </c>
      <c r="I1434" s="238" t="str">
        <f ca="1">IF(ISERROR($V1434),"",OFFSET('Smelter Look-up'!$H$4,$V1434-4,0))</f>
        <v/>
      </c>
      <c r="J1434" s="238" t="str">
        <f ca="1">IF(ISERROR($V1434),"",OFFSET('Smelter Look-up'!$I$4,$V1434-4,0))</f>
        <v/>
      </c>
      <c r="K1434" s="240"/>
      <c r="L1434" s="240"/>
      <c r="M1434" s="240"/>
      <c r="N1434" s="240"/>
      <c r="O1434" s="240"/>
      <c r="P1434" s="239"/>
      <c r="Q1434" s="241"/>
      <c r="R1434" s="236" t="str">
        <f ca="1">IF(ISERROR($V1434),"",OFFSET('Smelter Look-up'!$C$4,$V1434-4,0)&amp;"")</f>
        <v/>
      </c>
      <c r="S1434" s="250" t="str">
        <f t="shared" ca="1" si="66"/>
        <v/>
      </c>
      <c r="T1434" s="250" t="str">
        <f ca="1">IF(B1434="","",IF(ISERROR(MATCH($J1434,SorP!$B$1:$B$6230,0)),"",INDIRECT("'SorP'!$A$"&amp;MATCH($J1434,SorP!$B$1:$B$6230,0))))</f>
        <v/>
      </c>
      <c r="U1434" s="280"/>
      <c r="V1434" s="281" t="e">
        <f>IF(C1434="",NA(),MATCH($B1434&amp;$C1434,'Smelter Look-up'!$J:$J,0))</f>
        <v>#N/A</v>
      </c>
      <c r="W1434" s="282"/>
      <c r="X1434" s="282">
        <f t="shared" ca="1" si="67"/>
        <v>0</v>
      </c>
      <c r="Y1434" s="282"/>
      <c r="Z1434" s="282"/>
      <c r="AB1434" s="284" t="str">
        <f t="shared" si="68"/>
        <v/>
      </c>
    </row>
    <row r="1435" spans="1:28" s="283" customFormat="1" ht="20.25">
      <c r="A1435" s="235"/>
      <c r="B1435" s="236" t="str">
        <f>IF(LEN(A1435)=0,"",INDEX('Smelter Look-up'!$A:$A,MATCH($A1435,'Smelter Look-up'!$E:$E,0)))</f>
        <v/>
      </c>
      <c r="C1435" s="242" t="str">
        <f>IF(LEN(A1435)=0,"",INDEX('Smelter Look-up'!$C:$C,MATCH($A1435,'Smelter Look-up'!$E:$E,0)))</f>
        <v/>
      </c>
      <c r="D1435" s="236"/>
      <c r="E1435" s="236" t="str">
        <f ca="1">IF(ISERROR($V1435),"",OFFSET('Smelter Look-up'!$D$4,$V1435-4,0)&amp;"")</f>
        <v/>
      </c>
      <c r="F1435" s="236" t="str">
        <f ca="1">IF(ISERROR($V1435),"",OFFSET('Smelter Look-up'!$E$4,$V1435-4,0))</f>
        <v/>
      </c>
      <c r="G1435" s="236" t="str">
        <f ca="1">IF(C1435=$X$4,"Enter smelter details", IF(ISERROR($V1435),"",OFFSET('Smelter Look-up'!$F$4,$V1435-4,0)))</f>
        <v/>
      </c>
      <c r="H1435" s="237" t="str">
        <f ca="1">IF(ISERROR($V1435),"",OFFSET('Smelter Look-up'!$G$4,$V1435-4,0))</f>
        <v/>
      </c>
      <c r="I1435" s="238" t="str">
        <f ca="1">IF(ISERROR($V1435),"",OFFSET('Smelter Look-up'!$H$4,$V1435-4,0))</f>
        <v/>
      </c>
      <c r="J1435" s="238" t="str">
        <f ca="1">IF(ISERROR($V1435),"",OFFSET('Smelter Look-up'!$I$4,$V1435-4,0))</f>
        <v/>
      </c>
      <c r="K1435" s="240"/>
      <c r="L1435" s="240"/>
      <c r="M1435" s="240"/>
      <c r="N1435" s="240"/>
      <c r="O1435" s="240"/>
      <c r="P1435" s="239"/>
      <c r="Q1435" s="241"/>
      <c r="R1435" s="236" t="str">
        <f ca="1">IF(ISERROR($V1435),"",OFFSET('Smelter Look-up'!$C$4,$V1435-4,0)&amp;"")</f>
        <v/>
      </c>
      <c r="S1435" s="250" t="str">
        <f t="shared" ca="1" si="66"/>
        <v/>
      </c>
      <c r="T1435" s="250" t="str">
        <f ca="1">IF(B1435="","",IF(ISERROR(MATCH($J1435,SorP!$B$1:$B$6230,0)),"",INDIRECT("'SorP'!$A$"&amp;MATCH($J1435,SorP!$B$1:$B$6230,0))))</f>
        <v/>
      </c>
      <c r="U1435" s="280"/>
      <c r="V1435" s="281" t="e">
        <f>IF(C1435="",NA(),MATCH($B1435&amp;$C1435,'Smelter Look-up'!$J:$J,0))</f>
        <v>#N/A</v>
      </c>
      <c r="W1435" s="282"/>
      <c r="X1435" s="282">
        <f t="shared" ca="1" si="67"/>
        <v>0</v>
      </c>
      <c r="Y1435" s="282"/>
      <c r="Z1435" s="282"/>
      <c r="AB1435" s="284" t="str">
        <f t="shared" si="68"/>
        <v/>
      </c>
    </row>
    <row r="1436" spans="1:28" s="283" customFormat="1" ht="20.25">
      <c r="A1436" s="235"/>
      <c r="B1436" s="236" t="str">
        <f>IF(LEN(A1436)=0,"",INDEX('Smelter Look-up'!$A:$A,MATCH($A1436,'Smelter Look-up'!$E:$E,0)))</f>
        <v/>
      </c>
      <c r="C1436" s="242" t="str">
        <f>IF(LEN(A1436)=0,"",INDEX('Smelter Look-up'!$C:$C,MATCH($A1436,'Smelter Look-up'!$E:$E,0)))</f>
        <v/>
      </c>
      <c r="D1436" s="236"/>
      <c r="E1436" s="236" t="str">
        <f ca="1">IF(ISERROR($V1436),"",OFFSET('Smelter Look-up'!$D$4,$V1436-4,0)&amp;"")</f>
        <v/>
      </c>
      <c r="F1436" s="236" t="str">
        <f ca="1">IF(ISERROR($V1436),"",OFFSET('Smelter Look-up'!$E$4,$V1436-4,0))</f>
        <v/>
      </c>
      <c r="G1436" s="236" t="str">
        <f ca="1">IF(C1436=$X$4,"Enter smelter details", IF(ISERROR($V1436),"",OFFSET('Smelter Look-up'!$F$4,$V1436-4,0)))</f>
        <v/>
      </c>
      <c r="H1436" s="237" t="str">
        <f ca="1">IF(ISERROR($V1436),"",OFFSET('Smelter Look-up'!$G$4,$V1436-4,0))</f>
        <v/>
      </c>
      <c r="I1436" s="238" t="str">
        <f ca="1">IF(ISERROR($V1436),"",OFFSET('Smelter Look-up'!$H$4,$V1436-4,0))</f>
        <v/>
      </c>
      <c r="J1436" s="238" t="str">
        <f ca="1">IF(ISERROR($V1436),"",OFFSET('Smelter Look-up'!$I$4,$V1436-4,0))</f>
        <v/>
      </c>
      <c r="K1436" s="240"/>
      <c r="L1436" s="240"/>
      <c r="M1436" s="240"/>
      <c r="N1436" s="240"/>
      <c r="O1436" s="240"/>
      <c r="P1436" s="239"/>
      <c r="Q1436" s="241"/>
      <c r="R1436" s="236" t="str">
        <f ca="1">IF(ISERROR($V1436),"",OFFSET('Smelter Look-up'!$C$4,$V1436-4,0)&amp;"")</f>
        <v/>
      </c>
      <c r="S1436" s="250" t="str">
        <f t="shared" ca="1" si="66"/>
        <v/>
      </c>
      <c r="T1436" s="250" t="str">
        <f ca="1">IF(B1436="","",IF(ISERROR(MATCH($J1436,SorP!$B$1:$B$6230,0)),"",INDIRECT("'SorP'!$A$"&amp;MATCH($J1436,SorP!$B$1:$B$6230,0))))</f>
        <v/>
      </c>
      <c r="U1436" s="280"/>
      <c r="V1436" s="281" t="e">
        <f>IF(C1436="",NA(),MATCH($B1436&amp;$C1436,'Smelter Look-up'!$J:$J,0))</f>
        <v>#N/A</v>
      </c>
      <c r="W1436" s="282"/>
      <c r="X1436" s="282">
        <f t="shared" ca="1" si="67"/>
        <v>0</v>
      </c>
      <c r="Y1436" s="282"/>
      <c r="Z1436" s="282"/>
      <c r="AB1436" s="284" t="str">
        <f t="shared" si="68"/>
        <v/>
      </c>
    </row>
    <row r="1437" spans="1:28" s="283" customFormat="1" ht="20.25">
      <c r="A1437" s="235"/>
      <c r="B1437" s="236" t="str">
        <f>IF(LEN(A1437)=0,"",INDEX('Smelter Look-up'!$A:$A,MATCH($A1437,'Smelter Look-up'!$E:$E,0)))</f>
        <v/>
      </c>
      <c r="C1437" s="242" t="str">
        <f>IF(LEN(A1437)=0,"",INDEX('Smelter Look-up'!$C:$C,MATCH($A1437,'Smelter Look-up'!$E:$E,0)))</f>
        <v/>
      </c>
      <c r="D1437" s="236"/>
      <c r="E1437" s="236" t="str">
        <f ca="1">IF(ISERROR($V1437),"",OFFSET('Smelter Look-up'!$D$4,$V1437-4,0)&amp;"")</f>
        <v/>
      </c>
      <c r="F1437" s="236" t="str">
        <f ca="1">IF(ISERROR($V1437),"",OFFSET('Smelter Look-up'!$E$4,$V1437-4,0))</f>
        <v/>
      </c>
      <c r="G1437" s="236" t="str">
        <f ca="1">IF(C1437=$X$4,"Enter smelter details", IF(ISERROR($V1437),"",OFFSET('Smelter Look-up'!$F$4,$V1437-4,0)))</f>
        <v/>
      </c>
      <c r="H1437" s="237" t="str">
        <f ca="1">IF(ISERROR($V1437),"",OFFSET('Smelter Look-up'!$G$4,$V1437-4,0))</f>
        <v/>
      </c>
      <c r="I1437" s="238" t="str">
        <f ca="1">IF(ISERROR($V1437),"",OFFSET('Smelter Look-up'!$H$4,$V1437-4,0))</f>
        <v/>
      </c>
      <c r="J1437" s="238" t="str">
        <f ca="1">IF(ISERROR($V1437),"",OFFSET('Smelter Look-up'!$I$4,$V1437-4,0))</f>
        <v/>
      </c>
      <c r="K1437" s="240"/>
      <c r="L1437" s="240"/>
      <c r="M1437" s="240"/>
      <c r="N1437" s="240"/>
      <c r="O1437" s="240"/>
      <c r="P1437" s="239"/>
      <c r="Q1437" s="241"/>
      <c r="R1437" s="236" t="str">
        <f ca="1">IF(ISERROR($V1437),"",OFFSET('Smelter Look-up'!$C$4,$V1437-4,0)&amp;"")</f>
        <v/>
      </c>
      <c r="S1437" s="250" t="str">
        <f t="shared" ca="1" si="66"/>
        <v/>
      </c>
      <c r="T1437" s="250" t="str">
        <f ca="1">IF(B1437="","",IF(ISERROR(MATCH($J1437,SorP!$B$1:$B$6230,0)),"",INDIRECT("'SorP'!$A$"&amp;MATCH($J1437,SorP!$B$1:$B$6230,0))))</f>
        <v/>
      </c>
      <c r="U1437" s="280"/>
      <c r="V1437" s="281" t="e">
        <f>IF(C1437="",NA(),MATCH($B1437&amp;$C1437,'Smelter Look-up'!$J:$J,0))</f>
        <v>#N/A</v>
      </c>
      <c r="W1437" s="282"/>
      <c r="X1437" s="282">
        <f t="shared" ca="1" si="67"/>
        <v>0</v>
      </c>
      <c r="Y1437" s="282"/>
      <c r="Z1437" s="282"/>
      <c r="AB1437" s="284" t="str">
        <f t="shared" si="68"/>
        <v/>
      </c>
    </row>
    <row r="1438" spans="1:28" s="283" customFormat="1" ht="20.25">
      <c r="A1438" s="235"/>
      <c r="B1438" s="236" t="str">
        <f>IF(LEN(A1438)=0,"",INDEX('Smelter Look-up'!$A:$A,MATCH($A1438,'Smelter Look-up'!$E:$E,0)))</f>
        <v/>
      </c>
      <c r="C1438" s="242" t="str">
        <f>IF(LEN(A1438)=0,"",INDEX('Smelter Look-up'!$C:$C,MATCH($A1438,'Smelter Look-up'!$E:$E,0)))</f>
        <v/>
      </c>
      <c r="D1438" s="236"/>
      <c r="E1438" s="236" t="str">
        <f ca="1">IF(ISERROR($V1438),"",OFFSET('Smelter Look-up'!$D$4,$V1438-4,0)&amp;"")</f>
        <v/>
      </c>
      <c r="F1438" s="236" t="str">
        <f ca="1">IF(ISERROR($V1438),"",OFFSET('Smelter Look-up'!$E$4,$V1438-4,0))</f>
        <v/>
      </c>
      <c r="G1438" s="236" t="str">
        <f ca="1">IF(C1438=$X$4,"Enter smelter details", IF(ISERROR($V1438),"",OFFSET('Smelter Look-up'!$F$4,$V1438-4,0)))</f>
        <v/>
      </c>
      <c r="H1438" s="237" t="str">
        <f ca="1">IF(ISERROR($V1438),"",OFFSET('Smelter Look-up'!$G$4,$V1438-4,0))</f>
        <v/>
      </c>
      <c r="I1438" s="238" t="str">
        <f ca="1">IF(ISERROR($V1438),"",OFFSET('Smelter Look-up'!$H$4,$V1438-4,0))</f>
        <v/>
      </c>
      <c r="J1438" s="238" t="str">
        <f ca="1">IF(ISERROR($V1438),"",OFFSET('Smelter Look-up'!$I$4,$V1438-4,0))</f>
        <v/>
      </c>
      <c r="K1438" s="240"/>
      <c r="L1438" s="240"/>
      <c r="M1438" s="240"/>
      <c r="N1438" s="240"/>
      <c r="O1438" s="240"/>
      <c r="P1438" s="239"/>
      <c r="Q1438" s="241"/>
      <c r="R1438" s="236" t="str">
        <f ca="1">IF(ISERROR($V1438),"",OFFSET('Smelter Look-up'!$C$4,$V1438-4,0)&amp;"")</f>
        <v/>
      </c>
      <c r="S1438" s="250" t="str">
        <f t="shared" ca="1" si="66"/>
        <v/>
      </c>
      <c r="T1438" s="250" t="str">
        <f ca="1">IF(B1438="","",IF(ISERROR(MATCH($J1438,SorP!$B$1:$B$6230,0)),"",INDIRECT("'SorP'!$A$"&amp;MATCH($J1438,SorP!$B$1:$B$6230,0))))</f>
        <v/>
      </c>
      <c r="U1438" s="280"/>
      <c r="V1438" s="281" t="e">
        <f>IF(C1438="",NA(),MATCH($B1438&amp;$C1438,'Smelter Look-up'!$J:$J,0))</f>
        <v>#N/A</v>
      </c>
      <c r="W1438" s="282"/>
      <c r="X1438" s="282">
        <f t="shared" ca="1" si="67"/>
        <v>0</v>
      </c>
      <c r="Y1438" s="282"/>
      <c r="Z1438" s="282"/>
      <c r="AB1438" s="284" t="str">
        <f t="shared" si="68"/>
        <v/>
      </c>
    </row>
    <row r="1439" spans="1:28" s="283" customFormat="1" ht="20.25">
      <c r="A1439" s="235"/>
      <c r="B1439" s="236" t="str">
        <f>IF(LEN(A1439)=0,"",INDEX('Smelter Look-up'!$A:$A,MATCH($A1439,'Smelter Look-up'!$E:$E,0)))</f>
        <v/>
      </c>
      <c r="C1439" s="242" t="str">
        <f>IF(LEN(A1439)=0,"",INDEX('Smelter Look-up'!$C:$C,MATCH($A1439,'Smelter Look-up'!$E:$E,0)))</f>
        <v/>
      </c>
      <c r="D1439" s="236"/>
      <c r="E1439" s="236" t="str">
        <f ca="1">IF(ISERROR($V1439),"",OFFSET('Smelter Look-up'!$D$4,$V1439-4,0)&amp;"")</f>
        <v/>
      </c>
      <c r="F1439" s="236" t="str">
        <f ca="1">IF(ISERROR($V1439),"",OFFSET('Smelter Look-up'!$E$4,$V1439-4,0))</f>
        <v/>
      </c>
      <c r="G1439" s="236" t="str">
        <f ca="1">IF(C1439=$X$4,"Enter smelter details", IF(ISERROR($V1439),"",OFFSET('Smelter Look-up'!$F$4,$V1439-4,0)))</f>
        <v/>
      </c>
      <c r="H1439" s="237" t="str">
        <f ca="1">IF(ISERROR($V1439),"",OFFSET('Smelter Look-up'!$G$4,$V1439-4,0))</f>
        <v/>
      </c>
      <c r="I1439" s="238" t="str">
        <f ca="1">IF(ISERROR($V1439),"",OFFSET('Smelter Look-up'!$H$4,$V1439-4,0))</f>
        <v/>
      </c>
      <c r="J1439" s="238" t="str">
        <f ca="1">IF(ISERROR($V1439),"",OFFSET('Smelter Look-up'!$I$4,$V1439-4,0))</f>
        <v/>
      </c>
      <c r="K1439" s="240"/>
      <c r="L1439" s="240"/>
      <c r="M1439" s="240"/>
      <c r="N1439" s="240"/>
      <c r="O1439" s="240"/>
      <c r="P1439" s="239"/>
      <c r="Q1439" s="241"/>
      <c r="R1439" s="236" t="str">
        <f ca="1">IF(ISERROR($V1439),"",OFFSET('Smelter Look-up'!$C$4,$V1439-4,0)&amp;"")</f>
        <v/>
      </c>
      <c r="S1439" s="250" t="str">
        <f t="shared" ca="1" si="66"/>
        <v/>
      </c>
      <c r="T1439" s="250" t="str">
        <f ca="1">IF(B1439="","",IF(ISERROR(MATCH($J1439,SorP!$B$1:$B$6230,0)),"",INDIRECT("'SorP'!$A$"&amp;MATCH($J1439,SorP!$B$1:$B$6230,0))))</f>
        <v/>
      </c>
      <c r="U1439" s="280"/>
      <c r="V1439" s="281" t="e">
        <f>IF(C1439="",NA(),MATCH($B1439&amp;$C1439,'Smelter Look-up'!$J:$J,0))</f>
        <v>#N/A</v>
      </c>
      <c r="W1439" s="282"/>
      <c r="X1439" s="282">
        <f t="shared" ca="1" si="67"/>
        <v>0</v>
      </c>
      <c r="Y1439" s="282"/>
      <c r="Z1439" s="282"/>
      <c r="AB1439" s="284" t="str">
        <f t="shared" si="68"/>
        <v/>
      </c>
    </row>
    <row r="1440" spans="1:28" s="283" customFormat="1" ht="20.25">
      <c r="A1440" s="235"/>
      <c r="B1440" s="236" t="str">
        <f>IF(LEN(A1440)=0,"",INDEX('Smelter Look-up'!$A:$A,MATCH($A1440,'Smelter Look-up'!$E:$E,0)))</f>
        <v/>
      </c>
      <c r="C1440" s="242" t="str">
        <f>IF(LEN(A1440)=0,"",INDEX('Smelter Look-up'!$C:$C,MATCH($A1440,'Smelter Look-up'!$E:$E,0)))</f>
        <v/>
      </c>
      <c r="D1440" s="236"/>
      <c r="E1440" s="236" t="str">
        <f ca="1">IF(ISERROR($V1440),"",OFFSET('Smelter Look-up'!$D$4,$V1440-4,0)&amp;"")</f>
        <v/>
      </c>
      <c r="F1440" s="236" t="str">
        <f ca="1">IF(ISERROR($V1440),"",OFFSET('Smelter Look-up'!$E$4,$V1440-4,0))</f>
        <v/>
      </c>
      <c r="G1440" s="236" t="str">
        <f ca="1">IF(C1440=$X$4,"Enter smelter details", IF(ISERROR($V1440),"",OFFSET('Smelter Look-up'!$F$4,$V1440-4,0)))</f>
        <v/>
      </c>
      <c r="H1440" s="237" t="str">
        <f ca="1">IF(ISERROR($V1440),"",OFFSET('Smelter Look-up'!$G$4,$V1440-4,0))</f>
        <v/>
      </c>
      <c r="I1440" s="238" t="str">
        <f ca="1">IF(ISERROR($V1440),"",OFFSET('Smelter Look-up'!$H$4,$V1440-4,0))</f>
        <v/>
      </c>
      <c r="J1440" s="238" t="str">
        <f ca="1">IF(ISERROR($V1440),"",OFFSET('Smelter Look-up'!$I$4,$V1440-4,0))</f>
        <v/>
      </c>
      <c r="K1440" s="240"/>
      <c r="L1440" s="240"/>
      <c r="M1440" s="240"/>
      <c r="N1440" s="240"/>
      <c r="O1440" s="240"/>
      <c r="P1440" s="239"/>
      <c r="Q1440" s="241"/>
      <c r="R1440" s="236" t="str">
        <f ca="1">IF(ISERROR($V1440),"",OFFSET('Smelter Look-up'!$C$4,$V1440-4,0)&amp;"")</f>
        <v/>
      </c>
      <c r="S1440" s="250" t="str">
        <f t="shared" ca="1" si="66"/>
        <v/>
      </c>
      <c r="T1440" s="250" t="str">
        <f ca="1">IF(B1440="","",IF(ISERROR(MATCH($J1440,SorP!$B$1:$B$6230,0)),"",INDIRECT("'SorP'!$A$"&amp;MATCH($J1440,SorP!$B$1:$B$6230,0))))</f>
        <v/>
      </c>
      <c r="U1440" s="280"/>
      <c r="V1440" s="281" t="e">
        <f>IF(C1440="",NA(),MATCH($B1440&amp;$C1440,'Smelter Look-up'!$J:$J,0))</f>
        <v>#N/A</v>
      </c>
      <c r="W1440" s="282"/>
      <c r="X1440" s="282">
        <f t="shared" ca="1" si="67"/>
        <v>0</v>
      </c>
      <c r="Y1440" s="282"/>
      <c r="Z1440" s="282"/>
      <c r="AB1440" s="284" t="str">
        <f t="shared" si="68"/>
        <v/>
      </c>
    </row>
    <row r="1441" spans="1:28" s="283" customFormat="1" ht="20.25">
      <c r="A1441" s="235"/>
      <c r="B1441" s="236" t="str">
        <f>IF(LEN(A1441)=0,"",INDEX('Smelter Look-up'!$A:$A,MATCH($A1441,'Smelter Look-up'!$E:$E,0)))</f>
        <v/>
      </c>
      <c r="C1441" s="242" t="str">
        <f>IF(LEN(A1441)=0,"",INDEX('Smelter Look-up'!$C:$C,MATCH($A1441,'Smelter Look-up'!$E:$E,0)))</f>
        <v/>
      </c>
      <c r="D1441" s="236"/>
      <c r="E1441" s="236" t="str">
        <f ca="1">IF(ISERROR($V1441),"",OFFSET('Smelter Look-up'!$D$4,$V1441-4,0)&amp;"")</f>
        <v/>
      </c>
      <c r="F1441" s="236" t="str">
        <f ca="1">IF(ISERROR($V1441),"",OFFSET('Smelter Look-up'!$E$4,$V1441-4,0))</f>
        <v/>
      </c>
      <c r="G1441" s="236" t="str">
        <f ca="1">IF(C1441=$X$4,"Enter smelter details", IF(ISERROR($V1441),"",OFFSET('Smelter Look-up'!$F$4,$V1441-4,0)))</f>
        <v/>
      </c>
      <c r="H1441" s="237" t="str">
        <f ca="1">IF(ISERROR($V1441),"",OFFSET('Smelter Look-up'!$G$4,$V1441-4,0))</f>
        <v/>
      </c>
      <c r="I1441" s="238" t="str">
        <f ca="1">IF(ISERROR($V1441),"",OFFSET('Smelter Look-up'!$H$4,$V1441-4,0))</f>
        <v/>
      </c>
      <c r="J1441" s="238" t="str">
        <f ca="1">IF(ISERROR($V1441),"",OFFSET('Smelter Look-up'!$I$4,$V1441-4,0))</f>
        <v/>
      </c>
      <c r="K1441" s="240"/>
      <c r="L1441" s="240"/>
      <c r="M1441" s="240"/>
      <c r="N1441" s="240"/>
      <c r="O1441" s="240"/>
      <c r="P1441" s="239"/>
      <c r="Q1441" s="241"/>
      <c r="R1441" s="236" t="str">
        <f ca="1">IF(ISERROR($V1441),"",OFFSET('Smelter Look-up'!$C$4,$V1441-4,0)&amp;"")</f>
        <v/>
      </c>
      <c r="S1441" s="250" t="str">
        <f t="shared" ca="1" si="66"/>
        <v/>
      </c>
      <c r="T1441" s="250" t="str">
        <f ca="1">IF(B1441="","",IF(ISERROR(MATCH($J1441,SorP!$B$1:$B$6230,0)),"",INDIRECT("'SorP'!$A$"&amp;MATCH($J1441,SorP!$B$1:$B$6230,0))))</f>
        <v/>
      </c>
      <c r="U1441" s="280"/>
      <c r="V1441" s="281" t="e">
        <f>IF(C1441="",NA(),MATCH($B1441&amp;$C1441,'Smelter Look-up'!$J:$J,0))</f>
        <v>#N/A</v>
      </c>
      <c r="W1441" s="282"/>
      <c r="X1441" s="282">
        <f t="shared" ca="1" si="67"/>
        <v>0</v>
      </c>
      <c r="Y1441" s="282"/>
      <c r="Z1441" s="282"/>
      <c r="AB1441" s="284" t="str">
        <f t="shared" si="68"/>
        <v/>
      </c>
    </row>
    <row r="1442" spans="1:28" s="283" customFormat="1" ht="20.25">
      <c r="A1442" s="235"/>
      <c r="B1442" s="236" t="str">
        <f>IF(LEN(A1442)=0,"",INDEX('Smelter Look-up'!$A:$A,MATCH($A1442,'Smelter Look-up'!$E:$E,0)))</f>
        <v/>
      </c>
      <c r="C1442" s="242" t="str">
        <f>IF(LEN(A1442)=0,"",INDEX('Smelter Look-up'!$C:$C,MATCH($A1442,'Smelter Look-up'!$E:$E,0)))</f>
        <v/>
      </c>
      <c r="D1442" s="236"/>
      <c r="E1442" s="236" t="str">
        <f ca="1">IF(ISERROR($V1442),"",OFFSET('Smelter Look-up'!$D$4,$V1442-4,0)&amp;"")</f>
        <v/>
      </c>
      <c r="F1442" s="236" t="str">
        <f ca="1">IF(ISERROR($V1442),"",OFFSET('Smelter Look-up'!$E$4,$V1442-4,0))</f>
        <v/>
      </c>
      <c r="G1442" s="236" t="str">
        <f ca="1">IF(C1442=$X$4,"Enter smelter details", IF(ISERROR($V1442),"",OFFSET('Smelter Look-up'!$F$4,$V1442-4,0)))</f>
        <v/>
      </c>
      <c r="H1442" s="237" t="str">
        <f ca="1">IF(ISERROR($V1442),"",OFFSET('Smelter Look-up'!$G$4,$V1442-4,0))</f>
        <v/>
      </c>
      <c r="I1442" s="238" t="str">
        <f ca="1">IF(ISERROR($V1442),"",OFFSET('Smelter Look-up'!$H$4,$V1442-4,0))</f>
        <v/>
      </c>
      <c r="J1442" s="238" t="str">
        <f ca="1">IF(ISERROR($V1442),"",OFFSET('Smelter Look-up'!$I$4,$V1442-4,0))</f>
        <v/>
      </c>
      <c r="K1442" s="240"/>
      <c r="L1442" s="240"/>
      <c r="M1442" s="240"/>
      <c r="N1442" s="240"/>
      <c r="O1442" s="240"/>
      <c r="P1442" s="239"/>
      <c r="Q1442" s="241"/>
      <c r="R1442" s="236" t="str">
        <f ca="1">IF(ISERROR($V1442),"",OFFSET('Smelter Look-up'!$C$4,$V1442-4,0)&amp;"")</f>
        <v/>
      </c>
      <c r="S1442" s="250" t="str">
        <f t="shared" ca="1" si="66"/>
        <v/>
      </c>
      <c r="T1442" s="250" t="str">
        <f ca="1">IF(B1442="","",IF(ISERROR(MATCH($J1442,SorP!$B$1:$B$6230,0)),"",INDIRECT("'SorP'!$A$"&amp;MATCH($J1442,SorP!$B$1:$B$6230,0))))</f>
        <v/>
      </c>
      <c r="U1442" s="280"/>
      <c r="V1442" s="281" t="e">
        <f>IF(C1442="",NA(),MATCH($B1442&amp;$C1442,'Smelter Look-up'!$J:$J,0))</f>
        <v>#N/A</v>
      </c>
      <c r="W1442" s="282"/>
      <c r="X1442" s="282">
        <f t="shared" ca="1" si="67"/>
        <v>0</v>
      </c>
      <c r="Y1442" s="282"/>
      <c r="Z1442" s="282"/>
      <c r="AB1442" s="284" t="str">
        <f t="shared" si="68"/>
        <v/>
      </c>
    </row>
    <row r="1443" spans="1:28" s="283" customFormat="1" ht="20.25">
      <c r="A1443" s="235"/>
      <c r="B1443" s="236" t="str">
        <f>IF(LEN(A1443)=0,"",INDEX('Smelter Look-up'!$A:$A,MATCH($A1443,'Smelter Look-up'!$E:$E,0)))</f>
        <v/>
      </c>
      <c r="C1443" s="242" t="str">
        <f>IF(LEN(A1443)=0,"",INDEX('Smelter Look-up'!$C:$C,MATCH($A1443,'Smelter Look-up'!$E:$E,0)))</f>
        <v/>
      </c>
      <c r="D1443" s="236"/>
      <c r="E1443" s="236" t="str">
        <f ca="1">IF(ISERROR($V1443),"",OFFSET('Smelter Look-up'!$D$4,$V1443-4,0)&amp;"")</f>
        <v/>
      </c>
      <c r="F1443" s="236" t="str">
        <f ca="1">IF(ISERROR($V1443),"",OFFSET('Smelter Look-up'!$E$4,$V1443-4,0))</f>
        <v/>
      </c>
      <c r="G1443" s="236" t="str">
        <f ca="1">IF(C1443=$X$4,"Enter smelter details", IF(ISERROR($V1443),"",OFFSET('Smelter Look-up'!$F$4,$V1443-4,0)))</f>
        <v/>
      </c>
      <c r="H1443" s="237" t="str">
        <f ca="1">IF(ISERROR($V1443),"",OFFSET('Smelter Look-up'!$G$4,$V1443-4,0))</f>
        <v/>
      </c>
      <c r="I1443" s="238" t="str">
        <f ca="1">IF(ISERROR($V1443),"",OFFSET('Smelter Look-up'!$H$4,$V1443-4,0))</f>
        <v/>
      </c>
      <c r="J1443" s="238" t="str">
        <f ca="1">IF(ISERROR($V1443),"",OFFSET('Smelter Look-up'!$I$4,$V1443-4,0))</f>
        <v/>
      </c>
      <c r="K1443" s="240"/>
      <c r="L1443" s="240"/>
      <c r="M1443" s="240"/>
      <c r="N1443" s="240"/>
      <c r="O1443" s="240"/>
      <c r="P1443" s="239"/>
      <c r="Q1443" s="241"/>
      <c r="R1443" s="236" t="str">
        <f ca="1">IF(ISERROR($V1443),"",OFFSET('Smelter Look-up'!$C$4,$V1443-4,0)&amp;"")</f>
        <v/>
      </c>
      <c r="S1443" s="250" t="str">
        <f t="shared" ca="1" si="66"/>
        <v/>
      </c>
      <c r="T1443" s="250" t="str">
        <f ca="1">IF(B1443="","",IF(ISERROR(MATCH($J1443,SorP!$B$1:$B$6230,0)),"",INDIRECT("'SorP'!$A$"&amp;MATCH($J1443,SorP!$B$1:$B$6230,0))))</f>
        <v/>
      </c>
      <c r="U1443" s="280"/>
      <c r="V1443" s="281" t="e">
        <f>IF(C1443="",NA(),MATCH($B1443&amp;$C1443,'Smelter Look-up'!$J:$J,0))</f>
        <v>#N/A</v>
      </c>
      <c r="W1443" s="282"/>
      <c r="X1443" s="282">
        <f t="shared" ca="1" si="67"/>
        <v>0</v>
      </c>
      <c r="Y1443" s="282"/>
      <c r="Z1443" s="282"/>
      <c r="AB1443" s="284" t="str">
        <f t="shared" si="68"/>
        <v/>
      </c>
    </row>
    <row r="1444" spans="1:28" s="283" customFormat="1" ht="20.25">
      <c r="A1444" s="235"/>
      <c r="B1444" s="236" t="str">
        <f>IF(LEN(A1444)=0,"",INDEX('Smelter Look-up'!$A:$A,MATCH($A1444,'Smelter Look-up'!$E:$E,0)))</f>
        <v/>
      </c>
      <c r="C1444" s="242" t="str">
        <f>IF(LEN(A1444)=0,"",INDEX('Smelter Look-up'!$C:$C,MATCH($A1444,'Smelter Look-up'!$E:$E,0)))</f>
        <v/>
      </c>
      <c r="D1444" s="236"/>
      <c r="E1444" s="236" t="str">
        <f ca="1">IF(ISERROR($V1444),"",OFFSET('Smelter Look-up'!$D$4,$V1444-4,0)&amp;"")</f>
        <v/>
      </c>
      <c r="F1444" s="236" t="str">
        <f ca="1">IF(ISERROR($V1444),"",OFFSET('Smelter Look-up'!$E$4,$V1444-4,0))</f>
        <v/>
      </c>
      <c r="G1444" s="236" t="str">
        <f ca="1">IF(C1444=$X$4,"Enter smelter details", IF(ISERROR($V1444),"",OFFSET('Smelter Look-up'!$F$4,$V1444-4,0)))</f>
        <v/>
      </c>
      <c r="H1444" s="237" t="str">
        <f ca="1">IF(ISERROR($V1444),"",OFFSET('Smelter Look-up'!$G$4,$V1444-4,0))</f>
        <v/>
      </c>
      <c r="I1444" s="238" t="str">
        <f ca="1">IF(ISERROR($V1444),"",OFFSET('Smelter Look-up'!$H$4,$V1444-4,0))</f>
        <v/>
      </c>
      <c r="J1444" s="238" t="str">
        <f ca="1">IF(ISERROR($V1444),"",OFFSET('Smelter Look-up'!$I$4,$V1444-4,0))</f>
        <v/>
      </c>
      <c r="K1444" s="240"/>
      <c r="L1444" s="240"/>
      <c r="M1444" s="240"/>
      <c r="N1444" s="240"/>
      <c r="O1444" s="240"/>
      <c r="P1444" s="239"/>
      <c r="Q1444" s="241"/>
      <c r="R1444" s="236" t="str">
        <f ca="1">IF(ISERROR($V1444),"",OFFSET('Smelter Look-up'!$C$4,$V1444-4,0)&amp;"")</f>
        <v/>
      </c>
      <c r="S1444" s="250" t="str">
        <f t="shared" ca="1" si="66"/>
        <v/>
      </c>
      <c r="T1444" s="250" t="str">
        <f ca="1">IF(B1444="","",IF(ISERROR(MATCH($J1444,SorP!$B$1:$B$6230,0)),"",INDIRECT("'SorP'!$A$"&amp;MATCH($J1444,SorP!$B$1:$B$6230,0))))</f>
        <v/>
      </c>
      <c r="U1444" s="280"/>
      <c r="V1444" s="281" t="e">
        <f>IF(C1444="",NA(),MATCH($B1444&amp;$C1444,'Smelter Look-up'!$J:$J,0))</f>
        <v>#N/A</v>
      </c>
      <c r="W1444" s="282"/>
      <c r="X1444" s="282">
        <f t="shared" ca="1" si="67"/>
        <v>0</v>
      </c>
      <c r="Y1444" s="282"/>
      <c r="Z1444" s="282"/>
      <c r="AB1444" s="284" t="str">
        <f t="shared" si="68"/>
        <v/>
      </c>
    </row>
    <row r="1445" spans="1:28" s="283" customFormat="1" ht="20.25">
      <c r="A1445" s="235"/>
      <c r="B1445" s="236" t="str">
        <f>IF(LEN(A1445)=0,"",INDEX('Smelter Look-up'!$A:$A,MATCH($A1445,'Smelter Look-up'!$E:$E,0)))</f>
        <v/>
      </c>
      <c r="C1445" s="242" t="str">
        <f>IF(LEN(A1445)=0,"",INDEX('Smelter Look-up'!$C:$C,MATCH($A1445,'Smelter Look-up'!$E:$E,0)))</f>
        <v/>
      </c>
      <c r="D1445" s="236"/>
      <c r="E1445" s="236" t="str">
        <f ca="1">IF(ISERROR($V1445),"",OFFSET('Smelter Look-up'!$D$4,$V1445-4,0)&amp;"")</f>
        <v/>
      </c>
      <c r="F1445" s="236" t="str">
        <f ca="1">IF(ISERROR($V1445),"",OFFSET('Smelter Look-up'!$E$4,$V1445-4,0))</f>
        <v/>
      </c>
      <c r="G1445" s="236" t="str">
        <f ca="1">IF(C1445=$X$4,"Enter smelter details", IF(ISERROR($V1445),"",OFFSET('Smelter Look-up'!$F$4,$V1445-4,0)))</f>
        <v/>
      </c>
      <c r="H1445" s="237" t="str">
        <f ca="1">IF(ISERROR($V1445),"",OFFSET('Smelter Look-up'!$G$4,$V1445-4,0))</f>
        <v/>
      </c>
      <c r="I1445" s="238" t="str">
        <f ca="1">IF(ISERROR($V1445),"",OFFSET('Smelter Look-up'!$H$4,$V1445-4,0))</f>
        <v/>
      </c>
      <c r="J1445" s="238" t="str">
        <f ca="1">IF(ISERROR($V1445),"",OFFSET('Smelter Look-up'!$I$4,$V1445-4,0))</f>
        <v/>
      </c>
      <c r="K1445" s="240"/>
      <c r="L1445" s="240"/>
      <c r="M1445" s="240"/>
      <c r="N1445" s="240"/>
      <c r="O1445" s="240"/>
      <c r="P1445" s="239"/>
      <c r="Q1445" s="241"/>
      <c r="R1445" s="236" t="str">
        <f ca="1">IF(ISERROR($V1445),"",OFFSET('Smelter Look-up'!$C$4,$V1445-4,0)&amp;"")</f>
        <v/>
      </c>
      <c r="S1445" s="250" t="str">
        <f t="shared" ca="1" si="66"/>
        <v/>
      </c>
      <c r="T1445" s="250" t="str">
        <f ca="1">IF(B1445="","",IF(ISERROR(MATCH($J1445,SorP!$B$1:$B$6230,0)),"",INDIRECT("'SorP'!$A$"&amp;MATCH($J1445,SorP!$B$1:$B$6230,0))))</f>
        <v/>
      </c>
      <c r="U1445" s="280"/>
      <c r="V1445" s="281" t="e">
        <f>IF(C1445="",NA(),MATCH($B1445&amp;$C1445,'Smelter Look-up'!$J:$J,0))</f>
        <v>#N/A</v>
      </c>
      <c r="W1445" s="282"/>
      <c r="X1445" s="282">
        <f t="shared" ca="1" si="67"/>
        <v>0</v>
      </c>
      <c r="Y1445" s="282"/>
      <c r="Z1445" s="282"/>
      <c r="AB1445" s="284" t="str">
        <f t="shared" si="68"/>
        <v/>
      </c>
    </row>
    <row r="1446" spans="1:28" s="283" customFormat="1" ht="20.25">
      <c r="A1446" s="235"/>
      <c r="B1446" s="236" t="str">
        <f>IF(LEN(A1446)=0,"",INDEX('Smelter Look-up'!$A:$A,MATCH($A1446,'Smelter Look-up'!$E:$E,0)))</f>
        <v/>
      </c>
      <c r="C1446" s="242" t="str">
        <f>IF(LEN(A1446)=0,"",INDEX('Smelter Look-up'!$C:$C,MATCH($A1446,'Smelter Look-up'!$E:$E,0)))</f>
        <v/>
      </c>
      <c r="D1446" s="236"/>
      <c r="E1446" s="236" t="str">
        <f ca="1">IF(ISERROR($V1446),"",OFFSET('Smelter Look-up'!$D$4,$V1446-4,0)&amp;"")</f>
        <v/>
      </c>
      <c r="F1446" s="236" t="str">
        <f ca="1">IF(ISERROR($V1446),"",OFFSET('Smelter Look-up'!$E$4,$V1446-4,0))</f>
        <v/>
      </c>
      <c r="G1446" s="236" t="str">
        <f ca="1">IF(C1446=$X$4,"Enter smelter details", IF(ISERROR($V1446),"",OFFSET('Smelter Look-up'!$F$4,$V1446-4,0)))</f>
        <v/>
      </c>
      <c r="H1446" s="237" t="str">
        <f ca="1">IF(ISERROR($V1446),"",OFFSET('Smelter Look-up'!$G$4,$V1446-4,0))</f>
        <v/>
      </c>
      <c r="I1446" s="238" t="str">
        <f ca="1">IF(ISERROR($V1446),"",OFFSET('Smelter Look-up'!$H$4,$V1446-4,0))</f>
        <v/>
      </c>
      <c r="J1446" s="238" t="str">
        <f ca="1">IF(ISERROR($V1446),"",OFFSET('Smelter Look-up'!$I$4,$V1446-4,0))</f>
        <v/>
      </c>
      <c r="K1446" s="240"/>
      <c r="L1446" s="240"/>
      <c r="M1446" s="240"/>
      <c r="N1446" s="240"/>
      <c r="O1446" s="240"/>
      <c r="P1446" s="239"/>
      <c r="Q1446" s="241"/>
      <c r="R1446" s="236" t="str">
        <f ca="1">IF(ISERROR($V1446),"",OFFSET('Smelter Look-up'!$C$4,$V1446-4,0)&amp;"")</f>
        <v/>
      </c>
      <c r="S1446" s="250" t="str">
        <f t="shared" ca="1" si="66"/>
        <v/>
      </c>
      <c r="T1446" s="250" t="str">
        <f ca="1">IF(B1446="","",IF(ISERROR(MATCH($J1446,SorP!$B$1:$B$6230,0)),"",INDIRECT("'SorP'!$A$"&amp;MATCH($J1446,SorP!$B$1:$B$6230,0))))</f>
        <v/>
      </c>
      <c r="U1446" s="280"/>
      <c r="V1446" s="281" t="e">
        <f>IF(C1446="",NA(),MATCH($B1446&amp;$C1446,'Smelter Look-up'!$J:$J,0))</f>
        <v>#N/A</v>
      </c>
      <c r="W1446" s="282"/>
      <c r="X1446" s="282">
        <f t="shared" ca="1" si="67"/>
        <v>0</v>
      </c>
      <c r="Y1446" s="282"/>
      <c r="Z1446" s="282"/>
      <c r="AB1446" s="284" t="str">
        <f t="shared" si="68"/>
        <v/>
      </c>
    </row>
    <row r="1447" spans="1:28" s="283" customFormat="1" ht="20.25">
      <c r="A1447" s="235"/>
      <c r="B1447" s="236" t="str">
        <f>IF(LEN(A1447)=0,"",INDEX('Smelter Look-up'!$A:$A,MATCH($A1447,'Smelter Look-up'!$E:$E,0)))</f>
        <v/>
      </c>
      <c r="C1447" s="242" t="str">
        <f>IF(LEN(A1447)=0,"",INDEX('Smelter Look-up'!$C:$C,MATCH($A1447,'Smelter Look-up'!$E:$E,0)))</f>
        <v/>
      </c>
      <c r="D1447" s="236"/>
      <c r="E1447" s="236" t="str">
        <f ca="1">IF(ISERROR($V1447),"",OFFSET('Smelter Look-up'!$D$4,$V1447-4,0)&amp;"")</f>
        <v/>
      </c>
      <c r="F1447" s="236" t="str">
        <f ca="1">IF(ISERROR($V1447),"",OFFSET('Smelter Look-up'!$E$4,$V1447-4,0))</f>
        <v/>
      </c>
      <c r="G1447" s="236" t="str">
        <f ca="1">IF(C1447=$X$4,"Enter smelter details", IF(ISERROR($V1447),"",OFFSET('Smelter Look-up'!$F$4,$V1447-4,0)))</f>
        <v/>
      </c>
      <c r="H1447" s="237" t="str">
        <f ca="1">IF(ISERROR($V1447),"",OFFSET('Smelter Look-up'!$G$4,$V1447-4,0))</f>
        <v/>
      </c>
      <c r="I1447" s="238" t="str">
        <f ca="1">IF(ISERROR($V1447),"",OFFSET('Smelter Look-up'!$H$4,$V1447-4,0))</f>
        <v/>
      </c>
      <c r="J1447" s="238" t="str">
        <f ca="1">IF(ISERROR($V1447),"",OFFSET('Smelter Look-up'!$I$4,$V1447-4,0))</f>
        <v/>
      </c>
      <c r="K1447" s="240"/>
      <c r="L1447" s="240"/>
      <c r="M1447" s="240"/>
      <c r="N1447" s="240"/>
      <c r="O1447" s="240"/>
      <c r="P1447" s="239"/>
      <c r="Q1447" s="241"/>
      <c r="R1447" s="236" t="str">
        <f ca="1">IF(ISERROR($V1447),"",OFFSET('Smelter Look-up'!$C$4,$V1447-4,0)&amp;"")</f>
        <v/>
      </c>
      <c r="S1447" s="250" t="str">
        <f t="shared" ca="1" si="66"/>
        <v/>
      </c>
      <c r="T1447" s="250" t="str">
        <f ca="1">IF(B1447="","",IF(ISERROR(MATCH($J1447,SorP!$B$1:$B$6230,0)),"",INDIRECT("'SorP'!$A$"&amp;MATCH($J1447,SorP!$B$1:$B$6230,0))))</f>
        <v/>
      </c>
      <c r="U1447" s="280"/>
      <c r="V1447" s="281" t="e">
        <f>IF(C1447="",NA(),MATCH($B1447&amp;$C1447,'Smelter Look-up'!$J:$J,0))</f>
        <v>#N/A</v>
      </c>
      <c r="W1447" s="282"/>
      <c r="X1447" s="282">
        <f t="shared" ca="1" si="67"/>
        <v>0</v>
      </c>
      <c r="Y1447" s="282"/>
      <c r="Z1447" s="282"/>
      <c r="AB1447" s="284" t="str">
        <f t="shared" si="68"/>
        <v/>
      </c>
    </row>
    <row r="1448" spans="1:28" s="283" customFormat="1" ht="20.25">
      <c r="A1448" s="235"/>
      <c r="B1448" s="236" t="str">
        <f>IF(LEN(A1448)=0,"",INDEX('Smelter Look-up'!$A:$A,MATCH($A1448,'Smelter Look-up'!$E:$E,0)))</f>
        <v/>
      </c>
      <c r="C1448" s="242" t="str">
        <f>IF(LEN(A1448)=0,"",INDEX('Smelter Look-up'!$C:$C,MATCH($A1448,'Smelter Look-up'!$E:$E,0)))</f>
        <v/>
      </c>
      <c r="D1448" s="236"/>
      <c r="E1448" s="236" t="str">
        <f ca="1">IF(ISERROR($V1448),"",OFFSET('Smelter Look-up'!$D$4,$V1448-4,0)&amp;"")</f>
        <v/>
      </c>
      <c r="F1448" s="236" t="str">
        <f ca="1">IF(ISERROR($V1448),"",OFFSET('Smelter Look-up'!$E$4,$V1448-4,0))</f>
        <v/>
      </c>
      <c r="G1448" s="236" t="str">
        <f ca="1">IF(C1448=$X$4,"Enter smelter details", IF(ISERROR($V1448),"",OFFSET('Smelter Look-up'!$F$4,$V1448-4,0)))</f>
        <v/>
      </c>
      <c r="H1448" s="237" t="str">
        <f ca="1">IF(ISERROR($V1448),"",OFFSET('Smelter Look-up'!$G$4,$V1448-4,0))</f>
        <v/>
      </c>
      <c r="I1448" s="238" t="str">
        <f ca="1">IF(ISERROR($V1448),"",OFFSET('Smelter Look-up'!$H$4,$V1448-4,0))</f>
        <v/>
      </c>
      <c r="J1448" s="238" t="str">
        <f ca="1">IF(ISERROR($V1448),"",OFFSET('Smelter Look-up'!$I$4,$V1448-4,0))</f>
        <v/>
      </c>
      <c r="K1448" s="240"/>
      <c r="L1448" s="240"/>
      <c r="M1448" s="240"/>
      <c r="N1448" s="240"/>
      <c r="O1448" s="240"/>
      <c r="P1448" s="239"/>
      <c r="Q1448" s="241"/>
      <c r="R1448" s="236" t="str">
        <f ca="1">IF(ISERROR($V1448),"",OFFSET('Smelter Look-up'!$C$4,$V1448-4,0)&amp;"")</f>
        <v/>
      </c>
      <c r="S1448" s="250" t="str">
        <f t="shared" ca="1" si="66"/>
        <v/>
      </c>
      <c r="T1448" s="250" t="str">
        <f ca="1">IF(B1448="","",IF(ISERROR(MATCH($J1448,SorP!$B$1:$B$6230,0)),"",INDIRECT("'SorP'!$A$"&amp;MATCH($J1448,SorP!$B$1:$B$6230,0))))</f>
        <v/>
      </c>
      <c r="U1448" s="280"/>
      <c r="V1448" s="281" t="e">
        <f>IF(C1448="",NA(),MATCH($B1448&amp;$C1448,'Smelter Look-up'!$J:$J,0))</f>
        <v>#N/A</v>
      </c>
      <c r="W1448" s="282"/>
      <c r="X1448" s="282">
        <f t="shared" ca="1" si="67"/>
        <v>0</v>
      </c>
      <c r="Y1448" s="282"/>
      <c r="Z1448" s="282"/>
      <c r="AB1448" s="284" t="str">
        <f t="shared" si="68"/>
        <v/>
      </c>
    </row>
    <row r="1449" spans="1:28" s="283" customFormat="1" ht="20.25">
      <c r="A1449" s="235"/>
      <c r="B1449" s="236" t="str">
        <f>IF(LEN(A1449)=0,"",INDEX('Smelter Look-up'!$A:$A,MATCH($A1449,'Smelter Look-up'!$E:$E,0)))</f>
        <v/>
      </c>
      <c r="C1449" s="242" t="str">
        <f>IF(LEN(A1449)=0,"",INDEX('Smelter Look-up'!$C:$C,MATCH($A1449,'Smelter Look-up'!$E:$E,0)))</f>
        <v/>
      </c>
      <c r="D1449" s="236"/>
      <c r="E1449" s="236" t="str">
        <f ca="1">IF(ISERROR($V1449),"",OFFSET('Smelter Look-up'!$D$4,$V1449-4,0)&amp;"")</f>
        <v/>
      </c>
      <c r="F1449" s="236" t="str">
        <f ca="1">IF(ISERROR($V1449),"",OFFSET('Smelter Look-up'!$E$4,$V1449-4,0))</f>
        <v/>
      </c>
      <c r="G1449" s="236" t="str">
        <f ca="1">IF(C1449=$X$4,"Enter smelter details", IF(ISERROR($V1449),"",OFFSET('Smelter Look-up'!$F$4,$V1449-4,0)))</f>
        <v/>
      </c>
      <c r="H1449" s="237" t="str">
        <f ca="1">IF(ISERROR($V1449),"",OFFSET('Smelter Look-up'!$G$4,$V1449-4,0))</f>
        <v/>
      </c>
      <c r="I1449" s="238" t="str">
        <f ca="1">IF(ISERROR($V1449),"",OFFSET('Smelter Look-up'!$H$4,$V1449-4,0))</f>
        <v/>
      </c>
      <c r="J1449" s="238" t="str">
        <f ca="1">IF(ISERROR($V1449),"",OFFSET('Smelter Look-up'!$I$4,$V1449-4,0))</f>
        <v/>
      </c>
      <c r="K1449" s="240"/>
      <c r="L1449" s="240"/>
      <c r="M1449" s="240"/>
      <c r="N1449" s="240"/>
      <c r="O1449" s="240"/>
      <c r="P1449" s="239"/>
      <c r="Q1449" s="241"/>
      <c r="R1449" s="236" t="str">
        <f ca="1">IF(ISERROR($V1449),"",OFFSET('Smelter Look-up'!$C$4,$V1449-4,0)&amp;"")</f>
        <v/>
      </c>
      <c r="S1449" s="250" t="str">
        <f t="shared" ca="1" si="66"/>
        <v/>
      </c>
      <c r="T1449" s="250" t="str">
        <f ca="1">IF(B1449="","",IF(ISERROR(MATCH($J1449,SorP!$B$1:$B$6230,0)),"",INDIRECT("'SorP'!$A$"&amp;MATCH($J1449,SorP!$B$1:$B$6230,0))))</f>
        <v/>
      </c>
      <c r="U1449" s="280"/>
      <c r="V1449" s="281" t="e">
        <f>IF(C1449="",NA(),MATCH($B1449&amp;$C1449,'Smelter Look-up'!$J:$J,0))</f>
        <v>#N/A</v>
      </c>
      <c r="W1449" s="282"/>
      <c r="X1449" s="282">
        <f t="shared" ca="1" si="67"/>
        <v>0</v>
      </c>
      <c r="Y1449" s="282"/>
      <c r="Z1449" s="282"/>
      <c r="AB1449" s="284" t="str">
        <f t="shared" si="68"/>
        <v/>
      </c>
    </row>
    <row r="1450" spans="1:28" s="283" customFormat="1" ht="20.25">
      <c r="A1450" s="235"/>
      <c r="B1450" s="236" t="str">
        <f>IF(LEN(A1450)=0,"",INDEX('Smelter Look-up'!$A:$A,MATCH($A1450,'Smelter Look-up'!$E:$E,0)))</f>
        <v/>
      </c>
      <c r="C1450" s="242" t="str">
        <f>IF(LEN(A1450)=0,"",INDEX('Smelter Look-up'!$C:$C,MATCH($A1450,'Smelter Look-up'!$E:$E,0)))</f>
        <v/>
      </c>
      <c r="D1450" s="236"/>
      <c r="E1450" s="236" t="str">
        <f ca="1">IF(ISERROR($V1450),"",OFFSET('Smelter Look-up'!$D$4,$V1450-4,0)&amp;"")</f>
        <v/>
      </c>
      <c r="F1450" s="236" t="str">
        <f ca="1">IF(ISERROR($V1450),"",OFFSET('Smelter Look-up'!$E$4,$V1450-4,0))</f>
        <v/>
      </c>
      <c r="G1450" s="236" t="str">
        <f ca="1">IF(C1450=$X$4,"Enter smelter details", IF(ISERROR($V1450),"",OFFSET('Smelter Look-up'!$F$4,$V1450-4,0)))</f>
        <v/>
      </c>
      <c r="H1450" s="237" t="str">
        <f ca="1">IF(ISERROR($V1450),"",OFFSET('Smelter Look-up'!$G$4,$V1450-4,0))</f>
        <v/>
      </c>
      <c r="I1450" s="238" t="str">
        <f ca="1">IF(ISERROR($V1450),"",OFFSET('Smelter Look-up'!$H$4,$V1450-4,0))</f>
        <v/>
      </c>
      <c r="J1450" s="238" t="str">
        <f ca="1">IF(ISERROR($V1450),"",OFFSET('Smelter Look-up'!$I$4,$V1450-4,0))</f>
        <v/>
      </c>
      <c r="K1450" s="240"/>
      <c r="L1450" s="240"/>
      <c r="M1450" s="240"/>
      <c r="N1450" s="240"/>
      <c r="O1450" s="240"/>
      <c r="P1450" s="239"/>
      <c r="Q1450" s="241"/>
      <c r="R1450" s="236" t="str">
        <f ca="1">IF(ISERROR($V1450),"",OFFSET('Smelter Look-up'!$C$4,$V1450-4,0)&amp;"")</f>
        <v/>
      </c>
      <c r="S1450" s="250" t="str">
        <f t="shared" ca="1" si="66"/>
        <v/>
      </c>
      <c r="T1450" s="250" t="str">
        <f ca="1">IF(B1450="","",IF(ISERROR(MATCH($J1450,SorP!$B$1:$B$6230,0)),"",INDIRECT("'SorP'!$A$"&amp;MATCH($J1450,SorP!$B$1:$B$6230,0))))</f>
        <v/>
      </c>
      <c r="U1450" s="280"/>
      <c r="V1450" s="281" t="e">
        <f>IF(C1450="",NA(),MATCH($B1450&amp;$C1450,'Smelter Look-up'!$J:$J,0))</f>
        <v>#N/A</v>
      </c>
      <c r="W1450" s="282"/>
      <c r="X1450" s="282">
        <f t="shared" ca="1" si="67"/>
        <v>0</v>
      </c>
      <c r="Y1450" s="282"/>
      <c r="Z1450" s="282"/>
      <c r="AB1450" s="284" t="str">
        <f t="shared" si="68"/>
        <v/>
      </c>
    </row>
    <row r="1451" spans="1:28" s="283" customFormat="1" ht="20.25">
      <c r="A1451" s="235"/>
      <c r="B1451" s="236" t="str">
        <f>IF(LEN(A1451)=0,"",INDEX('Smelter Look-up'!$A:$A,MATCH($A1451,'Smelter Look-up'!$E:$E,0)))</f>
        <v/>
      </c>
      <c r="C1451" s="242" t="str">
        <f>IF(LEN(A1451)=0,"",INDEX('Smelter Look-up'!$C:$C,MATCH($A1451,'Smelter Look-up'!$E:$E,0)))</f>
        <v/>
      </c>
      <c r="D1451" s="236"/>
      <c r="E1451" s="236" t="str">
        <f ca="1">IF(ISERROR($V1451),"",OFFSET('Smelter Look-up'!$D$4,$V1451-4,0)&amp;"")</f>
        <v/>
      </c>
      <c r="F1451" s="236" t="str">
        <f ca="1">IF(ISERROR($V1451),"",OFFSET('Smelter Look-up'!$E$4,$V1451-4,0))</f>
        <v/>
      </c>
      <c r="G1451" s="236" t="str">
        <f ca="1">IF(C1451=$X$4,"Enter smelter details", IF(ISERROR($V1451),"",OFFSET('Smelter Look-up'!$F$4,$V1451-4,0)))</f>
        <v/>
      </c>
      <c r="H1451" s="237" t="str">
        <f ca="1">IF(ISERROR($V1451),"",OFFSET('Smelter Look-up'!$G$4,$V1451-4,0))</f>
        <v/>
      </c>
      <c r="I1451" s="238" t="str">
        <f ca="1">IF(ISERROR($V1451),"",OFFSET('Smelter Look-up'!$H$4,$V1451-4,0))</f>
        <v/>
      </c>
      <c r="J1451" s="238" t="str">
        <f ca="1">IF(ISERROR($V1451),"",OFFSET('Smelter Look-up'!$I$4,$V1451-4,0))</f>
        <v/>
      </c>
      <c r="K1451" s="240"/>
      <c r="L1451" s="240"/>
      <c r="M1451" s="240"/>
      <c r="N1451" s="240"/>
      <c r="O1451" s="240"/>
      <c r="P1451" s="239"/>
      <c r="Q1451" s="241"/>
      <c r="R1451" s="236" t="str">
        <f ca="1">IF(ISERROR($V1451),"",OFFSET('Smelter Look-up'!$C$4,$V1451-4,0)&amp;"")</f>
        <v/>
      </c>
      <c r="S1451" s="250" t="str">
        <f t="shared" ca="1" si="66"/>
        <v/>
      </c>
      <c r="T1451" s="250" t="str">
        <f ca="1">IF(B1451="","",IF(ISERROR(MATCH($J1451,SorP!$B$1:$B$6230,0)),"",INDIRECT("'SorP'!$A$"&amp;MATCH($J1451,SorP!$B$1:$B$6230,0))))</f>
        <v/>
      </c>
      <c r="U1451" s="280"/>
      <c r="V1451" s="281" t="e">
        <f>IF(C1451="",NA(),MATCH($B1451&amp;$C1451,'Smelter Look-up'!$J:$J,0))</f>
        <v>#N/A</v>
      </c>
      <c r="W1451" s="282"/>
      <c r="X1451" s="282">
        <f t="shared" ca="1" si="67"/>
        <v>0</v>
      </c>
      <c r="Y1451" s="282"/>
      <c r="Z1451" s="282"/>
      <c r="AB1451" s="284" t="str">
        <f t="shared" si="68"/>
        <v/>
      </c>
    </row>
    <row r="1452" spans="1:28" s="283" customFormat="1" ht="20.25">
      <c r="A1452" s="235"/>
      <c r="B1452" s="236" t="str">
        <f>IF(LEN(A1452)=0,"",INDEX('Smelter Look-up'!$A:$A,MATCH($A1452,'Smelter Look-up'!$E:$E,0)))</f>
        <v/>
      </c>
      <c r="C1452" s="242" t="str">
        <f>IF(LEN(A1452)=0,"",INDEX('Smelter Look-up'!$C:$C,MATCH($A1452,'Smelter Look-up'!$E:$E,0)))</f>
        <v/>
      </c>
      <c r="D1452" s="236"/>
      <c r="E1452" s="236" t="str">
        <f ca="1">IF(ISERROR($V1452),"",OFFSET('Smelter Look-up'!$D$4,$V1452-4,0)&amp;"")</f>
        <v/>
      </c>
      <c r="F1452" s="236" t="str">
        <f ca="1">IF(ISERROR($V1452),"",OFFSET('Smelter Look-up'!$E$4,$V1452-4,0))</f>
        <v/>
      </c>
      <c r="G1452" s="236" t="str">
        <f ca="1">IF(C1452=$X$4,"Enter smelter details", IF(ISERROR($V1452),"",OFFSET('Smelter Look-up'!$F$4,$V1452-4,0)))</f>
        <v/>
      </c>
      <c r="H1452" s="237" t="str">
        <f ca="1">IF(ISERROR($V1452),"",OFFSET('Smelter Look-up'!$G$4,$V1452-4,0))</f>
        <v/>
      </c>
      <c r="I1452" s="238" t="str">
        <f ca="1">IF(ISERROR($V1452),"",OFFSET('Smelter Look-up'!$H$4,$V1452-4,0))</f>
        <v/>
      </c>
      <c r="J1452" s="238" t="str">
        <f ca="1">IF(ISERROR($V1452),"",OFFSET('Smelter Look-up'!$I$4,$V1452-4,0))</f>
        <v/>
      </c>
      <c r="K1452" s="240"/>
      <c r="L1452" s="240"/>
      <c r="M1452" s="240"/>
      <c r="N1452" s="240"/>
      <c r="O1452" s="240"/>
      <c r="P1452" s="239"/>
      <c r="Q1452" s="241"/>
      <c r="R1452" s="236" t="str">
        <f ca="1">IF(ISERROR($V1452),"",OFFSET('Smelter Look-up'!$C$4,$V1452-4,0)&amp;"")</f>
        <v/>
      </c>
      <c r="S1452" s="250" t="str">
        <f t="shared" ca="1" si="66"/>
        <v/>
      </c>
      <c r="T1452" s="250" t="str">
        <f ca="1">IF(B1452="","",IF(ISERROR(MATCH($J1452,SorP!$B$1:$B$6230,0)),"",INDIRECT("'SorP'!$A$"&amp;MATCH($J1452,SorP!$B$1:$B$6230,0))))</f>
        <v/>
      </c>
      <c r="U1452" s="280"/>
      <c r="V1452" s="281" t="e">
        <f>IF(C1452="",NA(),MATCH($B1452&amp;$C1452,'Smelter Look-up'!$J:$J,0))</f>
        <v>#N/A</v>
      </c>
      <c r="W1452" s="282"/>
      <c r="X1452" s="282">
        <f t="shared" ca="1" si="67"/>
        <v>0</v>
      </c>
      <c r="Y1452" s="282"/>
      <c r="Z1452" s="282"/>
      <c r="AB1452" s="284" t="str">
        <f t="shared" si="68"/>
        <v/>
      </c>
    </row>
    <row r="1453" spans="1:28" s="283" customFormat="1" ht="20.25">
      <c r="A1453" s="235"/>
      <c r="B1453" s="236" t="str">
        <f>IF(LEN(A1453)=0,"",INDEX('Smelter Look-up'!$A:$A,MATCH($A1453,'Smelter Look-up'!$E:$E,0)))</f>
        <v/>
      </c>
      <c r="C1453" s="242" t="str">
        <f>IF(LEN(A1453)=0,"",INDEX('Smelter Look-up'!$C:$C,MATCH($A1453,'Smelter Look-up'!$E:$E,0)))</f>
        <v/>
      </c>
      <c r="D1453" s="236"/>
      <c r="E1453" s="236" t="str">
        <f ca="1">IF(ISERROR($V1453),"",OFFSET('Smelter Look-up'!$D$4,$V1453-4,0)&amp;"")</f>
        <v/>
      </c>
      <c r="F1453" s="236" t="str">
        <f ca="1">IF(ISERROR($V1453),"",OFFSET('Smelter Look-up'!$E$4,$V1453-4,0))</f>
        <v/>
      </c>
      <c r="G1453" s="236" t="str">
        <f ca="1">IF(C1453=$X$4,"Enter smelter details", IF(ISERROR($V1453),"",OFFSET('Smelter Look-up'!$F$4,$V1453-4,0)))</f>
        <v/>
      </c>
      <c r="H1453" s="237" t="str">
        <f ca="1">IF(ISERROR($V1453),"",OFFSET('Smelter Look-up'!$G$4,$V1453-4,0))</f>
        <v/>
      </c>
      <c r="I1453" s="238" t="str">
        <f ca="1">IF(ISERROR($V1453),"",OFFSET('Smelter Look-up'!$H$4,$V1453-4,0))</f>
        <v/>
      </c>
      <c r="J1453" s="238" t="str">
        <f ca="1">IF(ISERROR($V1453),"",OFFSET('Smelter Look-up'!$I$4,$V1453-4,0))</f>
        <v/>
      </c>
      <c r="K1453" s="240"/>
      <c r="L1453" s="240"/>
      <c r="M1453" s="240"/>
      <c r="N1453" s="240"/>
      <c r="O1453" s="240"/>
      <c r="P1453" s="239"/>
      <c r="Q1453" s="241"/>
      <c r="R1453" s="236" t="str">
        <f ca="1">IF(ISERROR($V1453),"",OFFSET('Smelter Look-up'!$C$4,$V1453-4,0)&amp;"")</f>
        <v/>
      </c>
      <c r="S1453" s="250" t="str">
        <f t="shared" ca="1" si="66"/>
        <v/>
      </c>
      <c r="T1453" s="250" t="str">
        <f ca="1">IF(B1453="","",IF(ISERROR(MATCH($J1453,SorP!$B$1:$B$6230,0)),"",INDIRECT("'SorP'!$A$"&amp;MATCH($J1453,SorP!$B$1:$B$6230,0))))</f>
        <v/>
      </c>
      <c r="U1453" s="280"/>
      <c r="V1453" s="281" t="e">
        <f>IF(C1453="",NA(),MATCH($B1453&amp;$C1453,'Smelter Look-up'!$J:$J,0))</f>
        <v>#N/A</v>
      </c>
      <c r="W1453" s="282"/>
      <c r="X1453" s="282">
        <f t="shared" ca="1" si="67"/>
        <v>0</v>
      </c>
      <c r="Y1453" s="282"/>
      <c r="Z1453" s="282"/>
      <c r="AB1453" s="284" t="str">
        <f t="shared" si="68"/>
        <v/>
      </c>
    </row>
    <row r="1454" spans="1:28" s="283" customFormat="1" ht="20.25">
      <c r="A1454" s="235"/>
      <c r="B1454" s="236" t="str">
        <f>IF(LEN(A1454)=0,"",INDEX('Smelter Look-up'!$A:$A,MATCH($A1454,'Smelter Look-up'!$E:$E,0)))</f>
        <v/>
      </c>
      <c r="C1454" s="242" t="str">
        <f>IF(LEN(A1454)=0,"",INDEX('Smelter Look-up'!$C:$C,MATCH($A1454,'Smelter Look-up'!$E:$E,0)))</f>
        <v/>
      </c>
      <c r="D1454" s="236"/>
      <c r="E1454" s="236" t="str">
        <f ca="1">IF(ISERROR($V1454),"",OFFSET('Smelter Look-up'!$D$4,$V1454-4,0)&amp;"")</f>
        <v/>
      </c>
      <c r="F1454" s="236" t="str">
        <f ca="1">IF(ISERROR($V1454),"",OFFSET('Smelter Look-up'!$E$4,$V1454-4,0))</f>
        <v/>
      </c>
      <c r="G1454" s="236" t="str">
        <f ca="1">IF(C1454=$X$4,"Enter smelter details", IF(ISERROR($V1454),"",OFFSET('Smelter Look-up'!$F$4,$V1454-4,0)))</f>
        <v/>
      </c>
      <c r="H1454" s="237" t="str">
        <f ca="1">IF(ISERROR($V1454),"",OFFSET('Smelter Look-up'!$G$4,$V1454-4,0))</f>
        <v/>
      </c>
      <c r="I1454" s="238" t="str">
        <f ca="1">IF(ISERROR($V1454),"",OFFSET('Smelter Look-up'!$H$4,$V1454-4,0))</f>
        <v/>
      </c>
      <c r="J1454" s="238" t="str">
        <f ca="1">IF(ISERROR($V1454),"",OFFSET('Smelter Look-up'!$I$4,$V1454-4,0))</f>
        <v/>
      </c>
      <c r="K1454" s="240"/>
      <c r="L1454" s="240"/>
      <c r="M1454" s="240"/>
      <c r="N1454" s="240"/>
      <c r="O1454" s="240"/>
      <c r="P1454" s="239"/>
      <c r="Q1454" s="241"/>
      <c r="R1454" s="236" t="str">
        <f ca="1">IF(ISERROR($V1454),"",OFFSET('Smelter Look-up'!$C$4,$V1454-4,0)&amp;"")</f>
        <v/>
      </c>
      <c r="S1454" s="250" t="str">
        <f t="shared" ca="1" si="66"/>
        <v/>
      </c>
      <c r="T1454" s="250" t="str">
        <f ca="1">IF(B1454="","",IF(ISERROR(MATCH($J1454,SorP!$B$1:$B$6230,0)),"",INDIRECT("'SorP'!$A$"&amp;MATCH($J1454,SorP!$B$1:$B$6230,0))))</f>
        <v/>
      </c>
      <c r="U1454" s="280"/>
      <c r="V1454" s="281" t="e">
        <f>IF(C1454="",NA(),MATCH($B1454&amp;$C1454,'Smelter Look-up'!$J:$J,0))</f>
        <v>#N/A</v>
      </c>
      <c r="W1454" s="282"/>
      <c r="X1454" s="282">
        <f t="shared" ca="1" si="67"/>
        <v>0</v>
      </c>
      <c r="Y1454" s="282"/>
      <c r="Z1454" s="282"/>
      <c r="AB1454" s="284" t="str">
        <f t="shared" si="68"/>
        <v/>
      </c>
    </row>
    <row r="1455" spans="1:28" s="283" customFormat="1" ht="20.25">
      <c r="A1455" s="235"/>
      <c r="B1455" s="236" t="str">
        <f>IF(LEN(A1455)=0,"",INDEX('Smelter Look-up'!$A:$A,MATCH($A1455,'Smelter Look-up'!$E:$E,0)))</f>
        <v/>
      </c>
      <c r="C1455" s="242" t="str">
        <f>IF(LEN(A1455)=0,"",INDEX('Smelter Look-up'!$C:$C,MATCH($A1455,'Smelter Look-up'!$E:$E,0)))</f>
        <v/>
      </c>
      <c r="D1455" s="236"/>
      <c r="E1455" s="236" t="str">
        <f ca="1">IF(ISERROR($V1455),"",OFFSET('Smelter Look-up'!$D$4,$V1455-4,0)&amp;"")</f>
        <v/>
      </c>
      <c r="F1455" s="236" t="str">
        <f ca="1">IF(ISERROR($V1455),"",OFFSET('Smelter Look-up'!$E$4,$V1455-4,0))</f>
        <v/>
      </c>
      <c r="G1455" s="236" t="str">
        <f ca="1">IF(C1455=$X$4,"Enter smelter details", IF(ISERROR($V1455),"",OFFSET('Smelter Look-up'!$F$4,$V1455-4,0)))</f>
        <v/>
      </c>
      <c r="H1455" s="237" t="str">
        <f ca="1">IF(ISERROR($V1455),"",OFFSET('Smelter Look-up'!$G$4,$V1455-4,0))</f>
        <v/>
      </c>
      <c r="I1455" s="238" t="str">
        <f ca="1">IF(ISERROR($V1455),"",OFFSET('Smelter Look-up'!$H$4,$V1455-4,0))</f>
        <v/>
      </c>
      <c r="J1455" s="238" t="str">
        <f ca="1">IF(ISERROR($V1455),"",OFFSET('Smelter Look-up'!$I$4,$V1455-4,0))</f>
        <v/>
      </c>
      <c r="K1455" s="240"/>
      <c r="L1455" s="240"/>
      <c r="M1455" s="240"/>
      <c r="N1455" s="240"/>
      <c r="O1455" s="240"/>
      <c r="P1455" s="239"/>
      <c r="Q1455" s="241"/>
      <c r="R1455" s="236" t="str">
        <f ca="1">IF(ISERROR($V1455),"",OFFSET('Smelter Look-up'!$C$4,$V1455-4,0)&amp;"")</f>
        <v/>
      </c>
      <c r="S1455" s="250" t="str">
        <f t="shared" ca="1" si="66"/>
        <v/>
      </c>
      <c r="T1455" s="250" t="str">
        <f ca="1">IF(B1455="","",IF(ISERROR(MATCH($J1455,SorP!$B$1:$B$6230,0)),"",INDIRECT("'SorP'!$A$"&amp;MATCH($J1455,SorP!$B$1:$B$6230,0))))</f>
        <v/>
      </c>
      <c r="U1455" s="280"/>
      <c r="V1455" s="281" t="e">
        <f>IF(C1455="",NA(),MATCH($B1455&amp;$C1455,'Smelter Look-up'!$J:$J,0))</f>
        <v>#N/A</v>
      </c>
      <c r="W1455" s="282"/>
      <c r="X1455" s="282">
        <f t="shared" ca="1" si="67"/>
        <v>0</v>
      </c>
      <c r="Y1455" s="282"/>
      <c r="Z1455" s="282"/>
      <c r="AB1455" s="284" t="str">
        <f t="shared" si="68"/>
        <v/>
      </c>
    </row>
    <row r="1456" spans="1:28" s="283" customFormat="1" ht="20.25">
      <c r="A1456" s="235"/>
      <c r="B1456" s="236" t="str">
        <f>IF(LEN(A1456)=0,"",INDEX('Smelter Look-up'!$A:$A,MATCH($A1456,'Smelter Look-up'!$E:$E,0)))</f>
        <v/>
      </c>
      <c r="C1456" s="242" t="str">
        <f>IF(LEN(A1456)=0,"",INDEX('Smelter Look-up'!$C:$C,MATCH($A1456,'Smelter Look-up'!$E:$E,0)))</f>
        <v/>
      </c>
      <c r="D1456" s="236"/>
      <c r="E1456" s="236" t="str">
        <f ca="1">IF(ISERROR($V1456),"",OFFSET('Smelter Look-up'!$D$4,$V1456-4,0)&amp;"")</f>
        <v/>
      </c>
      <c r="F1456" s="236" t="str">
        <f ca="1">IF(ISERROR($V1456),"",OFFSET('Smelter Look-up'!$E$4,$V1456-4,0))</f>
        <v/>
      </c>
      <c r="G1456" s="236" t="str">
        <f ca="1">IF(C1456=$X$4,"Enter smelter details", IF(ISERROR($V1456),"",OFFSET('Smelter Look-up'!$F$4,$V1456-4,0)))</f>
        <v/>
      </c>
      <c r="H1456" s="237" t="str">
        <f ca="1">IF(ISERROR($V1456),"",OFFSET('Smelter Look-up'!$G$4,$V1456-4,0))</f>
        <v/>
      </c>
      <c r="I1456" s="238" t="str">
        <f ca="1">IF(ISERROR($V1456),"",OFFSET('Smelter Look-up'!$H$4,$V1456-4,0))</f>
        <v/>
      </c>
      <c r="J1456" s="238" t="str">
        <f ca="1">IF(ISERROR($V1456),"",OFFSET('Smelter Look-up'!$I$4,$V1456-4,0))</f>
        <v/>
      </c>
      <c r="K1456" s="240"/>
      <c r="L1456" s="240"/>
      <c r="M1456" s="240"/>
      <c r="N1456" s="240"/>
      <c r="O1456" s="240"/>
      <c r="P1456" s="239"/>
      <c r="Q1456" s="241"/>
      <c r="R1456" s="236" t="str">
        <f ca="1">IF(ISERROR($V1456),"",OFFSET('Smelter Look-up'!$C$4,$V1456-4,0)&amp;"")</f>
        <v/>
      </c>
      <c r="S1456" s="250" t="str">
        <f t="shared" ca="1" si="66"/>
        <v/>
      </c>
      <c r="T1456" s="250" t="str">
        <f ca="1">IF(B1456="","",IF(ISERROR(MATCH($J1456,SorP!$B$1:$B$6230,0)),"",INDIRECT("'SorP'!$A$"&amp;MATCH($J1456,SorP!$B$1:$B$6230,0))))</f>
        <v/>
      </c>
      <c r="U1456" s="280"/>
      <c r="V1456" s="281" t="e">
        <f>IF(C1456="",NA(),MATCH($B1456&amp;$C1456,'Smelter Look-up'!$J:$J,0))</f>
        <v>#N/A</v>
      </c>
      <c r="W1456" s="282"/>
      <c r="X1456" s="282">
        <f t="shared" ca="1" si="67"/>
        <v>0</v>
      </c>
      <c r="Y1456" s="282"/>
      <c r="Z1456" s="282"/>
      <c r="AB1456" s="284" t="str">
        <f t="shared" si="68"/>
        <v/>
      </c>
    </row>
    <row r="1457" spans="1:28" s="283" customFormat="1" ht="20.25">
      <c r="A1457" s="235"/>
      <c r="B1457" s="236" t="str">
        <f>IF(LEN(A1457)=0,"",INDEX('Smelter Look-up'!$A:$A,MATCH($A1457,'Smelter Look-up'!$E:$E,0)))</f>
        <v/>
      </c>
      <c r="C1457" s="242" t="str">
        <f>IF(LEN(A1457)=0,"",INDEX('Smelter Look-up'!$C:$C,MATCH($A1457,'Smelter Look-up'!$E:$E,0)))</f>
        <v/>
      </c>
      <c r="D1457" s="236"/>
      <c r="E1457" s="236" t="str">
        <f ca="1">IF(ISERROR($V1457),"",OFFSET('Smelter Look-up'!$D$4,$V1457-4,0)&amp;"")</f>
        <v/>
      </c>
      <c r="F1457" s="236" t="str">
        <f ca="1">IF(ISERROR($V1457),"",OFFSET('Smelter Look-up'!$E$4,$V1457-4,0))</f>
        <v/>
      </c>
      <c r="G1457" s="236" t="str">
        <f ca="1">IF(C1457=$X$4,"Enter smelter details", IF(ISERROR($V1457),"",OFFSET('Smelter Look-up'!$F$4,$V1457-4,0)))</f>
        <v/>
      </c>
      <c r="H1457" s="237" t="str">
        <f ca="1">IF(ISERROR($V1457),"",OFFSET('Smelter Look-up'!$G$4,$V1457-4,0))</f>
        <v/>
      </c>
      <c r="I1457" s="238" t="str">
        <f ca="1">IF(ISERROR($V1457),"",OFFSET('Smelter Look-up'!$H$4,$V1457-4,0))</f>
        <v/>
      </c>
      <c r="J1457" s="238" t="str">
        <f ca="1">IF(ISERROR($V1457),"",OFFSET('Smelter Look-up'!$I$4,$V1457-4,0))</f>
        <v/>
      </c>
      <c r="K1457" s="240"/>
      <c r="L1457" s="240"/>
      <c r="M1457" s="240"/>
      <c r="N1457" s="240"/>
      <c r="O1457" s="240"/>
      <c r="P1457" s="239"/>
      <c r="Q1457" s="241"/>
      <c r="R1457" s="236" t="str">
        <f ca="1">IF(ISERROR($V1457),"",OFFSET('Smelter Look-up'!$C$4,$V1457-4,0)&amp;"")</f>
        <v/>
      </c>
      <c r="S1457" s="250" t="str">
        <f t="shared" ca="1" si="66"/>
        <v/>
      </c>
      <c r="T1457" s="250" t="str">
        <f ca="1">IF(B1457="","",IF(ISERROR(MATCH($J1457,SorP!$B$1:$B$6230,0)),"",INDIRECT("'SorP'!$A$"&amp;MATCH($J1457,SorP!$B$1:$B$6230,0))))</f>
        <v/>
      </c>
      <c r="U1457" s="280"/>
      <c r="V1457" s="281" t="e">
        <f>IF(C1457="",NA(),MATCH($B1457&amp;$C1457,'Smelter Look-up'!$J:$J,0))</f>
        <v>#N/A</v>
      </c>
      <c r="W1457" s="282"/>
      <c r="X1457" s="282">
        <f t="shared" ca="1" si="67"/>
        <v>0</v>
      </c>
      <c r="Y1457" s="282"/>
      <c r="Z1457" s="282"/>
      <c r="AB1457" s="284" t="str">
        <f t="shared" si="68"/>
        <v/>
      </c>
    </row>
    <row r="1458" spans="1:28" s="283" customFormat="1" ht="20.25">
      <c r="A1458" s="235"/>
      <c r="B1458" s="236" t="str">
        <f>IF(LEN(A1458)=0,"",INDEX('Smelter Look-up'!$A:$A,MATCH($A1458,'Smelter Look-up'!$E:$E,0)))</f>
        <v/>
      </c>
      <c r="C1458" s="242" t="str">
        <f>IF(LEN(A1458)=0,"",INDEX('Smelter Look-up'!$C:$C,MATCH($A1458,'Smelter Look-up'!$E:$E,0)))</f>
        <v/>
      </c>
      <c r="D1458" s="236"/>
      <c r="E1458" s="236" t="str">
        <f ca="1">IF(ISERROR($V1458),"",OFFSET('Smelter Look-up'!$D$4,$V1458-4,0)&amp;"")</f>
        <v/>
      </c>
      <c r="F1458" s="236" t="str">
        <f ca="1">IF(ISERROR($V1458),"",OFFSET('Smelter Look-up'!$E$4,$V1458-4,0))</f>
        <v/>
      </c>
      <c r="G1458" s="236" t="str">
        <f ca="1">IF(C1458=$X$4,"Enter smelter details", IF(ISERROR($V1458),"",OFFSET('Smelter Look-up'!$F$4,$V1458-4,0)))</f>
        <v/>
      </c>
      <c r="H1458" s="237" t="str">
        <f ca="1">IF(ISERROR($V1458),"",OFFSET('Smelter Look-up'!$G$4,$V1458-4,0))</f>
        <v/>
      </c>
      <c r="I1458" s="238" t="str">
        <f ca="1">IF(ISERROR($V1458),"",OFFSET('Smelter Look-up'!$H$4,$V1458-4,0))</f>
        <v/>
      </c>
      <c r="J1458" s="238" t="str">
        <f ca="1">IF(ISERROR($V1458),"",OFFSET('Smelter Look-up'!$I$4,$V1458-4,0))</f>
        <v/>
      </c>
      <c r="K1458" s="240"/>
      <c r="L1458" s="240"/>
      <c r="M1458" s="240"/>
      <c r="N1458" s="240"/>
      <c r="O1458" s="240"/>
      <c r="P1458" s="239"/>
      <c r="Q1458" s="241"/>
      <c r="R1458" s="236" t="str">
        <f ca="1">IF(ISERROR($V1458),"",OFFSET('Smelter Look-up'!$C$4,$V1458-4,0)&amp;"")</f>
        <v/>
      </c>
      <c r="S1458" s="250" t="str">
        <f t="shared" ca="1" si="66"/>
        <v/>
      </c>
      <c r="T1458" s="250" t="str">
        <f ca="1">IF(B1458="","",IF(ISERROR(MATCH($J1458,SorP!$B$1:$B$6230,0)),"",INDIRECT("'SorP'!$A$"&amp;MATCH($J1458,SorP!$B$1:$B$6230,0))))</f>
        <v/>
      </c>
      <c r="U1458" s="280"/>
      <c r="V1458" s="281" t="e">
        <f>IF(C1458="",NA(),MATCH($B1458&amp;$C1458,'Smelter Look-up'!$J:$J,0))</f>
        <v>#N/A</v>
      </c>
      <c r="W1458" s="282"/>
      <c r="X1458" s="282">
        <f t="shared" ca="1" si="67"/>
        <v>0</v>
      </c>
      <c r="Y1458" s="282"/>
      <c r="Z1458" s="282"/>
      <c r="AB1458" s="284" t="str">
        <f t="shared" si="68"/>
        <v/>
      </c>
    </row>
    <row r="1459" spans="1:28" s="283" customFormat="1" ht="20.25">
      <c r="A1459" s="235"/>
      <c r="B1459" s="236" t="str">
        <f>IF(LEN(A1459)=0,"",INDEX('Smelter Look-up'!$A:$A,MATCH($A1459,'Smelter Look-up'!$E:$E,0)))</f>
        <v/>
      </c>
      <c r="C1459" s="242" t="str">
        <f>IF(LEN(A1459)=0,"",INDEX('Smelter Look-up'!$C:$C,MATCH($A1459,'Smelter Look-up'!$E:$E,0)))</f>
        <v/>
      </c>
      <c r="D1459" s="236"/>
      <c r="E1459" s="236" t="str">
        <f ca="1">IF(ISERROR($V1459),"",OFFSET('Smelter Look-up'!$D$4,$V1459-4,0)&amp;"")</f>
        <v/>
      </c>
      <c r="F1459" s="236" t="str">
        <f ca="1">IF(ISERROR($V1459),"",OFFSET('Smelter Look-up'!$E$4,$V1459-4,0))</f>
        <v/>
      </c>
      <c r="G1459" s="236" t="str">
        <f ca="1">IF(C1459=$X$4,"Enter smelter details", IF(ISERROR($V1459),"",OFFSET('Smelter Look-up'!$F$4,$V1459-4,0)))</f>
        <v/>
      </c>
      <c r="H1459" s="237" t="str">
        <f ca="1">IF(ISERROR($V1459),"",OFFSET('Smelter Look-up'!$G$4,$V1459-4,0))</f>
        <v/>
      </c>
      <c r="I1459" s="238" t="str">
        <f ca="1">IF(ISERROR($V1459),"",OFFSET('Smelter Look-up'!$H$4,$V1459-4,0))</f>
        <v/>
      </c>
      <c r="J1459" s="238" t="str">
        <f ca="1">IF(ISERROR($V1459),"",OFFSET('Smelter Look-up'!$I$4,$V1459-4,0))</f>
        <v/>
      </c>
      <c r="K1459" s="240"/>
      <c r="L1459" s="240"/>
      <c r="M1459" s="240"/>
      <c r="N1459" s="240"/>
      <c r="O1459" s="240"/>
      <c r="P1459" s="239"/>
      <c r="Q1459" s="241"/>
      <c r="R1459" s="236" t="str">
        <f ca="1">IF(ISERROR($V1459),"",OFFSET('Smelter Look-up'!$C$4,$V1459-4,0)&amp;"")</f>
        <v/>
      </c>
      <c r="S1459" s="250" t="str">
        <f t="shared" ca="1" si="66"/>
        <v/>
      </c>
      <c r="T1459" s="250" t="str">
        <f ca="1">IF(B1459="","",IF(ISERROR(MATCH($J1459,SorP!$B$1:$B$6230,0)),"",INDIRECT("'SorP'!$A$"&amp;MATCH($J1459,SorP!$B$1:$B$6230,0))))</f>
        <v/>
      </c>
      <c r="U1459" s="280"/>
      <c r="V1459" s="281" t="e">
        <f>IF(C1459="",NA(),MATCH($B1459&amp;$C1459,'Smelter Look-up'!$J:$J,0))</f>
        <v>#N/A</v>
      </c>
      <c r="W1459" s="282"/>
      <c r="X1459" s="282">
        <f t="shared" ca="1" si="67"/>
        <v>0</v>
      </c>
      <c r="Y1459" s="282"/>
      <c r="Z1459" s="282"/>
      <c r="AB1459" s="284" t="str">
        <f t="shared" si="68"/>
        <v/>
      </c>
    </row>
    <row r="1460" spans="1:28" s="283" customFormat="1" ht="20.25">
      <c r="A1460" s="235"/>
      <c r="B1460" s="236" t="str">
        <f>IF(LEN(A1460)=0,"",INDEX('Smelter Look-up'!$A:$A,MATCH($A1460,'Smelter Look-up'!$E:$E,0)))</f>
        <v/>
      </c>
      <c r="C1460" s="242" t="str">
        <f>IF(LEN(A1460)=0,"",INDEX('Smelter Look-up'!$C:$C,MATCH($A1460,'Smelter Look-up'!$E:$E,0)))</f>
        <v/>
      </c>
      <c r="D1460" s="236"/>
      <c r="E1460" s="236" t="str">
        <f ca="1">IF(ISERROR($V1460),"",OFFSET('Smelter Look-up'!$D$4,$V1460-4,0)&amp;"")</f>
        <v/>
      </c>
      <c r="F1460" s="236" t="str">
        <f ca="1">IF(ISERROR($V1460),"",OFFSET('Smelter Look-up'!$E$4,$V1460-4,0))</f>
        <v/>
      </c>
      <c r="G1460" s="236" t="str">
        <f ca="1">IF(C1460=$X$4,"Enter smelter details", IF(ISERROR($V1460),"",OFFSET('Smelter Look-up'!$F$4,$V1460-4,0)))</f>
        <v/>
      </c>
      <c r="H1460" s="237" t="str">
        <f ca="1">IF(ISERROR($V1460),"",OFFSET('Smelter Look-up'!$G$4,$V1460-4,0))</f>
        <v/>
      </c>
      <c r="I1460" s="238" t="str">
        <f ca="1">IF(ISERROR($V1460),"",OFFSET('Smelter Look-up'!$H$4,$V1460-4,0))</f>
        <v/>
      </c>
      <c r="J1460" s="238" t="str">
        <f ca="1">IF(ISERROR($V1460),"",OFFSET('Smelter Look-up'!$I$4,$V1460-4,0))</f>
        <v/>
      </c>
      <c r="K1460" s="240"/>
      <c r="L1460" s="240"/>
      <c r="M1460" s="240"/>
      <c r="N1460" s="240"/>
      <c r="O1460" s="240"/>
      <c r="P1460" s="239"/>
      <c r="Q1460" s="241"/>
      <c r="R1460" s="236" t="str">
        <f ca="1">IF(ISERROR($V1460),"",OFFSET('Smelter Look-up'!$C$4,$V1460-4,0)&amp;"")</f>
        <v/>
      </c>
      <c r="S1460" s="250" t="str">
        <f t="shared" ca="1" si="66"/>
        <v/>
      </c>
      <c r="T1460" s="250" t="str">
        <f ca="1">IF(B1460="","",IF(ISERROR(MATCH($J1460,SorP!$B$1:$B$6230,0)),"",INDIRECT("'SorP'!$A$"&amp;MATCH($J1460,SorP!$B$1:$B$6230,0))))</f>
        <v/>
      </c>
      <c r="U1460" s="280"/>
      <c r="V1460" s="281" t="e">
        <f>IF(C1460="",NA(),MATCH($B1460&amp;$C1460,'Smelter Look-up'!$J:$J,0))</f>
        <v>#N/A</v>
      </c>
      <c r="W1460" s="282"/>
      <c r="X1460" s="282">
        <f t="shared" ca="1" si="67"/>
        <v>0</v>
      </c>
      <c r="Y1460" s="282"/>
      <c r="Z1460" s="282"/>
      <c r="AB1460" s="284" t="str">
        <f t="shared" si="68"/>
        <v/>
      </c>
    </row>
    <row r="1461" spans="1:28" s="283" customFormat="1" ht="20.25">
      <c r="A1461" s="235"/>
      <c r="B1461" s="236" t="str">
        <f>IF(LEN(A1461)=0,"",INDEX('Smelter Look-up'!$A:$A,MATCH($A1461,'Smelter Look-up'!$E:$E,0)))</f>
        <v/>
      </c>
      <c r="C1461" s="242" t="str">
        <f>IF(LEN(A1461)=0,"",INDEX('Smelter Look-up'!$C:$C,MATCH($A1461,'Smelter Look-up'!$E:$E,0)))</f>
        <v/>
      </c>
      <c r="D1461" s="236"/>
      <c r="E1461" s="236" t="str">
        <f ca="1">IF(ISERROR($V1461),"",OFFSET('Smelter Look-up'!$D$4,$V1461-4,0)&amp;"")</f>
        <v/>
      </c>
      <c r="F1461" s="236" t="str">
        <f ca="1">IF(ISERROR($V1461),"",OFFSET('Smelter Look-up'!$E$4,$V1461-4,0))</f>
        <v/>
      </c>
      <c r="G1461" s="236" t="str">
        <f ca="1">IF(C1461=$X$4,"Enter smelter details", IF(ISERROR($V1461),"",OFFSET('Smelter Look-up'!$F$4,$V1461-4,0)))</f>
        <v/>
      </c>
      <c r="H1461" s="237" t="str">
        <f ca="1">IF(ISERROR($V1461),"",OFFSET('Smelter Look-up'!$G$4,$V1461-4,0))</f>
        <v/>
      </c>
      <c r="I1461" s="238" t="str">
        <f ca="1">IF(ISERROR($V1461),"",OFFSET('Smelter Look-up'!$H$4,$V1461-4,0))</f>
        <v/>
      </c>
      <c r="J1461" s="238" t="str">
        <f ca="1">IF(ISERROR($V1461),"",OFFSET('Smelter Look-up'!$I$4,$V1461-4,0))</f>
        <v/>
      </c>
      <c r="K1461" s="240"/>
      <c r="L1461" s="240"/>
      <c r="M1461" s="240"/>
      <c r="N1461" s="240"/>
      <c r="O1461" s="240"/>
      <c r="P1461" s="239"/>
      <c r="Q1461" s="241"/>
      <c r="R1461" s="236" t="str">
        <f ca="1">IF(ISERROR($V1461),"",OFFSET('Smelter Look-up'!$C$4,$V1461-4,0)&amp;"")</f>
        <v/>
      </c>
      <c r="S1461" s="250" t="str">
        <f t="shared" ca="1" si="66"/>
        <v/>
      </c>
      <c r="T1461" s="250" t="str">
        <f ca="1">IF(B1461="","",IF(ISERROR(MATCH($J1461,SorP!$B$1:$B$6230,0)),"",INDIRECT("'SorP'!$A$"&amp;MATCH($J1461,SorP!$B$1:$B$6230,0))))</f>
        <v/>
      </c>
      <c r="U1461" s="280"/>
      <c r="V1461" s="281" t="e">
        <f>IF(C1461="",NA(),MATCH($B1461&amp;$C1461,'Smelter Look-up'!$J:$J,0))</f>
        <v>#N/A</v>
      </c>
      <c r="W1461" s="282"/>
      <c r="X1461" s="282">
        <f t="shared" ca="1" si="67"/>
        <v>0</v>
      </c>
      <c r="Y1461" s="282"/>
      <c r="Z1461" s="282"/>
      <c r="AB1461" s="284" t="str">
        <f t="shared" si="68"/>
        <v/>
      </c>
    </row>
    <row r="1462" spans="1:28" s="283" customFormat="1" ht="20.25">
      <c r="A1462" s="235"/>
      <c r="B1462" s="236" t="str">
        <f>IF(LEN(A1462)=0,"",INDEX('Smelter Look-up'!$A:$A,MATCH($A1462,'Smelter Look-up'!$E:$E,0)))</f>
        <v/>
      </c>
      <c r="C1462" s="242" t="str">
        <f>IF(LEN(A1462)=0,"",INDEX('Smelter Look-up'!$C:$C,MATCH($A1462,'Smelter Look-up'!$E:$E,0)))</f>
        <v/>
      </c>
      <c r="D1462" s="236"/>
      <c r="E1462" s="236" t="str">
        <f ca="1">IF(ISERROR($V1462),"",OFFSET('Smelter Look-up'!$D$4,$V1462-4,0)&amp;"")</f>
        <v/>
      </c>
      <c r="F1462" s="236" t="str">
        <f ca="1">IF(ISERROR($V1462),"",OFFSET('Smelter Look-up'!$E$4,$V1462-4,0))</f>
        <v/>
      </c>
      <c r="G1462" s="236" t="str">
        <f ca="1">IF(C1462=$X$4,"Enter smelter details", IF(ISERROR($V1462),"",OFFSET('Smelter Look-up'!$F$4,$V1462-4,0)))</f>
        <v/>
      </c>
      <c r="H1462" s="237" t="str">
        <f ca="1">IF(ISERROR($V1462),"",OFFSET('Smelter Look-up'!$G$4,$V1462-4,0))</f>
        <v/>
      </c>
      <c r="I1462" s="238" t="str">
        <f ca="1">IF(ISERROR($V1462),"",OFFSET('Smelter Look-up'!$H$4,$V1462-4,0))</f>
        <v/>
      </c>
      <c r="J1462" s="238" t="str">
        <f ca="1">IF(ISERROR($V1462),"",OFFSET('Smelter Look-up'!$I$4,$V1462-4,0))</f>
        <v/>
      </c>
      <c r="K1462" s="240"/>
      <c r="L1462" s="240"/>
      <c r="M1462" s="240"/>
      <c r="N1462" s="240"/>
      <c r="O1462" s="240"/>
      <c r="P1462" s="239"/>
      <c r="Q1462" s="241"/>
      <c r="R1462" s="236" t="str">
        <f ca="1">IF(ISERROR($V1462),"",OFFSET('Smelter Look-up'!$C$4,$V1462-4,0)&amp;"")</f>
        <v/>
      </c>
      <c r="S1462" s="250" t="str">
        <f t="shared" ca="1" si="66"/>
        <v/>
      </c>
      <c r="T1462" s="250" t="str">
        <f ca="1">IF(B1462="","",IF(ISERROR(MATCH($J1462,SorP!$B$1:$B$6230,0)),"",INDIRECT("'SorP'!$A$"&amp;MATCH($J1462,SorP!$B$1:$B$6230,0))))</f>
        <v/>
      </c>
      <c r="U1462" s="280"/>
      <c r="V1462" s="281" t="e">
        <f>IF(C1462="",NA(),MATCH($B1462&amp;$C1462,'Smelter Look-up'!$J:$J,0))</f>
        <v>#N/A</v>
      </c>
      <c r="W1462" s="282"/>
      <c r="X1462" s="282">
        <f t="shared" ca="1" si="67"/>
        <v>0</v>
      </c>
      <c r="Y1462" s="282"/>
      <c r="Z1462" s="282"/>
      <c r="AB1462" s="284" t="str">
        <f t="shared" si="68"/>
        <v/>
      </c>
    </row>
    <row r="1463" spans="1:28" s="283" customFormat="1" ht="20.25">
      <c r="A1463" s="235"/>
      <c r="B1463" s="236" t="str">
        <f>IF(LEN(A1463)=0,"",INDEX('Smelter Look-up'!$A:$A,MATCH($A1463,'Smelter Look-up'!$E:$E,0)))</f>
        <v/>
      </c>
      <c r="C1463" s="242" t="str">
        <f>IF(LEN(A1463)=0,"",INDEX('Smelter Look-up'!$C:$C,MATCH($A1463,'Smelter Look-up'!$E:$E,0)))</f>
        <v/>
      </c>
      <c r="D1463" s="236"/>
      <c r="E1463" s="236" t="str">
        <f ca="1">IF(ISERROR($V1463),"",OFFSET('Smelter Look-up'!$D$4,$V1463-4,0)&amp;"")</f>
        <v/>
      </c>
      <c r="F1463" s="236" t="str">
        <f ca="1">IF(ISERROR($V1463),"",OFFSET('Smelter Look-up'!$E$4,$V1463-4,0))</f>
        <v/>
      </c>
      <c r="G1463" s="236" t="str">
        <f ca="1">IF(C1463=$X$4,"Enter smelter details", IF(ISERROR($V1463),"",OFFSET('Smelter Look-up'!$F$4,$V1463-4,0)))</f>
        <v/>
      </c>
      <c r="H1463" s="237" t="str">
        <f ca="1">IF(ISERROR($V1463),"",OFFSET('Smelter Look-up'!$G$4,$V1463-4,0))</f>
        <v/>
      </c>
      <c r="I1463" s="238" t="str">
        <f ca="1">IF(ISERROR($V1463),"",OFFSET('Smelter Look-up'!$H$4,$V1463-4,0))</f>
        <v/>
      </c>
      <c r="J1463" s="238" t="str">
        <f ca="1">IF(ISERROR($V1463),"",OFFSET('Smelter Look-up'!$I$4,$V1463-4,0))</f>
        <v/>
      </c>
      <c r="K1463" s="240"/>
      <c r="L1463" s="240"/>
      <c r="M1463" s="240"/>
      <c r="N1463" s="240"/>
      <c r="O1463" s="240"/>
      <c r="P1463" s="239"/>
      <c r="Q1463" s="241"/>
      <c r="R1463" s="236" t="str">
        <f ca="1">IF(ISERROR($V1463),"",OFFSET('Smelter Look-up'!$C$4,$V1463-4,0)&amp;"")</f>
        <v/>
      </c>
      <c r="S1463" s="250" t="str">
        <f t="shared" ca="1" si="66"/>
        <v/>
      </c>
      <c r="T1463" s="250" t="str">
        <f ca="1">IF(B1463="","",IF(ISERROR(MATCH($J1463,SorP!$B$1:$B$6230,0)),"",INDIRECT("'SorP'!$A$"&amp;MATCH($J1463,SorP!$B$1:$B$6230,0))))</f>
        <v/>
      </c>
      <c r="U1463" s="280"/>
      <c r="V1463" s="281" t="e">
        <f>IF(C1463="",NA(),MATCH($B1463&amp;$C1463,'Smelter Look-up'!$J:$J,0))</f>
        <v>#N/A</v>
      </c>
      <c r="W1463" s="282"/>
      <c r="X1463" s="282">
        <f t="shared" ca="1" si="67"/>
        <v>0</v>
      </c>
      <c r="Y1463" s="282"/>
      <c r="Z1463" s="282"/>
      <c r="AB1463" s="284" t="str">
        <f t="shared" si="68"/>
        <v/>
      </c>
    </row>
    <row r="1464" spans="1:28" s="283" customFormat="1" ht="20.25">
      <c r="A1464" s="235"/>
      <c r="B1464" s="236" t="str">
        <f>IF(LEN(A1464)=0,"",INDEX('Smelter Look-up'!$A:$A,MATCH($A1464,'Smelter Look-up'!$E:$E,0)))</f>
        <v/>
      </c>
      <c r="C1464" s="242" t="str">
        <f>IF(LEN(A1464)=0,"",INDEX('Smelter Look-up'!$C:$C,MATCH($A1464,'Smelter Look-up'!$E:$E,0)))</f>
        <v/>
      </c>
      <c r="D1464" s="236"/>
      <c r="E1464" s="236" t="str">
        <f ca="1">IF(ISERROR($V1464),"",OFFSET('Smelter Look-up'!$D$4,$V1464-4,0)&amp;"")</f>
        <v/>
      </c>
      <c r="F1464" s="236" t="str">
        <f ca="1">IF(ISERROR($V1464),"",OFFSET('Smelter Look-up'!$E$4,$V1464-4,0))</f>
        <v/>
      </c>
      <c r="G1464" s="236" t="str">
        <f ca="1">IF(C1464=$X$4,"Enter smelter details", IF(ISERROR($V1464),"",OFFSET('Smelter Look-up'!$F$4,$V1464-4,0)))</f>
        <v/>
      </c>
      <c r="H1464" s="237" t="str">
        <f ca="1">IF(ISERROR($V1464),"",OFFSET('Smelter Look-up'!$G$4,$V1464-4,0))</f>
        <v/>
      </c>
      <c r="I1464" s="238" t="str">
        <f ca="1">IF(ISERROR($V1464),"",OFFSET('Smelter Look-up'!$H$4,$V1464-4,0))</f>
        <v/>
      </c>
      <c r="J1464" s="238" t="str">
        <f ca="1">IF(ISERROR($V1464),"",OFFSET('Smelter Look-up'!$I$4,$V1464-4,0))</f>
        <v/>
      </c>
      <c r="K1464" s="240"/>
      <c r="L1464" s="240"/>
      <c r="M1464" s="240"/>
      <c r="N1464" s="240"/>
      <c r="O1464" s="240"/>
      <c r="P1464" s="239"/>
      <c r="Q1464" s="241"/>
      <c r="R1464" s="236" t="str">
        <f ca="1">IF(ISERROR($V1464),"",OFFSET('Smelter Look-up'!$C$4,$V1464-4,0)&amp;"")</f>
        <v/>
      </c>
      <c r="S1464" s="250" t="str">
        <f t="shared" ca="1" si="66"/>
        <v/>
      </c>
      <c r="T1464" s="250" t="str">
        <f ca="1">IF(B1464="","",IF(ISERROR(MATCH($J1464,SorP!$B$1:$B$6230,0)),"",INDIRECT("'SorP'!$A$"&amp;MATCH($J1464,SorP!$B$1:$B$6230,0))))</f>
        <v/>
      </c>
      <c r="U1464" s="280"/>
      <c r="V1464" s="281" t="e">
        <f>IF(C1464="",NA(),MATCH($B1464&amp;$C1464,'Smelter Look-up'!$J:$J,0))</f>
        <v>#N/A</v>
      </c>
      <c r="W1464" s="282"/>
      <c r="X1464" s="282">
        <f t="shared" ca="1" si="67"/>
        <v>0</v>
      </c>
      <c r="Y1464" s="282"/>
      <c r="Z1464" s="282"/>
      <c r="AB1464" s="284" t="str">
        <f t="shared" si="68"/>
        <v/>
      </c>
    </row>
    <row r="1465" spans="1:28" s="283" customFormat="1" ht="20.25">
      <c r="A1465" s="235"/>
      <c r="B1465" s="236" t="str">
        <f>IF(LEN(A1465)=0,"",INDEX('Smelter Look-up'!$A:$A,MATCH($A1465,'Smelter Look-up'!$E:$E,0)))</f>
        <v/>
      </c>
      <c r="C1465" s="242" t="str">
        <f>IF(LEN(A1465)=0,"",INDEX('Smelter Look-up'!$C:$C,MATCH($A1465,'Smelter Look-up'!$E:$E,0)))</f>
        <v/>
      </c>
      <c r="D1465" s="236"/>
      <c r="E1465" s="236" t="str">
        <f ca="1">IF(ISERROR($V1465),"",OFFSET('Smelter Look-up'!$D$4,$V1465-4,0)&amp;"")</f>
        <v/>
      </c>
      <c r="F1465" s="236" t="str">
        <f ca="1">IF(ISERROR($V1465),"",OFFSET('Smelter Look-up'!$E$4,$V1465-4,0))</f>
        <v/>
      </c>
      <c r="G1465" s="236" t="str">
        <f ca="1">IF(C1465=$X$4,"Enter smelter details", IF(ISERROR($V1465),"",OFFSET('Smelter Look-up'!$F$4,$V1465-4,0)))</f>
        <v/>
      </c>
      <c r="H1465" s="237" t="str">
        <f ca="1">IF(ISERROR($V1465),"",OFFSET('Smelter Look-up'!$G$4,$V1465-4,0))</f>
        <v/>
      </c>
      <c r="I1465" s="238" t="str">
        <f ca="1">IF(ISERROR($V1465),"",OFFSET('Smelter Look-up'!$H$4,$V1465-4,0))</f>
        <v/>
      </c>
      <c r="J1465" s="238" t="str">
        <f ca="1">IF(ISERROR($V1465),"",OFFSET('Smelter Look-up'!$I$4,$V1465-4,0))</f>
        <v/>
      </c>
      <c r="K1465" s="240"/>
      <c r="L1465" s="240"/>
      <c r="M1465" s="240"/>
      <c r="N1465" s="240"/>
      <c r="O1465" s="240"/>
      <c r="P1465" s="239"/>
      <c r="Q1465" s="241"/>
      <c r="R1465" s="236" t="str">
        <f ca="1">IF(ISERROR($V1465),"",OFFSET('Smelter Look-up'!$C$4,$V1465-4,0)&amp;"")</f>
        <v/>
      </c>
      <c r="S1465" s="250" t="str">
        <f t="shared" ca="1" si="66"/>
        <v/>
      </c>
      <c r="T1465" s="250" t="str">
        <f ca="1">IF(B1465="","",IF(ISERROR(MATCH($J1465,SorP!$B$1:$B$6230,0)),"",INDIRECT("'SorP'!$A$"&amp;MATCH($J1465,SorP!$B$1:$B$6230,0))))</f>
        <v/>
      </c>
      <c r="U1465" s="280"/>
      <c r="V1465" s="281" t="e">
        <f>IF(C1465="",NA(),MATCH($B1465&amp;$C1465,'Smelter Look-up'!$J:$J,0))</f>
        <v>#N/A</v>
      </c>
      <c r="W1465" s="282"/>
      <c r="X1465" s="282">
        <f t="shared" ca="1" si="67"/>
        <v>0</v>
      </c>
      <c r="Y1465" s="282"/>
      <c r="Z1465" s="282"/>
      <c r="AB1465" s="284" t="str">
        <f t="shared" si="68"/>
        <v/>
      </c>
    </row>
    <row r="1466" spans="1:28" s="283" customFormat="1" ht="20.25">
      <c r="A1466" s="235"/>
      <c r="B1466" s="236" t="str">
        <f>IF(LEN(A1466)=0,"",INDEX('Smelter Look-up'!$A:$A,MATCH($A1466,'Smelter Look-up'!$E:$E,0)))</f>
        <v/>
      </c>
      <c r="C1466" s="242" t="str">
        <f>IF(LEN(A1466)=0,"",INDEX('Smelter Look-up'!$C:$C,MATCH($A1466,'Smelter Look-up'!$E:$E,0)))</f>
        <v/>
      </c>
      <c r="D1466" s="236"/>
      <c r="E1466" s="236" t="str">
        <f ca="1">IF(ISERROR($V1466),"",OFFSET('Smelter Look-up'!$D$4,$V1466-4,0)&amp;"")</f>
        <v/>
      </c>
      <c r="F1466" s="236" t="str">
        <f ca="1">IF(ISERROR($V1466),"",OFFSET('Smelter Look-up'!$E$4,$V1466-4,0))</f>
        <v/>
      </c>
      <c r="G1466" s="236" t="str">
        <f ca="1">IF(C1466=$X$4,"Enter smelter details", IF(ISERROR($V1466),"",OFFSET('Smelter Look-up'!$F$4,$V1466-4,0)))</f>
        <v/>
      </c>
      <c r="H1466" s="237" t="str">
        <f ca="1">IF(ISERROR($V1466),"",OFFSET('Smelter Look-up'!$G$4,$V1466-4,0))</f>
        <v/>
      </c>
      <c r="I1466" s="238" t="str">
        <f ca="1">IF(ISERROR($V1466),"",OFFSET('Smelter Look-up'!$H$4,$V1466-4,0))</f>
        <v/>
      </c>
      <c r="J1466" s="238" t="str">
        <f ca="1">IF(ISERROR($V1466),"",OFFSET('Smelter Look-up'!$I$4,$V1466-4,0))</f>
        <v/>
      </c>
      <c r="K1466" s="240"/>
      <c r="L1466" s="240"/>
      <c r="M1466" s="240"/>
      <c r="N1466" s="240"/>
      <c r="O1466" s="240"/>
      <c r="P1466" s="239"/>
      <c r="Q1466" s="241"/>
      <c r="R1466" s="236" t="str">
        <f ca="1">IF(ISERROR($V1466),"",OFFSET('Smelter Look-up'!$C$4,$V1466-4,0)&amp;"")</f>
        <v/>
      </c>
      <c r="S1466" s="250" t="str">
        <f t="shared" ca="1" si="66"/>
        <v/>
      </c>
      <c r="T1466" s="250" t="str">
        <f ca="1">IF(B1466="","",IF(ISERROR(MATCH($J1466,SorP!$B$1:$B$6230,0)),"",INDIRECT("'SorP'!$A$"&amp;MATCH($J1466,SorP!$B$1:$B$6230,0))))</f>
        <v/>
      </c>
      <c r="U1466" s="280"/>
      <c r="V1466" s="281" t="e">
        <f>IF(C1466="",NA(),MATCH($B1466&amp;$C1466,'Smelter Look-up'!$J:$J,0))</f>
        <v>#N/A</v>
      </c>
      <c r="W1466" s="282"/>
      <c r="X1466" s="282">
        <f t="shared" ca="1" si="67"/>
        <v>0</v>
      </c>
      <c r="Y1466" s="282"/>
      <c r="Z1466" s="282"/>
      <c r="AB1466" s="284" t="str">
        <f t="shared" si="68"/>
        <v/>
      </c>
    </row>
    <row r="1467" spans="1:28" s="283" customFormat="1" ht="20.25">
      <c r="A1467" s="235"/>
      <c r="B1467" s="236" t="str">
        <f>IF(LEN(A1467)=0,"",INDEX('Smelter Look-up'!$A:$A,MATCH($A1467,'Smelter Look-up'!$E:$E,0)))</f>
        <v/>
      </c>
      <c r="C1467" s="242" t="str">
        <f>IF(LEN(A1467)=0,"",INDEX('Smelter Look-up'!$C:$C,MATCH($A1467,'Smelter Look-up'!$E:$E,0)))</f>
        <v/>
      </c>
      <c r="D1467" s="236"/>
      <c r="E1467" s="236" t="str">
        <f ca="1">IF(ISERROR($V1467),"",OFFSET('Smelter Look-up'!$D$4,$V1467-4,0)&amp;"")</f>
        <v/>
      </c>
      <c r="F1467" s="236" t="str">
        <f ca="1">IF(ISERROR($V1467),"",OFFSET('Smelter Look-up'!$E$4,$V1467-4,0))</f>
        <v/>
      </c>
      <c r="G1467" s="236" t="str">
        <f ca="1">IF(C1467=$X$4,"Enter smelter details", IF(ISERROR($V1467),"",OFFSET('Smelter Look-up'!$F$4,$V1467-4,0)))</f>
        <v/>
      </c>
      <c r="H1467" s="237" t="str">
        <f ca="1">IF(ISERROR($V1467),"",OFFSET('Smelter Look-up'!$G$4,$V1467-4,0))</f>
        <v/>
      </c>
      <c r="I1467" s="238" t="str">
        <f ca="1">IF(ISERROR($V1467),"",OFFSET('Smelter Look-up'!$H$4,$V1467-4,0))</f>
        <v/>
      </c>
      <c r="J1467" s="238" t="str">
        <f ca="1">IF(ISERROR($V1467),"",OFFSET('Smelter Look-up'!$I$4,$V1467-4,0))</f>
        <v/>
      </c>
      <c r="K1467" s="240"/>
      <c r="L1467" s="240"/>
      <c r="M1467" s="240"/>
      <c r="N1467" s="240"/>
      <c r="O1467" s="240"/>
      <c r="P1467" s="239"/>
      <c r="Q1467" s="241"/>
      <c r="R1467" s="236" t="str">
        <f ca="1">IF(ISERROR($V1467),"",OFFSET('Smelter Look-up'!$C$4,$V1467-4,0)&amp;"")</f>
        <v/>
      </c>
      <c r="S1467" s="250" t="str">
        <f t="shared" ref="S1467:S1530" ca="1" si="69">IF(B1467="","",IF(ISERROR(MATCH($E1467,CL,0)),"Unknown",INDIRECT("'C'!$A$"&amp;MATCH($E1467,CL,0)+1)))</f>
        <v/>
      </c>
      <c r="T1467" s="250" t="str">
        <f ca="1">IF(B1467="","",IF(ISERROR(MATCH($J1467,SorP!$B$1:$B$6230,0)),"",INDIRECT("'SorP'!$A$"&amp;MATCH($J1467,SorP!$B$1:$B$6230,0))))</f>
        <v/>
      </c>
      <c r="U1467" s="280"/>
      <c r="V1467" s="281" t="e">
        <f>IF(C1467="",NA(),MATCH($B1467&amp;$C1467,'Smelter Look-up'!$J:$J,0))</f>
        <v>#N/A</v>
      </c>
      <c r="W1467" s="282"/>
      <c r="X1467" s="282">
        <f t="shared" ref="X1467:X1530" ca="1" si="70">IF(AND(C1467="Smelter not listed",OR(LEN(D1467)=0,LEN(E1467)=0)),1,0)</f>
        <v>0</v>
      </c>
      <c r="Y1467" s="282"/>
      <c r="Z1467" s="282"/>
      <c r="AB1467" s="284" t="str">
        <f t="shared" ref="AB1467:AB1530" si="71">B1467&amp;C1467</f>
        <v/>
      </c>
    </row>
    <row r="1468" spans="1:28" s="283" customFormat="1" ht="20.25">
      <c r="A1468" s="235"/>
      <c r="B1468" s="236" t="str">
        <f>IF(LEN(A1468)=0,"",INDEX('Smelter Look-up'!$A:$A,MATCH($A1468,'Smelter Look-up'!$E:$E,0)))</f>
        <v/>
      </c>
      <c r="C1468" s="242" t="str">
        <f>IF(LEN(A1468)=0,"",INDEX('Smelter Look-up'!$C:$C,MATCH($A1468,'Smelter Look-up'!$E:$E,0)))</f>
        <v/>
      </c>
      <c r="D1468" s="236"/>
      <c r="E1468" s="236" t="str">
        <f ca="1">IF(ISERROR($V1468),"",OFFSET('Smelter Look-up'!$D$4,$V1468-4,0)&amp;"")</f>
        <v/>
      </c>
      <c r="F1468" s="236" t="str">
        <f ca="1">IF(ISERROR($V1468),"",OFFSET('Smelter Look-up'!$E$4,$V1468-4,0))</f>
        <v/>
      </c>
      <c r="G1468" s="236" t="str">
        <f ca="1">IF(C1468=$X$4,"Enter smelter details", IF(ISERROR($V1468),"",OFFSET('Smelter Look-up'!$F$4,$V1468-4,0)))</f>
        <v/>
      </c>
      <c r="H1468" s="237" t="str">
        <f ca="1">IF(ISERROR($V1468),"",OFFSET('Smelter Look-up'!$G$4,$V1468-4,0))</f>
        <v/>
      </c>
      <c r="I1468" s="238" t="str">
        <f ca="1">IF(ISERROR($V1468),"",OFFSET('Smelter Look-up'!$H$4,$V1468-4,0))</f>
        <v/>
      </c>
      <c r="J1468" s="238" t="str">
        <f ca="1">IF(ISERROR($V1468),"",OFFSET('Smelter Look-up'!$I$4,$V1468-4,0))</f>
        <v/>
      </c>
      <c r="K1468" s="240"/>
      <c r="L1468" s="240"/>
      <c r="M1468" s="240"/>
      <c r="N1468" s="240"/>
      <c r="O1468" s="240"/>
      <c r="P1468" s="239"/>
      <c r="Q1468" s="241"/>
      <c r="R1468" s="236" t="str">
        <f ca="1">IF(ISERROR($V1468),"",OFFSET('Smelter Look-up'!$C$4,$V1468-4,0)&amp;"")</f>
        <v/>
      </c>
      <c r="S1468" s="250" t="str">
        <f t="shared" ca="1" si="69"/>
        <v/>
      </c>
      <c r="T1468" s="250" t="str">
        <f ca="1">IF(B1468="","",IF(ISERROR(MATCH($J1468,SorP!$B$1:$B$6230,0)),"",INDIRECT("'SorP'!$A$"&amp;MATCH($J1468,SorP!$B$1:$B$6230,0))))</f>
        <v/>
      </c>
      <c r="U1468" s="280"/>
      <c r="V1468" s="281" t="e">
        <f>IF(C1468="",NA(),MATCH($B1468&amp;$C1468,'Smelter Look-up'!$J:$J,0))</f>
        <v>#N/A</v>
      </c>
      <c r="W1468" s="282"/>
      <c r="X1468" s="282">
        <f t="shared" ca="1" si="70"/>
        <v>0</v>
      </c>
      <c r="Y1468" s="282"/>
      <c r="Z1468" s="282"/>
      <c r="AB1468" s="284" t="str">
        <f t="shared" si="71"/>
        <v/>
      </c>
    </row>
    <row r="1469" spans="1:28" s="283" customFormat="1" ht="20.25">
      <c r="A1469" s="235"/>
      <c r="B1469" s="236" t="str">
        <f>IF(LEN(A1469)=0,"",INDEX('Smelter Look-up'!$A:$A,MATCH($A1469,'Smelter Look-up'!$E:$E,0)))</f>
        <v/>
      </c>
      <c r="C1469" s="242" t="str">
        <f>IF(LEN(A1469)=0,"",INDEX('Smelter Look-up'!$C:$C,MATCH($A1469,'Smelter Look-up'!$E:$E,0)))</f>
        <v/>
      </c>
      <c r="D1469" s="236"/>
      <c r="E1469" s="236" t="str">
        <f ca="1">IF(ISERROR($V1469),"",OFFSET('Smelter Look-up'!$D$4,$V1469-4,0)&amp;"")</f>
        <v/>
      </c>
      <c r="F1469" s="236" t="str">
        <f ca="1">IF(ISERROR($V1469),"",OFFSET('Smelter Look-up'!$E$4,$V1469-4,0))</f>
        <v/>
      </c>
      <c r="G1469" s="236" t="str">
        <f ca="1">IF(C1469=$X$4,"Enter smelter details", IF(ISERROR($V1469),"",OFFSET('Smelter Look-up'!$F$4,$V1469-4,0)))</f>
        <v/>
      </c>
      <c r="H1469" s="237" t="str">
        <f ca="1">IF(ISERROR($V1469),"",OFFSET('Smelter Look-up'!$G$4,$V1469-4,0))</f>
        <v/>
      </c>
      <c r="I1469" s="238" t="str">
        <f ca="1">IF(ISERROR($V1469),"",OFFSET('Smelter Look-up'!$H$4,$V1469-4,0))</f>
        <v/>
      </c>
      <c r="J1469" s="238" t="str">
        <f ca="1">IF(ISERROR($V1469),"",OFFSET('Smelter Look-up'!$I$4,$V1469-4,0))</f>
        <v/>
      </c>
      <c r="K1469" s="240"/>
      <c r="L1469" s="240"/>
      <c r="M1469" s="240"/>
      <c r="N1469" s="240"/>
      <c r="O1469" s="240"/>
      <c r="P1469" s="239"/>
      <c r="Q1469" s="241"/>
      <c r="R1469" s="236" t="str">
        <f ca="1">IF(ISERROR($V1469),"",OFFSET('Smelter Look-up'!$C$4,$V1469-4,0)&amp;"")</f>
        <v/>
      </c>
      <c r="S1469" s="250" t="str">
        <f t="shared" ca="1" si="69"/>
        <v/>
      </c>
      <c r="T1469" s="250" t="str">
        <f ca="1">IF(B1469="","",IF(ISERROR(MATCH($J1469,SorP!$B$1:$B$6230,0)),"",INDIRECT("'SorP'!$A$"&amp;MATCH($J1469,SorP!$B$1:$B$6230,0))))</f>
        <v/>
      </c>
      <c r="U1469" s="280"/>
      <c r="V1469" s="281" t="e">
        <f>IF(C1469="",NA(),MATCH($B1469&amp;$C1469,'Smelter Look-up'!$J:$J,0))</f>
        <v>#N/A</v>
      </c>
      <c r="W1469" s="282"/>
      <c r="X1469" s="282">
        <f t="shared" ca="1" si="70"/>
        <v>0</v>
      </c>
      <c r="Y1469" s="282"/>
      <c r="Z1469" s="282"/>
      <c r="AB1469" s="284" t="str">
        <f t="shared" si="71"/>
        <v/>
      </c>
    </row>
    <row r="1470" spans="1:28" s="283" customFormat="1" ht="20.25">
      <c r="A1470" s="235"/>
      <c r="B1470" s="236" t="str">
        <f>IF(LEN(A1470)=0,"",INDEX('Smelter Look-up'!$A:$A,MATCH($A1470,'Smelter Look-up'!$E:$E,0)))</f>
        <v/>
      </c>
      <c r="C1470" s="242" t="str">
        <f>IF(LEN(A1470)=0,"",INDEX('Smelter Look-up'!$C:$C,MATCH($A1470,'Smelter Look-up'!$E:$E,0)))</f>
        <v/>
      </c>
      <c r="D1470" s="236"/>
      <c r="E1470" s="236" t="str">
        <f ca="1">IF(ISERROR($V1470),"",OFFSET('Smelter Look-up'!$D$4,$V1470-4,0)&amp;"")</f>
        <v/>
      </c>
      <c r="F1470" s="236" t="str">
        <f ca="1">IF(ISERROR($V1470),"",OFFSET('Smelter Look-up'!$E$4,$V1470-4,0))</f>
        <v/>
      </c>
      <c r="G1470" s="236" t="str">
        <f ca="1">IF(C1470=$X$4,"Enter smelter details", IF(ISERROR($V1470),"",OFFSET('Smelter Look-up'!$F$4,$V1470-4,0)))</f>
        <v/>
      </c>
      <c r="H1470" s="237" t="str">
        <f ca="1">IF(ISERROR($V1470),"",OFFSET('Smelter Look-up'!$G$4,$V1470-4,0))</f>
        <v/>
      </c>
      <c r="I1470" s="238" t="str">
        <f ca="1">IF(ISERROR($V1470),"",OFFSET('Smelter Look-up'!$H$4,$V1470-4,0))</f>
        <v/>
      </c>
      <c r="J1470" s="238" t="str">
        <f ca="1">IF(ISERROR($V1470),"",OFFSET('Smelter Look-up'!$I$4,$V1470-4,0))</f>
        <v/>
      </c>
      <c r="K1470" s="240"/>
      <c r="L1470" s="240"/>
      <c r="M1470" s="240"/>
      <c r="N1470" s="240"/>
      <c r="O1470" s="240"/>
      <c r="P1470" s="239"/>
      <c r="Q1470" s="241"/>
      <c r="R1470" s="236" t="str">
        <f ca="1">IF(ISERROR($V1470),"",OFFSET('Smelter Look-up'!$C$4,$V1470-4,0)&amp;"")</f>
        <v/>
      </c>
      <c r="S1470" s="250" t="str">
        <f t="shared" ca="1" si="69"/>
        <v/>
      </c>
      <c r="T1470" s="250" t="str">
        <f ca="1">IF(B1470="","",IF(ISERROR(MATCH($J1470,SorP!$B$1:$B$6230,0)),"",INDIRECT("'SorP'!$A$"&amp;MATCH($J1470,SorP!$B$1:$B$6230,0))))</f>
        <v/>
      </c>
      <c r="U1470" s="280"/>
      <c r="V1470" s="281" t="e">
        <f>IF(C1470="",NA(),MATCH($B1470&amp;$C1470,'Smelter Look-up'!$J:$J,0))</f>
        <v>#N/A</v>
      </c>
      <c r="W1470" s="282"/>
      <c r="X1470" s="282">
        <f t="shared" ca="1" si="70"/>
        <v>0</v>
      </c>
      <c r="Y1470" s="282"/>
      <c r="Z1470" s="282"/>
      <c r="AB1470" s="284" t="str">
        <f t="shared" si="71"/>
        <v/>
      </c>
    </row>
    <row r="1471" spans="1:28" s="283" customFormat="1" ht="20.25">
      <c r="A1471" s="235"/>
      <c r="B1471" s="236" t="str">
        <f>IF(LEN(A1471)=0,"",INDEX('Smelter Look-up'!$A:$A,MATCH($A1471,'Smelter Look-up'!$E:$E,0)))</f>
        <v/>
      </c>
      <c r="C1471" s="242" t="str">
        <f>IF(LEN(A1471)=0,"",INDEX('Smelter Look-up'!$C:$C,MATCH($A1471,'Smelter Look-up'!$E:$E,0)))</f>
        <v/>
      </c>
      <c r="D1471" s="236"/>
      <c r="E1471" s="236" t="str">
        <f ca="1">IF(ISERROR($V1471),"",OFFSET('Smelter Look-up'!$D$4,$V1471-4,0)&amp;"")</f>
        <v/>
      </c>
      <c r="F1471" s="236" t="str">
        <f ca="1">IF(ISERROR($V1471),"",OFFSET('Smelter Look-up'!$E$4,$V1471-4,0))</f>
        <v/>
      </c>
      <c r="G1471" s="236" t="str">
        <f ca="1">IF(C1471=$X$4,"Enter smelter details", IF(ISERROR($V1471),"",OFFSET('Smelter Look-up'!$F$4,$V1471-4,0)))</f>
        <v/>
      </c>
      <c r="H1471" s="237" t="str">
        <f ca="1">IF(ISERROR($V1471),"",OFFSET('Smelter Look-up'!$G$4,$V1471-4,0))</f>
        <v/>
      </c>
      <c r="I1471" s="238" t="str">
        <f ca="1">IF(ISERROR($V1471),"",OFFSET('Smelter Look-up'!$H$4,$V1471-4,0))</f>
        <v/>
      </c>
      <c r="J1471" s="238" t="str">
        <f ca="1">IF(ISERROR($V1471),"",OFFSET('Smelter Look-up'!$I$4,$V1471-4,0))</f>
        <v/>
      </c>
      <c r="K1471" s="240"/>
      <c r="L1471" s="240"/>
      <c r="M1471" s="240"/>
      <c r="N1471" s="240"/>
      <c r="O1471" s="240"/>
      <c r="P1471" s="239"/>
      <c r="Q1471" s="241"/>
      <c r="R1471" s="236" t="str">
        <f ca="1">IF(ISERROR($V1471),"",OFFSET('Smelter Look-up'!$C$4,$V1471-4,0)&amp;"")</f>
        <v/>
      </c>
      <c r="S1471" s="250" t="str">
        <f t="shared" ca="1" si="69"/>
        <v/>
      </c>
      <c r="T1471" s="250" t="str">
        <f ca="1">IF(B1471="","",IF(ISERROR(MATCH($J1471,SorP!$B$1:$B$6230,0)),"",INDIRECT("'SorP'!$A$"&amp;MATCH($J1471,SorP!$B$1:$B$6230,0))))</f>
        <v/>
      </c>
      <c r="U1471" s="280"/>
      <c r="V1471" s="281" t="e">
        <f>IF(C1471="",NA(),MATCH($B1471&amp;$C1471,'Smelter Look-up'!$J:$J,0))</f>
        <v>#N/A</v>
      </c>
      <c r="W1471" s="282"/>
      <c r="X1471" s="282">
        <f t="shared" ca="1" si="70"/>
        <v>0</v>
      </c>
      <c r="Y1471" s="282"/>
      <c r="Z1471" s="282"/>
      <c r="AB1471" s="284" t="str">
        <f t="shared" si="71"/>
        <v/>
      </c>
    </row>
    <row r="1472" spans="1:28" s="283" customFormat="1" ht="20.25">
      <c r="A1472" s="235"/>
      <c r="B1472" s="236" t="str">
        <f>IF(LEN(A1472)=0,"",INDEX('Smelter Look-up'!$A:$A,MATCH($A1472,'Smelter Look-up'!$E:$E,0)))</f>
        <v/>
      </c>
      <c r="C1472" s="242" t="str">
        <f>IF(LEN(A1472)=0,"",INDEX('Smelter Look-up'!$C:$C,MATCH($A1472,'Smelter Look-up'!$E:$E,0)))</f>
        <v/>
      </c>
      <c r="D1472" s="236"/>
      <c r="E1472" s="236" t="str">
        <f ca="1">IF(ISERROR($V1472),"",OFFSET('Smelter Look-up'!$D$4,$V1472-4,0)&amp;"")</f>
        <v/>
      </c>
      <c r="F1472" s="236" t="str">
        <f ca="1">IF(ISERROR($V1472),"",OFFSET('Smelter Look-up'!$E$4,$V1472-4,0))</f>
        <v/>
      </c>
      <c r="G1472" s="236" t="str">
        <f ca="1">IF(C1472=$X$4,"Enter smelter details", IF(ISERROR($V1472),"",OFFSET('Smelter Look-up'!$F$4,$V1472-4,0)))</f>
        <v/>
      </c>
      <c r="H1472" s="237" t="str">
        <f ca="1">IF(ISERROR($V1472),"",OFFSET('Smelter Look-up'!$G$4,$V1472-4,0))</f>
        <v/>
      </c>
      <c r="I1472" s="238" t="str">
        <f ca="1">IF(ISERROR($V1472),"",OFFSET('Smelter Look-up'!$H$4,$V1472-4,0))</f>
        <v/>
      </c>
      <c r="J1472" s="238" t="str">
        <f ca="1">IF(ISERROR($V1472),"",OFFSET('Smelter Look-up'!$I$4,$V1472-4,0))</f>
        <v/>
      </c>
      <c r="K1472" s="240"/>
      <c r="L1472" s="240"/>
      <c r="M1472" s="240"/>
      <c r="N1472" s="240"/>
      <c r="O1472" s="240"/>
      <c r="P1472" s="239"/>
      <c r="Q1472" s="241"/>
      <c r="R1472" s="236" t="str">
        <f ca="1">IF(ISERROR($V1472),"",OFFSET('Smelter Look-up'!$C$4,$V1472-4,0)&amp;"")</f>
        <v/>
      </c>
      <c r="S1472" s="250" t="str">
        <f t="shared" ca="1" si="69"/>
        <v/>
      </c>
      <c r="T1472" s="250" t="str">
        <f ca="1">IF(B1472="","",IF(ISERROR(MATCH($J1472,SorP!$B$1:$B$6230,0)),"",INDIRECT("'SorP'!$A$"&amp;MATCH($J1472,SorP!$B$1:$B$6230,0))))</f>
        <v/>
      </c>
      <c r="U1472" s="280"/>
      <c r="V1472" s="281" t="e">
        <f>IF(C1472="",NA(),MATCH($B1472&amp;$C1472,'Smelter Look-up'!$J:$J,0))</f>
        <v>#N/A</v>
      </c>
      <c r="W1472" s="282"/>
      <c r="X1472" s="282">
        <f t="shared" ca="1" si="70"/>
        <v>0</v>
      </c>
      <c r="Y1472" s="282"/>
      <c r="Z1472" s="282"/>
      <c r="AB1472" s="284" t="str">
        <f t="shared" si="71"/>
        <v/>
      </c>
    </row>
    <row r="1473" spans="1:28" s="283" customFormat="1" ht="20.25">
      <c r="A1473" s="235"/>
      <c r="B1473" s="236" t="str">
        <f>IF(LEN(A1473)=0,"",INDEX('Smelter Look-up'!$A:$A,MATCH($A1473,'Smelter Look-up'!$E:$E,0)))</f>
        <v/>
      </c>
      <c r="C1473" s="242" t="str">
        <f>IF(LEN(A1473)=0,"",INDEX('Smelter Look-up'!$C:$C,MATCH($A1473,'Smelter Look-up'!$E:$E,0)))</f>
        <v/>
      </c>
      <c r="D1473" s="236"/>
      <c r="E1473" s="236" t="str">
        <f ca="1">IF(ISERROR($V1473),"",OFFSET('Smelter Look-up'!$D$4,$V1473-4,0)&amp;"")</f>
        <v/>
      </c>
      <c r="F1473" s="236" t="str">
        <f ca="1">IF(ISERROR($V1473),"",OFFSET('Smelter Look-up'!$E$4,$V1473-4,0))</f>
        <v/>
      </c>
      <c r="G1473" s="236" t="str">
        <f ca="1">IF(C1473=$X$4,"Enter smelter details", IF(ISERROR($V1473),"",OFFSET('Smelter Look-up'!$F$4,$V1473-4,0)))</f>
        <v/>
      </c>
      <c r="H1473" s="237" t="str">
        <f ca="1">IF(ISERROR($V1473),"",OFFSET('Smelter Look-up'!$G$4,$V1473-4,0))</f>
        <v/>
      </c>
      <c r="I1473" s="238" t="str">
        <f ca="1">IF(ISERROR($V1473),"",OFFSET('Smelter Look-up'!$H$4,$V1473-4,0))</f>
        <v/>
      </c>
      <c r="J1473" s="238" t="str">
        <f ca="1">IF(ISERROR($V1473),"",OFFSET('Smelter Look-up'!$I$4,$V1473-4,0))</f>
        <v/>
      </c>
      <c r="K1473" s="240"/>
      <c r="L1473" s="240"/>
      <c r="M1473" s="240"/>
      <c r="N1473" s="240"/>
      <c r="O1473" s="240"/>
      <c r="P1473" s="239"/>
      <c r="Q1473" s="241"/>
      <c r="R1473" s="236" t="str">
        <f ca="1">IF(ISERROR($V1473),"",OFFSET('Smelter Look-up'!$C$4,$V1473-4,0)&amp;"")</f>
        <v/>
      </c>
      <c r="S1473" s="250" t="str">
        <f t="shared" ca="1" si="69"/>
        <v/>
      </c>
      <c r="T1473" s="250" t="str">
        <f ca="1">IF(B1473="","",IF(ISERROR(MATCH($J1473,SorP!$B$1:$B$6230,0)),"",INDIRECT("'SorP'!$A$"&amp;MATCH($J1473,SorP!$B$1:$B$6230,0))))</f>
        <v/>
      </c>
      <c r="U1473" s="280"/>
      <c r="V1473" s="281" t="e">
        <f>IF(C1473="",NA(),MATCH($B1473&amp;$C1473,'Smelter Look-up'!$J:$J,0))</f>
        <v>#N/A</v>
      </c>
      <c r="W1473" s="282"/>
      <c r="X1473" s="282">
        <f t="shared" ca="1" si="70"/>
        <v>0</v>
      </c>
      <c r="Y1473" s="282"/>
      <c r="Z1473" s="282"/>
      <c r="AB1473" s="284" t="str">
        <f t="shared" si="71"/>
        <v/>
      </c>
    </row>
    <row r="1474" spans="1:28" s="283" customFormat="1" ht="20.25">
      <c r="A1474" s="235"/>
      <c r="B1474" s="236" t="str">
        <f>IF(LEN(A1474)=0,"",INDEX('Smelter Look-up'!$A:$A,MATCH($A1474,'Smelter Look-up'!$E:$E,0)))</f>
        <v/>
      </c>
      <c r="C1474" s="242" t="str">
        <f>IF(LEN(A1474)=0,"",INDEX('Smelter Look-up'!$C:$C,MATCH($A1474,'Smelter Look-up'!$E:$E,0)))</f>
        <v/>
      </c>
      <c r="D1474" s="236"/>
      <c r="E1474" s="236" t="str">
        <f ca="1">IF(ISERROR($V1474),"",OFFSET('Smelter Look-up'!$D$4,$V1474-4,0)&amp;"")</f>
        <v/>
      </c>
      <c r="F1474" s="236" t="str">
        <f ca="1">IF(ISERROR($V1474),"",OFFSET('Smelter Look-up'!$E$4,$V1474-4,0))</f>
        <v/>
      </c>
      <c r="G1474" s="236" t="str">
        <f ca="1">IF(C1474=$X$4,"Enter smelter details", IF(ISERROR($V1474),"",OFFSET('Smelter Look-up'!$F$4,$V1474-4,0)))</f>
        <v/>
      </c>
      <c r="H1474" s="237" t="str">
        <f ca="1">IF(ISERROR($V1474),"",OFFSET('Smelter Look-up'!$G$4,$V1474-4,0))</f>
        <v/>
      </c>
      <c r="I1474" s="238" t="str">
        <f ca="1">IF(ISERROR($V1474),"",OFFSET('Smelter Look-up'!$H$4,$V1474-4,0))</f>
        <v/>
      </c>
      <c r="J1474" s="238" t="str">
        <f ca="1">IF(ISERROR($V1474),"",OFFSET('Smelter Look-up'!$I$4,$V1474-4,0))</f>
        <v/>
      </c>
      <c r="K1474" s="240"/>
      <c r="L1474" s="240"/>
      <c r="M1474" s="240"/>
      <c r="N1474" s="240"/>
      <c r="O1474" s="240"/>
      <c r="P1474" s="239"/>
      <c r="Q1474" s="241"/>
      <c r="R1474" s="236" t="str">
        <f ca="1">IF(ISERROR($V1474),"",OFFSET('Smelter Look-up'!$C$4,$V1474-4,0)&amp;"")</f>
        <v/>
      </c>
      <c r="S1474" s="250" t="str">
        <f t="shared" ca="1" si="69"/>
        <v/>
      </c>
      <c r="T1474" s="250" t="str">
        <f ca="1">IF(B1474="","",IF(ISERROR(MATCH($J1474,SorP!$B$1:$B$6230,0)),"",INDIRECT("'SorP'!$A$"&amp;MATCH($J1474,SorP!$B$1:$B$6230,0))))</f>
        <v/>
      </c>
      <c r="U1474" s="280"/>
      <c r="V1474" s="281" t="e">
        <f>IF(C1474="",NA(),MATCH($B1474&amp;$C1474,'Smelter Look-up'!$J:$J,0))</f>
        <v>#N/A</v>
      </c>
      <c r="W1474" s="282"/>
      <c r="X1474" s="282">
        <f t="shared" ca="1" si="70"/>
        <v>0</v>
      </c>
      <c r="Y1474" s="282"/>
      <c r="Z1474" s="282"/>
      <c r="AB1474" s="284" t="str">
        <f t="shared" si="71"/>
        <v/>
      </c>
    </row>
    <row r="1475" spans="1:28" s="283" customFormat="1" ht="20.25">
      <c r="A1475" s="235"/>
      <c r="B1475" s="236" t="str">
        <f>IF(LEN(A1475)=0,"",INDEX('Smelter Look-up'!$A:$A,MATCH($A1475,'Smelter Look-up'!$E:$E,0)))</f>
        <v/>
      </c>
      <c r="C1475" s="242" t="str">
        <f>IF(LEN(A1475)=0,"",INDEX('Smelter Look-up'!$C:$C,MATCH($A1475,'Smelter Look-up'!$E:$E,0)))</f>
        <v/>
      </c>
      <c r="D1475" s="236"/>
      <c r="E1475" s="236" t="str">
        <f ca="1">IF(ISERROR($V1475),"",OFFSET('Smelter Look-up'!$D$4,$V1475-4,0)&amp;"")</f>
        <v/>
      </c>
      <c r="F1475" s="236" t="str">
        <f ca="1">IF(ISERROR($V1475),"",OFFSET('Smelter Look-up'!$E$4,$V1475-4,0))</f>
        <v/>
      </c>
      <c r="G1475" s="236" t="str">
        <f ca="1">IF(C1475=$X$4,"Enter smelter details", IF(ISERROR($V1475),"",OFFSET('Smelter Look-up'!$F$4,$V1475-4,0)))</f>
        <v/>
      </c>
      <c r="H1475" s="237" t="str">
        <f ca="1">IF(ISERROR($V1475),"",OFFSET('Smelter Look-up'!$G$4,$V1475-4,0))</f>
        <v/>
      </c>
      <c r="I1475" s="238" t="str">
        <f ca="1">IF(ISERROR($V1475),"",OFFSET('Smelter Look-up'!$H$4,$V1475-4,0))</f>
        <v/>
      </c>
      <c r="J1475" s="238" t="str">
        <f ca="1">IF(ISERROR($V1475),"",OFFSET('Smelter Look-up'!$I$4,$V1475-4,0))</f>
        <v/>
      </c>
      <c r="K1475" s="240"/>
      <c r="L1475" s="240"/>
      <c r="M1475" s="240"/>
      <c r="N1475" s="240"/>
      <c r="O1475" s="240"/>
      <c r="P1475" s="239"/>
      <c r="Q1475" s="241"/>
      <c r="R1475" s="236" t="str">
        <f ca="1">IF(ISERROR($V1475),"",OFFSET('Smelter Look-up'!$C$4,$V1475-4,0)&amp;"")</f>
        <v/>
      </c>
      <c r="S1475" s="250" t="str">
        <f t="shared" ca="1" si="69"/>
        <v/>
      </c>
      <c r="T1475" s="250" t="str">
        <f ca="1">IF(B1475="","",IF(ISERROR(MATCH($J1475,SorP!$B$1:$B$6230,0)),"",INDIRECT("'SorP'!$A$"&amp;MATCH($J1475,SorP!$B$1:$B$6230,0))))</f>
        <v/>
      </c>
      <c r="U1475" s="280"/>
      <c r="V1475" s="281" t="e">
        <f>IF(C1475="",NA(),MATCH($B1475&amp;$C1475,'Smelter Look-up'!$J:$J,0))</f>
        <v>#N/A</v>
      </c>
      <c r="W1475" s="282"/>
      <c r="X1475" s="282">
        <f t="shared" ca="1" si="70"/>
        <v>0</v>
      </c>
      <c r="Y1475" s="282"/>
      <c r="Z1475" s="282"/>
      <c r="AB1475" s="284" t="str">
        <f t="shared" si="71"/>
        <v/>
      </c>
    </row>
    <row r="1476" spans="1:28" s="283" customFormat="1" ht="20.25">
      <c r="A1476" s="235"/>
      <c r="B1476" s="236" t="str">
        <f>IF(LEN(A1476)=0,"",INDEX('Smelter Look-up'!$A:$A,MATCH($A1476,'Smelter Look-up'!$E:$E,0)))</f>
        <v/>
      </c>
      <c r="C1476" s="242" t="str">
        <f>IF(LEN(A1476)=0,"",INDEX('Smelter Look-up'!$C:$C,MATCH($A1476,'Smelter Look-up'!$E:$E,0)))</f>
        <v/>
      </c>
      <c r="D1476" s="236"/>
      <c r="E1476" s="236" t="str">
        <f ca="1">IF(ISERROR($V1476),"",OFFSET('Smelter Look-up'!$D$4,$V1476-4,0)&amp;"")</f>
        <v/>
      </c>
      <c r="F1476" s="236" t="str">
        <f ca="1">IF(ISERROR($V1476),"",OFFSET('Smelter Look-up'!$E$4,$V1476-4,0))</f>
        <v/>
      </c>
      <c r="G1476" s="236" t="str">
        <f ca="1">IF(C1476=$X$4,"Enter smelter details", IF(ISERROR($V1476),"",OFFSET('Smelter Look-up'!$F$4,$V1476-4,0)))</f>
        <v/>
      </c>
      <c r="H1476" s="237" t="str">
        <f ca="1">IF(ISERROR($V1476),"",OFFSET('Smelter Look-up'!$G$4,$V1476-4,0))</f>
        <v/>
      </c>
      <c r="I1476" s="238" t="str">
        <f ca="1">IF(ISERROR($V1476),"",OFFSET('Smelter Look-up'!$H$4,$V1476-4,0))</f>
        <v/>
      </c>
      <c r="J1476" s="238" t="str">
        <f ca="1">IF(ISERROR($V1476),"",OFFSET('Smelter Look-up'!$I$4,$V1476-4,0))</f>
        <v/>
      </c>
      <c r="K1476" s="240"/>
      <c r="L1476" s="240"/>
      <c r="M1476" s="240"/>
      <c r="N1476" s="240"/>
      <c r="O1476" s="240"/>
      <c r="P1476" s="239"/>
      <c r="Q1476" s="241"/>
      <c r="R1476" s="236" t="str">
        <f ca="1">IF(ISERROR($V1476),"",OFFSET('Smelter Look-up'!$C$4,$V1476-4,0)&amp;"")</f>
        <v/>
      </c>
      <c r="S1476" s="250" t="str">
        <f t="shared" ca="1" si="69"/>
        <v/>
      </c>
      <c r="T1476" s="250" t="str">
        <f ca="1">IF(B1476="","",IF(ISERROR(MATCH($J1476,SorP!$B$1:$B$6230,0)),"",INDIRECT("'SorP'!$A$"&amp;MATCH($J1476,SorP!$B$1:$B$6230,0))))</f>
        <v/>
      </c>
      <c r="U1476" s="280"/>
      <c r="V1476" s="281" t="e">
        <f>IF(C1476="",NA(),MATCH($B1476&amp;$C1476,'Smelter Look-up'!$J:$J,0))</f>
        <v>#N/A</v>
      </c>
      <c r="W1476" s="282"/>
      <c r="X1476" s="282">
        <f t="shared" ca="1" si="70"/>
        <v>0</v>
      </c>
      <c r="Y1476" s="282"/>
      <c r="Z1476" s="282"/>
      <c r="AB1476" s="284" t="str">
        <f t="shared" si="71"/>
        <v/>
      </c>
    </row>
    <row r="1477" spans="1:28" s="283" customFormat="1" ht="20.25">
      <c r="A1477" s="235"/>
      <c r="B1477" s="236" t="str">
        <f>IF(LEN(A1477)=0,"",INDEX('Smelter Look-up'!$A:$A,MATCH($A1477,'Smelter Look-up'!$E:$E,0)))</f>
        <v/>
      </c>
      <c r="C1477" s="242" t="str">
        <f>IF(LEN(A1477)=0,"",INDEX('Smelter Look-up'!$C:$C,MATCH($A1477,'Smelter Look-up'!$E:$E,0)))</f>
        <v/>
      </c>
      <c r="D1477" s="236"/>
      <c r="E1477" s="236" t="str">
        <f ca="1">IF(ISERROR($V1477),"",OFFSET('Smelter Look-up'!$D$4,$V1477-4,0)&amp;"")</f>
        <v/>
      </c>
      <c r="F1477" s="236" t="str">
        <f ca="1">IF(ISERROR($V1477),"",OFFSET('Smelter Look-up'!$E$4,$V1477-4,0))</f>
        <v/>
      </c>
      <c r="G1477" s="236" t="str">
        <f ca="1">IF(C1477=$X$4,"Enter smelter details", IF(ISERROR($V1477),"",OFFSET('Smelter Look-up'!$F$4,$V1477-4,0)))</f>
        <v/>
      </c>
      <c r="H1477" s="237" t="str">
        <f ca="1">IF(ISERROR($V1477),"",OFFSET('Smelter Look-up'!$G$4,$V1477-4,0))</f>
        <v/>
      </c>
      <c r="I1477" s="238" t="str">
        <f ca="1">IF(ISERROR($V1477),"",OFFSET('Smelter Look-up'!$H$4,$V1477-4,0))</f>
        <v/>
      </c>
      <c r="J1477" s="238" t="str">
        <f ca="1">IF(ISERROR($V1477),"",OFFSET('Smelter Look-up'!$I$4,$V1477-4,0))</f>
        <v/>
      </c>
      <c r="K1477" s="240"/>
      <c r="L1477" s="240"/>
      <c r="M1477" s="240"/>
      <c r="N1477" s="240"/>
      <c r="O1477" s="240"/>
      <c r="P1477" s="239"/>
      <c r="Q1477" s="241"/>
      <c r="R1477" s="236" t="str">
        <f ca="1">IF(ISERROR($V1477),"",OFFSET('Smelter Look-up'!$C$4,$V1477-4,0)&amp;"")</f>
        <v/>
      </c>
      <c r="S1477" s="250" t="str">
        <f t="shared" ca="1" si="69"/>
        <v/>
      </c>
      <c r="T1477" s="250" t="str">
        <f ca="1">IF(B1477="","",IF(ISERROR(MATCH($J1477,SorP!$B$1:$B$6230,0)),"",INDIRECT("'SorP'!$A$"&amp;MATCH($J1477,SorP!$B$1:$B$6230,0))))</f>
        <v/>
      </c>
      <c r="U1477" s="280"/>
      <c r="V1477" s="281" t="e">
        <f>IF(C1477="",NA(),MATCH($B1477&amp;$C1477,'Smelter Look-up'!$J:$J,0))</f>
        <v>#N/A</v>
      </c>
      <c r="W1477" s="282"/>
      <c r="X1477" s="282">
        <f t="shared" ca="1" si="70"/>
        <v>0</v>
      </c>
      <c r="Y1477" s="282"/>
      <c r="Z1477" s="282"/>
      <c r="AB1477" s="284" t="str">
        <f t="shared" si="71"/>
        <v/>
      </c>
    </row>
    <row r="1478" spans="1:28" s="283" customFormat="1" ht="20.25">
      <c r="A1478" s="235"/>
      <c r="B1478" s="236" t="str">
        <f>IF(LEN(A1478)=0,"",INDEX('Smelter Look-up'!$A:$A,MATCH($A1478,'Smelter Look-up'!$E:$E,0)))</f>
        <v/>
      </c>
      <c r="C1478" s="242" t="str">
        <f>IF(LEN(A1478)=0,"",INDEX('Smelter Look-up'!$C:$C,MATCH($A1478,'Smelter Look-up'!$E:$E,0)))</f>
        <v/>
      </c>
      <c r="D1478" s="236"/>
      <c r="E1478" s="236" t="str">
        <f ca="1">IF(ISERROR($V1478),"",OFFSET('Smelter Look-up'!$D$4,$V1478-4,0)&amp;"")</f>
        <v/>
      </c>
      <c r="F1478" s="236" t="str">
        <f ca="1">IF(ISERROR($V1478),"",OFFSET('Smelter Look-up'!$E$4,$V1478-4,0))</f>
        <v/>
      </c>
      <c r="G1478" s="236" t="str">
        <f ca="1">IF(C1478=$X$4,"Enter smelter details", IF(ISERROR($V1478),"",OFFSET('Smelter Look-up'!$F$4,$V1478-4,0)))</f>
        <v/>
      </c>
      <c r="H1478" s="237" t="str">
        <f ca="1">IF(ISERROR($V1478),"",OFFSET('Smelter Look-up'!$G$4,$V1478-4,0))</f>
        <v/>
      </c>
      <c r="I1478" s="238" t="str">
        <f ca="1">IF(ISERROR($V1478),"",OFFSET('Smelter Look-up'!$H$4,$V1478-4,0))</f>
        <v/>
      </c>
      <c r="J1478" s="238" t="str">
        <f ca="1">IF(ISERROR($V1478),"",OFFSET('Smelter Look-up'!$I$4,$V1478-4,0))</f>
        <v/>
      </c>
      <c r="K1478" s="240"/>
      <c r="L1478" s="240"/>
      <c r="M1478" s="240"/>
      <c r="N1478" s="240"/>
      <c r="O1478" s="240"/>
      <c r="P1478" s="239"/>
      <c r="Q1478" s="241"/>
      <c r="R1478" s="236" t="str">
        <f ca="1">IF(ISERROR($V1478),"",OFFSET('Smelter Look-up'!$C$4,$V1478-4,0)&amp;"")</f>
        <v/>
      </c>
      <c r="S1478" s="250" t="str">
        <f t="shared" ca="1" si="69"/>
        <v/>
      </c>
      <c r="T1478" s="250" t="str">
        <f ca="1">IF(B1478="","",IF(ISERROR(MATCH($J1478,SorP!$B$1:$B$6230,0)),"",INDIRECT("'SorP'!$A$"&amp;MATCH($J1478,SorP!$B$1:$B$6230,0))))</f>
        <v/>
      </c>
      <c r="U1478" s="280"/>
      <c r="V1478" s="281" t="e">
        <f>IF(C1478="",NA(),MATCH($B1478&amp;$C1478,'Smelter Look-up'!$J:$J,0))</f>
        <v>#N/A</v>
      </c>
      <c r="W1478" s="282"/>
      <c r="X1478" s="282">
        <f t="shared" ca="1" si="70"/>
        <v>0</v>
      </c>
      <c r="Y1478" s="282"/>
      <c r="Z1478" s="282"/>
      <c r="AB1478" s="284" t="str">
        <f t="shared" si="71"/>
        <v/>
      </c>
    </row>
    <row r="1479" spans="1:28" s="283" customFormat="1" ht="20.25">
      <c r="A1479" s="235"/>
      <c r="B1479" s="236" t="str">
        <f>IF(LEN(A1479)=0,"",INDEX('Smelter Look-up'!$A:$A,MATCH($A1479,'Smelter Look-up'!$E:$E,0)))</f>
        <v/>
      </c>
      <c r="C1479" s="242" t="str">
        <f>IF(LEN(A1479)=0,"",INDEX('Smelter Look-up'!$C:$C,MATCH($A1479,'Smelter Look-up'!$E:$E,0)))</f>
        <v/>
      </c>
      <c r="D1479" s="236"/>
      <c r="E1479" s="236" t="str">
        <f ca="1">IF(ISERROR($V1479),"",OFFSET('Smelter Look-up'!$D$4,$V1479-4,0)&amp;"")</f>
        <v/>
      </c>
      <c r="F1479" s="236" t="str">
        <f ca="1">IF(ISERROR($V1479),"",OFFSET('Smelter Look-up'!$E$4,$V1479-4,0))</f>
        <v/>
      </c>
      <c r="G1479" s="236" t="str">
        <f ca="1">IF(C1479=$X$4,"Enter smelter details", IF(ISERROR($V1479),"",OFFSET('Smelter Look-up'!$F$4,$V1479-4,0)))</f>
        <v/>
      </c>
      <c r="H1479" s="237" t="str">
        <f ca="1">IF(ISERROR($V1479),"",OFFSET('Smelter Look-up'!$G$4,$V1479-4,0))</f>
        <v/>
      </c>
      <c r="I1479" s="238" t="str">
        <f ca="1">IF(ISERROR($V1479),"",OFFSET('Smelter Look-up'!$H$4,$V1479-4,0))</f>
        <v/>
      </c>
      <c r="J1479" s="238" t="str">
        <f ca="1">IF(ISERROR($V1479),"",OFFSET('Smelter Look-up'!$I$4,$V1479-4,0))</f>
        <v/>
      </c>
      <c r="K1479" s="240"/>
      <c r="L1479" s="240"/>
      <c r="M1479" s="240"/>
      <c r="N1479" s="240"/>
      <c r="O1479" s="240"/>
      <c r="P1479" s="239"/>
      <c r="Q1479" s="241"/>
      <c r="R1479" s="236" t="str">
        <f ca="1">IF(ISERROR($V1479),"",OFFSET('Smelter Look-up'!$C$4,$V1479-4,0)&amp;"")</f>
        <v/>
      </c>
      <c r="S1479" s="250" t="str">
        <f t="shared" ca="1" si="69"/>
        <v/>
      </c>
      <c r="T1479" s="250" t="str">
        <f ca="1">IF(B1479="","",IF(ISERROR(MATCH($J1479,SorP!$B$1:$B$6230,0)),"",INDIRECT("'SorP'!$A$"&amp;MATCH($J1479,SorP!$B$1:$B$6230,0))))</f>
        <v/>
      </c>
      <c r="U1479" s="280"/>
      <c r="V1479" s="281" t="e">
        <f>IF(C1479="",NA(),MATCH($B1479&amp;$C1479,'Smelter Look-up'!$J:$J,0))</f>
        <v>#N/A</v>
      </c>
      <c r="W1479" s="282"/>
      <c r="X1479" s="282">
        <f t="shared" ca="1" si="70"/>
        <v>0</v>
      </c>
      <c r="Y1479" s="282"/>
      <c r="Z1479" s="282"/>
      <c r="AB1479" s="284" t="str">
        <f t="shared" si="71"/>
        <v/>
      </c>
    </row>
    <row r="1480" spans="1:28" s="283" customFormat="1" ht="20.25">
      <c r="A1480" s="235"/>
      <c r="B1480" s="236" t="str">
        <f>IF(LEN(A1480)=0,"",INDEX('Smelter Look-up'!$A:$A,MATCH($A1480,'Smelter Look-up'!$E:$E,0)))</f>
        <v/>
      </c>
      <c r="C1480" s="242" t="str">
        <f>IF(LEN(A1480)=0,"",INDEX('Smelter Look-up'!$C:$C,MATCH($A1480,'Smelter Look-up'!$E:$E,0)))</f>
        <v/>
      </c>
      <c r="D1480" s="236"/>
      <c r="E1480" s="236" t="str">
        <f ca="1">IF(ISERROR($V1480),"",OFFSET('Smelter Look-up'!$D$4,$V1480-4,0)&amp;"")</f>
        <v/>
      </c>
      <c r="F1480" s="236" t="str">
        <f ca="1">IF(ISERROR($V1480),"",OFFSET('Smelter Look-up'!$E$4,$V1480-4,0))</f>
        <v/>
      </c>
      <c r="G1480" s="236" t="str">
        <f ca="1">IF(C1480=$X$4,"Enter smelter details", IF(ISERROR($V1480),"",OFFSET('Smelter Look-up'!$F$4,$V1480-4,0)))</f>
        <v/>
      </c>
      <c r="H1480" s="237" t="str">
        <f ca="1">IF(ISERROR($V1480),"",OFFSET('Smelter Look-up'!$G$4,$V1480-4,0))</f>
        <v/>
      </c>
      <c r="I1480" s="238" t="str">
        <f ca="1">IF(ISERROR($V1480),"",OFFSET('Smelter Look-up'!$H$4,$V1480-4,0))</f>
        <v/>
      </c>
      <c r="J1480" s="238" t="str">
        <f ca="1">IF(ISERROR($V1480),"",OFFSET('Smelter Look-up'!$I$4,$V1480-4,0))</f>
        <v/>
      </c>
      <c r="K1480" s="240"/>
      <c r="L1480" s="240"/>
      <c r="M1480" s="240"/>
      <c r="N1480" s="240"/>
      <c r="O1480" s="240"/>
      <c r="P1480" s="239"/>
      <c r="Q1480" s="241"/>
      <c r="R1480" s="236" t="str">
        <f ca="1">IF(ISERROR($V1480),"",OFFSET('Smelter Look-up'!$C$4,$V1480-4,0)&amp;"")</f>
        <v/>
      </c>
      <c r="S1480" s="250" t="str">
        <f t="shared" ca="1" si="69"/>
        <v/>
      </c>
      <c r="T1480" s="250" t="str">
        <f ca="1">IF(B1480="","",IF(ISERROR(MATCH($J1480,SorP!$B$1:$B$6230,0)),"",INDIRECT("'SorP'!$A$"&amp;MATCH($J1480,SorP!$B$1:$B$6230,0))))</f>
        <v/>
      </c>
      <c r="U1480" s="280"/>
      <c r="V1480" s="281" t="e">
        <f>IF(C1480="",NA(),MATCH($B1480&amp;$C1480,'Smelter Look-up'!$J:$J,0))</f>
        <v>#N/A</v>
      </c>
      <c r="W1480" s="282"/>
      <c r="X1480" s="282">
        <f t="shared" ca="1" si="70"/>
        <v>0</v>
      </c>
      <c r="Y1480" s="282"/>
      <c r="Z1480" s="282"/>
      <c r="AB1480" s="284" t="str">
        <f t="shared" si="71"/>
        <v/>
      </c>
    </row>
    <row r="1481" spans="1:28" s="283" customFormat="1" ht="20.25">
      <c r="A1481" s="235"/>
      <c r="B1481" s="236" t="str">
        <f>IF(LEN(A1481)=0,"",INDEX('Smelter Look-up'!$A:$A,MATCH($A1481,'Smelter Look-up'!$E:$E,0)))</f>
        <v/>
      </c>
      <c r="C1481" s="242" t="str">
        <f>IF(LEN(A1481)=0,"",INDEX('Smelter Look-up'!$C:$C,MATCH($A1481,'Smelter Look-up'!$E:$E,0)))</f>
        <v/>
      </c>
      <c r="D1481" s="236"/>
      <c r="E1481" s="236" t="str">
        <f ca="1">IF(ISERROR($V1481),"",OFFSET('Smelter Look-up'!$D$4,$V1481-4,0)&amp;"")</f>
        <v/>
      </c>
      <c r="F1481" s="236" t="str">
        <f ca="1">IF(ISERROR($V1481),"",OFFSET('Smelter Look-up'!$E$4,$V1481-4,0))</f>
        <v/>
      </c>
      <c r="G1481" s="236" t="str">
        <f ca="1">IF(C1481=$X$4,"Enter smelter details", IF(ISERROR($V1481),"",OFFSET('Smelter Look-up'!$F$4,$V1481-4,0)))</f>
        <v/>
      </c>
      <c r="H1481" s="237" t="str">
        <f ca="1">IF(ISERROR($V1481),"",OFFSET('Smelter Look-up'!$G$4,$V1481-4,0))</f>
        <v/>
      </c>
      <c r="I1481" s="238" t="str">
        <f ca="1">IF(ISERROR($V1481),"",OFFSET('Smelter Look-up'!$H$4,$V1481-4,0))</f>
        <v/>
      </c>
      <c r="J1481" s="238" t="str">
        <f ca="1">IF(ISERROR($V1481),"",OFFSET('Smelter Look-up'!$I$4,$V1481-4,0))</f>
        <v/>
      </c>
      <c r="K1481" s="240"/>
      <c r="L1481" s="240"/>
      <c r="M1481" s="240"/>
      <c r="N1481" s="240"/>
      <c r="O1481" s="240"/>
      <c r="P1481" s="239"/>
      <c r="Q1481" s="241"/>
      <c r="R1481" s="236" t="str">
        <f ca="1">IF(ISERROR($V1481),"",OFFSET('Smelter Look-up'!$C$4,$V1481-4,0)&amp;"")</f>
        <v/>
      </c>
      <c r="S1481" s="250" t="str">
        <f t="shared" ca="1" si="69"/>
        <v/>
      </c>
      <c r="T1481" s="250" t="str">
        <f ca="1">IF(B1481="","",IF(ISERROR(MATCH($J1481,SorP!$B$1:$B$6230,0)),"",INDIRECT("'SorP'!$A$"&amp;MATCH($J1481,SorP!$B$1:$B$6230,0))))</f>
        <v/>
      </c>
      <c r="U1481" s="280"/>
      <c r="V1481" s="281" t="e">
        <f>IF(C1481="",NA(),MATCH($B1481&amp;$C1481,'Smelter Look-up'!$J:$J,0))</f>
        <v>#N/A</v>
      </c>
      <c r="W1481" s="282"/>
      <c r="X1481" s="282">
        <f t="shared" ca="1" si="70"/>
        <v>0</v>
      </c>
      <c r="Y1481" s="282"/>
      <c r="Z1481" s="282"/>
      <c r="AB1481" s="284" t="str">
        <f t="shared" si="71"/>
        <v/>
      </c>
    </row>
    <row r="1482" spans="1:28" s="283" customFormat="1" ht="20.25">
      <c r="A1482" s="235"/>
      <c r="B1482" s="236" t="str">
        <f>IF(LEN(A1482)=0,"",INDEX('Smelter Look-up'!$A:$A,MATCH($A1482,'Smelter Look-up'!$E:$E,0)))</f>
        <v/>
      </c>
      <c r="C1482" s="242" t="str">
        <f>IF(LEN(A1482)=0,"",INDEX('Smelter Look-up'!$C:$C,MATCH($A1482,'Smelter Look-up'!$E:$E,0)))</f>
        <v/>
      </c>
      <c r="D1482" s="236"/>
      <c r="E1482" s="236" t="str">
        <f ca="1">IF(ISERROR($V1482),"",OFFSET('Smelter Look-up'!$D$4,$V1482-4,0)&amp;"")</f>
        <v/>
      </c>
      <c r="F1482" s="236" t="str">
        <f ca="1">IF(ISERROR($V1482),"",OFFSET('Smelter Look-up'!$E$4,$V1482-4,0))</f>
        <v/>
      </c>
      <c r="G1482" s="236" t="str">
        <f ca="1">IF(C1482=$X$4,"Enter smelter details", IF(ISERROR($V1482),"",OFFSET('Smelter Look-up'!$F$4,$V1482-4,0)))</f>
        <v/>
      </c>
      <c r="H1482" s="237" t="str">
        <f ca="1">IF(ISERROR($V1482),"",OFFSET('Smelter Look-up'!$G$4,$V1482-4,0))</f>
        <v/>
      </c>
      <c r="I1482" s="238" t="str">
        <f ca="1">IF(ISERROR($V1482),"",OFFSET('Smelter Look-up'!$H$4,$V1482-4,0))</f>
        <v/>
      </c>
      <c r="J1482" s="238" t="str">
        <f ca="1">IF(ISERROR($V1482),"",OFFSET('Smelter Look-up'!$I$4,$V1482-4,0))</f>
        <v/>
      </c>
      <c r="K1482" s="240"/>
      <c r="L1482" s="240"/>
      <c r="M1482" s="240"/>
      <c r="N1482" s="240"/>
      <c r="O1482" s="240"/>
      <c r="P1482" s="239"/>
      <c r="Q1482" s="241"/>
      <c r="R1482" s="236" t="str">
        <f ca="1">IF(ISERROR($V1482),"",OFFSET('Smelter Look-up'!$C$4,$V1482-4,0)&amp;"")</f>
        <v/>
      </c>
      <c r="S1482" s="250" t="str">
        <f t="shared" ca="1" si="69"/>
        <v/>
      </c>
      <c r="T1482" s="250" t="str">
        <f ca="1">IF(B1482="","",IF(ISERROR(MATCH($J1482,SorP!$B$1:$B$6230,0)),"",INDIRECT("'SorP'!$A$"&amp;MATCH($J1482,SorP!$B$1:$B$6230,0))))</f>
        <v/>
      </c>
      <c r="U1482" s="280"/>
      <c r="V1482" s="281" t="e">
        <f>IF(C1482="",NA(),MATCH($B1482&amp;$C1482,'Smelter Look-up'!$J:$J,0))</f>
        <v>#N/A</v>
      </c>
      <c r="W1482" s="282"/>
      <c r="X1482" s="282">
        <f t="shared" ca="1" si="70"/>
        <v>0</v>
      </c>
      <c r="Y1482" s="282"/>
      <c r="Z1482" s="282"/>
      <c r="AB1482" s="284" t="str">
        <f t="shared" si="71"/>
        <v/>
      </c>
    </row>
    <row r="1483" spans="1:28" s="283" customFormat="1" ht="20.25">
      <c r="A1483" s="235"/>
      <c r="B1483" s="236" t="str">
        <f>IF(LEN(A1483)=0,"",INDEX('Smelter Look-up'!$A:$A,MATCH($A1483,'Smelter Look-up'!$E:$E,0)))</f>
        <v/>
      </c>
      <c r="C1483" s="242" t="str">
        <f>IF(LEN(A1483)=0,"",INDEX('Smelter Look-up'!$C:$C,MATCH($A1483,'Smelter Look-up'!$E:$E,0)))</f>
        <v/>
      </c>
      <c r="D1483" s="236"/>
      <c r="E1483" s="236" t="str">
        <f ca="1">IF(ISERROR($V1483),"",OFFSET('Smelter Look-up'!$D$4,$V1483-4,0)&amp;"")</f>
        <v/>
      </c>
      <c r="F1483" s="236" t="str">
        <f ca="1">IF(ISERROR($V1483),"",OFFSET('Smelter Look-up'!$E$4,$V1483-4,0))</f>
        <v/>
      </c>
      <c r="G1483" s="236" t="str">
        <f ca="1">IF(C1483=$X$4,"Enter smelter details", IF(ISERROR($V1483),"",OFFSET('Smelter Look-up'!$F$4,$V1483-4,0)))</f>
        <v/>
      </c>
      <c r="H1483" s="237" t="str">
        <f ca="1">IF(ISERROR($V1483),"",OFFSET('Smelter Look-up'!$G$4,$V1483-4,0))</f>
        <v/>
      </c>
      <c r="I1483" s="238" t="str">
        <f ca="1">IF(ISERROR($V1483),"",OFFSET('Smelter Look-up'!$H$4,$V1483-4,0))</f>
        <v/>
      </c>
      <c r="J1483" s="238" t="str">
        <f ca="1">IF(ISERROR($V1483),"",OFFSET('Smelter Look-up'!$I$4,$V1483-4,0))</f>
        <v/>
      </c>
      <c r="K1483" s="240"/>
      <c r="L1483" s="240"/>
      <c r="M1483" s="240"/>
      <c r="N1483" s="240"/>
      <c r="O1483" s="240"/>
      <c r="P1483" s="239"/>
      <c r="Q1483" s="241"/>
      <c r="R1483" s="236" t="str">
        <f ca="1">IF(ISERROR($V1483),"",OFFSET('Smelter Look-up'!$C$4,$V1483-4,0)&amp;"")</f>
        <v/>
      </c>
      <c r="S1483" s="250" t="str">
        <f t="shared" ca="1" si="69"/>
        <v/>
      </c>
      <c r="T1483" s="250" t="str">
        <f ca="1">IF(B1483="","",IF(ISERROR(MATCH($J1483,SorP!$B$1:$B$6230,0)),"",INDIRECT("'SorP'!$A$"&amp;MATCH($J1483,SorP!$B$1:$B$6230,0))))</f>
        <v/>
      </c>
      <c r="U1483" s="280"/>
      <c r="V1483" s="281" t="e">
        <f>IF(C1483="",NA(),MATCH($B1483&amp;$C1483,'Smelter Look-up'!$J:$J,0))</f>
        <v>#N/A</v>
      </c>
      <c r="W1483" s="282"/>
      <c r="X1483" s="282">
        <f t="shared" ca="1" si="70"/>
        <v>0</v>
      </c>
      <c r="Y1483" s="282"/>
      <c r="Z1483" s="282"/>
      <c r="AB1483" s="284" t="str">
        <f t="shared" si="71"/>
        <v/>
      </c>
    </row>
    <row r="1484" spans="1:28" s="283" customFormat="1" ht="20.25">
      <c r="A1484" s="235"/>
      <c r="B1484" s="236" t="str">
        <f>IF(LEN(A1484)=0,"",INDEX('Smelter Look-up'!$A:$A,MATCH($A1484,'Smelter Look-up'!$E:$E,0)))</f>
        <v/>
      </c>
      <c r="C1484" s="242" t="str">
        <f>IF(LEN(A1484)=0,"",INDEX('Smelter Look-up'!$C:$C,MATCH($A1484,'Smelter Look-up'!$E:$E,0)))</f>
        <v/>
      </c>
      <c r="D1484" s="236"/>
      <c r="E1484" s="236" t="str">
        <f ca="1">IF(ISERROR($V1484),"",OFFSET('Smelter Look-up'!$D$4,$V1484-4,0)&amp;"")</f>
        <v/>
      </c>
      <c r="F1484" s="236" t="str">
        <f ca="1">IF(ISERROR($V1484),"",OFFSET('Smelter Look-up'!$E$4,$V1484-4,0))</f>
        <v/>
      </c>
      <c r="G1484" s="236" t="str">
        <f ca="1">IF(C1484=$X$4,"Enter smelter details", IF(ISERROR($V1484),"",OFFSET('Smelter Look-up'!$F$4,$V1484-4,0)))</f>
        <v/>
      </c>
      <c r="H1484" s="237" t="str">
        <f ca="1">IF(ISERROR($V1484),"",OFFSET('Smelter Look-up'!$G$4,$V1484-4,0))</f>
        <v/>
      </c>
      <c r="I1484" s="238" t="str">
        <f ca="1">IF(ISERROR($V1484),"",OFFSET('Smelter Look-up'!$H$4,$V1484-4,0))</f>
        <v/>
      </c>
      <c r="J1484" s="238" t="str">
        <f ca="1">IF(ISERROR($V1484),"",OFFSET('Smelter Look-up'!$I$4,$V1484-4,0))</f>
        <v/>
      </c>
      <c r="K1484" s="240"/>
      <c r="L1484" s="240"/>
      <c r="M1484" s="240"/>
      <c r="N1484" s="240"/>
      <c r="O1484" s="240"/>
      <c r="P1484" s="239"/>
      <c r="Q1484" s="241"/>
      <c r="R1484" s="236" t="str">
        <f ca="1">IF(ISERROR($V1484),"",OFFSET('Smelter Look-up'!$C$4,$V1484-4,0)&amp;"")</f>
        <v/>
      </c>
      <c r="S1484" s="250" t="str">
        <f t="shared" ca="1" si="69"/>
        <v/>
      </c>
      <c r="T1484" s="250" t="str">
        <f ca="1">IF(B1484="","",IF(ISERROR(MATCH($J1484,SorP!$B$1:$B$6230,0)),"",INDIRECT("'SorP'!$A$"&amp;MATCH($J1484,SorP!$B$1:$B$6230,0))))</f>
        <v/>
      </c>
      <c r="U1484" s="280"/>
      <c r="V1484" s="281" t="e">
        <f>IF(C1484="",NA(),MATCH($B1484&amp;$C1484,'Smelter Look-up'!$J:$J,0))</f>
        <v>#N/A</v>
      </c>
      <c r="W1484" s="282"/>
      <c r="X1484" s="282">
        <f t="shared" ca="1" si="70"/>
        <v>0</v>
      </c>
      <c r="Y1484" s="282"/>
      <c r="Z1484" s="282"/>
      <c r="AB1484" s="284" t="str">
        <f t="shared" si="71"/>
        <v/>
      </c>
    </row>
    <row r="1485" spans="1:28" s="283" customFormat="1" ht="20.25">
      <c r="A1485" s="235"/>
      <c r="B1485" s="236" t="str">
        <f>IF(LEN(A1485)=0,"",INDEX('Smelter Look-up'!$A:$A,MATCH($A1485,'Smelter Look-up'!$E:$E,0)))</f>
        <v/>
      </c>
      <c r="C1485" s="242" t="str">
        <f>IF(LEN(A1485)=0,"",INDEX('Smelter Look-up'!$C:$C,MATCH($A1485,'Smelter Look-up'!$E:$E,0)))</f>
        <v/>
      </c>
      <c r="D1485" s="236"/>
      <c r="E1485" s="236" t="str">
        <f ca="1">IF(ISERROR($V1485),"",OFFSET('Smelter Look-up'!$D$4,$V1485-4,0)&amp;"")</f>
        <v/>
      </c>
      <c r="F1485" s="236" t="str">
        <f ca="1">IF(ISERROR($V1485),"",OFFSET('Smelter Look-up'!$E$4,$V1485-4,0))</f>
        <v/>
      </c>
      <c r="G1485" s="236" t="str">
        <f ca="1">IF(C1485=$X$4,"Enter smelter details", IF(ISERROR($V1485),"",OFFSET('Smelter Look-up'!$F$4,$V1485-4,0)))</f>
        <v/>
      </c>
      <c r="H1485" s="237" t="str">
        <f ca="1">IF(ISERROR($V1485),"",OFFSET('Smelter Look-up'!$G$4,$V1485-4,0))</f>
        <v/>
      </c>
      <c r="I1485" s="238" t="str">
        <f ca="1">IF(ISERROR($V1485),"",OFFSET('Smelter Look-up'!$H$4,$V1485-4,0))</f>
        <v/>
      </c>
      <c r="J1485" s="238" t="str">
        <f ca="1">IF(ISERROR($V1485),"",OFFSET('Smelter Look-up'!$I$4,$V1485-4,0))</f>
        <v/>
      </c>
      <c r="K1485" s="240"/>
      <c r="L1485" s="240"/>
      <c r="M1485" s="240"/>
      <c r="N1485" s="240"/>
      <c r="O1485" s="240"/>
      <c r="P1485" s="239"/>
      <c r="Q1485" s="241"/>
      <c r="R1485" s="236" t="str">
        <f ca="1">IF(ISERROR($V1485),"",OFFSET('Smelter Look-up'!$C$4,$V1485-4,0)&amp;"")</f>
        <v/>
      </c>
      <c r="S1485" s="250" t="str">
        <f t="shared" ca="1" si="69"/>
        <v/>
      </c>
      <c r="T1485" s="250" t="str">
        <f ca="1">IF(B1485="","",IF(ISERROR(MATCH($J1485,SorP!$B$1:$B$6230,0)),"",INDIRECT("'SorP'!$A$"&amp;MATCH($J1485,SorP!$B$1:$B$6230,0))))</f>
        <v/>
      </c>
      <c r="U1485" s="280"/>
      <c r="V1485" s="281" t="e">
        <f>IF(C1485="",NA(),MATCH($B1485&amp;$C1485,'Smelter Look-up'!$J:$J,0))</f>
        <v>#N/A</v>
      </c>
      <c r="W1485" s="282"/>
      <c r="X1485" s="282">
        <f t="shared" ca="1" si="70"/>
        <v>0</v>
      </c>
      <c r="Y1485" s="282"/>
      <c r="Z1485" s="282"/>
      <c r="AB1485" s="284" t="str">
        <f t="shared" si="71"/>
        <v/>
      </c>
    </row>
    <row r="1486" spans="1:28" s="283" customFormat="1" ht="20.25">
      <c r="A1486" s="235"/>
      <c r="B1486" s="236" t="str">
        <f>IF(LEN(A1486)=0,"",INDEX('Smelter Look-up'!$A:$A,MATCH($A1486,'Smelter Look-up'!$E:$E,0)))</f>
        <v/>
      </c>
      <c r="C1486" s="242" t="str">
        <f>IF(LEN(A1486)=0,"",INDEX('Smelter Look-up'!$C:$C,MATCH($A1486,'Smelter Look-up'!$E:$E,0)))</f>
        <v/>
      </c>
      <c r="D1486" s="236"/>
      <c r="E1486" s="236" t="str">
        <f ca="1">IF(ISERROR($V1486),"",OFFSET('Smelter Look-up'!$D$4,$V1486-4,0)&amp;"")</f>
        <v/>
      </c>
      <c r="F1486" s="236" t="str">
        <f ca="1">IF(ISERROR($V1486),"",OFFSET('Smelter Look-up'!$E$4,$V1486-4,0))</f>
        <v/>
      </c>
      <c r="G1486" s="236" t="str">
        <f ca="1">IF(C1486=$X$4,"Enter smelter details", IF(ISERROR($V1486),"",OFFSET('Smelter Look-up'!$F$4,$V1486-4,0)))</f>
        <v/>
      </c>
      <c r="H1486" s="237" t="str">
        <f ca="1">IF(ISERROR($V1486),"",OFFSET('Smelter Look-up'!$G$4,$V1486-4,0))</f>
        <v/>
      </c>
      <c r="I1486" s="238" t="str">
        <f ca="1">IF(ISERROR($V1486),"",OFFSET('Smelter Look-up'!$H$4,$V1486-4,0))</f>
        <v/>
      </c>
      <c r="J1486" s="238" t="str">
        <f ca="1">IF(ISERROR($V1486),"",OFFSET('Smelter Look-up'!$I$4,$V1486-4,0))</f>
        <v/>
      </c>
      <c r="K1486" s="240"/>
      <c r="L1486" s="240"/>
      <c r="M1486" s="240"/>
      <c r="N1486" s="240"/>
      <c r="O1486" s="240"/>
      <c r="P1486" s="239"/>
      <c r="Q1486" s="241"/>
      <c r="R1486" s="236" t="str">
        <f ca="1">IF(ISERROR($V1486),"",OFFSET('Smelter Look-up'!$C$4,$V1486-4,0)&amp;"")</f>
        <v/>
      </c>
      <c r="S1486" s="250" t="str">
        <f t="shared" ca="1" si="69"/>
        <v/>
      </c>
      <c r="T1486" s="250" t="str">
        <f ca="1">IF(B1486="","",IF(ISERROR(MATCH($J1486,SorP!$B$1:$B$6230,0)),"",INDIRECT("'SorP'!$A$"&amp;MATCH($J1486,SorP!$B$1:$B$6230,0))))</f>
        <v/>
      </c>
      <c r="U1486" s="280"/>
      <c r="V1486" s="281" t="e">
        <f>IF(C1486="",NA(),MATCH($B1486&amp;$C1486,'Smelter Look-up'!$J:$J,0))</f>
        <v>#N/A</v>
      </c>
      <c r="W1486" s="282"/>
      <c r="X1486" s="282">
        <f t="shared" ca="1" si="70"/>
        <v>0</v>
      </c>
      <c r="Y1486" s="282"/>
      <c r="Z1486" s="282"/>
      <c r="AB1486" s="284" t="str">
        <f t="shared" si="71"/>
        <v/>
      </c>
    </row>
    <row r="1487" spans="1:28" s="283" customFormat="1" ht="20.25">
      <c r="A1487" s="235"/>
      <c r="B1487" s="236" t="str">
        <f>IF(LEN(A1487)=0,"",INDEX('Smelter Look-up'!$A:$A,MATCH($A1487,'Smelter Look-up'!$E:$E,0)))</f>
        <v/>
      </c>
      <c r="C1487" s="242" t="str">
        <f>IF(LEN(A1487)=0,"",INDEX('Smelter Look-up'!$C:$C,MATCH($A1487,'Smelter Look-up'!$E:$E,0)))</f>
        <v/>
      </c>
      <c r="D1487" s="236"/>
      <c r="E1487" s="236" t="str">
        <f ca="1">IF(ISERROR($V1487),"",OFFSET('Smelter Look-up'!$D$4,$V1487-4,0)&amp;"")</f>
        <v/>
      </c>
      <c r="F1487" s="236" t="str">
        <f ca="1">IF(ISERROR($V1487),"",OFFSET('Smelter Look-up'!$E$4,$V1487-4,0))</f>
        <v/>
      </c>
      <c r="G1487" s="236" t="str">
        <f ca="1">IF(C1487=$X$4,"Enter smelter details", IF(ISERROR($V1487),"",OFFSET('Smelter Look-up'!$F$4,$V1487-4,0)))</f>
        <v/>
      </c>
      <c r="H1487" s="237" t="str">
        <f ca="1">IF(ISERROR($V1487),"",OFFSET('Smelter Look-up'!$G$4,$V1487-4,0))</f>
        <v/>
      </c>
      <c r="I1487" s="238" t="str">
        <f ca="1">IF(ISERROR($V1487),"",OFFSET('Smelter Look-up'!$H$4,$V1487-4,0))</f>
        <v/>
      </c>
      <c r="J1487" s="238" t="str">
        <f ca="1">IF(ISERROR($V1487),"",OFFSET('Smelter Look-up'!$I$4,$V1487-4,0))</f>
        <v/>
      </c>
      <c r="K1487" s="240"/>
      <c r="L1487" s="240"/>
      <c r="M1487" s="240"/>
      <c r="N1487" s="240"/>
      <c r="O1487" s="240"/>
      <c r="P1487" s="239"/>
      <c r="Q1487" s="241"/>
      <c r="R1487" s="236" t="str">
        <f ca="1">IF(ISERROR($V1487),"",OFFSET('Smelter Look-up'!$C$4,$V1487-4,0)&amp;"")</f>
        <v/>
      </c>
      <c r="S1487" s="250" t="str">
        <f t="shared" ca="1" si="69"/>
        <v/>
      </c>
      <c r="T1487" s="250" t="str">
        <f ca="1">IF(B1487="","",IF(ISERROR(MATCH($J1487,SorP!$B$1:$B$6230,0)),"",INDIRECT("'SorP'!$A$"&amp;MATCH($J1487,SorP!$B$1:$B$6230,0))))</f>
        <v/>
      </c>
      <c r="U1487" s="280"/>
      <c r="V1487" s="281" t="e">
        <f>IF(C1487="",NA(),MATCH($B1487&amp;$C1487,'Smelter Look-up'!$J:$J,0))</f>
        <v>#N/A</v>
      </c>
      <c r="W1487" s="282"/>
      <c r="X1487" s="282">
        <f t="shared" ca="1" si="70"/>
        <v>0</v>
      </c>
      <c r="Y1487" s="282"/>
      <c r="Z1487" s="282"/>
      <c r="AB1487" s="284" t="str">
        <f t="shared" si="71"/>
        <v/>
      </c>
    </row>
    <row r="1488" spans="1:28" s="283" customFormat="1" ht="20.25">
      <c r="A1488" s="235"/>
      <c r="B1488" s="236" t="str">
        <f>IF(LEN(A1488)=0,"",INDEX('Smelter Look-up'!$A:$A,MATCH($A1488,'Smelter Look-up'!$E:$E,0)))</f>
        <v/>
      </c>
      <c r="C1488" s="242" t="str">
        <f>IF(LEN(A1488)=0,"",INDEX('Smelter Look-up'!$C:$C,MATCH($A1488,'Smelter Look-up'!$E:$E,0)))</f>
        <v/>
      </c>
      <c r="D1488" s="236"/>
      <c r="E1488" s="236" t="str">
        <f ca="1">IF(ISERROR($V1488),"",OFFSET('Smelter Look-up'!$D$4,$V1488-4,0)&amp;"")</f>
        <v/>
      </c>
      <c r="F1488" s="236" t="str">
        <f ca="1">IF(ISERROR($V1488),"",OFFSET('Smelter Look-up'!$E$4,$V1488-4,0))</f>
        <v/>
      </c>
      <c r="G1488" s="236" t="str">
        <f ca="1">IF(C1488=$X$4,"Enter smelter details", IF(ISERROR($V1488),"",OFFSET('Smelter Look-up'!$F$4,$V1488-4,0)))</f>
        <v/>
      </c>
      <c r="H1488" s="237" t="str">
        <f ca="1">IF(ISERROR($V1488),"",OFFSET('Smelter Look-up'!$G$4,$V1488-4,0))</f>
        <v/>
      </c>
      <c r="I1488" s="238" t="str">
        <f ca="1">IF(ISERROR($V1488),"",OFFSET('Smelter Look-up'!$H$4,$V1488-4,0))</f>
        <v/>
      </c>
      <c r="J1488" s="238" t="str">
        <f ca="1">IF(ISERROR($V1488),"",OFFSET('Smelter Look-up'!$I$4,$V1488-4,0))</f>
        <v/>
      </c>
      <c r="K1488" s="240"/>
      <c r="L1488" s="240"/>
      <c r="M1488" s="240"/>
      <c r="N1488" s="240"/>
      <c r="O1488" s="240"/>
      <c r="P1488" s="239"/>
      <c r="Q1488" s="241"/>
      <c r="R1488" s="236" t="str">
        <f ca="1">IF(ISERROR($V1488),"",OFFSET('Smelter Look-up'!$C$4,$V1488-4,0)&amp;"")</f>
        <v/>
      </c>
      <c r="S1488" s="250" t="str">
        <f t="shared" ca="1" si="69"/>
        <v/>
      </c>
      <c r="T1488" s="250" t="str">
        <f ca="1">IF(B1488="","",IF(ISERROR(MATCH($J1488,SorP!$B$1:$B$6230,0)),"",INDIRECT("'SorP'!$A$"&amp;MATCH($J1488,SorP!$B$1:$B$6230,0))))</f>
        <v/>
      </c>
      <c r="U1488" s="280"/>
      <c r="V1488" s="281" t="e">
        <f>IF(C1488="",NA(),MATCH($B1488&amp;$C1488,'Smelter Look-up'!$J:$J,0))</f>
        <v>#N/A</v>
      </c>
      <c r="W1488" s="282"/>
      <c r="X1488" s="282">
        <f t="shared" ca="1" si="70"/>
        <v>0</v>
      </c>
      <c r="Y1488" s="282"/>
      <c r="Z1488" s="282"/>
      <c r="AB1488" s="284" t="str">
        <f t="shared" si="71"/>
        <v/>
      </c>
    </row>
    <row r="1489" spans="1:28" s="283" customFormat="1" ht="20.25">
      <c r="A1489" s="235"/>
      <c r="B1489" s="236" t="str">
        <f>IF(LEN(A1489)=0,"",INDEX('Smelter Look-up'!$A:$A,MATCH($A1489,'Smelter Look-up'!$E:$E,0)))</f>
        <v/>
      </c>
      <c r="C1489" s="242" t="str">
        <f>IF(LEN(A1489)=0,"",INDEX('Smelter Look-up'!$C:$C,MATCH($A1489,'Smelter Look-up'!$E:$E,0)))</f>
        <v/>
      </c>
      <c r="D1489" s="236"/>
      <c r="E1489" s="236" t="str">
        <f ca="1">IF(ISERROR($V1489),"",OFFSET('Smelter Look-up'!$D$4,$V1489-4,0)&amp;"")</f>
        <v/>
      </c>
      <c r="F1489" s="236" t="str">
        <f ca="1">IF(ISERROR($V1489),"",OFFSET('Smelter Look-up'!$E$4,$V1489-4,0))</f>
        <v/>
      </c>
      <c r="G1489" s="236" t="str">
        <f ca="1">IF(C1489=$X$4,"Enter smelter details", IF(ISERROR($V1489),"",OFFSET('Smelter Look-up'!$F$4,$V1489-4,0)))</f>
        <v/>
      </c>
      <c r="H1489" s="237" t="str">
        <f ca="1">IF(ISERROR($V1489),"",OFFSET('Smelter Look-up'!$G$4,$V1489-4,0))</f>
        <v/>
      </c>
      <c r="I1489" s="238" t="str">
        <f ca="1">IF(ISERROR($V1489),"",OFFSET('Smelter Look-up'!$H$4,$V1489-4,0))</f>
        <v/>
      </c>
      <c r="J1489" s="238" t="str">
        <f ca="1">IF(ISERROR($V1489),"",OFFSET('Smelter Look-up'!$I$4,$V1489-4,0))</f>
        <v/>
      </c>
      <c r="K1489" s="240"/>
      <c r="L1489" s="240"/>
      <c r="M1489" s="240"/>
      <c r="N1489" s="240"/>
      <c r="O1489" s="240"/>
      <c r="P1489" s="239"/>
      <c r="Q1489" s="241"/>
      <c r="R1489" s="236" t="str">
        <f ca="1">IF(ISERROR($V1489),"",OFFSET('Smelter Look-up'!$C$4,$V1489-4,0)&amp;"")</f>
        <v/>
      </c>
      <c r="S1489" s="250" t="str">
        <f t="shared" ca="1" si="69"/>
        <v/>
      </c>
      <c r="T1489" s="250" t="str">
        <f ca="1">IF(B1489="","",IF(ISERROR(MATCH($J1489,SorP!$B$1:$B$6230,0)),"",INDIRECT("'SorP'!$A$"&amp;MATCH($J1489,SorP!$B$1:$B$6230,0))))</f>
        <v/>
      </c>
      <c r="U1489" s="280"/>
      <c r="V1489" s="281" t="e">
        <f>IF(C1489="",NA(),MATCH($B1489&amp;$C1489,'Smelter Look-up'!$J:$J,0))</f>
        <v>#N/A</v>
      </c>
      <c r="W1489" s="282"/>
      <c r="X1489" s="282">
        <f t="shared" ca="1" si="70"/>
        <v>0</v>
      </c>
      <c r="Y1489" s="282"/>
      <c r="Z1489" s="282"/>
      <c r="AB1489" s="284" t="str">
        <f t="shared" si="71"/>
        <v/>
      </c>
    </row>
    <row r="1490" spans="1:28" s="283" customFormat="1" ht="20.25">
      <c r="A1490" s="235"/>
      <c r="B1490" s="236" t="str">
        <f>IF(LEN(A1490)=0,"",INDEX('Smelter Look-up'!$A:$A,MATCH($A1490,'Smelter Look-up'!$E:$E,0)))</f>
        <v/>
      </c>
      <c r="C1490" s="242" t="str">
        <f>IF(LEN(A1490)=0,"",INDEX('Smelter Look-up'!$C:$C,MATCH($A1490,'Smelter Look-up'!$E:$E,0)))</f>
        <v/>
      </c>
      <c r="D1490" s="236"/>
      <c r="E1490" s="236" t="str">
        <f ca="1">IF(ISERROR($V1490),"",OFFSET('Smelter Look-up'!$D$4,$V1490-4,0)&amp;"")</f>
        <v/>
      </c>
      <c r="F1490" s="236" t="str">
        <f ca="1">IF(ISERROR($V1490),"",OFFSET('Smelter Look-up'!$E$4,$V1490-4,0))</f>
        <v/>
      </c>
      <c r="G1490" s="236" t="str">
        <f ca="1">IF(C1490=$X$4,"Enter smelter details", IF(ISERROR($V1490),"",OFFSET('Smelter Look-up'!$F$4,$V1490-4,0)))</f>
        <v/>
      </c>
      <c r="H1490" s="237" t="str">
        <f ca="1">IF(ISERROR($V1490),"",OFFSET('Smelter Look-up'!$G$4,$V1490-4,0))</f>
        <v/>
      </c>
      <c r="I1490" s="238" t="str">
        <f ca="1">IF(ISERROR($V1490),"",OFFSET('Smelter Look-up'!$H$4,$V1490-4,0))</f>
        <v/>
      </c>
      <c r="J1490" s="238" t="str">
        <f ca="1">IF(ISERROR($V1490),"",OFFSET('Smelter Look-up'!$I$4,$V1490-4,0))</f>
        <v/>
      </c>
      <c r="K1490" s="240"/>
      <c r="L1490" s="240"/>
      <c r="M1490" s="240"/>
      <c r="N1490" s="240"/>
      <c r="O1490" s="240"/>
      <c r="P1490" s="239"/>
      <c r="Q1490" s="241"/>
      <c r="R1490" s="236" t="str">
        <f ca="1">IF(ISERROR($V1490),"",OFFSET('Smelter Look-up'!$C$4,$V1490-4,0)&amp;"")</f>
        <v/>
      </c>
      <c r="S1490" s="250" t="str">
        <f t="shared" ca="1" si="69"/>
        <v/>
      </c>
      <c r="T1490" s="250" t="str">
        <f ca="1">IF(B1490="","",IF(ISERROR(MATCH($J1490,SorP!$B$1:$B$6230,0)),"",INDIRECT("'SorP'!$A$"&amp;MATCH($J1490,SorP!$B$1:$B$6230,0))))</f>
        <v/>
      </c>
      <c r="U1490" s="280"/>
      <c r="V1490" s="281" t="e">
        <f>IF(C1490="",NA(),MATCH($B1490&amp;$C1490,'Smelter Look-up'!$J:$J,0))</f>
        <v>#N/A</v>
      </c>
      <c r="W1490" s="282"/>
      <c r="X1490" s="282">
        <f t="shared" ca="1" si="70"/>
        <v>0</v>
      </c>
      <c r="Y1490" s="282"/>
      <c r="Z1490" s="282"/>
      <c r="AB1490" s="284" t="str">
        <f t="shared" si="71"/>
        <v/>
      </c>
    </row>
    <row r="1491" spans="1:28" s="283" customFormat="1" ht="20.25">
      <c r="A1491" s="235"/>
      <c r="B1491" s="236" t="str">
        <f>IF(LEN(A1491)=0,"",INDEX('Smelter Look-up'!$A:$A,MATCH($A1491,'Smelter Look-up'!$E:$E,0)))</f>
        <v/>
      </c>
      <c r="C1491" s="242" t="str">
        <f>IF(LEN(A1491)=0,"",INDEX('Smelter Look-up'!$C:$C,MATCH($A1491,'Smelter Look-up'!$E:$E,0)))</f>
        <v/>
      </c>
      <c r="D1491" s="236"/>
      <c r="E1491" s="236" t="str">
        <f ca="1">IF(ISERROR($V1491),"",OFFSET('Smelter Look-up'!$D$4,$V1491-4,0)&amp;"")</f>
        <v/>
      </c>
      <c r="F1491" s="236" t="str">
        <f ca="1">IF(ISERROR($V1491),"",OFFSET('Smelter Look-up'!$E$4,$V1491-4,0))</f>
        <v/>
      </c>
      <c r="G1491" s="236" t="str">
        <f ca="1">IF(C1491=$X$4,"Enter smelter details", IF(ISERROR($V1491),"",OFFSET('Smelter Look-up'!$F$4,$V1491-4,0)))</f>
        <v/>
      </c>
      <c r="H1491" s="237" t="str">
        <f ca="1">IF(ISERROR($V1491),"",OFFSET('Smelter Look-up'!$G$4,$V1491-4,0))</f>
        <v/>
      </c>
      <c r="I1491" s="238" t="str">
        <f ca="1">IF(ISERROR($V1491),"",OFFSET('Smelter Look-up'!$H$4,$V1491-4,0))</f>
        <v/>
      </c>
      <c r="J1491" s="238" t="str">
        <f ca="1">IF(ISERROR($V1491),"",OFFSET('Smelter Look-up'!$I$4,$V1491-4,0))</f>
        <v/>
      </c>
      <c r="K1491" s="240"/>
      <c r="L1491" s="240"/>
      <c r="M1491" s="240"/>
      <c r="N1491" s="240"/>
      <c r="O1491" s="240"/>
      <c r="P1491" s="239"/>
      <c r="Q1491" s="241"/>
      <c r="R1491" s="236" t="str">
        <f ca="1">IF(ISERROR($V1491),"",OFFSET('Smelter Look-up'!$C$4,$V1491-4,0)&amp;"")</f>
        <v/>
      </c>
      <c r="S1491" s="250" t="str">
        <f t="shared" ca="1" si="69"/>
        <v/>
      </c>
      <c r="T1491" s="250" t="str">
        <f ca="1">IF(B1491="","",IF(ISERROR(MATCH($J1491,SorP!$B$1:$B$6230,0)),"",INDIRECT("'SorP'!$A$"&amp;MATCH($J1491,SorP!$B$1:$B$6230,0))))</f>
        <v/>
      </c>
      <c r="U1491" s="280"/>
      <c r="V1491" s="281" t="e">
        <f>IF(C1491="",NA(),MATCH($B1491&amp;$C1491,'Smelter Look-up'!$J:$J,0))</f>
        <v>#N/A</v>
      </c>
      <c r="W1491" s="282"/>
      <c r="X1491" s="282">
        <f t="shared" ca="1" si="70"/>
        <v>0</v>
      </c>
      <c r="Y1491" s="282"/>
      <c r="Z1491" s="282"/>
      <c r="AB1491" s="284" t="str">
        <f t="shared" si="71"/>
        <v/>
      </c>
    </row>
    <row r="1492" spans="1:28" s="283" customFormat="1" ht="20.25">
      <c r="A1492" s="235"/>
      <c r="B1492" s="236" t="str">
        <f>IF(LEN(A1492)=0,"",INDEX('Smelter Look-up'!$A:$A,MATCH($A1492,'Smelter Look-up'!$E:$E,0)))</f>
        <v/>
      </c>
      <c r="C1492" s="242" t="str">
        <f>IF(LEN(A1492)=0,"",INDEX('Smelter Look-up'!$C:$C,MATCH($A1492,'Smelter Look-up'!$E:$E,0)))</f>
        <v/>
      </c>
      <c r="D1492" s="236"/>
      <c r="E1492" s="236" t="str">
        <f ca="1">IF(ISERROR($V1492),"",OFFSET('Smelter Look-up'!$D$4,$V1492-4,0)&amp;"")</f>
        <v/>
      </c>
      <c r="F1492" s="236" t="str">
        <f ca="1">IF(ISERROR($V1492),"",OFFSET('Smelter Look-up'!$E$4,$V1492-4,0))</f>
        <v/>
      </c>
      <c r="G1492" s="236" t="str">
        <f ca="1">IF(C1492=$X$4,"Enter smelter details", IF(ISERROR($V1492),"",OFFSET('Smelter Look-up'!$F$4,$V1492-4,0)))</f>
        <v/>
      </c>
      <c r="H1492" s="237" t="str">
        <f ca="1">IF(ISERROR($V1492),"",OFFSET('Smelter Look-up'!$G$4,$V1492-4,0))</f>
        <v/>
      </c>
      <c r="I1492" s="238" t="str">
        <f ca="1">IF(ISERROR($V1492),"",OFFSET('Smelter Look-up'!$H$4,$V1492-4,0))</f>
        <v/>
      </c>
      <c r="J1492" s="238" t="str">
        <f ca="1">IF(ISERROR($V1492),"",OFFSET('Smelter Look-up'!$I$4,$V1492-4,0))</f>
        <v/>
      </c>
      <c r="K1492" s="240"/>
      <c r="L1492" s="240"/>
      <c r="M1492" s="240"/>
      <c r="N1492" s="240"/>
      <c r="O1492" s="240"/>
      <c r="P1492" s="239"/>
      <c r="Q1492" s="241"/>
      <c r="R1492" s="236" t="str">
        <f ca="1">IF(ISERROR($V1492),"",OFFSET('Smelter Look-up'!$C$4,$V1492-4,0)&amp;"")</f>
        <v/>
      </c>
      <c r="S1492" s="250" t="str">
        <f t="shared" ca="1" si="69"/>
        <v/>
      </c>
      <c r="T1492" s="250" t="str">
        <f ca="1">IF(B1492="","",IF(ISERROR(MATCH($J1492,SorP!$B$1:$B$6230,0)),"",INDIRECT("'SorP'!$A$"&amp;MATCH($J1492,SorP!$B$1:$B$6230,0))))</f>
        <v/>
      </c>
      <c r="U1492" s="280"/>
      <c r="V1492" s="281" t="e">
        <f>IF(C1492="",NA(),MATCH($B1492&amp;$C1492,'Smelter Look-up'!$J:$J,0))</f>
        <v>#N/A</v>
      </c>
      <c r="W1492" s="282"/>
      <c r="X1492" s="282">
        <f t="shared" ca="1" si="70"/>
        <v>0</v>
      </c>
      <c r="Y1492" s="282"/>
      <c r="Z1492" s="282"/>
      <c r="AB1492" s="284" t="str">
        <f t="shared" si="71"/>
        <v/>
      </c>
    </row>
    <row r="1493" spans="1:28" s="283" customFormat="1" ht="20.25">
      <c r="A1493" s="235"/>
      <c r="B1493" s="236" t="str">
        <f>IF(LEN(A1493)=0,"",INDEX('Smelter Look-up'!$A:$A,MATCH($A1493,'Smelter Look-up'!$E:$E,0)))</f>
        <v/>
      </c>
      <c r="C1493" s="242" t="str">
        <f>IF(LEN(A1493)=0,"",INDEX('Smelter Look-up'!$C:$C,MATCH($A1493,'Smelter Look-up'!$E:$E,0)))</f>
        <v/>
      </c>
      <c r="D1493" s="236"/>
      <c r="E1493" s="236" t="str">
        <f ca="1">IF(ISERROR($V1493),"",OFFSET('Smelter Look-up'!$D$4,$V1493-4,0)&amp;"")</f>
        <v/>
      </c>
      <c r="F1493" s="236" t="str">
        <f ca="1">IF(ISERROR($V1493),"",OFFSET('Smelter Look-up'!$E$4,$V1493-4,0))</f>
        <v/>
      </c>
      <c r="G1493" s="236" t="str">
        <f ca="1">IF(C1493=$X$4,"Enter smelter details", IF(ISERROR($V1493),"",OFFSET('Smelter Look-up'!$F$4,$V1493-4,0)))</f>
        <v/>
      </c>
      <c r="H1493" s="237" t="str">
        <f ca="1">IF(ISERROR($V1493),"",OFFSET('Smelter Look-up'!$G$4,$V1493-4,0))</f>
        <v/>
      </c>
      <c r="I1493" s="238" t="str">
        <f ca="1">IF(ISERROR($V1493),"",OFFSET('Smelter Look-up'!$H$4,$V1493-4,0))</f>
        <v/>
      </c>
      <c r="J1493" s="238" t="str">
        <f ca="1">IF(ISERROR($V1493),"",OFFSET('Smelter Look-up'!$I$4,$V1493-4,0))</f>
        <v/>
      </c>
      <c r="K1493" s="240"/>
      <c r="L1493" s="240"/>
      <c r="M1493" s="240"/>
      <c r="N1493" s="240"/>
      <c r="O1493" s="240"/>
      <c r="P1493" s="239"/>
      <c r="Q1493" s="241"/>
      <c r="R1493" s="236" t="str">
        <f ca="1">IF(ISERROR($V1493),"",OFFSET('Smelter Look-up'!$C$4,$V1493-4,0)&amp;"")</f>
        <v/>
      </c>
      <c r="S1493" s="250" t="str">
        <f t="shared" ca="1" si="69"/>
        <v/>
      </c>
      <c r="T1493" s="250" t="str">
        <f ca="1">IF(B1493="","",IF(ISERROR(MATCH($J1493,SorP!$B$1:$B$6230,0)),"",INDIRECT("'SorP'!$A$"&amp;MATCH($J1493,SorP!$B$1:$B$6230,0))))</f>
        <v/>
      </c>
      <c r="U1493" s="280"/>
      <c r="V1493" s="281" t="e">
        <f>IF(C1493="",NA(),MATCH($B1493&amp;$C1493,'Smelter Look-up'!$J:$J,0))</f>
        <v>#N/A</v>
      </c>
      <c r="W1493" s="282"/>
      <c r="X1493" s="282">
        <f t="shared" ca="1" si="70"/>
        <v>0</v>
      </c>
      <c r="Y1493" s="282"/>
      <c r="Z1493" s="282"/>
      <c r="AB1493" s="284" t="str">
        <f t="shared" si="71"/>
        <v/>
      </c>
    </row>
    <row r="1494" spans="1:28" s="283" customFormat="1" ht="20.25">
      <c r="A1494" s="235"/>
      <c r="B1494" s="236" t="str">
        <f>IF(LEN(A1494)=0,"",INDEX('Smelter Look-up'!$A:$A,MATCH($A1494,'Smelter Look-up'!$E:$E,0)))</f>
        <v/>
      </c>
      <c r="C1494" s="242" t="str">
        <f>IF(LEN(A1494)=0,"",INDEX('Smelter Look-up'!$C:$C,MATCH($A1494,'Smelter Look-up'!$E:$E,0)))</f>
        <v/>
      </c>
      <c r="D1494" s="236"/>
      <c r="E1494" s="236" t="str">
        <f ca="1">IF(ISERROR($V1494),"",OFFSET('Smelter Look-up'!$D$4,$V1494-4,0)&amp;"")</f>
        <v/>
      </c>
      <c r="F1494" s="236" t="str">
        <f ca="1">IF(ISERROR($V1494),"",OFFSET('Smelter Look-up'!$E$4,$V1494-4,0))</f>
        <v/>
      </c>
      <c r="G1494" s="236" t="str">
        <f ca="1">IF(C1494=$X$4,"Enter smelter details", IF(ISERROR($V1494),"",OFFSET('Smelter Look-up'!$F$4,$V1494-4,0)))</f>
        <v/>
      </c>
      <c r="H1494" s="237" t="str">
        <f ca="1">IF(ISERROR($V1494),"",OFFSET('Smelter Look-up'!$G$4,$V1494-4,0))</f>
        <v/>
      </c>
      <c r="I1494" s="238" t="str">
        <f ca="1">IF(ISERROR($V1494),"",OFFSET('Smelter Look-up'!$H$4,$V1494-4,0))</f>
        <v/>
      </c>
      <c r="J1494" s="238" t="str">
        <f ca="1">IF(ISERROR($V1494),"",OFFSET('Smelter Look-up'!$I$4,$V1494-4,0))</f>
        <v/>
      </c>
      <c r="K1494" s="240"/>
      <c r="L1494" s="240"/>
      <c r="M1494" s="240"/>
      <c r="N1494" s="240"/>
      <c r="O1494" s="240"/>
      <c r="P1494" s="239"/>
      <c r="Q1494" s="241"/>
      <c r="R1494" s="236" t="str">
        <f ca="1">IF(ISERROR($V1494),"",OFFSET('Smelter Look-up'!$C$4,$V1494-4,0)&amp;"")</f>
        <v/>
      </c>
      <c r="S1494" s="250" t="str">
        <f t="shared" ca="1" si="69"/>
        <v/>
      </c>
      <c r="T1494" s="250" t="str">
        <f ca="1">IF(B1494="","",IF(ISERROR(MATCH($J1494,SorP!$B$1:$B$6230,0)),"",INDIRECT("'SorP'!$A$"&amp;MATCH($J1494,SorP!$B$1:$B$6230,0))))</f>
        <v/>
      </c>
      <c r="U1494" s="280"/>
      <c r="V1494" s="281" t="e">
        <f>IF(C1494="",NA(),MATCH($B1494&amp;$C1494,'Smelter Look-up'!$J:$J,0))</f>
        <v>#N/A</v>
      </c>
      <c r="W1494" s="282"/>
      <c r="X1494" s="282">
        <f t="shared" ca="1" si="70"/>
        <v>0</v>
      </c>
      <c r="Y1494" s="282"/>
      <c r="Z1494" s="282"/>
      <c r="AB1494" s="284" t="str">
        <f t="shared" si="71"/>
        <v/>
      </c>
    </row>
    <row r="1495" spans="1:28" s="283" customFormat="1" ht="20.25">
      <c r="A1495" s="235"/>
      <c r="B1495" s="236" t="str">
        <f>IF(LEN(A1495)=0,"",INDEX('Smelter Look-up'!$A:$A,MATCH($A1495,'Smelter Look-up'!$E:$E,0)))</f>
        <v/>
      </c>
      <c r="C1495" s="242" t="str">
        <f>IF(LEN(A1495)=0,"",INDEX('Smelter Look-up'!$C:$C,MATCH($A1495,'Smelter Look-up'!$E:$E,0)))</f>
        <v/>
      </c>
      <c r="D1495" s="236"/>
      <c r="E1495" s="236" t="str">
        <f ca="1">IF(ISERROR($V1495),"",OFFSET('Smelter Look-up'!$D$4,$V1495-4,0)&amp;"")</f>
        <v/>
      </c>
      <c r="F1495" s="236" t="str">
        <f ca="1">IF(ISERROR($V1495),"",OFFSET('Smelter Look-up'!$E$4,$V1495-4,0))</f>
        <v/>
      </c>
      <c r="G1495" s="236" t="str">
        <f ca="1">IF(C1495=$X$4,"Enter smelter details", IF(ISERROR($V1495),"",OFFSET('Smelter Look-up'!$F$4,$V1495-4,0)))</f>
        <v/>
      </c>
      <c r="H1495" s="237" t="str">
        <f ca="1">IF(ISERROR($V1495),"",OFFSET('Smelter Look-up'!$G$4,$V1495-4,0))</f>
        <v/>
      </c>
      <c r="I1495" s="238" t="str">
        <f ca="1">IF(ISERROR($V1495),"",OFFSET('Smelter Look-up'!$H$4,$V1495-4,0))</f>
        <v/>
      </c>
      <c r="J1495" s="238" t="str">
        <f ca="1">IF(ISERROR($V1495),"",OFFSET('Smelter Look-up'!$I$4,$V1495-4,0))</f>
        <v/>
      </c>
      <c r="K1495" s="240"/>
      <c r="L1495" s="240"/>
      <c r="M1495" s="240"/>
      <c r="N1495" s="240"/>
      <c r="O1495" s="240"/>
      <c r="P1495" s="239"/>
      <c r="Q1495" s="241"/>
      <c r="R1495" s="236" t="str">
        <f ca="1">IF(ISERROR($V1495),"",OFFSET('Smelter Look-up'!$C$4,$V1495-4,0)&amp;"")</f>
        <v/>
      </c>
      <c r="S1495" s="250" t="str">
        <f t="shared" ca="1" si="69"/>
        <v/>
      </c>
      <c r="T1495" s="250" t="str">
        <f ca="1">IF(B1495="","",IF(ISERROR(MATCH($J1495,SorP!$B$1:$B$6230,0)),"",INDIRECT("'SorP'!$A$"&amp;MATCH($J1495,SorP!$B$1:$B$6230,0))))</f>
        <v/>
      </c>
      <c r="U1495" s="280"/>
      <c r="V1495" s="281" t="e">
        <f>IF(C1495="",NA(),MATCH($B1495&amp;$C1495,'Smelter Look-up'!$J:$J,0))</f>
        <v>#N/A</v>
      </c>
      <c r="W1495" s="282"/>
      <c r="X1495" s="282">
        <f t="shared" ca="1" si="70"/>
        <v>0</v>
      </c>
      <c r="Y1495" s="282"/>
      <c r="Z1495" s="282"/>
      <c r="AB1495" s="284" t="str">
        <f t="shared" si="71"/>
        <v/>
      </c>
    </row>
    <row r="1496" spans="1:28" s="283" customFormat="1" ht="20.25">
      <c r="A1496" s="235"/>
      <c r="B1496" s="236" t="str">
        <f>IF(LEN(A1496)=0,"",INDEX('Smelter Look-up'!$A:$A,MATCH($A1496,'Smelter Look-up'!$E:$E,0)))</f>
        <v/>
      </c>
      <c r="C1496" s="242" t="str">
        <f>IF(LEN(A1496)=0,"",INDEX('Smelter Look-up'!$C:$C,MATCH($A1496,'Smelter Look-up'!$E:$E,0)))</f>
        <v/>
      </c>
      <c r="D1496" s="236"/>
      <c r="E1496" s="236" t="str">
        <f ca="1">IF(ISERROR($V1496),"",OFFSET('Smelter Look-up'!$D$4,$V1496-4,0)&amp;"")</f>
        <v/>
      </c>
      <c r="F1496" s="236" t="str">
        <f ca="1">IF(ISERROR($V1496),"",OFFSET('Smelter Look-up'!$E$4,$V1496-4,0))</f>
        <v/>
      </c>
      <c r="G1496" s="236" t="str">
        <f ca="1">IF(C1496=$X$4,"Enter smelter details", IF(ISERROR($V1496),"",OFFSET('Smelter Look-up'!$F$4,$V1496-4,0)))</f>
        <v/>
      </c>
      <c r="H1496" s="237" t="str">
        <f ca="1">IF(ISERROR($V1496),"",OFFSET('Smelter Look-up'!$G$4,$V1496-4,0))</f>
        <v/>
      </c>
      <c r="I1496" s="238" t="str">
        <f ca="1">IF(ISERROR($V1496),"",OFFSET('Smelter Look-up'!$H$4,$V1496-4,0))</f>
        <v/>
      </c>
      <c r="J1496" s="238" t="str">
        <f ca="1">IF(ISERROR($V1496),"",OFFSET('Smelter Look-up'!$I$4,$V1496-4,0))</f>
        <v/>
      </c>
      <c r="K1496" s="240"/>
      <c r="L1496" s="240"/>
      <c r="M1496" s="240"/>
      <c r="N1496" s="240"/>
      <c r="O1496" s="240"/>
      <c r="P1496" s="239"/>
      <c r="Q1496" s="241"/>
      <c r="R1496" s="236" t="str">
        <f ca="1">IF(ISERROR($V1496),"",OFFSET('Smelter Look-up'!$C$4,$V1496-4,0)&amp;"")</f>
        <v/>
      </c>
      <c r="S1496" s="250" t="str">
        <f t="shared" ca="1" si="69"/>
        <v/>
      </c>
      <c r="T1496" s="250" t="str">
        <f ca="1">IF(B1496="","",IF(ISERROR(MATCH($J1496,SorP!$B$1:$B$6230,0)),"",INDIRECT("'SorP'!$A$"&amp;MATCH($J1496,SorP!$B$1:$B$6230,0))))</f>
        <v/>
      </c>
      <c r="U1496" s="280"/>
      <c r="V1496" s="281" t="e">
        <f>IF(C1496="",NA(),MATCH($B1496&amp;$C1496,'Smelter Look-up'!$J:$J,0))</f>
        <v>#N/A</v>
      </c>
      <c r="W1496" s="282"/>
      <c r="X1496" s="282">
        <f t="shared" ca="1" si="70"/>
        <v>0</v>
      </c>
      <c r="Y1496" s="282"/>
      <c r="Z1496" s="282"/>
      <c r="AB1496" s="284" t="str">
        <f t="shared" si="71"/>
        <v/>
      </c>
    </row>
    <row r="1497" spans="1:28" s="283" customFormat="1" ht="20.25">
      <c r="A1497" s="235"/>
      <c r="B1497" s="236" t="str">
        <f>IF(LEN(A1497)=0,"",INDEX('Smelter Look-up'!$A:$A,MATCH($A1497,'Smelter Look-up'!$E:$E,0)))</f>
        <v/>
      </c>
      <c r="C1497" s="242" t="str">
        <f>IF(LEN(A1497)=0,"",INDEX('Smelter Look-up'!$C:$C,MATCH($A1497,'Smelter Look-up'!$E:$E,0)))</f>
        <v/>
      </c>
      <c r="D1497" s="236"/>
      <c r="E1497" s="236" t="str">
        <f ca="1">IF(ISERROR($V1497),"",OFFSET('Smelter Look-up'!$D$4,$V1497-4,0)&amp;"")</f>
        <v/>
      </c>
      <c r="F1497" s="236" t="str">
        <f ca="1">IF(ISERROR($V1497),"",OFFSET('Smelter Look-up'!$E$4,$V1497-4,0))</f>
        <v/>
      </c>
      <c r="G1497" s="236" t="str">
        <f ca="1">IF(C1497=$X$4,"Enter smelter details", IF(ISERROR($V1497),"",OFFSET('Smelter Look-up'!$F$4,$V1497-4,0)))</f>
        <v/>
      </c>
      <c r="H1497" s="237" t="str">
        <f ca="1">IF(ISERROR($V1497),"",OFFSET('Smelter Look-up'!$G$4,$V1497-4,0))</f>
        <v/>
      </c>
      <c r="I1497" s="238" t="str">
        <f ca="1">IF(ISERROR($V1497),"",OFFSET('Smelter Look-up'!$H$4,$V1497-4,0))</f>
        <v/>
      </c>
      <c r="J1497" s="238" t="str">
        <f ca="1">IF(ISERROR($V1497),"",OFFSET('Smelter Look-up'!$I$4,$V1497-4,0))</f>
        <v/>
      </c>
      <c r="K1497" s="240"/>
      <c r="L1497" s="240"/>
      <c r="M1497" s="240"/>
      <c r="N1497" s="240"/>
      <c r="O1497" s="240"/>
      <c r="P1497" s="239"/>
      <c r="Q1497" s="241"/>
      <c r="R1497" s="236" t="str">
        <f ca="1">IF(ISERROR($V1497),"",OFFSET('Smelter Look-up'!$C$4,$V1497-4,0)&amp;"")</f>
        <v/>
      </c>
      <c r="S1497" s="250" t="str">
        <f t="shared" ca="1" si="69"/>
        <v/>
      </c>
      <c r="T1497" s="250" t="str">
        <f ca="1">IF(B1497="","",IF(ISERROR(MATCH($J1497,SorP!$B$1:$B$6230,0)),"",INDIRECT("'SorP'!$A$"&amp;MATCH($J1497,SorP!$B$1:$B$6230,0))))</f>
        <v/>
      </c>
      <c r="U1497" s="280"/>
      <c r="V1497" s="281" t="e">
        <f>IF(C1497="",NA(),MATCH($B1497&amp;$C1497,'Smelter Look-up'!$J:$J,0))</f>
        <v>#N/A</v>
      </c>
      <c r="W1497" s="282"/>
      <c r="X1497" s="282">
        <f t="shared" ca="1" si="70"/>
        <v>0</v>
      </c>
      <c r="Y1497" s="282"/>
      <c r="Z1497" s="282"/>
      <c r="AB1497" s="284" t="str">
        <f t="shared" si="71"/>
        <v/>
      </c>
    </row>
    <row r="1498" spans="1:28" s="283" customFormat="1" ht="20.25">
      <c r="A1498" s="235"/>
      <c r="B1498" s="236" t="str">
        <f>IF(LEN(A1498)=0,"",INDEX('Smelter Look-up'!$A:$A,MATCH($A1498,'Smelter Look-up'!$E:$E,0)))</f>
        <v/>
      </c>
      <c r="C1498" s="242" t="str">
        <f>IF(LEN(A1498)=0,"",INDEX('Smelter Look-up'!$C:$C,MATCH($A1498,'Smelter Look-up'!$E:$E,0)))</f>
        <v/>
      </c>
      <c r="D1498" s="236"/>
      <c r="E1498" s="236" t="str">
        <f ca="1">IF(ISERROR($V1498),"",OFFSET('Smelter Look-up'!$D$4,$V1498-4,0)&amp;"")</f>
        <v/>
      </c>
      <c r="F1498" s="236" t="str">
        <f ca="1">IF(ISERROR($V1498),"",OFFSET('Smelter Look-up'!$E$4,$V1498-4,0))</f>
        <v/>
      </c>
      <c r="G1498" s="236" t="str">
        <f ca="1">IF(C1498=$X$4,"Enter smelter details", IF(ISERROR($V1498),"",OFFSET('Smelter Look-up'!$F$4,$V1498-4,0)))</f>
        <v/>
      </c>
      <c r="H1498" s="237" t="str">
        <f ca="1">IF(ISERROR($V1498),"",OFFSET('Smelter Look-up'!$G$4,$V1498-4,0))</f>
        <v/>
      </c>
      <c r="I1498" s="238" t="str">
        <f ca="1">IF(ISERROR($V1498),"",OFFSET('Smelter Look-up'!$H$4,$V1498-4,0))</f>
        <v/>
      </c>
      <c r="J1498" s="238" t="str">
        <f ca="1">IF(ISERROR($V1498),"",OFFSET('Smelter Look-up'!$I$4,$V1498-4,0))</f>
        <v/>
      </c>
      <c r="K1498" s="240"/>
      <c r="L1498" s="240"/>
      <c r="M1498" s="240"/>
      <c r="N1498" s="240"/>
      <c r="O1498" s="240"/>
      <c r="P1498" s="239"/>
      <c r="Q1498" s="241"/>
      <c r="R1498" s="236" t="str">
        <f ca="1">IF(ISERROR($V1498),"",OFFSET('Smelter Look-up'!$C$4,$V1498-4,0)&amp;"")</f>
        <v/>
      </c>
      <c r="S1498" s="250" t="str">
        <f t="shared" ca="1" si="69"/>
        <v/>
      </c>
      <c r="T1498" s="250" t="str">
        <f ca="1">IF(B1498="","",IF(ISERROR(MATCH($J1498,SorP!$B$1:$B$6230,0)),"",INDIRECT("'SorP'!$A$"&amp;MATCH($J1498,SorP!$B$1:$B$6230,0))))</f>
        <v/>
      </c>
      <c r="U1498" s="280"/>
      <c r="V1498" s="281" t="e">
        <f>IF(C1498="",NA(),MATCH($B1498&amp;$C1498,'Smelter Look-up'!$J:$J,0))</f>
        <v>#N/A</v>
      </c>
      <c r="W1498" s="282"/>
      <c r="X1498" s="282">
        <f t="shared" ca="1" si="70"/>
        <v>0</v>
      </c>
      <c r="Y1498" s="282"/>
      <c r="Z1498" s="282"/>
      <c r="AB1498" s="284" t="str">
        <f t="shared" si="71"/>
        <v/>
      </c>
    </row>
    <row r="1499" spans="1:28" s="283" customFormat="1" ht="20.25">
      <c r="A1499" s="235"/>
      <c r="B1499" s="236" t="str">
        <f>IF(LEN(A1499)=0,"",INDEX('Smelter Look-up'!$A:$A,MATCH($A1499,'Smelter Look-up'!$E:$E,0)))</f>
        <v/>
      </c>
      <c r="C1499" s="242" t="str">
        <f>IF(LEN(A1499)=0,"",INDEX('Smelter Look-up'!$C:$C,MATCH($A1499,'Smelter Look-up'!$E:$E,0)))</f>
        <v/>
      </c>
      <c r="D1499" s="236"/>
      <c r="E1499" s="236" t="str">
        <f ca="1">IF(ISERROR($V1499),"",OFFSET('Smelter Look-up'!$D$4,$V1499-4,0)&amp;"")</f>
        <v/>
      </c>
      <c r="F1499" s="236" t="str">
        <f ca="1">IF(ISERROR($V1499),"",OFFSET('Smelter Look-up'!$E$4,$V1499-4,0))</f>
        <v/>
      </c>
      <c r="G1499" s="236" t="str">
        <f ca="1">IF(C1499=$X$4,"Enter smelter details", IF(ISERROR($V1499),"",OFFSET('Smelter Look-up'!$F$4,$V1499-4,0)))</f>
        <v/>
      </c>
      <c r="H1499" s="237" t="str">
        <f ca="1">IF(ISERROR($V1499),"",OFFSET('Smelter Look-up'!$G$4,$V1499-4,0))</f>
        <v/>
      </c>
      <c r="I1499" s="238" t="str">
        <f ca="1">IF(ISERROR($V1499),"",OFFSET('Smelter Look-up'!$H$4,$V1499-4,0))</f>
        <v/>
      </c>
      <c r="J1499" s="238" t="str">
        <f ca="1">IF(ISERROR($V1499),"",OFFSET('Smelter Look-up'!$I$4,$V1499-4,0))</f>
        <v/>
      </c>
      <c r="K1499" s="240"/>
      <c r="L1499" s="240"/>
      <c r="M1499" s="240"/>
      <c r="N1499" s="240"/>
      <c r="O1499" s="240"/>
      <c r="P1499" s="239"/>
      <c r="Q1499" s="241"/>
      <c r="R1499" s="236" t="str">
        <f ca="1">IF(ISERROR($V1499),"",OFFSET('Smelter Look-up'!$C$4,$V1499-4,0)&amp;"")</f>
        <v/>
      </c>
      <c r="S1499" s="250" t="str">
        <f t="shared" ca="1" si="69"/>
        <v/>
      </c>
      <c r="T1499" s="250" t="str">
        <f ca="1">IF(B1499="","",IF(ISERROR(MATCH($J1499,SorP!$B$1:$B$6230,0)),"",INDIRECT("'SorP'!$A$"&amp;MATCH($J1499,SorP!$B$1:$B$6230,0))))</f>
        <v/>
      </c>
      <c r="U1499" s="280"/>
      <c r="V1499" s="281" t="e">
        <f>IF(C1499="",NA(),MATCH($B1499&amp;$C1499,'Smelter Look-up'!$J:$J,0))</f>
        <v>#N/A</v>
      </c>
      <c r="W1499" s="282"/>
      <c r="X1499" s="282">
        <f t="shared" ca="1" si="70"/>
        <v>0</v>
      </c>
      <c r="Y1499" s="282"/>
      <c r="Z1499" s="282"/>
      <c r="AB1499" s="284" t="str">
        <f t="shared" si="71"/>
        <v/>
      </c>
    </row>
    <row r="1500" spans="1:28" s="283" customFormat="1" ht="20.25">
      <c r="A1500" s="235"/>
      <c r="B1500" s="236" t="str">
        <f>IF(LEN(A1500)=0,"",INDEX('Smelter Look-up'!$A:$A,MATCH($A1500,'Smelter Look-up'!$E:$E,0)))</f>
        <v/>
      </c>
      <c r="C1500" s="242" t="str">
        <f>IF(LEN(A1500)=0,"",INDEX('Smelter Look-up'!$C:$C,MATCH($A1500,'Smelter Look-up'!$E:$E,0)))</f>
        <v/>
      </c>
      <c r="D1500" s="236"/>
      <c r="E1500" s="236" t="str">
        <f ca="1">IF(ISERROR($V1500),"",OFFSET('Smelter Look-up'!$D$4,$V1500-4,0)&amp;"")</f>
        <v/>
      </c>
      <c r="F1500" s="236" t="str">
        <f ca="1">IF(ISERROR($V1500),"",OFFSET('Smelter Look-up'!$E$4,$V1500-4,0))</f>
        <v/>
      </c>
      <c r="G1500" s="236" t="str">
        <f ca="1">IF(C1500=$X$4,"Enter smelter details", IF(ISERROR($V1500),"",OFFSET('Smelter Look-up'!$F$4,$V1500-4,0)))</f>
        <v/>
      </c>
      <c r="H1500" s="237" t="str">
        <f ca="1">IF(ISERROR($V1500),"",OFFSET('Smelter Look-up'!$G$4,$V1500-4,0))</f>
        <v/>
      </c>
      <c r="I1500" s="238" t="str">
        <f ca="1">IF(ISERROR($V1500),"",OFFSET('Smelter Look-up'!$H$4,$V1500-4,0))</f>
        <v/>
      </c>
      <c r="J1500" s="238" t="str">
        <f ca="1">IF(ISERROR($V1500),"",OFFSET('Smelter Look-up'!$I$4,$V1500-4,0))</f>
        <v/>
      </c>
      <c r="K1500" s="240"/>
      <c r="L1500" s="240"/>
      <c r="M1500" s="240"/>
      <c r="N1500" s="240"/>
      <c r="O1500" s="240"/>
      <c r="P1500" s="239"/>
      <c r="Q1500" s="241"/>
      <c r="R1500" s="236" t="str">
        <f ca="1">IF(ISERROR($V1500),"",OFFSET('Smelter Look-up'!$C$4,$V1500-4,0)&amp;"")</f>
        <v/>
      </c>
      <c r="S1500" s="250" t="str">
        <f t="shared" ca="1" si="69"/>
        <v/>
      </c>
      <c r="T1500" s="250" t="str">
        <f ca="1">IF(B1500="","",IF(ISERROR(MATCH($J1500,SorP!$B$1:$B$6230,0)),"",INDIRECT("'SorP'!$A$"&amp;MATCH($J1500,SorP!$B$1:$B$6230,0))))</f>
        <v/>
      </c>
      <c r="U1500" s="280"/>
      <c r="V1500" s="281" t="e">
        <f>IF(C1500="",NA(),MATCH($B1500&amp;$C1500,'Smelter Look-up'!$J:$J,0))</f>
        <v>#N/A</v>
      </c>
      <c r="W1500" s="282"/>
      <c r="X1500" s="282">
        <f t="shared" ca="1" si="70"/>
        <v>0</v>
      </c>
      <c r="Y1500" s="282"/>
      <c r="Z1500" s="282"/>
      <c r="AB1500" s="284" t="str">
        <f t="shared" si="71"/>
        <v/>
      </c>
    </row>
    <row r="1501" spans="1:28" s="283" customFormat="1" ht="20.25">
      <c r="A1501" s="235"/>
      <c r="B1501" s="236" t="str">
        <f>IF(LEN(A1501)=0,"",INDEX('Smelter Look-up'!$A:$A,MATCH($A1501,'Smelter Look-up'!$E:$E,0)))</f>
        <v/>
      </c>
      <c r="C1501" s="242" t="str">
        <f>IF(LEN(A1501)=0,"",INDEX('Smelter Look-up'!$C:$C,MATCH($A1501,'Smelter Look-up'!$E:$E,0)))</f>
        <v/>
      </c>
      <c r="D1501" s="236"/>
      <c r="E1501" s="236" t="str">
        <f ca="1">IF(ISERROR($V1501),"",OFFSET('Smelter Look-up'!$D$4,$V1501-4,0)&amp;"")</f>
        <v/>
      </c>
      <c r="F1501" s="236" t="str">
        <f ca="1">IF(ISERROR($V1501),"",OFFSET('Smelter Look-up'!$E$4,$V1501-4,0))</f>
        <v/>
      </c>
      <c r="G1501" s="236" t="str">
        <f ca="1">IF(C1501=$X$4,"Enter smelter details", IF(ISERROR($V1501),"",OFFSET('Smelter Look-up'!$F$4,$V1501-4,0)))</f>
        <v/>
      </c>
      <c r="H1501" s="237" t="str">
        <f ca="1">IF(ISERROR($V1501),"",OFFSET('Smelter Look-up'!$G$4,$V1501-4,0))</f>
        <v/>
      </c>
      <c r="I1501" s="238" t="str">
        <f ca="1">IF(ISERROR($V1501),"",OFFSET('Smelter Look-up'!$H$4,$V1501-4,0))</f>
        <v/>
      </c>
      <c r="J1501" s="238" t="str">
        <f ca="1">IF(ISERROR($V1501),"",OFFSET('Smelter Look-up'!$I$4,$V1501-4,0))</f>
        <v/>
      </c>
      <c r="K1501" s="240"/>
      <c r="L1501" s="240"/>
      <c r="M1501" s="240"/>
      <c r="N1501" s="240"/>
      <c r="O1501" s="240"/>
      <c r="P1501" s="239"/>
      <c r="Q1501" s="241"/>
      <c r="R1501" s="236" t="str">
        <f ca="1">IF(ISERROR($V1501),"",OFFSET('Smelter Look-up'!$C$4,$V1501-4,0)&amp;"")</f>
        <v/>
      </c>
      <c r="S1501" s="250" t="str">
        <f t="shared" ca="1" si="69"/>
        <v/>
      </c>
      <c r="T1501" s="250" t="str">
        <f ca="1">IF(B1501="","",IF(ISERROR(MATCH($J1501,SorP!$B$1:$B$6230,0)),"",INDIRECT("'SorP'!$A$"&amp;MATCH($J1501,SorP!$B$1:$B$6230,0))))</f>
        <v/>
      </c>
      <c r="U1501" s="280"/>
      <c r="V1501" s="281" t="e">
        <f>IF(C1501="",NA(),MATCH($B1501&amp;$C1501,'Smelter Look-up'!$J:$J,0))</f>
        <v>#N/A</v>
      </c>
      <c r="W1501" s="282"/>
      <c r="X1501" s="282">
        <f t="shared" ca="1" si="70"/>
        <v>0</v>
      </c>
      <c r="Y1501" s="282"/>
      <c r="Z1501" s="282"/>
      <c r="AB1501" s="284" t="str">
        <f t="shared" si="71"/>
        <v/>
      </c>
    </row>
    <row r="1502" spans="1:28" s="283" customFormat="1" ht="20.25">
      <c r="A1502" s="235"/>
      <c r="B1502" s="236" t="str">
        <f>IF(LEN(A1502)=0,"",INDEX('Smelter Look-up'!$A:$A,MATCH($A1502,'Smelter Look-up'!$E:$E,0)))</f>
        <v/>
      </c>
      <c r="C1502" s="242" t="str">
        <f>IF(LEN(A1502)=0,"",INDEX('Smelter Look-up'!$C:$C,MATCH($A1502,'Smelter Look-up'!$E:$E,0)))</f>
        <v/>
      </c>
      <c r="D1502" s="236"/>
      <c r="E1502" s="236" t="str">
        <f ca="1">IF(ISERROR($V1502),"",OFFSET('Smelter Look-up'!$D$4,$V1502-4,0)&amp;"")</f>
        <v/>
      </c>
      <c r="F1502" s="236" t="str">
        <f ca="1">IF(ISERROR($V1502),"",OFFSET('Smelter Look-up'!$E$4,$V1502-4,0))</f>
        <v/>
      </c>
      <c r="G1502" s="236" t="str">
        <f ca="1">IF(C1502=$X$4,"Enter smelter details", IF(ISERROR($V1502),"",OFFSET('Smelter Look-up'!$F$4,$V1502-4,0)))</f>
        <v/>
      </c>
      <c r="H1502" s="237" t="str">
        <f ca="1">IF(ISERROR($V1502),"",OFFSET('Smelter Look-up'!$G$4,$V1502-4,0))</f>
        <v/>
      </c>
      <c r="I1502" s="238" t="str">
        <f ca="1">IF(ISERROR($V1502),"",OFFSET('Smelter Look-up'!$H$4,$V1502-4,0))</f>
        <v/>
      </c>
      <c r="J1502" s="238" t="str">
        <f ca="1">IF(ISERROR($V1502),"",OFFSET('Smelter Look-up'!$I$4,$V1502-4,0))</f>
        <v/>
      </c>
      <c r="K1502" s="240"/>
      <c r="L1502" s="240"/>
      <c r="M1502" s="240"/>
      <c r="N1502" s="240"/>
      <c r="O1502" s="240"/>
      <c r="P1502" s="239"/>
      <c r="Q1502" s="241"/>
      <c r="R1502" s="236" t="str">
        <f ca="1">IF(ISERROR($V1502),"",OFFSET('Smelter Look-up'!$C$4,$V1502-4,0)&amp;"")</f>
        <v/>
      </c>
      <c r="S1502" s="250" t="str">
        <f t="shared" ca="1" si="69"/>
        <v/>
      </c>
      <c r="T1502" s="250" t="str">
        <f ca="1">IF(B1502="","",IF(ISERROR(MATCH($J1502,SorP!$B$1:$B$6230,0)),"",INDIRECT("'SorP'!$A$"&amp;MATCH($J1502,SorP!$B$1:$B$6230,0))))</f>
        <v/>
      </c>
      <c r="U1502" s="280"/>
      <c r="V1502" s="281" t="e">
        <f>IF(C1502="",NA(),MATCH($B1502&amp;$C1502,'Smelter Look-up'!$J:$J,0))</f>
        <v>#N/A</v>
      </c>
      <c r="W1502" s="282"/>
      <c r="X1502" s="282">
        <f t="shared" ca="1" si="70"/>
        <v>0</v>
      </c>
      <c r="Y1502" s="282"/>
      <c r="Z1502" s="282"/>
      <c r="AB1502" s="284" t="str">
        <f t="shared" si="71"/>
        <v/>
      </c>
    </row>
    <row r="1503" spans="1:28" s="283" customFormat="1" ht="20.25">
      <c r="A1503" s="235"/>
      <c r="B1503" s="236" t="str">
        <f>IF(LEN(A1503)=0,"",INDEX('Smelter Look-up'!$A:$A,MATCH($A1503,'Smelter Look-up'!$E:$E,0)))</f>
        <v/>
      </c>
      <c r="C1503" s="242" t="str">
        <f>IF(LEN(A1503)=0,"",INDEX('Smelter Look-up'!$C:$C,MATCH($A1503,'Smelter Look-up'!$E:$E,0)))</f>
        <v/>
      </c>
      <c r="D1503" s="236"/>
      <c r="E1503" s="236" t="str">
        <f ca="1">IF(ISERROR($V1503),"",OFFSET('Smelter Look-up'!$D$4,$V1503-4,0)&amp;"")</f>
        <v/>
      </c>
      <c r="F1503" s="236" t="str">
        <f ca="1">IF(ISERROR($V1503),"",OFFSET('Smelter Look-up'!$E$4,$V1503-4,0))</f>
        <v/>
      </c>
      <c r="G1503" s="236" t="str">
        <f ca="1">IF(C1503=$X$4,"Enter smelter details", IF(ISERROR($V1503),"",OFFSET('Smelter Look-up'!$F$4,$V1503-4,0)))</f>
        <v/>
      </c>
      <c r="H1503" s="237" t="str">
        <f ca="1">IF(ISERROR($V1503),"",OFFSET('Smelter Look-up'!$G$4,$V1503-4,0))</f>
        <v/>
      </c>
      <c r="I1503" s="238" t="str">
        <f ca="1">IF(ISERROR($V1503),"",OFFSET('Smelter Look-up'!$H$4,$V1503-4,0))</f>
        <v/>
      </c>
      <c r="J1503" s="238" t="str">
        <f ca="1">IF(ISERROR($V1503),"",OFFSET('Smelter Look-up'!$I$4,$V1503-4,0))</f>
        <v/>
      </c>
      <c r="K1503" s="240"/>
      <c r="L1503" s="240"/>
      <c r="M1503" s="240"/>
      <c r="N1503" s="240"/>
      <c r="O1503" s="240"/>
      <c r="P1503" s="239"/>
      <c r="Q1503" s="241"/>
      <c r="R1503" s="236" t="str">
        <f ca="1">IF(ISERROR($V1503),"",OFFSET('Smelter Look-up'!$C$4,$V1503-4,0)&amp;"")</f>
        <v/>
      </c>
      <c r="S1503" s="250" t="str">
        <f t="shared" ca="1" si="69"/>
        <v/>
      </c>
      <c r="T1503" s="250" t="str">
        <f ca="1">IF(B1503="","",IF(ISERROR(MATCH($J1503,SorP!$B$1:$B$6230,0)),"",INDIRECT("'SorP'!$A$"&amp;MATCH($J1503,SorP!$B$1:$B$6230,0))))</f>
        <v/>
      </c>
      <c r="U1503" s="280"/>
      <c r="V1503" s="281" t="e">
        <f>IF(C1503="",NA(),MATCH($B1503&amp;$C1503,'Smelter Look-up'!$J:$J,0))</f>
        <v>#N/A</v>
      </c>
      <c r="W1503" s="282"/>
      <c r="X1503" s="282">
        <f t="shared" ca="1" si="70"/>
        <v>0</v>
      </c>
      <c r="Y1503" s="282"/>
      <c r="Z1503" s="282"/>
      <c r="AB1503" s="284" t="str">
        <f t="shared" si="71"/>
        <v/>
      </c>
    </row>
    <row r="1504" spans="1:28" s="283" customFormat="1" ht="20.25">
      <c r="A1504" s="235"/>
      <c r="B1504" s="236" t="str">
        <f>IF(LEN(A1504)=0,"",INDEX('Smelter Look-up'!$A:$A,MATCH($A1504,'Smelter Look-up'!$E:$E,0)))</f>
        <v/>
      </c>
      <c r="C1504" s="242" t="str">
        <f>IF(LEN(A1504)=0,"",INDEX('Smelter Look-up'!$C:$C,MATCH($A1504,'Smelter Look-up'!$E:$E,0)))</f>
        <v/>
      </c>
      <c r="D1504" s="236"/>
      <c r="E1504" s="236" t="str">
        <f ca="1">IF(ISERROR($V1504),"",OFFSET('Smelter Look-up'!$D$4,$V1504-4,0)&amp;"")</f>
        <v/>
      </c>
      <c r="F1504" s="236" t="str">
        <f ca="1">IF(ISERROR($V1504),"",OFFSET('Smelter Look-up'!$E$4,$V1504-4,0))</f>
        <v/>
      </c>
      <c r="G1504" s="236" t="str">
        <f ca="1">IF(C1504=$X$4,"Enter smelter details", IF(ISERROR($V1504),"",OFFSET('Smelter Look-up'!$F$4,$V1504-4,0)))</f>
        <v/>
      </c>
      <c r="H1504" s="237" t="str">
        <f ca="1">IF(ISERROR($V1504),"",OFFSET('Smelter Look-up'!$G$4,$V1504-4,0))</f>
        <v/>
      </c>
      <c r="I1504" s="238" t="str">
        <f ca="1">IF(ISERROR($V1504),"",OFFSET('Smelter Look-up'!$H$4,$V1504-4,0))</f>
        <v/>
      </c>
      <c r="J1504" s="238" t="str">
        <f ca="1">IF(ISERROR($V1504),"",OFFSET('Smelter Look-up'!$I$4,$V1504-4,0))</f>
        <v/>
      </c>
      <c r="K1504" s="240"/>
      <c r="L1504" s="240"/>
      <c r="M1504" s="240"/>
      <c r="N1504" s="240"/>
      <c r="O1504" s="240"/>
      <c r="P1504" s="239"/>
      <c r="Q1504" s="241"/>
      <c r="R1504" s="236" t="str">
        <f ca="1">IF(ISERROR($V1504),"",OFFSET('Smelter Look-up'!$C$4,$V1504-4,0)&amp;"")</f>
        <v/>
      </c>
      <c r="S1504" s="250" t="str">
        <f t="shared" ca="1" si="69"/>
        <v/>
      </c>
      <c r="T1504" s="250" t="str">
        <f ca="1">IF(B1504="","",IF(ISERROR(MATCH($J1504,SorP!$B$1:$B$6230,0)),"",INDIRECT("'SorP'!$A$"&amp;MATCH($J1504,SorP!$B$1:$B$6230,0))))</f>
        <v/>
      </c>
      <c r="U1504" s="280"/>
      <c r="V1504" s="281" t="e">
        <f>IF(C1504="",NA(),MATCH($B1504&amp;$C1504,'Smelter Look-up'!$J:$J,0))</f>
        <v>#N/A</v>
      </c>
      <c r="W1504" s="282"/>
      <c r="X1504" s="282">
        <f t="shared" ca="1" si="70"/>
        <v>0</v>
      </c>
      <c r="Y1504" s="282"/>
      <c r="Z1504" s="282"/>
      <c r="AB1504" s="284" t="str">
        <f t="shared" si="71"/>
        <v/>
      </c>
    </row>
    <row r="1505" spans="1:28" s="283" customFormat="1" ht="20.25">
      <c r="A1505" s="235"/>
      <c r="B1505" s="236" t="str">
        <f>IF(LEN(A1505)=0,"",INDEX('Smelter Look-up'!$A:$A,MATCH($A1505,'Smelter Look-up'!$E:$E,0)))</f>
        <v/>
      </c>
      <c r="C1505" s="242" t="str">
        <f>IF(LEN(A1505)=0,"",INDEX('Smelter Look-up'!$C:$C,MATCH($A1505,'Smelter Look-up'!$E:$E,0)))</f>
        <v/>
      </c>
      <c r="D1505" s="236"/>
      <c r="E1505" s="236" t="str">
        <f ca="1">IF(ISERROR($V1505),"",OFFSET('Smelter Look-up'!$D$4,$V1505-4,0)&amp;"")</f>
        <v/>
      </c>
      <c r="F1505" s="236" t="str">
        <f ca="1">IF(ISERROR($V1505),"",OFFSET('Smelter Look-up'!$E$4,$V1505-4,0))</f>
        <v/>
      </c>
      <c r="G1505" s="236" t="str">
        <f ca="1">IF(C1505=$X$4,"Enter smelter details", IF(ISERROR($V1505),"",OFFSET('Smelter Look-up'!$F$4,$V1505-4,0)))</f>
        <v/>
      </c>
      <c r="H1505" s="237" t="str">
        <f ca="1">IF(ISERROR($V1505),"",OFFSET('Smelter Look-up'!$G$4,$V1505-4,0))</f>
        <v/>
      </c>
      <c r="I1505" s="238" t="str">
        <f ca="1">IF(ISERROR($V1505),"",OFFSET('Smelter Look-up'!$H$4,$V1505-4,0))</f>
        <v/>
      </c>
      <c r="J1505" s="238" t="str">
        <f ca="1">IF(ISERROR($V1505),"",OFFSET('Smelter Look-up'!$I$4,$V1505-4,0))</f>
        <v/>
      </c>
      <c r="K1505" s="240"/>
      <c r="L1505" s="240"/>
      <c r="M1505" s="240"/>
      <c r="N1505" s="240"/>
      <c r="O1505" s="240"/>
      <c r="P1505" s="239"/>
      <c r="Q1505" s="241"/>
      <c r="R1505" s="236" t="str">
        <f ca="1">IF(ISERROR($V1505),"",OFFSET('Smelter Look-up'!$C$4,$V1505-4,0)&amp;"")</f>
        <v/>
      </c>
      <c r="S1505" s="250" t="str">
        <f t="shared" ca="1" si="69"/>
        <v/>
      </c>
      <c r="T1505" s="250" t="str">
        <f ca="1">IF(B1505="","",IF(ISERROR(MATCH($J1505,SorP!$B$1:$B$6230,0)),"",INDIRECT("'SorP'!$A$"&amp;MATCH($J1505,SorP!$B$1:$B$6230,0))))</f>
        <v/>
      </c>
      <c r="U1505" s="280"/>
      <c r="V1505" s="281" t="e">
        <f>IF(C1505="",NA(),MATCH($B1505&amp;$C1505,'Smelter Look-up'!$J:$J,0))</f>
        <v>#N/A</v>
      </c>
      <c r="W1505" s="282"/>
      <c r="X1505" s="282">
        <f t="shared" ca="1" si="70"/>
        <v>0</v>
      </c>
      <c r="Y1505" s="282"/>
      <c r="Z1505" s="282"/>
      <c r="AB1505" s="284" t="str">
        <f t="shared" si="71"/>
        <v/>
      </c>
    </row>
    <row r="1506" spans="1:28" s="283" customFormat="1" ht="20.25">
      <c r="A1506" s="235"/>
      <c r="B1506" s="236" t="str">
        <f>IF(LEN(A1506)=0,"",INDEX('Smelter Look-up'!$A:$A,MATCH($A1506,'Smelter Look-up'!$E:$E,0)))</f>
        <v/>
      </c>
      <c r="C1506" s="242" t="str">
        <f>IF(LEN(A1506)=0,"",INDEX('Smelter Look-up'!$C:$C,MATCH($A1506,'Smelter Look-up'!$E:$E,0)))</f>
        <v/>
      </c>
      <c r="D1506" s="236"/>
      <c r="E1506" s="236" t="str">
        <f ca="1">IF(ISERROR($V1506),"",OFFSET('Smelter Look-up'!$D$4,$V1506-4,0)&amp;"")</f>
        <v/>
      </c>
      <c r="F1506" s="236" t="str">
        <f ca="1">IF(ISERROR($V1506),"",OFFSET('Smelter Look-up'!$E$4,$V1506-4,0))</f>
        <v/>
      </c>
      <c r="G1506" s="236" t="str">
        <f ca="1">IF(C1506=$X$4,"Enter smelter details", IF(ISERROR($V1506),"",OFFSET('Smelter Look-up'!$F$4,$V1506-4,0)))</f>
        <v/>
      </c>
      <c r="H1506" s="237" t="str">
        <f ca="1">IF(ISERROR($V1506),"",OFFSET('Smelter Look-up'!$G$4,$V1506-4,0))</f>
        <v/>
      </c>
      <c r="I1506" s="238" t="str">
        <f ca="1">IF(ISERROR($V1506),"",OFFSET('Smelter Look-up'!$H$4,$V1506-4,0))</f>
        <v/>
      </c>
      <c r="J1506" s="238" t="str">
        <f ca="1">IF(ISERROR($V1506),"",OFFSET('Smelter Look-up'!$I$4,$V1506-4,0))</f>
        <v/>
      </c>
      <c r="K1506" s="240"/>
      <c r="L1506" s="240"/>
      <c r="M1506" s="240"/>
      <c r="N1506" s="240"/>
      <c r="O1506" s="240"/>
      <c r="P1506" s="239"/>
      <c r="Q1506" s="241"/>
      <c r="R1506" s="236" t="str">
        <f ca="1">IF(ISERROR($V1506),"",OFFSET('Smelter Look-up'!$C$4,$V1506-4,0)&amp;"")</f>
        <v/>
      </c>
      <c r="S1506" s="250" t="str">
        <f t="shared" ca="1" si="69"/>
        <v/>
      </c>
      <c r="T1506" s="250" t="str">
        <f ca="1">IF(B1506="","",IF(ISERROR(MATCH($J1506,SorP!$B$1:$B$6230,0)),"",INDIRECT("'SorP'!$A$"&amp;MATCH($J1506,SorP!$B$1:$B$6230,0))))</f>
        <v/>
      </c>
      <c r="U1506" s="280"/>
      <c r="V1506" s="281" t="e">
        <f>IF(C1506="",NA(),MATCH($B1506&amp;$C1506,'Smelter Look-up'!$J:$J,0))</f>
        <v>#N/A</v>
      </c>
      <c r="W1506" s="282"/>
      <c r="X1506" s="282">
        <f t="shared" ca="1" si="70"/>
        <v>0</v>
      </c>
      <c r="Y1506" s="282"/>
      <c r="Z1506" s="282"/>
      <c r="AB1506" s="284" t="str">
        <f t="shared" si="71"/>
        <v/>
      </c>
    </row>
    <row r="1507" spans="1:28" s="283" customFormat="1" ht="20.25">
      <c r="A1507" s="235"/>
      <c r="B1507" s="236" t="str">
        <f>IF(LEN(A1507)=0,"",INDEX('Smelter Look-up'!$A:$A,MATCH($A1507,'Smelter Look-up'!$E:$E,0)))</f>
        <v/>
      </c>
      <c r="C1507" s="242" t="str">
        <f>IF(LEN(A1507)=0,"",INDEX('Smelter Look-up'!$C:$C,MATCH($A1507,'Smelter Look-up'!$E:$E,0)))</f>
        <v/>
      </c>
      <c r="D1507" s="236"/>
      <c r="E1507" s="236" t="str">
        <f ca="1">IF(ISERROR($V1507),"",OFFSET('Smelter Look-up'!$D$4,$V1507-4,0)&amp;"")</f>
        <v/>
      </c>
      <c r="F1507" s="236" t="str">
        <f ca="1">IF(ISERROR($V1507),"",OFFSET('Smelter Look-up'!$E$4,$V1507-4,0))</f>
        <v/>
      </c>
      <c r="G1507" s="236" t="str">
        <f ca="1">IF(C1507=$X$4,"Enter smelter details", IF(ISERROR($V1507),"",OFFSET('Smelter Look-up'!$F$4,$V1507-4,0)))</f>
        <v/>
      </c>
      <c r="H1507" s="237" t="str">
        <f ca="1">IF(ISERROR($V1507),"",OFFSET('Smelter Look-up'!$G$4,$V1507-4,0))</f>
        <v/>
      </c>
      <c r="I1507" s="238" t="str">
        <f ca="1">IF(ISERROR($V1507),"",OFFSET('Smelter Look-up'!$H$4,$V1507-4,0))</f>
        <v/>
      </c>
      <c r="J1507" s="238" t="str">
        <f ca="1">IF(ISERROR($V1507),"",OFFSET('Smelter Look-up'!$I$4,$V1507-4,0))</f>
        <v/>
      </c>
      <c r="K1507" s="240"/>
      <c r="L1507" s="240"/>
      <c r="M1507" s="240"/>
      <c r="N1507" s="240"/>
      <c r="O1507" s="240"/>
      <c r="P1507" s="239"/>
      <c r="Q1507" s="241"/>
      <c r="R1507" s="236" t="str">
        <f ca="1">IF(ISERROR($V1507),"",OFFSET('Smelter Look-up'!$C$4,$V1507-4,0)&amp;"")</f>
        <v/>
      </c>
      <c r="S1507" s="250" t="str">
        <f t="shared" ca="1" si="69"/>
        <v/>
      </c>
      <c r="T1507" s="250" t="str">
        <f ca="1">IF(B1507="","",IF(ISERROR(MATCH($J1507,SorP!$B$1:$B$6230,0)),"",INDIRECT("'SorP'!$A$"&amp;MATCH($J1507,SorP!$B$1:$B$6230,0))))</f>
        <v/>
      </c>
      <c r="U1507" s="280"/>
      <c r="V1507" s="281" t="e">
        <f>IF(C1507="",NA(),MATCH($B1507&amp;$C1507,'Smelter Look-up'!$J:$J,0))</f>
        <v>#N/A</v>
      </c>
      <c r="W1507" s="282"/>
      <c r="X1507" s="282">
        <f t="shared" ca="1" si="70"/>
        <v>0</v>
      </c>
      <c r="Y1507" s="282"/>
      <c r="Z1507" s="282"/>
      <c r="AB1507" s="284" t="str">
        <f t="shared" si="71"/>
        <v/>
      </c>
    </row>
    <row r="1508" spans="1:28" s="283" customFormat="1" ht="20.25">
      <c r="A1508" s="235"/>
      <c r="B1508" s="236" t="str">
        <f>IF(LEN(A1508)=0,"",INDEX('Smelter Look-up'!$A:$A,MATCH($A1508,'Smelter Look-up'!$E:$E,0)))</f>
        <v/>
      </c>
      <c r="C1508" s="242" t="str">
        <f>IF(LEN(A1508)=0,"",INDEX('Smelter Look-up'!$C:$C,MATCH($A1508,'Smelter Look-up'!$E:$E,0)))</f>
        <v/>
      </c>
      <c r="D1508" s="236"/>
      <c r="E1508" s="236" t="str">
        <f ca="1">IF(ISERROR($V1508),"",OFFSET('Smelter Look-up'!$D$4,$V1508-4,0)&amp;"")</f>
        <v/>
      </c>
      <c r="F1508" s="236" t="str">
        <f ca="1">IF(ISERROR($V1508),"",OFFSET('Smelter Look-up'!$E$4,$V1508-4,0))</f>
        <v/>
      </c>
      <c r="G1508" s="236" t="str">
        <f ca="1">IF(C1508=$X$4,"Enter smelter details", IF(ISERROR($V1508),"",OFFSET('Smelter Look-up'!$F$4,$V1508-4,0)))</f>
        <v/>
      </c>
      <c r="H1508" s="237" t="str">
        <f ca="1">IF(ISERROR($V1508),"",OFFSET('Smelter Look-up'!$G$4,$V1508-4,0))</f>
        <v/>
      </c>
      <c r="I1508" s="238" t="str">
        <f ca="1">IF(ISERROR($V1508),"",OFFSET('Smelter Look-up'!$H$4,$V1508-4,0))</f>
        <v/>
      </c>
      <c r="J1508" s="238" t="str">
        <f ca="1">IF(ISERROR($V1508),"",OFFSET('Smelter Look-up'!$I$4,$V1508-4,0))</f>
        <v/>
      </c>
      <c r="K1508" s="240"/>
      <c r="L1508" s="240"/>
      <c r="M1508" s="240"/>
      <c r="N1508" s="240"/>
      <c r="O1508" s="240"/>
      <c r="P1508" s="239"/>
      <c r="Q1508" s="241"/>
      <c r="R1508" s="236" t="str">
        <f ca="1">IF(ISERROR($V1508),"",OFFSET('Smelter Look-up'!$C$4,$V1508-4,0)&amp;"")</f>
        <v/>
      </c>
      <c r="S1508" s="250" t="str">
        <f t="shared" ca="1" si="69"/>
        <v/>
      </c>
      <c r="T1508" s="250" t="str">
        <f ca="1">IF(B1508="","",IF(ISERROR(MATCH($J1508,SorP!$B$1:$B$6230,0)),"",INDIRECT("'SorP'!$A$"&amp;MATCH($J1508,SorP!$B$1:$B$6230,0))))</f>
        <v/>
      </c>
      <c r="U1508" s="280"/>
      <c r="V1508" s="281" t="e">
        <f>IF(C1508="",NA(),MATCH($B1508&amp;$C1508,'Smelter Look-up'!$J:$J,0))</f>
        <v>#N/A</v>
      </c>
      <c r="W1508" s="282"/>
      <c r="X1508" s="282">
        <f t="shared" ca="1" si="70"/>
        <v>0</v>
      </c>
      <c r="Y1508" s="282"/>
      <c r="Z1508" s="282"/>
      <c r="AB1508" s="284" t="str">
        <f t="shared" si="71"/>
        <v/>
      </c>
    </row>
    <row r="1509" spans="1:28" s="283" customFormat="1" ht="20.25">
      <c r="A1509" s="235"/>
      <c r="B1509" s="236" t="str">
        <f>IF(LEN(A1509)=0,"",INDEX('Smelter Look-up'!$A:$A,MATCH($A1509,'Smelter Look-up'!$E:$E,0)))</f>
        <v/>
      </c>
      <c r="C1509" s="242" t="str">
        <f>IF(LEN(A1509)=0,"",INDEX('Smelter Look-up'!$C:$C,MATCH($A1509,'Smelter Look-up'!$E:$E,0)))</f>
        <v/>
      </c>
      <c r="D1509" s="236"/>
      <c r="E1509" s="236" t="str">
        <f ca="1">IF(ISERROR($V1509),"",OFFSET('Smelter Look-up'!$D$4,$V1509-4,0)&amp;"")</f>
        <v/>
      </c>
      <c r="F1509" s="236" t="str">
        <f ca="1">IF(ISERROR($V1509),"",OFFSET('Smelter Look-up'!$E$4,$V1509-4,0))</f>
        <v/>
      </c>
      <c r="G1509" s="236" t="str">
        <f ca="1">IF(C1509=$X$4,"Enter smelter details", IF(ISERROR($V1509),"",OFFSET('Smelter Look-up'!$F$4,$V1509-4,0)))</f>
        <v/>
      </c>
      <c r="H1509" s="237" t="str">
        <f ca="1">IF(ISERROR($V1509),"",OFFSET('Smelter Look-up'!$G$4,$V1509-4,0))</f>
        <v/>
      </c>
      <c r="I1509" s="238" t="str">
        <f ca="1">IF(ISERROR($V1509),"",OFFSET('Smelter Look-up'!$H$4,$V1509-4,0))</f>
        <v/>
      </c>
      <c r="J1509" s="238" t="str">
        <f ca="1">IF(ISERROR($V1509),"",OFFSET('Smelter Look-up'!$I$4,$V1509-4,0))</f>
        <v/>
      </c>
      <c r="K1509" s="240"/>
      <c r="L1509" s="240"/>
      <c r="M1509" s="240"/>
      <c r="N1509" s="240"/>
      <c r="O1509" s="240"/>
      <c r="P1509" s="239"/>
      <c r="Q1509" s="241"/>
      <c r="R1509" s="236" t="str">
        <f ca="1">IF(ISERROR($V1509),"",OFFSET('Smelter Look-up'!$C$4,$V1509-4,0)&amp;"")</f>
        <v/>
      </c>
      <c r="S1509" s="250" t="str">
        <f t="shared" ca="1" si="69"/>
        <v/>
      </c>
      <c r="T1509" s="250" t="str">
        <f ca="1">IF(B1509="","",IF(ISERROR(MATCH($J1509,SorP!$B$1:$B$6230,0)),"",INDIRECT("'SorP'!$A$"&amp;MATCH($J1509,SorP!$B$1:$B$6230,0))))</f>
        <v/>
      </c>
      <c r="U1509" s="280"/>
      <c r="V1509" s="281" t="e">
        <f>IF(C1509="",NA(),MATCH($B1509&amp;$C1509,'Smelter Look-up'!$J:$J,0))</f>
        <v>#N/A</v>
      </c>
      <c r="W1509" s="282"/>
      <c r="X1509" s="282">
        <f t="shared" ca="1" si="70"/>
        <v>0</v>
      </c>
      <c r="Y1509" s="282"/>
      <c r="Z1509" s="282"/>
      <c r="AB1509" s="284" t="str">
        <f t="shared" si="71"/>
        <v/>
      </c>
    </row>
    <row r="1510" spans="1:28" s="283" customFormat="1" ht="20.25">
      <c r="A1510" s="235"/>
      <c r="B1510" s="236" t="str">
        <f>IF(LEN(A1510)=0,"",INDEX('Smelter Look-up'!$A:$A,MATCH($A1510,'Smelter Look-up'!$E:$E,0)))</f>
        <v/>
      </c>
      <c r="C1510" s="242" t="str">
        <f>IF(LEN(A1510)=0,"",INDEX('Smelter Look-up'!$C:$C,MATCH($A1510,'Smelter Look-up'!$E:$E,0)))</f>
        <v/>
      </c>
      <c r="D1510" s="236"/>
      <c r="E1510" s="236" t="str">
        <f ca="1">IF(ISERROR($V1510),"",OFFSET('Smelter Look-up'!$D$4,$V1510-4,0)&amp;"")</f>
        <v/>
      </c>
      <c r="F1510" s="236" t="str">
        <f ca="1">IF(ISERROR($V1510),"",OFFSET('Smelter Look-up'!$E$4,$V1510-4,0))</f>
        <v/>
      </c>
      <c r="G1510" s="236" t="str">
        <f ca="1">IF(C1510=$X$4,"Enter smelter details", IF(ISERROR($V1510),"",OFFSET('Smelter Look-up'!$F$4,$V1510-4,0)))</f>
        <v/>
      </c>
      <c r="H1510" s="237" t="str">
        <f ca="1">IF(ISERROR($V1510),"",OFFSET('Smelter Look-up'!$G$4,$V1510-4,0))</f>
        <v/>
      </c>
      <c r="I1510" s="238" t="str">
        <f ca="1">IF(ISERROR($V1510),"",OFFSET('Smelter Look-up'!$H$4,$V1510-4,0))</f>
        <v/>
      </c>
      <c r="J1510" s="238" t="str">
        <f ca="1">IF(ISERROR($V1510),"",OFFSET('Smelter Look-up'!$I$4,$V1510-4,0))</f>
        <v/>
      </c>
      <c r="K1510" s="240"/>
      <c r="L1510" s="240"/>
      <c r="M1510" s="240"/>
      <c r="N1510" s="240"/>
      <c r="O1510" s="240"/>
      <c r="P1510" s="239"/>
      <c r="Q1510" s="241"/>
      <c r="R1510" s="236" t="str">
        <f ca="1">IF(ISERROR($V1510),"",OFFSET('Smelter Look-up'!$C$4,$V1510-4,0)&amp;"")</f>
        <v/>
      </c>
      <c r="S1510" s="250" t="str">
        <f t="shared" ca="1" si="69"/>
        <v/>
      </c>
      <c r="T1510" s="250" t="str">
        <f ca="1">IF(B1510="","",IF(ISERROR(MATCH($J1510,SorP!$B$1:$B$6230,0)),"",INDIRECT("'SorP'!$A$"&amp;MATCH($J1510,SorP!$B$1:$B$6230,0))))</f>
        <v/>
      </c>
      <c r="U1510" s="280"/>
      <c r="V1510" s="281" t="e">
        <f>IF(C1510="",NA(),MATCH($B1510&amp;$C1510,'Smelter Look-up'!$J:$J,0))</f>
        <v>#N/A</v>
      </c>
      <c r="W1510" s="282"/>
      <c r="X1510" s="282">
        <f t="shared" ca="1" si="70"/>
        <v>0</v>
      </c>
      <c r="Y1510" s="282"/>
      <c r="Z1510" s="282"/>
      <c r="AB1510" s="284" t="str">
        <f t="shared" si="71"/>
        <v/>
      </c>
    </row>
    <row r="1511" spans="1:28" s="283" customFormat="1" ht="20.25">
      <c r="A1511" s="235"/>
      <c r="B1511" s="236" t="str">
        <f>IF(LEN(A1511)=0,"",INDEX('Smelter Look-up'!$A:$A,MATCH($A1511,'Smelter Look-up'!$E:$E,0)))</f>
        <v/>
      </c>
      <c r="C1511" s="242" t="str">
        <f>IF(LEN(A1511)=0,"",INDEX('Smelter Look-up'!$C:$C,MATCH($A1511,'Smelter Look-up'!$E:$E,0)))</f>
        <v/>
      </c>
      <c r="D1511" s="236"/>
      <c r="E1511" s="236" t="str">
        <f ca="1">IF(ISERROR($V1511),"",OFFSET('Smelter Look-up'!$D$4,$V1511-4,0)&amp;"")</f>
        <v/>
      </c>
      <c r="F1511" s="236" t="str">
        <f ca="1">IF(ISERROR($V1511),"",OFFSET('Smelter Look-up'!$E$4,$V1511-4,0))</f>
        <v/>
      </c>
      <c r="G1511" s="236" t="str">
        <f ca="1">IF(C1511=$X$4,"Enter smelter details", IF(ISERROR($V1511),"",OFFSET('Smelter Look-up'!$F$4,$V1511-4,0)))</f>
        <v/>
      </c>
      <c r="H1511" s="237" t="str">
        <f ca="1">IF(ISERROR($V1511),"",OFFSET('Smelter Look-up'!$G$4,$V1511-4,0))</f>
        <v/>
      </c>
      <c r="I1511" s="238" t="str">
        <f ca="1">IF(ISERROR($V1511),"",OFFSET('Smelter Look-up'!$H$4,$V1511-4,0))</f>
        <v/>
      </c>
      <c r="J1511" s="238" t="str">
        <f ca="1">IF(ISERROR($V1511),"",OFFSET('Smelter Look-up'!$I$4,$V1511-4,0))</f>
        <v/>
      </c>
      <c r="K1511" s="240"/>
      <c r="L1511" s="240"/>
      <c r="M1511" s="240"/>
      <c r="N1511" s="240"/>
      <c r="O1511" s="240"/>
      <c r="P1511" s="239"/>
      <c r="Q1511" s="241"/>
      <c r="R1511" s="236" t="str">
        <f ca="1">IF(ISERROR($V1511),"",OFFSET('Smelter Look-up'!$C$4,$V1511-4,0)&amp;"")</f>
        <v/>
      </c>
      <c r="S1511" s="250" t="str">
        <f t="shared" ca="1" si="69"/>
        <v/>
      </c>
      <c r="T1511" s="250" t="str">
        <f ca="1">IF(B1511="","",IF(ISERROR(MATCH($J1511,SorP!$B$1:$B$6230,0)),"",INDIRECT("'SorP'!$A$"&amp;MATCH($J1511,SorP!$B$1:$B$6230,0))))</f>
        <v/>
      </c>
      <c r="U1511" s="280"/>
      <c r="V1511" s="281" t="e">
        <f>IF(C1511="",NA(),MATCH($B1511&amp;$C1511,'Smelter Look-up'!$J:$J,0))</f>
        <v>#N/A</v>
      </c>
      <c r="W1511" s="282"/>
      <c r="X1511" s="282">
        <f t="shared" ca="1" si="70"/>
        <v>0</v>
      </c>
      <c r="Y1511" s="282"/>
      <c r="Z1511" s="282"/>
      <c r="AB1511" s="284" t="str">
        <f t="shared" si="71"/>
        <v/>
      </c>
    </row>
    <row r="1512" spans="1:28" s="283" customFormat="1" ht="20.25">
      <c r="A1512" s="235"/>
      <c r="B1512" s="236" t="str">
        <f>IF(LEN(A1512)=0,"",INDEX('Smelter Look-up'!$A:$A,MATCH($A1512,'Smelter Look-up'!$E:$E,0)))</f>
        <v/>
      </c>
      <c r="C1512" s="242" t="str">
        <f>IF(LEN(A1512)=0,"",INDEX('Smelter Look-up'!$C:$C,MATCH($A1512,'Smelter Look-up'!$E:$E,0)))</f>
        <v/>
      </c>
      <c r="D1512" s="236"/>
      <c r="E1512" s="236" t="str">
        <f ca="1">IF(ISERROR($V1512),"",OFFSET('Smelter Look-up'!$D$4,$V1512-4,0)&amp;"")</f>
        <v/>
      </c>
      <c r="F1512" s="236" t="str">
        <f ca="1">IF(ISERROR($V1512),"",OFFSET('Smelter Look-up'!$E$4,$V1512-4,0))</f>
        <v/>
      </c>
      <c r="G1512" s="236" t="str">
        <f ca="1">IF(C1512=$X$4,"Enter smelter details", IF(ISERROR($V1512),"",OFFSET('Smelter Look-up'!$F$4,$V1512-4,0)))</f>
        <v/>
      </c>
      <c r="H1512" s="237" t="str">
        <f ca="1">IF(ISERROR($V1512),"",OFFSET('Smelter Look-up'!$G$4,$V1512-4,0))</f>
        <v/>
      </c>
      <c r="I1512" s="238" t="str">
        <f ca="1">IF(ISERROR($V1512),"",OFFSET('Smelter Look-up'!$H$4,$V1512-4,0))</f>
        <v/>
      </c>
      <c r="J1512" s="238" t="str">
        <f ca="1">IF(ISERROR($V1512),"",OFFSET('Smelter Look-up'!$I$4,$V1512-4,0))</f>
        <v/>
      </c>
      <c r="K1512" s="240"/>
      <c r="L1512" s="240"/>
      <c r="M1512" s="240"/>
      <c r="N1512" s="240"/>
      <c r="O1512" s="240"/>
      <c r="P1512" s="239"/>
      <c r="Q1512" s="241"/>
      <c r="R1512" s="236" t="str">
        <f ca="1">IF(ISERROR($V1512),"",OFFSET('Smelter Look-up'!$C$4,$V1512-4,0)&amp;"")</f>
        <v/>
      </c>
      <c r="S1512" s="250" t="str">
        <f t="shared" ca="1" si="69"/>
        <v/>
      </c>
      <c r="T1512" s="250" t="str">
        <f ca="1">IF(B1512="","",IF(ISERROR(MATCH($J1512,SorP!$B$1:$B$6230,0)),"",INDIRECT("'SorP'!$A$"&amp;MATCH($J1512,SorP!$B$1:$B$6230,0))))</f>
        <v/>
      </c>
      <c r="U1512" s="280"/>
      <c r="V1512" s="281" t="e">
        <f>IF(C1512="",NA(),MATCH($B1512&amp;$C1512,'Smelter Look-up'!$J:$J,0))</f>
        <v>#N/A</v>
      </c>
      <c r="W1512" s="282"/>
      <c r="X1512" s="282">
        <f t="shared" ca="1" si="70"/>
        <v>0</v>
      </c>
      <c r="Y1512" s="282"/>
      <c r="Z1512" s="282"/>
      <c r="AB1512" s="284" t="str">
        <f t="shared" si="71"/>
        <v/>
      </c>
    </row>
    <row r="1513" spans="1:28" s="283" customFormat="1" ht="20.25">
      <c r="A1513" s="235"/>
      <c r="B1513" s="236" t="str">
        <f>IF(LEN(A1513)=0,"",INDEX('Smelter Look-up'!$A:$A,MATCH($A1513,'Smelter Look-up'!$E:$E,0)))</f>
        <v/>
      </c>
      <c r="C1513" s="242" t="str">
        <f>IF(LEN(A1513)=0,"",INDEX('Smelter Look-up'!$C:$C,MATCH($A1513,'Smelter Look-up'!$E:$E,0)))</f>
        <v/>
      </c>
      <c r="D1513" s="236"/>
      <c r="E1513" s="236" t="str">
        <f ca="1">IF(ISERROR($V1513),"",OFFSET('Smelter Look-up'!$D$4,$V1513-4,0)&amp;"")</f>
        <v/>
      </c>
      <c r="F1513" s="236" t="str">
        <f ca="1">IF(ISERROR($V1513),"",OFFSET('Smelter Look-up'!$E$4,$V1513-4,0))</f>
        <v/>
      </c>
      <c r="G1513" s="236" t="str">
        <f ca="1">IF(C1513=$X$4,"Enter smelter details", IF(ISERROR($V1513),"",OFFSET('Smelter Look-up'!$F$4,$V1513-4,0)))</f>
        <v/>
      </c>
      <c r="H1513" s="237" t="str">
        <f ca="1">IF(ISERROR($V1513),"",OFFSET('Smelter Look-up'!$G$4,$V1513-4,0))</f>
        <v/>
      </c>
      <c r="I1513" s="238" t="str">
        <f ca="1">IF(ISERROR($V1513),"",OFFSET('Smelter Look-up'!$H$4,$V1513-4,0))</f>
        <v/>
      </c>
      <c r="J1513" s="238" t="str">
        <f ca="1">IF(ISERROR($V1513),"",OFFSET('Smelter Look-up'!$I$4,$V1513-4,0))</f>
        <v/>
      </c>
      <c r="K1513" s="240"/>
      <c r="L1513" s="240"/>
      <c r="M1513" s="240"/>
      <c r="N1513" s="240"/>
      <c r="O1513" s="240"/>
      <c r="P1513" s="239"/>
      <c r="Q1513" s="241"/>
      <c r="R1513" s="236" t="str">
        <f ca="1">IF(ISERROR($V1513),"",OFFSET('Smelter Look-up'!$C$4,$V1513-4,0)&amp;"")</f>
        <v/>
      </c>
      <c r="S1513" s="250" t="str">
        <f t="shared" ca="1" si="69"/>
        <v/>
      </c>
      <c r="T1513" s="250" t="str">
        <f ca="1">IF(B1513="","",IF(ISERROR(MATCH($J1513,SorP!$B$1:$B$6230,0)),"",INDIRECT("'SorP'!$A$"&amp;MATCH($J1513,SorP!$B$1:$B$6230,0))))</f>
        <v/>
      </c>
      <c r="U1513" s="280"/>
      <c r="V1513" s="281" t="e">
        <f>IF(C1513="",NA(),MATCH($B1513&amp;$C1513,'Smelter Look-up'!$J:$J,0))</f>
        <v>#N/A</v>
      </c>
      <c r="W1513" s="282"/>
      <c r="X1513" s="282">
        <f t="shared" ca="1" si="70"/>
        <v>0</v>
      </c>
      <c r="Y1513" s="282"/>
      <c r="Z1513" s="282"/>
      <c r="AB1513" s="284" t="str">
        <f t="shared" si="71"/>
        <v/>
      </c>
    </row>
    <row r="1514" spans="1:28" s="283" customFormat="1" ht="20.25">
      <c r="A1514" s="235"/>
      <c r="B1514" s="236" t="str">
        <f>IF(LEN(A1514)=0,"",INDEX('Smelter Look-up'!$A:$A,MATCH($A1514,'Smelter Look-up'!$E:$E,0)))</f>
        <v/>
      </c>
      <c r="C1514" s="242" t="str">
        <f>IF(LEN(A1514)=0,"",INDEX('Smelter Look-up'!$C:$C,MATCH($A1514,'Smelter Look-up'!$E:$E,0)))</f>
        <v/>
      </c>
      <c r="D1514" s="236"/>
      <c r="E1514" s="236" t="str">
        <f ca="1">IF(ISERROR($V1514),"",OFFSET('Smelter Look-up'!$D$4,$V1514-4,0)&amp;"")</f>
        <v/>
      </c>
      <c r="F1514" s="236" t="str">
        <f ca="1">IF(ISERROR($V1514),"",OFFSET('Smelter Look-up'!$E$4,$V1514-4,0))</f>
        <v/>
      </c>
      <c r="G1514" s="236" t="str">
        <f ca="1">IF(C1514=$X$4,"Enter smelter details", IF(ISERROR($V1514),"",OFFSET('Smelter Look-up'!$F$4,$V1514-4,0)))</f>
        <v/>
      </c>
      <c r="H1514" s="237" t="str">
        <f ca="1">IF(ISERROR($V1514),"",OFFSET('Smelter Look-up'!$G$4,$V1514-4,0))</f>
        <v/>
      </c>
      <c r="I1514" s="238" t="str">
        <f ca="1">IF(ISERROR($V1514),"",OFFSET('Smelter Look-up'!$H$4,$V1514-4,0))</f>
        <v/>
      </c>
      <c r="J1514" s="238" t="str">
        <f ca="1">IF(ISERROR($V1514),"",OFFSET('Smelter Look-up'!$I$4,$V1514-4,0))</f>
        <v/>
      </c>
      <c r="K1514" s="240"/>
      <c r="L1514" s="240"/>
      <c r="M1514" s="240"/>
      <c r="N1514" s="240"/>
      <c r="O1514" s="240"/>
      <c r="P1514" s="239"/>
      <c r="Q1514" s="241"/>
      <c r="R1514" s="236" t="str">
        <f ca="1">IF(ISERROR($V1514),"",OFFSET('Smelter Look-up'!$C$4,$V1514-4,0)&amp;"")</f>
        <v/>
      </c>
      <c r="S1514" s="250" t="str">
        <f t="shared" ca="1" si="69"/>
        <v/>
      </c>
      <c r="T1514" s="250" t="str">
        <f ca="1">IF(B1514="","",IF(ISERROR(MATCH($J1514,SorP!$B$1:$B$6230,0)),"",INDIRECT("'SorP'!$A$"&amp;MATCH($J1514,SorP!$B$1:$B$6230,0))))</f>
        <v/>
      </c>
      <c r="U1514" s="280"/>
      <c r="V1514" s="281" t="e">
        <f>IF(C1514="",NA(),MATCH($B1514&amp;$C1514,'Smelter Look-up'!$J:$J,0))</f>
        <v>#N/A</v>
      </c>
      <c r="W1514" s="282"/>
      <c r="X1514" s="282">
        <f t="shared" ca="1" si="70"/>
        <v>0</v>
      </c>
      <c r="Y1514" s="282"/>
      <c r="Z1514" s="282"/>
      <c r="AB1514" s="284" t="str">
        <f t="shared" si="71"/>
        <v/>
      </c>
    </row>
    <row r="1515" spans="1:28" s="283" customFormat="1" ht="20.25">
      <c r="A1515" s="235"/>
      <c r="B1515" s="236" t="str">
        <f>IF(LEN(A1515)=0,"",INDEX('Smelter Look-up'!$A:$A,MATCH($A1515,'Smelter Look-up'!$E:$E,0)))</f>
        <v/>
      </c>
      <c r="C1515" s="242" t="str">
        <f>IF(LEN(A1515)=0,"",INDEX('Smelter Look-up'!$C:$C,MATCH($A1515,'Smelter Look-up'!$E:$E,0)))</f>
        <v/>
      </c>
      <c r="D1515" s="236"/>
      <c r="E1515" s="236" t="str">
        <f ca="1">IF(ISERROR($V1515),"",OFFSET('Smelter Look-up'!$D$4,$V1515-4,0)&amp;"")</f>
        <v/>
      </c>
      <c r="F1515" s="236" t="str">
        <f ca="1">IF(ISERROR($V1515),"",OFFSET('Smelter Look-up'!$E$4,$V1515-4,0))</f>
        <v/>
      </c>
      <c r="G1515" s="236" t="str">
        <f ca="1">IF(C1515=$X$4,"Enter smelter details", IF(ISERROR($V1515),"",OFFSET('Smelter Look-up'!$F$4,$V1515-4,0)))</f>
        <v/>
      </c>
      <c r="H1515" s="237" t="str">
        <f ca="1">IF(ISERROR($V1515),"",OFFSET('Smelter Look-up'!$G$4,$V1515-4,0))</f>
        <v/>
      </c>
      <c r="I1515" s="238" t="str">
        <f ca="1">IF(ISERROR($V1515),"",OFFSET('Smelter Look-up'!$H$4,$V1515-4,0))</f>
        <v/>
      </c>
      <c r="J1515" s="238" t="str">
        <f ca="1">IF(ISERROR($V1515),"",OFFSET('Smelter Look-up'!$I$4,$V1515-4,0))</f>
        <v/>
      </c>
      <c r="K1515" s="240"/>
      <c r="L1515" s="240"/>
      <c r="M1515" s="240"/>
      <c r="N1515" s="240"/>
      <c r="O1515" s="240"/>
      <c r="P1515" s="239"/>
      <c r="Q1515" s="241"/>
      <c r="R1515" s="236" t="str">
        <f ca="1">IF(ISERROR($V1515),"",OFFSET('Smelter Look-up'!$C$4,$V1515-4,0)&amp;"")</f>
        <v/>
      </c>
      <c r="S1515" s="250" t="str">
        <f t="shared" ca="1" si="69"/>
        <v/>
      </c>
      <c r="T1515" s="250" t="str">
        <f ca="1">IF(B1515="","",IF(ISERROR(MATCH($J1515,SorP!$B$1:$B$6230,0)),"",INDIRECT("'SorP'!$A$"&amp;MATCH($J1515,SorP!$B$1:$B$6230,0))))</f>
        <v/>
      </c>
      <c r="U1515" s="280"/>
      <c r="V1515" s="281" t="e">
        <f>IF(C1515="",NA(),MATCH($B1515&amp;$C1515,'Smelter Look-up'!$J:$J,0))</f>
        <v>#N/A</v>
      </c>
      <c r="W1515" s="282"/>
      <c r="X1515" s="282">
        <f t="shared" ca="1" si="70"/>
        <v>0</v>
      </c>
      <c r="Y1515" s="282"/>
      <c r="Z1515" s="282"/>
      <c r="AB1515" s="284" t="str">
        <f t="shared" si="71"/>
        <v/>
      </c>
    </row>
    <row r="1516" spans="1:28" s="283" customFormat="1" ht="20.25">
      <c r="A1516" s="235"/>
      <c r="B1516" s="236" t="str">
        <f>IF(LEN(A1516)=0,"",INDEX('Smelter Look-up'!$A:$A,MATCH($A1516,'Smelter Look-up'!$E:$E,0)))</f>
        <v/>
      </c>
      <c r="C1516" s="242" t="str">
        <f>IF(LEN(A1516)=0,"",INDEX('Smelter Look-up'!$C:$C,MATCH($A1516,'Smelter Look-up'!$E:$E,0)))</f>
        <v/>
      </c>
      <c r="D1516" s="236"/>
      <c r="E1516" s="236" t="str">
        <f ca="1">IF(ISERROR($V1516),"",OFFSET('Smelter Look-up'!$D$4,$V1516-4,0)&amp;"")</f>
        <v/>
      </c>
      <c r="F1516" s="236" t="str">
        <f ca="1">IF(ISERROR($V1516),"",OFFSET('Smelter Look-up'!$E$4,$V1516-4,0))</f>
        <v/>
      </c>
      <c r="G1516" s="236" t="str">
        <f ca="1">IF(C1516=$X$4,"Enter smelter details", IF(ISERROR($V1516),"",OFFSET('Smelter Look-up'!$F$4,$V1516-4,0)))</f>
        <v/>
      </c>
      <c r="H1516" s="237" t="str">
        <f ca="1">IF(ISERROR($V1516),"",OFFSET('Smelter Look-up'!$G$4,$V1516-4,0))</f>
        <v/>
      </c>
      <c r="I1516" s="238" t="str">
        <f ca="1">IF(ISERROR($V1516),"",OFFSET('Smelter Look-up'!$H$4,$V1516-4,0))</f>
        <v/>
      </c>
      <c r="J1516" s="238" t="str">
        <f ca="1">IF(ISERROR($V1516),"",OFFSET('Smelter Look-up'!$I$4,$V1516-4,0))</f>
        <v/>
      </c>
      <c r="K1516" s="240"/>
      <c r="L1516" s="240"/>
      <c r="M1516" s="240"/>
      <c r="N1516" s="240"/>
      <c r="O1516" s="240"/>
      <c r="P1516" s="239"/>
      <c r="Q1516" s="241"/>
      <c r="R1516" s="236" t="str">
        <f ca="1">IF(ISERROR($V1516),"",OFFSET('Smelter Look-up'!$C$4,$V1516-4,0)&amp;"")</f>
        <v/>
      </c>
      <c r="S1516" s="250" t="str">
        <f t="shared" ca="1" si="69"/>
        <v/>
      </c>
      <c r="T1516" s="250" t="str">
        <f ca="1">IF(B1516="","",IF(ISERROR(MATCH($J1516,SorP!$B$1:$B$6230,0)),"",INDIRECT("'SorP'!$A$"&amp;MATCH($J1516,SorP!$B$1:$B$6230,0))))</f>
        <v/>
      </c>
      <c r="U1516" s="280"/>
      <c r="V1516" s="281" t="e">
        <f>IF(C1516="",NA(),MATCH($B1516&amp;$C1516,'Smelter Look-up'!$J:$J,0))</f>
        <v>#N/A</v>
      </c>
      <c r="W1516" s="282"/>
      <c r="X1516" s="282">
        <f t="shared" ca="1" si="70"/>
        <v>0</v>
      </c>
      <c r="Y1516" s="282"/>
      <c r="Z1516" s="282"/>
      <c r="AB1516" s="284" t="str">
        <f t="shared" si="71"/>
        <v/>
      </c>
    </row>
    <row r="1517" spans="1:28" s="283" customFormat="1" ht="20.25">
      <c r="A1517" s="235"/>
      <c r="B1517" s="236" t="str">
        <f>IF(LEN(A1517)=0,"",INDEX('Smelter Look-up'!$A:$A,MATCH($A1517,'Smelter Look-up'!$E:$E,0)))</f>
        <v/>
      </c>
      <c r="C1517" s="242" t="str">
        <f>IF(LEN(A1517)=0,"",INDEX('Smelter Look-up'!$C:$C,MATCH($A1517,'Smelter Look-up'!$E:$E,0)))</f>
        <v/>
      </c>
      <c r="D1517" s="236"/>
      <c r="E1517" s="236" t="str">
        <f ca="1">IF(ISERROR($V1517),"",OFFSET('Smelter Look-up'!$D$4,$V1517-4,0)&amp;"")</f>
        <v/>
      </c>
      <c r="F1517" s="236" t="str">
        <f ca="1">IF(ISERROR($V1517),"",OFFSET('Smelter Look-up'!$E$4,$V1517-4,0))</f>
        <v/>
      </c>
      <c r="G1517" s="236" t="str">
        <f ca="1">IF(C1517=$X$4,"Enter smelter details", IF(ISERROR($V1517),"",OFFSET('Smelter Look-up'!$F$4,$V1517-4,0)))</f>
        <v/>
      </c>
      <c r="H1517" s="237" t="str">
        <f ca="1">IF(ISERROR($V1517),"",OFFSET('Smelter Look-up'!$G$4,$V1517-4,0))</f>
        <v/>
      </c>
      <c r="I1517" s="238" t="str">
        <f ca="1">IF(ISERROR($V1517),"",OFFSET('Smelter Look-up'!$H$4,$V1517-4,0))</f>
        <v/>
      </c>
      <c r="J1517" s="238" t="str">
        <f ca="1">IF(ISERROR($V1517),"",OFFSET('Smelter Look-up'!$I$4,$V1517-4,0))</f>
        <v/>
      </c>
      <c r="K1517" s="240"/>
      <c r="L1517" s="240"/>
      <c r="M1517" s="240"/>
      <c r="N1517" s="240"/>
      <c r="O1517" s="240"/>
      <c r="P1517" s="239"/>
      <c r="Q1517" s="241"/>
      <c r="R1517" s="236" t="str">
        <f ca="1">IF(ISERROR($V1517),"",OFFSET('Smelter Look-up'!$C$4,$V1517-4,0)&amp;"")</f>
        <v/>
      </c>
      <c r="S1517" s="250" t="str">
        <f t="shared" ca="1" si="69"/>
        <v/>
      </c>
      <c r="T1517" s="250" t="str">
        <f ca="1">IF(B1517="","",IF(ISERROR(MATCH($J1517,SorP!$B$1:$B$6230,0)),"",INDIRECT("'SorP'!$A$"&amp;MATCH($J1517,SorP!$B$1:$B$6230,0))))</f>
        <v/>
      </c>
      <c r="U1517" s="280"/>
      <c r="V1517" s="281" t="e">
        <f>IF(C1517="",NA(),MATCH($B1517&amp;$C1517,'Smelter Look-up'!$J:$J,0))</f>
        <v>#N/A</v>
      </c>
      <c r="W1517" s="282"/>
      <c r="X1517" s="282">
        <f t="shared" ca="1" si="70"/>
        <v>0</v>
      </c>
      <c r="Y1517" s="282"/>
      <c r="Z1517" s="282"/>
      <c r="AB1517" s="284" t="str">
        <f t="shared" si="71"/>
        <v/>
      </c>
    </row>
    <row r="1518" spans="1:28" s="283" customFormat="1" ht="20.25">
      <c r="A1518" s="235"/>
      <c r="B1518" s="236" t="str">
        <f>IF(LEN(A1518)=0,"",INDEX('Smelter Look-up'!$A:$A,MATCH($A1518,'Smelter Look-up'!$E:$E,0)))</f>
        <v/>
      </c>
      <c r="C1518" s="242" t="str">
        <f>IF(LEN(A1518)=0,"",INDEX('Smelter Look-up'!$C:$C,MATCH($A1518,'Smelter Look-up'!$E:$E,0)))</f>
        <v/>
      </c>
      <c r="D1518" s="236"/>
      <c r="E1518" s="236" t="str">
        <f ca="1">IF(ISERROR($V1518),"",OFFSET('Smelter Look-up'!$D$4,$V1518-4,0)&amp;"")</f>
        <v/>
      </c>
      <c r="F1518" s="236" t="str">
        <f ca="1">IF(ISERROR($V1518),"",OFFSET('Smelter Look-up'!$E$4,$V1518-4,0))</f>
        <v/>
      </c>
      <c r="G1518" s="236" t="str">
        <f ca="1">IF(C1518=$X$4,"Enter smelter details", IF(ISERROR($V1518),"",OFFSET('Smelter Look-up'!$F$4,$V1518-4,0)))</f>
        <v/>
      </c>
      <c r="H1518" s="237" t="str">
        <f ca="1">IF(ISERROR($V1518),"",OFFSET('Smelter Look-up'!$G$4,$V1518-4,0))</f>
        <v/>
      </c>
      <c r="I1518" s="238" t="str">
        <f ca="1">IF(ISERROR($V1518),"",OFFSET('Smelter Look-up'!$H$4,$V1518-4,0))</f>
        <v/>
      </c>
      <c r="J1518" s="238" t="str">
        <f ca="1">IF(ISERROR($V1518),"",OFFSET('Smelter Look-up'!$I$4,$V1518-4,0))</f>
        <v/>
      </c>
      <c r="K1518" s="240"/>
      <c r="L1518" s="240"/>
      <c r="M1518" s="240"/>
      <c r="N1518" s="240"/>
      <c r="O1518" s="240"/>
      <c r="P1518" s="239"/>
      <c r="Q1518" s="241"/>
      <c r="R1518" s="236" t="str">
        <f ca="1">IF(ISERROR($V1518),"",OFFSET('Smelter Look-up'!$C$4,$V1518-4,0)&amp;"")</f>
        <v/>
      </c>
      <c r="S1518" s="250" t="str">
        <f t="shared" ca="1" si="69"/>
        <v/>
      </c>
      <c r="T1518" s="250" t="str">
        <f ca="1">IF(B1518="","",IF(ISERROR(MATCH($J1518,SorP!$B$1:$B$6230,0)),"",INDIRECT("'SorP'!$A$"&amp;MATCH($J1518,SorP!$B$1:$B$6230,0))))</f>
        <v/>
      </c>
      <c r="U1518" s="280"/>
      <c r="V1518" s="281" t="e">
        <f>IF(C1518="",NA(),MATCH($B1518&amp;$C1518,'Smelter Look-up'!$J:$J,0))</f>
        <v>#N/A</v>
      </c>
      <c r="W1518" s="282"/>
      <c r="X1518" s="282">
        <f t="shared" ca="1" si="70"/>
        <v>0</v>
      </c>
      <c r="Y1518" s="282"/>
      <c r="Z1518" s="282"/>
      <c r="AB1518" s="284" t="str">
        <f t="shared" si="71"/>
        <v/>
      </c>
    </row>
    <row r="1519" spans="1:28" s="283" customFormat="1" ht="20.25">
      <c r="A1519" s="235"/>
      <c r="B1519" s="236" t="str">
        <f>IF(LEN(A1519)=0,"",INDEX('Smelter Look-up'!$A:$A,MATCH($A1519,'Smelter Look-up'!$E:$E,0)))</f>
        <v/>
      </c>
      <c r="C1519" s="242" t="str">
        <f>IF(LEN(A1519)=0,"",INDEX('Smelter Look-up'!$C:$C,MATCH($A1519,'Smelter Look-up'!$E:$E,0)))</f>
        <v/>
      </c>
      <c r="D1519" s="236"/>
      <c r="E1519" s="236" t="str">
        <f ca="1">IF(ISERROR($V1519),"",OFFSET('Smelter Look-up'!$D$4,$V1519-4,0)&amp;"")</f>
        <v/>
      </c>
      <c r="F1519" s="236" t="str">
        <f ca="1">IF(ISERROR($V1519),"",OFFSET('Smelter Look-up'!$E$4,$V1519-4,0))</f>
        <v/>
      </c>
      <c r="G1519" s="236" t="str">
        <f ca="1">IF(C1519=$X$4,"Enter smelter details", IF(ISERROR($V1519),"",OFFSET('Smelter Look-up'!$F$4,$V1519-4,0)))</f>
        <v/>
      </c>
      <c r="H1519" s="237" t="str">
        <f ca="1">IF(ISERROR($V1519),"",OFFSET('Smelter Look-up'!$G$4,$V1519-4,0))</f>
        <v/>
      </c>
      <c r="I1519" s="238" t="str">
        <f ca="1">IF(ISERROR($V1519),"",OFFSET('Smelter Look-up'!$H$4,$V1519-4,0))</f>
        <v/>
      </c>
      <c r="J1519" s="238" t="str">
        <f ca="1">IF(ISERROR($V1519),"",OFFSET('Smelter Look-up'!$I$4,$V1519-4,0))</f>
        <v/>
      </c>
      <c r="K1519" s="240"/>
      <c r="L1519" s="240"/>
      <c r="M1519" s="240"/>
      <c r="N1519" s="240"/>
      <c r="O1519" s="240"/>
      <c r="P1519" s="239"/>
      <c r="Q1519" s="241"/>
      <c r="R1519" s="236" t="str">
        <f ca="1">IF(ISERROR($V1519),"",OFFSET('Smelter Look-up'!$C$4,$V1519-4,0)&amp;"")</f>
        <v/>
      </c>
      <c r="S1519" s="250" t="str">
        <f t="shared" ca="1" si="69"/>
        <v/>
      </c>
      <c r="T1519" s="250" t="str">
        <f ca="1">IF(B1519="","",IF(ISERROR(MATCH($J1519,SorP!$B$1:$B$6230,0)),"",INDIRECT("'SorP'!$A$"&amp;MATCH($J1519,SorP!$B$1:$B$6230,0))))</f>
        <v/>
      </c>
      <c r="U1519" s="280"/>
      <c r="V1519" s="281" t="e">
        <f>IF(C1519="",NA(),MATCH($B1519&amp;$C1519,'Smelter Look-up'!$J:$J,0))</f>
        <v>#N/A</v>
      </c>
      <c r="W1519" s="282"/>
      <c r="X1519" s="282">
        <f t="shared" ca="1" si="70"/>
        <v>0</v>
      </c>
      <c r="Y1519" s="282"/>
      <c r="Z1519" s="282"/>
      <c r="AB1519" s="284" t="str">
        <f t="shared" si="71"/>
        <v/>
      </c>
    </row>
    <row r="1520" spans="1:28" s="283" customFormat="1" ht="20.25">
      <c r="A1520" s="235"/>
      <c r="B1520" s="236" t="str">
        <f>IF(LEN(A1520)=0,"",INDEX('Smelter Look-up'!$A:$A,MATCH($A1520,'Smelter Look-up'!$E:$E,0)))</f>
        <v/>
      </c>
      <c r="C1520" s="242" t="str">
        <f>IF(LEN(A1520)=0,"",INDEX('Smelter Look-up'!$C:$C,MATCH($A1520,'Smelter Look-up'!$E:$E,0)))</f>
        <v/>
      </c>
      <c r="D1520" s="236"/>
      <c r="E1520" s="236" t="str">
        <f ca="1">IF(ISERROR($V1520),"",OFFSET('Smelter Look-up'!$D$4,$V1520-4,0)&amp;"")</f>
        <v/>
      </c>
      <c r="F1520" s="236" t="str">
        <f ca="1">IF(ISERROR($V1520),"",OFFSET('Smelter Look-up'!$E$4,$V1520-4,0))</f>
        <v/>
      </c>
      <c r="G1520" s="236" t="str">
        <f ca="1">IF(C1520=$X$4,"Enter smelter details", IF(ISERROR($V1520),"",OFFSET('Smelter Look-up'!$F$4,$V1520-4,0)))</f>
        <v/>
      </c>
      <c r="H1520" s="237" t="str">
        <f ca="1">IF(ISERROR($V1520),"",OFFSET('Smelter Look-up'!$G$4,$V1520-4,0))</f>
        <v/>
      </c>
      <c r="I1520" s="238" t="str">
        <f ca="1">IF(ISERROR($V1520),"",OFFSET('Smelter Look-up'!$H$4,$V1520-4,0))</f>
        <v/>
      </c>
      <c r="J1520" s="238" t="str">
        <f ca="1">IF(ISERROR($V1520),"",OFFSET('Smelter Look-up'!$I$4,$V1520-4,0))</f>
        <v/>
      </c>
      <c r="K1520" s="240"/>
      <c r="L1520" s="240"/>
      <c r="M1520" s="240"/>
      <c r="N1520" s="240"/>
      <c r="O1520" s="240"/>
      <c r="P1520" s="239"/>
      <c r="Q1520" s="241"/>
      <c r="R1520" s="236" t="str">
        <f ca="1">IF(ISERROR($V1520),"",OFFSET('Smelter Look-up'!$C$4,$V1520-4,0)&amp;"")</f>
        <v/>
      </c>
      <c r="S1520" s="250" t="str">
        <f t="shared" ca="1" si="69"/>
        <v/>
      </c>
      <c r="T1520" s="250" t="str">
        <f ca="1">IF(B1520="","",IF(ISERROR(MATCH($J1520,SorP!$B$1:$B$6230,0)),"",INDIRECT("'SorP'!$A$"&amp;MATCH($J1520,SorP!$B$1:$B$6230,0))))</f>
        <v/>
      </c>
      <c r="U1520" s="280"/>
      <c r="V1520" s="281" t="e">
        <f>IF(C1520="",NA(),MATCH($B1520&amp;$C1520,'Smelter Look-up'!$J:$J,0))</f>
        <v>#N/A</v>
      </c>
      <c r="W1520" s="282"/>
      <c r="X1520" s="282">
        <f t="shared" ca="1" si="70"/>
        <v>0</v>
      </c>
      <c r="Y1520" s="282"/>
      <c r="Z1520" s="282"/>
      <c r="AB1520" s="284" t="str">
        <f t="shared" si="71"/>
        <v/>
      </c>
    </row>
    <row r="1521" spans="1:28" s="283" customFormat="1" ht="20.25">
      <c r="A1521" s="235"/>
      <c r="B1521" s="236" t="str">
        <f>IF(LEN(A1521)=0,"",INDEX('Smelter Look-up'!$A:$A,MATCH($A1521,'Smelter Look-up'!$E:$E,0)))</f>
        <v/>
      </c>
      <c r="C1521" s="242" t="str">
        <f>IF(LEN(A1521)=0,"",INDEX('Smelter Look-up'!$C:$C,MATCH($A1521,'Smelter Look-up'!$E:$E,0)))</f>
        <v/>
      </c>
      <c r="D1521" s="236"/>
      <c r="E1521" s="236" t="str">
        <f ca="1">IF(ISERROR($V1521),"",OFFSET('Smelter Look-up'!$D$4,$V1521-4,0)&amp;"")</f>
        <v/>
      </c>
      <c r="F1521" s="236" t="str">
        <f ca="1">IF(ISERROR($V1521),"",OFFSET('Smelter Look-up'!$E$4,$V1521-4,0))</f>
        <v/>
      </c>
      <c r="G1521" s="236" t="str">
        <f ca="1">IF(C1521=$X$4,"Enter smelter details", IF(ISERROR($V1521),"",OFFSET('Smelter Look-up'!$F$4,$V1521-4,0)))</f>
        <v/>
      </c>
      <c r="H1521" s="237" t="str">
        <f ca="1">IF(ISERROR($V1521),"",OFFSET('Smelter Look-up'!$G$4,$V1521-4,0))</f>
        <v/>
      </c>
      <c r="I1521" s="238" t="str">
        <f ca="1">IF(ISERROR($V1521),"",OFFSET('Smelter Look-up'!$H$4,$V1521-4,0))</f>
        <v/>
      </c>
      <c r="J1521" s="238" t="str">
        <f ca="1">IF(ISERROR($V1521),"",OFFSET('Smelter Look-up'!$I$4,$V1521-4,0))</f>
        <v/>
      </c>
      <c r="K1521" s="240"/>
      <c r="L1521" s="240"/>
      <c r="M1521" s="240"/>
      <c r="N1521" s="240"/>
      <c r="O1521" s="240"/>
      <c r="P1521" s="239"/>
      <c r="Q1521" s="241"/>
      <c r="R1521" s="236" t="str">
        <f ca="1">IF(ISERROR($V1521),"",OFFSET('Smelter Look-up'!$C$4,$V1521-4,0)&amp;"")</f>
        <v/>
      </c>
      <c r="S1521" s="250" t="str">
        <f t="shared" ca="1" si="69"/>
        <v/>
      </c>
      <c r="T1521" s="250" t="str">
        <f ca="1">IF(B1521="","",IF(ISERROR(MATCH($J1521,SorP!$B$1:$B$6230,0)),"",INDIRECT("'SorP'!$A$"&amp;MATCH($J1521,SorP!$B$1:$B$6230,0))))</f>
        <v/>
      </c>
      <c r="U1521" s="280"/>
      <c r="V1521" s="281" t="e">
        <f>IF(C1521="",NA(),MATCH($B1521&amp;$C1521,'Smelter Look-up'!$J:$J,0))</f>
        <v>#N/A</v>
      </c>
      <c r="W1521" s="282"/>
      <c r="X1521" s="282">
        <f t="shared" ca="1" si="70"/>
        <v>0</v>
      </c>
      <c r="Y1521" s="282"/>
      <c r="Z1521" s="282"/>
      <c r="AB1521" s="284" t="str">
        <f t="shared" si="71"/>
        <v/>
      </c>
    </row>
    <row r="1522" spans="1:28" s="283" customFormat="1" ht="20.25">
      <c r="A1522" s="235"/>
      <c r="B1522" s="236" t="str">
        <f>IF(LEN(A1522)=0,"",INDEX('Smelter Look-up'!$A:$A,MATCH($A1522,'Smelter Look-up'!$E:$E,0)))</f>
        <v/>
      </c>
      <c r="C1522" s="242" t="str">
        <f>IF(LEN(A1522)=0,"",INDEX('Smelter Look-up'!$C:$C,MATCH($A1522,'Smelter Look-up'!$E:$E,0)))</f>
        <v/>
      </c>
      <c r="D1522" s="236"/>
      <c r="E1522" s="236" t="str">
        <f ca="1">IF(ISERROR($V1522),"",OFFSET('Smelter Look-up'!$D$4,$V1522-4,0)&amp;"")</f>
        <v/>
      </c>
      <c r="F1522" s="236" t="str">
        <f ca="1">IF(ISERROR($V1522),"",OFFSET('Smelter Look-up'!$E$4,$V1522-4,0))</f>
        <v/>
      </c>
      <c r="G1522" s="236" t="str">
        <f ca="1">IF(C1522=$X$4,"Enter smelter details", IF(ISERROR($V1522),"",OFFSET('Smelter Look-up'!$F$4,$V1522-4,0)))</f>
        <v/>
      </c>
      <c r="H1522" s="237" t="str">
        <f ca="1">IF(ISERROR($V1522),"",OFFSET('Smelter Look-up'!$G$4,$V1522-4,0))</f>
        <v/>
      </c>
      <c r="I1522" s="238" t="str">
        <f ca="1">IF(ISERROR($V1522),"",OFFSET('Smelter Look-up'!$H$4,$V1522-4,0))</f>
        <v/>
      </c>
      <c r="J1522" s="238" t="str">
        <f ca="1">IF(ISERROR($V1522),"",OFFSET('Smelter Look-up'!$I$4,$V1522-4,0))</f>
        <v/>
      </c>
      <c r="K1522" s="240"/>
      <c r="L1522" s="240"/>
      <c r="M1522" s="240"/>
      <c r="N1522" s="240"/>
      <c r="O1522" s="240"/>
      <c r="P1522" s="239"/>
      <c r="Q1522" s="241"/>
      <c r="R1522" s="236" t="str">
        <f ca="1">IF(ISERROR($V1522),"",OFFSET('Smelter Look-up'!$C$4,$V1522-4,0)&amp;"")</f>
        <v/>
      </c>
      <c r="S1522" s="250" t="str">
        <f t="shared" ca="1" si="69"/>
        <v/>
      </c>
      <c r="T1522" s="250" t="str">
        <f ca="1">IF(B1522="","",IF(ISERROR(MATCH($J1522,SorP!$B$1:$B$6230,0)),"",INDIRECT("'SorP'!$A$"&amp;MATCH($J1522,SorP!$B$1:$B$6230,0))))</f>
        <v/>
      </c>
      <c r="U1522" s="280"/>
      <c r="V1522" s="281" t="e">
        <f>IF(C1522="",NA(),MATCH($B1522&amp;$C1522,'Smelter Look-up'!$J:$J,0))</f>
        <v>#N/A</v>
      </c>
      <c r="W1522" s="282"/>
      <c r="X1522" s="282">
        <f t="shared" ca="1" si="70"/>
        <v>0</v>
      </c>
      <c r="Y1522" s="282"/>
      <c r="Z1522" s="282"/>
      <c r="AB1522" s="284" t="str">
        <f t="shared" si="71"/>
        <v/>
      </c>
    </row>
    <row r="1523" spans="1:28" s="283" customFormat="1" ht="20.25">
      <c r="A1523" s="235"/>
      <c r="B1523" s="236" t="str">
        <f>IF(LEN(A1523)=0,"",INDEX('Smelter Look-up'!$A:$A,MATCH($A1523,'Smelter Look-up'!$E:$E,0)))</f>
        <v/>
      </c>
      <c r="C1523" s="242" t="str">
        <f>IF(LEN(A1523)=0,"",INDEX('Smelter Look-up'!$C:$C,MATCH($A1523,'Smelter Look-up'!$E:$E,0)))</f>
        <v/>
      </c>
      <c r="D1523" s="236"/>
      <c r="E1523" s="236" t="str">
        <f ca="1">IF(ISERROR($V1523),"",OFFSET('Smelter Look-up'!$D$4,$V1523-4,0)&amp;"")</f>
        <v/>
      </c>
      <c r="F1523" s="236" t="str">
        <f ca="1">IF(ISERROR($V1523),"",OFFSET('Smelter Look-up'!$E$4,$V1523-4,0))</f>
        <v/>
      </c>
      <c r="G1523" s="236" t="str">
        <f ca="1">IF(C1523=$X$4,"Enter smelter details", IF(ISERROR($V1523),"",OFFSET('Smelter Look-up'!$F$4,$V1523-4,0)))</f>
        <v/>
      </c>
      <c r="H1523" s="237" t="str">
        <f ca="1">IF(ISERROR($V1523),"",OFFSET('Smelter Look-up'!$G$4,$V1523-4,0))</f>
        <v/>
      </c>
      <c r="I1523" s="238" t="str">
        <f ca="1">IF(ISERROR($V1523),"",OFFSET('Smelter Look-up'!$H$4,$V1523-4,0))</f>
        <v/>
      </c>
      <c r="J1523" s="238" t="str">
        <f ca="1">IF(ISERROR($V1523),"",OFFSET('Smelter Look-up'!$I$4,$V1523-4,0))</f>
        <v/>
      </c>
      <c r="K1523" s="240"/>
      <c r="L1523" s="240"/>
      <c r="M1523" s="240"/>
      <c r="N1523" s="240"/>
      <c r="O1523" s="240"/>
      <c r="P1523" s="239"/>
      <c r="Q1523" s="241"/>
      <c r="R1523" s="236" t="str">
        <f ca="1">IF(ISERROR($V1523),"",OFFSET('Smelter Look-up'!$C$4,$V1523-4,0)&amp;"")</f>
        <v/>
      </c>
      <c r="S1523" s="250" t="str">
        <f t="shared" ca="1" si="69"/>
        <v/>
      </c>
      <c r="T1523" s="250" t="str">
        <f ca="1">IF(B1523="","",IF(ISERROR(MATCH($J1523,SorP!$B$1:$B$6230,0)),"",INDIRECT("'SorP'!$A$"&amp;MATCH($J1523,SorP!$B$1:$B$6230,0))))</f>
        <v/>
      </c>
      <c r="U1523" s="280"/>
      <c r="V1523" s="281" t="e">
        <f>IF(C1523="",NA(),MATCH($B1523&amp;$C1523,'Smelter Look-up'!$J:$J,0))</f>
        <v>#N/A</v>
      </c>
      <c r="W1523" s="282"/>
      <c r="X1523" s="282">
        <f t="shared" ca="1" si="70"/>
        <v>0</v>
      </c>
      <c r="Y1523" s="282"/>
      <c r="Z1523" s="282"/>
      <c r="AB1523" s="284" t="str">
        <f t="shared" si="71"/>
        <v/>
      </c>
    </row>
    <row r="1524" spans="1:28" s="283" customFormat="1" ht="20.25">
      <c r="A1524" s="235"/>
      <c r="B1524" s="236" t="str">
        <f>IF(LEN(A1524)=0,"",INDEX('Smelter Look-up'!$A:$A,MATCH($A1524,'Smelter Look-up'!$E:$E,0)))</f>
        <v/>
      </c>
      <c r="C1524" s="242" t="str">
        <f>IF(LEN(A1524)=0,"",INDEX('Smelter Look-up'!$C:$C,MATCH($A1524,'Smelter Look-up'!$E:$E,0)))</f>
        <v/>
      </c>
      <c r="D1524" s="236"/>
      <c r="E1524" s="236" t="str">
        <f ca="1">IF(ISERROR($V1524),"",OFFSET('Smelter Look-up'!$D$4,$V1524-4,0)&amp;"")</f>
        <v/>
      </c>
      <c r="F1524" s="236" t="str">
        <f ca="1">IF(ISERROR($V1524),"",OFFSET('Smelter Look-up'!$E$4,$V1524-4,0))</f>
        <v/>
      </c>
      <c r="G1524" s="236" t="str">
        <f ca="1">IF(C1524=$X$4,"Enter smelter details", IF(ISERROR($V1524),"",OFFSET('Smelter Look-up'!$F$4,$V1524-4,0)))</f>
        <v/>
      </c>
      <c r="H1524" s="237" t="str">
        <f ca="1">IF(ISERROR($V1524),"",OFFSET('Smelter Look-up'!$G$4,$V1524-4,0))</f>
        <v/>
      </c>
      <c r="I1524" s="238" t="str">
        <f ca="1">IF(ISERROR($V1524),"",OFFSET('Smelter Look-up'!$H$4,$V1524-4,0))</f>
        <v/>
      </c>
      <c r="J1524" s="238" t="str">
        <f ca="1">IF(ISERROR($V1524),"",OFFSET('Smelter Look-up'!$I$4,$V1524-4,0))</f>
        <v/>
      </c>
      <c r="K1524" s="240"/>
      <c r="L1524" s="240"/>
      <c r="M1524" s="240"/>
      <c r="N1524" s="240"/>
      <c r="O1524" s="240"/>
      <c r="P1524" s="239"/>
      <c r="Q1524" s="241"/>
      <c r="R1524" s="236" t="str">
        <f ca="1">IF(ISERROR($V1524),"",OFFSET('Smelter Look-up'!$C$4,$V1524-4,0)&amp;"")</f>
        <v/>
      </c>
      <c r="S1524" s="250" t="str">
        <f t="shared" ca="1" si="69"/>
        <v/>
      </c>
      <c r="T1524" s="250" t="str">
        <f ca="1">IF(B1524="","",IF(ISERROR(MATCH($J1524,SorP!$B$1:$B$6230,0)),"",INDIRECT("'SorP'!$A$"&amp;MATCH($J1524,SorP!$B$1:$B$6230,0))))</f>
        <v/>
      </c>
      <c r="U1524" s="280"/>
      <c r="V1524" s="281" t="e">
        <f>IF(C1524="",NA(),MATCH($B1524&amp;$C1524,'Smelter Look-up'!$J:$J,0))</f>
        <v>#N/A</v>
      </c>
      <c r="W1524" s="282"/>
      <c r="X1524" s="282">
        <f t="shared" ca="1" si="70"/>
        <v>0</v>
      </c>
      <c r="Y1524" s="282"/>
      <c r="Z1524" s="282"/>
      <c r="AB1524" s="284" t="str">
        <f t="shared" si="71"/>
        <v/>
      </c>
    </row>
    <row r="1525" spans="1:28" s="283" customFormat="1" ht="20.25">
      <c r="A1525" s="235"/>
      <c r="B1525" s="236" t="str">
        <f>IF(LEN(A1525)=0,"",INDEX('Smelter Look-up'!$A:$A,MATCH($A1525,'Smelter Look-up'!$E:$E,0)))</f>
        <v/>
      </c>
      <c r="C1525" s="242" t="str">
        <f>IF(LEN(A1525)=0,"",INDEX('Smelter Look-up'!$C:$C,MATCH($A1525,'Smelter Look-up'!$E:$E,0)))</f>
        <v/>
      </c>
      <c r="D1525" s="236"/>
      <c r="E1525" s="236" t="str">
        <f ca="1">IF(ISERROR($V1525),"",OFFSET('Smelter Look-up'!$D$4,$V1525-4,0)&amp;"")</f>
        <v/>
      </c>
      <c r="F1525" s="236" t="str">
        <f ca="1">IF(ISERROR($V1525),"",OFFSET('Smelter Look-up'!$E$4,$V1525-4,0))</f>
        <v/>
      </c>
      <c r="G1525" s="236" t="str">
        <f ca="1">IF(C1525=$X$4,"Enter smelter details", IF(ISERROR($V1525),"",OFFSET('Smelter Look-up'!$F$4,$V1525-4,0)))</f>
        <v/>
      </c>
      <c r="H1525" s="237" t="str">
        <f ca="1">IF(ISERROR($V1525),"",OFFSET('Smelter Look-up'!$G$4,$V1525-4,0))</f>
        <v/>
      </c>
      <c r="I1525" s="238" t="str">
        <f ca="1">IF(ISERROR($V1525),"",OFFSET('Smelter Look-up'!$H$4,$V1525-4,0))</f>
        <v/>
      </c>
      <c r="J1525" s="238" t="str">
        <f ca="1">IF(ISERROR($V1525),"",OFFSET('Smelter Look-up'!$I$4,$V1525-4,0))</f>
        <v/>
      </c>
      <c r="K1525" s="240"/>
      <c r="L1525" s="240"/>
      <c r="M1525" s="240"/>
      <c r="N1525" s="240"/>
      <c r="O1525" s="240"/>
      <c r="P1525" s="239"/>
      <c r="Q1525" s="241"/>
      <c r="R1525" s="236" t="str">
        <f ca="1">IF(ISERROR($V1525),"",OFFSET('Smelter Look-up'!$C$4,$V1525-4,0)&amp;"")</f>
        <v/>
      </c>
      <c r="S1525" s="250" t="str">
        <f t="shared" ca="1" si="69"/>
        <v/>
      </c>
      <c r="T1525" s="250" t="str">
        <f ca="1">IF(B1525="","",IF(ISERROR(MATCH($J1525,SorP!$B$1:$B$6230,0)),"",INDIRECT("'SorP'!$A$"&amp;MATCH($J1525,SorP!$B$1:$B$6230,0))))</f>
        <v/>
      </c>
      <c r="U1525" s="280"/>
      <c r="V1525" s="281" t="e">
        <f>IF(C1525="",NA(),MATCH($B1525&amp;$C1525,'Smelter Look-up'!$J:$J,0))</f>
        <v>#N/A</v>
      </c>
      <c r="W1525" s="282"/>
      <c r="X1525" s="282">
        <f t="shared" ca="1" si="70"/>
        <v>0</v>
      </c>
      <c r="Y1525" s="282"/>
      <c r="Z1525" s="282"/>
      <c r="AB1525" s="284" t="str">
        <f t="shared" si="71"/>
        <v/>
      </c>
    </row>
    <row r="1526" spans="1:28" s="283" customFormat="1" ht="20.25">
      <c r="A1526" s="235"/>
      <c r="B1526" s="236" t="str">
        <f>IF(LEN(A1526)=0,"",INDEX('Smelter Look-up'!$A:$A,MATCH($A1526,'Smelter Look-up'!$E:$E,0)))</f>
        <v/>
      </c>
      <c r="C1526" s="242" t="str">
        <f>IF(LEN(A1526)=0,"",INDEX('Smelter Look-up'!$C:$C,MATCH($A1526,'Smelter Look-up'!$E:$E,0)))</f>
        <v/>
      </c>
      <c r="D1526" s="236"/>
      <c r="E1526" s="236" t="str">
        <f ca="1">IF(ISERROR($V1526),"",OFFSET('Smelter Look-up'!$D$4,$V1526-4,0)&amp;"")</f>
        <v/>
      </c>
      <c r="F1526" s="236" t="str">
        <f ca="1">IF(ISERROR($V1526),"",OFFSET('Smelter Look-up'!$E$4,$V1526-4,0))</f>
        <v/>
      </c>
      <c r="G1526" s="236" t="str">
        <f ca="1">IF(C1526=$X$4,"Enter smelter details", IF(ISERROR($V1526),"",OFFSET('Smelter Look-up'!$F$4,$V1526-4,0)))</f>
        <v/>
      </c>
      <c r="H1526" s="237" t="str">
        <f ca="1">IF(ISERROR($V1526),"",OFFSET('Smelter Look-up'!$G$4,$V1526-4,0))</f>
        <v/>
      </c>
      <c r="I1526" s="238" t="str">
        <f ca="1">IF(ISERROR($V1526),"",OFFSET('Smelter Look-up'!$H$4,$V1526-4,0))</f>
        <v/>
      </c>
      <c r="J1526" s="238" t="str">
        <f ca="1">IF(ISERROR($V1526),"",OFFSET('Smelter Look-up'!$I$4,$V1526-4,0))</f>
        <v/>
      </c>
      <c r="K1526" s="240"/>
      <c r="L1526" s="240"/>
      <c r="M1526" s="240"/>
      <c r="N1526" s="240"/>
      <c r="O1526" s="240"/>
      <c r="P1526" s="239"/>
      <c r="Q1526" s="241"/>
      <c r="R1526" s="236" t="str">
        <f ca="1">IF(ISERROR($V1526),"",OFFSET('Smelter Look-up'!$C$4,$V1526-4,0)&amp;"")</f>
        <v/>
      </c>
      <c r="S1526" s="250" t="str">
        <f t="shared" ca="1" si="69"/>
        <v/>
      </c>
      <c r="T1526" s="250" t="str">
        <f ca="1">IF(B1526="","",IF(ISERROR(MATCH($J1526,SorP!$B$1:$B$6230,0)),"",INDIRECT("'SorP'!$A$"&amp;MATCH($J1526,SorP!$B$1:$B$6230,0))))</f>
        <v/>
      </c>
      <c r="U1526" s="280"/>
      <c r="V1526" s="281" t="e">
        <f>IF(C1526="",NA(),MATCH($B1526&amp;$C1526,'Smelter Look-up'!$J:$J,0))</f>
        <v>#N/A</v>
      </c>
      <c r="W1526" s="282"/>
      <c r="X1526" s="282">
        <f t="shared" ca="1" si="70"/>
        <v>0</v>
      </c>
      <c r="Y1526" s="282"/>
      <c r="Z1526" s="282"/>
      <c r="AB1526" s="284" t="str">
        <f t="shared" si="71"/>
        <v/>
      </c>
    </row>
    <row r="1527" spans="1:28" s="283" customFormat="1" ht="20.25">
      <c r="A1527" s="235"/>
      <c r="B1527" s="236" t="str">
        <f>IF(LEN(A1527)=0,"",INDEX('Smelter Look-up'!$A:$A,MATCH($A1527,'Smelter Look-up'!$E:$E,0)))</f>
        <v/>
      </c>
      <c r="C1527" s="242" t="str">
        <f>IF(LEN(A1527)=0,"",INDEX('Smelter Look-up'!$C:$C,MATCH($A1527,'Smelter Look-up'!$E:$E,0)))</f>
        <v/>
      </c>
      <c r="D1527" s="236"/>
      <c r="E1527" s="236" t="str">
        <f ca="1">IF(ISERROR($V1527),"",OFFSET('Smelter Look-up'!$D$4,$V1527-4,0)&amp;"")</f>
        <v/>
      </c>
      <c r="F1527" s="236" t="str">
        <f ca="1">IF(ISERROR($V1527),"",OFFSET('Smelter Look-up'!$E$4,$V1527-4,0))</f>
        <v/>
      </c>
      <c r="G1527" s="236" t="str">
        <f ca="1">IF(C1527=$X$4,"Enter smelter details", IF(ISERROR($V1527),"",OFFSET('Smelter Look-up'!$F$4,$V1527-4,0)))</f>
        <v/>
      </c>
      <c r="H1527" s="237" t="str">
        <f ca="1">IF(ISERROR($V1527),"",OFFSET('Smelter Look-up'!$G$4,$V1527-4,0))</f>
        <v/>
      </c>
      <c r="I1527" s="238" t="str">
        <f ca="1">IF(ISERROR($V1527),"",OFFSET('Smelter Look-up'!$H$4,$V1527-4,0))</f>
        <v/>
      </c>
      <c r="J1527" s="238" t="str">
        <f ca="1">IF(ISERROR($V1527),"",OFFSET('Smelter Look-up'!$I$4,$V1527-4,0))</f>
        <v/>
      </c>
      <c r="K1527" s="240"/>
      <c r="L1527" s="240"/>
      <c r="M1527" s="240"/>
      <c r="N1527" s="240"/>
      <c r="O1527" s="240"/>
      <c r="P1527" s="239"/>
      <c r="Q1527" s="241"/>
      <c r="R1527" s="236" t="str">
        <f ca="1">IF(ISERROR($V1527),"",OFFSET('Smelter Look-up'!$C$4,$V1527-4,0)&amp;"")</f>
        <v/>
      </c>
      <c r="S1527" s="250" t="str">
        <f t="shared" ca="1" si="69"/>
        <v/>
      </c>
      <c r="T1527" s="250" t="str">
        <f ca="1">IF(B1527="","",IF(ISERROR(MATCH($J1527,SorP!$B$1:$B$6230,0)),"",INDIRECT("'SorP'!$A$"&amp;MATCH($J1527,SorP!$B$1:$B$6230,0))))</f>
        <v/>
      </c>
      <c r="U1527" s="280"/>
      <c r="V1527" s="281" t="e">
        <f>IF(C1527="",NA(),MATCH($B1527&amp;$C1527,'Smelter Look-up'!$J:$J,0))</f>
        <v>#N/A</v>
      </c>
      <c r="W1527" s="282"/>
      <c r="X1527" s="282">
        <f t="shared" ca="1" si="70"/>
        <v>0</v>
      </c>
      <c r="Y1527" s="282"/>
      <c r="Z1527" s="282"/>
      <c r="AB1527" s="284" t="str">
        <f t="shared" si="71"/>
        <v/>
      </c>
    </row>
    <row r="1528" spans="1:28" s="283" customFormat="1" ht="20.25">
      <c r="A1528" s="235"/>
      <c r="B1528" s="236" t="str">
        <f>IF(LEN(A1528)=0,"",INDEX('Smelter Look-up'!$A:$A,MATCH($A1528,'Smelter Look-up'!$E:$E,0)))</f>
        <v/>
      </c>
      <c r="C1528" s="242" t="str">
        <f>IF(LEN(A1528)=0,"",INDEX('Smelter Look-up'!$C:$C,MATCH($A1528,'Smelter Look-up'!$E:$E,0)))</f>
        <v/>
      </c>
      <c r="D1528" s="236"/>
      <c r="E1528" s="236" t="str">
        <f ca="1">IF(ISERROR($V1528),"",OFFSET('Smelter Look-up'!$D$4,$V1528-4,0)&amp;"")</f>
        <v/>
      </c>
      <c r="F1528" s="236" t="str">
        <f ca="1">IF(ISERROR($V1528),"",OFFSET('Smelter Look-up'!$E$4,$V1528-4,0))</f>
        <v/>
      </c>
      <c r="G1528" s="236" t="str">
        <f ca="1">IF(C1528=$X$4,"Enter smelter details", IF(ISERROR($V1528),"",OFFSET('Smelter Look-up'!$F$4,$V1528-4,0)))</f>
        <v/>
      </c>
      <c r="H1528" s="237" t="str">
        <f ca="1">IF(ISERROR($V1528),"",OFFSET('Smelter Look-up'!$G$4,$V1528-4,0))</f>
        <v/>
      </c>
      <c r="I1528" s="238" t="str">
        <f ca="1">IF(ISERROR($V1528),"",OFFSET('Smelter Look-up'!$H$4,$V1528-4,0))</f>
        <v/>
      </c>
      <c r="J1528" s="238" t="str">
        <f ca="1">IF(ISERROR($V1528),"",OFFSET('Smelter Look-up'!$I$4,$V1528-4,0))</f>
        <v/>
      </c>
      <c r="K1528" s="240"/>
      <c r="L1528" s="240"/>
      <c r="M1528" s="240"/>
      <c r="N1528" s="240"/>
      <c r="O1528" s="240"/>
      <c r="P1528" s="239"/>
      <c r="Q1528" s="241"/>
      <c r="R1528" s="236" t="str">
        <f ca="1">IF(ISERROR($V1528),"",OFFSET('Smelter Look-up'!$C$4,$V1528-4,0)&amp;"")</f>
        <v/>
      </c>
      <c r="S1528" s="250" t="str">
        <f t="shared" ca="1" si="69"/>
        <v/>
      </c>
      <c r="T1528" s="250" t="str">
        <f ca="1">IF(B1528="","",IF(ISERROR(MATCH($J1528,SorP!$B$1:$B$6230,0)),"",INDIRECT("'SorP'!$A$"&amp;MATCH($J1528,SorP!$B$1:$B$6230,0))))</f>
        <v/>
      </c>
      <c r="U1528" s="280"/>
      <c r="V1528" s="281" t="e">
        <f>IF(C1528="",NA(),MATCH($B1528&amp;$C1528,'Smelter Look-up'!$J:$J,0))</f>
        <v>#N/A</v>
      </c>
      <c r="W1528" s="282"/>
      <c r="X1528" s="282">
        <f t="shared" ca="1" si="70"/>
        <v>0</v>
      </c>
      <c r="Y1528" s="282"/>
      <c r="Z1528" s="282"/>
      <c r="AB1528" s="284" t="str">
        <f t="shared" si="71"/>
        <v/>
      </c>
    </row>
    <row r="1529" spans="1:28" s="283" customFormat="1" ht="20.25">
      <c r="A1529" s="235"/>
      <c r="B1529" s="236" t="str">
        <f>IF(LEN(A1529)=0,"",INDEX('Smelter Look-up'!$A:$A,MATCH($A1529,'Smelter Look-up'!$E:$E,0)))</f>
        <v/>
      </c>
      <c r="C1529" s="242" t="str">
        <f>IF(LEN(A1529)=0,"",INDEX('Smelter Look-up'!$C:$C,MATCH($A1529,'Smelter Look-up'!$E:$E,0)))</f>
        <v/>
      </c>
      <c r="D1529" s="236"/>
      <c r="E1529" s="236" t="str">
        <f ca="1">IF(ISERROR($V1529),"",OFFSET('Smelter Look-up'!$D$4,$V1529-4,0)&amp;"")</f>
        <v/>
      </c>
      <c r="F1529" s="236" t="str">
        <f ca="1">IF(ISERROR($V1529),"",OFFSET('Smelter Look-up'!$E$4,$V1529-4,0))</f>
        <v/>
      </c>
      <c r="G1529" s="236" t="str">
        <f ca="1">IF(C1529=$X$4,"Enter smelter details", IF(ISERROR($V1529),"",OFFSET('Smelter Look-up'!$F$4,$V1529-4,0)))</f>
        <v/>
      </c>
      <c r="H1529" s="237" t="str">
        <f ca="1">IF(ISERROR($V1529),"",OFFSET('Smelter Look-up'!$G$4,$V1529-4,0))</f>
        <v/>
      </c>
      <c r="I1529" s="238" t="str">
        <f ca="1">IF(ISERROR($V1529),"",OFFSET('Smelter Look-up'!$H$4,$V1529-4,0))</f>
        <v/>
      </c>
      <c r="J1529" s="238" t="str">
        <f ca="1">IF(ISERROR($V1529),"",OFFSET('Smelter Look-up'!$I$4,$V1529-4,0))</f>
        <v/>
      </c>
      <c r="K1529" s="240"/>
      <c r="L1529" s="240"/>
      <c r="M1529" s="240"/>
      <c r="N1529" s="240"/>
      <c r="O1529" s="240"/>
      <c r="P1529" s="239"/>
      <c r="Q1529" s="241"/>
      <c r="R1529" s="236" t="str">
        <f ca="1">IF(ISERROR($V1529),"",OFFSET('Smelter Look-up'!$C$4,$V1529-4,0)&amp;"")</f>
        <v/>
      </c>
      <c r="S1529" s="250" t="str">
        <f t="shared" ca="1" si="69"/>
        <v/>
      </c>
      <c r="T1529" s="250" t="str">
        <f ca="1">IF(B1529="","",IF(ISERROR(MATCH($J1529,SorP!$B$1:$B$6230,0)),"",INDIRECT("'SorP'!$A$"&amp;MATCH($J1529,SorP!$B$1:$B$6230,0))))</f>
        <v/>
      </c>
      <c r="U1529" s="280"/>
      <c r="V1529" s="281" t="e">
        <f>IF(C1529="",NA(),MATCH($B1529&amp;$C1529,'Smelter Look-up'!$J:$J,0))</f>
        <v>#N/A</v>
      </c>
      <c r="W1529" s="282"/>
      <c r="X1529" s="282">
        <f t="shared" ca="1" si="70"/>
        <v>0</v>
      </c>
      <c r="Y1529" s="282"/>
      <c r="Z1529" s="282"/>
      <c r="AB1529" s="284" t="str">
        <f t="shared" si="71"/>
        <v/>
      </c>
    </row>
    <row r="1530" spans="1:28" s="283" customFormat="1" ht="20.25">
      <c r="A1530" s="235"/>
      <c r="B1530" s="236" t="str">
        <f>IF(LEN(A1530)=0,"",INDEX('Smelter Look-up'!$A:$A,MATCH($A1530,'Smelter Look-up'!$E:$E,0)))</f>
        <v/>
      </c>
      <c r="C1530" s="242" t="str">
        <f>IF(LEN(A1530)=0,"",INDEX('Smelter Look-up'!$C:$C,MATCH($A1530,'Smelter Look-up'!$E:$E,0)))</f>
        <v/>
      </c>
      <c r="D1530" s="236"/>
      <c r="E1530" s="236" t="str">
        <f ca="1">IF(ISERROR($V1530),"",OFFSET('Smelter Look-up'!$D$4,$V1530-4,0)&amp;"")</f>
        <v/>
      </c>
      <c r="F1530" s="236" t="str">
        <f ca="1">IF(ISERROR($V1530),"",OFFSET('Smelter Look-up'!$E$4,$V1530-4,0))</f>
        <v/>
      </c>
      <c r="G1530" s="236" t="str">
        <f ca="1">IF(C1530=$X$4,"Enter smelter details", IF(ISERROR($V1530),"",OFFSET('Smelter Look-up'!$F$4,$V1530-4,0)))</f>
        <v/>
      </c>
      <c r="H1530" s="237" t="str">
        <f ca="1">IF(ISERROR($V1530),"",OFFSET('Smelter Look-up'!$G$4,$V1530-4,0))</f>
        <v/>
      </c>
      <c r="I1530" s="238" t="str">
        <f ca="1">IF(ISERROR($V1530),"",OFFSET('Smelter Look-up'!$H$4,$V1530-4,0))</f>
        <v/>
      </c>
      <c r="J1530" s="238" t="str">
        <f ca="1">IF(ISERROR($V1530),"",OFFSET('Smelter Look-up'!$I$4,$V1530-4,0))</f>
        <v/>
      </c>
      <c r="K1530" s="240"/>
      <c r="L1530" s="240"/>
      <c r="M1530" s="240"/>
      <c r="N1530" s="240"/>
      <c r="O1530" s="240"/>
      <c r="P1530" s="239"/>
      <c r="Q1530" s="241"/>
      <c r="R1530" s="236" t="str">
        <f ca="1">IF(ISERROR($V1530),"",OFFSET('Smelter Look-up'!$C$4,$V1530-4,0)&amp;"")</f>
        <v/>
      </c>
      <c r="S1530" s="250" t="str">
        <f t="shared" ca="1" si="69"/>
        <v/>
      </c>
      <c r="T1530" s="250" t="str">
        <f ca="1">IF(B1530="","",IF(ISERROR(MATCH($J1530,SorP!$B$1:$B$6230,0)),"",INDIRECT("'SorP'!$A$"&amp;MATCH($J1530,SorP!$B$1:$B$6230,0))))</f>
        <v/>
      </c>
      <c r="U1530" s="280"/>
      <c r="V1530" s="281" t="e">
        <f>IF(C1530="",NA(),MATCH($B1530&amp;$C1530,'Smelter Look-up'!$J:$J,0))</f>
        <v>#N/A</v>
      </c>
      <c r="W1530" s="282"/>
      <c r="X1530" s="282">
        <f t="shared" ca="1" si="70"/>
        <v>0</v>
      </c>
      <c r="Y1530" s="282"/>
      <c r="Z1530" s="282"/>
      <c r="AB1530" s="284" t="str">
        <f t="shared" si="71"/>
        <v/>
      </c>
    </row>
    <row r="1531" spans="1:28" s="283" customFormat="1" ht="20.25">
      <c r="A1531" s="235"/>
      <c r="B1531" s="236" t="str">
        <f>IF(LEN(A1531)=0,"",INDEX('Smelter Look-up'!$A:$A,MATCH($A1531,'Smelter Look-up'!$E:$E,0)))</f>
        <v/>
      </c>
      <c r="C1531" s="242" t="str">
        <f>IF(LEN(A1531)=0,"",INDEX('Smelter Look-up'!$C:$C,MATCH($A1531,'Smelter Look-up'!$E:$E,0)))</f>
        <v/>
      </c>
      <c r="D1531" s="236"/>
      <c r="E1531" s="236" t="str">
        <f ca="1">IF(ISERROR($V1531),"",OFFSET('Smelter Look-up'!$D$4,$V1531-4,0)&amp;"")</f>
        <v/>
      </c>
      <c r="F1531" s="236" t="str">
        <f ca="1">IF(ISERROR($V1531),"",OFFSET('Smelter Look-up'!$E$4,$V1531-4,0))</f>
        <v/>
      </c>
      <c r="G1531" s="236" t="str">
        <f ca="1">IF(C1531=$X$4,"Enter smelter details", IF(ISERROR($V1531),"",OFFSET('Smelter Look-up'!$F$4,$V1531-4,0)))</f>
        <v/>
      </c>
      <c r="H1531" s="237" t="str">
        <f ca="1">IF(ISERROR($V1531),"",OFFSET('Smelter Look-up'!$G$4,$V1531-4,0))</f>
        <v/>
      </c>
      <c r="I1531" s="238" t="str">
        <f ca="1">IF(ISERROR($V1531),"",OFFSET('Smelter Look-up'!$H$4,$V1531-4,0))</f>
        <v/>
      </c>
      <c r="J1531" s="238" t="str">
        <f ca="1">IF(ISERROR($V1531),"",OFFSET('Smelter Look-up'!$I$4,$V1531-4,0))</f>
        <v/>
      </c>
      <c r="K1531" s="240"/>
      <c r="L1531" s="240"/>
      <c r="M1531" s="240"/>
      <c r="N1531" s="240"/>
      <c r="O1531" s="240"/>
      <c r="P1531" s="239"/>
      <c r="Q1531" s="241"/>
      <c r="R1531" s="236" t="str">
        <f ca="1">IF(ISERROR($V1531),"",OFFSET('Smelter Look-up'!$C$4,$V1531-4,0)&amp;"")</f>
        <v/>
      </c>
      <c r="S1531" s="250" t="str">
        <f t="shared" ref="S1531:S1594" ca="1" si="72">IF(B1531="","",IF(ISERROR(MATCH($E1531,CL,0)),"Unknown",INDIRECT("'C'!$A$"&amp;MATCH($E1531,CL,0)+1)))</f>
        <v/>
      </c>
      <c r="T1531" s="250" t="str">
        <f ca="1">IF(B1531="","",IF(ISERROR(MATCH($J1531,SorP!$B$1:$B$6230,0)),"",INDIRECT("'SorP'!$A$"&amp;MATCH($J1531,SorP!$B$1:$B$6230,0))))</f>
        <v/>
      </c>
      <c r="U1531" s="280"/>
      <c r="V1531" s="281" t="e">
        <f>IF(C1531="",NA(),MATCH($B1531&amp;$C1531,'Smelter Look-up'!$J:$J,0))</f>
        <v>#N/A</v>
      </c>
      <c r="W1531" s="282"/>
      <c r="X1531" s="282">
        <f t="shared" ref="X1531:X1594" ca="1" si="73">IF(AND(C1531="Smelter not listed",OR(LEN(D1531)=0,LEN(E1531)=0)),1,0)</f>
        <v>0</v>
      </c>
      <c r="Y1531" s="282"/>
      <c r="Z1531" s="282"/>
      <c r="AB1531" s="284" t="str">
        <f t="shared" ref="AB1531:AB1594" si="74">B1531&amp;C1531</f>
        <v/>
      </c>
    </row>
    <row r="1532" spans="1:28" s="283" customFormat="1" ht="20.25">
      <c r="A1532" s="235"/>
      <c r="B1532" s="236" t="str">
        <f>IF(LEN(A1532)=0,"",INDEX('Smelter Look-up'!$A:$A,MATCH($A1532,'Smelter Look-up'!$E:$E,0)))</f>
        <v/>
      </c>
      <c r="C1532" s="242" t="str">
        <f>IF(LEN(A1532)=0,"",INDEX('Smelter Look-up'!$C:$C,MATCH($A1532,'Smelter Look-up'!$E:$E,0)))</f>
        <v/>
      </c>
      <c r="D1532" s="236"/>
      <c r="E1532" s="236" t="str">
        <f ca="1">IF(ISERROR($V1532),"",OFFSET('Smelter Look-up'!$D$4,$V1532-4,0)&amp;"")</f>
        <v/>
      </c>
      <c r="F1532" s="236" t="str">
        <f ca="1">IF(ISERROR($V1532),"",OFFSET('Smelter Look-up'!$E$4,$V1532-4,0))</f>
        <v/>
      </c>
      <c r="G1532" s="236" t="str">
        <f ca="1">IF(C1532=$X$4,"Enter smelter details", IF(ISERROR($V1532),"",OFFSET('Smelter Look-up'!$F$4,$V1532-4,0)))</f>
        <v/>
      </c>
      <c r="H1532" s="237" t="str">
        <f ca="1">IF(ISERROR($V1532),"",OFFSET('Smelter Look-up'!$G$4,$V1532-4,0))</f>
        <v/>
      </c>
      <c r="I1532" s="238" t="str">
        <f ca="1">IF(ISERROR($V1532),"",OFFSET('Smelter Look-up'!$H$4,$V1532-4,0))</f>
        <v/>
      </c>
      <c r="J1532" s="238" t="str">
        <f ca="1">IF(ISERROR($V1532),"",OFFSET('Smelter Look-up'!$I$4,$V1532-4,0))</f>
        <v/>
      </c>
      <c r="K1532" s="240"/>
      <c r="L1532" s="240"/>
      <c r="M1532" s="240"/>
      <c r="N1532" s="240"/>
      <c r="O1532" s="240"/>
      <c r="P1532" s="239"/>
      <c r="Q1532" s="241"/>
      <c r="R1532" s="236" t="str">
        <f ca="1">IF(ISERROR($V1532),"",OFFSET('Smelter Look-up'!$C$4,$V1532-4,0)&amp;"")</f>
        <v/>
      </c>
      <c r="S1532" s="250" t="str">
        <f t="shared" ca="1" si="72"/>
        <v/>
      </c>
      <c r="T1532" s="250" t="str">
        <f ca="1">IF(B1532="","",IF(ISERROR(MATCH($J1532,SorP!$B$1:$B$6230,0)),"",INDIRECT("'SorP'!$A$"&amp;MATCH($J1532,SorP!$B$1:$B$6230,0))))</f>
        <v/>
      </c>
      <c r="U1532" s="280"/>
      <c r="V1532" s="281" t="e">
        <f>IF(C1532="",NA(),MATCH($B1532&amp;$C1532,'Smelter Look-up'!$J:$J,0))</f>
        <v>#N/A</v>
      </c>
      <c r="W1532" s="282"/>
      <c r="X1532" s="282">
        <f t="shared" ca="1" si="73"/>
        <v>0</v>
      </c>
      <c r="Y1532" s="282"/>
      <c r="Z1532" s="282"/>
      <c r="AB1532" s="284" t="str">
        <f t="shared" si="74"/>
        <v/>
      </c>
    </row>
    <row r="1533" spans="1:28" s="283" customFormat="1" ht="20.25">
      <c r="A1533" s="235"/>
      <c r="B1533" s="236" t="str">
        <f>IF(LEN(A1533)=0,"",INDEX('Smelter Look-up'!$A:$A,MATCH($A1533,'Smelter Look-up'!$E:$E,0)))</f>
        <v/>
      </c>
      <c r="C1533" s="242" t="str">
        <f>IF(LEN(A1533)=0,"",INDEX('Smelter Look-up'!$C:$C,MATCH($A1533,'Smelter Look-up'!$E:$E,0)))</f>
        <v/>
      </c>
      <c r="D1533" s="236"/>
      <c r="E1533" s="236" t="str">
        <f ca="1">IF(ISERROR($V1533),"",OFFSET('Smelter Look-up'!$D$4,$V1533-4,0)&amp;"")</f>
        <v/>
      </c>
      <c r="F1533" s="236" t="str">
        <f ca="1">IF(ISERROR($V1533),"",OFFSET('Smelter Look-up'!$E$4,$V1533-4,0))</f>
        <v/>
      </c>
      <c r="G1533" s="236" t="str">
        <f ca="1">IF(C1533=$X$4,"Enter smelter details", IF(ISERROR($V1533),"",OFFSET('Smelter Look-up'!$F$4,$V1533-4,0)))</f>
        <v/>
      </c>
      <c r="H1533" s="237" t="str">
        <f ca="1">IF(ISERROR($V1533),"",OFFSET('Smelter Look-up'!$G$4,$V1533-4,0))</f>
        <v/>
      </c>
      <c r="I1533" s="238" t="str">
        <f ca="1">IF(ISERROR($V1533),"",OFFSET('Smelter Look-up'!$H$4,$V1533-4,0))</f>
        <v/>
      </c>
      <c r="J1533" s="238" t="str">
        <f ca="1">IF(ISERROR($V1533),"",OFFSET('Smelter Look-up'!$I$4,$V1533-4,0))</f>
        <v/>
      </c>
      <c r="K1533" s="240"/>
      <c r="L1533" s="240"/>
      <c r="M1533" s="240"/>
      <c r="N1533" s="240"/>
      <c r="O1533" s="240"/>
      <c r="P1533" s="239"/>
      <c r="Q1533" s="241"/>
      <c r="R1533" s="236" t="str">
        <f ca="1">IF(ISERROR($V1533),"",OFFSET('Smelter Look-up'!$C$4,$V1533-4,0)&amp;"")</f>
        <v/>
      </c>
      <c r="S1533" s="250" t="str">
        <f t="shared" ca="1" si="72"/>
        <v/>
      </c>
      <c r="T1533" s="250" t="str">
        <f ca="1">IF(B1533="","",IF(ISERROR(MATCH($J1533,SorP!$B$1:$B$6230,0)),"",INDIRECT("'SorP'!$A$"&amp;MATCH($J1533,SorP!$B$1:$B$6230,0))))</f>
        <v/>
      </c>
      <c r="U1533" s="280"/>
      <c r="V1533" s="281" t="e">
        <f>IF(C1533="",NA(),MATCH($B1533&amp;$C1533,'Smelter Look-up'!$J:$J,0))</f>
        <v>#N/A</v>
      </c>
      <c r="W1533" s="282"/>
      <c r="X1533" s="282">
        <f t="shared" ca="1" si="73"/>
        <v>0</v>
      </c>
      <c r="Y1533" s="282"/>
      <c r="Z1533" s="282"/>
      <c r="AB1533" s="284" t="str">
        <f t="shared" si="74"/>
        <v/>
      </c>
    </row>
    <row r="1534" spans="1:28" s="283" customFormat="1" ht="20.25">
      <c r="A1534" s="235"/>
      <c r="B1534" s="236" t="str">
        <f>IF(LEN(A1534)=0,"",INDEX('Smelter Look-up'!$A:$A,MATCH($A1534,'Smelter Look-up'!$E:$E,0)))</f>
        <v/>
      </c>
      <c r="C1534" s="242" t="str">
        <f>IF(LEN(A1534)=0,"",INDEX('Smelter Look-up'!$C:$C,MATCH($A1534,'Smelter Look-up'!$E:$E,0)))</f>
        <v/>
      </c>
      <c r="D1534" s="236"/>
      <c r="E1534" s="236" t="str">
        <f ca="1">IF(ISERROR($V1534),"",OFFSET('Smelter Look-up'!$D$4,$V1534-4,0)&amp;"")</f>
        <v/>
      </c>
      <c r="F1534" s="236" t="str">
        <f ca="1">IF(ISERROR($V1534),"",OFFSET('Smelter Look-up'!$E$4,$V1534-4,0))</f>
        <v/>
      </c>
      <c r="G1534" s="236" t="str">
        <f ca="1">IF(C1534=$X$4,"Enter smelter details", IF(ISERROR($V1534),"",OFFSET('Smelter Look-up'!$F$4,$V1534-4,0)))</f>
        <v/>
      </c>
      <c r="H1534" s="237" t="str">
        <f ca="1">IF(ISERROR($V1534),"",OFFSET('Smelter Look-up'!$G$4,$V1534-4,0))</f>
        <v/>
      </c>
      <c r="I1534" s="238" t="str">
        <f ca="1">IF(ISERROR($V1534),"",OFFSET('Smelter Look-up'!$H$4,$V1534-4,0))</f>
        <v/>
      </c>
      <c r="J1534" s="238" t="str">
        <f ca="1">IF(ISERROR($V1534),"",OFFSET('Smelter Look-up'!$I$4,$V1534-4,0))</f>
        <v/>
      </c>
      <c r="K1534" s="240"/>
      <c r="L1534" s="240"/>
      <c r="M1534" s="240"/>
      <c r="N1534" s="240"/>
      <c r="O1534" s="240"/>
      <c r="P1534" s="239"/>
      <c r="Q1534" s="241"/>
      <c r="R1534" s="236" t="str">
        <f ca="1">IF(ISERROR($V1534),"",OFFSET('Smelter Look-up'!$C$4,$V1534-4,0)&amp;"")</f>
        <v/>
      </c>
      <c r="S1534" s="250" t="str">
        <f t="shared" ca="1" si="72"/>
        <v/>
      </c>
      <c r="T1534" s="250" t="str">
        <f ca="1">IF(B1534="","",IF(ISERROR(MATCH($J1534,SorP!$B$1:$B$6230,0)),"",INDIRECT("'SorP'!$A$"&amp;MATCH($J1534,SorP!$B$1:$B$6230,0))))</f>
        <v/>
      </c>
      <c r="U1534" s="280"/>
      <c r="V1534" s="281" t="e">
        <f>IF(C1534="",NA(),MATCH($B1534&amp;$C1534,'Smelter Look-up'!$J:$J,0))</f>
        <v>#N/A</v>
      </c>
      <c r="W1534" s="282"/>
      <c r="X1534" s="282">
        <f t="shared" ca="1" si="73"/>
        <v>0</v>
      </c>
      <c r="Y1534" s="282"/>
      <c r="Z1534" s="282"/>
      <c r="AB1534" s="284" t="str">
        <f t="shared" si="74"/>
        <v/>
      </c>
    </row>
    <row r="1535" spans="1:28" s="283" customFormat="1" ht="20.25">
      <c r="A1535" s="235"/>
      <c r="B1535" s="236" t="str">
        <f>IF(LEN(A1535)=0,"",INDEX('Smelter Look-up'!$A:$A,MATCH($A1535,'Smelter Look-up'!$E:$E,0)))</f>
        <v/>
      </c>
      <c r="C1535" s="242" t="str">
        <f>IF(LEN(A1535)=0,"",INDEX('Smelter Look-up'!$C:$C,MATCH($A1535,'Smelter Look-up'!$E:$E,0)))</f>
        <v/>
      </c>
      <c r="D1535" s="236"/>
      <c r="E1535" s="236" t="str">
        <f ca="1">IF(ISERROR($V1535),"",OFFSET('Smelter Look-up'!$D$4,$V1535-4,0)&amp;"")</f>
        <v/>
      </c>
      <c r="F1535" s="236" t="str">
        <f ca="1">IF(ISERROR($V1535),"",OFFSET('Smelter Look-up'!$E$4,$V1535-4,0))</f>
        <v/>
      </c>
      <c r="G1535" s="236" t="str">
        <f ca="1">IF(C1535=$X$4,"Enter smelter details", IF(ISERROR($V1535),"",OFFSET('Smelter Look-up'!$F$4,$V1535-4,0)))</f>
        <v/>
      </c>
      <c r="H1535" s="237" t="str">
        <f ca="1">IF(ISERROR($V1535),"",OFFSET('Smelter Look-up'!$G$4,$V1535-4,0))</f>
        <v/>
      </c>
      <c r="I1535" s="238" t="str">
        <f ca="1">IF(ISERROR($V1535),"",OFFSET('Smelter Look-up'!$H$4,$V1535-4,0))</f>
        <v/>
      </c>
      <c r="J1535" s="238" t="str">
        <f ca="1">IF(ISERROR($V1535),"",OFFSET('Smelter Look-up'!$I$4,$V1535-4,0))</f>
        <v/>
      </c>
      <c r="K1535" s="240"/>
      <c r="L1535" s="240"/>
      <c r="M1535" s="240"/>
      <c r="N1535" s="240"/>
      <c r="O1535" s="240"/>
      <c r="P1535" s="239"/>
      <c r="Q1535" s="241"/>
      <c r="R1535" s="236" t="str">
        <f ca="1">IF(ISERROR($V1535),"",OFFSET('Smelter Look-up'!$C$4,$V1535-4,0)&amp;"")</f>
        <v/>
      </c>
      <c r="S1535" s="250" t="str">
        <f t="shared" ca="1" si="72"/>
        <v/>
      </c>
      <c r="T1535" s="250" t="str">
        <f ca="1">IF(B1535="","",IF(ISERROR(MATCH($J1535,SorP!$B$1:$B$6230,0)),"",INDIRECT("'SorP'!$A$"&amp;MATCH($J1535,SorP!$B$1:$B$6230,0))))</f>
        <v/>
      </c>
      <c r="U1535" s="280"/>
      <c r="V1535" s="281" t="e">
        <f>IF(C1535="",NA(),MATCH($B1535&amp;$C1535,'Smelter Look-up'!$J:$J,0))</f>
        <v>#N/A</v>
      </c>
      <c r="W1535" s="282"/>
      <c r="X1535" s="282">
        <f t="shared" ca="1" si="73"/>
        <v>0</v>
      </c>
      <c r="Y1535" s="282"/>
      <c r="Z1535" s="282"/>
      <c r="AB1535" s="284" t="str">
        <f t="shared" si="74"/>
        <v/>
      </c>
    </row>
    <row r="1536" spans="1:28" s="283" customFormat="1" ht="20.25">
      <c r="A1536" s="235"/>
      <c r="B1536" s="236" t="str">
        <f>IF(LEN(A1536)=0,"",INDEX('Smelter Look-up'!$A:$A,MATCH($A1536,'Smelter Look-up'!$E:$E,0)))</f>
        <v/>
      </c>
      <c r="C1536" s="242" t="str">
        <f>IF(LEN(A1536)=0,"",INDEX('Smelter Look-up'!$C:$C,MATCH($A1536,'Smelter Look-up'!$E:$E,0)))</f>
        <v/>
      </c>
      <c r="D1536" s="236"/>
      <c r="E1536" s="236" t="str">
        <f ca="1">IF(ISERROR($V1536),"",OFFSET('Smelter Look-up'!$D$4,$V1536-4,0)&amp;"")</f>
        <v/>
      </c>
      <c r="F1536" s="236" t="str">
        <f ca="1">IF(ISERROR($V1536),"",OFFSET('Smelter Look-up'!$E$4,$V1536-4,0))</f>
        <v/>
      </c>
      <c r="G1536" s="236" t="str">
        <f ca="1">IF(C1536=$X$4,"Enter smelter details", IF(ISERROR($V1536),"",OFFSET('Smelter Look-up'!$F$4,$V1536-4,0)))</f>
        <v/>
      </c>
      <c r="H1536" s="237" t="str">
        <f ca="1">IF(ISERROR($V1536),"",OFFSET('Smelter Look-up'!$G$4,$V1536-4,0))</f>
        <v/>
      </c>
      <c r="I1536" s="238" t="str">
        <f ca="1">IF(ISERROR($V1536),"",OFFSET('Smelter Look-up'!$H$4,$V1536-4,0))</f>
        <v/>
      </c>
      <c r="J1536" s="238" t="str">
        <f ca="1">IF(ISERROR($V1536),"",OFFSET('Smelter Look-up'!$I$4,$V1536-4,0))</f>
        <v/>
      </c>
      <c r="K1536" s="240"/>
      <c r="L1536" s="240"/>
      <c r="M1536" s="240"/>
      <c r="N1536" s="240"/>
      <c r="O1536" s="240"/>
      <c r="P1536" s="239"/>
      <c r="Q1536" s="241"/>
      <c r="R1536" s="236" t="str">
        <f ca="1">IF(ISERROR($V1536),"",OFFSET('Smelter Look-up'!$C$4,$V1536-4,0)&amp;"")</f>
        <v/>
      </c>
      <c r="S1536" s="250" t="str">
        <f t="shared" ca="1" si="72"/>
        <v/>
      </c>
      <c r="T1536" s="250" t="str">
        <f ca="1">IF(B1536="","",IF(ISERROR(MATCH($J1536,SorP!$B$1:$B$6230,0)),"",INDIRECT("'SorP'!$A$"&amp;MATCH($J1536,SorP!$B$1:$B$6230,0))))</f>
        <v/>
      </c>
      <c r="U1536" s="280"/>
      <c r="V1536" s="281" t="e">
        <f>IF(C1536="",NA(),MATCH($B1536&amp;$C1536,'Smelter Look-up'!$J:$J,0))</f>
        <v>#N/A</v>
      </c>
      <c r="W1536" s="282"/>
      <c r="X1536" s="282">
        <f t="shared" ca="1" si="73"/>
        <v>0</v>
      </c>
      <c r="Y1536" s="282"/>
      <c r="Z1536" s="282"/>
      <c r="AB1536" s="284" t="str">
        <f t="shared" si="74"/>
        <v/>
      </c>
    </row>
    <row r="1537" spans="1:28" s="283" customFormat="1" ht="20.25">
      <c r="A1537" s="235"/>
      <c r="B1537" s="236" t="str">
        <f>IF(LEN(A1537)=0,"",INDEX('Smelter Look-up'!$A:$A,MATCH($A1537,'Smelter Look-up'!$E:$E,0)))</f>
        <v/>
      </c>
      <c r="C1537" s="242" t="str">
        <f>IF(LEN(A1537)=0,"",INDEX('Smelter Look-up'!$C:$C,MATCH($A1537,'Smelter Look-up'!$E:$E,0)))</f>
        <v/>
      </c>
      <c r="D1537" s="236"/>
      <c r="E1537" s="236" t="str">
        <f ca="1">IF(ISERROR($V1537),"",OFFSET('Smelter Look-up'!$D$4,$V1537-4,0)&amp;"")</f>
        <v/>
      </c>
      <c r="F1537" s="236" t="str">
        <f ca="1">IF(ISERROR($V1537),"",OFFSET('Smelter Look-up'!$E$4,$V1537-4,0))</f>
        <v/>
      </c>
      <c r="G1537" s="236" t="str">
        <f ca="1">IF(C1537=$X$4,"Enter smelter details", IF(ISERROR($V1537),"",OFFSET('Smelter Look-up'!$F$4,$V1537-4,0)))</f>
        <v/>
      </c>
      <c r="H1537" s="237" t="str">
        <f ca="1">IF(ISERROR($V1537),"",OFFSET('Smelter Look-up'!$G$4,$V1537-4,0))</f>
        <v/>
      </c>
      <c r="I1537" s="238" t="str">
        <f ca="1">IF(ISERROR($V1537),"",OFFSET('Smelter Look-up'!$H$4,$V1537-4,0))</f>
        <v/>
      </c>
      <c r="J1537" s="238" t="str">
        <f ca="1">IF(ISERROR($V1537),"",OFFSET('Smelter Look-up'!$I$4,$V1537-4,0))</f>
        <v/>
      </c>
      <c r="K1537" s="240"/>
      <c r="L1537" s="240"/>
      <c r="M1537" s="240"/>
      <c r="N1537" s="240"/>
      <c r="O1537" s="240"/>
      <c r="P1537" s="239"/>
      <c r="Q1537" s="241"/>
      <c r="R1537" s="236" t="str">
        <f ca="1">IF(ISERROR($V1537),"",OFFSET('Smelter Look-up'!$C$4,$V1537-4,0)&amp;"")</f>
        <v/>
      </c>
      <c r="S1537" s="250" t="str">
        <f t="shared" ca="1" si="72"/>
        <v/>
      </c>
      <c r="T1537" s="250" t="str">
        <f ca="1">IF(B1537="","",IF(ISERROR(MATCH($J1537,SorP!$B$1:$B$6230,0)),"",INDIRECT("'SorP'!$A$"&amp;MATCH($J1537,SorP!$B$1:$B$6230,0))))</f>
        <v/>
      </c>
      <c r="U1537" s="280"/>
      <c r="V1537" s="281" t="e">
        <f>IF(C1537="",NA(),MATCH($B1537&amp;$C1537,'Smelter Look-up'!$J:$J,0))</f>
        <v>#N/A</v>
      </c>
      <c r="W1537" s="282"/>
      <c r="X1537" s="282">
        <f t="shared" ca="1" si="73"/>
        <v>0</v>
      </c>
      <c r="Y1537" s="282"/>
      <c r="Z1537" s="282"/>
      <c r="AB1537" s="284" t="str">
        <f t="shared" si="74"/>
        <v/>
      </c>
    </row>
    <row r="1538" spans="1:28" s="283" customFormat="1" ht="20.25">
      <c r="A1538" s="235"/>
      <c r="B1538" s="236" t="str">
        <f>IF(LEN(A1538)=0,"",INDEX('Smelter Look-up'!$A:$A,MATCH($A1538,'Smelter Look-up'!$E:$E,0)))</f>
        <v/>
      </c>
      <c r="C1538" s="242" t="str">
        <f>IF(LEN(A1538)=0,"",INDEX('Smelter Look-up'!$C:$C,MATCH($A1538,'Smelter Look-up'!$E:$E,0)))</f>
        <v/>
      </c>
      <c r="D1538" s="236"/>
      <c r="E1538" s="236" t="str">
        <f ca="1">IF(ISERROR($V1538),"",OFFSET('Smelter Look-up'!$D$4,$V1538-4,0)&amp;"")</f>
        <v/>
      </c>
      <c r="F1538" s="236" t="str">
        <f ca="1">IF(ISERROR($V1538),"",OFFSET('Smelter Look-up'!$E$4,$V1538-4,0))</f>
        <v/>
      </c>
      <c r="G1538" s="236" t="str">
        <f ca="1">IF(C1538=$X$4,"Enter smelter details", IF(ISERROR($V1538),"",OFFSET('Smelter Look-up'!$F$4,$V1538-4,0)))</f>
        <v/>
      </c>
      <c r="H1538" s="237" t="str">
        <f ca="1">IF(ISERROR($V1538),"",OFFSET('Smelter Look-up'!$G$4,$V1538-4,0))</f>
        <v/>
      </c>
      <c r="I1538" s="238" t="str">
        <f ca="1">IF(ISERROR($V1538),"",OFFSET('Smelter Look-up'!$H$4,$V1538-4,0))</f>
        <v/>
      </c>
      <c r="J1538" s="238" t="str">
        <f ca="1">IF(ISERROR($V1538),"",OFFSET('Smelter Look-up'!$I$4,$V1538-4,0))</f>
        <v/>
      </c>
      <c r="K1538" s="240"/>
      <c r="L1538" s="240"/>
      <c r="M1538" s="240"/>
      <c r="N1538" s="240"/>
      <c r="O1538" s="240"/>
      <c r="P1538" s="239"/>
      <c r="Q1538" s="241"/>
      <c r="R1538" s="236" t="str">
        <f ca="1">IF(ISERROR($V1538),"",OFFSET('Smelter Look-up'!$C$4,$V1538-4,0)&amp;"")</f>
        <v/>
      </c>
      <c r="S1538" s="250" t="str">
        <f t="shared" ca="1" si="72"/>
        <v/>
      </c>
      <c r="T1538" s="250" t="str">
        <f ca="1">IF(B1538="","",IF(ISERROR(MATCH($J1538,SorP!$B$1:$B$6230,0)),"",INDIRECT("'SorP'!$A$"&amp;MATCH($J1538,SorP!$B$1:$B$6230,0))))</f>
        <v/>
      </c>
      <c r="U1538" s="280"/>
      <c r="V1538" s="281" t="e">
        <f>IF(C1538="",NA(),MATCH($B1538&amp;$C1538,'Smelter Look-up'!$J:$J,0))</f>
        <v>#N/A</v>
      </c>
      <c r="W1538" s="282"/>
      <c r="X1538" s="282">
        <f t="shared" ca="1" si="73"/>
        <v>0</v>
      </c>
      <c r="Y1538" s="282"/>
      <c r="Z1538" s="282"/>
      <c r="AB1538" s="284" t="str">
        <f t="shared" si="74"/>
        <v/>
      </c>
    </row>
    <row r="1539" spans="1:28" s="283" customFormat="1" ht="20.25">
      <c r="A1539" s="235"/>
      <c r="B1539" s="236" t="str">
        <f>IF(LEN(A1539)=0,"",INDEX('Smelter Look-up'!$A:$A,MATCH($A1539,'Smelter Look-up'!$E:$E,0)))</f>
        <v/>
      </c>
      <c r="C1539" s="242" t="str">
        <f>IF(LEN(A1539)=0,"",INDEX('Smelter Look-up'!$C:$C,MATCH($A1539,'Smelter Look-up'!$E:$E,0)))</f>
        <v/>
      </c>
      <c r="D1539" s="236"/>
      <c r="E1539" s="236" t="str">
        <f ca="1">IF(ISERROR($V1539),"",OFFSET('Smelter Look-up'!$D$4,$V1539-4,0)&amp;"")</f>
        <v/>
      </c>
      <c r="F1539" s="236" t="str">
        <f ca="1">IF(ISERROR($V1539),"",OFFSET('Smelter Look-up'!$E$4,$V1539-4,0))</f>
        <v/>
      </c>
      <c r="G1539" s="236" t="str">
        <f ca="1">IF(C1539=$X$4,"Enter smelter details", IF(ISERROR($V1539),"",OFFSET('Smelter Look-up'!$F$4,$V1539-4,0)))</f>
        <v/>
      </c>
      <c r="H1539" s="237" t="str">
        <f ca="1">IF(ISERROR($V1539),"",OFFSET('Smelter Look-up'!$G$4,$V1539-4,0))</f>
        <v/>
      </c>
      <c r="I1539" s="238" t="str">
        <f ca="1">IF(ISERROR($V1539),"",OFFSET('Smelter Look-up'!$H$4,$V1539-4,0))</f>
        <v/>
      </c>
      <c r="J1539" s="238" t="str">
        <f ca="1">IF(ISERROR($V1539),"",OFFSET('Smelter Look-up'!$I$4,$V1539-4,0))</f>
        <v/>
      </c>
      <c r="K1539" s="240"/>
      <c r="L1539" s="240"/>
      <c r="M1539" s="240"/>
      <c r="N1539" s="240"/>
      <c r="O1539" s="240"/>
      <c r="P1539" s="239"/>
      <c r="Q1539" s="241"/>
      <c r="R1539" s="236" t="str">
        <f ca="1">IF(ISERROR($V1539),"",OFFSET('Smelter Look-up'!$C$4,$V1539-4,0)&amp;"")</f>
        <v/>
      </c>
      <c r="S1539" s="250" t="str">
        <f t="shared" ca="1" si="72"/>
        <v/>
      </c>
      <c r="T1539" s="250" t="str">
        <f ca="1">IF(B1539="","",IF(ISERROR(MATCH($J1539,SorP!$B$1:$B$6230,0)),"",INDIRECT("'SorP'!$A$"&amp;MATCH($J1539,SorP!$B$1:$B$6230,0))))</f>
        <v/>
      </c>
      <c r="U1539" s="280"/>
      <c r="V1539" s="281" t="e">
        <f>IF(C1539="",NA(),MATCH($B1539&amp;$C1539,'Smelter Look-up'!$J:$J,0))</f>
        <v>#N/A</v>
      </c>
      <c r="W1539" s="282"/>
      <c r="X1539" s="282">
        <f t="shared" ca="1" si="73"/>
        <v>0</v>
      </c>
      <c r="Y1539" s="282"/>
      <c r="Z1539" s="282"/>
      <c r="AB1539" s="284" t="str">
        <f t="shared" si="74"/>
        <v/>
      </c>
    </row>
    <row r="1540" spans="1:28" s="283" customFormat="1" ht="20.25">
      <c r="A1540" s="235"/>
      <c r="B1540" s="236" t="str">
        <f>IF(LEN(A1540)=0,"",INDEX('Smelter Look-up'!$A:$A,MATCH($A1540,'Smelter Look-up'!$E:$E,0)))</f>
        <v/>
      </c>
      <c r="C1540" s="242" t="str">
        <f>IF(LEN(A1540)=0,"",INDEX('Smelter Look-up'!$C:$C,MATCH($A1540,'Smelter Look-up'!$E:$E,0)))</f>
        <v/>
      </c>
      <c r="D1540" s="236"/>
      <c r="E1540" s="236" t="str">
        <f ca="1">IF(ISERROR($V1540),"",OFFSET('Smelter Look-up'!$D$4,$V1540-4,0)&amp;"")</f>
        <v/>
      </c>
      <c r="F1540" s="236" t="str">
        <f ca="1">IF(ISERROR($V1540),"",OFFSET('Smelter Look-up'!$E$4,$V1540-4,0))</f>
        <v/>
      </c>
      <c r="G1540" s="236" t="str">
        <f ca="1">IF(C1540=$X$4,"Enter smelter details", IF(ISERROR($V1540),"",OFFSET('Smelter Look-up'!$F$4,$V1540-4,0)))</f>
        <v/>
      </c>
      <c r="H1540" s="237" t="str">
        <f ca="1">IF(ISERROR($V1540),"",OFFSET('Smelter Look-up'!$G$4,$V1540-4,0))</f>
        <v/>
      </c>
      <c r="I1540" s="238" t="str">
        <f ca="1">IF(ISERROR($V1540),"",OFFSET('Smelter Look-up'!$H$4,$V1540-4,0))</f>
        <v/>
      </c>
      <c r="J1540" s="238" t="str">
        <f ca="1">IF(ISERROR($V1540),"",OFFSET('Smelter Look-up'!$I$4,$V1540-4,0))</f>
        <v/>
      </c>
      <c r="K1540" s="240"/>
      <c r="L1540" s="240"/>
      <c r="M1540" s="240"/>
      <c r="N1540" s="240"/>
      <c r="O1540" s="240"/>
      <c r="P1540" s="239"/>
      <c r="Q1540" s="241"/>
      <c r="R1540" s="236" t="str">
        <f ca="1">IF(ISERROR($V1540),"",OFFSET('Smelter Look-up'!$C$4,$V1540-4,0)&amp;"")</f>
        <v/>
      </c>
      <c r="S1540" s="250" t="str">
        <f t="shared" ca="1" si="72"/>
        <v/>
      </c>
      <c r="T1540" s="250" t="str">
        <f ca="1">IF(B1540="","",IF(ISERROR(MATCH($J1540,SorP!$B$1:$B$6230,0)),"",INDIRECT("'SorP'!$A$"&amp;MATCH($J1540,SorP!$B$1:$B$6230,0))))</f>
        <v/>
      </c>
      <c r="U1540" s="280"/>
      <c r="V1540" s="281" t="e">
        <f>IF(C1540="",NA(),MATCH($B1540&amp;$C1540,'Smelter Look-up'!$J:$J,0))</f>
        <v>#N/A</v>
      </c>
      <c r="W1540" s="282"/>
      <c r="X1540" s="282">
        <f t="shared" ca="1" si="73"/>
        <v>0</v>
      </c>
      <c r="Y1540" s="282"/>
      <c r="Z1540" s="282"/>
      <c r="AB1540" s="284" t="str">
        <f t="shared" si="74"/>
        <v/>
      </c>
    </row>
    <row r="1541" spans="1:28" s="283" customFormat="1" ht="20.25">
      <c r="A1541" s="235"/>
      <c r="B1541" s="236" t="str">
        <f>IF(LEN(A1541)=0,"",INDEX('Smelter Look-up'!$A:$A,MATCH($A1541,'Smelter Look-up'!$E:$E,0)))</f>
        <v/>
      </c>
      <c r="C1541" s="242" t="str">
        <f>IF(LEN(A1541)=0,"",INDEX('Smelter Look-up'!$C:$C,MATCH($A1541,'Smelter Look-up'!$E:$E,0)))</f>
        <v/>
      </c>
      <c r="D1541" s="236"/>
      <c r="E1541" s="236" t="str">
        <f ca="1">IF(ISERROR($V1541),"",OFFSET('Smelter Look-up'!$D$4,$V1541-4,0)&amp;"")</f>
        <v/>
      </c>
      <c r="F1541" s="236" t="str">
        <f ca="1">IF(ISERROR($V1541),"",OFFSET('Smelter Look-up'!$E$4,$V1541-4,0))</f>
        <v/>
      </c>
      <c r="G1541" s="236" t="str">
        <f ca="1">IF(C1541=$X$4,"Enter smelter details", IF(ISERROR($V1541),"",OFFSET('Smelter Look-up'!$F$4,$V1541-4,0)))</f>
        <v/>
      </c>
      <c r="H1541" s="237" t="str">
        <f ca="1">IF(ISERROR($V1541),"",OFFSET('Smelter Look-up'!$G$4,$V1541-4,0))</f>
        <v/>
      </c>
      <c r="I1541" s="238" t="str">
        <f ca="1">IF(ISERROR($V1541),"",OFFSET('Smelter Look-up'!$H$4,$V1541-4,0))</f>
        <v/>
      </c>
      <c r="J1541" s="238" t="str">
        <f ca="1">IF(ISERROR($V1541),"",OFFSET('Smelter Look-up'!$I$4,$V1541-4,0))</f>
        <v/>
      </c>
      <c r="K1541" s="240"/>
      <c r="L1541" s="240"/>
      <c r="M1541" s="240"/>
      <c r="N1541" s="240"/>
      <c r="O1541" s="240"/>
      <c r="P1541" s="239"/>
      <c r="Q1541" s="241"/>
      <c r="R1541" s="236" t="str">
        <f ca="1">IF(ISERROR($V1541),"",OFFSET('Smelter Look-up'!$C$4,$V1541-4,0)&amp;"")</f>
        <v/>
      </c>
      <c r="S1541" s="250" t="str">
        <f t="shared" ca="1" si="72"/>
        <v/>
      </c>
      <c r="T1541" s="250" t="str">
        <f ca="1">IF(B1541="","",IF(ISERROR(MATCH($J1541,SorP!$B$1:$B$6230,0)),"",INDIRECT("'SorP'!$A$"&amp;MATCH($J1541,SorP!$B$1:$B$6230,0))))</f>
        <v/>
      </c>
      <c r="U1541" s="280"/>
      <c r="V1541" s="281" t="e">
        <f>IF(C1541="",NA(),MATCH($B1541&amp;$C1541,'Smelter Look-up'!$J:$J,0))</f>
        <v>#N/A</v>
      </c>
      <c r="W1541" s="282"/>
      <c r="X1541" s="282">
        <f t="shared" ca="1" si="73"/>
        <v>0</v>
      </c>
      <c r="Y1541" s="282"/>
      <c r="Z1541" s="282"/>
      <c r="AB1541" s="284" t="str">
        <f t="shared" si="74"/>
        <v/>
      </c>
    </row>
    <row r="1542" spans="1:28" s="283" customFormat="1" ht="20.25">
      <c r="A1542" s="235"/>
      <c r="B1542" s="236" t="str">
        <f>IF(LEN(A1542)=0,"",INDEX('Smelter Look-up'!$A:$A,MATCH($A1542,'Smelter Look-up'!$E:$E,0)))</f>
        <v/>
      </c>
      <c r="C1542" s="242" t="str">
        <f>IF(LEN(A1542)=0,"",INDEX('Smelter Look-up'!$C:$C,MATCH($A1542,'Smelter Look-up'!$E:$E,0)))</f>
        <v/>
      </c>
      <c r="D1542" s="236"/>
      <c r="E1542" s="236" t="str">
        <f ca="1">IF(ISERROR($V1542),"",OFFSET('Smelter Look-up'!$D$4,$V1542-4,0)&amp;"")</f>
        <v/>
      </c>
      <c r="F1542" s="236" t="str">
        <f ca="1">IF(ISERROR($V1542),"",OFFSET('Smelter Look-up'!$E$4,$V1542-4,0))</f>
        <v/>
      </c>
      <c r="G1542" s="236" t="str">
        <f ca="1">IF(C1542=$X$4,"Enter smelter details", IF(ISERROR($V1542),"",OFFSET('Smelter Look-up'!$F$4,$V1542-4,0)))</f>
        <v/>
      </c>
      <c r="H1542" s="237" t="str">
        <f ca="1">IF(ISERROR($V1542),"",OFFSET('Smelter Look-up'!$G$4,$V1542-4,0))</f>
        <v/>
      </c>
      <c r="I1542" s="238" t="str">
        <f ca="1">IF(ISERROR($V1542),"",OFFSET('Smelter Look-up'!$H$4,$V1542-4,0))</f>
        <v/>
      </c>
      <c r="J1542" s="238" t="str">
        <f ca="1">IF(ISERROR($V1542),"",OFFSET('Smelter Look-up'!$I$4,$V1542-4,0))</f>
        <v/>
      </c>
      <c r="K1542" s="240"/>
      <c r="L1542" s="240"/>
      <c r="M1542" s="240"/>
      <c r="N1542" s="240"/>
      <c r="O1542" s="240"/>
      <c r="P1542" s="239"/>
      <c r="Q1542" s="241"/>
      <c r="R1542" s="236" t="str">
        <f ca="1">IF(ISERROR($V1542),"",OFFSET('Smelter Look-up'!$C$4,$V1542-4,0)&amp;"")</f>
        <v/>
      </c>
      <c r="S1542" s="250" t="str">
        <f t="shared" ca="1" si="72"/>
        <v/>
      </c>
      <c r="T1542" s="250" t="str">
        <f ca="1">IF(B1542="","",IF(ISERROR(MATCH($J1542,SorP!$B$1:$B$6230,0)),"",INDIRECT("'SorP'!$A$"&amp;MATCH($J1542,SorP!$B$1:$B$6230,0))))</f>
        <v/>
      </c>
      <c r="U1542" s="280"/>
      <c r="V1542" s="281" t="e">
        <f>IF(C1542="",NA(),MATCH($B1542&amp;$C1542,'Smelter Look-up'!$J:$J,0))</f>
        <v>#N/A</v>
      </c>
      <c r="W1542" s="282"/>
      <c r="X1542" s="282">
        <f t="shared" ca="1" si="73"/>
        <v>0</v>
      </c>
      <c r="Y1542" s="282"/>
      <c r="Z1542" s="282"/>
      <c r="AB1542" s="284" t="str">
        <f t="shared" si="74"/>
        <v/>
      </c>
    </row>
    <row r="1543" spans="1:28" s="283" customFormat="1" ht="20.25">
      <c r="A1543" s="235"/>
      <c r="B1543" s="236" t="str">
        <f>IF(LEN(A1543)=0,"",INDEX('Smelter Look-up'!$A:$A,MATCH($A1543,'Smelter Look-up'!$E:$E,0)))</f>
        <v/>
      </c>
      <c r="C1543" s="242" t="str">
        <f>IF(LEN(A1543)=0,"",INDEX('Smelter Look-up'!$C:$C,MATCH($A1543,'Smelter Look-up'!$E:$E,0)))</f>
        <v/>
      </c>
      <c r="D1543" s="236"/>
      <c r="E1543" s="236" t="str">
        <f ca="1">IF(ISERROR($V1543),"",OFFSET('Smelter Look-up'!$D$4,$V1543-4,0)&amp;"")</f>
        <v/>
      </c>
      <c r="F1543" s="236" t="str">
        <f ca="1">IF(ISERROR($V1543),"",OFFSET('Smelter Look-up'!$E$4,$V1543-4,0))</f>
        <v/>
      </c>
      <c r="G1543" s="236" t="str">
        <f ca="1">IF(C1543=$X$4,"Enter smelter details", IF(ISERROR($V1543),"",OFFSET('Smelter Look-up'!$F$4,$V1543-4,0)))</f>
        <v/>
      </c>
      <c r="H1543" s="237" t="str">
        <f ca="1">IF(ISERROR($V1543),"",OFFSET('Smelter Look-up'!$G$4,$V1543-4,0))</f>
        <v/>
      </c>
      <c r="I1543" s="238" t="str">
        <f ca="1">IF(ISERROR($V1543),"",OFFSET('Smelter Look-up'!$H$4,$V1543-4,0))</f>
        <v/>
      </c>
      <c r="J1543" s="238" t="str">
        <f ca="1">IF(ISERROR($V1543),"",OFFSET('Smelter Look-up'!$I$4,$V1543-4,0))</f>
        <v/>
      </c>
      <c r="K1543" s="240"/>
      <c r="L1543" s="240"/>
      <c r="M1543" s="240"/>
      <c r="N1543" s="240"/>
      <c r="O1543" s="240"/>
      <c r="P1543" s="239"/>
      <c r="Q1543" s="241"/>
      <c r="R1543" s="236" t="str">
        <f ca="1">IF(ISERROR($V1543),"",OFFSET('Smelter Look-up'!$C$4,$V1543-4,0)&amp;"")</f>
        <v/>
      </c>
      <c r="S1543" s="250" t="str">
        <f t="shared" ca="1" si="72"/>
        <v/>
      </c>
      <c r="T1543" s="250" t="str">
        <f ca="1">IF(B1543="","",IF(ISERROR(MATCH($J1543,SorP!$B$1:$B$6230,0)),"",INDIRECT("'SorP'!$A$"&amp;MATCH($J1543,SorP!$B$1:$B$6230,0))))</f>
        <v/>
      </c>
      <c r="U1543" s="280"/>
      <c r="V1543" s="281" t="e">
        <f>IF(C1543="",NA(),MATCH($B1543&amp;$C1543,'Smelter Look-up'!$J:$J,0))</f>
        <v>#N/A</v>
      </c>
      <c r="W1543" s="282"/>
      <c r="X1543" s="282">
        <f t="shared" ca="1" si="73"/>
        <v>0</v>
      </c>
      <c r="Y1543" s="282"/>
      <c r="Z1543" s="282"/>
      <c r="AB1543" s="284" t="str">
        <f t="shared" si="74"/>
        <v/>
      </c>
    </row>
    <row r="1544" spans="1:28" s="283" customFormat="1" ht="20.25">
      <c r="A1544" s="235"/>
      <c r="B1544" s="236" t="str">
        <f>IF(LEN(A1544)=0,"",INDEX('Smelter Look-up'!$A:$A,MATCH($A1544,'Smelter Look-up'!$E:$E,0)))</f>
        <v/>
      </c>
      <c r="C1544" s="242" t="str">
        <f>IF(LEN(A1544)=0,"",INDEX('Smelter Look-up'!$C:$C,MATCH($A1544,'Smelter Look-up'!$E:$E,0)))</f>
        <v/>
      </c>
      <c r="D1544" s="236"/>
      <c r="E1544" s="236" t="str">
        <f ca="1">IF(ISERROR($V1544),"",OFFSET('Smelter Look-up'!$D$4,$V1544-4,0)&amp;"")</f>
        <v/>
      </c>
      <c r="F1544" s="236" t="str">
        <f ca="1">IF(ISERROR($V1544),"",OFFSET('Smelter Look-up'!$E$4,$V1544-4,0))</f>
        <v/>
      </c>
      <c r="G1544" s="236" t="str">
        <f ca="1">IF(C1544=$X$4,"Enter smelter details", IF(ISERROR($V1544),"",OFFSET('Smelter Look-up'!$F$4,$V1544-4,0)))</f>
        <v/>
      </c>
      <c r="H1544" s="237" t="str">
        <f ca="1">IF(ISERROR($V1544),"",OFFSET('Smelter Look-up'!$G$4,$V1544-4,0))</f>
        <v/>
      </c>
      <c r="I1544" s="238" t="str">
        <f ca="1">IF(ISERROR($V1544),"",OFFSET('Smelter Look-up'!$H$4,$V1544-4,0))</f>
        <v/>
      </c>
      <c r="J1544" s="238" t="str">
        <f ca="1">IF(ISERROR($V1544),"",OFFSET('Smelter Look-up'!$I$4,$V1544-4,0))</f>
        <v/>
      </c>
      <c r="K1544" s="240"/>
      <c r="L1544" s="240"/>
      <c r="M1544" s="240"/>
      <c r="N1544" s="240"/>
      <c r="O1544" s="240"/>
      <c r="P1544" s="239"/>
      <c r="Q1544" s="241"/>
      <c r="R1544" s="236" t="str">
        <f ca="1">IF(ISERROR($V1544),"",OFFSET('Smelter Look-up'!$C$4,$V1544-4,0)&amp;"")</f>
        <v/>
      </c>
      <c r="S1544" s="250" t="str">
        <f t="shared" ca="1" si="72"/>
        <v/>
      </c>
      <c r="T1544" s="250" t="str">
        <f ca="1">IF(B1544="","",IF(ISERROR(MATCH($J1544,SorP!$B$1:$B$6230,0)),"",INDIRECT("'SorP'!$A$"&amp;MATCH($J1544,SorP!$B$1:$B$6230,0))))</f>
        <v/>
      </c>
      <c r="U1544" s="280"/>
      <c r="V1544" s="281" t="e">
        <f>IF(C1544="",NA(),MATCH($B1544&amp;$C1544,'Smelter Look-up'!$J:$J,0))</f>
        <v>#N/A</v>
      </c>
      <c r="W1544" s="282"/>
      <c r="X1544" s="282">
        <f t="shared" ca="1" si="73"/>
        <v>0</v>
      </c>
      <c r="Y1544" s="282"/>
      <c r="Z1544" s="282"/>
      <c r="AB1544" s="284" t="str">
        <f t="shared" si="74"/>
        <v/>
      </c>
    </row>
    <row r="1545" spans="1:28" s="283" customFormat="1" ht="20.25">
      <c r="A1545" s="235"/>
      <c r="B1545" s="236" t="str">
        <f>IF(LEN(A1545)=0,"",INDEX('Smelter Look-up'!$A:$A,MATCH($A1545,'Smelter Look-up'!$E:$E,0)))</f>
        <v/>
      </c>
      <c r="C1545" s="242" t="str">
        <f>IF(LEN(A1545)=0,"",INDEX('Smelter Look-up'!$C:$C,MATCH($A1545,'Smelter Look-up'!$E:$E,0)))</f>
        <v/>
      </c>
      <c r="D1545" s="236"/>
      <c r="E1545" s="236" t="str">
        <f ca="1">IF(ISERROR($V1545),"",OFFSET('Smelter Look-up'!$D$4,$V1545-4,0)&amp;"")</f>
        <v/>
      </c>
      <c r="F1545" s="236" t="str">
        <f ca="1">IF(ISERROR($V1545),"",OFFSET('Smelter Look-up'!$E$4,$V1545-4,0))</f>
        <v/>
      </c>
      <c r="G1545" s="236" t="str">
        <f ca="1">IF(C1545=$X$4,"Enter smelter details", IF(ISERROR($V1545),"",OFFSET('Smelter Look-up'!$F$4,$V1545-4,0)))</f>
        <v/>
      </c>
      <c r="H1545" s="237" t="str">
        <f ca="1">IF(ISERROR($V1545),"",OFFSET('Smelter Look-up'!$G$4,$V1545-4,0))</f>
        <v/>
      </c>
      <c r="I1545" s="238" t="str">
        <f ca="1">IF(ISERROR($V1545),"",OFFSET('Smelter Look-up'!$H$4,$V1545-4,0))</f>
        <v/>
      </c>
      <c r="J1545" s="238" t="str">
        <f ca="1">IF(ISERROR($V1545),"",OFFSET('Smelter Look-up'!$I$4,$V1545-4,0))</f>
        <v/>
      </c>
      <c r="K1545" s="240"/>
      <c r="L1545" s="240"/>
      <c r="M1545" s="240"/>
      <c r="N1545" s="240"/>
      <c r="O1545" s="240"/>
      <c r="P1545" s="239"/>
      <c r="Q1545" s="241"/>
      <c r="R1545" s="236" t="str">
        <f ca="1">IF(ISERROR($V1545),"",OFFSET('Smelter Look-up'!$C$4,$V1545-4,0)&amp;"")</f>
        <v/>
      </c>
      <c r="S1545" s="250" t="str">
        <f t="shared" ca="1" si="72"/>
        <v/>
      </c>
      <c r="T1545" s="250" t="str">
        <f ca="1">IF(B1545="","",IF(ISERROR(MATCH($J1545,SorP!$B$1:$B$6230,0)),"",INDIRECT("'SorP'!$A$"&amp;MATCH($J1545,SorP!$B$1:$B$6230,0))))</f>
        <v/>
      </c>
      <c r="U1545" s="280"/>
      <c r="V1545" s="281" t="e">
        <f>IF(C1545="",NA(),MATCH($B1545&amp;$C1545,'Smelter Look-up'!$J:$J,0))</f>
        <v>#N/A</v>
      </c>
      <c r="W1545" s="282"/>
      <c r="X1545" s="282">
        <f t="shared" ca="1" si="73"/>
        <v>0</v>
      </c>
      <c r="Y1545" s="282"/>
      <c r="Z1545" s="282"/>
      <c r="AB1545" s="284" t="str">
        <f t="shared" si="74"/>
        <v/>
      </c>
    </row>
    <row r="1546" spans="1:28" s="283" customFormat="1" ht="20.25">
      <c r="A1546" s="235"/>
      <c r="B1546" s="236" t="str">
        <f>IF(LEN(A1546)=0,"",INDEX('Smelter Look-up'!$A:$A,MATCH($A1546,'Smelter Look-up'!$E:$E,0)))</f>
        <v/>
      </c>
      <c r="C1546" s="242" t="str">
        <f>IF(LEN(A1546)=0,"",INDEX('Smelter Look-up'!$C:$C,MATCH($A1546,'Smelter Look-up'!$E:$E,0)))</f>
        <v/>
      </c>
      <c r="D1546" s="236"/>
      <c r="E1546" s="236" t="str">
        <f ca="1">IF(ISERROR($V1546),"",OFFSET('Smelter Look-up'!$D$4,$V1546-4,0)&amp;"")</f>
        <v/>
      </c>
      <c r="F1546" s="236" t="str">
        <f ca="1">IF(ISERROR($V1546),"",OFFSET('Smelter Look-up'!$E$4,$V1546-4,0))</f>
        <v/>
      </c>
      <c r="G1546" s="236" t="str">
        <f ca="1">IF(C1546=$X$4,"Enter smelter details", IF(ISERROR($V1546),"",OFFSET('Smelter Look-up'!$F$4,$V1546-4,0)))</f>
        <v/>
      </c>
      <c r="H1546" s="237" t="str">
        <f ca="1">IF(ISERROR($V1546),"",OFFSET('Smelter Look-up'!$G$4,$V1546-4,0))</f>
        <v/>
      </c>
      <c r="I1546" s="238" t="str">
        <f ca="1">IF(ISERROR($V1546),"",OFFSET('Smelter Look-up'!$H$4,$V1546-4,0))</f>
        <v/>
      </c>
      <c r="J1546" s="238" t="str">
        <f ca="1">IF(ISERROR($V1546),"",OFFSET('Smelter Look-up'!$I$4,$V1546-4,0))</f>
        <v/>
      </c>
      <c r="K1546" s="240"/>
      <c r="L1546" s="240"/>
      <c r="M1546" s="240"/>
      <c r="N1546" s="240"/>
      <c r="O1546" s="240"/>
      <c r="P1546" s="239"/>
      <c r="Q1546" s="241"/>
      <c r="R1546" s="236" t="str">
        <f ca="1">IF(ISERROR($V1546),"",OFFSET('Smelter Look-up'!$C$4,$V1546-4,0)&amp;"")</f>
        <v/>
      </c>
      <c r="S1546" s="250" t="str">
        <f t="shared" ca="1" si="72"/>
        <v/>
      </c>
      <c r="T1546" s="250" t="str">
        <f ca="1">IF(B1546="","",IF(ISERROR(MATCH($J1546,SorP!$B$1:$B$6230,0)),"",INDIRECT("'SorP'!$A$"&amp;MATCH($J1546,SorP!$B$1:$B$6230,0))))</f>
        <v/>
      </c>
      <c r="U1546" s="280"/>
      <c r="V1546" s="281" t="e">
        <f>IF(C1546="",NA(),MATCH($B1546&amp;$C1546,'Smelter Look-up'!$J:$J,0))</f>
        <v>#N/A</v>
      </c>
      <c r="W1546" s="282"/>
      <c r="X1546" s="282">
        <f t="shared" ca="1" si="73"/>
        <v>0</v>
      </c>
      <c r="Y1546" s="282"/>
      <c r="Z1546" s="282"/>
      <c r="AB1546" s="284" t="str">
        <f t="shared" si="74"/>
        <v/>
      </c>
    </row>
    <row r="1547" spans="1:28" s="283" customFormat="1" ht="20.25">
      <c r="A1547" s="235"/>
      <c r="B1547" s="236" t="str">
        <f>IF(LEN(A1547)=0,"",INDEX('Smelter Look-up'!$A:$A,MATCH($A1547,'Smelter Look-up'!$E:$E,0)))</f>
        <v/>
      </c>
      <c r="C1547" s="242" t="str">
        <f>IF(LEN(A1547)=0,"",INDEX('Smelter Look-up'!$C:$C,MATCH($A1547,'Smelter Look-up'!$E:$E,0)))</f>
        <v/>
      </c>
      <c r="D1547" s="236"/>
      <c r="E1547" s="236" t="str">
        <f ca="1">IF(ISERROR($V1547),"",OFFSET('Smelter Look-up'!$D$4,$V1547-4,0)&amp;"")</f>
        <v/>
      </c>
      <c r="F1547" s="236" t="str">
        <f ca="1">IF(ISERROR($V1547),"",OFFSET('Smelter Look-up'!$E$4,$V1547-4,0))</f>
        <v/>
      </c>
      <c r="G1547" s="236" t="str">
        <f ca="1">IF(C1547=$X$4,"Enter smelter details", IF(ISERROR($V1547),"",OFFSET('Smelter Look-up'!$F$4,$V1547-4,0)))</f>
        <v/>
      </c>
      <c r="H1547" s="237" t="str">
        <f ca="1">IF(ISERROR($V1547),"",OFFSET('Smelter Look-up'!$G$4,$V1547-4,0))</f>
        <v/>
      </c>
      <c r="I1547" s="238" t="str">
        <f ca="1">IF(ISERROR($V1547),"",OFFSET('Smelter Look-up'!$H$4,$V1547-4,0))</f>
        <v/>
      </c>
      <c r="J1547" s="238" t="str">
        <f ca="1">IF(ISERROR($V1547),"",OFFSET('Smelter Look-up'!$I$4,$V1547-4,0))</f>
        <v/>
      </c>
      <c r="K1547" s="240"/>
      <c r="L1547" s="240"/>
      <c r="M1547" s="240"/>
      <c r="N1547" s="240"/>
      <c r="O1547" s="240"/>
      <c r="P1547" s="239"/>
      <c r="Q1547" s="241"/>
      <c r="R1547" s="236" t="str">
        <f ca="1">IF(ISERROR($V1547),"",OFFSET('Smelter Look-up'!$C$4,$V1547-4,0)&amp;"")</f>
        <v/>
      </c>
      <c r="S1547" s="250" t="str">
        <f t="shared" ca="1" si="72"/>
        <v/>
      </c>
      <c r="T1547" s="250" t="str">
        <f ca="1">IF(B1547="","",IF(ISERROR(MATCH($J1547,SorP!$B$1:$B$6230,0)),"",INDIRECT("'SorP'!$A$"&amp;MATCH($J1547,SorP!$B$1:$B$6230,0))))</f>
        <v/>
      </c>
      <c r="U1547" s="280"/>
      <c r="V1547" s="281" t="e">
        <f>IF(C1547="",NA(),MATCH($B1547&amp;$C1547,'Smelter Look-up'!$J:$J,0))</f>
        <v>#N/A</v>
      </c>
      <c r="W1547" s="282"/>
      <c r="X1547" s="282">
        <f t="shared" ca="1" si="73"/>
        <v>0</v>
      </c>
      <c r="Y1547" s="282"/>
      <c r="Z1547" s="282"/>
      <c r="AB1547" s="284" t="str">
        <f t="shared" si="74"/>
        <v/>
      </c>
    </row>
    <row r="1548" spans="1:28" s="283" customFormat="1" ht="20.25">
      <c r="A1548" s="235"/>
      <c r="B1548" s="236" t="str">
        <f>IF(LEN(A1548)=0,"",INDEX('Smelter Look-up'!$A:$A,MATCH($A1548,'Smelter Look-up'!$E:$E,0)))</f>
        <v/>
      </c>
      <c r="C1548" s="242" t="str">
        <f>IF(LEN(A1548)=0,"",INDEX('Smelter Look-up'!$C:$C,MATCH($A1548,'Smelter Look-up'!$E:$E,0)))</f>
        <v/>
      </c>
      <c r="D1548" s="236"/>
      <c r="E1548" s="236" t="str">
        <f ca="1">IF(ISERROR($V1548),"",OFFSET('Smelter Look-up'!$D$4,$V1548-4,0)&amp;"")</f>
        <v/>
      </c>
      <c r="F1548" s="236" t="str">
        <f ca="1">IF(ISERROR($V1548),"",OFFSET('Smelter Look-up'!$E$4,$V1548-4,0))</f>
        <v/>
      </c>
      <c r="G1548" s="236" t="str">
        <f ca="1">IF(C1548=$X$4,"Enter smelter details", IF(ISERROR($V1548),"",OFFSET('Smelter Look-up'!$F$4,$V1548-4,0)))</f>
        <v/>
      </c>
      <c r="H1548" s="237" t="str">
        <f ca="1">IF(ISERROR($V1548),"",OFFSET('Smelter Look-up'!$G$4,$V1548-4,0))</f>
        <v/>
      </c>
      <c r="I1548" s="238" t="str">
        <f ca="1">IF(ISERROR($V1548),"",OFFSET('Smelter Look-up'!$H$4,$V1548-4,0))</f>
        <v/>
      </c>
      <c r="J1548" s="238" t="str">
        <f ca="1">IF(ISERROR($V1548),"",OFFSET('Smelter Look-up'!$I$4,$V1548-4,0))</f>
        <v/>
      </c>
      <c r="K1548" s="240"/>
      <c r="L1548" s="240"/>
      <c r="M1548" s="240"/>
      <c r="N1548" s="240"/>
      <c r="O1548" s="240"/>
      <c r="P1548" s="239"/>
      <c r="Q1548" s="241"/>
      <c r="R1548" s="236" t="str">
        <f ca="1">IF(ISERROR($V1548),"",OFFSET('Smelter Look-up'!$C$4,$V1548-4,0)&amp;"")</f>
        <v/>
      </c>
      <c r="S1548" s="250" t="str">
        <f t="shared" ca="1" si="72"/>
        <v/>
      </c>
      <c r="T1548" s="250" t="str">
        <f ca="1">IF(B1548="","",IF(ISERROR(MATCH($J1548,SorP!$B$1:$B$6230,0)),"",INDIRECT("'SorP'!$A$"&amp;MATCH($J1548,SorP!$B$1:$B$6230,0))))</f>
        <v/>
      </c>
      <c r="U1548" s="280"/>
      <c r="V1548" s="281" t="e">
        <f>IF(C1548="",NA(),MATCH($B1548&amp;$C1548,'Smelter Look-up'!$J:$J,0))</f>
        <v>#N/A</v>
      </c>
      <c r="W1548" s="282"/>
      <c r="X1548" s="282">
        <f t="shared" ca="1" si="73"/>
        <v>0</v>
      </c>
      <c r="Y1548" s="282"/>
      <c r="Z1548" s="282"/>
      <c r="AB1548" s="284" t="str">
        <f t="shared" si="74"/>
        <v/>
      </c>
    </row>
    <row r="1549" spans="1:28" s="283" customFormat="1" ht="20.25">
      <c r="A1549" s="235"/>
      <c r="B1549" s="236" t="str">
        <f>IF(LEN(A1549)=0,"",INDEX('Smelter Look-up'!$A:$A,MATCH($A1549,'Smelter Look-up'!$E:$E,0)))</f>
        <v/>
      </c>
      <c r="C1549" s="242" t="str">
        <f>IF(LEN(A1549)=0,"",INDEX('Smelter Look-up'!$C:$C,MATCH($A1549,'Smelter Look-up'!$E:$E,0)))</f>
        <v/>
      </c>
      <c r="D1549" s="236"/>
      <c r="E1549" s="236" t="str">
        <f ca="1">IF(ISERROR($V1549),"",OFFSET('Smelter Look-up'!$D$4,$V1549-4,0)&amp;"")</f>
        <v/>
      </c>
      <c r="F1549" s="236" t="str">
        <f ca="1">IF(ISERROR($V1549),"",OFFSET('Smelter Look-up'!$E$4,$V1549-4,0))</f>
        <v/>
      </c>
      <c r="G1549" s="236" t="str">
        <f ca="1">IF(C1549=$X$4,"Enter smelter details", IF(ISERROR($V1549),"",OFFSET('Smelter Look-up'!$F$4,$V1549-4,0)))</f>
        <v/>
      </c>
      <c r="H1549" s="237" t="str">
        <f ca="1">IF(ISERROR($V1549),"",OFFSET('Smelter Look-up'!$G$4,$V1549-4,0))</f>
        <v/>
      </c>
      <c r="I1549" s="238" t="str">
        <f ca="1">IF(ISERROR($V1549),"",OFFSET('Smelter Look-up'!$H$4,$V1549-4,0))</f>
        <v/>
      </c>
      <c r="J1549" s="238" t="str">
        <f ca="1">IF(ISERROR($V1549),"",OFFSET('Smelter Look-up'!$I$4,$V1549-4,0))</f>
        <v/>
      </c>
      <c r="K1549" s="240"/>
      <c r="L1549" s="240"/>
      <c r="M1549" s="240"/>
      <c r="N1549" s="240"/>
      <c r="O1549" s="240"/>
      <c r="P1549" s="239"/>
      <c r="Q1549" s="241"/>
      <c r="R1549" s="236" t="str">
        <f ca="1">IF(ISERROR($V1549),"",OFFSET('Smelter Look-up'!$C$4,$V1549-4,0)&amp;"")</f>
        <v/>
      </c>
      <c r="S1549" s="250" t="str">
        <f t="shared" ca="1" si="72"/>
        <v/>
      </c>
      <c r="T1549" s="250" t="str">
        <f ca="1">IF(B1549="","",IF(ISERROR(MATCH($J1549,SorP!$B$1:$B$6230,0)),"",INDIRECT("'SorP'!$A$"&amp;MATCH($J1549,SorP!$B$1:$B$6230,0))))</f>
        <v/>
      </c>
      <c r="U1549" s="280"/>
      <c r="V1549" s="281" t="e">
        <f>IF(C1549="",NA(),MATCH($B1549&amp;$C1549,'Smelter Look-up'!$J:$J,0))</f>
        <v>#N/A</v>
      </c>
      <c r="W1549" s="282"/>
      <c r="X1549" s="282">
        <f t="shared" ca="1" si="73"/>
        <v>0</v>
      </c>
      <c r="Y1549" s="282"/>
      <c r="Z1549" s="282"/>
      <c r="AB1549" s="284" t="str">
        <f t="shared" si="74"/>
        <v/>
      </c>
    </row>
    <row r="1550" spans="1:28" s="283" customFormat="1" ht="20.25">
      <c r="A1550" s="235"/>
      <c r="B1550" s="236" t="str">
        <f>IF(LEN(A1550)=0,"",INDEX('Smelter Look-up'!$A:$A,MATCH($A1550,'Smelter Look-up'!$E:$E,0)))</f>
        <v/>
      </c>
      <c r="C1550" s="242" t="str">
        <f>IF(LEN(A1550)=0,"",INDEX('Smelter Look-up'!$C:$C,MATCH($A1550,'Smelter Look-up'!$E:$E,0)))</f>
        <v/>
      </c>
      <c r="D1550" s="236"/>
      <c r="E1550" s="236" t="str">
        <f ca="1">IF(ISERROR($V1550),"",OFFSET('Smelter Look-up'!$D$4,$V1550-4,0)&amp;"")</f>
        <v/>
      </c>
      <c r="F1550" s="236" t="str">
        <f ca="1">IF(ISERROR($V1550),"",OFFSET('Smelter Look-up'!$E$4,$V1550-4,0))</f>
        <v/>
      </c>
      <c r="G1550" s="236" t="str">
        <f ca="1">IF(C1550=$X$4,"Enter smelter details", IF(ISERROR($V1550),"",OFFSET('Smelter Look-up'!$F$4,$V1550-4,0)))</f>
        <v/>
      </c>
      <c r="H1550" s="237" t="str">
        <f ca="1">IF(ISERROR($V1550),"",OFFSET('Smelter Look-up'!$G$4,$V1550-4,0))</f>
        <v/>
      </c>
      <c r="I1550" s="238" t="str">
        <f ca="1">IF(ISERROR($V1550),"",OFFSET('Smelter Look-up'!$H$4,$V1550-4,0))</f>
        <v/>
      </c>
      <c r="J1550" s="238" t="str">
        <f ca="1">IF(ISERROR($V1550),"",OFFSET('Smelter Look-up'!$I$4,$V1550-4,0))</f>
        <v/>
      </c>
      <c r="K1550" s="240"/>
      <c r="L1550" s="240"/>
      <c r="M1550" s="240"/>
      <c r="N1550" s="240"/>
      <c r="O1550" s="240"/>
      <c r="P1550" s="239"/>
      <c r="Q1550" s="241"/>
      <c r="R1550" s="236" t="str">
        <f ca="1">IF(ISERROR($V1550),"",OFFSET('Smelter Look-up'!$C$4,$V1550-4,0)&amp;"")</f>
        <v/>
      </c>
      <c r="S1550" s="250" t="str">
        <f t="shared" ca="1" si="72"/>
        <v/>
      </c>
      <c r="T1550" s="250" t="str">
        <f ca="1">IF(B1550="","",IF(ISERROR(MATCH($J1550,SorP!$B$1:$B$6230,0)),"",INDIRECT("'SorP'!$A$"&amp;MATCH($J1550,SorP!$B$1:$B$6230,0))))</f>
        <v/>
      </c>
      <c r="U1550" s="280"/>
      <c r="V1550" s="281" t="e">
        <f>IF(C1550="",NA(),MATCH($B1550&amp;$C1550,'Smelter Look-up'!$J:$J,0))</f>
        <v>#N/A</v>
      </c>
      <c r="W1550" s="282"/>
      <c r="X1550" s="282">
        <f t="shared" ca="1" si="73"/>
        <v>0</v>
      </c>
      <c r="Y1550" s="282"/>
      <c r="Z1550" s="282"/>
      <c r="AB1550" s="284" t="str">
        <f t="shared" si="74"/>
        <v/>
      </c>
    </row>
    <row r="1551" spans="1:28" s="283" customFormat="1" ht="20.25">
      <c r="A1551" s="235"/>
      <c r="B1551" s="236" t="str">
        <f>IF(LEN(A1551)=0,"",INDEX('Smelter Look-up'!$A:$A,MATCH($A1551,'Smelter Look-up'!$E:$E,0)))</f>
        <v/>
      </c>
      <c r="C1551" s="242" t="str">
        <f>IF(LEN(A1551)=0,"",INDEX('Smelter Look-up'!$C:$C,MATCH($A1551,'Smelter Look-up'!$E:$E,0)))</f>
        <v/>
      </c>
      <c r="D1551" s="236"/>
      <c r="E1551" s="236" t="str">
        <f ca="1">IF(ISERROR($V1551),"",OFFSET('Smelter Look-up'!$D$4,$V1551-4,0)&amp;"")</f>
        <v/>
      </c>
      <c r="F1551" s="236" t="str">
        <f ca="1">IF(ISERROR($V1551),"",OFFSET('Smelter Look-up'!$E$4,$V1551-4,0))</f>
        <v/>
      </c>
      <c r="G1551" s="236" t="str">
        <f ca="1">IF(C1551=$X$4,"Enter smelter details", IF(ISERROR($V1551),"",OFFSET('Smelter Look-up'!$F$4,$V1551-4,0)))</f>
        <v/>
      </c>
      <c r="H1551" s="237" t="str">
        <f ca="1">IF(ISERROR($V1551),"",OFFSET('Smelter Look-up'!$G$4,$V1551-4,0))</f>
        <v/>
      </c>
      <c r="I1551" s="238" t="str">
        <f ca="1">IF(ISERROR($V1551),"",OFFSET('Smelter Look-up'!$H$4,$V1551-4,0))</f>
        <v/>
      </c>
      <c r="J1551" s="238" t="str">
        <f ca="1">IF(ISERROR($V1551),"",OFFSET('Smelter Look-up'!$I$4,$V1551-4,0))</f>
        <v/>
      </c>
      <c r="K1551" s="240"/>
      <c r="L1551" s="240"/>
      <c r="M1551" s="240"/>
      <c r="N1551" s="240"/>
      <c r="O1551" s="240"/>
      <c r="P1551" s="239"/>
      <c r="Q1551" s="241"/>
      <c r="R1551" s="236" t="str">
        <f ca="1">IF(ISERROR($V1551),"",OFFSET('Smelter Look-up'!$C$4,$V1551-4,0)&amp;"")</f>
        <v/>
      </c>
      <c r="S1551" s="250" t="str">
        <f t="shared" ca="1" si="72"/>
        <v/>
      </c>
      <c r="T1551" s="250" t="str">
        <f ca="1">IF(B1551="","",IF(ISERROR(MATCH($J1551,SorP!$B$1:$B$6230,0)),"",INDIRECT("'SorP'!$A$"&amp;MATCH($J1551,SorP!$B$1:$B$6230,0))))</f>
        <v/>
      </c>
      <c r="U1551" s="280"/>
      <c r="V1551" s="281" t="e">
        <f>IF(C1551="",NA(),MATCH($B1551&amp;$C1551,'Smelter Look-up'!$J:$J,0))</f>
        <v>#N/A</v>
      </c>
      <c r="W1551" s="282"/>
      <c r="X1551" s="282">
        <f t="shared" ca="1" si="73"/>
        <v>0</v>
      </c>
      <c r="Y1551" s="282"/>
      <c r="Z1551" s="282"/>
      <c r="AB1551" s="284" t="str">
        <f t="shared" si="74"/>
        <v/>
      </c>
    </row>
    <row r="1552" spans="1:28" s="283" customFormat="1" ht="20.25">
      <c r="A1552" s="235"/>
      <c r="B1552" s="236" t="str">
        <f>IF(LEN(A1552)=0,"",INDEX('Smelter Look-up'!$A:$A,MATCH($A1552,'Smelter Look-up'!$E:$E,0)))</f>
        <v/>
      </c>
      <c r="C1552" s="242" t="str">
        <f>IF(LEN(A1552)=0,"",INDEX('Smelter Look-up'!$C:$C,MATCH($A1552,'Smelter Look-up'!$E:$E,0)))</f>
        <v/>
      </c>
      <c r="D1552" s="236"/>
      <c r="E1552" s="236" t="str">
        <f ca="1">IF(ISERROR($V1552),"",OFFSET('Smelter Look-up'!$D$4,$V1552-4,0)&amp;"")</f>
        <v/>
      </c>
      <c r="F1552" s="236" t="str">
        <f ca="1">IF(ISERROR($V1552),"",OFFSET('Smelter Look-up'!$E$4,$V1552-4,0))</f>
        <v/>
      </c>
      <c r="G1552" s="236" t="str">
        <f ca="1">IF(C1552=$X$4,"Enter smelter details", IF(ISERROR($V1552),"",OFFSET('Smelter Look-up'!$F$4,$V1552-4,0)))</f>
        <v/>
      </c>
      <c r="H1552" s="237" t="str">
        <f ca="1">IF(ISERROR($V1552),"",OFFSET('Smelter Look-up'!$G$4,$V1552-4,0))</f>
        <v/>
      </c>
      <c r="I1552" s="238" t="str">
        <f ca="1">IF(ISERROR($V1552),"",OFFSET('Smelter Look-up'!$H$4,$V1552-4,0))</f>
        <v/>
      </c>
      <c r="J1552" s="238" t="str">
        <f ca="1">IF(ISERROR($V1552),"",OFFSET('Smelter Look-up'!$I$4,$V1552-4,0))</f>
        <v/>
      </c>
      <c r="K1552" s="240"/>
      <c r="L1552" s="240"/>
      <c r="M1552" s="240"/>
      <c r="N1552" s="240"/>
      <c r="O1552" s="240"/>
      <c r="P1552" s="239"/>
      <c r="Q1552" s="241"/>
      <c r="R1552" s="236" t="str">
        <f ca="1">IF(ISERROR($V1552),"",OFFSET('Smelter Look-up'!$C$4,$V1552-4,0)&amp;"")</f>
        <v/>
      </c>
      <c r="S1552" s="250" t="str">
        <f t="shared" ca="1" si="72"/>
        <v/>
      </c>
      <c r="T1552" s="250" t="str">
        <f ca="1">IF(B1552="","",IF(ISERROR(MATCH($J1552,SorP!$B$1:$B$6230,0)),"",INDIRECT("'SorP'!$A$"&amp;MATCH($J1552,SorP!$B$1:$B$6230,0))))</f>
        <v/>
      </c>
      <c r="U1552" s="280"/>
      <c r="V1552" s="281" t="e">
        <f>IF(C1552="",NA(),MATCH($B1552&amp;$C1552,'Smelter Look-up'!$J:$J,0))</f>
        <v>#N/A</v>
      </c>
      <c r="W1552" s="282"/>
      <c r="X1552" s="282">
        <f t="shared" ca="1" si="73"/>
        <v>0</v>
      </c>
      <c r="Y1552" s="282"/>
      <c r="Z1552" s="282"/>
      <c r="AB1552" s="284" t="str">
        <f t="shared" si="74"/>
        <v/>
      </c>
    </row>
    <row r="1553" spans="1:28" s="283" customFormat="1" ht="20.25">
      <c r="A1553" s="235"/>
      <c r="B1553" s="236" t="str">
        <f>IF(LEN(A1553)=0,"",INDEX('Smelter Look-up'!$A:$A,MATCH($A1553,'Smelter Look-up'!$E:$E,0)))</f>
        <v/>
      </c>
      <c r="C1553" s="242" t="str">
        <f>IF(LEN(A1553)=0,"",INDEX('Smelter Look-up'!$C:$C,MATCH($A1553,'Smelter Look-up'!$E:$E,0)))</f>
        <v/>
      </c>
      <c r="D1553" s="236"/>
      <c r="E1553" s="236" t="str">
        <f ca="1">IF(ISERROR($V1553),"",OFFSET('Smelter Look-up'!$D$4,$V1553-4,0)&amp;"")</f>
        <v/>
      </c>
      <c r="F1553" s="236" t="str">
        <f ca="1">IF(ISERROR($V1553),"",OFFSET('Smelter Look-up'!$E$4,$V1553-4,0))</f>
        <v/>
      </c>
      <c r="G1553" s="236" t="str">
        <f ca="1">IF(C1553=$X$4,"Enter smelter details", IF(ISERROR($V1553),"",OFFSET('Smelter Look-up'!$F$4,$V1553-4,0)))</f>
        <v/>
      </c>
      <c r="H1553" s="237" t="str">
        <f ca="1">IF(ISERROR($V1553),"",OFFSET('Smelter Look-up'!$G$4,$V1553-4,0))</f>
        <v/>
      </c>
      <c r="I1553" s="238" t="str">
        <f ca="1">IF(ISERROR($V1553),"",OFFSET('Smelter Look-up'!$H$4,$V1553-4,0))</f>
        <v/>
      </c>
      <c r="J1553" s="238" t="str">
        <f ca="1">IF(ISERROR($V1553),"",OFFSET('Smelter Look-up'!$I$4,$V1553-4,0))</f>
        <v/>
      </c>
      <c r="K1553" s="240"/>
      <c r="L1553" s="240"/>
      <c r="M1553" s="240"/>
      <c r="N1553" s="240"/>
      <c r="O1553" s="240"/>
      <c r="P1553" s="239"/>
      <c r="Q1553" s="241"/>
      <c r="R1553" s="236" t="str">
        <f ca="1">IF(ISERROR($V1553),"",OFFSET('Smelter Look-up'!$C$4,$V1553-4,0)&amp;"")</f>
        <v/>
      </c>
      <c r="S1553" s="250" t="str">
        <f t="shared" ca="1" si="72"/>
        <v/>
      </c>
      <c r="T1553" s="250" t="str">
        <f ca="1">IF(B1553="","",IF(ISERROR(MATCH($J1553,SorP!$B$1:$B$6230,0)),"",INDIRECT("'SorP'!$A$"&amp;MATCH($J1553,SorP!$B$1:$B$6230,0))))</f>
        <v/>
      </c>
      <c r="U1553" s="280"/>
      <c r="V1553" s="281" t="e">
        <f>IF(C1553="",NA(),MATCH($B1553&amp;$C1553,'Smelter Look-up'!$J:$J,0))</f>
        <v>#N/A</v>
      </c>
      <c r="W1553" s="282"/>
      <c r="X1553" s="282">
        <f t="shared" ca="1" si="73"/>
        <v>0</v>
      </c>
      <c r="Y1553" s="282"/>
      <c r="Z1553" s="282"/>
      <c r="AB1553" s="284" t="str">
        <f t="shared" si="74"/>
        <v/>
      </c>
    </row>
    <row r="1554" spans="1:28" s="283" customFormat="1" ht="20.25">
      <c r="A1554" s="235"/>
      <c r="B1554" s="236" t="str">
        <f>IF(LEN(A1554)=0,"",INDEX('Smelter Look-up'!$A:$A,MATCH($A1554,'Smelter Look-up'!$E:$E,0)))</f>
        <v/>
      </c>
      <c r="C1554" s="242" t="str">
        <f>IF(LEN(A1554)=0,"",INDEX('Smelter Look-up'!$C:$C,MATCH($A1554,'Smelter Look-up'!$E:$E,0)))</f>
        <v/>
      </c>
      <c r="D1554" s="236"/>
      <c r="E1554" s="236" t="str">
        <f ca="1">IF(ISERROR($V1554),"",OFFSET('Smelter Look-up'!$D$4,$V1554-4,0)&amp;"")</f>
        <v/>
      </c>
      <c r="F1554" s="236" t="str">
        <f ca="1">IF(ISERROR($V1554),"",OFFSET('Smelter Look-up'!$E$4,$V1554-4,0))</f>
        <v/>
      </c>
      <c r="G1554" s="236" t="str">
        <f ca="1">IF(C1554=$X$4,"Enter smelter details", IF(ISERROR($V1554),"",OFFSET('Smelter Look-up'!$F$4,$V1554-4,0)))</f>
        <v/>
      </c>
      <c r="H1554" s="237" t="str">
        <f ca="1">IF(ISERROR($V1554),"",OFFSET('Smelter Look-up'!$G$4,$V1554-4,0))</f>
        <v/>
      </c>
      <c r="I1554" s="238" t="str">
        <f ca="1">IF(ISERROR($V1554),"",OFFSET('Smelter Look-up'!$H$4,$V1554-4,0))</f>
        <v/>
      </c>
      <c r="J1554" s="238" t="str">
        <f ca="1">IF(ISERROR($V1554),"",OFFSET('Smelter Look-up'!$I$4,$V1554-4,0))</f>
        <v/>
      </c>
      <c r="K1554" s="240"/>
      <c r="L1554" s="240"/>
      <c r="M1554" s="240"/>
      <c r="N1554" s="240"/>
      <c r="O1554" s="240"/>
      <c r="P1554" s="239"/>
      <c r="Q1554" s="241"/>
      <c r="R1554" s="236" t="str">
        <f ca="1">IF(ISERROR($V1554),"",OFFSET('Smelter Look-up'!$C$4,$V1554-4,0)&amp;"")</f>
        <v/>
      </c>
      <c r="S1554" s="250" t="str">
        <f t="shared" ca="1" si="72"/>
        <v/>
      </c>
      <c r="T1554" s="250" t="str">
        <f ca="1">IF(B1554="","",IF(ISERROR(MATCH($J1554,SorP!$B$1:$B$6230,0)),"",INDIRECT("'SorP'!$A$"&amp;MATCH($J1554,SorP!$B$1:$B$6230,0))))</f>
        <v/>
      </c>
      <c r="U1554" s="280"/>
      <c r="V1554" s="281" t="e">
        <f>IF(C1554="",NA(),MATCH($B1554&amp;$C1554,'Smelter Look-up'!$J:$J,0))</f>
        <v>#N/A</v>
      </c>
      <c r="W1554" s="282"/>
      <c r="X1554" s="282">
        <f t="shared" ca="1" si="73"/>
        <v>0</v>
      </c>
      <c r="Y1554" s="282"/>
      <c r="Z1554" s="282"/>
      <c r="AB1554" s="284" t="str">
        <f t="shared" si="74"/>
        <v/>
      </c>
    </row>
    <row r="1555" spans="1:28" s="283" customFormat="1" ht="20.25">
      <c r="A1555" s="235"/>
      <c r="B1555" s="236" t="str">
        <f>IF(LEN(A1555)=0,"",INDEX('Smelter Look-up'!$A:$A,MATCH($A1555,'Smelter Look-up'!$E:$E,0)))</f>
        <v/>
      </c>
      <c r="C1555" s="242" t="str">
        <f>IF(LEN(A1555)=0,"",INDEX('Smelter Look-up'!$C:$C,MATCH($A1555,'Smelter Look-up'!$E:$E,0)))</f>
        <v/>
      </c>
      <c r="D1555" s="236"/>
      <c r="E1555" s="236" t="str">
        <f ca="1">IF(ISERROR($V1555),"",OFFSET('Smelter Look-up'!$D$4,$V1555-4,0)&amp;"")</f>
        <v/>
      </c>
      <c r="F1555" s="236" t="str">
        <f ca="1">IF(ISERROR($V1555),"",OFFSET('Smelter Look-up'!$E$4,$V1555-4,0))</f>
        <v/>
      </c>
      <c r="G1555" s="236" t="str">
        <f ca="1">IF(C1555=$X$4,"Enter smelter details", IF(ISERROR($V1555),"",OFFSET('Smelter Look-up'!$F$4,$V1555-4,0)))</f>
        <v/>
      </c>
      <c r="H1555" s="237" t="str">
        <f ca="1">IF(ISERROR($V1555),"",OFFSET('Smelter Look-up'!$G$4,$V1555-4,0))</f>
        <v/>
      </c>
      <c r="I1555" s="238" t="str">
        <f ca="1">IF(ISERROR($V1555),"",OFFSET('Smelter Look-up'!$H$4,$V1555-4,0))</f>
        <v/>
      </c>
      <c r="J1555" s="238" t="str">
        <f ca="1">IF(ISERROR($V1555),"",OFFSET('Smelter Look-up'!$I$4,$V1555-4,0))</f>
        <v/>
      </c>
      <c r="K1555" s="240"/>
      <c r="L1555" s="240"/>
      <c r="M1555" s="240"/>
      <c r="N1555" s="240"/>
      <c r="O1555" s="240"/>
      <c r="P1555" s="239"/>
      <c r="Q1555" s="241"/>
      <c r="R1555" s="236" t="str">
        <f ca="1">IF(ISERROR($V1555),"",OFFSET('Smelter Look-up'!$C$4,$V1555-4,0)&amp;"")</f>
        <v/>
      </c>
      <c r="S1555" s="250" t="str">
        <f t="shared" ca="1" si="72"/>
        <v/>
      </c>
      <c r="T1555" s="250" t="str">
        <f ca="1">IF(B1555="","",IF(ISERROR(MATCH($J1555,SorP!$B$1:$B$6230,0)),"",INDIRECT("'SorP'!$A$"&amp;MATCH($J1555,SorP!$B$1:$B$6230,0))))</f>
        <v/>
      </c>
      <c r="U1555" s="280"/>
      <c r="V1555" s="281" t="e">
        <f>IF(C1555="",NA(),MATCH($B1555&amp;$C1555,'Smelter Look-up'!$J:$J,0))</f>
        <v>#N/A</v>
      </c>
      <c r="W1555" s="282"/>
      <c r="X1555" s="282">
        <f t="shared" ca="1" si="73"/>
        <v>0</v>
      </c>
      <c r="Y1555" s="282"/>
      <c r="Z1555" s="282"/>
      <c r="AB1555" s="284" t="str">
        <f t="shared" si="74"/>
        <v/>
      </c>
    </row>
    <row r="1556" spans="1:28" s="283" customFormat="1" ht="20.25">
      <c r="A1556" s="235"/>
      <c r="B1556" s="236" t="str">
        <f>IF(LEN(A1556)=0,"",INDEX('Smelter Look-up'!$A:$A,MATCH($A1556,'Smelter Look-up'!$E:$E,0)))</f>
        <v/>
      </c>
      <c r="C1556" s="242" t="str">
        <f>IF(LEN(A1556)=0,"",INDEX('Smelter Look-up'!$C:$C,MATCH($A1556,'Smelter Look-up'!$E:$E,0)))</f>
        <v/>
      </c>
      <c r="D1556" s="236"/>
      <c r="E1556" s="236" t="str">
        <f ca="1">IF(ISERROR($V1556),"",OFFSET('Smelter Look-up'!$D$4,$V1556-4,0)&amp;"")</f>
        <v/>
      </c>
      <c r="F1556" s="236" t="str">
        <f ca="1">IF(ISERROR($V1556),"",OFFSET('Smelter Look-up'!$E$4,$V1556-4,0))</f>
        <v/>
      </c>
      <c r="G1556" s="236" t="str">
        <f ca="1">IF(C1556=$X$4,"Enter smelter details", IF(ISERROR($V1556),"",OFFSET('Smelter Look-up'!$F$4,$V1556-4,0)))</f>
        <v/>
      </c>
      <c r="H1556" s="237" t="str">
        <f ca="1">IF(ISERROR($V1556),"",OFFSET('Smelter Look-up'!$G$4,$V1556-4,0))</f>
        <v/>
      </c>
      <c r="I1556" s="238" t="str">
        <f ca="1">IF(ISERROR($V1556),"",OFFSET('Smelter Look-up'!$H$4,$V1556-4,0))</f>
        <v/>
      </c>
      <c r="J1556" s="238" t="str">
        <f ca="1">IF(ISERROR($V1556),"",OFFSET('Smelter Look-up'!$I$4,$V1556-4,0))</f>
        <v/>
      </c>
      <c r="K1556" s="240"/>
      <c r="L1556" s="240"/>
      <c r="M1556" s="240"/>
      <c r="N1556" s="240"/>
      <c r="O1556" s="240"/>
      <c r="P1556" s="239"/>
      <c r="Q1556" s="241"/>
      <c r="R1556" s="236" t="str">
        <f ca="1">IF(ISERROR($V1556),"",OFFSET('Smelter Look-up'!$C$4,$V1556-4,0)&amp;"")</f>
        <v/>
      </c>
      <c r="S1556" s="250" t="str">
        <f t="shared" ca="1" si="72"/>
        <v/>
      </c>
      <c r="T1556" s="250" t="str">
        <f ca="1">IF(B1556="","",IF(ISERROR(MATCH($J1556,SorP!$B$1:$B$6230,0)),"",INDIRECT("'SorP'!$A$"&amp;MATCH($J1556,SorP!$B$1:$B$6230,0))))</f>
        <v/>
      </c>
      <c r="U1556" s="280"/>
      <c r="V1556" s="281" t="e">
        <f>IF(C1556="",NA(),MATCH($B1556&amp;$C1556,'Smelter Look-up'!$J:$J,0))</f>
        <v>#N/A</v>
      </c>
      <c r="W1556" s="282"/>
      <c r="X1556" s="282">
        <f t="shared" ca="1" si="73"/>
        <v>0</v>
      </c>
      <c r="Y1556" s="282"/>
      <c r="Z1556" s="282"/>
      <c r="AB1556" s="284" t="str">
        <f t="shared" si="74"/>
        <v/>
      </c>
    </row>
    <row r="1557" spans="1:28" s="283" customFormat="1" ht="20.25">
      <c r="A1557" s="235"/>
      <c r="B1557" s="236" t="str">
        <f>IF(LEN(A1557)=0,"",INDEX('Smelter Look-up'!$A:$A,MATCH($A1557,'Smelter Look-up'!$E:$E,0)))</f>
        <v/>
      </c>
      <c r="C1557" s="242" t="str">
        <f>IF(LEN(A1557)=0,"",INDEX('Smelter Look-up'!$C:$C,MATCH($A1557,'Smelter Look-up'!$E:$E,0)))</f>
        <v/>
      </c>
      <c r="D1557" s="236"/>
      <c r="E1557" s="236" t="str">
        <f ca="1">IF(ISERROR($V1557),"",OFFSET('Smelter Look-up'!$D$4,$V1557-4,0)&amp;"")</f>
        <v/>
      </c>
      <c r="F1557" s="236" t="str">
        <f ca="1">IF(ISERROR($V1557),"",OFFSET('Smelter Look-up'!$E$4,$V1557-4,0))</f>
        <v/>
      </c>
      <c r="G1557" s="236" t="str">
        <f ca="1">IF(C1557=$X$4,"Enter smelter details", IF(ISERROR($V1557),"",OFFSET('Smelter Look-up'!$F$4,$V1557-4,0)))</f>
        <v/>
      </c>
      <c r="H1557" s="237" t="str">
        <f ca="1">IF(ISERROR($V1557),"",OFFSET('Smelter Look-up'!$G$4,$V1557-4,0))</f>
        <v/>
      </c>
      <c r="I1557" s="238" t="str">
        <f ca="1">IF(ISERROR($V1557),"",OFFSET('Smelter Look-up'!$H$4,$V1557-4,0))</f>
        <v/>
      </c>
      <c r="J1557" s="238" t="str">
        <f ca="1">IF(ISERROR($V1557),"",OFFSET('Smelter Look-up'!$I$4,$V1557-4,0))</f>
        <v/>
      </c>
      <c r="K1557" s="240"/>
      <c r="L1557" s="240"/>
      <c r="M1557" s="240"/>
      <c r="N1557" s="240"/>
      <c r="O1557" s="240"/>
      <c r="P1557" s="239"/>
      <c r="Q1557" s="241"/>
      <c r="R1557" s="236" t="str">
        <f ca="1">IF(ISERROR($V1557),"",OFFSET('Smelter Look-up'!$C$4,$V1557-4,0)&amp;"")</f>
        <v/>
      </c>
      <c r="S1557" s="250" t="str">
        <f t="shared" ca="1" si="72"/>
        <v/>
      </c>
      <c r="T1557" s="250" t="str">
        <f ca="1">IF(B1557="","",IF(ISERROR(MATCH($J1557,SorP!$B$1:$B$6230,0)),"",INDIRECT("'SorP'!$A$"&amp;MATCH($J1557,SorP!$B$1:$B$6230,0))))</f>
        <v/>
      </c>
      <c r="U1557" s="280"/>
      <c r="V1557" s="281" t="e">
        <f>IF(C1557="",NA(),MATCH($B1557&amp;$C1557,'Smelter Look-up'!$J:$J,0))</f>
        <v>#N/A</v>
      </c>
      <c r="W1557" s="282"/>
      <c r="X1557" s="282">
        <f t="shared" ca="1" si="73"/>
        <v>0</v>
      </c>
      <c r="Y1557" s="282"/>
      <c r="Z1557" s="282"/>
      <c r="AB1557" s="284" t="str">
        <f t="shared" si="74"/>
        <v/>
      </c>
    </row>
    <row r="1558" spans="1:28" s="283" customFormat="1" ht="20.25">
      <c r="A1558" s="235"/>
      <c r="B1558" s="236" t="str">
        <f>IF(LEN(A1558)=0,"",INDEX('Smelter Look-up'!$A:$A,MATCH($A1558,'Smelter Look-up'!$E:$E,0)))</f>
        <v/>
      </c>
      <c r="C1558" s="242" t="str">
        <f>IF(LEN(A1558)=0,"",INDEX('Smelter Look-up'!$C:$C,MATCH($A1558,'Smelter Look-up'!$E:$E,0)))</f>
        <v/>
      </c>
      <c r="D1558" s="236"/>
      <c r="E1558" s="236" t="str">
        <f ca="1">IF(ISERROR($V1558),"",OFFSET('Smelter Look-up'!$D$4,$V1558-4,0)&amp;"")</f>
        <v/>
      </c>
      <c r="F1558" s="236" t="str">
        <f ca="1">IF(ISERROR($V1558),"",OFFSET('Smelter Look-up'!$E$4,$V1558-4,0))</f>
        <v/>
      </c>
      <c r="G1558" s="236" t="str">
        <f ca="1">IF(C1558=$X$4,"Enter smelter details", IF(ISERROR($V1558),"",OFFSET('Smelter Look-up'!$F$4,$V1558-4,0)))</f>
        <v/>
      </c>
      <c r="H1558" s="237" t="str">
        <f ca="1">IF(ISERROR($V1558),"",OFFSET('Smelter Look-up'!$G$4,$V1558-4,0))</f>
        <v/>
      </c>
      <c r="I1558" s="238" t="str">
        <f ca="1">IF(ISERROR($V1558),"",OFFSET('Smelter Look-up'!$H$4,$V1558-4,0))</f>
        <v/>
      </c>
      <c r="J1558" s="238" t="str">
        <f ca="1">IF(ISERROR($V1558),"",OFFSET('Smelter Look-up'!$I$4,$V1558-4,0))</f>
        <v/>
      </c>
      <c r="K1558" s="240"/>
      <c r="L1558" s="240"/>
      <c r="M1558" s="240"/>
      <c r="N1558" s="240"/>
      <c r="O1558" s="240"/>
      <c r="P1558" s="239"/>
      <c r="Q1558" s="241"/>
      <c r="R1558" s="236" t="str">
        <f ca="1">IF(ISERROR($V1558),"",OFFSET('Smelter Look-up'!$C$4,$V1558-4,0)&amp;"")</f>
        <v/>
      </c>
      <c r="S1558" s="250" t="str">
        <f t="shared" ca="1" si="72"/>
        <v/>
      </c>
      <c r="T1558" s="250" t="str">
        <f ca="1">IF(B1558="","",IF(ISERROR(MATCH($J1558,SorP!$B$1:$B$6230,0)),"",INDIRECT("'SorP'!$A$"&amp;MATCH($J1558,SorP!$B$1:$B$6230,0))))</f>
        <v/>
      </c>
      <c r="U1558" s="280"/>
      <c r="V1558" s="281" t="e">
        <f>IF(C1558="",NA(),MATCH($B1558&amp;$C1558,'Smelter Look-up'!$J:$J,0))</f>
        <v>#N/A</v>
      </c>
      <c r="W1558" s="282"/>
      <c r="X1558" s="282">
        <f t="shared" ca="1" si="73"/>
        <v>0</v>
      </c>
      <c r="Y1558" s="282"/>
      <c r="Z1558" s="282"/>
      <c r="AB1558" s="284" t="str">
        <f t="shared" si="74"/>
        <v/>
      </c>
    </row>
    <row r="1559" spans="1:28" s="283" customFormat="1" ht="20.25">
      <c r="A1559" s="235"/>
      <c r="B1559" s="236" t="str">
        <f>IF(LEN(A1559)=0,"",INDEX('Smelter Look-up'!$A:$A,MATCH($A1559,'Smelter Look-up'!$E:$E,0)))</f>
        <v/>
      </c>
      <c r="C1559" s="242" t="str">
        <f>IF(LEN(A1559)=0,"",INDEX('Smelter Look-up'!$C:$C,MATCH($A1559,'Smelter Look-up'!$E:$E,0)))</f>
        <v/>
      </c>
      <c r="D1559" s="236"/>
      <c r="E1559" s="236" t="str">
        <f ca="1">IF(ISERROR($V1559),"",OFFSET('Smelter Look-up'!$D$4,$V1559-4,0)&amp;"")</f>
        <v/>
      </c>
      <c r="F1559" s="236" t="str">
        <f ca="1">IF(ISERROR($V1559),"",OFFSET('Smelter Look-up'!$E$4,$V1559-4,0))</f>
        <v/>
      </c>
      <c r="G1559" s="236" t="str">
        <f ca="1">IF(C1559=$X$4,"Enter smelter details", IF(ISERROR($V1559),"",OFFSET('Smelter Look-up'!$F$4,$V1559-4,0)))</f>
        <v/>
      </c>
      <c r="H1559" s="237" t="str">
        <f ca="1">IF(ISERROR($V1559),"",OFFSET('Smelter Look-up'!$G$4,$V1559-4,0))</f>
        <v/>
      </c>
      <c r="I1559" s="238" t="str">
        <f ca="1">IF(ISERROR($V1559),"",OFFSET('Smelter Look-up'!$H$4,$V1559-4,0))</f>
        <v/>
      </c>
      <c r="J1559" s="238" t="str">
        <f ca="1">IF(ISERROR($V1559),"",OFFSET('Smelter Look-up'!$I$4,$V1559-4,0))</f>
        <v/>
      </c>
      <c r="K1559" s="240"/>
      <c r="L1559" s="240"/>
      <c r="M1559" s="240"/>
      <c r="N1559" s="240"/>
      <c r="O1559" s="240"/>
      <c r="P1559" s="239"/>
      <c r="Q1559" s="241"/>
      <c r="R1559" s="236" t="str">
        <f ca="1">IF(ISERROR($V1559),"",OFFSET('Smelter Look-up'!$C$4,$V1559-4,0)&amp;"")</f>
        <v/>
      </c>
      <c r="S1559" s="250" t="str">
        <f t="shared" ca="1" si="72"/>
        <v/>
      </c>
      <c r="T1559" s="250" t="str">
        <f ca="1">IF(B1559="","",IF(ISERROR(MATCH($J1559,SorP!$B$1:$B$6230,0)),"",INDIRECT("'SorP'!$A$"&amp;MATCH($J1559,SorP!$B$1:$B$6230,0))))</f>
        <v/>
      </c>
      <c r="U1559" s="280"/>
      <c r="V1559" s="281" t="e">
        <f>IF(C1559="",NA(),MATCH($B1559&amp;$C1559,'Smelter Look-up'!$J:$J,0))</f>
        <v>#N/A</v>
      </c>
      <c r="W1559" s="282"/>
      <c r="X1559" s="282">
        <f t="shared" ca="1" si="73"/>
        <v>0</v>
      </c>
      <c r="Y1559" s="282"/>
      <c r="Z1559" s="282"/>
      <c r="AB1559" s="284" t="str">
        <f t="shared" si="74"/>
        <v/>
      </c>
    </row>
    <row r="1560" spans="1:28" s="283" customFormat="1" ht="20.25">
      <c r="A1560" s="235"/>
      <c r="B1560" s="236" t="str">
        <f>IF(LEN(A1560)=0,"",INDEX('Smelter Look-up'!$A:$A,MATCH($A1560,'Smelter Look-up'!$E:$E,0)))</f>
        <v/>
      </c>
      <c r="C1560" s="242" t="str">
        <f>IF(LEN(A1560)=0,"",INDEX('Smelter Look-up'!$C:$C,MATCH($A1560,'Smelter Look-up'!$E:$E,0)))</f>
        <v/>
      </c>
      <c r="D1560" s="236"/>
      <c r="E1560" s="236" t="str">
        <f ca="1">IF(ISERROR($V1560),"",OFFSET('Smelter Look-up'!$D$4,$V1560-4,0)&amp;"")</f>
        <v/>
      </c>
      <c r="F1560" s="236" t="str">
        <f ca="1">IF(ISERROR($V1560),"",OFFSET('Smelter Look-up'!$E$4,$V1560-4,0))</f>
        <v/>
      </c>
      <c r="G1560" s="236" t="str">
        <f ca="1">IF(C1560=$X$4,"Enter smelter details", IF(ISERROR($V1560),"",OFFSET('Smelter Look-up'!$F$4,$V1560-4,0)))</f>
        <v/>
      </c>
      <c r="H1560" s="237" t="str">
        <f ca="1">IF(ISERROR($V1560),"",OFFSET('Smelter Look-up'!$G$4,$V1560-4,0))</f>
        <v/>
      </c>
      <c r="I1560" s="238" t="str">
        <f ca="1">IF(ISERROR($V1560),"",OFFSET('Smelter Look-up'!$H$4,$V1560-4,0))</f>
        <v/>
      </c>
      <c r="J1560" s="238" t="str">
        <f ca="1">IF(ISERROR($V1560),"",OFFSET('Smelter Look-up'!$I$4,$V1560-4,0))</f>
        <v/>
      </c>
      <c r="K1560" s="240"/>
      <c r="L1560" s="240"/>
      <c r="M1560" s="240"/>
      <c r="N1560" s="240"/>
      <c r="O1560" s="240"/>
      <c r="P1560" s="239"/>
      <c r="Q1560" s="241"/>
      <c r="R1560" s="236" t="str">
        <f ca="1">IF(ISERROR($V1560),"",OFFSET('Smelter Look-up'!$C$4,$V1560-4,0)&amp;"")</f>
        <v/>
      </c>
      <c r="S1560" s="250" t="str">
        <f t="shared" ca="1" si="72"/>
        <v/>
      </c>
      <c r="T1560" s="250" t="str">
        <f ca="1">IF(B1560="","",IF(ISERROR(MATCH($J1560,SorP!$B$1:$B$6230,0)),"",INDIRECT("'SorP'!$A$"&amp;MATCH($J1560,SorP!$B$1:$B$6230,0))))</f>
        <v/>
      </c>
      <c r="U1560" s="280"/>
      <c r="V1560" s="281" t="e">
        <f>IF(C1560="",NA(),MATCH($B1560&amp;$C1560,'Smelter Look-up'!$J:$J,0))</f>
        <v>#N/A</v>
      </c>
      <c r="W1560" s="282"/>
      <c r="X1560" s="282">
        <f t="shared" ca="1" si="73"/>
        <v>0</v>
      </c>
      <c r="Y1560" s="282"/>
      <c r="Z1560" s="282"/>
      <c r="AB1560" s="284" t="str">
        <f t="shared" si="74"/>
        <v/>
      </c>
    </row>
    <row r="1561" spans="1:28" s="283" customFormat="1" ht="20.25">
      <c r="A1561" s="235"/>
      <c r="B1561" s="236" t="str">
        <f>IF(LEN(A1561)=0,"",INDEX('Smelter Look-up'!$A:$A,MATCH($A1561,'Smelter Look-up'!$E:$E,0)))</f>
        <v/>
      </c>
      <c r="C1561" s="242" t="str">
        <f>IF(LEN(A1561)=0,"",INDEX('Smelter Look-up'!$C:$C,MATCH($A1561,'Smelter Look-up'!$E:$E,0)))</f>
        <v/>
      </c>
      <c r="D1561" s="236"/>
      <c r="E1561" s="236" t="str">
        <f ca="1">IF(ISERROR($V1561),"",OFFSET('Smelter Look-up'!$D$4,$V1561-4,0)&amp;"")</f>
        <v/>
      </c>
      <c r="F1561" s="236" t="str">
        <f ca="1">IF(ISERROR($V1561),"",OFFSET('Smelter Look-up'!$E$4,$V1561-4,0))</f>
        <v/>
      </c>
      <c r="G1561" s="236" t="str">
        <f ca="1">IF(C1561=$X$4,"Enter smelter details", IF(ISERROR($V1561),"",OFFSET('Smelter Look-up'!$F$4,$V1561-4,0)))</f>
        <v/>
      </c>
      <c r="H1561" s="237" t="str">
        <f ca="1">IF(ISERROR($V1561),"",OFFSET('Smelter Look-up'!$G$4,$V1561-4,0))</f>
        <v/>
      </c>
      <c r="I1561" s="238" t="str">
        <f ca="1">IF(ISERROR($V1561),"",OFFSET('Smelter Look-up'!$H$4,$V1561-4,0))</f>
        <v/>
      </c>
      <c r="J1561" s="238" t="str">
        <f ca="1">IF(ISERROR($V1561),"",OFFSET('Smelter Look-up'!$I$4,$V1561-4,0))</f>
        <v/>
      </c>
      <c r="K1561" s="240"/>
      <c r="L1561" s="240"/>
      <c r="M1561" s="240"/>
      <c r="N1561" s="240"/>
      <c r="O1561" s="240"/>
      <c r="P1561" s="239"/>
      <c r="Q1561" s="241"/>
      <c r="R1561" s="236" t="str">
        <f ca="1">IF(ISERROR($V1561),"",OFFSET('Smelter Look-up'!$C$4,$V1561-4,0)&amp;"")</f>
        <v/>
      </c>
      <c r="S1561" s="250" t="str">
        <f t="shared" ca="1" si="72"/>
        <v/>
      </c>
      <c r="T1561" s="250" t="str">
        <f ca="1">IF(B1561="","",IF(ISERROR(MATCH($J1561,SorP!$B$1:$B$6230,0)),"",INDIRECT("'SorP'!$A$"&amp;MATCH($J1561,SorP!$B$1:$B$6230,0))))</f>
        <v/>
      </c>
      <c r="U1561" s="280"/>
      <c r="V1561" s="281" t="e">
        <f>IF(C1561="",NA(),MATCH($B1561&amp;$C1561,'Smelter Look-up'!$J:$J,0))</f>
        <v>#N/A</v>
      </c>
      <c r="W1561" s="282"/>
      <c r="X1561" s="282">
        <f t="shared" ca="1" si="73"/>
        <v>0</v>
      </c>
      <c r="Y1561" s="282"/>
      <c r="Z1561" s="282"/>
      <c r="AB1561" s="284" t="str">
        <f t="shared" si="74"/>
        <v/>
      </c>
    </row>
    <row r="1562" spans="1:28" s="283" customFormat="1" ht="20.25">
      <c r="A1562" s="235"/>
      <c r="B1562" s="236" t="str">
        <f>IF(LEN(A1562)=0,"",INDEX('Smelter Look-up'!$A:$A,MATCH($A1562,'Smelter Look-up'!$E:$E,0)))</f>
        <v/>
      </c>
      <c r="C1562" s="242" t="str">
        <f>IF(LEN(A1562)=0,"",INDEX('Smelter Look-up'!$C:$C,MATCH($A1562,'Smelter Look-up'!$E:$E,0)))</f>
        <v/>
      </c>
      <c r="D1562" s="236"/>
      <c r="E1562" s="236" t="str">
        <f ca="1">IF(ISERROR($V1562),"",OFFSET('Smelter Look-up'!$D$4,$V1562-4,0)&amp;"")</f>
        <v/>
      </c>
      <c r="F1562" s="236" t="str">
        <f ca="1">IF(ISERROR($V1562),"",OFFSET('Smelter Look-up'!$E$4,$V1562-4,0))</f>
        <v/>
      </c>
      <c r="G1562" s="236" t="str">
        <f ca="1">IF(C1562=$X$4,"Enter smelter details", IF(ISERROR($V1562),"",OFFSET('Smelter Look-up'!$F$4,$V1562-4,0)))</f>
        <v/>
      </c>
      <c r="H1562" s="237" t="str">
        <f ca="1">IF(ISERROR($V1562),"",OFFSET('Smelter Look-up'!$G$4,$V1562-4,0))</f>
        <v/>
      </c>
      <c r="I1562" s="238" t="str">
        <f ca="1">IF(ISERROR($V1562),"",OFFSET('Smelter Look-up'!$H$4,$V1562-4,0))</f>
        <v/>
      </c>
      <c r="J1562" s="238" t="str">
        <f ca="1">IF(ISERROR($V1562),"",OFFSET('Smelter Look-up'!$I$4,$V1562-4,0))</f>
        <v/>
      </c>
      <c r="K1562" s="240"/>
      <c r="L1562" s="240"/>
      <c r="M1562" s="240"/>
      <c r="N1562" s="240"/>
      <c r="O1562" s="240"/>
      <c r="P1562" s="239"/>
      <c r="Q1562" s="241"/>
      <c r="R1562" s="236" t="str">
        <f ca="1">IF(ISERROR($V1562),"",OFFSET('Smelter Look-up'!$C$4,$V1562-4,0)&amp;"")</f>
        <v/>
      </c>
      <c r="S1562" s="250" t="str">
        <f t="shared" ca="1" si="72"/>
        <v/>
      </c>
      <c r="T1562" s="250" t="str">
        <f ca="1">IF(B1562="","",IF(ISERROR(MATCH($J1562,SorP!$B$1:$B$6230,0)),"",INDIRECT("'SorP'!$A$"&amp;MATCH($J1562,SorP!$B$1:$B$6230,0))))</f>
        <v/>
      </c>
      <c r="U1562" s="280"/>
      <c r="V1562" s="281" t="e">
        <f>IF(C1562="",NA(),MATCH($B1562&amp;$C1562,'Smelter Look-up'!$J:$J,0))</f>
        <v>#N/A</v>
      </c>
      <c r="W1562" s="282"/>
      <c r="X1562" s="282">
        <f t="shared" ca="1" si="73"/>
        <v>0</v>
      </c>
      <c r="Y1562" s="282"/>
      <c r="Z1562" s="282"/>
      <c r="AB1562" s="284" t="str">
        <f t="shared" si="74"/>
        <v/>
      </c>
    </row>
    <row r="1563" spans="1:28" s="283" customFormat="1" ht="20.25">
      <c r="A1563" s="235"/>
      <c r="B1563" s="236" t="str">
        <f>IF(LEN(A1563)=0,"",INDEX('Smelter Look-up'!$A:$A,MATCH($A1563,'Smelter Look-up'!$E:$E,0)))</f>
        <v/>
      </c>
      <c r="C1563" s="242" t="str">
        <f>IF(LEN(A1563)=0,"",INDEX('Smelter Look-up'!$C:$C,MATCH($A1563,'Smelter Look-up'!$E:$E,0)))</f>
        <v/>
      </c>
      <c r="D1563" s="236"/>
      <c r="E1563" s="236" t="str">
        <f ca="1">IF(ISERROR($V1563),"",OFFSET('Smelter Look-up'!$D$4,$V1563-4,0)&amp;"")</f>
        <v/>
      </c>
      <c r="F1563" s="236" t="str">
        <f ca="1">IF(ISERROR($V1563),"",OFFSET('Smelter Look-up'!$E$4,$V1563-4,0))</f>
        <v/>
      </c>
      <c r="G1563" s="236" t="str">
        <f ca="1">IF(C1563=$X$4,"Enter smelter details", IF(ISERROR($V1563),"",OFFSET('Smelter Look-up'!$F$4,$V1563-4,0)))</f>
        <v/>
      </c>
      <c r="H1563" s="237" t="str">
        <f ca="1">IF(ISERROR($V1563),"",OFFSET('Smelter Look-up'!$G$4,$V1563-4,0))</f>
        <v/>
      </c>
      <c r="I1563" s="238" t="str">
        <f ca="1">IF(ISERROR($V1563),"",OFFSET('Smelter Look-up'!$H$4,$V1563-4,0))</f>
        <v/>
      </c>
      <c r="J1563" s="238" t="str">
        <f ca="1">IF(ISERROR($V1563),"",OFFSET('Smelter Look-up'!$I$4,$V1563-4,0))</f>
        <v/>
      </c>
      <c r="K1563" s="240"/>
      <c r="L1563" s="240"/>
      <c r="M1563" s="240"/>
      <c r="N1563" s="240"/>
      <c r="O1563" s="240"/>
      <c r="P1563" s="239"/>
      <c r="Q1563" s="241"/>
      <c r="R1563" s="236" t="str">
        <f ca="1">IF(ISERROR($V1563),"",OFFSET('Smelter Look-up'!$C$4,$V1563-4,0)&amp;"")</f>
        <v/>
      </c>
      <c r="S1563" s="250" t="str">
        <f t="shared" ca="1" si="72"/>
        <v/>
      </c>
      <c r="T1563" s="250" t="str">
        <f ca="1">IF(B1563="","",IF(ISERROR(MATCH($J1563,SorP!$B$1:$B$6230,0)),"",INDIRECT("'SorP'!$A$"&amp;MATCH($J1563,SorP!$B$1:$B$6230,0))))</f>
        <v/>
      </c>
      <c r="U1563" s="280"/>
      <c r="V1563" s="281" t="e">
        <f>IF(C1563="",NA(),MATCH($B1563&amp;$C1563,'Smelter Look-up'!$J:$J,0))</f>
        <v>#N/A</v>
      </c>
      <c r="W1563" s="282"/>
      <c r="X1563" s="282">
        <f t="shared" ca="1" si="73"/>
        <v>0</v>
      </c>
      <c r="Y1563" s="282"/>
      <c r="Z1563" s="282"/>
      <c r="AB1563" s="284" t="str">
        <f t="shared" si="74"/>
        <v/>
      </c>
    </row>
    <row r="1564" spans="1:28" s="283" customFormat="1" ht="20.25">
      <c r="A1564" s="235"/>
      <c r="B1564" s="236" t="str">
        <f>IF(LEN(A1564)=0,"",INDEX('Smelter Look-up'!$A:$A,MATCH($A1564,'Smelter Look-up'!$E:$E,0)))</f>
        <v/>
      </c>
      <c r="C1564" s="242" t="str">
        <f>IF(LEN(A1564)=0,"",INDEX('Smelter Look-up'!$C:$C,MATCH($A1564,'Smelter Look-up'!$E:$E,0)))</f>
        <v/>
      </c>
      <c r="D1564" s="236"/>
      <c r="E1564" s="236" t="str">
        <f ca="1">IF(ISERROR($V1564),"",OFFSET('Smelter Look-up'!$D$4,$V1564-4,0)&amp;"")</f>
        <v/>
      </c>
      <c r="F1564" s="236" t="str">
        <f ca="1">IF(ISERROR($V1564),"",OFFSET('Smelter Look-up'!$E$4,$V1564-4,0))</f>
        <v/>
      </c>
      <c r="G1564" s="236" t="str">
        <f ca="1">IF(C1564=$X$4,"Enter smelter details", IF(ISERROR($V1564),"",OFFSET('Smelter Look-up'!$F$4,$V1564-4,0)))</f>
        <v/>
      </c>
      <c r="H1564" s="237" t="str">
        <f ca="1">IF(ISERROR($V1564),"",OFFSET('Smelter Look-up'!$G$4,$V1564-4,0))</f>
        <v/>
      </c>
      <c r="I1564" s="238" t="str">
        <f ca="1">IF(ISERROR($V1564),"",OFFSET('Smelter Look-up'!$H$4,$V1564-4,0))</f>
        <v/>
      </c>
      <c r="J1564" s="238" t="str">
        <f ca="1">IF(ISERROR($V1564),"",OFFSET('Smelter Look-up'!$I$4,$V1564-4,0))</f>
        <v/>
      </c>
      <c r="K1564" s="240"/>
      <c r="L1564" s="240"/>
      <c r="M1564" s="240"/>
      <c r="N1564" s="240"/>
      <c r="O1564" s="240"/>
      <c r="P1564" s="239"/>
      <c r="Q1564" s="241"/>
      <c r="R1564" s="236" t="str">
        <f ca="1">IF(ISERROR($V1564),"",OFFSET('Smelter Look-up'!$C$4,$V1564-4,0)&amp;"")</f>
        <v/>
      </c>
      <c r="S1564" s="250" t="str">
        <f t="shared" ca="1" si="72"/>
        <v/>
      </c>
      <c r="T1564" s="250" t="str">
        <f ca="1">IF(B1564="","",IF(ISERROR(MATCH($J1564,SorP!$B$1:$B$6230,0)),"",INDIRECT("'SorP'!$A$"&amp;MATCH($J1564,SorP!$B$1:$B$6230,0))))</f>
        <v/>
      </c>
      <c r="U1564" s="280"/>
      <c r="V1564" s="281" t="e">
        <f>IF(C1564="",NA(),MATCH($B1564&amp;$C1564,'Smelter Look-up'!$J:$J,0))</f>
        <v>#N/A</v>
      </c>
      <c r="W1564" s="282"/>
      <c r="X1564" s="282">
        <f t="shared" ca="1" si="73"/>
        <v>0</v>
      </c>
      <c r="Y1564" s="282"/>
      <c r="Z1564" s="282"/>
      <c r="AB1564" s="284" t="str">
        <f t="shared" si="74"/>
        <v/>
      </c>
    </row>
    <row r="1565" spans="1:28" s="283" customFormat="1" ht="20.25">
      <c r="A1565" s="235"/>
      <c r="B1565" s="236" t="str">
        <f>IF(LEN(A1565)=0,"",INDEX('Smelter Look-up'!$A:$A,MATCH($A1565,'Smelter Look-up'!$E:$E,0)))</f>
        <v/>
      </c>
      <c r="C1565" s="242" t="str">
        <f>IF(LEN(A1565)=0,"",INDEX('Smelter Look-up'!$C:$C,MATCH($A1565,'Smelter Look-up'!$E:$E,0)))</f>
        <v/>
      </c>
      <c r="D1565" s="236"/>
      <c r="E1565" s="236" t="str">
        <f ca="1">IF(ISERROR($V1565),"",OFFSET('Smelter Look-up'!$D$4,$V1565-4,0)&amp;"")</f>
        <v/>
      </c>
      <c r="F1565" s="236" t="str">
        <f ca="1">IF(ISERROR($V1565),"",OFFSET('Smelter Look-up'!$E$4,$V1565-4,0))</f>
        <v/>
      </c>
      <c r="G1565" s="236" t="str">
        <f ca="1">IF(C1565=$X$4,"Enter smelter details", IF(ISERROR($V1565),"",OFFSET('Smelter Look-up'!$F$4,$V1565-4,0)))</f>
        <v/>
      </c>
      <c r="H1565" s="237" t="str">
        <f ca="1">IF(ISERROR($V1565),"",OFFSET('Smelter Look-up'!$G$4,$V1565-4,0))</f>
        <v/>
      </c>
      <c r="I1565" s="238" t="str">
        <f ca="1">IF(ISERROR($V1565),"",OFFSET('Smelter Look-up'!$H$4,$V1565-4,0))</f>
        <v/>
      </c>
      <c r="J1565" s="238" t="str">
        <f ca="1">IF(ISERROR($V1565),"",OFFSET('Smelter Look-up'!$I$4,$V1565-4,0))</f>
        <v/>
      </c>
      <c r="K1565" s="240"/>
      <c r="L1565" s="240"/>
      <c r="M1565" s="240"/>
      <c r="N1565" s="240"/>
      <c r="O1565" s="240"/>
      <c r="P1565" s="239"/>
      <c r="Q1565" s="241"/>
      <c r="R1565" s="236" t="str">
        <f ca="1">IF(ISERROR($V1565),"",OFFSET('Smelter Look-up'!$C$4,$V1565-4,0)&amp;"")</f>
        <v/>
      </c>
      <c r="S1565" s="250" t="str">
        <f t="shared" ca="1" si="72"/>
        <v/>
      </c>
      <c r="T1565" s="250" t="str">
        <f ca="1">IF(B1565="","",IF(ISERROR(MATCH($J1565,SorP!$B$1:$B$6230,0)),"",INDIRECT("'SorP'!$A$"&amp;MATCH($J1565,SorP!$B$1:$B$6230,0))))</f>
        <v/>
      </c>
      <c r="U1565" s="280"/>
      <c r="V1565" s="281" t="e">
        <f>IF(C1565="",NA(),MATCH($B1565&amp;$C1565,'Smelter Look-up'!$J:$J,0))</f>
        <v>#N/A</v>
      </c>
      <c r="W1565" s="282"/>
      <c r="X1565" s="282">
        <f t="shared" ca="1" si="73"/>
        <v>0</v>
      </c>
      <c r="Y1565" s="282"/>
      <c r="Z1565" s="282"/>
      <c r="AB1565" s="284" t="str">
        <f t="shared" si="74"/>
        <v/>
      </c>
    </row>
    <row r="1566" spans="1:28" s="283" customFormat="1" ht="20.25">
      <c r="A1566" s="235"/>
      <c r="B1566" s="236" t="str">
        <f>IF(LEN(A1566)=0,"",INDEX('Smelter Look-up'!$A:$A,MATCH($A1566,'Smelter Look-up'!$E:$E,0)))</f>
        <v/>
      </c>
      <c r="C1566" s="242" t="str">
        <f>IF(LEN(A1566)=0,"",INDEX('Smelter Look-up'!$C:$C,MATCH($A1566,'Smelter Look-up'!$E:$E,0)))</f>
        <v/>
      </c>
      <c r="D1566" s="236"/>
      <c r="E1566" s="236" t="str">
        <f ca="1">IF(ISERROR($V1566),"",OFFSET('Smelter Look-up'!$D$4,$V1566-4,0)&amp;"")</f>
        <v/>
      </c>
      <c r="F1566" s="236" t="str">
        <f ca="1">IF(ISERROR($V1566),"",OFFSET('Smelter Look-up'!$E$4,$V1566-4,0))</f>
        <v/>
      </c>
      <c r="G1566" s="236" t="str">
        <f ca="1">IF(C1566=$X$4,"Enter smelter details", IF(ISERROR($V1566),"",OFFSET('Smelter Look-up'!$F$4,$V1566-4,0)))</f>
        <v/>
      </c>
      <c r="H1566" s="237" t="str">
        <f ca="1">IF(ISERROR($V1566),"",OFFSET('Smelter Look-up'!$G$4,$V1566-4,0))</f>
        <v/>
      </c>
      <c r="I1566" s="238" t="str">
        <f ca="1">IF(ISERROR($V1566),"",OFFSET('Smelter Look-up'!$H$4,$V1566-4,0))</f>
        <v/>
      </c>
      <c r="J1566" s="238" t="str">
        <f ca="1">IF(ISERROR($V1566),"",OFFSET('Smelter Look-up'!$I$4,$V1566-4,0))</f>
        <v/>
      </c>
      <c r="K1566" s="240"/>
      <c r="L1566" s="240"/>
      <c r="M1566" s="240"/>
      <c r="N1566" s="240"/>
      <c r="O1566" s="240"/>
      <c r="P1566" s="239"/>
      <c r="Q1566" s="241"/>
      <c r="R1566" s="236" t="str">
        <f ca="1">IF(ISERROR($V1566),"",OFFSET('Smelter Look-up'!$C$4,$V1566-4,0)&amp;"")</f>
        <v/>
      </c>
      <c r="S1566" s="250" t="str">
        <f t="shared" ca="1" si="72"/>
        <v/>
      </c>
      <c r="T1566" s="250" t="str">
        <f ca="1">IF(B1566="","",IF(ISERROR(MATCH($J1566,SorP!$B$1:$B$6230,0)),"",INDIRECT("'SorP'!$A$"&amp;MATCH($J1566,SorP!$B$1:$B$6230,0))))</f>
        <v/>
      </c>
      <c r="U1566" s="280"/>
      <c r="V1566" s="281" t="e">
        <f>IF(C1566="",NA(),MATCH($B1566&amp;$C1566,'Smelter Look-up'!$J:$J,0))</f>
        <v>#N/A</v>
      </c>
      <c r="W1566" s="282"/>
      <c r="X1566" s="282">
        <f t="shared" ca="1" si="73"/>
        <v>0</v>
      </c>
      <c r="Y1566" s="282"/>
      <c r="Z1566" s="282"/>
      <c r="AB1566" s="284" t="str">
        <f t="shared" si="74"/>
        <v/>
      </c>
    </row>
    <row r="1567" spans="1:28" s="283" customFormat="1" ht="20.25">
      <c r="A1567" s="235"/>
      <c r="B1567" s="236" t="str">
        <f>IF(LEN(A1567)=0,"",INDEX('Smelter Look-up'!$A:$A,MATCH($A1567,'Smelter Look-up'!$E:$E,0)))</f>
        <v/>
      </c>
      <c r="C1567" s="242" t="str">
        <f>IF(LEN(A1567)=0,"",INDEX('Smelter Look-up'!$C:$C,MATCH($A1567,'Smelter Look-up'!$E:$E,0)))</f>
        <v/>
      </c>
      <c r="D1567" s="236"/>
      <c r="E1567" s="236" t="str">
        <f ca="1">IF(ISERROR($V1567),"",OFFSET('Smelter Look-up'!$D$4,$V1567-4,0)&amp;"")</f>
        <v/>
      </c>
      <c r="F1567" s="236" t="str">
        <f ca="1">IF(ISERROR($V1567),"",OFFSET('Smelter Look-up'!$E$4,$V1567-4,0))</f>
        <v/>
      </c>
      <c r="G1567" s="236" t="str">
        <f ca="1">IF(C1567=$X$4,"Enter smelter details", IF(ISERROR($V1567),"",OFFSET('Smelter Look-up'!$F$4,$V1567-4,0)))</f>
        <v/>
      </c>
      <c r="H1567" s="237" t="str">
        <f ca="1">IF(ISERROR($V1567),"",OFFSET('Smelter Look-up'!$G$4,$V1567-4,0))</f>
        <v/>
      </c>
      <c r="I1567" s="238" t="str">
        <f ca="1">IF(ISERROR($V1567),"",OFFSET('Smelter Look-up'!$H$4,$V1567-4,0))</f>
        <v/>
      </c>
      <c r="J1567" s="238" t="str">
        <f ca="1">IF(ISERROR($V1567),"",OFFSET('Smelter Look-up'!$I$4,$V1567-4,0))</f>
        <v/>
      </c>
      <c r="K1567" s="240"/>
      <c r="L1567" s="240"/>
      <c r="M1567" s="240"/>
      <c r="N1567" s="240"/>
      <c r="O1567" s="240"/>
      <c r="P1567" s="239"/>
      <c r="Q1567" s="241"/>
      <c r="R1567" s="236" t="str">
        <f ca="1">IF(ISERROR($V1567),"",OFFSET('Smelter Look-up'!$C$4,$V1567-4,0)&amp;"")</f>
        <v/>
      </c>
      <c r="S1567" s="250" t="str">
        <f t="shared" ca="1" si="72"/>
        <v/>
      </c>
      <c r="T1567" s="250" t="str">
        <f ca="1">IF(B1567="","",IF(ISERROR(MATCH($J1567,SorP!$B$1:$B$6230,0)),"",INDIRECT("'SorP'!$A$"&amp;MATCH($J1567,SorP!$B$1:$B$6230,0))))</f>
        <v/>
      </c>
      <c r="U1567" s="280"/>
      <c r="V1567" s="281" t="e">
        <f>IF(C1567="",NA(),MATCH($B1567&amp;$C1567,'Smelter Look-up'!$J:$J,0))</f>
        <v>#N/A</v>
      </c>
      <c r="W1567" s="282"/>
      <c r="X1567" s="282">
        <f t="shared" ca="1" si="73"/>
        <v>0</v>
      </c>
      <c r="Y1567" s="282"/>
      <c r="Z1567" s="282"/>
      <c r="AB1567" s="284" t="str">
        <f t="shared" si="74"/>
        <v/>
      </c>
    </row>
    <row r="1568" spans="1:28" s="283" customFormat="1" ht="20.25">
      <c r="A1568" s="235"/>
      <c r="B1568" s="236" t="str">
        <f>IF(LEN(A1568)=0,"",INDEX('Smelter Look-up'!$A:$A,MATCH($A1568,'Smelter Look-up'!$E:$E,0)))</f>
        <v/>
      </c>
      <c r="C1568" s="242" t="str">
        <f>IF(LEN(A1568)=0,"",INDEX('Smelter Look-up'!$C:$C,MATCH($A1568,'Smelter Look-up'!$E:$E,0)))</f>
        <v/>
      </c>
      <c r="D1568" s="236"/>
      <c r="E1568" s="236" t="str">
        <f ca="1">IF(ISERROR($V1568),"",OFFSET('Smelter Look-up'!$D$4,$V1568-4,0)&amp;"")</f>
        <v/>
      </c>
      <c r="F1568" s="236" t="str">
        <f ca="1">IF(ISERROR($V1568),"",OFFSET('Smelter Look-up'!$E$4,$V1568-4,0))</f>
        <v/>
      </c>
      <c r="G1568" s="236" t="str">
        <f ca="1">IF(C1568=$X$4,"Enter smelter details", IF(ISERROR($V1568),"",OFFSET('Smelter Look-up'!$F$4,$V1568-4,0)))</f>
        <v/>
      </c>
      <c r="H1568" s="237" t="str">
        <f ca="1">IF(ISERROR($V1568),"",OFFSET('Smelter Look-up'!$G$4,$V1568-4,0))</f>
        <v/>
      </c>
      <c r="I1568" s="238" t="str">
        <f ca="1">IF(ISERROR($V1568),"",OFFSET('Smelter Look-up'!$H$4,$V1568-4,0))</f>
        <v/>
      </c>
      <c r="J1568" s="238" t="str">
        <f ca="1">IF(ISERROR($V1568),"",OFFSET('Smelter Look-up'!$I$4,$V1568-4,0))</f>
        <v/>
      </c>
      <c r="K1568" s="240"/>
      <c r="L1568" s="240"/>
      <c r="M1568" s="240"/>
      <c r="N1568" s="240"/>
      <c r="O1568" s="240"/>
      <c r="P1568" s="239"/>
      <c r="Q1568" s="241"/>
      <c r="R1568" s="236" t="str">
        <f ca="1">IF(ISERROR($V1568),"",OFFSET('Smelter Look-up'!$C$4,$V1568-4,0)&amp;"")</f>
        <v/>
      </c>
      <c r="S1568" s="250" t="str">
        <f t="shared" ca="1" si="72"/>
        <v/>
      </c>
      <c r="T1568" s="250" t="str">
        <f ca="1">IF(B1568="","",IF(ISERROR(MATCH($J1568,SorP!$B$1:$B$6230,0)),"",INDIRECT("'SorP'!$A$"&amp;MATCH($J1568,SorP!$B$1:$B$6230,0))))</f>
        <v/>
      </c>
      <c r="U1568" s="280"/>
      <c r="V1568" s="281" t="e">
        <f>IF(C1568="",NA(),MATCH($B1568&amp;$C1568,'Smelter Look-up'!$J:$J,0))</f>
        <v>#N/A</v>
      </c>
      <c r="W1568" s="282"/>
      <c r="X1568" s="282">
        <f t="shared" ca="1" si="73"/>
        <v>0</v>
      </c>
      <c r="Y1568" s="282"/>
      <c r="Z1568" s="282"/>
      <c r="AB1568" s="284" t="str">
        <f t="shared" si="74"/>
        <v/>
      </c>
    </row>
    <row r="1569" spans="1:28" s="283" customFormat="1" ht="20.25">
      <c r="A1569" s="235"/>
      <c r="B1569" s="236" t="str">
        <f>IF(LEN(A1569)=0,"",INDEX('Smelter Look-up'!$A:$A,MATCH($A1569,'Smelter Look-up'!$E:$E,0)))</f>
        <v/>
      </c>
      <c r="C1569" s="242" t="str">
        <f>IF(LEN(A1569)=0,"",INDEX('Smelter Look-up'!$C:$C,MATCH($A1569,'Smelter Look-up'!$E:$E,0)))</f>
        <v/>
      </c>
      <c r="D1569" s="236"/>
      <c r="E1569" s="236" t="str">
        <f ca="1">IF(ISERROR($V1569),"",OFFSET('Smelter Look-up'!$D$4,$V1569-4,0)&amp;"")</f>
        <v/>
      </c>
      <c r="F1569" s="236" t="str">
        <f ca="1">IF(ISERROR($V1569),"",OFFSET('Smelter Look-up'!$E$4,$V1569-4,0))</f>
        <v/>
      </c>
      <c r="G1569" s="236" t="str">
        <f ca="1">IF(C1569=$X$4,"Enter smelter details", IF(ISERROR($V1569),"",OFFSET('Smelter Look-up'!$F$4,$V1569-4,0)))</f>
        <v/>
      </c>
      <c r="H1569" s="237" t="str">
        <f ca="1">IF(ISERROR($V1569),"",OFFSET('Smelter Look-up'!$G$4,$V1569-4,0))</f>
        <v/>
      </c>
      <c r="I1569" s="238" t="str">
        <f ca="1">IF(ISERROR($V1569),"",OFFSET('Smelter Look-up'!$H$4,$V1569-4,0))</f>
        <v/>
      </c>
      <c r="J1569" s="238" t="str">
        <f ca="1">IF(ISERROR($V1569),"",OFFSET('Smelter Look-up'!$I$4,$V1569-4,0))</f>
        <v/>
      </c>
      <c r="K1569" s="240"/>
      <c r="L1569" s="240"/>
      <c r="M1569" s="240"/>
      <c r="N1569" s="240"/>
      <c r="O1569" s="240"/>
      <c r="P1569" s="239"/>
      <c r="Q1569" s="241"/>
      <c r="R1569" s="236" t="str">
        <f ca="1">IF(ISERROR($V1569),"",OFFSET('Smelter Look-up'!$C$4,$V1569-4,0)&amp;"")</f>
        <v/>
      </c>
      <c r="S1569" s="250" t="str">
        <f t="shared" ca="1" si="72"/>
        <v/>
      </c>
      <c r="T1569" s="250" t="str">
        <f ca="1">IF(B1569="","",IF(ISERROR(MATCH($J1569,SorP!$B$1:$B$6230,0)),"",INDIRECT("'SorP'!$A$"&amp;MATCH($J1569,SorP!$B$1:$B$6230,0))))</f>
        <v/>
      </c>
      <c r="U1569" s="280"/>
      <c r="V1569" s="281" t="e">
        <f>IF(C1569="",NA(),MATCH($B1569&amp;$C1569,'Smelter Look-up'!$J:$J,0))</f>
        <v>#N/A</v>
      </c>
      <c r="W1569" s="282"/>
      <c r="X1569" s="282">
        <f t="shared" ca="1" si="73"/>
        <v>0</v>
      </c>
      <c r="Y1569" s="282"/>
      <c r="Z1569" s="282"/>
      <c r="AB1569" s="284" t="str">
        <f t="shared" si="74"/>
        <v/>
      </c>
    </row>
    <row r="1570" spans="1:28" s="283" customFormat="1" ht="20.25">
      <c r="A1570" s="235"/>
      <c r="B1570" s="236" t="str">
        <f>IF(LEN(A1570)=0,"",INDEX('Smelter Look-up'!$A:$A,MATCH($A1570,'Smelter Look-up'!$E:$E,0)))</f>
        <v/>
      </c>
      <c r="C1570" s="242" t="str">
        <f>IF(LEN(A1570)=0,"",INDEX('Smelter Look-up'!$C:$C,MATCH($A1570,'Smelter Look-up'!$E:$E,0)))</f>
        <v/>
      </c>
      <c r="D1570" s="236"/>
      <c r="E1570" s="236" t="str">
        <f ca="1">IF(ISERROR($V1570),"",OFFSET('Smelter Look-up'!$D$4,$V1570-4,0)&amp;"")</f>
        <v/>
      </c>
      <c r="F1570" s="236" t="str">
        <f ca="1">IF(ISERROR($V1570),"",OFFSET('Smelter Look-up'!$E$4,$V1570-4,0))</f>
        <v/>
      </c>
      <c r="G1570" s="236" t="str">
        <f ca="1">IF(C1570=$X$4,"Enter smelter details", IF(ISERROR($V1570),"",OFFSET('Smelter Look-up'!$F$4,$V1570-4,0)))</f>
        <v/>
      </c>
      <c r="H1570" s="237" t="str">
        <f ca="1">IF(ISERROR($V1570),"",OFFSET('Smelter Look-up'!$G$4,$V1570-4,0))</f>
        <v/>
      </c>
      <c r="I1570" s="238" t="str">
        <f ca="1">IF(ISERROR($V1570),"",OFFSET('Smelter Look-up'!$H$4,$V1570-4,0))</f>
        <v/>
      </c>
      <c r="J1570" s="238" t="str">
        <f ca="1">IF(ISERROR($V1570),"",OFFSET('Smelter Look-up'!$I$4,$V1570-4,0))</f>
        <v/>
      </c>
      <c r="K1570" s="240"/>
      <c r="L1570" s="240"/>
      <c r="M1570" s="240"/>
      <c r="N1570" s="240"/>
      <c r="O1570" s="240"/>
      <c r="P1570" s="239"/>
      <c r="Q1570" s="241"/>
      <c r="R1570" s="236" t="str">
        <f ca="1">IF(ISERROR($V1570),"",OFFSET('Smelter Look-up'!$C$4,$V1570-4,0)&amp;"")</f>
        <v/>
      </c>
      <c r="S1570" s="250" t="str">
        <f t="shared" ca="1" si="72"/>
        <v/>
      </c>
      <c r="T1570" s="250" t="str">
        <f ca="1">IF(B1570="","",IF(ISERROR(MATCH($J1570,SorP!$B$1:$B$6230,0)),"",INDIRECT("'SorP'!$A$"&amp;MATCH($J1570,SorP!$B$1:$B$6230,0))))</f>
        <v/>
      </c>
      <c r="U1570" s="280"/>
      <c r="V1570" s="281" t="e">
        <f>IF(C1570="",NA(),MATCH($B1570&amp;$C1570,'Smelter Look-up'!$J:$J,0))</f>
        <v>#N/A</v>
      </c>
      <c r="W1570" s="282"/>
      <c r="X1570" s="282">
        <f t="shared" ca="1" si="73"/>
        <v>0</v>
      </c>
      <c r="Y1570" s="282"/>
      <c r="Z1570" s="282"/>
      <c r="AB1570" s="284" t="str">
        <f t="shared" si="74"/>
        <v/>
      </c>
    </row>
    <row r="1571" spans="1:28" s="283" customFormat="1" ht="20.25">
      <c r="A1571" s="235"/>
      <c r="B1571" s="236" t="str">
        <f>IF(LEN(A1571)=0,"",INDEX('Smelter Look-up'!$A:$A,MATCH($A1571,'Smelter Look-up'!$E:$E,0)))</f>
        <v/>
      </c>
      <c r="C1571" s="242" t="str">
        <f>IF(LEN(A1571)=0,"",INDEX('Smelter Look-up'!$C:$C,MATCH($A1571,'Smelter Look-up'!$E:$E,0)))</f>
        <v/>
      </c>
      <c r="D1571" s="236"/>
      <c r="E1571" s="236" t="str">
        <f ca="1">IF(ISERROR($V1571),"",OFFSET('Smelter Look-up'!$D$4,$V1571-4,0)&amp;"")</f>
        <v/>
      </c>
      <c r="F1571" s="236" t="str">
        <f ca="1">IF(ISERROR($V1571),"",OFFSET('Smelter Look-up'!$E$4,$V1571-4,0))</f>
        <v/>
      </c>
      <c r="G1571" s="236" t="str">
        <f ca="1">IF(C1571=$X$4,"Enter smelter details", IF(ISERROR($V1571),"",OFFSET('Smelter Look-up'!$F$4,$V1571-4,0)))</f>
        <v/>
      </c>
      <c r="H1571" s="237" t="str">
        <f ca="1">IF(ISERROR($V1571),"",OFFSET('Smelter Look-up'!$G$4,$V1571-4,0))</f>
        <v/>
      </c>
      <c r="I1571" s="238" t="str">
        <f ca="1">IF(ISERROR($V1571),"",OFFSET('Smelter Look-up'!$H$4,$V1571-4,0))</f>
        <v/>
      </c>
      <c r="J1571" s="238" t="str">
        <f ca="1">IF(ISERROR($V1571),"",OFFSET('Smelter Look-up'!$I$4,$V1571-4,0))</f>
        <v/>
      </c>
      <c r="K1571" s="240"/>
      <c r="L1571" s="240"/>
      <c r="M1571" s="240"/>
      <c r="N1571" s="240"/>
      <c r="O1571" s="240"/>
      <c r="P1571" s="239"/>
      <c r="Q1571" s="241"/>
      <c r="R1571" s="236" t="str">
        <f ca="1">IF(ISERROR($V1571),"",OFFSET('Smelter Look-up'!$C$4,$V1571-4,0)&amp;"")</f>
        <v/>
      </c>
      <c r="S1571" s="250" t="str">
        <f t="shared" ca="1" si="72"/>
        <v/>
      </c>
      <c r="T1571" s="250" t="str">
        <f ca="1">IF(B1571="","",IF(ISERROR(MATCH($J1571,SorP!$B$1:$B$6230,0)),"",INDIRECT("'SorP'!$A$"&amp;MATCH($J1571,SorP!$B$1:$B$6230,0))))</f>
        <v/>
      </c>
      <c r="U1571" s="280"/>
      <c r="V1571" s="281" t="e">
        <f>IF(C1571="",NA(),MATCH($B1571&amp;$C1571,'Smelter Look-up'!$J:$J,0))</f>
        <v>#N/A</v>
      </c>
      <c r="W1571" s="282"/>
      <c r="X1571" s="282">
        <f t="shared" ca="1" si="73"/>
        <v>0</v>
      </c>
      <c r="Y1571" s="282"/>
      <c r="Z1571" s="282"/>
      <c r="AB1571" s="284" t="str">
        <f t="shared" si="74"/>
        <v/>
      </c>
    </row>
    <row r="1572" spans="1:28" s="283" customFormat="1" ht="20.25">
      <c r="A1572" s="235"/>
      <c r="B1572" s="236" t="str">
        <f>IF(LEN(A1572)=0,"",INDEX('Smelter Look-up'!$A:$A,MATCH($A1572,'Smelter Look-up'!$E:$E,0)))</f>
        <v/>
      </c>
      <c r="C1572" s="242" t="str">
        <f>IF(LEN(A1572)=0,"",INDEX('Smelter Look-up'!$C:$C,MATCH($A1572,'Smelter Look-up'!$E:$E,0)))</f>
        <v/>
      </c>
      <c r="D1572" s="236"/>
      <c r="E1572" s="236" t="str">
        <f ca="1">IF(ISERROR($V1572),"",OFFSET('Smelter Look-up'!$D$4,$V1572-4,0)&amp;"")</f>
        <v/>
      </c>
      <c r="F1572" s="236" t="str">
        <f ca="1">IF(ISERROR($V1572),"",OFFSET('Smelter Look-up'!$E$4,$V1572-4,0))</f>
        <v/>
      </c>
      <c r="G1572" s="236" t="str">
        <f ca="1">IF(C1572=$X$4,"Enter smelter details", IF(ISERROR($V1572),"",OFFSET('Smelter Look-up'!$F$4,$V1572-4,0)))</f>
        <v/>
      </c>
      <c r="H1572" s="237" t="str">
        <f ca="1">IF(ISERROR($V1572),"",OFFSET('Smelter Look-up'!$G$4,$V1572-4,0))</f>
        <v/>
      </c>
      <c r="I1572" s="238" t="str">
        <f ca="1">IF(ISERROR($V1572),"",OFFSET('Smelter Look-up'!$H$4,$V1572-4,0))</f>
        <v/>
      </c>
      <c r="J1572" s="238" t="str">
        <f ca="1">IF(ISERROR($V1572),"",OFFSET('Smelter Look-up'!$I$4,$V1572-4,0))</f>
        <v/>
      </c>
      <c r="K1572" s="240"/>
      <c r="L1572" s="240"/>
      <c r="M1572" s="240"/>
      <c r="N1572" s="240"/>
      <c r="O1572" s="240"/>
      <c r="P1572" s="239"/>
      <c r="Q1572" s="241"/>
      <c r="R1572" s="236" t="str">
        <f ca="1">IF(ISERROR($V1572),"",OFFSET('Smelter Look-up'!$C$4,$V1572-4,0)&amp;"")</f>
        <v/>
      </c>
      <c r="S1572" s="250" t="str">
        <f t="shared" ca="1" si="72"/>
        <v/>
      </c>
      <c r="T1572" s="250" t="str">
        <f ca="1">IF(B1572="","",IF(ISERROR(MATCH($J1572,SorP!$B$1:$B$6230,0)),"",INDIRECT("'SorP'!$A$"&amp;MATCH($J1572,SorP!$B$1:$B$6230,0))))</f>
        <v/>
      </c>
      <c r="U1572" s="280"/>
      <c r="V1572" s="281" t="e">
        <f>IF(C1572="",NA(),MATCH($B1572&amp;$C1572,'Smelter Look-up'!$J:$J,0))</f>
        <v>#N/A</v>
      </c>
      <c r="W1572" s="282"/>
      <c r="X1572" s="282">
        <f t="shared" ca="1" si="73"/>
        <v>0</v>
      </c>
      <c r="Y1572" s="282"/>
      <c r="Z1572" s="282"/>
      <c r="AB1572" s="284" t="str">
        <f t="shared" si="74"/>
        <v/>
      </c>
    </row>
    <row r="1573" spans="1:28" s="283" customFormat="1" ht="20.25">
      <c r="A1573" s="235"/>
      <c r="B1573" s="236" t="str">
        <f>IF(LEN(A1573)=0,"",INDEX('Smelter Look-up'!$A:$A,MATCH($A1573,'Smelter Look-up'!$E:$E,0)))</f>
        <v/>
      </c>
      <c r="C1573" s="242" t="str">
        <f>IF(LEN(A1573)=0,"",INDEX('Smelter Look-up'!$C:$C,MATCH($A1573,'Smelter Look-up'!$E:$E,0)))</f>
        <v/>
      </c>
      <c r="D1573" s="236"/>
      <c r="E1573" s="236" t="str">
        <f ca="1">IF(ISERROR($V1573),"",OFFSET('Smelter Look-up'!$D$4,$V1573-4,0)&amp;"")</f>
        <v/>
      </c>
      <c r="F1573" s="236" t="str">
        <f ca="1">IF(ISERROR($V1573),"",OFFSET('Smelter Look-up'!$E$4,$V1573-4,0))</f>
        <v/>
      </c>
      <c r="G1573" s="236" t="str">
        <f ca="1">IF(C1573=$X$4,"Enter smelter details", IF(ISERROR($V1573),"",OFFSET('Smelter Look-up'!$F$4,$V1573-4,0)))</f>
        <v/>
      </c>
      <c r="H1573" s="237" t="str">
        <f ca="1">IF(ISERROR($V1573),"",OFFSET('Smelter Look-up'!$G$4,$V1573-4,0))</f>
        <v/>
      </c>
      <c r="I1573" s="238" t="str">
        <f ca="1">IF(ISERROR($V1573),"",OFFSET('Smelter Look-up'!$H$4,$V1573-4,0))</f>
        <v/>
      </c>
      <c r="J1573" s="238" t="str">
        <f ca="1">IF(ISERROR($V1573),"",OFFSET('Smelter Look-up'!$I$4,$V1573-4,0))</f>
        <v/>
      </c>
      <c r="K1573" s="240"/>
      <c r="L1573" s="240"/>
      <c r="M1573" s="240"/>
      <c r="N1573" s="240"/>
      <c r="O1573" s="240"/>
      <c r="P1573" s="239"/>
      <c r="Q1573" s="241"/>
      <c r="R1573" s="236" t="str">
        <f ca="1">IF(ISERROR($V1573),"",OFFSET('Smelter Look-up'!$C$4,$V1573-4,0)&amp;"")</f>
        <v/>
      </c>
      <c r="S1573" s="250" t="str">
        <f t="shared" ca="1" si="72"/>
        <v/>
      </c>
      <c r="T1573" s="250" t="str">
        <f ca="1">IF(B1573="","",IF(ISERROR(MATCH($J1573,SorP!$B$1:$B$6230,0)),"",INDIRECT("'SorP'!$A$"&amp;MATCH($J1573,SorP!$B$1:$B$6230,0))))</f>
        <v/>
      </c>
      <c r="U1573" s="280"/>
      <c r="V1573" s="281" t="e">
        <f>IF(C1573="",NA(),MATCH($B1573&amp;$C1573,'Smelter Look-up'!$J:$J,0))</f>
        <v>#N/A</v>
      </c>
      <c r="W1573" s="282"/>
      <c r="X1573" s="282">
        <f t="shared" ca="1" si="73"/>
        <v>0</v>
      </c>
      <c r="Y1573" s="282"/>
      <c r="Z1573" s="282"/>
      <c r="AB1573" s="284" t="str">
        <f t="shared" si="74"/>
        <v/>
      </c>
    </row>
    <row r="1574" spans="1:28" s="283" customFormat="1" ht="20.25">
      <c r="A1574" s="235"/>
      <c r="B1574" s="236" t="str">
        <f>IF(LEN(A1574)=0,"",INDEX('Smelter Look-up'!$A:$A,MATCH($A1574,'Smelter Look-up'!$E:$E,0)))</f>
        <v/>
      </c>
      <c r="C1574" s="242" t="str">
        <f>IF(LEN(A1574)=0,"",INDEX('Smelter Look-up'!$C:$C,MATCH($A1574,'Smelter Look-up'!$E:$E,0)))</f>
        <v/>
      </c>
      <c r="D1574" s="236"/>
      <c r="E1574" s="236" t="str">
        <f ca="1">IF(ISERROR($V1574),"",OFFSET('Smelter Look-up'!$D$4,$V1574-4,0)&amp;"")</f>
        <v/>
      </c>
      <c r="F1574" s="236" t="str">
        <f ca="1">IF(ISERROR($V1574),"",OFFSET('Smelter Look-up'!$E$4,$V1574-4,0))</f>
        <v/>
      </c>
      <c r="G1574" s="236" t="str">
        <f ca="1">IF(C1574=$X$4,"Enter smelter details", IF(ISERROR($V1574),"",OFFSET('Smelter Look-up'!$F$4,$V1574-4,0)))</f>
        <v/>
      </c>
      <c r="H1574" s="237" t="str">
        <f ca="1">IF(ISERROR($V1574),"",OFFSET('Smelter Look-up'!$G$4,$V1574-4,0))</f>
        <v/>
      </c>
      <c r="I1574" s="238" t="str">
        <f ca="1">IF(ISERROR($V1574),"",OFFSET('Smelter Look-up'!$H$4,$V1574-4,0))</f>
        <v/>
      </c>
      <c r="J1574" s="238" t="str">
        <f ca="1">IF(ISERROR($V1574),"",OFFSET('Smelter Look-up'!$I$4,$V1574-4,0))</f>
        <v/>
      </c>
      <c r="K1574" s="240"/>
      <c r="L1574" s="240"/>
      <c r="M1574" s="240"/>
      <c r="N1574" s="240"/>
      <c r="O1574" s="240"/>
      <c r="P1574" s="239"/>
      <c r="Q1574" s="241"/>
      <c r="R1574" s="236" t="str">
        <f ca="1">IF(ISERROR($V1574),"",OFFSET('Smelter Look-up'!$C$4,$V1574-4,0)&amp;"")</f>
        <v/>
      </c>
      <c r="S1574" s="250" t="str">
        <f t="shared" ca="1" si="72"/>
        <v/>
      </c>
      <c r="T1574" s="250" t="str">
        <f ca="1">IF(B1574="","",IF(ISERROR(MATCH($J1574,SorP!$B$1:$B$6230,0)),"",INDIRECT("'SorP'!$A$"&amp;MATCH($J1574,SorP!$B$1:$B$6230,0))))</f>
        <v/>
      </c>
      <c r="U1574" s="280"/>
      <c r="V1574" s="281" t="e">
        <f>IF(C1574="",NA(),MATCH($B1574&amp;$C1574,'Smelter Look-up'!$J:$J,0))</f>
        <v>#N/A</v>
      </c>
      <c r="W1574" s="282"/>
      <c r="X1574" s="282">
        <f t="shared" ca="1" si="73"/>
        <v>0</v>
      </c>
      <c r="Y1574" s="282"/>
      <c r="Z1574" s="282"/>
      <c r="AB1574" s="284" t="str">
        <f t="shared" si="74"/>
        <v/>
      </c>
    </row>
    <row r="1575" spans="1:28" s="283" customFormat="1" ht="20.25">
      <c r="A1575" s="235"/>
      <c r="B1575" s="236" t="str">
        <f>IF(LEN(A1575)=0,"",INDEX('Smelter Look-up'!$A:$A,MATCH($A1575,'Smelter Look-up'!$E:$E,0)))</f>
        <v/>
      </c>
      <c r="C1575" s="242" t="str">
        <f>IF(LEN(A1575)=0,"",INDEX('Smelter Look-up'!$C:$C,MATCH($A1575,'Smelter Look-up'!$E:$E,0)))</f>
        <v/>
      </c>
      <c r="D1575" s="236"/>
      <c r="E1575" s="236" t="str">
        <f ca="1">IF(ISERROR($V1575),"",OFFSET('Smelter Look-up'!$D$4,$V1575-4,0)&amp;"")</f>
        <v/>
      </c>
      <c r="F1575" s="236" t="str">
        <f ca="1">IF(ISERROR($V1575),"",OFFSET('Smelter Look-up'!$E$4,$V1575-4,0))</f>
        <v/>
      </c>
      <c r="G1575" s="236" t="str">
        <f ca="1">IF(C1575=$X$4,"Enter smelter details", IF(ISERROR($V1575),"",OFFSET('Smelter Look-up'!$F$4,$V1575-4,0)))</f>
        <v/>
      </c>
      <c r="H1575" s="237" t="str">
        <f ca="1">IF(ISERROR($V1575),"",OFFSET('Smelter Look-up'!$G$4,$V1575-4,0))</f>
        <v/>
      </c>
      <c r="I1575" s="238" t="str">
        <f ca="1">IF(ISERROR($V1575),"",OFFSET('Smelter Look-up'!$H$4,$V1575-4,0))</f>
        <v/>
      </c>
      <c r="J1575" s="238" t="str">
        <f ca="1">IF(ISERROR($V1575),"",OFFSET('Smelter Look-up'!$I$4,$V1575-4,0))</f>
        <v/>
      </c>
      <c r="K1575" s="240"/>
      <c r="L1575" s="240"/>
      <c r="M1575" s="240"/>
      <c r="N1575" s="240"/>
      <c r="O1575" s="240"/>
      <c r="P1575" s="239"/>
      <c r="Q1575" s="241"/>
      <c r="R1575" s="236" t="str">
        <f ca="1">IF(ISERROR($V1575),"",OFFSET('Smelter Look-up'!$C$4,$V1575-4,0)&amp;"")</f>
        <v/>
      </c>
      <c r="S1575" s="250" t="str">
        <f t="shared" ca="1" si="72"/>
        <v/>
      </c>
      <c r="T1575" s="250" t="str">
        <f ca="1">IF(B1575="","",IF(ISERROR(MATCH($J1575,SorP!$B$1:$B$6230,0)),"",INDIRECT("'SorP'!$A$"&amp;MATCH($J1575,SorP!$B$1:$B$6230,0))))</f>
        <v/>
      </c>
      <c r="U1575" s="280"/>
      <c r="V1575" s="281" t="e">
        <f>IF(C1575="",NA(),MATCH($B1575&amp;$C1575,'Smelter Look-up'!$J:$J,0))</f>
        <v>#N/A</v>
      </c>
      <c r="W1575" s="282"/>
      <c r="X1575" s="282">
        <f t="shared" ca="1" si="73"/>
        <v>0</v>
      </c>
      <c r="Y1575" s="282"/>
      <c r="Z1575" s="282"/>
      <c r="AB1575" s="284" t="str">
        <f t="shared" si="74"/>
        <v/>
      </c>
    </row>
    <row r="1576" spans="1:28" s="283" customFormat="1" ht="20.25">
      <c r="A1576" s="235"/>
      <c r="B1576" s="236" t="str">
        <f>IF(LEN(A1576)=0,"",INDEX('Smelter Look-up'!$A:$A,MATCH($A1576,'Smelter Look-up'!$E:$E,0)))</f>
        <v/>
      </c>
      <c r="C1576" s="242" t="str">
        <f>IF(LEN(A1576)=0,"",INDEX('Smelter Look-up'!$C:$C,MATCH($A1576,'Smelter Look-up'!$E:$E,0)))</f>
        <v/>
      </c>
      <c r="D1576" s="236"/>
      <c r="E1576" s="236" t="str">
        <f ca="1">IF(ISERROR($V1576),"",OFFSET('Smelter Look-up'!$D$4,$V1576-4,0)&amp;"")</f>
        <v/>
      </c>
      <c r="F1576" s="236" t="str">
        <f ca="1">IF(ISERROR($V1576),"",OFFSET('Smelter Look-up'!$E$4,$V1576-4,0))</f>
        <v/>
      </c>
      <c r="G1576" s="236" t="str">
        <f ca="1">IF(C1576=$X$4,"Enter smelter details", IF(ISERROR($V1576),"",OFFSET('Smelter Look-up'!$F$4,$V1576-4,0)))</f>
        <v/>
      </c>
      <c r="H1576" s="237" t="str">
        <f ca="1">IF(ISERROR($V1576),"",OFFSET('Smelter Look-up'!$G$4,$V1576-4,0))</f>
        <v/>
      </c>
      <c r="I1576" s="238" t="str">
        <f ca="1">IF(ISERROR($V1576),"",OFFSET('Smelter Look-up'!$H$4,$V1576-4,0))</f>
        <v/>
      </c>
      <c r="J1576" s="238" t="str">
        <f ca="1">IF(ISERROR($V1576),"",OFFSET('Smelter Look-up'!$I$4,$V1576-4,0))</f>
        <v/>
      </c>
      <c r="K1576" s="240"/>
      <c r="L1576" s="240"/>
      <c r="M1576" s="240"/>
      <c r="N1576" s="240"/>
      <c r="O1576" s="240"/>
      <c r="P1576" s="239"/>
      <c r="Q1576" s="241"/>
      <c r="R1576" s="236" t="str">
        <f ca="1">IF(ISERROR($V1576),"",OFFSET('Smelter Look-up'!$C$4,$V1576-4,0)&amp;"")</f>
        <v/>
      </c>
      <c r="S1576" s="250" t="str">
        <f t="shared" ca="1" si="72"/>
        <v/>
      </c>
      <c r="T1576" s="250" t="str">
        <f ca="1">IF(B1576="","",IF(ISERROR(MATCH($J1576,SorP!$B$1:$B$6230,0)),"",INDIRECT("'SorP'!$A$"&amp;MATCH($J1576,SorP!$B$1:$B$6230,0))))</f>
        <v/>
      </c>
      <c r="U1576" s="280"/>
      <c r="V1576" s="281" t="e">
        <f>IF(C1576="",NA(),MATCH($B1576&amp;$C1576,'Smelter Look-up'!$J:$J,0))</f>
        <v>#N/A</v>
      </c>
      <c r="W1576" s="282"/>
      <c r="X1576" s="282">
        <f t="shared" ca="1" si="73"/>
        <v>0</v>
      </c>
      <c r="Y1576" s="282"/>
      <c r="Z1576" s="282"/>
      <c r="AB1576" s="284" t="str">
        <f t="shared" si="74"/>
        <v/>
      </c>
    </row>
    <row r="1577" spans="1:28" s="283" customFormat="1" ht="20.25">
      <c r="A1577" s="235"/>
      <c r="B1577" s="236" t="str">
        <f>IF(LEN(A1577)=0,"",INDEX('Smelter Look-up'!$A:$A,MATCH($A1577,'Smelter Look-up'!$E:$E,0)))</f>
        <v/>
      </c>
      <c r="C1577" s="242" t="str">
        <f>IF(LEN(A1577)=0,"",INDEX('Smelter Look-up'!$C:$C,MATCH($A1577,'Smelter Look-up'!$E:$E,0)))</f>
        <v/>
      </c>
      <c r="D1577" s="236"/>
      <c r="E1577" s="236" t="str">
        <f ca="1">IF(ISERROR($V1577),"",OFFSET('Smelter Look-up'!$D$4,$V1577-4,0)&amp;"")</f>
        <v/>
      </c>
      <c r="F1577" s="236" t="str">
        <f ca="1">IF(ISERROR($V1577),"",OFFSET('Smelter Look-up'!$E$4,$V1577-4,0))</f>
        <v/>
      </c>
      <c r="G1577" s="236" t="str">
        <f ca="1">IF(C1577=$X$4,"Enter smelter details", IF(ISERROR($V1577),"",OFFSET('Smelter Look-up'!$F$4,$V1577-4,0)))</f>
        <v/>
      </c>
      <c r="H1577" s="237" t="str">
        <f ca="1">IF(ISERROR($V1577),"",OFFSET('Smelter Look-up'!$G$4,$V1577-4,0))</f>
        <v/>
      </c>
      <c r="I1577" s="238" t="str">
        <f ca="1">IF(ISERROR($V1577),"",OFFSET('Smelter Look-up'!$H$4,$V1577-4,0))</f>
        <v/>
      </c>
      <c r="J1577" s="238" t="str">
        <f ca="1">IF(ISERROR($V1577),"",OFFSET('Smelter Look-up'!$I$4,$V1577-4,0))</f>
        <v/>
      </c>
      <c r="K1577" s="240"/>
      <c r="L1577" s="240"/>
      <c r="M1577" s="240"/>
      <c r="N1577" s="240"/>
      <c r="O1577" s="240"/>
      <c r="P1577" s="239"/>
      <c r="Q1577" s="241"/>
      <c r="R1577" s="236" t="str">
        <f ca="1">IF(ISERROR($V1577),"",OFFSET('Smelter Look-up'!$C$4,$V1577-4,0)&amp;"")</f>
        <v/>
      </c>
      <c r="S1577" s="250" t="str">
        <f t="shared" ca="1" si="72"/>
        <v/>
      </c>
      <c r="T1577" s="250" t="str">
        <f ca="1">IF(B1577="","",IF(ISERROR(MATCH($J1577,SorP!$B$1:$B$6230,0)),"",INDIRECT("'SorP'!$A$"&amp;MATCH($J1577,SorP!$B$1:$B$6230,0))))</f>
        <v/>
      </c>
      <c r="U1577" s="280"/>
      <c r="V1577" s="281" t="e">
        <f>IF(C1577="",NA(),MATCH($B1577&amp;$C1577,'Smelter Look-up'!$J:$J,0))</f>
        <v>#N/A</v>
      </c>
      <c r="W1577" s="282"/>
      <c r="X1577" s="282">
        <f t="shared" ca="1" si="73"/>
        <v>0</v>
      </c>
      <c r="Y1577" s="282"/>
      <c r="Z1577" s="282"/>
      <c r="AB1577" s="284" t="str">
        <f t="shared" si="74"/>
        <v/>
      </c>
    </row>
    <row r="1578" spans="1:28" s="283" customFormat="1" ht="20.25">
      <c r="A1578" s="235"/>
      <c r="B1578" s="236" t="str">
        <f>IF(LEN(A1578)=0,"",INDEX('Smelter Look-up'!$A:$A,MATCH($A1578,'Smelter Look-up'!$E:$E,0)))</f>
        <v/>
      </c>
      <c r="C1578" s="242" t="str">
        <f>IF(LEN(A1578)=0,"",INDEX('Smelter Look-up'!$C:$C,MATCH($A1578,'Smelter Look-up'!$E:$E,0)))</f>
        <v/>
      </c>
      <c r="D1578" s="236"/>
      <c r="E1578" s="236" t="str">
        <f ca="1">IF(ISERROR($V1578),"",OFFSET('Smelter Look-up'!$D$4,$V1578-4,0)&amp;"")</f>
        <v/>
      </c>
      <c r="F1578" s="236" t="str">
        <f ca="1">IF(ISERROR($V1578),"",OFFSET('Smelter Look-up'!$E$4,$V1578-4,0))</f>
        <v/>
      </c>
      <c r="G1578" s="236" t="str">
        <f ca="1">IF(C1578=$X$4,"Enter smelter details", IF(ISERROR($V1578),"",OFFSET('Smelter Look-up'!$F$4,$V1578-4,0)))</f>
        <v/>
      </c>
      <c r="H1578" s="237" t="str">
        <f ca="1">IF(ISERROR($V1578),"",OFFSET('Smelter Look-up'!$G$4,$V1578-4,0))</f>
        <v/>
      </c>
      <c r="I1578" s="238" t="str">
        <f ca="1">IF(ISERROR($V1578),"",OFFSET('Smelter Look-up'!$H$4,$V1578-4,0))</f>
        <v/>
      </c>
      <c r="J1578" s="238" t="str">
        <f ca="1">IF(ISERROR($V1578),"",OFFSET('Smelter Look-up'!$I$4,$V1578-4,0))</f>
        <v/>
      </c>
      <c r="K1578" s="240"/>
      <c r="L1578" s="240"/>
      <c r="M1578" s="240"/>
      <c r="N1578" s="240"/>
      <c r="O1578" s="240"/>
      <c r="P1578" s="239"/>
      <c r="Q1578" s="241"/>
      <c r="R1578" s="236" t="str">
        <f ca="1">IF(ISERROR($V1578),"",OFFSET('Smelter Look-up'!$C$4,$V1578-4,0)&amp;"")</f>
        <v/>
      </c>
      <c r="S1578" s="250" t="str">
        <f t="shared" ca="1" si="72"/>
        <v/>
      </c>
      <c r="T1578" s="250" t="str">
        <f ca="1">IF(B1578="","",IF(ISERROR(MATCH($J1578,SorP!$B$1:$B$6230,0)),"",INDIRECT("'SorP'!$A$"&amp;MATCH($J1578,SorP!$B$1:$B$6230,0))))</f>
        <v/>
      </c>
      <c r="U1578" s="280"/>
      <c r="V1578" s="281" t="e">
        <f>IF(C1578="",NA(),MATCH($B1578&amp;$C1578,'Smelter Look-up'!$J:$J,0))</f>
        <v>#N/A</v>
      </c>
      <c r="W1578" s="282"/>
      <c r="X1578" s="282">
        <f t="shared" ca="1" si="73"/>
        <v>0</v>
      </c>
      <c r="Y1578" s="282"/>
      <c r="Z1578" s="282"/>
      <c r="AB1578" s="284" t="str">
        <f t="shared" si="74"/>
        <v/>
      </c>
    </row>
    <row r="1579" spans="1:28" s="283" customFormat="1" ht="20.25">
      <c r="A1579" s="235"/>
      <c r="B1579" s="236" t="str">
        <f>IF(LEN(A1579)=0,"",INDEX('Smelter Look-up'!$A:$A,MATCH($A1579,'Smelter Look-up'!$E:$E,0)))</f>
        <v/>
      </c>
      <c r="C1579" s="242" t="str">
        <f>IF(LEN(A1579)=0,"",INDEX('Smelter Look-up'!$C:$C,MATCH($A1579,'Smelter Look-up'!$E:$E,0)))</f>
        <v/>
      </c>
      <c r="D1579" s="236"/>
      <c r="E1579" s="236" t="str">
        <f ca="1">IF(ISERROR($V1579),"",OFFSET('Smelter Look-up'!$D$4,$V1579-4,0)&amp;"")</f>
        <v/>
      </c>
      <c r="F1579" s="236" t="str">
        <f ca="1">IF(ISERROR($V1579),"",OFFSET('Smelter Look-up'!$E$4,$V1579-4,0))</f>
        <v/>
      </c>
      <c r="G1579" s="236" t="str">
        <f ca="1">IF(C1579=$X$4,"Enter smelter details", IF(ISERROR($V1579),"",OFFSET('Smelter Look-up'!$F$4,$V1579-4,0)))</f>
        <v/>
      </c>
      <c r="H1579" s="237" t="str">
        <f ca="1">IF(ISERROR($V1579),"",OFFSET('Smelter Look-up'!$G$4,$V1579-4,0))</f>
        <v/>
      </c>
      <c r="I1579" s="238" t="str">
        <f ca="1">IF(ISERROR($V1579),"",OFFSET('Smelter Look-up'!$H$4,$V1579-4,0))</f>
        <v/>
      </c>
      <c r="J1579" s="238" t="str">
        <f ca="1">IF(ISERROR($V1579),"",OFFSET('Smelter Look-up'!$I$4,$V1579-4,0))</f>
        <v/>
      </c>
      <c r="K1579" s="240"/>
      <c r="L1579" s="240"/>
      <c r="M1579" s="240"/>
      <c r="N1579" s="240"/>
      <c r="O1579" s="240"/>
      <c r="P1579" s="239"/>
      <c r="Q1579" s="241"/>
      <c r="R1579" s="236" t="str">
        <f ca="1">IF(ISERROR($V1579),"",OFFSET('Smelter Look-up'!$C$4,$V1579-4,0)&amp;"")</f>
        <v/>
      </c>
      <c r="S1579" s="250" t="str">
        <f t="shared" ca="1" si="72"/>
        <v/>
      </c>
      <c r="T1579" s="250" t="str">
        <f ca="1">IF(B1579="","",IF(ISERROR(MATCH($J1579,SorP!$B$1:$B$6230,0)),"",INDIRECT("'SorP'!$A$"&amp;MATCH($J1579,SorP!$B$1:$B$6230,0))))</f>
        <v/>
      </c>
      <c r="U1579" s="280"/>
      <c r="V1579" s="281" t="e">
        <f>IF(C1579="",NA(),MATCH($B1579&amp;$C1579,'Smelter Look-up'!$J:$J,0))</f>
        <v>#N/A</v>
      </c>
      <c r="W1579" s="282"/>
      <c r="X1579" s="282">
        <f t="shared" ca="1" si="73"/>
        <v>0</v>
      </c>
      <c r="Y1579" s="282"/>
      <c r="Z1579" s="282"/>
      <c r="AB1579" s="284" t="str">
        <f t="shared" si="74"/>
        <v/>
      </c>
    </row>
    <row r="1580" spans="1:28" s="283" customFormat="1" ht="20.25">
      <c r="A1580" s="235"/>
      <c r="B1580" s="236" t="str">
        <f>IF(LEN(A1580)=0,"",INDEX('Smelter Look-up'!$A:$A,MATCH($A1580,'Smelter Look-up'!$E:$E,0)))</f>
        <v/>
      </c>
      <c r="C1580" s="242" t="str">
        <f>IF(LEN(A1580)=0,"",INDEX('Smelter Look-up'!$C:$C,MATCH($A1580,'Smelter Look-up'!$E:$E,0)))</f>
        <v/>
      </c>
      <c r="D1580" s="236"/>
      <c r="E1580" s="236" t="str">
        <f ca="1">IF(ISERROR($V1580),"",OFFSET('Smelter Look-up'!$D$4,$V1580-4,0)&amp;"")</f>
        <v/>
      </c>
      <c r="F1580" s="236" t="str">
        <f ca="1">IF(ISERROR($V1580),"",OFFSET('Smelter Look-up'!$E$4,$V1580-4,0))</f>
        <v/>
      </c>
      <c r="G1580" s="236" t="str">
        <f ca="1">IF(C1580=$X$4,"Enter smelter details", IF(ISERROR($V1580),"",OFFSET('Smelter Look-up'!$F$4,$V1580-4,0)))</f>
        <v/>
      </c>
      <c r="H1580" s="237" t="str">
        <f ca="1">IF(ISERROR($V1580),"",OFFSET('Smelter Look-up'!$G$4,$V1580-4,0))</f>
        <v/>
      </c>
      <c r="I1580" s="238" t="str">
        <f ca="1">IF(ISERROR($V1580),"",OFFSET('Smelter Look-up'!$H$4,$V1580-4,0))</f>
        <v/>
      </c>
      <c r="J1580" s="238" t="str">
        <f ca="1">IF(ISERROR($V1580),"",OFFSET('Smelter Look-up'!$I$4,$V1580-4,0))</f>
        <v/>
      </c>
      <c r="K1580" s="240"/>
      <c r="L1580" s="240"/>
      <c r="M1580" s="240"/>
      <c r="N1580" s="240"/>
      <c r="O1580" s="240"/>
      <c r="P1580" s="239"/>
      <c r="Q1580" s="241"/>
      <c r="R1580" s="236" t="str">
        <f ca="1">IF(ISERROR($V1580),"",OFFSET('Smelter Look-up'!$C$4,$V1580-4,0)&amp;"")</f>
        <v/>
      </c>
      <c r="S1580" s="250" t="str">
        <f t="shared" ca="1" si="72"/>
        <v/>
      </c>
      <c r="T1580" s="250" t="str">
        <f ca="1">IF(B1580="","",IF(ISERROR(MATCH($J1580,SorP!$B$1:$B$6230,0)),"",INDIRECT("'SorP'!$A$"&amp;MATCH($J1580,SorP!$B$1:$B$6230,0))))</f>
        <v/>
      </c>
      <c r="U1580" s="280"/>
      <c r="V1580" s="281" t="e">
        <f>IF(C1580="",NA(),MATCH($B1580&amp;$C1580,'Smelter Look-up'!$J:$J,0))</f>
        <v>#N/A</v>
      </c>
      <c r="W1580" s="282"/>
      <c r="X1580" s="282">
        <f t="shared" ca="1" si="73"/>
        <v>0</v>
      </c>
      <c r="Y1580" s="282"/>
      <c r="Z1580" s="282"/>
      <c r="AB1580" s="284" t="str">
        <f t="shared" si="74"/>
        <v/>
      </c>
    </row>
    <row r="1581" spans="1:28" s="283" customFormat="1" ht="20.25">
      <c r="A1581" s="235"/>
      <c r="B1581" s="236" t="str">
        <f>IF(LEN(A1581)=0,"",INDEX('Smelter Look-up'!$A:$A,MATCH($A1581,'Smelter Look-up'!$E:$E,0)))</f>
        <v/>
      </c>
      <c r="C1581" s="242" t="str">
        <f>IF(LEN(A1581)=0,"",INDEX('Smelter Look-up'!$C:$C,MATCH($A1581,'Smelter Look-up'!$E:$E,0)))</f>
        <v/>
      </c>
      <c r="D1581" s="236"/>
      <c r="E1581" s="236" t="str">
        <f ca="1">IF(ISERROR($V1581),"",OFFSET('Smelter Look-up'!$D$4,$V1581-4,0)&amp;"")</f>
        <v/>
      </c>
      <c r="F1581" s="236" t="str">
        <f ca="1">IF(ISERROR($V1581),"",OFFSET('Smelter Look-up'!$E$4,$V1581-4,0))</f>
        <v/>
      </c>
      <c r="G1581" s="236" t="str">
        <f ca="1">IF(C1581=$X$4,"Enter smelter details", IF(ISERROR($V1581),"",OFFSET('Smelter Look-up'!$F$4,$V1581-4,0)))</f>
        <v/>
      </c>
      <c r="H1581" s="237" t="str">
        <f ca="1">IF(ISERROR($V1581),"",OFFSET('Smelter Look-up'!$G$4,$V1581-4,0))</f>
        <v/>
      </c>
      <c r="I1581" s="238" t="str">
        <f ca="1">IF(ISERROR($V1581),"",OFFSET('Smelter Look-up'!$H$4,$V1581-4,0))</f>
        <v/>
      </c>
      <c r="J1581" s="238" t="str">
        <f ca="1">IF(ISERROR($V1581),"",OFFSET('Smelter Look-up'!$I$4,$V1581-4,0))</f>
        <v/>
      </c>
      <c r="K1581" s="240"/>
      <c r="L1581" s="240"/>
      <c r="M1581" s="240"/>
      <c r="N1581" s="240"/>
      <c r="O1581" s="240"/>
      <c r="P1581" s="239"/>
      <c r="Q1581" s="241"/>
      <c r="R1581" s="236" t="str">
        <f ca="1">IF(ISERROR($V1581),"",OFFSET('Smelter Look-up'!$C$4,$V1581-4,0)&amp;"")</f>
        <v/>
      </c>
      <c r="S1581" s="250" t="str">
        <f t="shared" ca="1" si="72"/>
        <v/>
      </c>
      <c r="T1581" s="250" t="str">
        <f ca="1">IF(B1581="","",IF(ISERROR(MATCH($J1581,SorP!$B$1:$B$6230,0)),"",INDIRECT("'SorP'!$A$"&amp;MATCH($J1581,SorP!$B$1:$B$6230,0))))</f>
        <v/>
      </c>
      <c r="U1581" s="280"/>
      <c r="V1581" s="281" t="e">
        <f>IF(C1581="",NA(),MATCH($B1581&amp;$C1581,'Smelter Look-up'!$J:$J,0))</f>
        <v>#N/A</v>
      </c>
      <c r="W1581" s="282"/>
      <c r="X1581" s="282">
        <f t="shared" ca="1" si="73"/>
        <v>0</v>
      </c>
      <c r="Y1581" s="282"/>
      <c r="Z1581" s="282"/>
      <c r="AB1581" s="284" t="str">
        <f t="shared" si="74"/>
        <v/>
      </c>
    </row>
    <row r="1582" spans="1:28" s="283" customFormat="1" ht="20.25">
      <c r="A1582" s="235"/>
      <c r="B1582" s="236" t="str">
        <f>IF(LEN(A1582)=0,"",INDEX('Smelter Look-up'!$A:$A,MATCH($A1582,'Smelter Look-up'!$E:$E,0)))</f>
        <v/>
      </c>
      <c r="C1582" s="242" t="str">
        <f>IF(LEN(A1582)=0,"",INDEX('Smelter Look-up'!$C:$C,MATCH($A1582,'Smelter Look-up'!$E:$E,0)))</f>
        <v/>
      </c>
      <c r="D1582" s="236"/>
      <c r="E1582" s="236" t="str">
        <f ca="1">IF(ISERROR($V1582),"",OFFSET('Smelter Look-up'!$D$4,$V1582-4,0)&amp;"")</f>
        <v/>
      </c>
      <c r="F1582" s="236" t="str">
        <f ca="1">IF(ISERROR($V1582),"",OFFSET('Smelter Look-up'!$E$4,$V1582-4,0))</f>
        <v/>
      </c>
      <c r="G1582" s="236" t="str">
        <f ca="1">IF(C1582=$X$4,"Enter smelter details", IF(ISERROR($V1582),"",OFFSET('Smelter Look-up'!$F$4,$V1582-4,0)))</f>
        <v/>
      </c>
      <c r="H1582" s="237" t="str">
        <f ca="1">IF(ISERROR($V1582),"",OFFSET('Smelter Look-up'!$G$4,$V1582-4,0))</f>
        <v/>
      </c>
      <c r="I1582" s="238" t="str">
        <f ca="1">IF(ISERROR($V1582),"",OFFSET('Smelter Look-up'!$H$4,$V1582-4,0))</f>
        <v/>
      </c>
      <c r="J1582" s="238" t="str">
        <f ca="1">IF(ISERROR($V1582),"",OFFSET('Smelter Look-up'!$I$4,$V1582-4,0))</f>
        <v/>
      </c>
      <c r="K1582" s="240"/>
      <c r="L1582" s="240"/>
      <c r="M1582" s="240"/>
      <c r="N1582" s="240"/>
      <c r="O1582" s="240"/>
      <c r="P1582" s="239"/>
      <c r="Q1582" s="241"/>
      <c r="R1582" s="236" t="str">
        <f ca="1">IF(ISERROR($V1582),"",OFFSET('Smelter Look-up'!$C$4,$V1582-4,0)&amp;"")</f>
        <v/>
      </c>
      <c r="S1582" s="250" t="str">
        <f t="shared" ca="1" si="72"/>
        <v/>
      </c>
      <c r="T1582" s="250" t="str">
        <f ca="1">IF(B1582="","",IF(ISERROR(MATCH($J1582,SorP!$B$1:$B$6230,0)),"",INDIRECT("'SorP'!$A$"&amp;MATCH($J1582,SorP!$B$1:$B$6230,0))))</f>
        <v/>
      </c>
      <c r="U1582" s="280"/>
      <c r="V1582" s="281" t="e">
        <f>IF(C1582="",NA(),MATCH($B1582&amp;$C1582,'Smelter Look-up'!$J:$J,0))</f>
        <v>#N/A</v>
      </c>
      <c r="W1582" s="282"/>
      <c r="X1582" s="282">
        <f t="shared" ca="1" si="73"/>
        <v>0</v>
      </c>
      <c r="Y1582" s="282"/>
      <c r="Z1582" s="282"/>
      <c r="AB1582" s="284" t="str">
        <f t="shared" si="74"/>
        <v/>
      </c>
    </row>
    <row r="1583" spans="1:28" s="283" customFormat="1" ht="20.25">
      <c r="A1583" s="235"/>
      <c r="B1583" s="236" t="str">
        <f>IF(LEN(A1583)=0,"",INDEX('Smelter Look-up'!$A:$A,MATCH($A1583,'Smelter Look-up'!$E:$E,0)))</f>
        <v/>
      </c>
      <c r="C1583" s="242" t="str">
        <f>IF(LEN(A1583)=0,"",INDEX('Smelter Look-up'!$C:$C,MATCH($A1583,'Smelter Look-up'!$E:$E,0)))</f>
        <v/>
      </c>
      <c r="D1583" s="236"/>
      <c r="E1583" s="236" t="str">
        <f ca="1">IF(ISERROR($V1583),"",OFFSET('Smelter Look-up'!$D$4,$V1583-4,0)&amp;"")</f>
        <v/>
      </c>
      <c r="F1583" s="236" t="str">
        <f ca="1">IF(ISERROR($V1583),"",OFFSET('Smelter Look-up'!$E$4,$V1583-4,0))</f>
        <v/>
      </c>
      <c r="G1583" s="236" t="str">
        <f ca="1">IF(C1583=$X$4,"Enter smelter details", IF(ISERROR($V1583),"",OFFSET('Smelter Look-up'!$F$4,$V1583-4,0)))</f>
        <v/>
      </c>
      <c r="H1583" s="237" t="str">
        <f ca="1">IF(ISERROR($V1583),"",OFFSET('Smelter Look-up'!$G$4,$V1583-4,0))</f>
        <v/>
      </c>
      <c r="I1583" s="238" t="str">
        <f ca="1">IF(ISERROR($V1583),"",OFFSET('Smelter Look-up'!$H$4,$V1583-4,0))</f>
        <v/>
      </c>
      <c r="J1583" s="238" t="str">
        <f ca="1">IF(ISERROR($V1583),"",OFFSET('Smelter Look-up'!$I$4,$V1583-4,0))</f>
        <v/>
      </c>
      <c r="K1583" s="240"/>
      <c r="L1583" s="240"/>
      <c r="M1583" s="240"/>
      <c r="N1583" s="240"/>
      <c r="O1583" s="240"/>
      <c r="P1583" s="239"/>
      <c r="Q1583" s="241"/>
      <c r="R1583" s="236" t="str">
        <f ca="1">IF(ISERROR($V1583),"",OFFSET('Smelter Look-up'!$C$4,$V1583-4,0)&amp;"")</f>
        <v/>
      </c>
      <c r="S1583" s="250" t="str">
        <f t="shared" ca="1" si="72"/>
        <v/>
      </c>
      <c r="T1583" s="250" t="str">
        <f ca="1">IF(B1583="","",IF(ISERROR(MATCH($J1583,SorP!$B$1:$B$6230,0)),"",INDIRECT("'SorP'!$A$"&amp;MATCH($J1583,SorP!$B$1:$B$6230,0))))</f>
        <v/>
      </c>
      <c r="U1583" s="280"/>
      <c r="V1583" s="281" t="e">
        <f>IF(C1583="",NA(),MATCH($B1583&amp;$C1583,'Smelter Look-up'!$J:$J,0))</f>
        <v>#N/A</v>
      </c>
      <c r="W1583" s="282"/>
      <c r="X1583" s="282">
        <f t="shared" ca="1" si="73"/>
        <v>0</v>
      </c>
      <c r="Y1583" s="282"/>
      <c r="Z1583" s="282"/>
      <c r="AB1583" s="284" t="str">
        <f t="shared" si="74"/>
        <v/>
      </c>
    </row>
    <row r="1584" spans="1:28" s="283" customFormat="1" ht="20.25">
      <c r="A1584" s="235"/>
      <c r="B1584" s="236" t="str">
        <f>IF(LEN(A1584)=0,"",INDEX('Smelter Look-up'!$A:$A,MATCH($A1584,'Smelter Look-up'!$E:$E,0)))</f>
        <v/>
      </c>
      <c r="C1584" s="242" t="str">
        <f>IF(LEN(A1584)=0,"",INDEX('Smelter Look-up'!$C:$C,MATCH($A1584,'Smelter Look-up'!$E:$E,0)))</f>
        <v/>
      </c>
      <c r="D1584" s="236"/>
      <c r="E1584" s="236" t="str">
        <f ca="1">IF(ISERROR($V1584),"",OFFSET('Smelter Look-up'!$D$4,$V1584-4,0)&amp;"")</f>
        <v/>
      </c>
      <c r="F1584" s="236" t="str">
        <f ca="1">IF(ISERROR($V1584),"",OFFSET('Smelter Look-up'!$E$4,$V1584-4,0))</f>
        <v/>
      </c>
      <c r="G1584" s="236" t="str">
        <f ca="1">IF(C1584=$X$4,"Enter smelter details", IF(ISERROR($V1584),"",OFFSET('Smelter Look-up'!$F$4,$V1584-4,0)))</f>
        <v/>
      </c>
      <c r="H1584" s="237" t="str">
        <f ca="1">IF(ISERROR($V1584),"",OFFSET('Smelter Look-up'!$G$4,$V1584-4,0))</f>
        <v/>
      </c>
      <c r="I1584" s="238" t="str">
        <f ca="1">IF(ISERROR($V1584),"",OFFSET('Smelter Look-up'!$H$4,$V1584-4,0))</f>
        <v/>
      </c>
      <c r="J1584" s="238" t="str">
        <f ca="1">IF(ISERROR($V1584),"",OFFSET('Smelter Look-up'!$I$4,$V1584-4,0))</f>
        <v/>
      </c>
      <c r="K1584" s="240"/>
      <c r="L1584" s="240"/>
      <c r="M1584" s="240"/>
      <c r="N1584" s="240"/>
      <c r="O1584" s="240"/>
      <c r="P1584" s="239"/>
      <c r="Q1584" s="241"/>
      <c r="R1584" s="236" t="str">
        <f ca="1">IF(ISERROR($V1584),"",OFFSET('Smelter Look-up'!$C$4,$V1584-4,0)&amp;"")</f>
        <v/>
      </c>
      <c r="S1584" s="250" t="str">
        <f t="shared" ca="1" si="72"/>
        <v/>
      </c>
      <c r="T1584" s="250" t="str">
        <f ca="1">IF(B1584="","",IF(ISERROR(MATCH($J1584,SorP!$B$1:$B$6230,0)),"",INDIRECT("'SorP'!$A$"&amp;MATCH($J1584,SorP!$B$1:$B$6230,0))))</f>
        <v/>
      </c>
      <c r="U1584" s="280"/>
      <c r="V1584" s="281" t="e">
        <f>IF(C1584="",NA(),MATCH($B1584&amp;$C1584,'Smelter Look-up'!$J:$J,0))</f>
        <v>#N/A</v>
      </c>
      <c r="W1584" s="282"/>
      <c r="X1584" s="282">
        <f t="shared" ca="1" si="73"/>
        <v>0</v>
      </c>
      <c r="Y1584" s="282"/>
      <c r="Z1584" s="282"/>
      <c r="AB1584" s="284" t="str">
        <f t="shared" si="74"/>
        <v/>
      </c>
    </row>
    <row r="1585" spans="1:28" s="283" customFormat="1" ht="20.25">
      <c r="A1585" s="235"/>
      <c r="B1585" s="236" t="str">
        <f>IF(LEN(A1585)=0,"",INDEX('Smelter Look-up'!$A:$A,MATCH($A1585,'Smelter Look-up'!$E:$E,0)))</f>
        <v/>
      </c>
      <c r="C1585" s="242" t="str">
        <f>IF(LEN(A1585)=0,"",INDEX('Smelter Look-up'!$C:$C,MATCH($A1585,'Smelter Look-up'!$E:$E,0)))</f>
        <v/>
      </c>
      <c r="D1585" s="236"/>
      <c r="E1585" s="236" t="str">
        <f ca="1">IF(ISERROR($V1585),"",OFFSET('Smelter Look-up'!$D$4,$V1585-4,0)&amp;"")</f>
        <v/>
      </c>
      <c r="F1585" s="236" t="str">
        <f ca="1">IF(ISERROR($V1585),"",OFFSET('Smelter Look-up'!$E$4,$V1585-4,0))</f>
        <v/>
      </c>
      <c r="G1585" s="236" t="str">
        <f ca="1">IF(C1585=$X$4,"Enter smelter details", IF(ISERROR($V1585),"",OFFSET('Smelter Look-up'!$F$4,$V1585-4,0)))</f>
        <v/>
      </c>
      <c r="H1585" s="237" t="str">
        <f ca="1">IF(ISERROR($V1585),"",OFFSET('Smelter Look-up'!$G$4,$V1585-4,0))</f>
        <v/>
      </c>
      <c r="I1585" s="238" t="str">
        <f ca="1">IF(ISERROR($V1585),"",OFFSET('Smelter Look-up'!$H$4,$V1585-4,0))</f>
        <v/>
      </c>
      <c r="J1585" s="238" t="str">
        <f ca="1">IF(ISERROR($V1585),"",OFFSET('Smelter Look-up'!$I$4,$V1585-4,0))</f>
        <v/>
      </c>
      <c r="K1585" s="240"/>
      <c r="L1585" s="240"/>
      <c r="M1585" s="240"/>
      <c r="N1585" s="240"/>
      <c r="O1585" s="240"/>
      <c r="P1585" s="239"/>
      <c r="Q1585" s="241"/>
      <c r="R1585" s="236" t="str">
        <f ca="1">IF(ISERROR($V1585),"",OFFSET('Smelter Look-up'!$C$4,$V1585-4,0)&amp;"")</f>
        <v/>
      </c>
      <c r="S1585" s="250" t="str">
        <f t="shared" ca="1" si="72"/>
        <v/>
      </c>
      <c r="T1585" s="250" t="str">
        <f ca="1">IF(B1585="","",IF(ISERROR(MATCH($J1585,SorP!$B$1:$B$6230,0)),"",INDIRECT("'SorP'!$A$"&amp;MATCH($J1585,SorP!$B$1:$B$6230,0))))</f>
        <v/>
      </c>
      <c r="U1585" s="280"/>
      <c r="V1585" s="281" t="e">
        <f>IF(C1585="",NA(),MATCH($B1585&amp;$C1585,'Smelter Look-up'!$J:$J,0))</f>
        <v>#N/A</v>
      </c>
      <c r="W1585" s="282"/>
      <c r="X1585" s="282">
        <f t="shared" ca="1" si="73"/>
        <v>0</v>
      </c>
      <c r="Y1585" s="282"/>
      <c r="Z1585" s="282"/>
      <c r="AB1585" s="284" t="str">
        <f t="shared" si="74"/>
        <v/>
      </c>
    </row>
    <row r="1586" spans="1:28" s="283" customFormat="1" ht="20.25">
      <c r="A1586" s="235"/>
      <c r="B1586" s="236" t="str">
        <f>IF(LEN(A1586)=0,"",INDEX('Smelter Look-up'!$A:$A,MATCH($A1586,'Smelter Look-up'!$E:$E,0)))</f>
        <v/>
      </c>
      <c r="C1586" s="242" t="str">
        <f>IF(LEN(A1586)=0,"",INDEX('Smelter Look-up'!$C:$C,MATCH($A1586,'Smelter Look-up'!$E:$E,0)))</f>
        <v/>
      </c>
      <c r="D1586" s="236"/>
      <c r="E1586" s="236" t="str">
        <f ca="1">IF(ISERROR($V1586),"",OFFSET('Smelter Look-up'!$D$4,$V1586-4,0)&amp;"")</f>
        <v/>
      </c>
      <c r="F1586" s="236" t="str">
        <f ca="1">IF(ISERROR($V1586),"",OFFSET('Smelter Look-up'!$E$4,$V1586-4,0))</f>
        <v/>
      </c>
      <c r="G1586" s="236" t="str">
        <f ca="1">IF(C1586=$X$4,"Enter smelter details", IF(ISERROR($V1586),"",OFFSET('Smelter Look-up'!$F$4,$V1586-4,0)))</f>
        <v/>
      </c>
      <c r="H1586" s="237" t="str">
        <f ca="1">IF(ISERROR($V1586),"",OFFSET('Smelter Look-up'!$G$4,$V1586-4,0))</f>
        <v/>
      </c>
      <c r="I1586" s="238" t="str">
        <f ca="1">IF(ISERROR($V1586),"",OFFSET('Smelter Look-up'!$H$4,$V1586-4,0))</f>
        <v/>
      </c>
      <c r="J1586" s="238" t="str">
        <f ca="1">IF(ISERROR($V1586),"",OFFSET('Smelter Look-up'!$I$4,$V1586-4,0))</f>
        <v/>
      </c>
      <c r="K1586" s="240"/>
      <c r="L1586" s="240"/>
      <c r="M1586" s="240"/>
      <c r="N1586" s="240"/>
      <c r="O1586" s="240"/>
      <c r="P1586" s="239"/>
      <c r="Q1586" s="241"/>
      <c r="R1586" s="236" t="str">
        <f ca="1">IF(ISERROR($V1586),"",OFFSET('Smelter Look-up'!$C$4,$V1586-4,0)&amp;"")</f>
        <v/>
      </c>
      <c r="S1586" s="250" t="str">
        <f t="shared" ca="1" si="72"/>
        <v/>
      </c>
      <c r="T1586" s="250" t="str">
        <f ca="1">IF(B1586="","",IF(ISERROR(MATCH($J1586,SorP!$B$1:$B$6230,0)),"",INDIRECT("'SorP'!$A$"&amp;MATCH($J1586,SorP!$B$1:$B$6230,0))))</f>
        <v/>
      </c>
      <c r="U1586" s="280"/>
      <c r="V1586" s="281" t="e">
        <f>IF(C1586="",NA(),MATCH($B1586&amp;$C1586,'Smelter Look-up'!$J:$J,0))</f>
        <v>#N/A</v>
      </c>
      <c r="W1586" s="282"/>
      <c r="X1586" s="282">
        <f t="shared" ca="1" si="73"/>
        <v>0</v>
      </c>
      <c r="Y1586" s="282"/>
      <c r="Z1586" s="282"/>
      <c r="AB1586" s="284" t="str">
        <f t="shared" si="74"/>
        <v/>
      </c>
    </row>
    <row r="1587" spans="1:28" s="283" customFormat="1" ht="20.25">
      <c r="A1587" s="235"/>
      <c r="B1587" s="236" t="str">
        <f>IF(LEN(A1587)=0,"",INDEX('Smelter Look-up'!$A:$A,MATCH($A1587,'Smelter Look-up'!$E:$E,0)))</f>
        <v/>
      </c>
      <c r="C1587" s="242" t="str">
        <f>IF(LEN(A1587)=0,"",INDEX('Smelter Look-up'!$C:$C,MATCH($A1587,'Smelter Look-up'!$E:$E,0)))</f>
        <v/>
      </c>
      <c r="D1587" s="236"/>
      <c r="E1587" s="236" t="str">
        <f ca="1">IF(ISERROR($V1587),"",OFFSET('Smelter Look-up'!$D$4,$V1587-4,0)&amp;"")</f>
        <v/>
      </c>
      <c r="F1587" s="236" t="str">
        <f ca="1">IF(ISERROR($V1587),"",OFFSET('Smelter Look-up'!$E$4,$V1587-4,0))</f>
        <v/>
      </c>
      <c r="G1587" s="236" t="str">
        <f ca="1">IF(C1587=$X$4,"Enter smelter details", IF(ISERROR($V1587),"",OFFSET('Smelter Look-up'!$F$4,$V1587-4,0)))</f>
        <v/>
      </c>
      <c r="H1587" s="237" t="str">
        <f ca="1">IF(ISERROR($V1587),"",OFFSET('Smelter Look-up'!$G$4,$V1587-4,0))</f>
        <v/>
      </c>
      <c r="I1587" s="238" t="str">
        <f ca="1">IF(ISERROR($V1587),"",OFFSET('Smelter Look-up'!$H$4,$V1587-4,0))</f>
        <v/>
      </c>
      <c r="J1587" s="238" t="str">
        <f ca="1">IF(ISERROR($V1587),"",OFFSET('Smelter Look-up'!$I$4,$V1587-4,0))</f>
        <v/>
      </c>
      <c r="K1587" s="240"/>
      <c r="L1587" s="240"/>
      <c r="M1587" s="240"/>
      <c r="N1587" s="240"/>
      <c r="O1587" s="240"/>
      <c r="P1587" s="239"/>
      <c r="Q1587" s="241"/>
      <c r="R1587" s="236" t="str">
        <f ca="1">IF(ISERROR($V1587),"",OFFSET('Smelter Look-up'!$C$4,$V1587-4,0)&amp;"")</f>
        <v/>
      </c>
      <c r="S1587" s="250" t="str">
        <f t="shared" ca="1" si="72"/>
        <v/>
      </c>
      <c r="T1587" s="250" t="str">
        <f ca="1">IF(B1587="","",IF(ISERROR(MATCH($J1587,SorP!$B$1:$B$6230,0)),"",INDIRECT("'SorP'!$A$"&amp;MATCH($J1587,SorP!$B$1:$B$6230,0))))</f>
        <v/>
      </c>
      <c r="U1587" s="280"/>
      <c r="V1587" s="281" t="e">
        <f>IF(C1587="",NA(),MATCH($B1587&amp;$C1587,'Smelter Look-up'!$J:$J,0))</f>
        <v>#N/A</v>
      </c>
      <c r="W1587" s="282"/>
      <c r="X1587" s="282">
        <f t="shared" ca="1" si="73"/>
        <v>0</v>
      </c>
      <c r="Y1587" s="282"/>
      <c r="Z1587" s="282"/>
      <c r="AB1587" s="284" t="str">
        <f t="shared" si="74"/>
        <v/>
      </c>
    </row>
    <row r="1588" spans="1:28" s="283" customFormat="1" ht="20.25">
      <c r="A1588" s="235"/>
      <c r="B1588" s="236" t="str">
        <f>IF(LEN(A1588)=0,"",INDEX('Smelter Look-up'!$A:$A,MATCH($A1588,'Smelter Look-up'!$E:$E,0)))</f>
        <v/>
      </c>
      <c r="C1588" s="242" t="str">
        <f>IF(LEN(A1588)=0,"",INDEX('Smelter Look-up'!$C:$C,MATCH($A1588,'Smelter Look-up'!$E:$E,0)))</f>
        <v/>
      </c>
      <c r="D1588" s="236"/>
      <c r="E1588" s="236" t="str">
        <f ca="1">IF(ISERROR($V1588),"",OFFSET('Smelter Look-up'!$D$4,$V1588-4,0)&amp;"")</f>
        <v/>
      </c>
      <c r="F1588" s="236" t="str">
        <f ca="1">IF(ISERROR($V1588),"",OFFSET('Smelter Look-up'!$E$4,$V1588-4,0))</f>
        <v/>
      </c>
      <c r="G1588" s="236" t="str">
        <f ca="1">IF(C1588=$X$4,"Enter smelter details", IF(ISERROR($V1588),"",OFFSET('Smelter Look-up'!$F$4,$V1588-4,0)))</f>
        <v/>
      </c>
      <c r="H1588" s="237" t="str">
        <f ca="1">IF(ISERROR($V1588),"",OFFSET('Smelter Look-up'!$G$4,$V1588-4,0))</f>
        <v/>
      </c>
      <c r="I1588" s="238" t="str">
        <f ca="1">IF(ISERROR($V1588),"",OFFSET('Smelter Look-up'!$H$4,$V1588-4,0))</f>
        <v/>
      </c>
      <c r="J1588" s="238" t="str">
        <f ca="1">IF(ISERROR($V1588),"",OFFSET('Smelter Look-up'!$I$4,$V1588-4,0))</f>
        <v/>
      </c>
      <c r="K1588" s="240"/>
      <c r="L1588" s="240"/>
      <c r="M1588" s="240"/>
      <c r="N1588" s="240"/>
      <c r="O1588" s="240"/>
      <c r="P1588" s="239"/>
      <c r="Q1588" s="241"/>
      <c r="R1588" s="236" t="str">
        <f ca="1">IF(ISERROR($V1588),"",OFFSET('Smelter Look-up'!$C$4,$V1588-4,0)&amp;"")</f>
        <v/>
      </c>
      <c r="S1588" s="250" t="str">
        <f t="shared" ca="1" si="72"/>
        <v/>
      </c>
      <c r="T1588" s="250" t="str">
        <f ca="1">IF(B1588="","",IF(ISERROR(MATCH($J1588,SorP!$B$1:$B$6230,0)),"",INDIRECT("'SorP'!$A$"&amp;MATCH($J1588,SorP!$B$1:$B$6230,0))))</f>
        <v/>
      </c>
      <c r="U1588" s="280"/>
      <c r="V1588" s="281" t="e">
        <f>IF(C1588="",NA(),MATCH($B1588&amp;$C1588,'Smelter Look-up'!$J:$J,0))</f>
        <v>#N/A</v>
      </c>
      <c r="W1588" s="282"/>
      <c r="X1588" s="282">
        <f t="shared" ca="1" si="73"/>
        <v>0</v>
      </c>
      <c r="Y1588" s="282"/>
      <c r="Z1588" s="282"/>
      <c r="AB1588" s="284" t="str">
        <f t="shared" si="74"/>
        <v/>
      </c>
    </row>
    <row r="1589" spans="1:28" s="283" customFormat="1" ht="20.25">
      <c r="A1589" s="235"/>
      <c r="B1589" s="236" t="str">
        <f>IF(LEN(A1589)=0,"",INDEX('Smelter Look-up'!$A:$A,MATCH($A1589,'Smelter Look-up'!$E:$E,0)))</f>
        <v/>
      </c>
      <c r="C1589" s="242" t="str">
        <f>IF(LEN(A1589)=0,"",INDEX('Smelter Look-up'!$C:$C,MATCH($A1589,'Smelter Look-up'!$E:$E,0)))</f>
        <v/>
      </c>
      <c r="D1589" s="236"/>
      <c r="E1589" s="236" t="str">
        <f ca="1">IF(ISERROR($V1589),"",OFFSET('Smelter Look-up'!$D$4,$V1589-4,0)&amp;"")</f>
        <v/>
      </c>
      <c r="F1589" s="236" t="str">
        <f ca="1">IF(ISERROR($V1589),"",OFFSET('Smelter Look-up'!$E$4,$V1589-4,0))</f>
        <v/>
      </c>
      <c r="G1589" s="236" t="str">
        <f ca="1">IF(C1589=$X$4,"Enter smelter details", IF(ISERROR($V1589),"",OFFSET('Smelter Look-up'!$F$4,$V1589-4,0)))</f>
        <v/>
      </c>
      <c r="H1589" s="237" t="str">
        <f ca="1">IF(ISERROR($V1589),"",OFFSET('Smelter Look-up'!$G$4,$V1589-4,0))</f>
        <v/>
      </c>
      <c r="I1589" s="238" t="str">
        <f ca="1">IF(ISERROR($V1589),"",OFFSET('Smelter Look-up'!$H$4,$V1589-4,0))</f>
        <v/>
      </c>
      <c r="J1589" s="238" t="str">
        <f ca="1">IF(ISERROR($V1589),"",OFFSET('Smelter Look-up'!$I$4,$V1589-4,0))</f>
        <v/>
      </c>
      <c r="K1589" s="240"/>
      <c r="L1589" s="240"/>
      <c r="M1589" s="240"/>
      <c r="N1589" s="240"/>
      <c r="O1589" s="240"/>
      <c r="P1589" s="239"/>
      <c r="Q1589" s="241"/>
      <c r="R1589" s="236" t="str">
        <f ca="1">IF(ISERROR($V1589),"",OFFSET('Smelter Look-up'!$C$4,$V1589-4,0)&amp;"")</f>
        <v/>
      </c>
      <c r="S1589" s="250" t="str">
        <f t="shared" ca="1" si="72"/>
        <v/>
      </c>
      <c r="T1589" s="250" t="str">
        <f ca="1">IF(B1589="","",IF(ISERROR(MATCH($J1589,SorP!$B$1:$B$6230,0)),"",INDIRECT("'SorP'!$A$"&amp;MATCH($J1589,SorP!$B$1:$B$6230,0))))</f>
        <v/>
      </c>
      <c r="U1589" s="280"/>
      <c r="V1589" s="281" t="e">
        <f>IF(C1589="",NA(),MATCH($B1589&amp;$C1589,'Smelter Look-up'!$J:$J,0))</f>
        <v>#N/A</v>
      </c>
      <c r="W1589" s="282"/>
      <c r="X1589" s="282">
        <f t="shared" ca="1" si="73"/>
        <v>0</v>
      </c>
      <c r="Y1589" s="282"/>
      <c r="Z1589" s="282"/>
      <c r="AB1589" s="284" t="str">
        <f t="shared" si="74"/>
        <v/>
      </c>
    </row>
    <row r="1590" spans="1:28" s="283" customFormat="1" ht="20.25">
      <c r="A1590" s="235"/>
      <c r="B1590" s="236" t="str">
        <f>IF(LEN(A1590)=0,"",INDEX('Smelter Look-up'!$A:$A,MATCH($A1590,'Smelter Look-up'!$E:$E,0)))</f>
        <v/>
      </c>
      <c r="C1590" s="242" t="str">
        <f>IF(LEN(A1590)=0,"",INDEX('Smelter Look-up'!$C:$C,MATCH($A1590,'Smelter Look-up'!$E:$E,0)))</f>
        <v/>
      </c>
      <c r="D1590" s="236"/>
      <c r="E1590" s="236" t="str">
        <f ca="1">IF(ISERROR($V1590),"",OFFSET('Smelter Look-up'!$D$4,$V1590-4,0)&amp;"")</f>
        <v/>
      </c>
      <c r="F1590" s="236" t="str">
        <f ca="1">IF(ISERROR($V1590),"",OFFSET('Smelter Look-up'!$E$4,$V1590-4,0))</f>
        <v/>
      </c>
      <c r="G1590" s="236" t="str">
        <f ca="1">IF(C1590=$X$4,"Enter smelter details", IF(ISERROR($V1590),"",OFFSET('Smelter Look-up'!$F$4,$V1590-4,0)))</f>
        <v/>
      </c>
      <c r="H1590" s="237" t="str">
        <f ca="1">IF(ISERROR($V1590),"",OFFSET('Smelter Look-up'!$G$4,$V1590-4,0))</f>
        <v/>
      </c>
      <c r="I1590" s="238" t="str">
        <f ca="1">IF(ISERROR($V1590),"",OFFSET('Smelter Look-up'!$H$4,$V1590-4,0))</f>
        <v/>
      </c>
      <c r="J1590" s="238" t="str">
        <f ca="1">IF(ISERROR($V1590),"",OFFSET('Smelter Look-up'!$I$4,$V1590-4,0))</f>
        <v/>
      </c>
      <c r="K1590" s="240"/>
      <c r="L1590" s="240"/>
      <c r="M1590" s="240"/>
      <c r="N1590" s="240"/>
      <c r="O1590" s="240"/>
      <c r="P1590" s="239"/>
      <c r="Q1590" s="241"/>
      <c r="R1590" s="236" t="str">
        <f ca="1">IF(ISERROR($V1590),"",OFFSET('Smelter Look-up'!$C$4,$V1590-4,0)&amp;"")</f>
        <v/>
      </c>
      <c r="S1590" s="250" t="str">
        <f t="shared" ca="1" si="72"/>
        <v/>
      </c>
      <c r="T1590" s="250" t="str">
        <f ca="1">IF(B1590="","",IF(ISERROR(MATCH($J1590,SorP!$B$1:$B$6230,0)),"",INDIRECT("'SorP'!$A$"&amp;MATCH($J1590,SorP!$B$1:$B$6230,0))))</f>
        <v/>
      </c>
      <c r="U1590" s="280"/>
      <c r="V1590" s="281" t="e">
        <f>IF(C1590="",NA(),MATCH($B1590&amp;$C1590,'Smelter Look-up'!$J:$J,0))</f>
        <v>#N/A</v>
      </c>
      <c r="W1590" s="282"/>
      <c r="X1590" s="282">
        <f t="shared" ca="1" si="73"/>
        <v>0</v>
      </c>
      <c r="Y1590" s="282"/>
      <c r="Z1590" s="282"/>
      <c r="AB1590" s="284" t="str">
        <f t="shared" si="74"/>
        <v/>
      </c>
    </row>
    <row r="1591" spans="1:28" s="283" customFormat="1" ht="20.25">
      <c r="A1591" s="235"/>
      <c r="B1591" s="236" t="str">
        <f>IF(LEN(A1591)=0,"",INDEX('Smelter Look-up'!$A:$A,MATCH($A1591,'Smelter Look-up'!$E:$E,0)))</f>
        <v/>
      </c>
      <c r="C1591" s="242" t="str">
        <f>IF(LEN(A1591)=0,"",INDEX('Smelter Look-up'!$C:$C,MATCH($A1591,'Smelter Look-up'!$E:$E,0)))</f>
        <v/>
      </c>
      <c r="D1591" s="236"/>
      <c r="E1591" s="236" t="str">
        <f ca="1">IF(ISERROR($V1591),"",OFFSET('Smelter Look-up'!$D$4,$V1591-4,0)&amp;"")</f>
        <v/>
      </c>
      <c r="F1591" s="236" t="str">
        <f ca="1">IF(ISERROR($V1591),"",OFFSET('Smelter Look-up'!$E$4,$V1591-4,0))</f>
        <v/>
      </c>
      <c r="G1591" s="236" t="str">
        <f ca="1">IF(C1591=$X$4,"Enter smelter details", IF(ISERROR($V1591),"",OFFSET('Smelter Look-up'!$F$4,$V1591-4,0)))</f>
        <v/>
      </c>
      <c r="H1591" s="237" t="str">
        <f ca="1">IF(ISERROR($V1591),"",OFFSET('Smelter Look-up'!$G$4,$V1591-4,0))</f>
        <v/>
      </c>
      <c r="I1591" s="238" t="str">
        <f ca="1">IF(ISERROR($V1591),"",OFFSET('Smelter Look-up'!$H$4,$V1591-4,0))</f>
        <v/>
      </c>
      <c r="J1591" s="238" t="str">
        <f ca="1">IF(ISERROR($V1591),"",OFFSET('Smelter Look-up'!$I$4,$V1591-4,0))</f>
        <v/>
      </c>
      <c r="K1591" s="240"/>
      <c r="L1591" s="240"/>
      <c r="M1591" s="240"/>
      <c r="N1591" s="240"/>
      <c r="O1591" s="240"/>
      <c r="P1591" s="239"/>
      <c r="Q1591" s="241"/>
      <c r="R1591" s="236" t="str">
        <f ca="1">IF(ISERROR($V1591),"",OFFSET('Smelter Look-up'!$C$4,$V1591-4,0)&amp;"")</f>
        <v/>
      </c>
      <c r="S1591" s="250" t="str">
        <f t="shared" ca="1" si="72"/>
        <v/>
      </c>
      <c r="T1591" s="250" t="str">
        <f ca="1">IF(B1591="","",IF(ISERROR(MATCH($J1591,SorP!$B$1:$B$6230,0)),"",INDIRECT("'SorP'!$A$"&amp;MATCH($J1591,SorP!$B$1:$B$6230,0))))</f>
        <v/>
      </c>
      <c r="U1591" s="280"/>
      <c r="V1591" s="281" t="e">
        <f>IF(C1591="",NA(),MATCH($B1591&amp;$C1591,'Smelter Look-up'!$J:$J,0))</f>
        <v>#N/A</v>
      </c>
      <c r="W1591" s="282"/>
      <c r="X1591" s="282">
        <f t="shared" ca="1" si="73"/>
        <v>0</v>
      </c>
      <c r="Y1591" s="282"/>
      <c r="Z1591" s="282"/>
      <c r="AB1591" s="284" t="str">
        <f t="shared" si="74"/>
        <v/>
      </c>
    </row>
    <row r="1592" spans="1:28" s="283" customFormat="1" ht="20.25">
      <c r="A1592" s="235"/>
      <c r="B1592" s="236" t="str">
        <f>IF(LEN(A1592)=0,"",INDEX('Smelter Look-up'!$A:$A,MATCH($A1592,'Smelter Look-up'!$E:$E,0)))</f>
        <v/>
      </c>
      <c r="C1592" s="242" t="str">
        <f>IF(LEN(A1592)=0,"",INDEX('Smelter Look-up'!$C:$C,MATCH($A1592,'Smelter Look-up'!$E:$E,0)))</f>
        <v/>
      </c>
      <c r="D1592" s="236"/>
      <c r="E1592" s="236" t="str">
        <f ca="1">IF(ISERROR($V1592),"",OFFSET('Smelter Look-up'!$D$4,$V1592-4,0)&amp;"")</f>
        <v/>
      </c>
      <c r="F1592" s="236" t="str">
        <f ca="1">IF(ISERROR($V1592),"",OFFSET('Smelter Look-up'!$E$4,$V1592-4,0))</f>
        <v/>
      </c>
      <c r="G1592" s="236" t="str">
        <f ca="1">IF(C1592=$X$4,"Enter smelter details", IF(ISERROR($V1592),"",OFFSET('Smelter Look-up'!$F$4,$V1592-4,0)))</f>
        <v/>
      </c>
      <c r="H1592" s="237" t="str">
        <f ca="1">IF(ISERROR($V1592),"",OFFSET('Smelter Look-up'!$G$4,$V1592-4,0))</f>
        <v/>
      </c>
      <c r="I1592" s="238" t="str">
        <f ca="1">IF(ISERROR($V1592),"",OFFSET('Smelter Look-up'!$H$4,$V1592-4,0))</f>
        <v/>
      </c>
      <c r="J1592" s="238" t="str">
        <f ca="1">IF(ISERROR($V1592),"",OFFSET('Smelter Look-up'!$I$4,$V1592-4,0))</f>
        <v/>
      </c>
      <c r="K1592" s="240"/>
      <c r="L1592" s="240"/>
      <c r="M1592" s="240"/>
      <c r="N1592" s="240"/>
      <c r="O1592" s="240"/>
      <c r="P1592" s="239"/>
      <c r="Q1592" s="241"/>
      <c r="R1592" s="236" t="str">
        <f ca="1">IF(ISERROR($V1592),"",OFFSET('Smelter Look-up'!$C$4,$V1592-4,0)&amp;"")</f>
        <v/>
      </c>
      <c r="S1592" s="250" t="str">
        <f t="shared" ca="1" si="72"/>
        <v/>
      </c>
      <c r="T1592" s="250" t="str">
        <f ca="1">IF(B1592="","",IF(ISERROR(MATCH($J1592,SorP!$B$1:$B$6230,0)),"",INDIRECT("'SorP'!$A$"&amp;MATCH($J1592,SorP!$B$1:$B$6230,0))))</f>
        <v/>
      </c>
      <c r="U1592" s="280"/>
      <c r="V1592" s="281" t="e">
        <f>IF(C1592="",NA(),MATCH($B1592&amp;$C1592,'Smelter Look-up'!$J:$J,0))</f>
        <v>#N/A</v>
      </c>
      <c r="W1592" s="282"/>
      <c r="X1592" s="282">
        <f t="shared" ca="1" si="73"/>
        <v>0</v>
      </c>
      <c r="Y1592" s="282"/>
      <c r="Z1592" s="282"/>
      <c r="AB1592" s="284" t="str">
        <f t="shared" si="74"/>
        <v/>
      </c>
    </row>
    <row r="1593" spans="1:28" s="283" customFormat="1" ht="20.25">
      <c r="A1593" s="235"/>
      <c r="B1593" s="236" t="str">
        <f>IF(LEN(A1593)=0,"",INDEX('Smelter Look-up'!$A:$A,MATCH($A1593,'Smelter Look-up'!$E:$E,0)))</f>
        <v/>
      </c>
      <c r="C1593" s="242" t="str">
        <f>IF(LEN(A1593)=0,"",INDEX('Smelter Look-up'!$C:$C,MATCH($A1593,'Smelter Look-up'!$E:$E,0)))</f>
        <v/>
      </c>
      <c r="D1593" s="236"/>
      <c r="E1593" s="236" t="str">
        <f ca="1">IF(ISERROR($V1593),"",OFFSET('Smelter Look-up'!$D$4,$V1593-4,0)&amp;"")</f>
        <v/>
      </c>
      <c r="F1593" s="236" t="str">
        <f ca="1">IF(ISERROR($V1593),"",OFFSET('Smelter Look-up'!$E$4,$V1593-4,0))</f>
        <v/>
      </c>
      <c r="G1593" s="236" t="str">
        <f ca="1">IF(C1593=$X$4,"Enter smelter details", IF(ISERROR($V1593),"",OFFSET('Smelter Look-up'!$F$4,$V1593-4,0)))</f>
        <v/>
      </c>
      <c r="H1593" s="237" t="str">
        <f ca="1">IF(ISERROR($V1593),"",OFFSET('Smelter Look-up'!$G$4,$V1593-4,0))</f>
        <v/>
      </c>
      <c r="I1593" s="238" t="str">
        <f ca="1">IF(ISERROR($V1593),"",OFFSET('Smelter Look-up'!$H$4,$V1593-4,0))</f>
        <v/>
      </c>
      <c r="J1593" s="238" t="str">
        <f ca="1">IF(ISERROR($V1593),"",OFFSET('Smelter Look-up'!$I$4,$V1593-4,0))</f>
        <v/>
      </c>
      <c r="K1593" s="240"/>
      <c r="L1593" s="240"/>
      <c r="M1593" s="240"/>
      <c r="N1593" s="240"/>
      <c r="O1593" s="240"/>
      <c r="P1593" s="239"/>
      <c r="Q1593" s="241"/>
      <c r="R1593" s="236" t="str">
        <f ca="1">IF(ISERROR($V1593),"",OFFSET('Smelter Look-up'!$C$4,$V1593-4,0)&amp;"")</f>
        <v/>
      </c>
      <c r="S1593" s="250" t="str">
        <f t="shared" ca="1" si="72"/>
        <v/>
      </c>
      <c r="T1593" s="250" t="str">
        <f ca="1">IF(B1593="","",IF(ISERROR(MATCH($J1593,SorP!$B$1:$B$6230,0)),"",INDIRECT("'SorP'!$A$"&amp;MATCH($J1593,SorP!$B$1:$B$6230,0))))</f>
        <v/>
      </c>
      <c r="U1593" s="280"/>
      <c r="V1593" s="281" t="e">
        <f>IF(C1593="",NA(),MATCH($B1593&amp;$C1593,'Smelter Look-up'!$J:$J,0))</f>
        <v>#N/A</v>
      </c>
      <c r="W1593" s="282"/>
      <c r="X1593" s="282">
        <f t="shared" ca="1" si="73"/>
        <v>0</v>
      </c>
      <c r="Y1593" s="282"/>
      <c r="Z1593" s="282"/>
      <c r="AB1593" s="284" t="str">
        <f t="shared" si="74"/>
        <v/>
      </c>
    </row>
    <row r="1594" spans="1:28" s="283" customFormat="1" ht="20.25">
      <c r="A1594" s="235"/>
      <c r="B1594" s="236" t="str">
        <f>IF(LEN(A1594)=0,"",INDEX('Smelter Look-up'!$A:$A,MATCH($A1594,'Smelter Look-up'!$E:$E,0)))</f>
        <v/>
      </c>
      <c r="C1594" s="242" t="str">
        <f>IF(LEN(A1594)=0,"",INDEX('Smelter Look-up'!$C:$C,MATCH($A1594,'Smelter Look-up'!$E:$E,0)))</f>
        <v/>
      </c>
      <c r="D1594" s="236"/>
      <c r="E1594" s="236" t="str">
        <f ca="1">IF(ISERROR($V1594),"",OFFSET('Smelter Look-up'!$D$4,$V1594-4,0)&amp;"")</f>
        <v/>
      </c>
      <c r="F1594" s="236" t="str">
        <f ca="1">IF(ISERROR($V1594),"",OFFSET('Smelter Look-up'!$E$4,$V1594-4,0))</f>
        <v/>
      </c>
      <c r="G1594" s="236" t="str">
        <f ca="1">IF(C1594=$X$4,"Enter smelter details", IF(ISERROR($V1594),"",OFFSET('Smelter Look-up'!$F$4,$V1594-4,0)))</f>
        <v/>
      </c>
      <c r="H1594" s="237" t="str">
        <f ca="1">IF(ISERROR($V1594),"",OFFSET('Smelter Look-up'!$G$4,$V1594-4,0))</f>
        <v/>
      </c>
      <c r="I1594" s="238" t="str">
        <f ca="1">IF(ISERROR($V1594),"",OFFSET('Smelter Look-up'!$H$4,$V1594-4,0))</f>
        <v/>
      </c>
      <c r="J1594" s="238" t="str">
        <f ca="1">IF(ISERROR($V1594),"",OFFSET('Smelter Look-up'!$I$4,$V1594-4,0))</f>
        <v/>
      </c>
      <c r="K1594" s="240"/>
      <c r="L1594" s="240"/>
      <c r="M1594" s="240"/>
      <c r="N1594" s="240"/>
      <c r="O1594" s="240"/>
      <c r="P1594" s="239"/>
      <c r="Q1594" s="241"/>
      <c r="R1594" s="236" t="str">
        <f ca="1">IF(ISERROR($V1594),"",OFFSET('Smelter Look-up'!$C$4,$V1594-4,0)&amp;"")</f>
        <v/>
      </c>
      <c r="S1594" s="250" t="str">
        <f t="shared" ca="1" si="72"/>
        <v/>
      </c>
      <c r="T1594" s="250" t="str">
        <f ca="1">IF(B1594="","",IF(ISERROR(MATCH($J1594,SorP!$B$1:$B$6230,0)),"",INDIRECT("'SorP'!$A$"&amp;MATCH($J1594,SorP!$B$1:$B$6230,0))))</f>
        <v/>
      </c>
      <c r="U1594" s="280"/>
      <c r="V1594" s="281" t="e">
        <f>IF(C1594="",NA(),MATCH($B1594&amp;$C1594,'Smelter Look-up'!$J:$J,0))</f>
        <v>#N/A</v>
      </c>
      <c r="W1594" s="282"/>
      <c r="X1594" s="282">
        <f t="shared" ca="1" si="73"/>
        <v>0</v>
      </c>
      <c r="Y1594" s="282"/>
      <c r="Z1594" s="282"/>
      <c r="AB1594" s="284" t="str">
        <f t="shared" si="74"/>
        <v/>
      </c>
    </row>
    <row r="1595" spans="1:28" s="283" customFormat="1" ht="20.25">
      <c r="A1595" s="235"/>
      <c r="B1595" s="236" t="str">
        <f>IF(LEN(A1595)=0,"",INDEX('Smelter Look-up'!$A:$A,MATCH($A1595,'Smelter Look-up'!$E:$E,0)))</f>
        <v/>
      </c>
      <c r="C1595" s="242" t="str">
        <f>IF(LEN(A1595)=0,"",INDEX('Smelter Look-up'!$C:$C,MATCH($A1595,'Smelter Look-up'!$E:$E,0)))</f>
        <v/>
      </c>
      <c r="D1595" s="236"/>
      <c r="E1595" s="236" t="str">
        <f ca="1">IF(ISERROR($V1595),"",OFFSET('Smelter Look-up'!$D$4,$V1595-4,0)&amp;"")</f>
        <v/>
      </c>
      <c r="F1595" s="236" t="str">
        <f ca="1">IF(ISERROR($V1595),"",OFFSET('Smelter Look-up'!$E$4,$V1595-4,0))</f>
        <v/>
      </c>
      <c r="G1595" s="236" t="str">
        <f ca="1">IF(C1595=$X$4,"Enter smelter details", IF(ISERROR($V1595),"",OFFSET('Smelter Look-up'!$F$4,$V1595-4,0)))</f>
        <v/>
      </c>
      <c r="H1595" s="237" t="str">
        <f ca="1">IF(ISERROR($V1595),"",OFFSET('Smelter Look-up'!$G$4,$V1595-4,0))</f>
        <v/>
      </c>
      <c r="I1595" s="238" t="str">
        <f ca="1">IF(ISERROR($V1595),"",OFFSET('Smelter Look-up'!$H$4,$V1595-4,0))</f>
        <v/>
      </c>
      <c r="J1595" s="238" t="str">
        <f ca="1">IF(ISERROR($V1595),"",OFFSET('Smelter Look-up'!$I$4,$V1595-4,0))</f>
        <v/>
      </c>
      <c r="K1595" s="240"/>
      <c r="L1595" s="240"/>
      <c r="M1595" s="240"/>
      <c r="N1595" s="240"/>
      <c r="O1595" s="240"/>
      <c r="P1595" s="239"/>
      <c r="Q1595" s="241"/>
      <c r="R1595" s="236" t="str">
        <f ca="1">IF(ISERROR($V1595),"",OFFSET('Smelter Look-up'!$C$4,$V1595-4,0)&amp;"")</f>
        <v/>
      </c>
      <c r="S1595" s="250" t="str">
        <f t="shared" ref="S1595:S1658" ca="1" si="75">IF(B1595="","",IF(ISERROR(MATCH($E1595,CL,0)),"Unknown",INDIRECT("'C'!$A$"&amp;MATCH($E1595,CL,0)+1)))</f>
        <v/>
      </c>
      <c r="T1595" s="250" t="str">
        <f ca="1">IF(B1595="","",IF(ISERROR(MATCH($J1595,SorP!$B$1:$B$6230,0)),"",INDIRECT("'SorP'!$A$"&amp;MATCH($J1595,SorP!$B$1:$B$6230,0))))</f>
        <v/>
      </c>
      <c r="U1595" s="280"/>
      <c r="V1595" s="281" t="e">
        <f>IF(C1595="",NA(),MATCH($B1595&amp;$C1595,'Smelter Look-up'!$J:$J,0))</f>
        <v>#N/A</v>
      </c>
      <c r="W1595" s="282"/>
      <c r="X1595" s="282">
        <f t="shared" ref="X1595:X1658" ca="1" si="76">IF(AND(C1595="Smelter not listed",OR(LEN(D1595)=0,LEN(E1595)=0)),1,0)</f>
        <v>0</v>
      </c>
      <c r="Y1595" s="282"/>
      <c r="Z1595" s="282"/>
      <c r="AB1595" s="284" t="str">
        <f t="shared" ref="AB1595:AB1658" si="77">B1595&amp;C1595</f>
        <v/>
      </c>
    </row>
    <row r="1596" spans="1:28" s="283" customFormat="1" ht="20.25">
      <c r="A1596" s="235"/>
      <c r="B1596" s="236" t="str">
        <f>IF(LEN(A1596)=0,"",INDEX('Smelter Look-up'!$A:$A,MATCH($A1596,'Smelter Look-up'!$E:$E,0)))</f>
        <v/>
      </c>
      <c r="C1596" s="242" t="str">
        <f>IF(LEN(A1596)=0,"",INDEX('Smelter Look-up'!$C:$C,MATCH($A1596,'Smelter Look-up'!$E:$E,0)))</f>
        <v/>
      </c>
      <c r="D1596" s="236"/>
      <c r="E1596" s="236" t="str">
        <f ca="1">IF(ISERROR($V1596),"",OFFSET('Smelter Look-up'!$D$4,$V1596-4,0)&amp;"")</f>
        <v/>
      </c>
      <c r="F1596" s="236" t="str">
        <f ca="1">IF(ISERROR($V1596),"",OFFSET('Smelter Look-up'!$E$4,$V1596-4,0))</f>
        <v/>
      </c>
      <c r="G1596" s="236" t="str">
        <f ca="1">IF(C1596=$X$4,"Enter smelter details", IF(ISERROR($V1596),"",OFFSET('Smelter Look-up'!$F$4,$V1596-4,0)))</f>
        <v/>
      </c>
      <c r="H1596" s="237" t="str">
        <f ca="1">IF(ISERROR($V1596),"",OFFSET('Smelter Look-up'!$G$4,$V1596-4,0))</f>
        <v/>
      </c>
      <c r="I1596" s="238" t="str">
        <f ca="1">IF(ISERROR($V1596),"",OFFSET('Smelter Look-up'!$H$4,$V1596-4,0))</f>
        <v/>
      </c>
      <c r="J1596" s="238" t="str">
        <f ca="1">IF(ISERROR($V1596),"",OFFSET('Smelter Look-up'!$I$4,$V1596-4,0))</f>
        <v/>
      </c>
      <c r="K1596" s="240"/>
      <c r="L1596" s="240"/>
      <c r="M1596" s="240"/>
      <c r="N1596" s="240"/>
      <c r="O1596" s="240"/>
      <c r="P1596" s="239"/>
      <c r="Q1596" s="241"/>
      <c r="R1596" s="236" t="str">
        <f ca="1">IF(ISERROR($V1596),"",OFFSET('Smelter Look-up'!$C$4,$V1596-4,0)&amp;"")</f>
        <v/>
      </c>
      <c r="S1596" s="250" t="str">
        <f t="shared" ca="1" si="75"/>
        <v/>
      </c>
      <c r="T1596" s="250" t="str">
        <f ca="1">IF(B1596="","",IF(ISERROR(MATCH($J1596,SorP!$B$1:$B$6230,0)),"",INDIRECT("'SorP'!$A$"&amp;MATCH($J1596,SorP!$B$1:$B$6230,0))))</f>
        <v/>
      </c>
      <c r="U1596" s="280"/>
      <c r="V1596" s="281" t="e">
        <f>IF(C1596="",NA(),MATCH($B1596&amp;$C1596,'Smelter Look-up'!$J:$J,0))</f>
        <v>#N/A</v>
      </c>
      <c r="W1596" s="282"/>
      <c r="X1596" s="282">
        <f t="shared" ca="1" si="76"/>
        <v>0</v>
      </c>
      <c r="Y1596" s="282"/>
      <c r="Z1596" s="282"/>
      <c r="AB1596" s="284" t="str">
        <f t="shared" si="77"/>
        <v/>
      </c>
    </row>
    <row r="1597" spans="1:28" s="283" customFormat="1" ht="20.25">
      <c r="A1597" s="235"/>
      <c r="B1597" s="236" t="str">
        <f>IF(LEN(A1597)=0,"",INDEX('Smelter Look-up'!$A:$A,MATCH($A1597,'Smelter Look-up'!$E:$E,0)))</f>
        <v/>
      </c>
      <c r="C1597" s="242" t="str">
        <f>IF(LEN(A1597)=0,"",INDEX('Smelter Look-up'!$C:$C,MATCH($A1597,'Smelter Look-up'!$E:$E,0)))</f>
        <v/>
      </c>
      <c r="D1597" s="236"/>
      <c r="E1597" s="236" t="str">
        <f ca="1">IF(ISERROR($V1597),"",OFFSET('Smelter Look-up'!$D$4,$V1597-4,0)&amp;"")</f>
        <v/>
      </c>
      <c r="F1597" s="236" t="str">
        <f ca="1">IF(ISERROR($V1597),"",OFFSET('Smelter Look-up'!$E$4,$V1597-4,0))</f>
        <v/>
      </c>
      <c r="G1597" s="236" t="str">
        <f ca="1">IF(C1597=$X$4,"Enter smelter details", IF(ISERROR($V1597),"",OFFSET('Smelter Look-up'!$F$4,$V1597-4,0)))</f>
        <v/>
      </c>
      <c r="H1597" s="237" t="str">
        <f ca="1">IF(ISERROR($V1597),"",OFFSET('Smelter Look-up'!$G$4,$V1597-4,0))</f>
        <v/>
      </c>
      <c r="I1597" s="238" t="str">
        <f ca="1">IF(ISERROR($V1597),"",OFFSET('Smelter Look-up'!$H$4,$V1597-4,0))</f>
        <v/>
      </c>
      <c r="J1597" s="238" t="str">
        <f ca="1">IF(ISERROR($V1597),"",OFFSET('Smelter Look-up'!$I$4,$V1597-4,0))</f>
        <v/>
      </c>
      <c r="K1597" s="240"/>
      <c r="L1597" s="240"/>
      <c r="M1597" s="240"/>
      <c r="N1597" s="240"/>
      <c r="O1597" s="240"/>
      <c r="P1597" s="239"/>
      <c r="Q1597" s="241"/>
      <c r="R1597" s="236" t="str">
        <f ca="1">IF(ISERROR($V1597),"",OFFSET('Smelter Look-up'!$C$4,$V1597-4,0)&amp;"")</f>
        <v/>
      </c>
      <c r="S1597" s="250" t="str">
        <f t="shared" ca="1" si="75"/>
        <v/>
      </c>
      <c r="T1597" s="250" t="str">
        <f ca="1">IF(B1597="","",IF(ISERROR(MATCH($J1597,SorP!$B$1:$B$6230,0)),"",INDIRECT("'SorP'!$A$"&amp;MATCH($J1597,SorP!$B$1:$B$6230,0))))</f>
        <v/>
      </c>
      <c r="U1597" s="280"/>
      <c r="V1597" s="281" t="e">
        <f>IF(C1597="",NA(),MATCH($B1597&amp;$C1597,'Smelter Look-up'!$J:$J,0))</f>
        <v>#N/A</v>
      </c>
      <c r="W1597" s="282"/>
      <c r="X1597" s="282">
        <f t="shared" ca="1" si="76"/>
        <v>0</v>
      </c>
      <c r="Y1597" s="282"/>
      <c r="Z1597" s="282"/>
      <c r="AB1597" s="284" t="str">
        <f t="shared" si="77"/>
        <v/>
      </c>
    </row>
    <row r="1598" spans="1:28" s="283" customFormat="1" ht="20.25">
      <c r="A1598" s="235"/>
      <c r="B1598" s="236" t="str">
        <f>IF(LEN(A1598)=0,"",INDEX('Smelter Look-up'!$A:$A,MATCH($A1598,'Smelter Look-up'!$E:$E,0)))</f>
        <v/>
      </c>
      <c r="C1598" s="242" t="str">
        <f>IF(LEN(A1598)=0,"",INDEX('Smelter Look-up'!$C:$C,MATCH($A1598,'Smelter Look-up'!$E:$E,0)))</f>
        <v/>
      </c>
      <c r="D1598" s="236"/>
      <c r="E1598" s="236" t="str">
        <f ca="1">IF(ISERROR($V1598),"",OFFSET('Smelter Look-up'!$D$4,$V1598-4,0)&amp;"")</f>
        <v/>
      </c>
      <c r="F1598" s="236" t="str">
        <f ca="1">IF(ISERROR($V1598),"",OFFSET('Smelter Look-up'!$E$4,$V1598-4,0))</f>
        <v/>
      </c>
      <c r="G1598" s="236" t="str">
        <f ca="1">IF(C1598=$X$4,"Enter smelter details", IF(ISERROR($V1598),"",OFFSET('Smelter Look-up'!$F$4,$V1598-4,0)))</f>
        <v/>
      </c>
      <c r="H1598" s="237" t="str">
        <f ca="1">IF(ISERROR($V1598),"",OFFSET('Smelter Look-up'!$G$4,$V1598-4,0))</f>
        <v/>
      </c>
      <c r="I1598" s="238" t="str">
        <f ca="1">IF(ISERROR($V1598),"",OFFSET('Smelter Look-up'!$H$4,$V1598-4,0))</f>
        <v/>
      </c>
      <c r="J1598" s="238" t="str">
        <f ca="1">IF(ISERROR($V1598),"",OFFSET('Smelter Look-up'!$I$4,$V1598-4,0))</f>
        <v/>
      </c>
      <c r="K1598" s="240"/>
      <c r="L1598" s="240"/>
      <c r="M1598" s="240"/>
      <c r="N1598" s="240"/>
      <c r="O1598" s="240"/>
      <c r="P1598" s="239"/>
      <c r="Q1598" s="241"/>
      <c r="R1598" s="236" t="str">
        <f ca="1">IF(ISERROR($V1598),"",OFFSET('Smelter Look-up'!$C$4,$V1598-4,0)&amp;"")</f>
        <v/>
      </c>
      <c r="S1598" s="250" t="str">
        <f t="shared" ca="1" si="75"/>
        <v/>
      </c>
      <c r="T1598" s="250" t="str">
        <f ca="1">IF(B1598="","",IF(ISERROR(MATCH($J1598,SorP!$B$1:$B$6230,0)),"",INDIRECT("'SorP'!$A$"&amp;MATCH($J1598,SorP!$B$1:$B$6230,0))))</f>
        <v/>
      </c>
      <c r="U1598" s="280"/>
      <c r="V1598" s="281" t="e">
        <f>IF(C1598="",NA(),MATCH($B1598&amp;$C1598,'Smelter Look-up'!$J:$J,0))</f>
        <v>#N/A</v>
      </c>
      <c r="W1598" s="282"/>
      <c r="X1598" s="282">
        <f t="shared" ca="1" si="76"/>
        <v>0</v>
      </c>
      <c r="Y1598" s="282"/>
      <c r="Z1598" s="282"/>
      <c r="AB1598" s="284" t="str">
        <f t="shared" si="77"/>
        <v/>
      </c>
    </row>
    <row r="1599" spans="1:28" s="283" customFormat="1" ht="20.25">
      <c r="A1599" s="235"/>
      <c r="B1599" s="236" t="str">
        <f>IF(LEN(A1599)=0,"",INDEX('Smelter Look-up'!$A:$A,MATCH($A1599,'Smelter Look-up'!$E:$E,0)))</f>
        <v/>
      </c>
      <c r="C1599" s="242" t="str">
        <f>IF(LEN(A1599)=0,"",INDEX('Smelter Look-up'!$C:$C,MATCH($A1599,'Smelter Look-up'!$E:$E,0)))</f>
        <v/>
      </c>
      <c r="D1599" s="236"/>
      <c r="E1599" s="236" t="str">
        <f ca="1">IF(ISERROR($V1599),"",OFFSET('Smelter Look-up'!$D$4,$V1599-4,0)&amp;"")</f>
        <v/>
      </c>
      <c r="F1599" s="236" t="str">
        <f ca="1">IF(ISERROR($V1599),"",OFFSET('Smelter Look-up'!$E$4,$V1599-4,0))</f>
        <v/>
      </c>
      <c r="G1599" s="236" t="str">
        <f ca="1">IF(C1599=$X$4,"Enter smelter details", IF(ISERROR($V1599),"",OFFSET('Smelter Look-up'!$F$4,$V1599-4,0)))</f>
        <v/>
      </c>
      <c r="H1599" s="237" t="str">
        <f ca="1">IF(ISERROR($V1599),"",OFFSET('Smelter Look-up'!$G$4,$V1599-4,0))</f>
        <v/>
      </c>
      <c r="I1599" s="238" t="str">
        <f ca="1">IF(ISERROR($V1599),"",OFFSET('Smelter Look-up'!$H$4,$V1599-4,0))</f>
        <v/>
      </c>
      <c r="J1599" s="238" t="str">
        <f ca="1">IF(ISERROR($V1599),"",OFFSET('Smelter Look-up'!$I$4,$V1599-4,0))</f>
        <v/>
      </c>
      <c r="K1599" s="240"/>
      <c r="L1599" s="240"/>
      <c r="M1599" s="240"/>
      <c r="N1599" s="240"/>
      <c r="O1599" s="240"/>
      <c r="P1599" s="239"/>
      <c r="Q1599" s="241"/>
      <c r="R1599" s="236" t="str">
        <f ca="1">IF(ISERROR($V1599),"",OFFSET('Smelter Look-up'!$C$4,$V1599-4,0)&amp;"")</f>
        <v/>
      </c>
      <c r="S1599" s="250" t="str">
        <f t="shared" ca="1" si="75"/>
        <v/>
      </c>
      <c r="T1599" s="250" t="str">
        <f ca="1">IF(B1599="","",IF(ISERROR(MATCH($J1599,SorP!$B$1:$B$6230,0)),"",INDIRECT("'SorP'!$A$"&amp;MATCH($J1599,SorP!$B$1:$B$6230,0))))</f>
        <v/>
      </c>
      <c r="U1599" s="280"/>
      <c r="V1599" s="281" t="e">
        <f>IF(C1599="",NA(),MATCH($B1599&amp;$C1599,'Smelter Look-up'!$J:$J,0))</f>
        <v>#N/A</v>
      </c>
      <c r="W1599" s="282"/>
      <c r="X1599" s="282">
        <f t="shared" ca="1" si="76"/>
        <v>0</v>
      </c>
      <c r="Y1599" s="282"/>
      <c r="Z1599" s="282"/>
      <c r="AB1599" s="284" t="str">
        <f t="shared" si="77"/>
        <v/>
      </c>
    </row>
    <row r="1600" spans="1:28" s="283" customFormat="1" ht="20.25">
      <c r="A1600" s="235"/>
      <c r="B1600" s="236" t="str">
        <f>IF(LEN(A1600)=0,"",INDEX('Smelter Look-up'!$A:$A,MATCH($A1600,'Smelter Look-up'!$E:$E,0)))</f>
        <v/>
      </c>
      <c r="C1600" s="242" t="str">
        <f>IF(LEN(A1600)=0,"",INDEX('Smelter Look-up'!$C:$C,MATCH($A1600,'Smelter Look-up'!$E:$E,0)))</f>
        <v/>
      </c>
      <c r="D1600" s="236"/>
      <c r="E1600" s="236" t="str">
        <f ca="1">IF(ISERROR($V1600),"",OFFSET('Smelter Look-up'!$D$4,$V1600-4,0)&amp;"")</f>
        <v/>
      </c>
      <c r="F1600" s="236" t="str">
        <f ca="1">IF(ISERROR($V1600),"",OFFSET('Smelter Look-up'!$E$4,$V1600-4,0))</f>
        <v/>
      </c>
      <c r="G1600" s="236" t="str">
        <f ca="1">IF(C1600=$X$4,"Enter smelter details", IF(ISERROR($V1600),"",OFFSET('Smelter Look-up'!$F$4,$V1600-4,0)))</f>
        <v/>
      </c>
      <c r="H1600" s="237" t="str">
        <f ca="1">IF(ISERROR($V1600),"",OFFSET('Smelter Look-up'!$G$4,$V1600-4,0))</f>
        <v/>
      </c>
      <c r="I1600" s="238" t="str">
        <f ca="1">IF(ISERROR($V1600),"",OFFSET('Smelter Look-up'!$H$4,$V1600-4,0))</f>
        <v/>
      </c>
      <c r="J1600" s="238" t="str">
        <f ca="1">IF(ISERROR($V1600),"",OFFSET('Smelter Look-up'!$I$4,$V1600-4,0))</f>
        <v/>
      </c>
      <c r="K1600" s="240"/>
      <c r="L1600" s="240"/>
      <c r="M1600" s="240"/>
      <c r="N1600" s="240"/>
      <c r="O1600" s="240"/>
      <c r="P1600" s="239"/>
      <c r="Q1600" s="241"/>
      <c r="R1600" s="236" t="str">
        <f ca="1">IF(ISERROR($V1600),"",OFFSET('Smelter Look-up'!$C$4,$V1600-4,0)&amp;"")</f>
        <v/>
      </c>
      <c r="S1600" s="250" t="str">
        <f t="shared" ca="1" si="75"/>
        <v/>
      </c>
      <c r="T1600" s="250" t="str">
        <f ca="1">IF(B1600="","",IF(ISERROR(MATCH($J1600,SorP!$B$1:$B$6230,0)),"",INDIRECT("'SorP'!$A$"&amp;MATCH($J1600,SorP!$B$1:$B$6230,0))))</f>
        <v/>
      </c>
      <c r="U1600" s="280"/>
      <c r="V1600" s="281" t="e">
        <f>IF(C1600="",NA(),MATCH($B1600&amp;$C1600,'Smelter Look-up'!$J:$J,0))</f>
        <v>#N/A</v>
      </c>
      <c r="W1600" s="282"/>
      <c r="X1600" s="282">
        <f t="shared" ca="1" si="76"/>
        <v>0</v>
      </c>
      <c r="Y1600" s="282"/>
      <c r="Z1600" s="282"/>
      <c r="AB1600" s="284" t="str">
        <f t="shared" si="77"/>
        <v/>
      </c>
    </row>
    <row r="1601" spans="1:28" s="283" customFormat="1" ht="20.25">
      <c r="A1601" s="235"/>
      <c r="B1601" s="236" t="str">
        <f>IF(LEN(A1601)=0,"",INDEX('Smelter Look-up'!$A:$A,MATCH($A1601,'Smelter Look-up'!$E:$E,0)))</f>
        <v/>
      </c>
      <c r="C1601" s="242" t="str">
        <f>IF(LEN(A1601)=0,"",INDEX('Smelter Look-up'!$C:$C,MATCH($A1601,'Smelter Look-up'!$E:$E,0)))</f>
        <v/>
      </c>
      <c r="D1601" s="236"/>
      <c r="E1601" s="236" t="str">
        <f ca="1">IF(ISERROR($V1601),"",OFFSET('Smelter Look-up'!$D$4,$V1601-4,0)&amp;"")</f>
        <v/>
      </c>
      <c r="F1601" s="236" t="str">
        <f ca="1">IF(ISERROR($V1601),"",OFFSET('Smelter Look-up'!$E$4,$V1601-4,0))</f>
        <v/>
      </c>
      <c r="G1601" s="236" t="str">
        <f ca="1">IF(C1601=$X$4,"Enter smelter details", IF(ISERROR($V1601),"",OFFSET('Smelter Look-up'!$F$4,$V1601-4,0)))</f>
        <v/>
      </c>
      <c r="H1601" s="237" t="str">
        <f ca="1">IF(ISERROR($V1601),"",OFFSET('Smelter Look-up'!$G$4,$V1601-4,0))</f>
        <v/>
      </c>
      <c r="I1601" s="238" t="str">
        <f ca="1">IF(ISERROR($V1601),"",OFFSET('Smelter Look-up'!$H$4,$V1601-4,0))</f>
        <v/>
      </c>
      <c r="J1601" s="238" t="str">
        <f ca="1">IF(ISERROR($V1601),"",OFFSET('Smelter Look-up'!$I$4,$V1601-4,0))</f>
        <v/>
      </c>
      <c r="K1601" s="240"/>
      <c r="L1601" s="240"/>
      <c r="M1601" s="240"/>
      <c r="N1601" s="240"/>
      <c r="O1601" s="240"/>
      <c r="P1601" s="239"/>
      <c r="Q1601" s="241"/>
      <c r="R1601" s="236" t="str">
        <f ca="1">IF(ISERROR($V1601),"",OFFSET('Smelter Look-up'!$C$4,$V1601-4,0)&amp;"")</f>
        <v/>
      </c>
      <c r="S1601" s="250" t="str">
        <f t="shared" ca="1" si="75"/>
        <v/>
      </c>
      <c r="T1601" s="250" t="str">
        <f ca="1">IF(B1601="","",IF(ISERROR(MATCH($J1601,SorP!$B$1:$B$6230,0)),"",INDIRECT("'SorP'!$A$"&amp;MATCH($J1601,SorP!$B$1:$B$6230,0))))</f>
        <v/>
      </c>
      <c r="U1601" s="280"/>
      <c r="V1601" s="281" t="e">
        <f>IF(C1601="",NA(),MATCH($B1601&amp;$C1601,'Smelter Look-up'!$J:$J,0))</f>
        <v>#N/A</v>
      </c>
      <c r="W1601" s="282"/>
      <c r="X1601" s="282">
        <f t="shared" ca="1" si="76"/>
        <v>0</v>
      </c>
      <c r="Y1601" s="282"/>
      <c r="Z1601" s="282"/>
      <c r="AB1601" s="284" t="str">
        <f t="shared" si="77"/>
        <v/>
      </c>
    </row>
    <row r="1602" spans="1:28" s="283" customFormat="1" ht="20.25">
      <c r="A1602" s="235"/>
      <c r="B1602" s="236" t="str">
        <f>IF(LEN(A1602)=0,"",INDEX('Smelter Look-up'!$A:$A,MATCH($A1602,'Smelter Look-up'!$E:$E,0)))</f>
        <v/>
      </c>
      <c r="C1602" s="242" t="str">
        <f>IF(LEN(A1602)=0,"",INDEX('Smelter Look-up'!$C:$C,MATCH($A1602,'Smelter Look-up'!$E:$E,0)))</f>
        <v/>
      </c>
      <c r="D1602" s="236"/>
      <c r="E1602" s="236" t="str">
        <f ca="1">IF(ISERROR($V1602),"",OFFSET('Smelter Look-up'!$D$4,$V1602-4,0)&amp;"")</f>
        <v/>
      </c>
      <c r="F1602" s="236" t="str">
        <f ca="1">IF(ISERROR($V1602),"",OFFSET('Smelter Look-up'!$E$4,$V1602-4,0))</f>
        <v/>
      </c>
      <c r="G1602" s="236" t="str">
        <f ca="1">IF(C1602=$X$4,"Enter smelter details", IF(ISERROR($V1602),"",OFFSET('Smelter Look-up'!$F$4,$V1602-4,0)))</f>
        <v/>
      </c>
      <c r="H1602" s="237" t="str">
        <f ca="1">IF(ISERROR($V1602),"",OFFSET('Smelter Look-up'!$G$4,$V1602-4,0))</f>
        <v/>
      </c>
      <c r="I1602" s="238" t="str">
        <f ca="1">IF(ISERROR($V1602),"",OFFSET('Smelter Look-up'!$H$4,$V1602-4,0))</f>
        <v/>
      </c>
      <c r="J1602" s="238" t="str">
        <f ca="1">IF(ISERROR($V1602),"",OFFSET('Smelter Look-up'!$I$4,$V1602-4,0))</f>
        <v/>
      </c>
      <c r="K1602" s="240"/>
      <c r="L1602" s="240"/>
      <c r="M1602" s="240"/>
      <c r="N1602" s="240"/>
      <c r="O1602" s="240"/>
      <c r="P1602" s="239"/>
      <c r="Q1602" s="241"/>
      <c r="R1602" s="236" t="str">
        <f ca="1">IF(ISERROR($V1602),"",OFFSET('Smelter Look-up'!$C$4,$V1602-4,0)&amp;"")</f>
        <v/>
      </c>
      <c r="S1602" s="250" t="str">
        <f t="shared" ca="1" si="75"/>
        <v/>
      </c>
      <c r="T1602" s="250" t="str">
        <f ca="1">IF(B1602="","",IF(ISERROR(MATCH($J1602,SorP!$B$1:$B$6230,0)),"",INDIRECT("'SorP'!$A$"&amp;MATCH($J1602,SorP!$B$1:$B$6230,0))))</f>
        <v/>
      </c>
      <c r="U1602" s="280"/>
      <c r="V1602" s="281" t="e">
        <f>IF(C1602="",NA(),MATCH($B1602&amp;$C1602,'Smelter Look-up'!$J:$J,0))</f>
        <v>#N/A</v>
      </c>
      <c r="W1602" s="282"/>
      <c r="X1602" s="282">
        <f t="shared" ca="1" si="76"/>
        <v>0</v>
      </c>
      <c r="Y1602" s="282"/>
      <c r="Z1602" s="282"/>
      <c r="AB1602" s="284" t="str">
        <f t="shared" si="77"/>
        <v/>
      </c>
    </row>
    <row r="1603" spans="1:28" s="283" customFormat="1" ht="20.25">
      <c r="A1603" s="235"/>
      <c r="B1603" s="236" t="str">
        <f>IF(LEN(A1603)=0,"",INDEX('Smelter Look-up'!$A:$A,MATCH($A1603,'Smelter Look-up'!$E:$E,0)))</f>
        <v/>
      </c>
      <c r="C1603" s="242" t="str">
        <f>IF(LEN(A1603)=0,"",INDEX('Smelter Look-up'!$C:$C,MATCH($A1603,'Smelter Look-up'!$E:$E,0)))</f>
        <v/>
      </c>
      <c r="D1603" s="236"/>
      <c r="E1603" s="236" t="str">
        <f ca="1">IF(ISERROR($V1603),"",OFFSET('Smelter Look-up'!$D$4,$V1603-4,0)&amp;"")</f>
        <v/>
      </c>
      <c r="F1603" s="236" t="str">
        <f ca="1">IF(ISERROR($V1603),"",OFFSET('Smelter Look-up'!$E$4,$V1603-4,0))</f>
        <v/>
      </c>
      <c r="G1603" s="236" t="str">
        <f ca="1">IF(C1603=$X$4,"Enter smelter details", IF(ISERROR($V1603),"",OFFSET('Smelter Look-up'!$F$4,$V1603-4,0)))</f>
        <v/>
      </c>
      <c r="H1603" s="237" t="str">
        <f ca="1">IF(ISERROR($V1603),"",OFFSET('Smelter Look-up'!$G$4,$V1603-4,0))</f>
        <v/>
      </c>
      <c r="I1603" s="238" t="str">
        <f ca="1">IF(ISERROR($V1603),"",OFFSET('Smelter Look-up'!$H$4,$V1603-4,0))</f>
        <v/>
      </c>
      <c r="J1603" s="238" t="str">
        <f ca="1">IF(ISERROR($V1603),"",OFFSET('Smelter Look-up'!$I$4,$V1603-4,0))</f>
        <v/>
      </c>
      <c r="K1603" s="240"/>
      <c r="L1603" s="240"/>
      <c r="M1603" s="240"/>
      <c r="N1603" s="240"/>
      <c r="O1603" s="240"/>
      <c r="P1603" s="239"/>
      <c r="Q1603" s="241"/>
      <c r="R1603" s="236" t="str">
        <f ca="1">IF(ISERROR($V1603),"",OFFSET('Smelter Look-up'!$C$4,$V1603-4,0)&amp;"")</f>
        <v/>
      </c>
      <c r="S1603" s="250" t="str">
        <f t="shared" ca="1" si="75"/>
        <v/>
      </c>
      <c r="T1603" s="250" t="str">
        <f ca="1">IF(B1603="","",IF(ISERROR(MATCH($J1603,SorP!$B$1:$B$6230,0)),"",INDIRECT("'SorP'!$A$"&amp;MATCH($J1603,SorP!$B$1:$B$6230,0))))</f>
        <v/>
      </c>
      <c r="U1603" s="280"/>
      <c r="V1603" s="281" t="e">
        <f>IF(C1603="",NA(),MATCH($B1603&amp;$C1603,'Smelter Look-up'!$J:$J,0))</f>
        <v>#N/A</v>
      </c>
      <c r="W1603" s="282"/>
      <c r="X1603" s="282">
        <f t="shared" ca="1" si="76"/>
        <v>0</v>
      </c>
      <c r="Y1603" s="282"/>
      <c r="Z1603" s="282"/>
      <c r="AB1603" s="284" t="str">
        <f t="shared" si="77"/>
        <v/>
      </c>
    </row>
    <row r="1604" spans="1:28" s="283" customFormat="1" ht="20.25">
      <c r="A1604" s="235"/>
      <c r="B1604" s="236" t="str">
        <f>IF(LEN(A1604)=0,"",INDEX('Smelter Look-up'!$A:$A,MATCH($A1604,'Smelter Look-up'!$E:$E,0)))</f>
        <v/>
      </c>
      <c r="C1604" s="242" t="str">
        <f>IF(LEN(A1604)=0,"",INDEX('Smelter Look-up'!$C:$C,MATCH($A1604,'Smelter Look-up'!$E:$E,0)))</f>
        <v/>
      </c>
      <c r="D1604" s="236"/>
      <c r="E1604" s="236" t="str">
        <f ca="1">IF(ISERROR($V1604),"",OFFSET('Smelter Look-up'!$D$4,$V1604-4,0)&amp;"")</f>
        <v/>
      </c>
      <c r="F1604" s="236" t="str">
        <f ca="1">IF(ISERROR($V1604),"",OFFSET('Smelter Look-up'!$E$4,$V1604-4,0))</f>
        <v/>
      </c>
      <c r="G1604" s="236" t="str">
        <f ca="1">IF(C1604=$X$4,"Enter smelter details", IF(ISERROR($V1604),"",OFFSET('Smelter Look-up'!$F$4,$V1604-4,0)))</f>
        <v/>
      </c>
      <c r="H1604" s="237" t="str">
        <f ca="1">IF(ISERROR($V1604),"",OFFSET('Smelter Look-up'!$G$4,$V1604-4,0))</f>
        <v/>
      </c>
      <c r="I1604" s="238" t="str">
        <f ca="1">IF(ISERROR($V1604),"",OFFSET('Smelter Look-up'!$H$4,$V1604-4,0))</f>
        <v/>
      </c>
      <c r="J1604" s="238" t="str">
        <f ca="1">IF(ISERROR($V1604),"",OFFSET('Smelter Look-up'!$I$4,$V1604-4,0))</f>
        <v/>
      </c>
      <c r="K1604" s="240"/>
      <c r="L1604" s="240"/>
      <c r="M1604" s="240"/>
      <c r="N1604" s="240"/>
      <c r="O1604" s="240"/>
      <c r="P1604" s="239"/>
      <c r="Q1604" s="241"/>
      <c r="R1604" s="236" t="str">
        <f ca="1">IF(ISERROR($V1604),"",OFFSET('Smelter Look-up'!$C$4,$V1604-4,0)&amp;"")</f>
        <v/>
      </c>
      <c r="S1604" s="250" t="str">
        <f t="shared" ca="1" si="75"/>
        <v/>
      </c>
      <c r="T1604" s="250" t="str">
        <f ca="1">IF(B1604="","",IF(ISERROR(MATCH($J1604,SorP!$B$1:$B$6230,0)),"",INDIRECT("'SorP'!$A$"&amp;MATCH($J1604,SorP!$B$1:$B$6230,0))))</f>
        <v/>
      </c>
      <c r="U1604" s="280"/>
      <c r="V1604" s="281" t="e">
        <f>IF(C1604="",NA(),MATCH($B1604&amp;$C1604,'Smelter Look-up'!$J:$J,0))</f>
        <v>#N/A</v>
      </c>
      <c r="W1604" s="282"/>
      <c r="X1604" s="282">
        <f t="shared" ca="1" si="76"/>
        <v>0</v>
      </c>
      <c r="Y1604" s="282"/>
      <c r="Z1604" s="282"/>
      <c r="AB1604" s="284" t="str">
        <f t="shared" si="77"/>
        <v/>
      </c>
    </row>
    <row r="1605" spans="1:28" s="283" customFormat="1" ht="20.25">
      <c r="A1605" s="235"/>
      <c r="B1605" s="236" t="str">
        <f>IF(LEN(A1605)=0,"",INDEX('Smelter Look-up'!$A:$A,MATCH($A1605,'Smelter Look-up'!$E:$E,0)))</f>
        <v/>
      </c>
      <c r="C1605" s="242" t="str">
        <f>IF(LEN(A1605)=0,"",INDEX('Smelter Look-up'!$C:$C,MATCH($A1605,'Smelter Look-up'!$E:$E,0)))</f>
        <v/>
      </c>
      <c r="D1605" s="236"/>
      <c r="E1605" s="236" t="str">
        <f ca="1">IF(ISERROR($V1605),"",OFFSET('Smelter Look-up'!$D$4,$V1605-4,0)&amp;"")</f>
        <v/>
      </c>
      <c r="F1605" s="236" t="str">
        <f ca="1">IF(ISERROR($V1605),"",OFFSET('Smelter Look-up'!$E$4,$V1605-4,0))</f>
        <v/>
      </c>
      <c r="G1605" s="236" t="str">
        <f ca="1">IF(C1605=$X$4,"Enter smelter details", IF(ISERROR($V1605),"",OFFSET('Smelter Look-up'!$F$4,$V1605-4,0)))</f>
        <v/>
      </c>
      <c r="H1605" s="237" t="str">
        <f ca="1">IF(ISERROR($V1605),"",OFFSET('Smelter Look-up'!$G$4,$V1605-4,0))</f>
        <v/>
      </c>
      <c r="I1605" s="238" t="str">
        <f ca="1">IF(ISERROR($V1605),"",OFFSET('Smelter Look-up'!$H$4,$V1605-4,0))</f>
        <v/>
      </c>
      <c r="J1605" s="238" t="str">
        <f ca="1">IF(ISERROR($V1605),"",OFFSET('Smelter Look-up'!$I$4,$V1605-4,0))</f>
        <v/>
      </c>
      <c r="K1605" s="240"/>
      <c r="L1605" s="240"/>
      <c r="M1605" s="240"/>
      <c r="N1605" s="240"/>
      <c r="O1605" s="240"/>
      <c r="P1605" s="239"/>
      <c r="Q1605" s="241"/>
      <c r="R1605" s="236" t="str">
        <f ca="1">IF(ISERROR($V1605),"",OFFSET('Smelter Look-up'!$C$4,$V1605-4,0)&amp;"")</f>
        <v/>
      </c>
      <c r="S1605" s="250" t="str">
        <f t="shared" ca="1" si="75"/>
        <v/>
      </c>
      <c r="T1605" s="250" t="str">
        <f ca="1">IF(B1605="","",IF(ISERROR(MATCH($J1605,SorP!$B$1:$B$6230,0)),"",INDIRECT("'SorP'!$A$"&amp;MATCH($J1605,SorP!$B$1:$B$6230,0))))</f>
        <v/>
      </c>
      <c r="U1605" s="280"/>
      <c r="V1605" s="281" t="e">
        <f>IF(C1605="",NA(),MATCH($B1605&amp;$C1605,'Smelter Look-up'!$J:$J,0))</f>
        <v>#N/A</v>
      </c>
      <c r="W1605" s="282"/>
      <c r="X1605" s="282">
        <f t="shared" ca="1" si="76"/>
        <v>0</v>
      </c>
      <c r="Y1605" s="282"/>
      <c r="Z1605" s="282"/>
      <c r="AB1605" s="284" t="str">
        <f t="shared" si="77"/>
        <v/>
      </c>
    </row>
    <row r="1606" spans="1:28" s="283" customFormat="1" ht="20.25">
      <c r="A1606" s="235"/>
      <c r="B1606" s="236" t="str">
        <f>IF(LEN(A1606)=0,"",INDEX('Smelter Look-up'!$A:$A,MATCH($A1606,'Smelter Look-up'!$E:$E,0)))</f>
        <v/>
      </c>
      <c r="C1606" s="242" t="str">
        <f>IF(LEN(A1606)=0,"",INDEX('Smelter Look-up'!$C:$C,MATCH($A1606,'Smelter Look-up'!$E:$E,0)))</f>
        <v/>
      </c>
      <c r="D1606" s="236"/>
      <c r="E1606" s="236" t="str">
        <f ca="1">IF(ISERROR($V1606),"",OFFSET('Smelter Look-up'!$D$4,$V1606-4,0)&amp;"")</f>
        <v/>
      </c>
      <c r="F1606" s="236" t="str">
        <f ca="1">IF(ISERROR($V1606),"",OFFSET('Smelter Look-up'!$E$4,$V1606-4,0))</f>
        <v/>
      </c>
      <c r="G1606" s="236" t="str">
        <f ca="1">IF(C1606=$X$4,"Enter smelter details", IF(ISERROR($V1606),"",OFFSET('Smelter Look-up'!$F$4,$V1606-4,0)))</f>
        <v/>
      </c>
      <c r="H1606" s="237" t="str">
        <f ca="1">IF(ISERROR($V1606),"",OFFSET('Smelter Look-up'!$G$4,$V1606-4,0))</f>
        <v/>
      </c>
      <c r="I1606" s="238" t="str">
        <f ca="1">IF(ISERROR($V1606),"",OFFSET('Smelter Look-up'!$H$4,$V1606-4,0))</f>
        <v/>
      </c>
      <c r="J1606" s="238" t="str">
        <f ca="1">IF(ISERROR($V1606),"",OFFSET('Smelter Look-up'!$I$4,$V1606-4,0))</f>
        <v/>
      </c>
      <c r="K1606" s="240"/>
      <c r="L1606" s="240"/>
      <c r="M1606" s="240"/>
      <c r="N1606" s="240"/>
      <c r="O1606" s="240"/>
      <c r="P1606" s="239"/>
      <c r="Q1606" s="241"/>
      <c r="R1606" s="236" t="str">
        <f ca="1">IF(ISERROR($V1606),"",OFFSET('Smelter Look-up'!$C$4,$V1606-4,0)&amp;"")</f>
        <v/>
      </c>
      <c r="S1606" s="250" t="str">
        <f t="shared" ca="1" si="75"/>
        <v/>
      </c>
      <c r="T1606" s="250" t="str">
        <f ca="1">IF(B1606="","",IF(ISERROR(MATCH($J1606,SorP!$B$1:$B$6230,0)),"",INDIRECT("'SorP'!$A$"&amp;MATCH($J1606,SorP!$B$1:$B$6230,0))))</f>
        <v/>
      </c>
      <c r="U1606" s="280"/>
      <c r="V1606" s="281" t="e">
        <f>IF(C1606="",NA(),MATCH($B1606&amp;$C1606,'Smelter Look-up'!$J:$J,0))</f>
        <v>#N/A</v>
      </c>
      <c r="W1606" s="282"/>
      <c r="X1606" s="282">
        <f t="shared" ca="1" si="76"/>
        <v>0</v>
      </c>
      <c r="Y1606" s="282"/>
      <c r="Z1606" s="282"/>
      <c r="AB1606" s="284" t="str">
        <f t="shared" si="77"/>
        <v/>
      </c>
    </row>
    <row r="1607" spans="1:28" s="283" customFormat="1" ht="20.25">
      <c r="A1607" s="235"/>
      <c r="B1607" s="236" t="str">
        <f>IF(LEN(A1607)=0,"",INDEX('Smelter Look-up'!$A:$A,MATCH($A1607,'Smelter Look-up'!$E:$E,0)))</f>
        <v/>
      </c>
      <c r="C1607" s="242" t="str">
        <f>IF(LEN(A1607)=0,"",INDEX('Smelter Look-up'!$C:$C,MATCH($A1607,'Smelter Look-up'!$E:$E,0)))</f>
        <v/>
      </c>
      <c r="D1607" s="236"/>
      <c r="E1607" s="236" t="str">
        <f ca="1">IF(ISERROR($V1607),"",OFFSET('Smelter Look-up'!$D$4,$V1607-4,0)&amp;"")</f>
        <v/>
      </c>
      <c r="F1607" s="236" t="str">
        <f ca="1">IF(ISERROR($V1607),"",OFFSET('Smelter Look-up'!$E$4,$V1607-4,0))</f>
        <v/>
      </c>
      <c r="G1607" s="236" t="str">
        <f ca="1">IF(C1607=$X$4,"Enter smelter details", IF(ISERROR($V1607),"",OFFSET('Smelter Look-up'!$F$4,$V1607-4,0)))</f>
        <v/>
      </c>
      <c r="H1607" s="237" t="str">
        <f ca="1">IF(ISERROR($V1607),"",OFFSET('Smelter Look-up'!$G$4,$V1607-4,0))</f>
        <v/>
      </c>
      <c r="I1607" s="238" t="str">
        <f ca="1">IF(ISERROR($V1607),"",OFFSET('Smelter Look-up'!$H$4,$V1607-4,0))</f>
        <v/>
      </c>
      <c r="J1607" s="238" t="str">
        <f ca="1">IF(ISERROR($V1607),"",OFFSET('Smelter Look-up'!$I$4,$V1607-4,0))</f>
        <v/>
      </c>
      <c r="K1607" s="240"/>
      <c r="L1607" s="240"/>
      <c r="M1607" s="240"/>
      <c r="N1607" s="240"/>
      <c r="O1607" s="240"/>
      <c r="P1607" s="239"/>
      <c r="Q1607" s="241"/>
      <c r="R1607" s="236" t="str">
        <f ca="1">IF(ISERROR($V1607),"",OFFSET('Smelter Look-up'!$C$4,$V1607-4,0)&amp;"")</f>
        <v/>
      </c>
      <c r="S1607" s="250" t="str">
        <f t="shared" ca="1" si="75"/>
        <v/>
      </c>
      <c r="T1607" s="250" t="str">
        <f ca="1">IF(B1607="","",IF(ISERROR(MATCH($J1607,SorP!$B$1:$B$6230,0)),"",INDIRECT("'SorP'!$A$"&amp;MATCH($J1607,SorP!$B$1:$B$6230,0))))</f>
        <v/>
      </c>
      <c r="U1607" s="280"/>
      <c r="V1607" s="281" t="e">
        <f>IF(C1607="",NA(),MATCH($B1607&amp;$C1607,'Smelter Look-up'!$J:$J,0))</f>
        <v>#N/A</v>
      </c>
      <c r="W1607" s="282"/>
      <c r="X1607" s="282">
        <f t="shared" ca="1" si="76"/>
        <v>0</v>
      </c>
      <c r="Y1607" s="282"/>
      <c r="Z1607" s="282"/>
      <c r="AB1607" s="284" t="str">
        <f t="shared" si="77"/>
        <v/>
      </c>
    </row>
    <row r="1608" spans="1:28" s="283" customFormat="1" ht="20.25">
      <c r="A1608" s="235"/>
      <c r="B1608" s="236" t="str">
        <f>IF(LEN(A1608)=0,"",INDEX('Smelter Look-up'!$A:$A,MATCH($A1608,'Smelter Look-up'!$E:$E,0)))</f>
        <v/>
      </c>
      <c r="C1608" s="242" t="str">
        <f>IF(LEN(A1608)=0,"",INDEX('Smelter Look-up'!$C:$C,MATCH($A1608,'Smelter Look-up'!$E:$E,0)))</f>
        <v/>
      </c>
      <c r="D1608" s="236"/>
      <c r="E1608" s="236" t="str">
        <f ca="1">IF(ISERROR($V1608),"",OFFSET('Smelter Look-up'!$D$4,$V1608-4,0)&amp;"")</f>
        <v/>
      </c>
      <c r="F1608" s="236" t="str">
        <f ca="1">IF(ISERROR($V1608),"",OFFSET('Smelter Look-up'!$E$4,$V1608-4,0))</f>
        <v/>
      </c>
      <c r="G1608" s="236" t="str">
        <f ca="1">IF(C1608=$X$4,"Enter smelter details", IF(ISERROR($V1608),"",OFFSET('Smelter Look-up'!$F$4,$V1608-4,0)))</f>
        <v/>
      </c>
      <c r="H1608" s="237" t="str">
        <f ca="1">IF(ISERROR($V1608),"",OFFSET('Smelter Look-up'!$G$4,$V1608-4,0))</f>
        <v/>
      </c>
      <c r="I1608" s="238" t="str">
        <f ca="1">IF(ISERROR($V1608),"",OFFSET('Smelter Look-up'!$H$4,$V1608-4,0))</f>
        <v/>
      </c>
      <c r="J1608" s="238" t="str">
        <f ca="1">IF(ISERROR($V1608),"",OFFSET('Smelter Look-up'!$I$4,$V1608-4,0))</f>
        <v/>
      </c>
      <c r="K1608" s="240"/>
      <c r="L1608" s="240"/>
      <c r="M1608" s="240"/>
      <c r="N1608" s="240"/>
      <c r="O1608" s="240"/>
      <c r="P1608" s="239"/>
      <c r="Q1608" s="241"/>
      <c r="R1608" s="236" t="str">
        <f ca="1">IF(ISERROR($V1608),"",OFFSET('Smelter Look-up'!$C$4,$V1608-4,0)&amp;"")</f>
        <v/>
      </c>
      <c r="S1608" s="250" t="str">
        <f t="shared" ca="1" si="75"/>
        <v/>
      </c>
      <c r="T1608" s="250" t="str">
        <f ca="1">IF(B1608="","",IF(ISERROR(MATCH($J1608,SorP!$B$1:$B$6230,0)),"",INDIRECT("'SorP'!$A$"&amp;MATCH($J1608,SorP!$B$1:$B$6230,0))))</f>
        <v/>
      </c>
      <c r="U1608" s="280"/>
      <c r="V1608" s="281" t="e">
        <f>IF(C1608="",NA(),MATCH($B1608&amp;$C1608,'Smelter Look-up'!$J:$J,0))</f>
        <v>#N/A</v>
      </c>
      <c r="W1608" s="282"/>
      <c r="X1608" s="282">
        <f t="shared" ca="1" si="76"/>
        <v>0</v>
      </c>
      <c r="Y1608" s="282"/>
      <c r="Z1608" s="282"/>
      <c r="AB1608" s="284" t="str">
        <f t="shared" si="77"/>
        <v/>
      </c>
    </row>
    <row r="1609" spans="1:28" s="283" customFormat="1" ht="20.25">
      <c r="A1609" s="235"/>
      <c r="B1609" s="236" t="str">
        <f>IF(LEN(A1609)=0,"",INDEX('Smelter Look-up'!$A:$A,MATCH($A1609,'Smelter Look-up'!$E:$E,0)))</f>
        <v/>
      </c>
      <c r="C1609" s="242" t="str">
        <f>IF(LEN(A1609)=0,"",INDEX('Smelter Look-up'!$C:$C,MATCH($A1609,'Smelter Look-up'!$E:$E,0)))</f>
        <v/>
      </c>
      <c r="D1609" s="236"/>
      <c r="E1609" s="236" t="str">
        <f ca="1">IF(ISERROR($V1609),"",OFFSET('Smelter Look-up'!$D$4,$V1609-4,0)&amp;"")</f>
        <v/>
      </c>
      <c r="F1609" s="236" t="str">
        <f ca="1">IF(ISERROR($V1609),"",OFFSET('Smelter Look-up'!$E$4,$V1609-4,0))</f>
        <v/>
      </c>
      <c r="G1609" s="236" t="str">
        <f ca="1">IF(C1609=$X$4,"Enter smelter details", IF(ISERROR($V1609),"",OFFSET('Smelter Look-up'!$F$4,$V1609-4,0)))</f>
        <v/>
      </c>
      <c r="H1609" s="237" t="str">
        <f ca="1">IF(ISERROR($V1609),"",OFFSET('Smelter Look-up'!$G$4,$V1609-4,0))</f>
        <v/>
      </c>
      <c r="I1609" s="238" t="str">
        <f ca="1">IF(ISERROR($V1609),"",OFFSET('Smelter Look-up'!$H$4,$V1609-4,0))</f>
        <v/>
      </c>
      <c r="J1609" s="238" t="str">
        <f ca="1">IF(ISERROR($V1609),"",OFFSET('Smelter Look-up'!$I$4,$V1609-4,0))</f>
        <v/>
      </c>
      <c r="K1609" s="240"/>
      <c r="L1609" s="240"/>
      <c r="M1609" s="240"/>
      <c r="N1609" s="240"/>
      <c r="O1609" s="240"/>
      <c r="P1609" s="239"/>
      <c r="Q1609" s="241"/>
      <c r="R1609" s="236" t="str">
        <f ca="1">IF(ISERROR($V1609),"",OFFSET('Smelter Look-up'!$C$4,$V1609-4,0)&amp;"")</f>
        <v/>
      </c>
      <c r="S1609" s="250" t="str">
        <f t="shared" ca="1" si="75"/>
        <v/>
      </c>
      <c r="T1609" s="250" t="str">
        <f ca="1">IF(B1609="","",IF(ISERROR(MATCH($J1609,SorP!$B$1:$B$6230,0)),"",INDIRECT("'SorP'!$A$"&amp;MATCH($J1609,SorP!$B$1:$B$6230,0))))</f>
        <v/>
      </c>
      <c r="U1609" s="280"/>
      <c r="V1609" s="281" t="e">
        <f>IF(C1609="",NA(),MATCH($B1609&amp;$C1609,'Smelter Look-up'!$J:$J,0))</f>
        <v>#N/A</v>
      </c>
      <c r="W1609" s="282"/>
      <c r="X1609" s="282">
        <f t="shared" ca="1" si="76"/>
        <v>0</v>
      </c>
      <c r="Y1609" s="282"/>
      <c r="Z1609" s="282"/>
      <c r="AB1609" s="284" t="str">
        <f t="shared" si="77"/>
        <v/>
      </c>
    </row>
    <row r="1610" spans="1:28" s="283" customFormat="1" ht="20.25">
      <c r="A1610" s="235"/>
      <c r="B1610" s="236" t="str">
        <f>IF(LEN(A1610)=0,"",INDEX('Smelter Look-up'!$A:$A,MATCH($A1610,'Smelter Look-up'!$E:$E,0)))</f>
        <v/>
      </c>
      <c r="C1610" s="242" t="str">
        <f>IF(LEN(A1610)=0,"",INDEX('Smelter Look-up'!$C:$C,MATCH($A1610,'Smelter Look-up'!$E:$E,0)))</f>
        <v/>
      </c>
      <c r="D1610" s="236"/>
      <c r="E1610" s="236" t="str">
        <f ca="1">IF(ISERROR($V1610),"",OFFSET('Smelter Look-up'!$D$4,$V1610-4,0)&amp;"")</f>
        <v/>
      </c>
      <c r="F1610" s="236" t="str">
        <f ca="1">IF(ISERROR($V1610),"",OFFSET('Smelter Look-up'!$E$4,$V1610-4,0))</f>
        <v/>
      </c>
      <c r="G1610" s="236" t="str">
        <f ca="1">IF(C1610=$X$4,"Enter smelter details", IF(ISERROR($V1610),"",OFFSET('Smelter Look-up'!$F$4,$V1610-4,0)))</f>
        <v/>
      </c>
      <c r="H1610" s="237" t="str">
        <f ca="1">IF(ISERROR($V1610),"",OFFSET('Smelter Look-up'!$G$4,$V1610-4,0))</f>
        <v/>
      </c>
      <c r="I1610" s="238" t="str">
        <f ca="1">IF(ISERROR($V1610),"",OFFSET('Smelter Look-up'!$H$4,$V1610-4,0))</f>
        <v/>
      </c>
      <c r="J1610" s="238" t="str">
        <f ca="1">IF(ISERROR($V1610),"",OFFSET('Smelter Look-up'!$I$4,$V1610-4,0))</f>
        <v/>
      </c>
      <c r="K1610" s="240"/>
      <c r="L1610" s="240"/>
      <c r="M1610" s="240"/>
      <c r="N1610" s="240"/>
      <c r="O1610" s="240"/>
      <c r="P1610" s="239"/>
      <c r="Q1610" s="241"/>
      <c r="R1610" s="236" t="str">
        <f ca="1">IF(ISERROR($V1610),"",OFFSET('Smelter Look-up'!$C$4,$V1610-4,0)&amp;"")</f>
        <v/>
      </c>
      <c r="S1610" s="250" t="str">
        <f t="shared" ca="1" si="75"/>
        <v/>
      </c>
      <c r="T1610" s="250" t="str">
        <f ca="1">IF(B1610="","",IF(ISERROR(MATCH($J1610,SorP!$B$1:$B$6230,0)),"",INDIRECT("'SorP'!$A$"&amp;MATCH($J1610,SorP!$B$1:$B$6230,0))))</f>
        <v/>
      </c>
      <c r="U1610" s="280"/>
      <c r="V1610" s="281" t="e">
        <f>IF(C1610="",NA(),MATCH($B1610&amp;$C1610,'Smelter Look-up'!$J:$J,0))</f>
        <v>#N/A</v>
      </c>
      <c r="W1610" s="282"/>
      <c r="X1610" s="282">
        <f t="shared" ca="1" si="76"/>
        <v>0</v>
      </c>
      <c r="Y1610" s="282"/>
      <c r="Z1610" s="282"/>
      <c r="AB1610" s="284" t="str">
        <f t="shared" si="77"/>
        <v/>
      </c>
    </row>
    <row r="1611" spans="1:28" s="283" customFormat="1" ht="20.25">
      <c r="A1611" s="235"/>
      <c r="B1611" s="236" t="str">
        <f>IF(LEN(A1611)=0,"",INDEX('Smelter Look-up'!$A:$A,MATCH($A1611,'Smelter Look-up'!$E:$E,0)))</f>
        <v/>
      </c>
      <c r="C1611" s="242" t="str">
        <f>IF(LEN(A1611)=0,"",INDEX('Smelter Look-up'!$C:$C,MATCH($A1611,'Smelter Look-up'!$E:$E,0)))</f>
        <v/>
      </c>
      <c r="D1611" s="236"/>
      <c r="E1611" s="236" t="str">
        <f ca="1">IF(ISERROR($V1611),"",OFFSET('Smelter Look-up'!$D$4,$V1611-4,0)&amp;"")</f>
        <v/>
      </c>
      <c r="F1611" s="236" t="str">
        <f ca="1">IF(ISERROR($V1611),"",OFFSET('Smelter Look-up'!$E$4,$V1611-4,0))</f>
        <v/>
      </c>
      <c r="G1611" s="236" t="str">
        <f ca="1">IF(C1611=$X$4,"Enter smelter details", IF(ISERROR($V1611),"",OFFSET('Smelter Look-up'!$F$4,$V1611-4,0)))</f>
        <v/>
      </c>
      <c r="H1611" s="237" t="str">
        <f ca="1">IF(ISERROR($V1611),"",OFFSET('Smelter Look-up'!$G$4,$V1611-4,0))</f>
        <v/>
      </c>
      <c r="I1611" s="238" t="str">
        <f ca="1">IF(ISERROR($V1611),"",OFFSET('Smelter Look-up'!$H$4,$V1611-4,0))</f>
        <v/>
      </c>
      <c r="J1611" s="238" t="str">
        <f ca="1">IF(ISERROR($V1611),"",OFFSET('Smelter Look-up'!$I$4,$V1611-4,0))</f>
        <v/>
      </c>
      <c r="K1611" s="240"/>
      <c r="L1611" s="240"/>
      <c r="M1611" s="240"/>
      <c r="N1611" s="240"/>
      <c r="O1611" s="240"/>
      <c r="P1611" s="239"/>
      <c r="Q1611" s="241"/>
      <c r="R1611" s="236" t="str">
        <f ca="1">IF(ISERROR($V1611),"",OFFSET('Smelter Look-up'!$C$4,$V1611-4,0)&amp;"")</f>
        <v/>
      </c>
      <c r="S1611" s="250" t="str">
        <f t="shared" ca="1" si="75"/>
        <v/>
      </c>
      <c r="T1611" s="250" t="str">
        <f ca="1">IF(B1611="","",IF(ISERROR(MATCH($J1611,SorP!$B$1:$B$6230,0)),"",INDIRECT("'SorP'!$A$"&amp;MATCH($J1611,SorP!$B$1:$B$6230,0))))</f>
        <v/>
      </c>
      <c r="U1611" s="280"/>
      <c r="V1611" s="281" t="e">
        <f>IF(C1611="",NA(),MATCH($B1611&amp;$C1611,'Smelter Look-up'!$J:$J,0))</f>
        <v>#N/A</v>
      </c>
      <c r="W1611" s="282"/>
      <c r="X1611" s="282">
        <f t="shared" ca="1" si="76"/>
        <v>0</v>
      </c>
      <c r="Y1611" s="282"/>
      <c r="Z1611" s="282"/>
      <c r="AB1611" s="284" t="str">
        <f t="shared" si="77"/>
        <v/>
      </c>
    </row>
    <row r="1612" spans="1:28" s="283" customFormat="1" ht="20.25">
      <c r="A1612" s="235"/>
      <c r="B1612" s="236" t="str">
        <f>IF(LEN(A1612)=0,"",INDEX('Smelter Look-up'!$A:$A,MATCH($A1612,'Smelter Look-up'!$E:$E,0)))</f>
        <v/>
      </c>
      <c r="C1612" s="242" t="str">
        <f>IF(LEN(A1612)=0,"",INDEX('Smelter Look-up'!$C:$C,MATCH($A1612,'Smelter Look-up'!$E:$E,0)))</f>
        <v/>
      </c>
      <c r="D1612" s="236"/>
      <c r="E1612" s="236" t="str">
        <f ca="1">IF(ISERROR($V1612),"",OFFSET('Smelter Look-up'!$D$4,$V1612-4,0)&amp;"")</f>
        <v/>
      </c>
      <c r="F1612" s="236" t="str">
        <f ca="1">IF(ISERROR($V1612),"",OFFSET('Smelter Look-up'!$E$4,$V1612-4,0))</f>
        <v/>
      </c>
      <c r="G1612" s="236" t="str">
        <f ca="1">IF(C1612=$X$4,"Enter smelter details", IF(ISERROR($V1612),"",OFFSET('Smelter Look-up'!$F$4,$V1612-4,0)))</f>
        <v/>
      </c>
      <c r="H1612" s="237" t="str">
        <f ca="1">IF(ISERROR($V1612),"",OFFSET('Smelter Look-up'!$G$4,$V1612-4,0))</f>
        <v/>
      </c>
      <c r="I1612" s="238" t="str">
        <f ca="1">IF(ISERROR($V1612),"",OFFSET('Smelter Look-up'!$H$4,$V1612-4,0))</f>
        <v/>
      </c>
      <c r="J1612" s="238" t="str">
        <f ca="1">IF(ISERROR($V1612),"",OFFSET('Smelter Look-up'!$I$4,$V1612-4,0))</f>
        <v/>
      </c>
      <c r="K1612" s="240"/>
      <c r="L1612" s="240"/>
      <c r="M1612" s="240"/>
      <c r="N1612" s="240"/>
      <c r="O1612" s="240"/>
      <c r="P1612" s="239"/>
      <c r="Q1612" s="241"/>
      <c r="R1612" s="236" t="str">
        <f ca="1">IF(ISERROR($V1612),"",OFFSET('Smelter Look-up'!$C$4,$V1612-4,0)&amp;"")</f>
        <v/>
      </c>
      <c r="S1612" s="250" t="str">
        <f t="shared" ca="1" si="75"/>
        <v/>
      </c>
      <c r="T1612" s="250" t="str">
        <f ca="1">IF(B1612="","",IF(ISERROR(MATCH($J1612,SorP!$B$1:$B$6230,0)),"",INDIRECT("'SorP'!$A$"&amp;MATCH($J1612,SorP!$B$1:$B$6230,0))))</f>
        <v/>
      </c>
      <c r="U1612" s="280"/>
      <c r="V1612" s="281" t="e">
        <f>IF(C1612="",NA(),MATCH($B1612&amp;$C1612,'Smelter Look-up'!$J:$J,0))</f>
        <v>#N/A</v>
      </c>
      <c r="W1612" s="282"/>
      <c r="X1612" s="282">
        <f t="shared" ca="1" si="76"/>
        <v>0</v>
      </c>
      <c r="Y1612" s="282"/>
      <c r="Z1612" s="282"/>
      <c r="AB1612" s="284" t="str">
        <f t="shared" si="77"/>
        <v/>
      </c>
    </row>
    <row r="1613" spans="1:28" s="283" customFormat="1" ht="20.25">
      <c r="A1613" s="235"/>
      <c r="B1613" s="236" t="str">
        <f>IF(LEN(A1613)=0,"",INDEX('Smelter Look-up'!$A:$A,MATCH($A1613,'Smelter Look-up'!$E:$E,0)))</f>
        <v/>
      </c>
      <c r="C1613" s="242" t="str">
        <f>IF(LEN(A1613)=0,"",INDEX('Smelter Look-up'!$C:$C,MATCH($A1613,'Smelter Look-up'!$E:$E,0)))</f>
        <v/>
      </c>
      <c r="D1613" s="236"/>
      <c r="E1613" s="236" t="str">
        <f ca="1">IF(ISERROR($V1613),"",OFFSET('Smelter Look-up'!$D$4,$V1613-4,0)&amp;"")</f>
        <v/>
      </c>
      <c r="F1613" s="236" t="str">
        <f ca="1">IF(ISERROR($V1613),"",OFFSET('Smelter Look-up'!$E$4,$V1613-4,0))</f>
        <v/>
      </c>
      <c r="G1613" s="236" t="str">
        <f ca="1">IF(C1613=$X$4,"Enter smelter details", IF(ISERROR($V1613),"",OFFSET('Smelter Look-up'!$F$4,$V1613-4,0)))</f>
        <v/>
      </c>
      <c r="H1613" s="237" t="str">
        <f ca="1">IF(ISERROR($V1613),"",OFFSET('Smelter Look-up'!$G$4,$V1613-4,0))</f>
        <v/>
      </c>
      <c r="I1613" s="238" t="str">
        <f ca="1">IF(ISERROR($V1613),"",OFFSET('Smelter Look-up'!$H$4,$V1613-4,0))</f>
        <v/>
      </c>
      <c r="J1613" s="238" t="str">
        <f ca="1">IF(ISERROR($V1613),"",OFFSET('Smelter Look-up'!$I$4,$V1613-4,0))</f>
        <v/>
      </c>
      <c r="K1613" s="240"/>
      <c r="L1613" s="240"/>
      <c r="M1613" s="240"/>
      <c r="N1613" s="240"/>
      <c r="O1613" s="240"/>
      <c r="P1613" s="239"/>
      <c r="Q1613" s="241"/>
      <c r="R1613" s="236" t="str">
        <f ca="1">IF(ISERROR($V1613),"",OFFSET('Smelter Look-up'!$C$4,$V1613-4,0)&amp;"")</f>
        <v/>
      </c>
      <c r="S1613" s="250" t="str">
        <f t="shared" ca="1" si="75"/>
        <v/>
      </c>
      <c r="T1613" s="250" t="str">
        <f ca="1">IF(B1613="","",IF(ISERROR(MATCH($J1613,SorP!$B$1:$B$6230,0)),"",INDIRECT("'SorP'!$A$"&amp;MATCH($J1613,SorP!$B$1:$B$6230,0))))</f>
        <v/>
      </c>
      <c r="U1613" s="280"/>
      <c r="V1613" s="281" t="e">
        <f>IF(C1613="",NA(),MATCH($B1613&amp;$C1613,'Smelter Look-up'!$J:$J,0))</f>
        <v>#N/A</v>
      </c>
      <c r="W1613" s="282"/>
      <c r="X1613" s="282">
        <f t="shared" ca="1" si="76"/>
        <v>0</v>
      </c>
      <c r="Y1613" s="282"/>
      <c r="Z1613" s="282"/>
      <c r="AB1613" s="284" t="str">
        <f t="shared" si="77"/>
        <v/>
      </c>
    </row>
    <row r="1614" spans="1:28" s="283" customFormat="1" ht="20.25">
      <c r="A1614" s="235"/>
      <c r="B1614" s="236" t="str">
        <f>IF(LEN(A1614)=0,"",INDEX('Smelter Look-up'!$A:$A,MATCH($A1614,'Smelter Look-up'!$E:$E,0)))</f>
        <v/>
      </c>
      <c r="C1614" s="242" t="str">
        <f>IF(LEN(A1614)=0,"",INDEX('Smelter Look-up'!$C:$C,MATCH($A1614,'Smelter Look-up'!$E:$E,0)))</f>
        <v/>
      </c>
      <c r="D1614" s="236"/>
      <c r="E1614" s="236" t="str">
        <f ca="1">IF(ISERROR($V1614),"",OFFSET('Smelter Look-up'!$D$4,$V1614-4,0)&amp;"")</f>
        <v/>
      </c>
      <c r="F1614" s="236" t="str">
        <f ca="1">IF(ISERROR($V1614),"",OFFSET('Smelter Look-up'!$E$4,$V1614-4,0))</f>
        <v/>
      </c>
      <c r="G1614" s="236" t="str">
        <f ca="1">IF(C1614=$X$4,"Enter smelter details", IF(ISERROR($V1614),"",OFFSET('Smelter Look-up'!$F$4,$V1614-4,0)))</f>
        <v/>
      </c>
      <c r="H1614" s="237" t="str">
        <f ca="1">IF(ISERROR($V1614),"",OFFSET('Smelter Look-up'!$G$4,$V1614-4,0))</f>
        <v/>
      </c>
      <c r="I1614" s="238" t="str">
        <f ca="1">IF(ISERROR($V1614),"",OFFSET('Smelter Look-up'!$H$4,$V1614-4,0))</f>
        <v/>
      </c>
      <c r="J1614" s="238" t="str">
        <f ca="1">IF(ISERROR($V1614),"",OFFSET('Smelter Look-up'!$I$4,$V1614-4,0))</f>
        <v/>
      </c>
      <c r="K1614" s="240"/>
      <c r="L1614" s="240"/>
      <c r="M1614" s="240"/>
      <c r="N1614" s="240"/>
      <c r="O1614" s="240"/>
      <c r="P1614" s="239"/>
      <c r="Q1614" s="241"/>
      <c r="R1614" s="236" t="str">
        <f ca="1">IF(ISERROR($V1614),"",OFFSET('Smelter Look-up'!$C$4,$V1614-4,0)&amp;"")</f>
        <v/>
      </c>
      <c r="S1614" s="250" t="str">
        <f t="shared" ca="1" si="75"/>
        <v/>
      </c>
      <c r="T1614" s="250" t="str">
        <f ca="1">IF(B1614="","",IF(ISERROR(MATCH($J1614,SorP!$B$1:$B$6230,0)),"",INDIRECT("'SorP'!$A$"&amp;MATCH($J1614,SorP!$B$1:$B$6230,0))))</f>
        <v/>
      </c>
      <c r="U1614" s="280"/>
      <c r="V1614" s="281" t="e">
        <f>IF(C1614="",NA(),MATCH($B1614&amp;$C1614,'Smelter Look-up'!$J:$J,0))</f>
        <v>#N/A</v>
      </c>
      <c r="W1614" s="282"/>
      <c r="X1614" s="282">
        <f t="shared" ca="1" si="76"/>
        <v>0</v>
      </c>
      <c r="Y1614" s="282"/>
      <c r="Z1614" s="282"/>
      <c r="AB1614" s="284" t="str">
        <f t="shared" si="77"/>
        <v/>
      </c>
    </row>
    <row r="1615" spans="1:28" s="283" customFormat="1" ht="20.25">
      <c r="A1615" s="235"/>
      <c r="B1615" s="236" t="str">
        <f>IF(LEN(A1615)=0,"",INDEX('Smelter Look-up'!$A:$A,MATCH($A1615,'Smelter Look-up'!$E:$E,0)))</f>
        <v/>
      </c>
      <c r="C1615" s="242" t="str">
        <f>IF(LEN(A1615)=0,"",INDEX('Smelter Look-up'!$C:$C,MATCH($A1615,'Smelter Look-up'!$E:$E,0)))</f>
        <v/>
      </c>
      <c r="D1615" s="236"/>
      <c r="E1615" s="236" t="str">
        <f ca="1">IF(ISERROR($V1615),"",OFFSET('Smelter Look-up'!$D$4,$V1615-4,0)&amp;"")</f>
        <v/>
      </c>
      <c r="F1615" s="236" t="str">
        <f ca="1">IF(ISERROR($V1615),"",OFFSET('Smelter Look-up'!$E$4,$V1615-4,0))</f>
        <v/>
      </c>
      <c r="G1615" s="236" t="str">
        <f ca="1">IF(C1615=$X$4,"Enter smelter details", IF(ISERROR($V1615),"",OFFSET('Smelter Look-up'!$F$4,$V1615-4,0)))</f>
        <v/>
      </c>
      <c r="H1615" s="237" t="str">
        <f ca="1">IF(ISERROR($V1615),"",OFFSET('Smelter Look-up'!$G$4,$V1615-4,0))</f>
        <v/>
      </c>
      <c r="I1615" s="238" t="str">
        <f ca="1">IF(ISERROR($V1615),"",OFFSET('Smelter Look-up'!$H$4,$V1615-4,0))</f>
        <v/>
      </c>
      <c r="J1615" s="238" t="str">
        <f ca="1">IF(ISERROR($V1615),"",OFFSET('Smelter Look-up'!$I$4,$V1615-4,0))</f>
        <v/>
      </c>
      <c r="K1615" s="240"/>
      <c r="L1615" s="240"/>
      <c r="M1615" s="240"/>
      <c r="N1615" s="240"/>
      <c r="O1615" s="240"/>
      <c r="P1615" s="239"/>
      <c r="Q1615" s="241"/>
      <c r="R1615" s="236" t="str">
        <f ca="1">IF(ISERROR($V1615),"",OFFSET('Smelter Look-up'!$C$4,$V1615-4,0)&amp;"")</f>
        <v/>
      </c>
      <c r="S1615" s="250" t="str">
        <f t="shared" ca="1" si="75"/>
        <v/>
      </c>
      <c r="T1615" s="250" t="str">
        <f ca="1">IF(B1615="","",IF(ISERROR(MATCH($J1615,SorP!$B$1:$B$6230,0)),"",INDIRECT("'SorP'!$A$"&amp;MATCH($J1615,SorP!$B$1:$B$6230,0))))</f>
        <v/>
      </c>
      <c r="U1615" s="280"/>
      <c r="V1615" s="281" t="e">
        <f>IF(C1615="",NA(),MATCH($B1615&amp;$C1615,'Smelter Look-up'!$J:$J,0))</f>
        <v>#N/A</v>
      </c>
      <c r="W1615" s="282"/>
      <c r="X1615" s="282">
        <f t="shared" ca="1" si="76"/>
        <v>0</v>
      </c>
      <c r="Y1615" s="282"/>
      <c r="Z1615" s="282"/>
      <c r="AB1615" s="284" t="str">
        <f t="shared" si="77"/>
        <v/>
      </c>
    </row>
    <row r="1616" spans="1:28" s="283" customFormat="1" ht="20.25">
      <c r="A1616" s="235"/>
      <c r="B1616" s="236" t="str">
        <f>IF(LEN(A1616)=0,"",INDEX('Smelter Look-up'!$A:$A,MATCH($A1616,'Smelter Look-up'!$E:$E,0)))</f>
        <v/>
      </c>
      <c r="C1616" s="242" t="str">
        <f>IF(LEN(A1616)=0,"",INDEX('Smelter Look-up'!$C:$C,MATCH($A1616,'Smelter Look-up'!$E:$E,0)))</f>
        <v/>
      </c>
      <c r="D1616" s="236"/>
      <c r="E1616" s="236" t="str">
        <f ca="1">IF(ISERROR($V1616),"",OFFSET('Smelter Look-up'!$D$4,$V1616-4,0)&amp;"")</f>
        <v/>
      </c>
      <c r="F1616" s="236" t="str">
        <f ca="1">IF(ISERROR($V1616),"",OFFSET('Smelter Look-up'!$E$4,$V1616-4,0))</f>
        <v/>
      </c>
      <c r="G1616" s="236" t="str">
        <f ca="1">IF(C1616=$X$4,"Enter smelter details", IF(ISERROR($V1616),"",OFFSET('Smelter Look-up'!$F$4,$V1616-4,0)))</f>
        <v/>
      </c>
      <c r="H1616" s="237" t="str">
        <f ca="1">IF(ISERROR($V1616),"",OFFSET('Smelter Look-up'!$G$4,$V1616-4,0))</f>
        <v/>
      </c>
      <c r="I1616" s="238" t="str">
        <f ca="1">IF(ISERROR($V1616),"",OFFSET('Smelter Look-up'!$H$4,$V1616-4,0))</f>
        <v/>
      </c>
      <c r="J1616" s="238" t="str">
        <f ca="1">IF(ISERROR($V1616),"",OFFSET('Smelter Look-up'!$I$4,$V1616-4,0))</f>
        <v/>
      </c>
      <c r="K1616" s="240"/>
      <c r="L1616" s="240"/>
      <c r="M1616" s="240"/>
      <c r="N1616" s="240"/>
      <c r="O1616" s="240"/>
      <c r="P1616" s="239"/>
      <c r="Q1616" s="241"/>
      <c r="R1616" s="236" t="str">
        <f ca="1">IF(ISERROR($V1616),"",OFFSET('Smelter Look-up'!$C$4,$V1616-4,0)&amp;"")</f>
        <v/>
      </c>
      <c r="S1616" s="250" t="str">
        <f t="shared" ca="1" si="75"/>
        <v/>
      </c>
      <c r="T1616" s="250" t="str">
        <f ca="1">IF(B1616="","",IF(ISERROR(MATCH($J1616,SorP!$B$1:$B$6230,0)),"",INDIRECT("'SorP'!$A$"&amp;MATCH($J1616,SorP!$B$1:$B$6230,0))))</f>
        <v/>
      </c>
      <c r="U1616" s="280"/>
      <c r="V1616" s="281" t="e">
        <f>IF(C1616="",NA(),MATCH($B1616&amp;$C1616,'Smelter Look-up'!$J:$J,0))</f>
        <v>#N/A</v>
      </c>
      <c r="W1616" s="282"/>
      <c r="X1616" s="282">
        <f t="shared" ca="1" si="76"/>
        <v>0</v>
      </c>
      <c r="Y1616" s="282"/>
      <c r="Z1616" s="282"/>
      <c r="AB1616" s="284" t="str">
        <f t="shared" si="77"/>
        <v/>
      </c>
    </row>
    <row r="1617" spans="1:28" s="283" customFormat="1" ht="20.25">
      <c r="A1617" s="235"/>
      <c r="B1617" s="236" t="str">
        <f>IF(LEN(A1617)=0,"",INDEX('Smelter Look-up'!$A:$A,MATCH($A1617,'Smelter Look-up'!$E:$E,0)))</f>
        <v/>
      </c>
      <c r="C1617" s="242" t="str">
        <f>IF(LEN(A1617)=0,"",INDEX('Smelter Look-up'!$C:$C,MATCH($A1617,'Smelter Look-up'!$E:$E,0)))</f>
        <v/>
      </c>
      <c r="D1617" s="236"/>
      <c r="E1617" s="236" t="str">
        <f ca="1">IF(ISERROR($V1617),"",OFFSET('Smelter Look-up'!$D$4,$V1617-4,0)&amp;"")</f>
        <v/>
      </c>
      <c r="F1617" s="236" t="str">
        <f ca="1">IF(ISERROR($V1617),"",OFFSET('Smelter Look-up'!$E$4,$V1617-4,0))</f>
        <v/>
      </c>
      <c r="G1617" s="236" t="str">
        <f ca="1">IF(C1617=$X$4,"Enter smelter details", IF(ISERROR($V1617),"",OFFSET('Smelter Look-up'!$F$4,$V1617-4,0)))</f>
        <v/>
      </c>
      <c r="H1617" s="237" t="str">
        <f ca="1">IF(ISERROR($V1617),"",OFFSET('Smelter Look-up'!$G$4,$V1617-4,0))</f>
        <v/>
      </c>
      <c r="I1617" s="238" t="str">
        <f ca="1">IF(ISERROR($V1617),"",OFFSET('Smelter Look-up'!$H$4,$V1617-4,0))</f>
        <v/>
      </c>
      <c r="J1617" s="238" t="str">
        <f ca="1">IF(ISERROR($V1617),"",OFFSET('Smelter Look-up'!$I$4,$V1617-4,0))</f>
        <v/>
      </c>
      <c r="K1617" s="240"/>
      <c r="L1617" s="240"/>
      <c r="M1617" s="240"/>
      <c r="N1617" s="240"/>
      <c r="O1617" s="240"/>
      <c r="P1617" s="239"/>
      <c r="Q1617" s="241"/>
      <c r="R1617" s="236" t="str">
        <f ca="1">IF(ISERROR($V1617),"",OFFSET('Smelter Look-up'!$C$4,$V1617-4,0)&amp;"")</f>
        <v/>
      </c>
      <c r="S1617" s="250" t="str">
        <f t="shared" ca="1" si="75"/>
        <v/>
      </c>
      <c r="T1617" s="250" t="str">
        <f ca="1">IF(B1617="","",IF(ISERROR(MATCH($J1617,SorP!$B$1:$B$6230,0)),"",INDIRECT("'SorP'!$A$"&amp;MATCH($J1617,SorP!$B$1:$B$6230,0))))</f>
        <v/>
      </c>
      <c r="U1617" s="280"/>
      <c r="V1617" s="281" t="e">
        <f>IF(C1617="",NA(),MATCH($B1617&amp;$C1617,'Smelter Look-up'!$J:$J,0))</f>
        <v>#N/A</v>
      </c>
      <c r="W1617" s="282"/>
      <c r="X1617" s="282">
        <f t="shared" ca="1" si="76"/>
        <v>0</v>
      </c>
      <c r="Y1617" s="282"/>
      <c r="Z1617" s="282"/>
      <c r="AB1617" s="284" t="str">
        <f t="shared" si="77"/>
        <v/>
      </c>
    </row>
    <row r="1618" spans="1:28" s="283" customFormat="1" ht="20.25">
      <c r="A1618" s="235"/>
      <c r="B1618" s="236" t="str">
        <f>IF(LEN(A1618)=0,"",INDEX('Smelter Look-up'!$A:$A,MATCH($A1618,'Smelter Look-up'!$E:$E,0)))</f>
        <v/>
      </c>
      <c r="C1618" s="242" t="str">
        <f>IF(LEN(A1618)=0,"",INDEX('Smelter Look-up'!$C:$C,MATCH($A1618,'Smelter Look-up'!$E:$E,0)))</f>
        <v/>
      </c>
      <c r="D1618" s="236"/>
      <c r="E1618" s="236" t="str">
        <f ca="1">IF(ISERROR($V1618),"",OFFSET('Smelter Look-up'!$D$4,$V1618-4,0)&amp;"")</f>
        <v/>
      </c>
      <c r="F1618" s="236" t="str">
        <f ca="1">IF(ISERROR($V1618),"",OFFSET('Smelter Look-up'!$E$4,$V1618-4,0))</f>
        <v/>
      </c>
      <c r="G1618" s="236" t="str">
        <f ca="1">IF(C1618=$X$4,"Enter smelter details", IF(ISERROR($V1618),"",OFFSET('Smelter Look-up'!$F$4,$V1618-4,0)))</f>
        <v/>
      </c>
      <c r="H1618" s="237" t="str">
        <f ca="1">IF(ISERROR($V1618),"",OFFSET('Smelter Look-up'!$G$4,$V1618-4,0))</f>
        <v/>
      </c>
      <c r="I1618" s="238" t="str">
        <f ca="1">IF(ISERROR($V1618),"",OFFSET('Smelter Look-up'!$H$4,$V1618-4,0))</f>
        <v/>
      </c>
      <c r="J1618" s="238" t="str">
        <f ca="1">IF(ISERROR($V1618),"",OFFSET('Smelter Look-up'!$I$4,$V1618-4,0))</f>
        <v/>
      </c>
      <c r="K1618" s="240"/>
      <c r="L1618" s="240"/>
      <c r="M1618" s="240"/>
      <c r="N1618" s="240"/>
      <c r="O1618" s="240"/>
      <c r="P1618" s="239"/>
      <c r="Q1618" s="241"/>
      <c r="R1618" s="236" t="str">
        <f ca="1">IF(ISERROR($V1618),"",OFFSET('Smelter Look-up'!$C$4,$V1618-4,0)&amp;"")</f>
        <v/>
      </c>
      <c r="S1618" s="250" t="str">
        <f t="shared" ca="1" si="75"/>
        <v/>
      </c>
      <c r="T1618" s="250" t="str">
        <f ca="1">IF(B1618="","",IF(ISERROR(MATCH($J1618,SorP!$B$1:$B$6230,0)),"",INDIRECT("'SorP'!$A$"&amp;MATCH($J1618,SorP!$B$1:$B$6230,0))))</f>
        <v/>
      </c>
      <c r="U1618" s="280"/>
      <c r="V1618" s="281" t="e">
        <f>IF(C1618="",NA(),MATCH($B1618&amp;$C1618,'Smelter Look-up'!$J:$J,0))</f>
        <v>#N/A</v>
      </c>
      <c r="W1618" s="282"/>
      <c r="X1618" s="282">
        <f t="shared" ca="1" si="76"/>
        <v>0</v>
      </c>
      <c r="Y1618" s="282"/>
      <c r="Z1618" s="282"/>
      <c r="AB1618" s="284" t="str">
        <f t="shared" si="77"/>
        <v/>
      </c>
    </row>
    <row r="1619" spans="1:28" s="283" customFormat="1" ht="20.25">
      <c r="A1619" s="235"/>
      <c r="B1619" s="236" t="str">
        <f>IF(LEN(A1619)=0,"",INDEX('Smelter Look-up'!$A:$A,MATCH($A1619,'Smelter Look-up'!$E:$E,0)))</f>
        <v/>
      </c>
      <c r="C1619" s="242" t="str">
        <f>IF(LEN(A1619)=0,"",INDEX('Smelter Look-up'!$C:$C,MATCH($A1619,'Smelter Look-up'!$E:$E,0)))</f>
        <v/>
      </c>
      <c r="D1619" s="236"/>
      <c r="E1619" s="236" t="str">
        <f ca="1">IF(ISERROR($V1619),"",OFFSET('Smelter Look-up'!$D$4,$V1619-4,0)&amp;"")</f>
        <v/>
      </c>
      <c r="F1619" s="236" t="str">
        <f ca="1">IF(ISERROR($V1619),"",OFFSET('Smelter Look-up'!$E$4,$V1619-4,0))</f>
        <v/>
      </c>
      <c r="G1619" s="236" t="str">
        <f ca="1">IF(C1619=$X$4,"Enter smelter details", IF(ISERROR($V1619),"",OFFSET('Smelter Look-up'!$F$4,$V1619-4,0)))</f>
        <v/>
      </c>
      <c r="H1619" s="237" t="str">
        <f ca="1">IF(ISERROR($V1619),"",OFFSET('Smelter Look-up'!$G$4,$V1619-4,0))</f>
        <v/>
      </c>
      <c r="I1619" s="238" t="str">
        <f ca="1">IF(ISERROR($V1619),"",OFFSET('Smelter Look-up'!$H$4,$V1619-4,0))</f>
        <v/>
      </c>
      <c r="J1619" s="238" t="str">
        <f ca="1">IF(ISERROR($V1619),"",OFFSET('Smelter Look-up'!$I$4,$V1619-4,0))</f>
        <v/>
      </c>
      <c r="K1619" s="240"/>
      <c r="L1619" s="240"/>
      <c r="M1619" s="240"/>
      <c r="N1619" s="240"/>
      <c r="O1619" s="240"/>
      <c r="P1619" s="239"/>
      <c r="Q1619" s="241"/>
      <c r="R1619" s="236" t="str">
        <f ca="1">IF(ISERROR($V1619),"",OFFSET('Smelter Look-up'!$C$4,$V1619-4,0)&amp;"")</f>
        <v/>
      </c>
      <c r="S1619" s="250" t="str">
        <f t="shared" ca="1" si="75"/>
        <v/>
      </c>
      <c r="T1619" s="250" t="str">
        <f ca="1">IF(B1619="","",IF(ISERROR(MATCH($J1619,SorP!$B$1:$B$6230,0)),"",INDIRECT("'SorP'!$A$"&amp;MATCH($J1619,SorP!$B$1:$B$6230,0))))</f>
        <v/>
      </c>
      <c r="U1619" s="280"/>
      <c r="V1619" s="281" t="e">
        <f>IF(C1619="",NA(),MATCH($B1619&amp;$C1619,'Smelter Look-up'!$J:$J,0))</f>
        <v>#N/A</v>
      </c>
      <c r="W1619" s="282"/>
      <c r="X1619" s="282">
        <f t="shared" ca="1" si="76"/>
        <v>0</v>
      </c>
      <c r="Y1619" s="282"/>
      <c r="Z1619" s="282"/>
      <c r="AB1619" s="284" t="str">
        <f t="shared" si="77"/>
        <v/>
      </c>
    </row>
    <row r="1620" spans="1:28" s="283" customFormat="1" ht="20.25">
      <c r="A1620" s="235"/>
      <c r="B1620" s="236" t="str">
        <f>IF(LEN(A1620)=0,"",INDEX('Smelter Look-up'!$A:$A,MATCH($A1620,'Smelter Look-up'!$E:$E,0)))</f>
        <v/>
      </c>
      <c r="C1620" s="242" t="str">
        <f>IF(LEN(A1620)=0,"",INDEX('Smelter Look-up'!$C:$C,MATCH($A1620,'Smelter Look-up'!$E:$E,0)))</f>
        <v/>
      </c>
      <c r="D1620" s="236"/>
      <c r="E1620" s="236" t="str">
        <f ca="1">IF(ISERROR($V1620),"",OFFSET('Smelter Look-up'!$D$4,$V1620-4,0)&amp;"")</f>
        <v/>
      </c>
      <c r="F1620" s="236" t="str">
        <f ca="1">IF(ISERROR($V1620),"",OFFSET('Smelter Look-up'!$E$4,$V1620-4,0))</f>
        <v/>
      </c>
      <c r="G1620" s="236" t="str">
        <f ca="1">IF(C1620=$X$4,"Enter smelter details", IF(ISERROR($V1620),"",OFFSET('Smelter Look-up'!$F$4,$V1620-4,0)))</f>
        <v/>
      </c>
      <c r="H1620" s="237" t="str">
        <f ca="1">IF(ISERROR($V1620),"",OFFSET('Smelter Look-up'!$G$4,$V1620-4,0))</f>
        <v/>
      </c>
      <c r="I1620" s="238" t="str">
        <f ca="1">IF(ISERROR($V1620),"",OFFSET('Smelter Look-up'!$H$4,$V1620-4,0))</f>
        <v/>
      </c>
      <c r="J1620" s="238" t="str">
        <f ca="1">IF(ISERROR($V1620),"",OFFSET('Smelter Look-up'!$I$4,$V1620-4,0))</f>
        <v/>
      </c>
      <c r="K1620" s="240"/>
      <c r="L1620" s="240"/>
      <c r="M1620" s="240"/>
      <c r="N1620" s="240"/>
      <c r="O1620" s="240"/>
      <c r="P1620" s="239"/>
      <c r="Q1620" s="241"/>
      <c r="R1620" s="236" t="str">
        <f ca="1">IF(ISERROR($V1620),"",OFFSET('Smelter Look-up'!$C$4,$V1620-4,0)&amp;"")</f>
        <v/>
      </c>
      <c r="S1620" s="250" t="str">
        <f t="shared" ca="1" si="75"/>
        <v/>
      </c>
      <c r="T1620" s="250" t="str">
        <f ca="1">IF(B1620="","",IF(ISERROR(MATCH($J1620,SorP!$B$1:$B$6230,0)),"",INDIRECT("'SorP'!$A$"&amp;MATCH($J1620,SorP!$B$1:$B$6230,0))))</f>
        <v/>
      </c>
      <c r="U1620" s="280"/>
      <c r="V1620" s="281" t="e">
        <f>IF(C1620="",NA(),MATCH($B1620&amp;$C1620,'Smelter Look-up'!$J:$J,0))</f>
        <v>#N/A</v>
      </c>
      <c r="W1620" s="282"/>
      <c r="X1620" s="282">
        <f t="shared" ca="1" si="76"/>
        <v>0</v>
      </c>
      <c r="Y1620" s="282"/>
      <c r="Z1620" s="282"/>
      <c r="AB1620" s="284" t="str">
        <f t="shared" si="77"/>
        <v/>
      </c>
    </row>
    <row r="1621" spans="1:28" s="283" customFormat="1" ht="20.25">
      <c r="A1621" s="235"/>
      <c r="B1621" s="236" t="str">
        <f>IF(LEN(A1621)=0,"",INDEX('Smelter Look-up'!$A:$A,MATCH($A1621,'Smelter Look-up'!$E:$E,0)))</f>
        <v/>
      </c>
      <c r="C1621" s="242" t="str">
        <f>IF(LEN(A1621)=0,"",INDEX('Smelter Look-up'!$C:$C,MATCH($A1621,'Smelter Look-up'!$E:$E,0)))</f>
        <v/>
      </c>
      <c r="D1621" s="236"/>
      <c r="E1621" s="236" t="str">
        <f ca="1">IF(ISERROR($V1621),"",OFFSET('Smelter Look-up'!$D$4,$V1621-4,0)&amp;"")</f>
        <v/>
      </c>
      <c r="F1621" s="236" t="str">
        <f ca="1">IF(ISERROR($V1621),"",OFFSET('Smelter Look-up'!$E$4,$V1621-4,0))</f>
        <v/>
      </c>
      <c r="G1621" s="236" t="str">
        <f ca="1">IF(C1621=$X$4,"Enter smelter details", IF(ISERROR($V1621),"",OFFSET('Smelter Look-up'!$F$4,$V1621-4,0)))</f>
        <v/>
      </c>
      <c r="H1621" s="237" t="str">
        <f ca="1">IF(ISERROR($V1621),"",OFFSET('Smelter Look-up'!$G$4,$V1621-4,0))</f>
        <v/>
      </c>
      <c r="I1621" s="238" t="str">
        <f ca="1">IF(ISERROR($V1621),"",OFFSET('Smelter Look-up'!$H$4,$V1621-4,0))</f>
        <v/>
      </c>
      <c r="J1621" s="238" t="str">
        <f ca="1">IF(ISERROR($V1621),"",OFFSET('Smelter Look-up'!$I$4,$V1621-4,0))</f>
        <v/>
      </c>
      <c r="K1621" s="240"/>
      <c r="L1621" s="240"/>
      <c r="M1621" s="240"/>
      <c r="N1621" s="240"/>
      <c r="O1621" s="240"/>
      <c r="P1621" s="239"/>
      <c r="Q1621" s="241"/>
      <c r="R1621" s="236" t="str">
        <f ca="1">IF(ISERROR($V1621),"",OFFSET('Smelter Look-up'!$C$4,$V1621-4,0)&amp;"")</f>
        <v/>
      </c>
      <c r="S1621" s="250" t="str">
        <f t="shared" ca="1" si="75"/>
        <v/>
      </c>
      <c r="T1621" s="250" t="str">
        <f ca="1">IF(B1621="","",IF(ISERROR(MATCH($J1621,SorP!$B$1:$B$6230,0)),"",INDIRECT("'SorP'!$A$"&amp;MATCH($J1621,SorP!$B$1:$B$6230,0))))</f>
        <v/>
      </c>
      <c r="U1621" s="280"/>
      <c r="V1621" s="281" t="e">
        <f>IF(C1621="",NA(),MATCH($B1621&amp;$C1621,'Smelter Look-up'!$J:$J,0))</f>
        <v>#N/A</v>
      </c>
      <c r="W1621" s="282"/>
      <c r="X1621" s="282">
        <f t="shared" ca="1" si="76"/>
        <v>0</v>
      </c>
      <c r="Y1621" s="282"/>
      <c r="Z1621" s="282"/>
      <c r="AB1621" s="284" t="str">
        <f t="shared" si="77"/>
        <v/>
      </c>
    </row>
    <row r="1622" spans="1:28" s="283" customFormat="1" ht="20.25">
      <c r="A1622" s="235"/>
      <c r="B1622" s="236" t="str">
        <f>IF(LEN(A1622)=0,"",INDEX('Smelter Look-up'!$A:$A,MATCH($A1622,'Smelter Look-up'!$E:$E,0)))</f>
        <v/>
      </c>
      <c r="C1622" s="242" t="str">
        <f>IF(LEN(A1622)=0,"",INDEX('Smelter Look-up'!$C:$C,MATCH($A1622,'Smelter Look-up'!$E:$E,0)))</f>
        <v/>
      </c>
      <c r="D1622" s="236"/>
      <c r="E1622" s="236" t="str">
        <f ca="1">IF(ISERROR($V1622),"",OFFSET('Smelter Look-up'!$D$4,$V1622-4,0)&amp;"")</f>
        <v/>
      </c>
      <c r="F1622" s="236" t="str">
        <f ca="1">IF(ISERROR($V1622),"",OFFSET('Smelter Look-up'!$E$4,$V1622-4,0))</f>
        <v/>
      </c>
      <c r="G1622" s="236" t="str">
        <f ca="1">IF(C1622=$X$4,"Enter smelter details", IF(ISERROR($V1622),"",OFFSET('Smelter Look-up'!$F$4,$V1622-4,0)))</f>
        <v/>
      </c>
      <c r="H1622" s="237" t="str">
        <f ca="1">IF(ISERROR($V1622),"",OFFSET('Smelter Look-up'!$G$4,$V1622-4,0))</f>
        <v/>
      </c>
      <c r="I1622" s="238" t="str">
        <f ca="1">IF(ISERROR($V1622),"",OFFSET('Smelter Look-up'!$H$4,$V1622-4,0))</f>
        <v/>
      </c>
      <c r="J1622" s="238" t="str">
        <f ca="1">IF(ISERROR($V1622),"",OFFSET('Smelter Look-up'!$I$4,$V1622-4,0))</f>
        <v/>
      </c>
      <c r="K1622" s="240"/>
      <c r="L1622" s="240"/>
      <c r="M1622" s="240"/>
      <c r="N1622" s="240"/>
      <c r="O1622" s="240"/>
      <c r="P1622" s="239"/>
      <c r="Q1622" s="241"/>
      <c r="R1622" s="236" t="str">
        <f ca="1">IF(ISERROR($V1622),"",OFFSET('Smelter Look-up'!$C$4,$V1622-4,0)&amp;"")</f>
        <v/>
      </c>
      <c r="S1622" s="250" t="str">
        <f t="shared" ca="1" si="75"/>
        <v/>
      </c>
      <c r="T1622" s="250" t="str">
        <f ca="1">IF(B1622="","",IF(ISERROR(MATCH($J1622,SorP!$B$1:$B$6230,0)),"",INDIRECT("'SorP'!$A$"&amp;MATCH($J1622,SorP!$B$1:$B$6230,0))))</f>
        <v/>
      </c>
      <c r="U1622" s="280"/>
      <c r="V1622" s="281" t="e">
        <f>IF(C1622="",NA(),MATCH($B1622&amp;$C1622,'Smelter Look-up'!$J:$J,0))</f>
        <v>#N/A</v>
      </c>
      <c r="W1622" s="282"/>
      <c r="X1622" s="282">
        <f t="shared" ca="1" si="76"/>
        <v>0</v>
      </c>
      <c r="Y1622" s="282"/>
      <c r="Z1622" s="282"/>
      <c r="AB1622" s="284" t="str">
        <f t="shared" si="77"/>
        <v/>
      </c>
    </row>
    <row r="1623" spans="1:28" s="283" customFormat="1" ht="20.25">
      <c r="A1623" s="235"/>
      <c r="B1623" s="236" t="str">
        <f>IF(LEN(A1623)=0,"",INDEX('Smelter Look-up'!$A:$A,MATCH($A1623,'Smelter Look-up'!$E:$E,0)))</f>
        <v/>
      </c>
      <c r="C1623" s="242" t="str">
        <f>IF(LEN(A1623)=0,"",INDEX('Smelter Look-up'!$C:$C,MATCH($A1623,'Smelter Look-up'!$E:$E,0)))</f>
        <v/>
      </c>
      <c r="D1623" s="236"/>
      <c r="E1623" s="236" t="str">
        <f ca="1">IF(ISERROR($V1623),"",OFFSET('Smelter Look-up'!$D$4,$V1623-4,0)&amp;"")</f>
        <v/>
      </c>
      <c r="F1623" s="236" t="str">
        <f ca="1">IF(ISERROR($V1623),"",OFFSET('Smelter Look-up'!$E$4,$V1623-4,0))</f>
        <v/>
      </c>
      <c r="G1623" s="236" t="str">
        <f ca="1">IF(C1623=$X$4,"Enter smelter details", IF(ISERROR($V1623),"",OFFSET('Smelter Look-up'!$F$4,$V1623-4,0)))</f>
        <v/>
      </c>
      <c r="H1623" s="237" t="str">
        <f ca="1">IF(ISERROR($V1623),"",OFFSET('Smelter Look-up'!$G$4,$V1623-4,0))</f>
        <v/>
      </c>
      <c r="I1623" s="238" t="str">
        <f ca="1">IF(ISERROR($V1623),"",OFFSET('Smelter Look-up'!$H$4,$V1623-4,0))</f>
        <v/>
      </c>
      <c r="J1623" s="238" t="str">
        <f ca="1">IF(ISERROR($V1623),"",OFFSET('Smelter Look-up'!$I$4,$V1623-4,0))</f>
        <v/>
      </c>
      <c r="K1623" s="240"/>
      <c r="L1623" s="240"/>
      <c r="M1623" s="240"/>
      <c r="N1623" s="240"/>
      <c r="O1623" s="240"/>
      <c r="P1623" s="239"/>
      <c r="Q1623" s="241"/>
      <c r="R1623" s="236" t="str">
        <f ca="1">IF(ISERROR($V1623),"",OFFSET('Smelter Look-up'!$C$4,$V1623-4,0)&amp;"")</f>
        <v/>
      </c>
      <c r="S1623" s="250" t="str">
        <f t="shared" ca="1" si="75"/>
        <v/>
      </c>
      <c r="T1623" s="250" t="str">
        <f ca="1">IF(B1623="","",IF(ISERROR(MATCH($J1623,SorP!$B$1:$B$6230,0)),"",INDIRECT("'SorP'!$A$"&amp;MATCH($J1623,SorP!$B$1:$B$6230,0))))</f>
        <v/>
      </c>
      <c r="U1623" s="280"/>
      <c r="V1623" s="281" t="e">
        <f>IF(C1623="",NA(),MATCH($B1623&amp;$C1623,'Smelter Look-up'!$J:$J,0))</f>
        <v>#N/A</v>
      </c>
      <c r="W1623" s="282"/>
      <c r="X1623" s="282">
        <f t="shared" ca="1" si="76"/>
        <v>0</v>
      </c>
      <c r="Y1623" s="282"/>
      <c r="Z1623" s="282"/>
      <c r="AB1623" s="284" t="str">
        <f t="shared" si="77"/>
        <v/>
      </c>
    </row>
    <row r="1624" spans="1:28" s="283" customFormat="1" ht="20.25">
      <c r="A1624" s="235"/>
      <c r="B1624" s="236" t="str">
        <f>IF(LEN(A1624)=0,"",INDEX('Smelter Look-up'!$A:$A,MATCH($A1624,'Smelter Look-up'!$E:$E,0)))</f>
        <v/>
      </c>
      <c r="C1624" s="242" t="str">
        <f>IF(LEN(A1624)=0,"",INDEX('Smelter Look-up'!$C:$C,MATCH($A1624,'Smelter Look-up'!$E:$E,0)))</f>
        <v/>
      </c>
      <c r="D1624" s="236"/>
      <c r="E1624" s="236" t="str">
        <f ca="1">IF(ISERROR($V1624),"",OFFSET('Smelter Look-up'!$D$4,$V1624-4,0)&amp;"")</f>
        <v/>
      </c>
      <c r="F1624" s="236" t="str">
        <f ca="1">IF(ISERROR($V1624),"",OFFSET('Smelter Look-up'!$E$4,$V1624-4,0))</f>
        <v/>
      </c>
      <c r="G1624" s="236" t="str">
        <f ca="1">IF(C1624=$X$4,"Enter smelter details", IF(ISERROR($V1624),"",OFFSET('Smelter Look-up'!$F$4,$V1624-4,0)))</f>
        <v/>
      </c>
      <c r="H1624" s="237" t="str">
        <f ca="1">IF(ISERROR($V1624),"",OFFSET('Smelter Look-up'!$G$4,$V1624-4,0))</f>
        <v/>
      </c>
      <c r="I1624" s="238" t="str">
        <f ca="1">IF(ISERROR($V1624),"",OFFSET('Smelter Look-up'!$H$4,$V1624-4,0))</f>
        <v/>
      </c>
      <c r="J1624" s="238" t="str">
        <f ca="1">IF(ISERROR($V1624),"",OFFSET('Smelter Look-up'!$I$4,$V1624-4,0))</f>
        <v/>
      </c>
      <c r="K1624" s="240"/>
      <c r="L1624" s="240"/>
      <c r="M1624" s="240"/>
      <c r="N1624" s="240"/>
      <c r="O1624" s="240"/>
      <c r="P1624" s="239"/>
      <c r="Q1624" s="241"/>
      <c r="R1624" s="236" t="str">
        <f ca="1">IF(ISERROR($V1624),"",OFFSET('Smelter Look-up'!$C$4,$V1624-4,0)&amp;"")</f>
        <v/>
      </c>
      <c r="S1624" s="250" t="str">
        <f t="shared" ca="1" si="75"/>
        <v/>
      </c>
      <c r="T1624" s="250" t="str">
        <f ca="1">IF(B1624="","",IF(ISERROR(MATCH($J1624,SorP!$B$1:$B$6230,0)),"",INDIRECT("'SorP'!$A$"&amp;MATCH($J1624,SorP!$B$1:$B$6230,0))))</f>
        <v/>
      </c>
      <c r="U1624" s="280"/>
      <c r="V1624" s="281" t="e">
        <f>IF(C1624="",NA(),MATCH($B1624&amp;$C1624,'Smelter Look-up'!$J:$J,0))</f>
        <v>#N/A</v>
      </c>
      <c r="W1624" s="282"/>
      <c r="X1624" s="282">
        <f t="shared" ca="1" si="76"/>
        <v>0</v>
      </c>
      <c r="Y1624" s="282"/>
      <c r="Z1624" s="282"/>
      <c r="AB1624" s="284" t="str">
        <f t="shared" si="77"/>
        <v/>
      </c>
    </row>
    <row r="1625" spans="1:28" s="283" customFormat="1" ht="20.25">
      <c r="A1625" s="235"/>
      <c r="B1625" s="236" t="str">
        <f>IF(LEN(A1625)=0,"",INDEX('Smelter Look-up'!$A:$A,MATCH($A1625,'Smelter Look-up'!$E:$E,0)))</f>
        <v/>
      </c>
      <c r="C1625" s="242" t="str">
        <f>IF(LEN(A1625)=0,"",INDEX('Smelter Look-up'!$C:$C,MATCH($A1625,'Smelter Look-up'!$E:$E,0)))</f>
        <v/>
      </c>
      <c r="D1625" s="236"/>
      <c r="E1625" s="236" t="str">
        <f ca="1">IF(ISERROR($V1625),"",OFFSET('Smelter Look-up'!$D$4,$V1625-4,0)&amp;"")</f>
        <v/>
      </c>
      <c r="F1625" s="236" t="str">
        <f ca="1">IF(ISERROR($V1625),"",OFFSET('Smelter Look-up'!$E$4,$V1625-4,0))</f>
        <v/>
      </c>
      <c r="G1625" s="236" t="str">
        <f ca="1">IF(C1625=$X$4,"Enter smelter details", IF(ISERROR($V1625),"",OFFSET('Smelter Look-up'!$F$4,$V1625-4,0)))</f>
        <v/>
      </c>
      <c r="H1625" s="237" t="str">
        <f ca="1">IF(ISERROR($V1625),"",OFFSET('Smelter Look-up'!$G$4,$V1625-4,0))</f>
        <v/>
      </c>
      <c r="I1625" s="238" t="str">
        <f ca="1">IF(ISERROR($V1625),"",OFFSET('Smelter Look-up'!$H$4,$V1625-4,0))</f>
        <v/>
      </c>
      <c r="J1625" s="238" t="str">
        <f ca="1">IF(ISERROR($V1625),"",OFFSET('Smelter Look-up'!$I$4,$V1625-4,0))</f>
        <v/>
      </c>
      <c r="K1625" s="240"/>
      <c r="L1625" s="240"/>
      <c r="M1625" s="240"/>
      <c r="N1625" s="240"/>
      <c r="O1625" s="240"/>
      <c r="P1625" s="239"/>
      <c r="Q1625" s="241"/>
      <c r="R1625" s="236" t="str">
        <f ca="1">IF(ISERROR($V1625),"",OFFSET('Smelter Look-up'!$C$4,$V1625-4,0)&amp;"")</f>
        <v/>
      </c>
      <c r="S1625" s="250" t="str">
        <f t="shared" ca="1" si="75"/>
        <v/>
      </c>
      <c r="T1625" s="250" t="str">
        <f ca="1">IF(B1625="","",IF(ISERROR(MATCH($J1625,SorP!$B$1:$B$6230,0)),"",INDIRECT("'SorP'!$A$"&amp;MATCH($J1625,SorP!$B$1:$B$6230,0))))</f>
        <v/>
      </c>
      <c r="U1625" s="280"/>
      <c r="V1625" s="281" t="e">
        <f>IF(C1625="",NA(),MATCH($B1625&amp;$C1625,'Smelter Look-up'!$J:$J,0))</f>
        <v>#N/A</v>
      </c>
      <c r="W1625" s="282"/>
      <c r="X1625" s="282">
        <f t="shared" ca="1" si="76"/>
        <v>0</v>
      </c>
      <c r="Y1625" s="282"/>
      <c r="Z1625" s="282"/>
      <c r="AB1625" s="284" t="str">
        <f t="shared" si="77"/>
        <v/>
      </c>
    </row>
    <row r="1626" spans="1:28" s="283" customFormat="1" ht="20.25">
      <c r="A1626" s="235"/>
      <c r="B1626" s="236" t="str">
        <f>IF(LEN(A1626)=0,"",INDEX('Smelter Look-up'!$A:$A,MATCH($A1626,'Smelter Look-up'!$E:$E,0)))</f>
        <v/>
      </c>
      <c r="C1626" s="242" t="str">
        <f>IF(LEN(A1626)=0,"",INDEX('Smelter Look-up'!$C:$C,MATCH($A1626,'Smelter Look-up'!$E:$E,0)))</f>
        <v/>
      </c>
      <c r="D1626" s="236"/>
      <c r="E1626" s="236" t="str">
        <f ca="1">IF(ISERROR($V1626),"",OFFSET('Smelter Look-up'!$D$4,$V1626-4,0)&amp;"")</f>
        <v/>
      </c>
      <c r="F1626" s="236" t="str">
        <f ca="1">IF(ISERROR($V1626),"",OFFSET('Smelter Look-up'!$E$4,$V1626-4,0))</f>
        <v/>
      </c>
      <c r="G1626" s="236" t="str">
        <f ca="1">IF(C1626=$X$4,"Enter smelter details", IF(ISERROR($V1626),"",OFFSET('Smelter Look-up'!$F$4,$V1626-4,0)))</f>
        <v/>
      </c>
      <c r="H1626" s="237" t="str">
        <f ca="1">IF(ISERROR($V1626),"",OFFSET('Smelter Look-up'!$G$4,$V1626-4,0))</f>
        <v/>
      </c>
      <c r="I1626" s="238" t="str">
        <f ca="1">IF(ISERROR($V1626),"",OFFSET('Smelter Look-up'!$H$4,$V1626-4,0))</f>
        <v/>
      </c>
      <c r="J1626" s="238" t="str">
        <f ca="1">IF(ISERROR($V1626),"",OFFSET('Smelter Look-up'!$I$4,$V1626-4,0))</f>
        <v/>
      </c>
      <c r="K1626" s="240"/>
      <c r="L1626" s="240"/>
      <c r="M1626" s="240"/>
      <c r="N1626" s="240"/>
      <c r="O1626" s="240"/>
      <c r="P1626" s="239"/>
      <c r="Q1626" s="241"/>
      <c r="R1626" s="236" t="str">
        <f ca="1">IF(ISERROR($V1626),"",OFFSET('Smelter Look-up'!$C$4,$V1626-4,0)&amp;"")</f>
        <v/>
      </c>
      <c r="S1626" s="250" t="str">
        <f t="shared" ca="1" si="75"/>
        <v/>
      </c>
      <c r="T1626" s="250" t="str">
        <f ca="1">IF(B1626="","",IF(ISERROR(MATCH($J1626,SorP!$B$1:$B$6230,0)),"",INDIRECT("'SorP'!$A$"&amp;MATCH($J1626,SorP!$B$1:$B$6230,0))))</f>
        <v/>
      </c>
      <c r="U1626" s="280"/>
      <c r="V1626" s="281" t="e">
        <f>IF(C1626="",NA(),MATCH($B1626&amp;$C1626,'Smelter Look-up'!$J:$J,0))</f>
        <v>#N/A</v>
      </c>
      <c r="W1626" s="282"/>
      <c r="X1626" s="282">
        <f t="shared" ca="1" si="76"/>
        <v>0</v>
      </c>
      <c r="Y1626" s="282"/>
      <c r="Z1626" s="282"/>
      <c r="AB1626" s="284" t="str">
        <f t="shared" si="77"/>
        <v/>
      </c>
    </row>
    <row r="1627" spans="1:28" s="283" customFormat="1" ht="20.25">
      <c r="A1627" s="235"/>
      <c r="B1627" s="236" t="str">
        <f>IF(LEN(A1627)=0,"",INDEX('Smelter Look-up'!$A:$A,MATCH($A1627,'Smelter Look-up'!$E:$E,0)))</f>
        <v/>
      </c>
      <c r="C1627" s="242" t="str">
        <f>IF(LEN(A1627)=0,"",INDEX('Smelter Look-up'!$C:$C,MATCH($A1627,'Smelter Look-up'!$E:$E,0)))</f>
        <v/>
      </c>
      <c r="D1627" s="236"/>
      <c r="E1627" s="236" t="str">
        <f ca="1">IF(ISERROR($V1627),"",OFFSET('Smelter Look-up'!$D$4,$V1627-4,0)&amp;"")</f>
        <v/>
      </c>
      <c r="F1627" s="236" t="str">
        <f ca="1">IF(ISERROR($V1627),"",OFFSET('Smelter Look-up'!$E$4,$V1627-4,0))</f>
        <v/>
      </c>
      <c r="G1627" s="236" t="str">
        <f ca="1">IF(C1627=$X$4,"Enter smelter details", IF(ISERROR($V1627),"",OFFSET('Smelter Look-up'!$F$4,$V1627-4,0)))</f>
        <v/>
      </c>
      <c r="H1627" s="237" t="str">
        <f ca="1">IF(ISERROR($V1627),"",OFFSET('Smelter Look-up'!$G$4,$V1627-4,0))</f>
        <v/>
      </c>
      <c r="I1627" s="238" t="str">
        <f ca="1">IF(ISERROR($V1627),"",OFFSET('Smelter Look-up'!$H$4,$V1627-4,0))</f>
        <v/>
      </c>
      <c r="J1627" s="238" t="str">
        <f ca="1">IF(ISERROR($V1627),"",OFFSET('Smelter Look-up'!$I$4,$V1627-4,0))</f>
        <v/>
      </c>
      <c r="K1627" s="240"/>
      <c r="L1627" s="240"/>
      <c r="M1627" s="240"/>
      <c r="N1627" s="240"/>
      <c r="O1627" s="240"/>
      <c r="P1627" s="239"/>
      <c r="Q1627" s="241"/>
      <c r="R1627" s="236" t="str">
        <f ca="1">IF(ISERROR($V1627),"",OFFSET('Smelter Look-up'!$C$4,$V1627-4,0)&amp;"")</f>
        <v/>
      </c>
      <c r="S1627" s="250" t="str">
        <f t="shared" ca="1" si="75"/>
        <v/>
      </c>
      <c r="T1627" s="250" t="str">
        <f ca="1">IF(B1627="","",IF(ISERROR(MATCH($J1627,SorP!$B$1:$B$6230,0)),"",INDIRECT("'SorP'!$A$"&amp;MATCH($J1627,SorP!$B$1:$B$6230,0))))</f>
        <v/>
      </c>
      <c r="U1627" s="280"/>
      <c r="V1627" s="281" t="e">
        <f>IF(C1627="",NA(),MATCH($B1627&amp;$C1627,'Smelter Look-up'!$J:$J,0))</f>
        <v>#N/A</v>
      </c>
      <c r="W1627" s="282"/>
      <c r="X1627" s="282">
        <f t="shared" ca="1" si="76"/>
        <v>0</v>
      </c>
      <c r="Y1627" s="282"/>
      <c r="Z1627" s="282"/>
      <c r="AB1627" s="284" t="str">
        <f t="shared" si="77"/>
        <v/>
      </c>
    </row>
    <row r="1628" spans="1:28" s="283" customFormat="1" ht="20.25">
      <c r="A1628" s="235"/>
      <c r="B1628" s="236" t="str">
        <f>IF(LEN(A1628)=0,"",INDEX('Smelter Look-up'!$A:$A,MATCH($A1628,'Smelter Look-up'!$E:$E,0)))</f>
        <v/>
      </c>
      <c r="C1628" s="242" t="str">
        <f>IF(LEN(A1628)=0,"",INDEX('Smelter Look-up'!$C:$C,MATCH($A1628,'Smelter Look-up'!$E:$E,0)))</f>
        <v/>
      </c>
      <c r="D1628" s="236"/>
      <c r="E1628" s="236" t="str">
        <f ca="1">IF(ISERROR($V1628),"",OFFSET('Smelter Look-up'!$D$4,$V1628-4,0)&amp;"")</f>
        <v/>
      </c>
      <c r="F1628" s="236" t="str">
        <f ca="1">IF(ISERROR($V1628),"",OFFSET('Smelter Look-up'!$E$4,$V1628-4,0))</f>
        <v/>
      </c>
      <c r="G1628" s="236" t="str">
        <f ca="1">IF(C1628=$X$4,"Enter smelter details", IF(ISERROR($V1628),"",OFFSET('Smelter Look-up'!$F$4,$V1628-4,0)))</f>
        <v/>
      </c>
      <c r="H1628" s="237" t="str">
        <f ca="1">IF(ISERROR($V1628),"",OFFSET('Smelter Look-up'!$G$4,$V1628-4,0))</f>
        <v/>
      </c>
      <c r="I1628" s="238" t="str">
        <f ca="1">IF(ISERROR($V1628),"",OFFSET('Smelter Look-up'!$H$4,$V1628-4,0))</f>
        <v/>
      </c>
      <c r="J1628" s="238" t="str">
        <f ca="1">IF(ISERROR($V1628),"",OFFSET('Smelter Look-up'!$I$4,$V1628-4,0))</f>
        <v/>
      </c>
      <c r="K1628" s="240"/>
      <c r="L1628" s="240"/>
      <c r="M1628" s="240"/>
      <c r="N1628" s="240"/>
      <c r="O1628" s="240"/>
      <c r="P1628" s="239"/>
      <c r="Q1628" s="241"/>
      <c r="R1628" s="236" t="str">
        <f ca="1">IF(ISERROR($V1628),"",OFFSET('Smelter Look-up'!$C$4,$V1628-4,0)&amp;"")</f>
        <v/>
      </c>
      <c r="S1628" s="250" t="str">
        <f t="shared" ca="1" si="75"/>
        <v/>
      </c>
      <c r="T1628" s="250" t="str">
        <f ca="1">IF(B1628="","",IF(ISERROR(MATCH($J1628,SorP!$B$1:$B$6230,0)),"",INDIRECT("'SorP'!$A$"&amp;MATCH($J1628,SorP!$B$1:$B$6230,0))))</f>
        <v/>
      </c>
      <c r="U1628" s="280"/>
      <c r="V1628" s="281" t="e">
        <f>IF(C1628="",NA(),MATCH($B1628&amp;$C1628,'Smelter Look-up'!$J:$J,0))</f>
        <v>#N/A</v>
      </c>
      <c r="W1628" s="282"/>
      <c r="X1628" s="282">
        <f t="shared" ca="1" si="76"/>
        <v>0</v>
      </c>
      <c r="Y1628" s="282"/>
      <c r="Z1628" s="282"/>
      <c r="AB1628" s="284" t="str">
        <f t="shared" si="77"/>
        <v/>
      </c>
    </row>
    <row r="1629" spans="1:28" s="283" customFormat="1" ht="20.25">
      <c r="A1629" s="235"/>
      <c r="B1629" s="236" t="str">
        <f>IF(LEN(A1629)=0,"",INDEX('Smelter Look-up'!$A:$A,MATCH($A1629,'Smelter Look-up'!$E:$E,0)))</f>
        <v/>
      </c>
      <c r="C1629" s="242" t="str">
        <f>IF(LEN(A1629)=0,"",INDEX('Smelter Look-up'!$C:$C,MATCH($A1629,'Smelter Look-up'!$E:$E,0)))</f>
        <v/>
      </c>
      <c r="D1629" s="236"/>
      <c r="E1629" s="236" t="str">
        <f ca="1">IF(ISERROR($V1629),"",OFFSET('Smelter Look-up'!$D$4,$V1629-4,0)&amp;"")</f>
        <v/>
      </c>
      <c r="F1629" s="236" t="str">
        <f ca="1">IF(ISERROR($V1629),"",OFFSET('Smelter Look-up'!$E$4,$V1629-4,0))</f>
        <v/>
      </c>
      <c r="G1629" s="236" t="str">
        <f ca="1">IF(C1629=$X$4,"Enter smelter details", IF(ISERROR($V1629),"",OFFSET('Smelter Look-up'!$F$4,$V1629-4,0)))</f>
        <v/>
      </c>
      <c r="H1629" s="237" t="str">
        <f ca="1">IF(ISERROR($V1629),"",OFFSET('Smelter Look-up'!$G$4,$V1629-4,0))</f>
        <v/>
      </c>
      <c r="I1629" s="238" t="str">
        <f ca="1">IF(ISERROR($V1629),"",OFFSET('Smelter Look-up'!$H$4,$V1629-4,0))</f>
        <v/>
      </c>
      <c r="J1629" s="238" t="str">
        <f ca="1">IF(ISERROR($V1629),"",OFFSET('Smelter Look-up'!$I$4,$V1629-4,0))</f>
        <v/>
      </c>
      <c r="K1629" s="240"/>
      <c r="L1629" s="240"/>
      <c r="M1629" s="240"/>
      <c r="N1629" s="240"/>
      <c r="O1629" s="240"/>
      <c r="P1629" s="239"/>
      <c r="Q1629" s="241"/>
      <c r="R1629" s="236" t="str">
        <f ca="1">IF(ISERROR($V1629),"",OFFSET('Smelter Look-up'!$C$4,$V1629-4,0)&amp;"")</f>
        <v/>
      </c>
      <c r="S1629" s="250" t="str">
        <f t="shared" ca="1" si="75"/>
        <v/>
      </c>
      <c r="T1629" s="250" t="str">
        <f ca="1">IF(B1629="","",IF(ISERROR(MATCH($J1629,SorP!$B$1:$B$6230,0)),"",INDIRECT("'SorP'!$A$"&amp;MATCH($J1629,SorP!$B$1:$B$6230,0))))</f>
        <v/>
      </c>
      <c r="U1629" s="280"/>
      <c r="V1629" s="281" t="e">
        <f>IF(C1629="",NA(),MATCH($B1629&amp;$C1629,'Smelter Look-up'!$J:$J,0))</f>
        <v>#N/A</v>
      </c>
      <c r="W1629" s="282"/>
      <c r="X1629" s="282">
        <f t="shared" ca="1" si="76"/>
        <v>0</v>
      </c>
      <c r="Y1629" s="282"/>
      <c r="Z1629" s="282"/>
      <c r="AB1629" s="284" t="str">
        <f t="shared" si="77"/>
        <v/>
      </c>
    </row>
    <row r="1630" spans="1:28" s="283" customFormat="1" ht="20.25">
      <c r="A1630" s="235"/>
      <c r="B1630" s="236" t="str">
        <f>IF(LEN(A1630)=0,"",INDEX('Smelter Look-up'!$A:$A,MATCH($A1630,'Smelter Look-up'!$E:$E,0)))</f>
        <v/>
      </c>
      <c r="C1630" s="242" t="str">
        <f>IF(LEN(A1630)=0,"",INDEX('Smelter Look-up'!$C:$C,MATCH($A1630,'Smelter Look-up'!$E:$E,0)))</f>
        <v/>
      </c>
      <c r="D1630" s="236"/>
      <c r="E1630" s="236" t="str">
        <f ca="1">IF(ISERROR($V1630),"",OFFSET('Smelter Look-up'!$D$4,$V1630-4,0)&amp;"")</f>
        <v/>
      </c>
      <c r="F1630" s="236" t="str">
        <f ca="1">IF(ISERROR($V1630),"",OFFSET('Smelter Look-up'!$E$4,$V1630-4,0))</f>
        <v/>
      </c>
      <c r="G1630" s="236" t="str">
        <f ca="1">IF(C1630=$X$4,"Enter smelter details", IF(ISERROR($V1630),"",OFFSET('Smelter Look-up'!$F$4,$V1630-4,0)))</f>
        <v/>
      </c>
      <c r="H1630" s="237" t="str">
        <f ca="1">IF(ISERROR($V1630),"",OFFSET('Smelter Look-up'!$G$4,$V1630-4,0))</f>
        <v/>
      </c>
      <c r="I1630" s="238" t="str">
        <f ca="1">IF(ISERROR($V1630),"",OFFSET('Smelter Look-up'!$H$4,$V1630-4,0))</f>
        <v/>
      </c>
      <c r="J1630" s="238" t="str">
        <f ca="1">IF(ISERROR($V1630),"",OFFSET('Smelter Look-up'!$I$4,$V1630-4,0))</f>
        <v/>
      </c>
      <c r="K1630" s="240"/>
      <c r="L1630" s="240"/>
      <c r="M1630" s="240"/>
      <c r="N1630" s="240"/>
      <c r="O1630" s="240"/>
      <c r="P1630" s="239"/>
      <c r="Q1630" s="241"/>
      <c r="R1630" s="236" t="str">
        <f ca="1">IF(ISERROR($V1630),"",OFFSET('Smelter Look-up'!$C$4,$V1630-4,0)&amp;"")</f>
        <v/>
      </c>
      <c r="S1630" s="250" t="str">
        <f t="shared" ca="1" si="75"/>
        <v/>
      </c>
      <c r="T1630" s="250" t="str">
        <f ca="1">IF(B1630="","",IF(ISERROR(MATCH($J1630,SorP!$B$1:$B$6230,0)),"",INDIRECT("'SorP'!$A$"&amp;MATCH($J1630,SorP!$B$1:$B$6230,0))))</f>
        <v/>
      </c>
      <c r="U1630" s="280"/>
      <c r="V1630" s="281" t="e">
        <f>IF(C1630="",NA(),MATCH($B1630&amp;$C1630,'Smelter Look-up'!$J:$J,0))</f>
        <v>#N/A</v>
      </c>
      <c r="W1630" s="282"/>
      <c r="X1630" s="282">
        <f t="shared" ca="1" si="76"/>
        <v>0</v>
      </c>
      <c r="Y1630" s="282"/>
      <c r="Z1630" s="282"/>
      <c r="AB1630" s="284" t="str">
        <f t="shared" si="77"/>
        <v/>
      </c>
    </row>
    <row r="1631" spans="1:28" s="283" customFormat="1" ht="20.25">
      <c r="A1631" s="235"/>
      <c r="B1631" s="236" t="str">
        <f>IF(LEN(A1631)=0,"",INDEX('Smelter Look-up'!$A:$A,MATCH($A1631,'Smelter Look-up'!$E:$E,0)))</f>
        <v/>
      </c>
      <c r="C1631" s="242" t="str">
        <f>IF(LEN(A1631)=0,"",INDEX('Smelter Look-up'!$C:$C,MATCH($A1631,'Smelter Look-up'!$E:$E,0)))</f>
        <v/>
      </c>
      <c r="D1631" s="236"/>
      <c r="E1631" s="236" t="str">
        <f ca="1">IF(ISERROR($V1631),"",OFFSET('Smelter Look-up'!$D$4,$V1631-4,0)&amp;"")</f>
        <v/>
      </c>
      <c r="F1631" s="236" t="str">
        <f ca="1">IF(ISERROR($V1631),"",OFFSET('Smelter Look-up'!$E$4,$V1631-4,0))</f>
        <v/>
      </c>
      <c r="G1631" s="236" t="str">
        <f ca="1">IF(C1631=$X$4,"Enter smelter details", IF(ISERROR($V1631),"",OFFSET('Smelter Look-up'!$F$4,$V1631-4,0)))</f>
        <v/>
      </c>
      <c r="H1631" s="237" t="str">
        <f ca="1">IF(ISERROR($V1631),"",OFFSET('Smelter Look-up'!$G$4,$V1631-4,0))</f>
        <v/>
      </c>
      <c r="I1631" s="238" t="str">
        <f ca="1">IF(ISERROR($V1631),"",OFFSET('Smelter Look-up'!$H$4,$V1631-4,0))</f>
        <v/>
      </c>
      <c r="J1631" s="238" t="str">
        <f ca="1">IF(ISERROR($V1631),"",OFFSET('Smelter Look-up'!$I$4,$V1631-4,0))</f>
        <v/>
      </c>
      <c r="K1631" s="240"/>
      <c r="L1631" s="240"/>
      <c r="M1631" s="240"/>
      <c r="N1631" s="240"/>
      <c r="O1631" s="240"/>
      <c r="P1631" s="239"/>
      <c r="Q1631" s="241"/>
      <c r="R1631" s="236" t="str">
        <f ca="1">IF(ISERROR($V1631),"",OFFSET('Smelter Look-up'!$C$4,$V1631-4,0)&amp;"")</f>
        <v/>
      </c>
      <c r="S1631" s="250" t="str">
        <f t="shared" ca="1" si="75"/>
        <v/>
      </c>
      <c r="T1631" s="250" t="str">
        <f ca="1">IF(B1631="","",IF(ISERROR(MATCH($J1631,SorP!$B$1:$B$6230,0)),"",INDIRECT("'SorP'!$A$"&amp;MATCH($J1631,SorP!$B$1:$B$6230,0))))</f>
        <v/>
      </c>
      <c r="U1631" s="280"/>
      <c r="V1631" s="281" t="e">
        <f>IF(C1631="",NA(),MATCH($B1631&amp;$C1631,'Smelter Look-up'!$J:$J,0))</f>
        <v>#N/A</v>
      </c>
      <c r="W1631" s="282"/>
      <c r="X1631" s="282">
        <f t="shared" ca="1" si="76"/>
        <v>0</v>
      </c>
      <c r="Y1631" s="282"/>
      <c r="Z1631" s="282"/>
      <c r="AB1631" s="284" t="str">
        <f t="shared" si="77"/>
        <v/>
      </c>
    </row>
    <row r="1632" spans="1:28" s="283" customFormat="1" ht="20.25">
      <c r="A1632" s="235"/>
      <c r="B1632" s="236" t="str">
        <f>IF(LEN(A1632)=0,"",INDEX('Smelter Look-up'!$A:$A,MATCH($A1632,'Smelter Look-up'!$E:$E,0)))</f>
        <v/>
      </c>
      <c r="C1632" s="242" t="str">
        <f>IF(LEN(A1632)=0,"",INDEX('Smelter Look-up'!$C:$C,MATCH($A1632,'Smelter Look-up'!$E:$E,0)))</f>
        <v/>
      </c>
      <c r="D1632" s="236"/>
      <c r="E1632" s="236" t="str">
        <f ca="1">IF(ISERROR($V1632),"",OFFSET('Smelter Look-up'!$D$4,$V1632-4,0)&amp;"")</f>
        <v/>
      </c>
      <c r="F1632" s="236" t="str">
        <f ca="1">IF(ISERROR($V1632),"",OFFSET('Smelter Look-up'!$E$4,$V1632-4,0))</f>
        <v/>
      </c>
      <c r="G1632" s="236" t="str">
        <f ca="1">IF(C1632=$X$4,"Enter smelter details", IF(ISERROR($V1632),"",OFFSET('Smelter Look-up'!$F$4,$V1632-4,0)))</f>
        <v/>
      </c>
      <c r="H1632" s="237" t="str">
        <f ca="1">IF(ISERROR($V1632),"",OFFSET('Smelter Look-up'!$G$4,$V1632-4,0))</f>
        <v/>
      </c>
      <c r="I1632" s="238" t="str">
        <f ca="1">IF(ISERROR($V1632),"",OFFSET('Smelter Look-up'!$H$4,$V1632-4,0))</f>
        <v/>
      </c>
      <c r="J1632" s="238" t="str">
        <f ca="1">IF(ISERROR($V1632),"",OFFSET('Smelter Look-up'!$I$4,$V1632-4,0))</f>
        <v/>
      </c>
      <c r="K1632" s="240"/>
      <c r="L1632" s="240"/>
      <c r="M1632" s="240"/>
      <c r="N1632" s="240"/>
      <c r="O1632" s="240"/>
      <c r="P1632" s="239"/>
      <c r="Q1632" s="241"/>
      <c r="R1632" s="236" t="str">
        <f ca="1">IF(ISERROR($V1632),"",OFFSET('Smelter Look-up'!$C$4,$V1632-4,0)&amp;"")</f>
        <v/>
      </c>
      <c r="S1632" s="250" t="str">
        <f t="shared" ca="1" si="75"/>
        <v/>
      </c>
      <c r="T1632" s="250" t="str">
        <f ca="1">IF(B1632="","",IF(ISERROR(MATCH($J1632,SorP!$B$1:$B$6230,0)),"",INDIRECT("'SorP'!$A$"&amp;MATCH($J1632,SorP!$B$1:$B$6230,0))))</f>
        <v/>
      </c>
      <c r="U1632" s="280"/>
      <c r="V1632" s="281" t="e">
        <f>IF(C1632="",NA(),MATCH($B1632&amp;$C1632,'Smelter Look-up'!$J:$J,0))</f>
        <v>#N/A</v>
      </c>
      <c r="W1632" s="282"/>
      <c r="X1632" s="282">
        <f t="shared" ca="1" si="76"/>
        <v>0</v>
      </c>
      <c r="Y1632" s="282"/>
      <c r="Z1632" s="282"/>
      <c r="AB1632" s="284" t="str">
        <f t="shared" si="77"/>
        <v/>
      </c>
    </row>
    <row r="1633" spans="1:28" s="283" customFormat="1" ht="20.25">
      <c r="A1633" s="235"/>
      <c r="B1633" s="236" t="str">
        <f>IF(LEN(A1633)=0,"",INDEX('Smelter Look-up'!$A:$A,MATCH($A1633,'Smelter Look-up'!$E:$E,0)))</f>
        <v/>
      </c>
      <c r="C1633" s="242" t="str">
        <f>IF(LEN(A1633)=0,"",INDEX('Smelter Look-up'!$C:$C,MATCH($A1633,'Smelter Look-up'!$E:$E,0)))</f>
        <v/>
      </c>
      <c r="D1633" s="236"/>
      <c r="E1633" s="236" t="str">
        <f ca="1">IF(ISERROR($V1633),"",OFFSET('Smelter Look-up'!$D$4,$V1633-4,0)&amp;"")</f>
        <v/>
      </c>
      <c r="F1633" s="236" t="str">
        <f ca="1">IF(ISERROR($V1633),"",OFFSET('Smelter Look-up'!$E$4,$V1633-4,0))</f>
        <v/>
      </c>
      <c r="G1633" s="236" t="str">
        <f ca="1">IF(C1633=$X$4,"Enter smelter details", IF(ISERROR($V1633),"",OFFSET('Smelter Look-up'!$F$4,$V1633-4,0)))</f>
        <v/>
      </c>
      <c r="H1633" s="237" t="str">
        <f ca="1">IF(ISERROR($V1633),"",OFFSET('Smelter Look-up'!$G$4,$V1633-4,0))</f>
        <v/>
      </c>
      <c r="I1633" s="238" t="str">
        <f ca="1">IF(ISERROR($V1633),"",OFFSET('Smelter Look-up'!$H$4,$V1633-4,0))</f>
        <v/>
      </c>
      <c r="J1633" s="238" t="str">
        <f ca="1">IF(ISERROR($V1633),"",OFFSET('Smelter Look-up'!$I$4,$V1633-4,0))</f>
        <v/>
      </c>
      <c r="K1633" s="240"/>
      <c r="L1633" s="240"/>
      <c r="M1633" s="240"/>
      <c r="N1633" s="240"/>
      <c r="O1633" s="240"/>
      <c r="P1633" s="239"/>
      <c r="Q1633" s="241"/>
      <c r="R1633" s="236" t="str">
        <f ca="1">IF(ISERROR($V1633),"",OFFSET('Smelter Look-up'!$C$4,$V1633-4,0)&amp;"")</f>
        <v/>
      </c>
      <c r="S1633" s="250" t="str">
        <f t="shared" ca="1" si="75"/>
        <v/>
      </c>
      <c r="T1633" s="250" t="str">
        <f ca="1">IF(B1633="","",IF(ISERROR(MATCH($J1633,SorP!$B$1:$B$6230,0)),"",INDIRECT("'SorP'!$A$"&amp;MATCH($J1633,SorP!$B$1:$B$6230,0))))</f>
        <v/>
      </c>
      <c r="U1633" s="280"/>
      <c r="V1633" s="281" t="e">
        <f>IF(C1633="",NA(),MATCH($B1633&amp;$C1633,'Smelter Look-up'!$J:$J,0))</f>
        <v>#N/A</v>
      </c>
      <c r="W1633" s="282"/>
      <c r="X1633" s="282">
        <f t="shared" ca="1" si="76"/>
        <v>0</v>
      </c>
      <c r="Y1633" s="282"/>
      <c r="Z1633" s="282"/>
      <c r="AB1633" s="284" t="str">
        <f t="shared" si="77"/>
        <v/>
      </c>
    </row>
    <row r="1634" spans="1:28" s="283" customFormat="1" ht="20.25">
      <c r="A1634" s="235"/>
      <c r="B1634" s="236" t="str">
        <f>IF(LEN(A1634)=0,"",INDEX('Smelter Look-up'!$A:$A,MATCH($A1634,'Smelter Look-up'!$E:$E,0)))</f>
        <v/>
      </c>
      <c r="C1634" s="242" t="str">
        <f>IF(LEN(A1634)=0,"",INDEX('Smelter Look-up'!$C:$C,MATCH($A1634,'Smelter Look-up'!$E:$E,0)))</f>
        <v/>
      </c>
      <c r="D1634" s="236"/>
      <c r="E1634" s="236" t="str">
        <f ca="1">IF(ISERROR($V1634),"",OFFSET('Smelter Look-up'!$D$4,$V1634-4,0)&amp;"")</f>
        <v/>
      </c>
      <c r="F1634" s="236" t="str">
        <f ca="1">IF(ISERROR($V1634),"",OFFSET('Smelter Look-up'!$E$4,$V1634-4,0))</f>
        <v/>
      </c>
      <c r="G1634" s="236" t="str">
        <f ca="1">IF(C1634=$X$4,"Enter smelter details", IF(ISERROR($V1634),"",OFFSET('Smelter Look-up'!$F$4,$V1634-4,0)))</f>
        <v/>
      </c>
      <c r="H1634" s="237" t="str">
        <f ca="1">IF(ISERROR($V1634),"",OFFSET('Smelter Look-up'!$G$4,$V1634-4,0))</f>
        <v/>
      </c>
      <c r="I1634" s="238" t="str">
        <f ca="1">IF(ISERROR($V1634),"",OFFSET('Smelter Look-up'!$H$4,$V1634-4,0))</f>
        <v/>
      </c>
      <c r="J1634" s="238" t="str">
        <f ca="1">IF(ISERROR($V1634),"",OFFSET('Smelter Look-up'!$I$4,$V1634-4,0))</f>
        <v/>
      </c>
      <c r="K1634" s="240"/>
      <c r="L1634" s="240"/>
      <c r="M1634" s="240"/>
      <c r="N1634" s="240"/>
      <c r="O1634" s="240"/>
      <c r="P1634" s="239"/>
      <c r="Q1634" s="241"/>
      <c r="R1634" s="236" t="str">
        <f ca="1">IF(ISERROR($V1634),"",OFFSET('Smelter Look-up'!$C$4,$V1634-4,0)&amp;"")</f>
        <v/>
      </c>
      <c r="S1634" s="250" t="str">
        <f t="shared" ca="1" si="75"/>
        <v/>
      </c>
      <c r="T1634" s="250" t="str">
        <f ca="1">IF(B1634="","",IF(ISERROR(MATCH($J1634,SorP!$B$1:$B$6230,0)),"",INDIRECT("'SorP'!$A$"&amp;MATCH($J1634,SorP!$B$1:$B$6230,0))))</f>
        <v/>
      </c>
      <c r="U1634" s="280"/>
      <c r="V1634" s="281" t="e">
        <f>IF(C1634="",NA(),MATCH($B1634&amp;$C1634,'Smelter Look-up'!$J:$J,0))</f>
        <v>#N/A</v>
      </c>
      <c r="W1634" s="282"/>
      <c r="X1634" s="282">
        <f t="shared" ca="1" si="76"/>
        <v>0</v>
      </c>
      <c r="Y1634" s="282"/>
      <c r="Z1634" s="282"/>
      <c r="AB1634" s="284" t="str">
        <f t="shared" si="77"/>
        <v/>
      </c>
    </row>
    <row r="1635" spans="1:28" s="283" customFormat="1" ht="20.25">
      <c r="A1635" s="235"/>
      <c r="B1635" s="236" t="str">
        <f>IF(LEN(A1635)=0,"",INDEX('Smelter Look-up'!$A:$A,MATCH($A1635,'Smelter Look-up'!$E:$E,0)))</f>
        <v/>
      </c>
      <c r="C1635" s="242" t="str">
        <f>IF(LEN(A1635)=0,"",INDEX('Smelter Look-up'!$C:$C,MATCH($A1635,'Smelter Look-up'!$E:$E,0)))</f>
        <v/>
      </c>
      <c r="D1635" s="236"/>
      <c r="E1635" s="236" t="str">
        <f ca="1">IF(ISERROR($V1635),"",OFFSET('Smelter Look-up'!$D$4,$V1635-4,0)&amp;"")</f>
        <v/>
      </c>
      <c r="F1635" s="236" t="str">
        <f ca="1">IF(ISERROR($V1635),"",OFFSET('Smelter Look-up'!$E$4,$V1635-4,0))</f>
        <v/>
      </c>
      <c r="G1635" s="236" t="str">
        <f ca="1">IF(C1635=$X$4,"Enter smelter details", IF(ISERROR($V1635),"",OFFSET('Smelter Look-up'!$F$4,$V1635-4,0)))</f>
        <v/>
      </c>
      <c r="H1635" s="237" t="str">
        <f ca="1">IF(ISERROR($V1635),"",OFFSET('Smelter Look-up'!$G$4,$V1635-4,0))</f>
        <v/>
      </c>
      <c r="I1635" s="238" t="str">
        <f ca="1">IF(ISERROR($V1635),"",OFFSET('Smelter Look-up'!$H$4,$V1635-4,0))</f>
        <v/>
      </c>
      <c r="J1635" s="238" t="str">
        <f ca="1">IF(ISERROR($V1635),"",OFFSET('Smelter Look-up'!$I$4,$V1635-4,0))</f>
        <v/>
      </c>
      <c r="K1635" s="240"/>
      <c r="L1635" s="240"/>
      <c r="M1635" s="240"/>
      <c r="N1635" s="240"/>
      <c r="O1635" s="240"/>
      <c r="P1635" s="239"/>
      <c r="Q1635" s="241"/>
      <c r="R1635" s="236" t="str">
        <f ca="1">IF(ISERROR($V1635),"",OFFSET('Smelter Look-up'!$C$4,$V1635-4,0)&amp;"")</f>
        <v/>
      </c>
      <c r="S1635" s="250" t="str">
        <f t="shared" ca="1" si="75"/>
        <v/>
      </c>
      <c r="T1635" s="250" t="str">
        <f ca="1">IF(B1635="","",IF(ISERROR(MATCH($J1635,SorP!$B$1:$B$6230,0)),"",INDIRECT("'SorP'!$A$"&amp;MATCH($J1635,SorP!$B$1:$B$6230,0))))</f>
        <v/>
      </c>
      <c r="U1635" s="280"/>
      <c r="V1635" s="281" t="e">
        <f>IF(C1635="",NA(),MATCH($B1635&amp;$C1635,'Smelter Look-up'!$J:$J,0))</f>
        <v>#N/A</v>
      </c>
      <c r="W1635" s="282"/>
      <c r="X1635" s="282">
        <f t="shared" ca="1" si="76"/>
        <v>0</v>
      </c>
      <c r="Y1635" s="282"/>
      <c r="Z1635" s="282"/>
      <c r="AB1635" s="284" t="str">
        <f t="shared" si="77"/>
        <v/>
      </c>
    </row>
    <row r="1636" spans="1:28" s="283" customFormat="1" ht="20.25">
      <c r="A1636" s="235"/>
      <c r="B1636" s="236" t="str">
        <f>IF(LEN(A1636)=0,"",INDEX('Smelter Look-up'!$A:$A,MATCH($A1636,'Smelter Look-up'!$E:$E,0)))</f>
        <v/>
      </c>
      <c r="C1636" s="242" t="str">
        <f>IF(LEN(A1636)=0,"",INDEX('Smelter Look-up'!$C:$C,MATCH($A1636,'Smelter Look-up'!$E:$E,0)))</f>
        <v/>
      </c>
      <c r="D1636" s="236"/>
      <c r="E1636" s="236" t="str">
        <f ca="1">IF(ISERROR($V1636),"",OFFSET('Smelter Look-up'!$D$4,$V1636-4,0)&amp;"")</f>
        <v/>
      </c>
      <c r="F1636" s="236" t="str">
        <f ca="1">IF(ISERROR($V1636),"",OFFSET('Smelter Look-up'!$E$4,$V1636-4,0))</f>
        <v/>
      </c>
      <c r="G1636" s="236" t="str">
        <f ca="1">IF(C1636=$X$4,"Enter smelter details", IF(ISERROR($V1636),"",OFFSET('Smelter Look-up'!$F$4,$V1636-4,0)))</f>
        <v/>
      </c>
      <c r="H1636" s="237" t="str">
        <f ca="1">IF(ISERROR($V1636),"",OFFSET('Smelter Look-up'!$G$4,$V1636-4,0))</f>
        <v/>
      </c>
      <c r="I1636" s="238" t="str">
        <f ca="1">IF(ISERROR($V1636),"",OFFSET('Smelter Look-up'!$H$4,$V1636-4,0))</f>
        <v/>
      </c>
      <c r="J1636" s="238" t="str">
        <f ca="1">IF(ISERROR($V1636),"",OFFSET('Smelter Look-up'!$I$4,$V1636-4,0))</f>
        <v/>
      </c>
      <c r="K1636" s="240"/>
      <c r="L1636" s="240"/>
      <c r="M1636" s="240"/>
      <c r="N1636" s="240"/>
      <c r="O1636" s="240"/>
      <c r="P1636" s="239"/>
      <c r="Q1636" s="241"/>
      <c r="R1636" s="236" t="str">
        <f ca="1">IF(ISERROR($V1636),"",OFFSET('Smelter Look-up'!$C$4,$V1636-4,0)&amp;"")</f>
        <v/>
      </c>
      <c r="S1636" s="250" t="str">
        <f t="shared" ca="1" si="75"/>
        <v/>
      </c>
      <c r="T1636" s="250" t="str">
        <f ca="1">IF(B1636="","",IF(ISERROR(MATCH($J1636,SorP!$B$1:$B$6230,0)),"",INDIRECT("'SorP'!$A$"&amp;MATCH($J1636,SorP!$B$1:$B$6230,0))))</f>
        <v/>
      </c>
      <c r="U1636" s="280"/>
      <c r="V1636" s="281" t="e">
        <f>IF(C1636="",NA(),MATCH($B1636&amp;$C1636,'Smelter Look-up'!$J:$J,0))</f>
        <v>#N/A</v>
      </c>
      <c r="W1636" s="282"/>
      <c r="X1636" s="282">
        <f t="shared" ca="1" si="76"/>
        <v>0</v>
      </c>
      <c r="Y1636" s="282"/>
      <c r="Z1636" s="282"/>
      <c r="AB1636" s="284" t="str">
        <f t="shared" si="77"/>
        <v/>
      </c>
    </row>
    <row r="1637" spans="1:28" s="283" customFormat="1" ht="20.25">
      <c r="A1637" s="235"/>
      <c r="B1637" s="236" t="str">
        <f>IF(LEN(A1637)=0,"",INDEX('Smelter Look-up'!$A:$A,MATCH($A1637,'Smelter Look-up'!$E:$E,0)))</f>
        <v/>
      </c>
      <c r="C1637" s="242" t="str">
        <f>IF(LEN(A1637)=0,"",INDEX('Smelter Look-up'!$C:$C,MATCH($A1637,'Smelter Look-up'!$E:$E,0)))</f>
        <v/>
      </c>
      <c r="D1637" s="236"/>
      <c r="E1637" s="236" t="str">
        <f ca="1">IF(ISERROR($V1637),"",OFFSET('Smelter Look-up'!$D$4,$V1637-4,0)&amp;"")</f>
        <v/>
      </c>
      <c r="F1637" s="236" t="str">
        <f ca="1">IF(ISERROR($V1637),"",OFFSET('Smelter Look-up'!$E$4,$V1637-4,0))</f>
        <v/>
      </c>
      <c r="G1637" s="236" t="str">
        <f ca="1">IF(C1637=$X$4,"Enter smelter details", IF(ISERROR($V1637),"",OFFSET('Smelter Look-up'!$F$4,$V1637-4,0)))</f>
        <v/>
      </c>
      <c r="H1637" s="237" t="str">
        <f ca="1">IF(ISERROR($V1637),"",OFFSET('Smelter Look-up'!$G$4,$V1637-4,0))</f>
        <v/>
      </c>
      <c r="I1637" s="238" t="str">
        <f ca="1">IF(ISERROR($V1637),"",OFFSET('Smelter Look-up'!$H$4,$V1637-4,0))</f>
        <v/>
      </c>
      <c r="J1637" s="238" t="str">
        <f ca="1">IF(ISERROR($V1637),"",OFFSET('Smelter Look-up'!$I$4,$V1637-4,0))</f>
        <v/>
      </c>
      <c r="K1637" s="240"/>
      <c r="L1637" s="240"/>
      <c r="M1637" s="240"/>
      <c r="N1637" s="240"/>
      <c r="O1637" s="240"/>
      <c r="P1637" s="239"/>
      <c r="Q1637" s="241"/>
      <c r="R1637" s="236" t="str">
        <f ca="1">IF(ISERROR($V1637),"",OFFSET('Smelter Look-up'!$C$4,$V1637-4,0)&amp;"")</f>
        <v/>
      </c>
      <c r="S1637" s="250" t="str">
        <f t="shared" ca="1" si="75"/>
        <v/>
      </c>
      <c r="T1637" s="250" t="str">
        <f ca="1">IF(B1637="","",IF(ISERROR(MATCH($J1637,SorP!$B$1:$B$6230,0)),"",INDIRECT("'SorP'!$A$"&amp;MATCH($J1637,SorP!$B$1:$B$6230,0))))</f>
        <v/>
      </c>
      <c r="U1637" s="280"/>
      <c r="V1637" s="281" t="e">
        <f>IF(C1637="",NA(),MATCH($B1637&amp;$C1637,'Smelter Look-up'!$J:$J,0))</f>
        <v>#N/A</v>
      </c>
      <c r="W1637" s="282"/>
      <c r="X1637" s="282">
        <f t="shared" ca="1" si="76"/>
        <v>0</v>
      </c>
      <c r="Y1637" s="282"/>
      <c r="Z1637" s="282"/>
      <c r="AB1637" s="284" t="str">
        <f t="shared" si="77"/>
        <v/>
      </c>
    </row>
    <row r="1638" spans="1:28" s="283" customFormat="1" ht="20.25">
      <c r="A1638" s="235"/>
      <c r="B1638" s="236" t="str">
        <f>IF(LEN(A1638)=0,"",INDEX('Smelter Look-up'!$A:$A,MATCH($A1638,'Smelter Look-up'!$E:$E,0)))</f>
        <v/>
      </c>
      <c r="C1638" s="242" t="str">
        <f>IF(LEN(A1638)=0,"",INDEX('Smelter Look-up'!$C:$C,MATCH($A1638,'Smelter Look-up'!$E:$E,0)))</f>
        <v/>
      </c>
      <c r="D1638" s="236"/>
      <c r="E1638" s="236" t="str">
        <f ca="1">IF(ISERROR($V1638),"",OFFSET('Smelter Look-up'!$D$4,$V1638-4,0)&amp;"")</f>
        <v/>
      </c>
      <c r="F1638" s="236" t="str">
        <f ca="1">IF(ISERROR($V1638),"",OFFSET('Smelter Look-up'!$E$4,$V1638-4,0))</f>
        <v/>
      </c>
      <c r="G1638" s="236" t="str">
        <f ca="1">IF(C1638=$X$4,"Enter smelter details", IF(ISERROR($V1638),"",OFFSET('Smelter Look-up'!$F$4,$V1638-4,0)))</f>
        <v/>
      </c>
      <c r="H1638" s="237" t="str">
        <f ca="1">IF(ISERROR($V1638),"",OFFSET('Smelter Look-up'!$G$4,$V1638-4,0))</f>
        <v/>
      </c>
      <c r="I1638" s="238" t="str">
        <f ca="1">IF(ISERROR($V1638),"",OFFSET('Smelter Look-up'!$H$4,$V1638-4,0))</f>
        <v/>
      </c>
      <c r="J1638" s="238" t="str">
        <f ca="1">IF(ISERROR($V1638),"",OFFSET('Smelter Look-up'!$I$4,$V1638-4,0))</f>
        <v/>
      </c>
      <c r="K1638" s="240"/>
      <c r="L1638" s="240"/>
      <c r="M1638" s="240"/>
      <c r="N1638" s="240"/>
      <c r="O1638" s="240"/>
      <c r="P1638" s="239"/>
      <c r="Q1638" s="241"/>
      <c r="R1638" s="236" t="str">
        <f ca="1">IF(ISERROR($V1638),"",OFFSET('Smelter Look-up'!$C$4,$V1638-4,0)&amp;"")</f>
        <v/>
      </c>
      <c r="S1638" s="250" t="str">
        <f t="shared" ca="1" si="75"/>
        <v/>
      </c>
      <c r="T1638" s="250" t="str">
        <f ca="1">IF(B1638="","",IF(ISERROR(MATCH($J1638,SorP!$B$1:$B$6230,0)),"",INDIRECT("'SorP'!$A$"&amp;MATCH($J1638,SorP!$B$1:$B$6230,0))))</f>
        <v/>
      </c>
      <c r="U1638" s="280"/>
      <c r="V1638" s="281" t="e">
        <f>IF(C1638="",NA(),MATCH($B1638&amp;$C1638,'Smelter Look-up'!$J:$J,0))</f>
        <v>#N/A</v>
      </c>
      <c r="W1638" s="282"/>
      <c r="X1638" s="282">
        <f t="shared" ca="1" si="76"/>
        <v>0</v>
      </c>
      <c r="Y1638" s="282"/>
      <c r="Z1638" s="282"/>
      <c r="AB1638" s="284" t="str">
        <f t="shared" si="77"/>
        <v/>
      </c>
    </row>
    <row r="1639" spans="1:28" s="283" customFormat="1" ht="20.25">
      <c r="A1639" s="235"/>
      <c r="B1639" s="236" t="str">
        <f>IF(LEN(A1639)=0,"",INDEX('Smelter Look-up'!$A:$A,MATCH($A1639,'Smelter Look-up'!$E:$E,0)))</f>
        <v/>
      </c>
      <c r="C1639" s="242" t="str">
        <f>IF(LEN(A1639)=0,"",INDEX('Smelter Look-up'!$C:$C,MATCH($A1639,'Smelter Look-up'!$E:$E,0)))</f>
        <v/>
      </c>
      <c r="D1639" s="236"/>
      <c r="E1639" s="236" t="str">
        <f ca="1">IF(ISERROR($V1639),"",OFFSET('Smelter Look-up'!$D$4,$V1639-4,0)&amp;"")</f>
        <v/>
      </c>
      <c r="F1639" s="236" t="str">
        <f ca="1">IF(ISERROR($V1639),"",OFFSET('Smelter Look-up'!$E$4,$V1639-4,0))</f>
        <v/>
      </c>
      <c r="G1639" s="236" t="str">
        <f ca="1">IF(C1639=$X$4,"Enter smelter details", IF(ISERROR($V1639),"",OFFSET('Smelter Look-up'!$F$4,$V1639-4,0)))</f>
        <v/>
      </c>
      <c r="H1639" s="237" t="str">
        <f ca="1">IF(ISERROR($V1639),"",OFFSET('Smelter Look-up'!$G$4,$V1639-4,0))</f>
        <v/>
      </c>
      <c r="I1639" s="238" t="str">
        <f ca="1">IF(ISERROR($V1639),"",OFFSET('Smelter Look-up'!$H$4,$V1639-4,0))</f>
        <v/>
      </c>
      <c r="J1639" s="238" t="str">
        <f ca="1">IF(ISERROR($V1639),"",OFFSET('Smelter Look-up'!$I$4,$V1639-4,0))</f>
        <v/>
      </c>
      <c r="K1639" s="240"/>
      <c r="L1639" s="240"/>
      <c r="M1639" s="240"/>
      <c r="N1639" s="240"/>
      <c r="O1639" s="240"/>
      <c r="P1639" s="239"/>
      <c r="Q1639" s="241"/>
      <c r="R1639" s="236" t="str">
        <f ca="1">IF(ISERROR($V1639),"",OFFSET('Smelter Look-up'!$C$4,$V1639-4,0)&amp;"")</f>
        <v/>
      </c>
      <c r="S1639" s="250" t="str">
        <f t="shared" ca="1" si="75"/>
        <v/>
      </c>
      <c r="T1639" s="250" t="str">
        <f ca="1">IF(B1639="","",IF(ISERROR(MATCH($J1639,SorP!$B$1:$B$6230,0)),"",INDIRECT("'SorP'!$A$"&amp;MATCH($J1639,SorP!$B$1:$B$6230,0))))</f>
        <v/>
      </c>
      <c r="U1639" s="280"/>
      <c r="V1639" s="281" t="e">
        <f>IF(C1639="",NA(),MATCH($B1639&amp;$C1639,'Smelter Look-up'!$J:$J,0))</f>
        <v>#N/A</v>
      </c>
      <c r="W1639" s="282"/>
      <c r="X1639" s="282">
        <f t="shared" ca="1" si="76"/>
        <v>0</v>
      </c>
      <c r="Y1639" s="282"/>
      <c r="Z1639" s="282"/>
      <c r="AB1639" s="284" t="str">
        <f t="shared" si="77"/>
        <v/>
      </c>
    </row>
    <row r="1640" spans="1:28" s="283" customFormat="1" ht="20.25">
      <c r="A1640" s="235"/>
      <c r="B1640" s="236" t="str">
        <f>IF(LEN(A1640)=0,"",INDEX('Smelter Look-up'!$A:$A,MATCH($A1640,'Smelter Look-up'!$E:$E,0)))</f>
        <v/>
      </c>
      <c r="C1640" s="242" t="str">
        <f>IF(LEN(A1640)=0,"",INDEX('Smelter Look-up'!$C:$C,MATCH($A1640,'Smelter Look-up'!$E:$E,0)))</f>
        <v/>
      </c>
      <c r="D1640" s="236"/>
      <c r="E1640" s="236" t="str">
        <f ca="1">IF(ISERROR($V1640),"",OFFSET('Smelter Look-up'!$D$4,$V1640-4,0)&amp;"")</f>
        <v/>
      </c>
      <c r="F1640" s="236" t="str">
        <f ca="1">IF(ISERROR($V1640),"",OFFSET('Smelter Look-up'!$E$4,$V1640-4,0))</f>
        <v/>
      </c>
      <c r="G1640" s="236" t="str">
        <f ca="1">IF(C1640=$X$4,"Enter smelter details", IF(ISERROR($V1640),"",OFFSET('Smelter Look-up'!$F$4,$V1640-4,0)))</f>
        <v/>
      </c>
      <c r="H1640" s="237" t="str">
        <f ca="1">IF(ISERROR($V1640),"",OFFSET('Smelter Look-up'!$G$4,$V1640-4,0))</f>
        <v/>
      </c>
      <c r="I1640" s="238" t="str">
        <f ca="1">IF(ISERROR($V1640),"",OFFSET('Smelter Look-up'!$H$4,$V1640-4,0))</f>
        <v/>
      </c>
      <c r="J1640" s="238" t="str">
        <f ca="1">IF(ISERROR($V1640),"",OFFSET('Smelter Look-up'!$I$4,$V1640-4,0))</f>
        <v/>
      </c>
      <c r="K1640" s="240"/>
      <c r="L1640" s="240"/>
      <c r="M1640" s="240"/>
      <c r="N1640" s="240"/>
      <c r="O1640" s="240"/>
      <c r="P1640" s="239"/>
      <c r="Q1640" s="241"/>
      <c r="R1640" s="236" t="str">
        <f ca="1">IF(ISERROR($V1640),"",OFFSET('Smelter Look-up'!$C$4,$V1640-4,0)&amp;"")</f>
        <v/>
      </c>
      <c r="S1640" s="250" t="str">
        <f t="shared" ca="1" si="75"/>
        <v/>
      </c>
      <c r="T1640" s="250" t="str">
        <f ca="1">IF(B1640="","",IF(ISERROR(MATCH($J1640,SorP!$B$1:$B$6230,0)),"",INDIRECT("'SorP'!$A$"&amp;MATCH($J1640,SorP!$B$1:$B$6230,0))))</f>
        <v/>
      </c>
      <c r="U1640" s="280"/>
      <c r="V1640" s="281" t="e">
        <f>IF(C1640="",NA(),MATCH($B1640&amp;$C1640,'Smelter Look-up'!$J:$J,0))</f>
        <v>#N/A</v>
      </c>
      <c r="W1640" s="282"/>
      <c r="X1640" s="282">
        <f t="shared" ca="1" si="76"/>
        <v>0</v>
      </c>
      <c r="Y1640" s="282"/>
      <c r="Z1640" s="282"/>
      <c r="AB1640" s="284" t="str">
        <f t="shared" si="77"/>
        <v/>
      </c>
    </row>
    <row r="1641" spans="1:28" s="283" customFormat="1" ht="20.25">
      <c r="A1641" s="235"/>
      <c r="B1641" s="236" t="str">
        <f>IF(LEN(A1641)=0,"",INDEX('Smelter Look-up'!$A:$A,MATCH($A1641,'Smelter Look-up'!$E:$E,0)))</f>
        <v/>
      </c>
      <c r="C1641" s="242" t="str">
        <f>IF(LEN(A1641)=0,"",INDEX('Smelter Look-up'!$C:$C,MATCH($A1641,'Smelter Look-up'!$E:$E,0)))</f>
        <v/>
      </c>
      <c r="D1641" s="236"/>
      <c r="E1641" s="236" t="str">
        <f ca="1">IF(ISERROR($V1641),"",OFFSET('Smelter Look-up'!$D$4,$V1641-4,0)&amp;"")</f>
        <v/>
      </c>
      <c r="F1641" s="236" t="str">
        <f ca="1">IF(ISERROR($V1641),"",OFFSET('Smelter Look-up'!$E$4,$V1641-4,0))</f>
        <v/>
      </c>
      <c r="G1641" s="236" t="str">
        <f ca="1">IF(C1641=$X$4,"Enter smelter details", IF(ISERROR($V1641),"",OFFSET('Smelter Look-up'!$F$4,$V1641-4,0)))</f>
        <v/>
      </c>
      <c r="H1641" s="237" t="str">
        <f ca="1">IF(ISERROR($V1641),"",OFFSET('Smelter Look-up'!$G$4,$V1641-4,0))</f>
        <v/>
      </c>
      <c r="I1641" s="238" t="str">
        <f ca="1">IF(ISERROR($V1641),"",OFFSET('Smelter Look-up'!$H$4,$V1641-4,0))</f>
        <v/>
      </c>
      <c r="J1641" s="238" t="str">
        <f ca="1">IF(ISERROR($V1641),"",OFFSET('Smelter Look-up'!$I$4,$V1641-4,0))</f>
        <v/>
      </c>
      <c r="K1641" s="240"/>
      <c r="L1641" s="240"/>
      <c r="M1641" s="240"/>
      <c r="N1641" s="240"/>
      <c r="O1641" s="240"/>
      <c r="P1641" s="239"/>
      <c r="Q1641" s="241"/>
      <c r="R1641" s="236" t="str">
        <f ca="1">IF(ISERROR($V1641),"",OFFSET('Smelter Look-up'!$C$4,$V1641-4,0)&amp;"")</f>
        <v/>
      </c>
      <c r="S1641" s="250" t="str">
        <f t="shared" ca="1" si="75"/>
        <v/>
      </c>
      <c r="T1641" s="250" t="str">
        <f ca="1">IF(B1641="","",IF(ISERROR(MATCH($J1641,SorP!$B$1:$B$6230,0)),"",INDIRECT("'SorP'!$A$"&amp;MATCH($J1641,SorP!$B$1:$B$6230,0))))</f>
        <v/>
      </c>
      <c r="U1641" s="280"/>
      <c r="V1641" s="281" t="e">
        <f>IF(C1641="",NA(),MATCH($B1641&amp;$C1641,'Smelter Look-up'!$J:$J,0))</f>
        <v>#N/A</v>
      </c>
      <c r="W1641" s="282"/>
      <c r="X1641" s="282">
        <f t="shared" ca="1" si="76"/>
        <v>0</v>
      </c>
      <c r="Y1641" s="282"/>
      <c r="Z1641" s="282"/>
      <c r="AB1641" s="284" t="str">
        <f t="shared" si="77"/>
        <v/>
      </c>
    </row>
    <row r="1642" spans="1:28" s="283" customFormat="1" ht="20.25">
      <c r="A1642" s="235"/>
      <c r="B1642" s="236" t="str">
        <f>IF(LEN(A1642)=0,"",INDEX('Smelter Look-up'!$A:$A,MATCH($A1642,'Smelter Look-up'!$E:$E,0)))</f>
        <v/>
      </c>
      <c r="C1642" s="242" t="str">
        <f>IF(LEN(A1642)=0,"",INDEX('Smelter Look-up'!$C:$C,MATCH($A1642,'Smelter Look-up'!$E:$E,0)))</f>
        <v/>
      </c>
      <c r="D1642" s="236"/>
      <c r="E1642" s="236" t="str">
        <f ca="1">IF(ISERROR($V1642),"",OFFSET('Smelter Look-up'!$D$4,$V1642-4,0)&amp;"")</f>
        <v/>
      </c>
      <c r="F1642" s="236" t="str">
        <f ca="1">IF(ISERROR($V1642),"",OFFSET('Smelter Look-up'!$E$4,$V1642-4,0))</f>
        <v/>
      </c>
      <c r="G1642" s="236" t="str">
        <f ca="1">IF(C1642=$X$4,"Enter smelter details", IF(ISERROR($V1642),"",OFFSET('Smelter Look-up'!$F$4,$V1642-4,0)))</f>
        <v/>
      </c>
      <c r="H1642" s="237" t="str">
        <f ca="1">IF(ISERROR($V1642),"",OFFSET('Smelter Look-up'!$G$4,$V1642-4,0))</f>
        <v/>
      </c>
      <c r="I1642" s="238" t="str">
        <f ca="1">IF(ISERROR($V1642),"",OFFSET('Smelter Look-up'!$H$4,$V1642-4,0))</f>
        <v/>
      </c>
      <c r="J1642" s="238" t="str">
        <f ca="1">IF(ISERROR($V1642),"",OFFSET('Smelter Look-up'!$I$4,$V1642-4,0))</f>
        <v/>
      </c>
      <c r="K1642" s="240"/>
      <c r="L1642" s="240"/>
      <c r="M1642" s="240"/>
      <c r="N1642" s="240"/>
      <c r="O1642" s="240"/>
      <c r="P1642" s="239"/>
      <c r="Q1642" s="241"/>
      <c r="R1642" s="236" t="str">
        <f ca="1">IF(ISERROR($V1642),"",OFFSET('Smelter Look-up'!$C$4,$V1642-4,0)&amp;"")</f>
        <v/>
      </c>
      <c r="S1642" s="250" t="str">
        <f t="shared" ca="1" si="75"/>
        <v/>
      </c>
      <c r="T1642" s="250" t="str">
        <f ca="1">IF(B1642="","",IF(ISERROR(MATCH($J1642,SorP!$B$1:$B$6230,0)),"",INDIRECT("'SorP'!$A$"&amp;MATCH($J1642,SorP!$B$1:$B$6230,0))))</f>
        <v/>
      </c>
      <c r="U1642" s="280"/>
      <c r="V1642" s="281" t="e">
        <f>IF(C1642="",NA(),MATCH($B1642&amp;$C1642,'Smelter Look-up'!$J:$J,0))</f>
        <v>#N/A</v>
      </c>
      <c r="W1642" s="282"/>
      <c r="X1642" s="282">
        <f t="shared" ca="1" si="76"/>
        <v>0</v>
      </c>
      <c r="Y1642" s="282"/>
      <c r="Z1642" s="282"/>
      <c r="AB1642" s="284" t="str">
        <f t="shared" si="77"/>
        <v/>
      </c>
    </row>
    <row r="1643" spans="1:28" s="283" customFormat="1" ht="20.25">
      <c r="A1643" s="235"/>
      <c r="B1643" s="236" t="str">
        <f>IF(LEN(A1643)=0,"",INDEX('Smelter Look-up'!$A:$A,MATCH($A1643,'Smelter Look-up'!$E:$E,0)))</f>
        <v/>
      </c>
      <c r="C1643" s="242" t="str">
        <f>IF(LEN(A1643)=0,"",INDEX('Smelter Look-up'!$C:$C,MATCH($A1643,'Smelter Look-up'!$E:$E,0)))</f>
        <v/>
      </c>
      <c r="D1643" s="236"/>
      <c r="E1643" s="236" t="str">
        <f ca="1">IF(ISERROR($V1643),"",OFFSET('Smelter Look-up'!$D$4,$V1643-4,0)&amp;"")</f>
        <v/>
      </c>
      <c r="F1643" s="236" t="str">
        <f ca="1">IF(ISERROR($V1643),"",OFFSET('Smelter Look-up'!$E$4,$V1643-4,0))</f>
        <v/>
      </c>
      <c r="G1643" s="236" t="str">
        <f ca="1">IF(C1643=$X$4,"Enter smelter details", IF(ISERROR($V1643),"",OFFSET('Smelter Look-up'!$F$4,$V1643-4,0)))</f>
        <v/>
      </c>
      <c r="H1643" s="237" t="str">
        <f ca="1">IF(ISERROR($V1643),"",OFFSET('Smelter Look-up'!$G$4,$V1643-4,0))</f>
        <v/>
      </c>
      <c r="I1643" s="238" t="str">
        <f ca="1">IF(ISERROR($V1643),"",OFFSET('Smelter Look-up'!$H$4,$V1643-4,0))</f>
        <v/>
      </c>
      <c r="J1643" s="238" t="str">
        <f ca="1">IF(ISERROR($V1643),"",OFFSET('Smelter Look-up'!$I$4,$V1643-4,0))</f>
        <v/>
      </c>
      <c r="K1643" s="240"/>
      <c r="L1643" s="240"/>
      <c r="M1643" s="240"/>
      <c r="N1643" s="240"/>
      <c r="O1643" s="240"/>
      <c r="P1643" s="239"/>
      <c r="Q1643" s="241"/>
      <c r="R1643" s="236" t="str">
        <f ca="1">IF(ISERROR($V1643),"",OFFSET('Smelter Look-up'!$C$4,$V1643-4,0)&amp;"")</f>
        <v/>
      </c>
      <c r="S1643" s="250" t="str">
        <f t="shared" ca="1" si="75"/>
        <v/>
      </c>
      <c r="T1643" s="250" t="str">
        <f ca="1">IF(B1643="","",IF(ISERROR(MATCH($J1643,SorP!$B$1:$B$6230,0)),"",INDIRECT("'SorP'!$A$"&amp;MATCH($J1643,SorP!$B$1:$B$6230,0))))</f>
        <v/>
      </c>
      <c r="U1643" s="280"/>
      <c r="V1643" s="281" t="e">
        <f>IF(C1643="",NA(),MATCH($B1643&amp;$C1643,'Smelter Look-up'!$J:$J,0))</f>
        <v>#N/A</v>
      </c>
      <c r="W1643" s="282"/>
      <c r="X1643" s="282">
        <f t="shared" ca="1" si="76"/>
        <v>0</v>
      </c>
      <c r="Y1643" s="282"/>
      <c r="Z1643" s="282"/>
      <c r="AB1643" s="284" t="str">
        <f t="shared" si="77"/>
        <v/>
      </c>
    </row>
    <row r="1644" spans="1:28" s="283" customFormat="1" ht="20.25">
      <c r="A1644" s="235"/>
      <c r="B1644" s="236" t="str">
        <f>IF(LEN(A1644)=0,"",INDEX('Smelter Look-up'!$A:$A,MATCH($A1644,'Smelter Look-up'!$E:$E,0)))</f>
        <v/>
      </c>
      <c r="C1644" s="242" t="str">
        <f>IF(LEN(A1644)=0,"",INDEX('Smelter Look-up'!$C:$C,MATCH($A1644,'Smelter Look-up'!$E:$E,0)))</f>
        <v/>
      </c>
      <c r="D1644" s="236"/>
      <c r="E1644" s="236" t="str">
        <f ca="1">IF(ISERROR($V1644),"",OFFSET('Smelter Look-up'!$D$4,$V1644-4,0)&amp;"")</f>
        <v/>
      </c>
      <c r="F1644" s="236" t="str">
        <f ca="1">IF(ISERROR($V1644),"",OFFSET('Smelter Look-up'!$E$4,$V1644-4,0))</f>
        <v/>
      </c>
      <c r="G1644" s="236" t="str">
        <f ca="1">IF(C1644=$X$4,"Enter smelter details", IF(ISERROR($V1644),"",OFFSET('Smelter Look-up'!$F$4,$V1644-4,0)))</f>
        <v/>
      </c>
      <c r="H1644" s="237" t="str">
        <f ca="1">IF(ISERROR($V1644),"",OFFSET('Smelter Look-up'!$G$4,$V1644-4,0))</f>
        <v/>
      </c>
      <c r="I1644" s="238" t="str">
        <f ca="1">IF(ISERROR($V1644),"",OFFSET('Smelter Look-up'!$H$4,$V1644-4,0))</f>
        <v/>
      </c>
      <c r="J1644" s="238" t="str">
        <f ca="1">IF(ISERROR($V1644),"",OFFSET('Smelter Look-up'!$I$4,$V1644-4,0))</f>
        <v/>
      </c>
      <c r="K1644" s="240"/>
      <c r="L1644" s="240"/>
      <c r="M1644" s="240"/>
      <c r="N1644" s="240"/>
      <c r="O1644" s="240"/>
      <c r="P1644" s="239"/>
      <c r="Q1644" s="241"/>
      <c r="R1644" s="236" t="str">
        <f ca="1">IF(ISERROR($V1644),"",OFFSET('Smelter Look-up'!$C$4,$V1644-4,0)&amp;"")</f>
        <v/>
      </c>
      <c r="S1644" s="250" t="str">
        <f t="shared" ca="1" si="75"/>
        <v/>
      </c>
      <c r="T1644" s="250" t="str">
        <f ca="1">IF(B1644="","",IF(ISERROR(MATCH($J1644,SorP!$B$1:$B$6230,0)),"",INDIRECT("'SorP'!$A$"&amp;MATCH($J1644,SorP!$B$1:$B$6230,0))))</f>
        <v/>
      </c>
      <c r="U1644" s="280"/>
      <c r="V1644" s="281" t="e">
        <f>IF(C1644="",NA(),MATCH($B1644&amp;$C1644,'Smelter Look-up'!$J:$J,0))</f>
        <v>#N/A</v>
      </c>
      <c r="W1644" s="282"/>
      <c r="X1644" s="282">
        <f t="shared" ca="1" si="76"/>
        <v>0</v>
      </c>
      <c r="Y1644" s="282"/>
      <c r="Z1644" s="282"/>
      <c r="AB1644" s="284" t="str">
        <f t="shared" si="77"/>
        <v/>
      </c>
    </row>
    <row r="1645" spans="1:28" s="283" customFormat="1" ht="20.25">
      <c r="A1645" s="235"/>
      <c r="B1645" s="236" t="str">
        <f>IF(LEN(A1645)=0,"",INDEX('Smelter Look-up'!$A:$A,MATCH($A1645,'Smelter Look-up'!$E:$E,0)))</f>
        <v/>
      </c>
      <c r="C1645" s="242" t="str">
        <f>IF(LEN(A1645)=0,"",INDEX('Smelter Look-up'!$C:$C,MATCH($A1645,'Smelter Look-up'!$E:$E,0)))</f>
        <v/>
      </c>
      <c r="D1645" s="236"/>
      <c r="E1645" s="236" t="str">
        <f ca="1">IF(ISERROR($V1645),"",OFFSET('Smelter Look-up'!$D$4,$V1645-4,0)&amp;"")</f>
        <v/>
      </c>
      <c r="F1645" s="236" t="str">
        <f ca="1">IF(ISERROR($V1645),"",OFFSET('Smelter Look-up'!$E$4,$V1645-4,0))</f>
        <v/>
      </c>
      <c r="G1645" s="236" t="str">
        <f ca="1">IF(C1645=$X$4,"Enter smelter details", IF(ISERROR($V1645),"",OFFSET('Smelter Look-up'!$F$4,$V1645-4,0)))</f>
        <v/>
      </c>
      <c r="H1645" s="237" t="str">
        <f ca="1">IF(ISERROR($V1645),"",OFFSET('Smelter Look-up'!$G$4,$V1645-4,0))</f>
        <v/>
      </c>
      <c r="I1645" s="238" t="str">
        <f ca="1">IF(ISERROR($V1645),"",OFFSET('Smelter Look-up'!$H$4,$V1645-4,0))</f>
        <v/>
      </c>
      <c r="J1645" s="238" t="str">
        <f ca="1">IF(ISERROR($V1645),"",OFFSET('Smelter Look-up'!$I$4,$V1645-4,0))</f>
        <v/>
      </c>
      <c r="K1645" s="240"/>
      <c r="L1645" s="240"/>
      <c r="M1645" s="240"/>
      <c r="N1645" s="240"/>
      <c r="O1645" s="240"/>
      <c r="P1645" s="239"/>
      <c r="Q1645" s="241"/>
      <c r="R1645" s="236" t="str">
        <f ca="1">IF(ISERROR($V1645),"",OFFSET('Smelter Look-up'!$C$4,$V1645-4,0)&amp;"")</f>
        <v/>
      </c>
      <c r="S1645" s="250" t="str">
        <f t="shared" ca="1" si="75"/>
        <v/>
      </c>
      <c r="T1645" s="250" t="str">
        <f ca="1">IF(B1645="","",IF(ISERROR(MATCH($J1645,SorP!$B$1:$B$6230,0)),"",INDIRECT("'SorP'!$A$"&amp;MATCH($J1645,SorP!$B$1:$B$6230,0))))</f>
        <v/>
      </c>
      <c r="U1645" s="280"/>
      <c r="V1645" s="281" t="e">
        <f>IF(C1645="",NA(),MATCH($B1645&amp;$C1645,'Smelter Look-up'!$J:$J,0))</f>
        <v>#N/A</v>
      </c>
      <c r="W1645" s="282"/>
      <c r="X1645" s="282">
        <f t="shared" ca="1" si="76"/>
        <v>0</v>
      </c>
      <c r="Y1645" s="282"/>
      <c r="Z1645" s="282"/>
      <c r="AB1645" s="284" t="str">
        <f t="shared" si="77"/>
        <v/>
      </c>
    </row>
    <row r="1646" spans="1:28" s="283" customFormat="1" ht="20.25">
      <c r="A1646" s="235"/>
      <c r="B1646" s="236" t="str">
        <f>IF(LEN(A1646)=0,"",INDEX('Smelter Look-up'!$A:$A,MATCH($A1646,'Smelter Look-up'!$E:$E,0)))</f>
        <v/>
      </c>
      <c r="C1646" s="242" t="str">
        <f>IF(LEN(A1646)=0,"",INDEX('Smelter Look-up'!$C:$C,MATCH($A1646,'Smelter Look-up'!$E:$E,0)))</f>
        <v/>
      </c>
      <c r="D1646" s="236"/>
      <c r="E1646" s="236" t="str">
        <f ca="1">IF(ISERROR($V1646),"",OFFSET('Smelter Look-up'!$D$4,$V1646-4,0)&amp;"")</f>
        <v/>
      </c>
      <c r="F1646" s="236" t="str">
        <f ca="1">IF(ISERROR($V1646),"",OFFSET('Smelter Look-up'!$E$4,$V1646-4,0))</f>
        <v/>
      </c>
      <c r="G1646" s="236" t="str">
        <f ca="1">IF(C1646=$X$4,"Enter smelter details", IF(ISERROR($V1646),"",OFFSET('Smelter Look-up'!$F$4,$V1646-4,0)))</f>
        <v/>
      </c>
      <c r="H1646" s="237" t="str">
        <f ca="1">IF(ISERROR($V1646),"",OFFSET('Smelter Look-up'!$G$4,$V1646-4,0))</f>
        <v/>
      </c>
      <c r="I1646" s="238" t="str">
        <f ca="1">IF(ISERROR($V1646),"",OFFSET('Smelter Look-up'!$H$4,$V1646-4,0))</f>
        <v/>
      </c>
      <c r="J1646" s="238" t="str">
        <f ca="1">IF(ISERROR($V1646),"",OFFSET('Smelter Look-up'!$I$4,$V1646-4,0))</f>
        <v/>
      </c>
      <c r="K1646" s="240"/>
      <c r="L1646" s="240"/>
      <c r="M1646" s="240"/>
      <c r="N1646" s="240"/>
      <c r="O1646" s="240"/>
      <c r="P1646" s="239"/>
      <c r="Q1646" s="241"/>
      <c r="R1646" s="236" t="str">
        <f ca="1">IF(ISERROR($V1646),"",OFFSET('Smelter Look-up'!$C$4,$V1646-4,0)&amp;"")</f>
        <v/>
      </c>
      <c r="S1646" s="250" t="str">
        <f t="shared" ca="1" si="75"/>
        <v/>
      </c>
      <c r="T1646" s="250" t="str">
        <f ca="1">IF(B1646="","",IF(ISERROR(MATCH($J1646,SorP!$B$1:$B$6230,0)),"",INDIRECT("'SorP'!$A$"&amp;MATCH($J1646,SorP!$B$1:$B$6230,0))))</f>
        <v/>
      </c>
      <c r="U1646" s="280"/>
      <c r="V1646" s="281" t="e">
        <f>IF(C1646="",NA(),MATCH($B1646&amp;$C1646,'Smelter Look-up'!$J:$J,0))</f>
        <v>#N/A</v>
      </c>
      <c r="W1646" s="282"/>
      <c r="X1646" s="282">
        <f t="shared" ca="1" si="76"/>
        <v>0</v>
      </c>
      <c r="Y1646" s="282"/>
      <c r="Z1646" s="282"/>
      <c r="AB1646" s="284" t="str">
        <f t="shared" si="77"/>
        <v/>
      </c>
    </row>
    <row r="1647" spans="1:28" s="283" customFormat="1" ht="20.25">
      <c r="A1647" s="235"/>
      <c r="B1647" s="236" t="str">
        <f>IF(LEN(A1647)=0,"",INDEX('Smelter Look-up'!$A:$A,MATCH($A1647,'Smelter Look-up'!$E:$E,0)))</f>
        <v/>
      </c>
      <c r="C1647" s="242" t="str">
        <f>IF(LEN(A1647)=0,"",INDEX('Smelter Look-up'!$C:$C,MATCH($A1647,'Smelter Look-up'!$E:$E,0)))</f>
        <v/>
      </c>
      <c r="D1647" s="236"/>
      <c r="E1647" s="236" t="str">
        <f ca="1">IF(ISERROR($V1647),"",OFFSET('Smelter Look-up'!$D$4,$V1647-4,0)&amp;"")</f>
        <v/>
      </c>
      <c r="F1647" s="236" t="str">
        <f ca="1">IF(ISERROR($V1647),"",OFFSET('Smelter Look-up'!$E$4,$V1647-4,0))</f>
        <v/>
      </c>
      <c r="G1647" s="236" t="str">
        <f ca="1">IF(C1647=$X$4,"Enter smelter details", IF(ISERROR($V1647),"",OFFSET('Smelter Look-up'!$F$4,$V1647-4,0)))</f>
        <v/>
      </c>
      <c r="H1647" s="237" t="str">
        <f ca="1">IF(ISERROR($V1647),"",OFFSET('Smelter Look-up'!$G$4,$V1647-4,0))</f>
        <v/>
      </c>
      <c r="I1647" s="238" t="str">
        <f ca="1">IF(ISERROR($V1647),"",OFFSET('Smelter Look-up'!$H$4,$V1647-4,0))</f>
        <v/>
      </c>
      <c r="J1647" s="238" t="str">
        <f ca="1">IF(ISERROR($V1647),"",OFFSET('Smelter Look-up'!$I$4,$V1647-4,0))</f>
        <v/>
      </c>
      <c r="K1647" s="240"/>
      <c r="L1647" s="240"/>
      <c r="M1647" s="240"/>
      <c r="N1647" s="240"/>
      <c r="O1647" s="240"/>
      <c r="P1647" s="239"/>
      <c r="Q1647" s="241"/>
      <c r="R1647" s="236" t="str">
        <f ca="1">IF(ISERROR($V1647),"",OFFSET('Smelter Look-up'!$C$4,$V1647-4,0)&amp;"")</f>
        <v/>
      </c>
      <c r="S1647" s="250" t="str">
        <f t="shared" ca="1" si="75"/>
        <v/>
      </c>
      <c r="T1647" s="250" t="str">
        <f ca="1">IF(B1647="","",IF(ISERROR(MATCH($J1647,SorP!$B$1:$B$6230,0)),"",INDIRECT("'SorP'!$A$"&amp;MATCH($J1647,SorP!$B$1:$B$6230,0))))</f>
        <v/>
      </c>
      <c r="U1647" s="280"/>
      <c r="V1647" s="281" t="e">
        <f>IF(C1647="",NA(),MATCH($B1647&amp;$C1647,'Smelter Look-up'!$J:$J,0))</f>
        <v>#N/A</v>
      </c>
      <c r="W1647" s="282"/>
      <c r="X1647" s="282">
        <f t="shared" ca="1" si="76"/>
        <v>0</v>
      </c>
      <c r="Y1647" s="282"/>
      <c r="Z1647" s="282"/>
      <c r="AB1647" s="284" t="str">
        <f t="shared" si="77"/>
        <v/>
      </c>
    </row>
    <row r="1648" spans="1:28" s="283" customFormat="1" ht="20.25">
      <c r="A1648" s="235"/>
      <c r="B1648" s="236" t="str">
        <f>IF(LEN(A1648)=0,"",INDEX('Smelter Look-up'!$A:$A,MATCH($A1648,'Smelter Look-up'!$E:$E,0)))</f>
        <v/>
      </c>
      <c r="C1648" s="242" t="str">
        <f>IF(LEN(A1648)=0,"",INDEX('Smelter Look-up'!$C:$C,MATCH($A1648,'Smelter Look-up'!$E:$E,0)))</f>
        <v/>
      </c>
      <c r="D1648" s="236"/>
      <c r="E1648" s="236" t="str">
        <f ca="1">IF(ISERROR($V1648),"",OFFSET('Smelter Look-up'!$D$4,$V1648-4,0)&amp;"")</f>
        <v/>
      </c>
      <c r="F1648" s="236" t="str">
        <f ca="1">IF(ISERROR($V1648),"",OFFSET('Smelter Look-up'!$E$4,$V1648-4,0))</f>
        <v/>
      </c>
      <c r="G1648" s="236" t="str">
        <f ca="1">IF(C1648=$X$4,"Enter smelter details", IF(ISERROR($V1648),"",OFFSET('Smelter Look-up'!$F$4,$V1648-4,0)))</f>
        <v/>
      </c>
      <c r="H1648" s="237" t="str">
        <f ca="1">IF(ISERROR($V1648),"",OFFSET('Smelter Look-up'!$G$4,$V1648-4,0))</f>
        <v/>
      </c>
      <c r="I1648" s="238" t="str">
        <f ca="1">IF(ISERROR($V1648),"",OFFSET('Smelter Look-up'!$H$4,$V1648-4,0))</f>
        <v/>
      </c>
      <c r="J1648" s="238" t="str">
        <f ca="1">IF(ISERROR($V1648),"",OFFSET('Smelter Look-up'!$I$4,$V1648-4,0))</f>
        <v/>
      </c>
      <c r="K1648" s="240"/>
      <c r="L1648" s="240"/>
      <c r="M1648" s="240"/>
      <c r="N1648" s="240"/>
      <c r="O1648" s="240"/>
      <c r="P1648" s="239"/>
      <c r="Q1648" s="241"/>
      <c r="R1648" s="236" t="str">
        <f ca="1">IF(ISERROR($V1648),"",OFFSET('Smelter Look-up'!$C$4,$V1648-4,0)&amp;"")</f>
        <v/>
      </c>
      <c r="S1648" s="250" t="str">
        <f t="shared" ca="1" si="75"/>
        <v/>
      </c>
      <c r="T1648" s="250" t="str">
        <f ca="1">IF(B1648="","",IF(ISERROR(MATCH($J1648,SorP!$B$1:$B$6230,0)),"",INDIRECT("'SorP'!$A$"&amp;MATCH($J1648,SorP!$B$1:$B$6230,0))))</f>
        <v/>
      </c>
      <c r="U1648" s="280"/>
      <c r="V1648" s="281" t="e">
        <f>IF(C1648="",NA(),MATCH($B1648&amp;$C1648,'Smelter Look-up'!$J:$J,0))</f>
        <v>#N/A</v>
      </c>
      <c r="W1648" s="282"/>
      <c r="X1648" s="282">
        <f t="shared" ca="1" si="76"/>
        <v>0</v>
      </c>
      <c r="Y1648" s="282"/>
      <c r="Z1648" s="282"/>
      <c r="AB1648" s="284" t="str">
        <f t="shared" si="77"/>
        <v/>
      </c>
    </row>
    <row r="1649" spans="1:28" s="283" customFormat="1" ht="20.25">
      <c r="A1649" s="235"/>
      <c r="B1649" s="236" t="str">
        <f>IF(LEN(A1649)=0,"",INDEX('Smelter Look-up'!$A:$A,MATCH($A1649,'Smelter Look-up'!$E:$E,0)))</f>
        <v/>
      </c>
      <c r="C1649" s="242" t="str">
        <f>IF(LEN(A1649)=0,"",INDEX('Smelter Look-up'!$C:$C,MATCH($A1649,'Smelter Look-up'!$E:$E,0)))</f>
        <v/>
      </c>
      <c r="D1649" s="236"/>
      <c r="E1649" s="236" t="str">
        <f ca="1">IF(ISERROR($V1649),"",OFFSET('Smelter Look-up'!$D$4,$V1649-4,0)&amp;"")</f>
        <v/>
      </c>
      <c r="F1649" s="236" t="str">
        <f ca="1">IF(ISERROR($V1649),"",OFFSET('Smelter Look-up'!$E$4,$V1649-4,0))</f>
        <v/>
      </c>
      <c r="G1649" s="236" t="str">
        <f ca="1">IF(C1649=$X$4,"Enter smelter details", IF(ISERROR($V1649),"",OFFSET('Smelter Look-up'!$F$4,$V1649-4,0)))</f>
        <v/>
      </c>
      <c r="H1649" s="237" t="str">
        <f ca="1">IF(ISERROR($V1649),"",OFFSET('Smelter Look-up'!$G$4,$V1649-4,0))</f>
        <v/>
      </c>
      <c r="I1649" s="238" t="str">
        <f ca="1">IF(ISERROR($V1649),"",OFFSET('Smelter Look-up'!$H$4,$V1649-4,0))</f>
        <v/>
      </c>
      <c r="J1649" s="238" t="str">
        <f ca="1">IF(ISERROR($V1649),"",OFFSET('Smelter Look-up'!$I$4,$V1649-4,0))</f>
        <v/>
      </c>
      <c r="K1649" s="240"/>
      <c r="L1649" s="240"/>
      <c r="M1649" s="240"/>
      <c r="N1649" s="240"/>
      <c r="O1649" s="240"/>
      <c r="P1649" s="239"/>
      <c r="Q1649" s="241"/>
      <c r="R1649" s="236" t="str">
        <f ca="1">IF(ISERROR($V1649),"",OFFSET('Smelter Look-up'!$C$4,$V1649-4,0)&amp;"")</f>
        <v/>
      </c>
      <c r="S1649" s="250" t="str">
        <f t="shared" ca="1" si="75"/>
        <v/>
      </c>
      <c r="T1649" s="250" t="str">
        <f ca="1">IF(B1649="","",IF(ISERROR(MATCH($J1649,SorP!$B$1:$B$6230,0)),"",INDIRECT("'SorP'!$A$"&amp;MATCH($J1649,SorP!$B$1:$B$6230,0))))</f>
        <v/>
      </c>
      <c r="U1649" s="280"/>
      <c r="V1649" s="281" t="e">
        <f>IF(C1649="",NA(),MATCH($B1649&amp;$C1649,'Smelter Look-up'!$J:$J,0))</f>
        <v>#N/A</v>
      </c>
      <c r="W1649" s="282"/>
      <c r="X1649" s="282">
        <f t="shared" ca="1" si="76"/>
        <v>0</v>
      </c>
      <c r="Y1649" s="282"/>
      <c r="Z1649" s="282"/>
      <c r="AB1649" s="284" t="str">
        <f t="shared" si="77"/>
        <v/>
      </c>
    </row>
    <row r="1650" spans="1:28" s="283" customFormat="1" ht="20.25">
      <c r="A1650" s="235"/>
      <c r="B1650" s="236" t="str">
        <f>IF(LEN(A1650)=0,"",INDEX('Smelter Look-up'!$A:$A,MATCH($A1650,'Smelter Look-up'!$E:$E,0)))</f>
        <v/>
      </c>
      <c r="C1650" s="242" t="str">
        <f>IF(LEN(A1650)=0,"",INDEX('Smelter Look-up'!$C:$C,MATCH($A1650,'Smelter Look-up'!$E:$E,0)))</f>
        <v/>
      </c>
      <c r="D1650" s="236"/>
      <c r="E1650" s="236" t="str">
        <f ca="1">IF(ISERROR($V1650),"",OFFSET('Smelter Look-up'!$D$4,$V1650-4,0)&amp;"")</f>
        <v/>
      </c>
      <c r="F1650" s="236" t="str">
        <f ca="1">IF(ISERROR($V1650),"",OFFSET('Smelter Look-up'!$E$4,$V1650-4,0))</f>
        <v/>
      </c>
      <c r="G1650" s="236" t="str">
        <f ca="1">IF(C1650=$X$4,"Enter smelter details", IF(ISERROR($V1650),"",OFFSET('Smelter Look-up'!$F$4,$V1650-4,0)))</f>
        <v/>
      </c>
      <c r="H1650" s="237" t="str">
        <f ca="1">IF(ISERROR($V1650),"",OFFSET('Smelter Look-up'!$G$4,$V1650-4,0))</f>
        <v/>
      </c>
      <c r="I1650" s="238" t="str">
        <f ca="1">IF(ISERROR($V1650),"",OFFSET('Smelter Look-up'!$H$4,$V1650-4,0))</f>
        <v/>
      </c>
      <c r="J1650" s="238" t="str">
        <f ca="1">IF(ISERROR($V1650),"",OFFSET('Smelter Look-up'!$I$4,$V1650-4,0))</f>
        <v/>
      </c>
      <c r="K1650" s="240"/>
      <c r="L1650" s="240"/>
      <c r="M1650" s="240"/>
      <c r="N1650" s="240"/>
      <c r="O1650" s="240"/>
      <c r="P1650" s="239"/>
      <c r="Q1650" s="241"/>
      <c r="R1650" s="236" t="str">
        <f ca="1">IF(ISERROR($V1650),"",OFFSET('Smelter Look-up'!$C$4,$V1650-4,0)&amp;"")</f>
        <v/>
      </c>
      <c r="S1650" s="250" t="str">
        <f t="shared" ca="1" si="75"/>
        <v/>
      </c>
      <c r="T1650" s="250" t="str">
        <f ca="1">IF(B1650="","",IF(ISERROR(MATCH($J1650,SorP!$B$1:$B$6230,0)),"",INDIRECT("'SorP'!$A$"&amp;MATCH($J1650,SorP!$B$1:$B$6230,0))))</f>
        <v/>
      </c>
      <c r="U1650" s="280"/>
      <c r="V1650" s="281" t="e">
        <f>IF(C1650="",NA(),MATCH($B1650&amp;$C1650,'Smelter Look-up'!$J:$J,0))</f>
        <v>#N/A</v>
      </c>
      <c r="W1650" s="282"/>
      <c r="X1650" s="282">
        <f t="shared" ca="1" si="76"/>
        <v>0</v>
      </c>
      <c r="Y1650" s="282"/>
      <c r="Z1650" s="282"/>
      <c r="AB1650" s="284" t="str">
        <f t="shared" si="77"/>
        <v/>
      </c>
    </row>
    <row r="1651" spans="1:28" s="283" customFormat="1" ht="20.25">
      <c r="A1651" s="235"/>
      <c r="B1651" s="236" t="str">
        <f>IF(LEN(A1651)=0,"",INDEX('Smelter Look-up'!$A:$A,MATCH($A1651,'Smelter Look-up'!$E:$E,0)))</f>
        <v/>
      </c>
      <c r="C1651" s="242" t="str">
        <f>IF(LEN(A1651)=0,"",INDEX('Smelter Look-up'!$C:$C,MATCH($A1651,'Smelter Look-up'!$E:$E,0)))</f>
        <v/>
      </c>
      <c r="D1651" s="236"/>
      <c r="E1651" s="236" t="str">
        <f ca="1">IF(ISERROR($V1651),"",OFFSET('Smelter Look-up'!$D$4,$V1651-4,0)&amp;"")</f>
        <v/>
      </c>
      <c r="F1651" s="236" t="str">
        <f ca="1">IF(ISERROR($V1651),"",OFFSET('Smelter Look-up'!$E$4,$V1651-4,0))</f>
        <v/>
      </c>
      <c r="G1651" s="236" t="str">
        <f ca="1">IF(C1651=$X$4,"Enter smelter details", IF(ISERROR($V1651),"",OFFSET('Smelter Look-up'!$F$4,$V1651-4,0)))</f>
        <v/>
      </c>
      <c r="H1651" s="237" t="str">
        <f ca="1">IF(ISERROR($V1651),"",OFFSET('Smelter Look-up'!$G$4,$V1651-4,0))</f>
        <v/>
      </c>
      <c r="I1651" s="238" t="str">
        <f ca="1">IF(ISERROR($V1651),"",OFFSET('Smelter Look-up'!$H$4,$V1651-4,0))</f>
        <v/>
      </c>
      <c r="J1651" s="238" t="str">
        <f ca="1">IF(ISERROR($V1651),"",OFFSET('Smelter Look-up'!$I$4,$V1651-4,0))</f>
        <v/>
      </c>
      <c r="K1651" s="240"/>
      <c r="L1651" s="240"/>
      <c r="M1651" s="240"/>
      <c r="N1651" s="240"/>
      <c r="O1651" s="240"/>
      <c r="P1651" s="239"/>
      <c r="Q1651" s="241"/>
      <c r="R1651" s="236" t="str">
        <f ca="1">IF(ISERROR($V1651),"",OFFSET('Smelter Look-up'!$C$4,$V1651-4,0)&amp;"")</f>
        <v/>
      </c>
      <c r="S1651" s="250" t="str">
        <f t="shared" ca="1" si="75"/>
        <v/>
      </c>
      <c r="T1651" s="250" t="str">
        <f ca="1">IF(B1651="","",IF(ISERROR(MATCH($J1651,SorP!$B$1:$B$6230,0)),"",INDIRECT("'SorP'!$A$"&amp;MATCH($J1651,SorP!$B$1:$B$6230,0))))</f>
        <v/>
      </c>
      <c r="U1651" s="280"/>
      <c r="V1651" s="281" t="e">
        <f>IF(C1651="",NA(),MATCH($B1651&amp;$C1651,'Smelter Look-up'!$J:$J,0))</f>
        <v>#N/A</v>
      </c>
      <c r="W1651" s="282"/>
      <c r="X1651" s="282">
        <f t="shared" ca="1" si="76"/>
        <v>0</v>
      </c>
      <c r="Y1651" s="282"/>
      <c r="Z1651" s="282"/>
      <c r="AB1651" s="284" t="str">
        <f t="shared" si="77"/>
        <v/>
      </c>
    </row>
    <row r="1652" spans="1:28" s="283" customFormat="1" ht="20.25">
      <c r="A1652" s="235"/>
      <c r="B1652" s="236" t="str">
        <f>IF(LEN(A1652)=0,"",INDEX('Smelter Look-up'!$A:$A,MATCH($A1652,'Smelter Look-up'!$E:$E,0)))</f>
        <v/>
      </c>
      <c r="C1652" s="242" t="str">
        <f>IF(LEN(A1652)=0,"",INDEX('Smelter Look-up'!$C:$C,MATCH($A1652,'Smelter Look-up'!$E:$E,0)))</f>
        <v/>
      </c>
      <c r="D1652" s="236"/>
      <c r="E1652" s="236" t="str">
        <f ca="1">IF(ISERROR($V1652),"",OFFSET('Smelter Look-up'!$D$4,$V1652-4,0)&amp;"")</f>
        <v/>
      </c>
      <c r="F1652" s="236" t="str">
        <f ca="1">IF(ISERROR($V1652),"",OFFSET('Smelter Look-up'!$E$4,$V1652-4,0))</f>
        <v/>
      </c>
      <c r="G1652" s="236" t="str">
        <f ca="1">IF(C1652=$X$4,"Enter smelter details", IF(ISERROR($V1652),"",OFFSET('Smelter Look-up'!$F$4,$V1652-4,0)))</f>
        <v/>
      </c>
      <c r="H1652" s="237" t="str">
        <f ca="1">IF(ISERROR($V1652),"",OFFSET('Smelter Look-up'!$G$4,$V1652-4,0))</f>
        <v/>
      </c>
      <c r="I1652" s="238" t="str">
        <f ca="1">IF(ISERROR($V1652),"",OFFSET('Smelter Look-up'!$H$4,$V1652-4,0))</f>
        <v/>
      </c>
      <c r="J1652" s="238" t="str">
        <f ca="1">IF(ISERROR($V1652),"",OFFSET('Smelter Look-up'!$I$4,$V1652-4,0))</f>
        <v/>
      </c>
      <c r="K1652" s="240"/>
      <c r="L1652" s="240"/>
      <c r="M1652" s="240"/>
      <c r="N1652" s="240"/>
      <c r="O1652" s="240"/>
      <c r="P1652" s="239"/>
      <c r="Q1652" s="241"/>
      <c r="R1652" s="236" t="str">
        <f ca="1">IF(ISERROR($V1652),"",OFFSET('Smelter Look-up'!$C$4,$V1652-4,0)&amp;"")</f>
        <v/>
      </c>
      <c r="S1652" s="250" t="str">
        <f t="shared" ca="1" si="75"/>
        <v/>
      </c>
      <c r="T1652" s="250" t="str">
        <f ca="1">IF(B1652="","",IF(ISERROR(MATCH($J1652,SorP!$B$1:$B$6230,0)),"",INDIRECT("'SorP'!$A$"&amp;MATCH($J1652,SorP!$B$1:$B$6230,0))))</f>
        <v/>
      </c>
      <c r="U1652" s="280"/>
      <c r="V1652" s="281" t="e">
        <f>IF(C1652="",NA(),MATCH($B1652&amp;$C1652,'Smelter Look-up'!$J:$J,0))</f>
        <v>#N/A</v>
      </c>
      <c r="W1652" s="282"/>
      <c r="X1652" s="282">
        <f t="shared" ca="1" si="76"/>
        <v>0</v>
      </c>
      <c r="Y1652" s="282"/>
      <c r="Z1652" s="282"/>
      <c r="AB1652" s="284" t="str">
        <f t="shared" si="77"/>
        <v/>
      </c>
    </row>
    <row r="1653" spans="1:28" s="283" customFormat="1" ht="20.25">
      <c r="A1653" s="235"/>
      <c r="B1653" s="236" t="str">
        <f>IF(LEN(A1653)=0,"",INDEX('Smelter Look-up'!$A:$A,MATCH($A1653,'Smelter Look-up'!$E:$E,0)))</f>
        <v/>
      </c>
      <c r="C1653" s="242" t="str">
        <f>IF(LEN(A1653)=0,"",INDEX('Smelter Look-up'!$C:$C,MATCH($A1653,'Smelter Look-up'!$E:$E,0)))</f>
        <v/>
      </c>
      <c r="D1653" s="236"/>
      <c r="E1653" s="236" t="str">
        <f ca="1">IF(ISERROR($V1653),"",OFFSET('Smelter Look-up'!$D$4,$V1653-4,0)&amp;"")</f>
        <v/>
      </c>
      <c r="F1653" s="236" t="str">
        <f ca="1">IF(ISERROR($V1653),"",OFFSET('Smelter Look-up'!$E$4,$V1653-4,0))</f>
        <v/>
      </c>
      <c r="G1653" s="236" t="str">
        <f ca="1">IF(C1653=$X$4,"Enter smelter details", IF(ISERROR($V1653),"",OFFSET('Smelter Look-up'!$F$4,$V1653-4,0)))</f>
        <v/>
      </c>
      <c r="H1653" s="237" t="str">
        <f ca="1">IF(ISERROR($V1653),"",OFFSET('Smelter Look-up'!$G$4,$V1653-4,0))</f>
        <v/>
      </c>
      <c r="I1653" s="238" t="str">
        <f ca="1">IF(ISERROR($V1653),"",OFFSET('Smelter Look-up'!$H$4,$V1653-4,0))</f>
        <v/>
      </c>
      <c r="J1653" s="238" t="str">
        <f ca="1">IF(ISERROR($V1653),"",OFFSET('Smelter Look-up'!$I$4,$V1653-4,0))</f>
        <v/>
      </c>
      <c r="K1653" s="240"/>
      <c r="L1653" s="240"/>
      <c r="M1653" s="240"/>
      <c r="N1653" s="240"/>
      <c r="O1653" s="240"/>
      <c r="P1653" s="239"/>
      <c r="Q1653" s="241"/>
      <c r="R1653" s="236" t="str">
        <f ca="1">IF(ISERROR($V1653),"",OFFSET('Smelter Look-up'!$C$4,$V1653-4,0)&amp;"")</f>
        <v/>
      </c>
      <c r="S1653" s="250" t="str">
        <f t="shared" ca="1" si="75"/>
        <v/>
      </c>
      <c r="T1653" s="250" t="str">
        <f ca="1">IF(B1653="","",IF(ISERROR(MATCH($J1653,SorP!$B$1:$B$6230,0)),"",INDIRECT("'SorP'!$A$"&amp;MATCH($J1653,SorP!$B$1:$B$6230,0))))</f>
        <v/>
      </c>
      <c r="U1653" s="280"/>
      <c r="V1653" s="281" t="e">
        <f>IF(C1653="",NA(),MATCH($B1653&amp;$C1653,'Smelter Look-up'!$J:$J,0))</f>
        <v>#N/A</v>
      </c>
      <c r="W1653" s="282"/>
      <c r="X1653" s="282">
        <f t="shared" ca="1" si="76"/>
        <v>0</v>
      </c>
      <c r="Y1653" s="282"/>
      <c r="Z1653" s="282"/>
      <c r="AB1653" s="284" t="str">
        <f t="shared" si="77"/>
        <v/>
      </c>
    </row>
    <row r="1654" spans="1:28" s="283" customFormat="1" ht="20.25">
      <c r="A1654" s="235"/>
      <c r="B1654" s="236" t="str">
        <f>IF(LEN(A1654)=0,"",INDEX('Smelter Look-up'!$A:$A,MATCH($A1654,'Smelter Look-up'!$E:$E,0)))</f>
        <v/>
      </c>
      <c r="C1654" s="242" t="str">
        <f>IF(LEN(A1654)=0,"",INDEX('Smelter Look-up'!$C:$C,MATCH($A1654,'Smelter Look-up'!$E:$E,0)))</f>
        <v/>
      </c>
      <c r="D1654" s="236"/>
      <c r="E1654" s="236" t="str">
        <f ca="1">IF(ISERROR($V1654),"",OFFSET('Smelter Look-up'!$D$4,$V1654-4,0)&amp;"")</f>
        <v/>
      </c>
      <c r="F1654" s="236" t="str">
        <f ca="1">IF(ISERROR($V1654),"",OFFSET('Smelter Look-up'!$E$4,$V1654-4,0))</f>
        <v/>
      </c>
      <c r="G1654" s="236" t="str">
        <f ca="1">IF(C1654=$X$4,"Enter smelter details", IF(ISERROR($V1654),"",OFFSET('Smelter Look-up'!$F$4,$V1654-4,0)))</f>
        <v/>
      </c>
      <c r="H1654" s="237" t="str">
        <f ca="1">IF(ISERROR($V1654),"",OFFSET('Smelter Look-up'!$G$4,$V1654-4,0))</f>
        <v/>
      </c>
      <c r="I1654" s="238" t="str">
        <f ca="1">IF(ISERROR($V1654),"",OFFSET('Smelter Look-up'!$H$4,$V1654-4,0))</f>
        <v/>
      </c>
      <c r="J1654" s="238" t="str">
        <f ca="1">IF(ISERROR($V1654),"",OFFSET('Smelter Look-up'!$I$4,$V1654-4,0))</f>
        <v/>
      </c>
      <c r="K1654" s="240"/>
      <c r="L1654" s="240"/>
      <c r="M1654" s="240"/>
      <c r="N1654" s="240"/>
      <c r="O1654" s="240"/>
      <c r="P1654" s="239"/>
      <c r="Q1654" s="241"/>
      <c r="R1654" s="236" t="str">
        <f ca="1">IF(ISERROR($V1654),"",OFFSET('Smelter Look-up'!$C$4,$V1654-4,0)&amp;"")</f>
        <v/>
      </c>
      <c r="S1654" s="250" t="str">
        <f t="shared" ca="1" si="75"/>
        <v/>
      </c>
      <c r="T1654" s="250" t="str">
        <f ca="1">IF(B1654="","",IF(ISERROR(MATCH($J1654,SorP!$B$1:$B$6230,0)),"",INDIRECT("'SorP'!$A$"&amp;MATCH($J1654,SorP!$B$1:$B$6230,0))))</f>
        <v/>
      </c>
      <c r="U1654" s="280"/>
      <c r="V1654" s="281" t="e">
        <f>IF(C1654="",NA(),MATCH($B1654&amp;$C1654,'Smelter Look-up'!$J:$J,0))</f>
        <v>#N/A</v>
      </c>
      <c r="W1654" s="282"/>
      <c r="X1654" s="282">
        <f t="shared" ca="1" si="76"/>
        <v>0</v>
      </c>
      <c r="Y1654" s="282"/>
      <c r="Z1654" s="282"/>
      <c r="AB1654" s="284" t="str">
        <f t="shared" si="77"/>
        <v/>
      </c>
    </row>
    <row r="1655" spans="1:28" s="283" customFormat="1" ht="20.25">
      <c r="A1655" s="235"/>
      <c r="B1655" s="236" t="str">
        <f>IF(LEN(A1655)=0,"",INDEX('Smelter Look-up'!$A:$A,MATCH($A1655,'Smelter Look-up'!$E:$E,0)))</f>
        <v/>
      </c>
      <c r="C1655" s="242" t="str">
        <f>IF(LEN(A1655)=0,"",INDEX('Smelter Look-up'!$C:$C,MATCH($A1655,'Smelter Look-up'!$E:$E,0)))</f>
        <v/>
      </c>
      <c r="D1655" s="236"/>
      <c r="E1655" s="236" t="str">
        <f ca="1">IF(ISERROR($V1655),"",OFFSET('Smelter Look-up'!$D$4,$V1655-4,0)&amp;"")</f>
        <v/>
      </c>
      <c r="F1655" s="236" t="str">
        <f ca="1">IF(ISERROR($V1655),"",OFFSET('Smelter Look-up'!$E$4,$V1655-4,0))</f>
        <v/>
      </c>
      <c r="G1655" s="236" t="str">
        <f ca="1">IF(C1655=$X$4,"Enter smelter details", IF(ISERROR($V1655),"",OFFSET('Smelter Look-up'!$F$4,$V1655-4,0)))</f>
        <v/>
      </c>
      <c r="H1655" s="237" t="str">
        <f ca="1">IF(ISERROR($V1655),"",OFFSET('Smelter Look-up'!$G$4,$V1655-4,0))</f>
        <v/>
      </c>
      <c r="I1655" s="238" t="str">
        <f ca="1">IF(ISERROR($V1655),"",OFFSET('Smelter Look-up'!$H$4,$V1655-4,0))</f>
        <v/>
      </c>
      <c r="J1655" s="238" t="str">
        <f ca="1">IF(ISERROR($V1655),"",OFFSET('Smelter Look-up'!$I$4,$V1655-4,0))</f>
        <v/>
      </c>
      <c r="K1655" s="240"/>
      <c r="L1655" s="240"/>
      <c r="M1655" s="240"/>
      <c r="N1655" s="240"/>
      <c r="O1655" s="240"/>
      <c r="P1655" s="239"/>
      <c r="Q1655" s="241"/>
      <c r="R1655" s="236" t="str">
        <f ca="1">IF(ISERROR($V1655),"",OFFSET('Smelter Look-up'!$C$4,$V1655-4,0)&amp;"")</f>
        <v/>
      </c>
      <c r="S1655" s="250" t="str">
        <f t="shared" ca="1" si="75"/>
        <v/>
      </c>
      <c r="T1655" s="250" t="str">
        <f ca="1">IF(B1655="","",IF(ISERROR(MATCH($J1655,SorP!$B$1:$B$6230,0)),"",INDIRECT("'SorP'!$A$"&amp;MATCH($J1655,SorP!$B$1:$B$6230,0))))</f>
        <v/>
      </c>
      <c r="U1655" s="280"/>
      <c r="V1655" s="281" t="e">
        <f>IF(C1655="",NA(),MATCH($B1655&amp;$C1655,'Smelter Look-up'!$J:$J,0))</f>
        <v>#N/A</v>
      </c>
      <c r="W1655" s="282"/>
      <c r="X1655" s="282">
        <f t="shared" ca="1" si="76"/>
        <v>0</v>
      </c>
      <c r="Y1655" s="282"/>
      <c r="Z1655" s="282"/>
      <c r="AB1655" s="284" t="str">
        <f t="shared" si="77"/>
        <v/>
      </c>
    </row>
    <row r="1656" spans="1:28" s="283" customFormat="1" ht="20.25">
      <c r="A1656" s="235"/>
      <c r="B1656" s="236" t="str">
        <f>IF(LEN(A1656)=0,"",INDEX('Smelter Look-up'!$A:$A,MATCH($A1656,'Smelter Look-up'!$E:$E,0)))</f>
        <v/>
      </c>
      <c r="C1656" s="242" t="str">
        <f>IF(LEN(A1656)=0,"",INDEX('Smelter Look-up'!$C:$C,MATCH($A1656,'Smelter Look-up'!$E:$E,0)))</f>
        <v/>
      </c>
      <c r="D1656" s="236"/>
      <c r="E1656" s="236" t="str">
        <f ca="1">IF(ISERROR($V1656),"",OFFSET('Smelter Look-up'!$D$4,$V1656-4,0)&amp;"")</f>
        <v/>
      </c>
      <c r="F1656" s="236" t="str">
        <f ca="1">IF(ISERROR($V1656),"",OFFSET('Smelter Look-up'!$E$4,$V1656-4,0))</f>
        <v/>
      </c>
      <c r="G1656" s="236" t="str">
        <f ca="1">IF(C1656=$X$4,"Enter smelter details", IF(ISERROR($V1656),"",OFFSET('Smelter Look-up'!$F$4,$V1656-4,0)))</f>
        <v/>
      </c>
      <c r="H1656" s="237" t="str">
        <f ca="1">IF(ISERROR($V1656),"",OFFSET('Smelter Look-up'!$G$4,$V1656-4,0))</f>
        <v/>
      </c>
      <c r="I1656" s="238" t="str">
        <f ca="1">IF(ISERROR($V1656),"",OFFSET('Smelter Look-up'!$H$4,$V1656-4,0))</f>
        <v/>
      </c>
      <c r="J1656" s="238" t="str">
        <f ca="1">IF(ISERROR($V1656),"",OFFSET('Smelter Look-up'!$I$4,$V1656-4,0))</f>
        <v/>
      </c>
      <c r="K1656" s="240"/>
      <c r="L1656" s="240"/>
      <c r="M1656" s="240"/>
      <c r="N1656" s="240"/>
      <c r="O1656" s="240"/>
      <c r="P1656" s="239"/>
      <c r="Q1656" s="241"/>
      <c r="R1656" s="236" t="str">
        <f ca="1">IF(ISERROR($V1656),"",OFFSET('Smelter Look-up'!$C$4,$V1656-4,0)&amp;"")</f>
        <v/>
      </c>
      <c r="S1656" s="250" t="str">
        <f t="shared" ca="1" si="75"/>
        <v/>
      </c>
      <c r="T1656" s="250" t="str">
        <f ca="1">IF(B1656="","",IF(ISERROR(MATCH($J1656,SorP!$B$1:$B$6230,0)),"",INDIRECT("'SorP'!$A$"&amp;MATCH($J1656,SorP!$B$1:$B$6230,0))))</f>
        <v/>
      </c>
      <c r="U1656" s="280"/>
      <c r="V1656" s="281" t="e">
        <f>IF(C1656="",NA(),MATCH($B1656&amp;$C1656,'Smelter Look-up'!$J:$J,0))</f>
        <v>#N/A</v>
      </c>
      <c r="W1656" s="282"/>
      <c r="X1656" s="282">
        <f t="shared" ca="1" si="76"/>
        <v>0</v>
      </c>
      <c r="Y1656" s="282"/>
      <c r="Z1656" s="282"/>
      <c r="AB1656" s="284" t="str">
        <f t="shared" si="77"/>
        <v/>
      </c>
    </row>
    <row r="1657" spans="1:28" s="283" customFormat="1" ht="20.25">
      <c r="A1657" s="235"/>
      <c r="B1657" s="236" t="str">
        <f>IF(LEN(A1657)=0,"",INDEX('Smelter Look-up'!$A:$A,MATCH($A1657,'Smelter Look-up'!$E:$E,0)))</f>
        <v/>
      </c>
      <c r="C1657" s="242" t="str">
        <f>IF(LEN(A1657)=0,"",INDEX('Smelter Look-up'!$C:$C,MATCH($A1657,'Smelter Look-up'!$E:$E,0)))</f>
        <v/>
      </c>
      <c r="D1657" s="236"/>
      <c r="E1657" s="236" t="str">
        <f ca="1">IF(ISERROR($V1657),"",OFFSET('Smelter Look-up'!$D$4,$V1657-4,0)&amp;"")</f>
        <v/>
      </c>
      <c r="F1657" s="236" t="str">
        <f ca="1">IF(ISERROR($V1657),"",OFFSET('Smelter Look-up'!$E$4,$V1657-4,0))</f>
        <v/>
      </c>
      <c r="G1657" s="236" t="str">
        <f ca="1">IF(C1657=$X$4,"Enter smelter details", IF(ISERROR($V1657),"",OFFSET('Smelter Look-up'!$F$4,$V1657-4,0)))</f>
        <v/>
      </c>
      <c r="H1657" s="237" t="str">
        <f ca="1">IF(ISERROR($V1657),"",OFFSET('Smelter Look-up'!$G$4,$V1657-4,0))</f>
        <v/>
      </c>
      <c r="I1657" s="238" t="str">
        <f ca="1">IF(ISERROR($V1657),"",OFFSET('Smelter Look-up'!$H$4,$V1657-4,0))</f>
        <v/>
      </c>
      <c r="J1657" s="238" t="str">
        <f ca="1">IF(ISERROR($V1657),"",OFFSET('Smelter Look-up'!$I$4,$V1657-4,0))</f>
        <v/>
      </c>
      <c r="K1657" s="240"/>
      <c r="L1657" s="240"/>
      <c r="M1657" s="240"/>
      <c r="N1657" s="240"/>
      <c r="O1657" s="240"/>
      <c r="P1657" s="239"/>
      <c r="Q1657" s="241"/>
      <c r="R1657" s="236" t="str">
        <f ca="1">IF(ISERROR($V1657),"",OFFSET('Smelter Look-up'!$C$4,$V1657-4,0)&amp;"")</f>
        <v/>
      </c>
      <c r="S1657" s="250" t="str">
        <f t="shared" ca="1" si="75"/>
        <v/>
      </c>
      <c r="T1657" s="250" t="str">
        <f ca="1">IF(B1657="","",IF(ISERROR(MATCH($J1657,SorP!$B$1:$B$6230,0)),"",INDIRECT("'SorP'!$A$"&amp;MATCH($J1657,SorP!$B$1:$B$6230,0))))</f>
        <v/>
      </c>
      <c r="U1657" s="280"/>
      <c r="V1657" s="281" t="e">
        <f>IF(C1657="",NA(),MATCH($B1657&amp;$C1657,'Smelter Look-up'!$J:$J,0))</f>
        <v>#N/A</v>
      </c>
      <c r="W1657" s="282"/>
      <c r="X1657" s="282">
        <f t="shared" ca="1" si="76"/>
        <v>0</v>
      </c>
      <c r="Y1657" s="282"/>
      <c r="Z1657" s="282"/>
      <c r="AB1657" s="284" t="str">
        <f t="shared" si="77"/>
        <v/>
      </c>
    </row>
    <row r="1658" spans="1:28" s="283" customFormat="1" ht="20.25">
      <c r="A1658" s="235"/>
      <c r="B1658" s="236" t="str">
        <f>IF(LEN(A1658)=0,"",INDEX('Smelter Look-up'!$A:$A,MATCH($A1658,'Smelter Look-up'!$E:$E,0)))</f>
        <v/>
      </c>
      <c r="C1658" s="242" t="str">
        <f>IF(LEN(A1658)=0,"",INDEX('Smelter Look-up'!$C:$C,MATCH($A1658,'Smelter Look-up'!$E:$E,0)))</f>
        <v/>
      </c>
      <c r="D1658" s="236"/>
      <c r="E1658" s="236" t="str">
        <f ca="1">IF(ISERROR($V1658),"",OFFSET('Smelter Look-up'!$D$4,$V1658-4,0)&amp;"")</f>
        <v/>
      </c>
      <c r="F1658" s="236" t="str">
        <f ca="1">IF(ISERROR($V1658),"",OFFSET('Smelter Look-up'!$E$4,$V1658-4,0))</f>
        <v/>
      </c>
      <c r="G1658" s="236" t="str">
        <f ca="1">IF(C1658=$X$4,"Enter smelter details", IF(ISERROR($V1658),"",OFFSET('Smelter Look-up'!$F$4,$V1658-4,0)))</f>
        <v/>
      </c>
      <c r="H1658" s="237" t="str">
        <f ca="1">IF(ISERROR($V1658),"",OFFSET('Smelter Look-up'!$G$4,$V1658-4,0))</f>
        <v/>
      </c>
      <c r="I1658" s="238" t="str">
        <f ca="1">IF(ISERROR($V1658),"",OFFSET('Smelter Look-up'!$H$4,$V1658-4,0))</f>
        <v/>
      </c>
      <c r="J1658" s="238" t="str">
        <f ca="1">IF(ISERROR($V1658),"",OFFSET('Smelter Look-up'!$I$4,$V1658-4,0))</f>
        <v/>
      </c>
      <c r="K1658" s="240"/>
      <c r="L1658" s="240"/>
      <c r="M1658" s="240"/>
      <c r="N1658" s="240"/>
      <c r="O1658" s="240"/>
      <c r="P1658" s="239"/>
      <c r="Q1658" s="241"/>
      <c r="R1658" s="236" t="str">
        <f ca="1">IF(ISERROR($V1658),"",OFFSET('Smelter Look-up'!$C$4,$V1658-4,0)&amp;"")</f>
        <v/>
      </c>
      <c r="S1658" s="250" t="str">
        <f t="shared" ca="1" si="75"/>
        <v/>
      </c>
      <c r="T1658" s="250" t="str">
        <f ca="1">IF(B1658="","",IF(ISERROR(MATCH($J1658,SorP!$B$1:$B$6230,0)),"",INDIRECT("'SorP'!$A$"&amp;MATCH($J1658,SorP!$B$1:$B$6230,0))))</f>
        <v/>
      </c>
      <c r="U1658" s="280"/>
      <c r="V1658" s="281" t="e">
        <f>IF(C1658="",NA(),MATCH($B1658&amp;$C1658,'Smelter Look-up'!$J:$J,0))</f>
        <v>#N/A</v>
      </c>
      <c r="W1658" s="282"/>
      <c r="X1658" s="282">
        <f t="shared" ca="1" si="76"/>
        <v>0</v>
      </c>
      <c r="Y1658" s="282"/>
      <c r="Z1658" s="282"/>
      <c r="AB1658" s="284" t="str">
        <f t="shared" si="77"/>
        <v/>
      </c>
    </row>
    <row r="1659" spans="1:28" s="283" customFormat="1" ht="20.25">
      <c r="A1659" s="235"/>
      <c r="B1659" s="236" t="str">
        <f>IF(LEN(A1659)=0,"",INDEX('Smelter Look-up'!$A:$A,MATCH($A1659,'Smelter Look-up'!$E:$E,0)))</f>
        <v/>
      </c>
      <c r="C1659" s="242" t="str">
        <f>IF(LEN(A1659)=0,"",INDEX('Smelter Look-up'!$C:$C,MATCH($A1659,'Smelter Look-up'!$E:$E,0)))</f>
        <v/>
      </c>
      <c r="D1659" s="236"/>
      <c r="E1659" s="236" t="str">
        <f ca="1">IF(ISERROR($V1659),"",OFFSET('Smelter Look-up'!$D$4,$V1659-4,0)&amp;"")</f>
        <v/>
      </c>
      <c r="F1659" s="236" t="str">
        <f ca="1">IF(ISERROR($V1659),"",OFFSET('Smelter Look-up'!$E$4,$V1659-4,0))</f>
        <v/>
      </c>
      <c r="G1659" s="236" t="str">
        <f ca="1">IF(C1659=$X$4,"Enter smelter details", IF(ISERROR($V1659),"",OFFSET('Smelter Look-up'!$F$4,$V1659-4,0)))</f>
        <v/>
      </c>
      <c r="H1659" s="237" t="str">
        <f ca="1">IF(ISERROR($V1659),"",OFFSET('Smelter Look-up'!$G$4,$V1659-4,0))</f>
        <v/>
      </c>
      <c r="I1659" s="238" t="str">
        <f ca="1">IF(ISERROR($V1659),"",OFFSET('Smelter Look-up'!$H$4,$V1659-4,0))</f>
        <v/>
      </c>
      <c r="J1659" s="238" t="str">
        <f ca="1">IF(ISERROR($V1659),"",OFFSET('Smelter Look-up'!$I$4,$V1659-4,0))</f>
        <v/>
      </c>
      <c r="K1659" s="240"/>
      <c r="L1659" s="240"/>
      <c r="M1659" s="240"/>
      <c r="N1659" s="240"/>
      <c r="O1659" s="240"/>
      <c r="P1659" s="239"/>
      <c r="Q1659" s="241"/>
      <c r="R1659" s="236" t="str">
        <f ca="1">IF(ISERROR($V1659),"",OFFSET('Smelter Look-up'!$C$4,$V1659-4,0)&amp;"")</f>
        <v/>
      </c>
      <c r="S1659" s="250" t="str">
        <f t="shared" ref="S1659:S1722" ca="1" si="78">IF(B1659="","",IF(ISERROR(MATCH($E1659,CL,0)),"Unknown",INDIRECT("'C'!$A$"&amp;MATCH($E1659,CL,0)+1)))</f>
        <v/>
      </c>
      <c r="T1659" s="250" t="str">
        <f ca="1">IF(B1659="","",IF(ISERROR(MATCH($J1659,SorP!$B$1:$B$6230,0)),"",INDIRECT("'SorP'!$A$"&amp;MATCH($J1659,SorP!$B$1:$B$6230,0))))</f>
        <v/>
      </c>
      <c r="U1659" s="280"/>
      <c r="V1659" s="281" t="e">
        <f>IF(C1659="",NA(),MATCH($B1659&amp;$C1659,'Smelter Look-up'!$J:$J,0))</f>
        <v>#N/A</v>
      </c>
      <c r="W1659" s="282"/>
      <c r="X1659" s="282">
        <f t="shared" ref="X1659:X1722" ca="1" si="79">IF(AND(C1659="Smelter not listed",OR(LEN(D1659)=0,LEN(E1659)=0)),1,0)</f>
        <v>0</v>
      </c>
      <c r="Y1659" s="282"/>
      <c r="Z1659" s="282"/>
      <c r="AB1659" s="284" t="str">
        <f t="shared" ref="AB1659:AB1722" si="80">B1659&amp;C1659</f>
        <v/>
      </c>
    </row>
    <row r="1660" spans="1:28" s="283" customFormat="1" ht="20.25">
      <c r="A1660" s="235"/>
      <c r="B1660" s="236" t="str">
        <f>IF(LEN(A1660)=0,"",INDEX('Smelter Look-up'!$A:$A,MATCH($A1660,'Smelter Look-up'!$E:$E,0)))</f>
        <v/>
      </c>
      <c r="C1660" s="242" t="str">
        <f>IF(LEN(A1660)=0,"",INDEX('Smelter Look-up'!$C:$C,MATCH($A1660,'Smelter Look-up'!$E:$E,0)))</f>
        <v/>
      </c>
      <c r="D1660" s="236"/>
      <c r="E1660" s="236" t="str">
        <f ca="1">IF(ISERROR($V1660),"",OFFSET('Smelter Look-up'!$D$4,$V1660-4,0)&amp;"")</f>
        <v/>
      </c>
      <c r="F1660" s="236" t="str">
        <f ca="1">IF(ISERROR($V1660),"",OFFSET('Smelter Look-up'!$E$4,$V1660-4,0))</f>
        <v/>
      </c>
      <c r="G1660" s="236" t="str">
        <f ca="1">IF(C1660=$X$4,"Enter smelter details", IF(ISERROR($V1660),"",OFFSET('Smelter Look-up'!$F$4,$V1660-4,0)))</f>
        <v/>
      </c>
      <c r="H1660" s="237" t="str">
        <f ca="1">IF(ISERROR($V1660),"",OFFSET('Smelter Look-up'!$G$4,$V1660-4,0))</f>
        <v/>
      </c>
      <c r="I1660" s="238" t="str">
        <f ca="1">IF(ISERROR($V1660),"",OFFSET('Smelter Look-up'!$H$4,$V1660-4,0))</f>
        <v/>
      </c>
      <c r="J1660" s="238" t="str">
        <f ca="1">IF(ISERROR($V1660),"",OFFSET('Smelter Look-up'!$I$4,$V1660-4,0))</f>
        <v/>
      </c>
      <c r="K1660" s="240"/>
      <c r="L1660" s="240"/>
      <c r="M1660" s="240"/>
      <c r="N1660" s="240"/>
      <c r="O1660" s="240"/>
      <c r="P1660" s="239"/>
      <c r="Q1660" s="241"/>
      <c r="R1660" s="236" t="str">
        <f ca="1">IF(ISERROR($V1660),"",OFFSET('Smelter Look-up'!$C$4,$V1660-4,0)&amp;"")</f>
        <v/>
      </c>
      <c r="S1660" s="250" t="str">
        <f t="shared" ca="1" si="78"/>
        <v/>
      </c>
      <c r="T1660" s="250" t="str">
        <f ca="1">IF(B1660="","",IF(ISERROR(MATCH($J1660,SorP!$B$1:$B$6230,0)),"",INDIRECT("'SorP'!$A$"&amp;MATCH($J1660,SorP!$B$1:$B$6230,0))))</f>
        <v/>
      </c>
      <c r="U1660" s="280"/>
      <c r="V1660" s="281" t="e">
        <f>IF(C1660="",NA(),MATCH($B1660&amp;$C1660,'Smelter Look-up'!$J:$J,0))</f>
        <v>#N/A</v>
      </c>
      <c r="W1660" s="282"/>
      <c r="X1660" s="282">
        <f t="shared" ca="1" si="79"/>
        <v>0</v>
      </c>
      <c r="Y1660" s="282"/>
      <c r="Z1660" s="282"/>
      <c r="AB1660" s="284" t="str">
        <f t="shared" si="80"/>
        <v/>
      </c>
    </row>
    <row r="1661" spans="1:28" s="283" customFormat="1" ht="20.25">
      <c r="A1661" s="235"/>
      <c r="B1661" s="236" t="str">
        <f>IF(LEN(A1661)=0,"",INDEX('Smelter Look-up'!$A:$A,MATCH($A1661,'Smelter Look-up'!$E:$E,0)))</f>
        <v/>
      </c>
      <c r="C1661" s="242" t="str">
        <f>IF(LEN(A1661)=0,"",INDEX('Smelter Look-up'!$C:$C,MATCH($A1661,'Smelter Look-up'!$E:$E,0)))</f>
        <v/>
      </c>
      <c r="D1661" s="236"/>
      <c r="E1661" s="236" t="str">
        <f ca="1">IF(ISERROR($V1661),"",OFFSET('Smelter Look-up'!$D$4,$V1661-4,0)&amp;"")</f>
        <v/>
      </c>
      <c r="F1661" s="236" t="str">
        <f ca="1">IF(ISERROR($V1661),"",OFFSET('Smelter Look-up'!$E$4,$V1661-4,0))</f>
        <v/>
      </c>
      <c r="G1661" s="236" t="str">
        <f ca="1">IF(C1661=$X$4,"Enter smelter details", IF(ISERROR($V1661),"",OFFSET('Smelter Look-up'!$F$4,$V1661-4,0)))</f>
        <v/>
      </c>
      <c r="H1661" s="237" t="str">
        <f ca="1">IF(ISERROR($V1661),"",OFFSET('Smelter Look-up'!$G$4,$V1661-4,0))</f>
        <v/>
      </c>
      <c r="I1661" s="238" t="str">
        <f ca="1">IF(ISERROR($V1661),"",OFFSET('Smelter Look-up'!$H$4,$V1661-4,0))</f>
        <v/>
      </c>
      <c r="J1661" s="238" t="str">
        <f ca="1">IF(ISERROR($V1661),"",OFFSET('Smelter Look-up'!$I$4,$V1661-4,0))</f>
        <v/>
      </c>
      <c r="K1661" s="240"/>
      <c r="L1661" s="240"/>
      <c r="M1661" s="240"/>
      <c r="N1661" s="240"/>
      <c r="O1661" s="240"/>
      <c r="P1661" s="239"/>
      <c r="Q1661" s="241"/>
      <c r="R1661" s="236" t="str">
        <f ca="1">IF(ISERROR($V1661),"",OFFSET('Smelter Look-up'!$C$4,$V1661-4,0)&amp;"")</f>
        <v/>
      </c>
      <c r="S1661" s="250" t="str">
        <f t="shared" ca="1" si="78"/>
        <v/>
      </c>
      <c r="T1661" s="250" t="str">
        <f ca="1">IF(B1661="","",IF(ISERROR(MATCH($J1661,SorP!$B$1:$B$6230,0)),"",INDIRECT("'SorP'!$A$"&amp;MATCH($J1661,SorP!$B$1:$B$6230,0))))</f>
        <v/>
      </c>
      <c r="U1661" s="280"/>
      <c r="V1661" s="281" t="e">
        <f>IF(C1661="",NA(),MATCH($B1661&amp;$C1661,'Smelter Look-up'!$J:$J,0))</f>
        <v>#N/A</v>
      </c>
      <c r="W1661" s="282"/>
      <c r="X1661" s="282">
        <f t="shared" ca="1" si="79"/>
        <v>0</v>
      </c>
      <c r="Y1661" s="282"/>
      <c r="Z1661" s="282"/>
      <c r="AB1661" s="284" t="str">
        <f t="shared" si="80"/>
        <v/>
      </c>
    </row>
    <row r="1662" spans="1:28" s="283" customFormat="1" ht="20.25">
      <c r="A1662" s="235"/>
      <c r="B1662" s="236" t="str">
        <f>IF(LEN(A1662)=0,"",INDEX('Smelter Look-up'!$A:$A,MATCH($A1662,'Smelter Look-up'!$E:$E,0)))</f>
        <v/>
      </c>
      <c r="C1662" s="242" t="str">
        <f>IF(LEN(A1662)=0,"",INDEX('Smelter Look-up'!$C:$C,MATCH($A1662,'Smelter Look-up'!$E:$E,0)))</f>
        <v/>
      </c>
      <c r="D1662" s="236"/>
      <c r="E1662" s="236" t="str">
        <f ca="1">IF(ISERROR($V1662),"",OFFSET('Smelter Look-up'!$D$4,$V1662-4,0)&amp;"")</f>
        <v/>
      </c>
      <c r="F1662" s="236" t="str">
        <f ca="1">IF(ISERROR($V1662),"",OFFSET('Smelter Look-up'!$E$4,$V1662-4,0))</f>
        <v/>
      </c>
      <c r="G1662" s="236" t="str">
        <f ca="1">IF(C1662=$X$4,"Enter smelter details", IF(ISERROR($V1662),"",OFFSET('Smelter Look-up'!$F$4,$V1662-4,0)))</f>
        <v/>
      </c>
      <c r="H1662" s="237" t="str">
        <f ca="1">IF(ISERROR($V1662),"",OFFSET('Smelter Look-up'!$G$4,$V1662-4,0))</f>
        <v/>
      </c>
      <c r="I1662" s="238" t="str">
        <f ca="1">IF(ISERROR($V1662),"",OFFSET('Smelter Look-up'!$H$4,$V1662-4,0))</f>
        <v/>
      </c>
      <c r="J1662" s="238" t="str">
        <f ca="1">IF(ISERROR($V1662),"",OFFSET('Smelter Look-up'!$I$4,$V1662-4,0))</f>
        <v/>
      </c>
      <c r="K1662" s="240"/>
      <c r="L1662" s="240"/>
      <c r="M1662" s="240"/>
      <c r="N1662" s="240"/>
      <c r="O1662" s="240"/>
      <c r="P1662" s="239"/>
      <c r="Q1662" s="241"/>
      <c r="R1662" s="236" t="str">
        <f ca="1">IF(ISERROR($V1662),"",OFFSET('Smelter Look-up'!$C$4,$V1662-4,0)&amp;"")</f>
        <v/>
      </c>
      <c r="S1662" s="250" t="str">
        <f t="shared" ca="1" si="78"/>
        <v/>
      </c>
      <c r="T1662" s="250" t="str">
        <f ca="1">IF(B1662="","",IF(ISERROR(MATCH($J1662,SorP!$B$1:$B$6230,0)),"",INDIRECT("'SorP'!$A$"&amp;MATCH($J1662,SorP!$B$1:$B$6230,0))))</f>
        <v/>
      </c>
      <c r="U1662" s="280"/>
      <c r="V1662" s="281" t="e">
        <f>IF(C1662="",NA(),MATCH($B1662&amp;$C1662,'Smelter Look-up'!$J:$J,0))</f>
        <v>#N/A</v>
      </c>
      <c r="W1662" s="282"/>
      <c r="X1662" s="282">
        <f t="shared" ca="1" si="79"/>
        <v>0</v>
      </c>
      <c r="Y1662" s="282"/>
      <c r="Z1662" s="282"/>
      <c r="AB1662" s="284" t="str">
        <f t="shared" si="80"/>
        <v/>
      </c>
    </row>
    <row r="1663" spans="1:28" s="283" customFormat="1" ht="20.25">
      <c r="A1663" s="235"/>
      <c r="B1663" s="236" t="str">
        <f>IF(LEN(A1663)=0,"",INDEX('Smelter Look-up'!$A:$A,MATCH($A1663,'Smelter Look-up'!$E:$E,0)))</f>
        <v/>
      </c>
      <c r="C1663" s="242" t="str">
        <f>IF(LEN(A1663)=0,"",INDEX('Smelter Look-up'!$C:$C,MATCH($A1663,'Smelter Look-up'!$E:$E,0)))</f>
        <v/>
      </c>
      <c r="D1663" s="236"/>
      <c r="E1663" s="236" t="str">
        <f ca="1">IF(ISERROR($V1663),"",OFFSET('Smelter Look-up'!$D$4,$V1663-4,0)&amp;"")</f>
        <v/>
      </c>
      <c r="F1663" s="236" t="str">
        <f ca="1">IF(ISERROR($V1663),"",OFFSET('Smelter Look-up'!$E$4,$V1663-4,0))</f>
        <v/>
      </c>
      <c r="G1663" s="236" t="str">
        <f ca="1">IF(C1663=$X$4,"Enter smelter details", IF(ISERROR($V1663),"",OFFSET('Smelter Look-up'!$F$4,$V1663-4,0)))</f>
        <v/>
      </c>
      <c r="H1663" s="237" t="str">
        <f ca="1">IF(ISERROR($V1663),"",OFFSET('Smelter Look-up'!$G$4,$V1663-4,0))</f>
        <v/>
      </c>
      <c r="I1663" s="238" t="str">
        <f ca="1">IF(ISERROR($V1663),"",OFFSET('Smelter Look-up'!$H$4,$V1663-4,0))</f>
        <v/>
      </c>
      <c r="J1663" s="238" t="str">
        <f ca="1">IF(ISERROR($V1663),"",OFFSET('Smelter Look-up'!$I$4,$V1663-4,0))</f>
        <v/>
      </c>
      <c r="K1663" s="240"/>
      <c r="L1663" s="240"/>
      <c r="M1663" s="240"/>
      <c r="N1663" s="240"/>
      <c r="O1663" s="240"/>
      <c r="P1663" s="239"/>
      <c r="Q1663" s="241"/>
      <c r="R1663" s="236" t="str">
        <f ca="1">IF(ISERROR($V1663),"",OFFSET('Smelter Look-up'!$C$4,$V1663-4,0)&amp;"")</f>
        <v/>
      </c>
      <c r="S1663" s="250" t="str">
        <f t="shared" ca="1" si="78"/>
        <v/>
      </c>
      <c r="T1663" s="250" t="str">
        <f ca="1">IF(B1663="","",IF(ISERROR(MATCH($J1663,SorP!$B$1:$B$6230,0)),"",INDIRECT("'SorP'!$A$"&amp;MATCH($J1663,SorP!$B$1:$B$6230,0))))</f>
        <v/>
      </c>
      <c r="U1663" s="280"/>
      <c r="V1663" s="281" t="e">
        <f>IF(C1663="",NA(),MATCH($B1663&amp;$C1663,'Smelter Look-up'!$J:$J,0))</f>
        <v>#N/A</v>
      </c>
      <c r="W1663" s="282"/>
      <c r="X1663" s="282">
        <f t="shared" ca="1" si="79"/>
        <v>0</v>
      </c>
      <c r="Y1663" s="282"/>
      <c r="Z1663" s="282"/>
      <c r="AB1663" s="284" t="str">
        <f t="shared" si="80"/>
        <v/>
      </c>
    </row>
    <row r="1664" spans="1:28" s="283" customFormat="1" ht="20.25">
      <c r="A1664" s="235"/>
      <c r="B1664" s="236" t="str">
        <f>IF(LEN(A1664)=0,"",INDEX('Smelter Look-up'!$A:$A,MATCH($A1664,'Smelter Look-up'!$E:$E,0)))</f>
        <v/>
      </c>
      <c r="C1664" s="242" t="str">
        <f>IF(LEN(A1664)=0,"",INDEX('Smelter Look-up'!$C:$C,MATCH($A1664,'Smelter Look-up'!$E:$E,0)))</f>
        <v/>
      </c>
      <c r="D1664" s="236"/>
      <c r="E1664" s="236" t="str">
        <f ca="1">IF(ISERROR($V1664),"",OFFSET('Smelter Look-up'!$D$4,$V1664-4,0)&amp;"")</f>
        <v/>
      </c>
      <c r="F1664" s="236" t="str">
        <f ca="1">IF(ISERROR($V1664),"",OFFSET('Smelter Look-up'!$E$4,$V1664-4,0))</f>
        <v/>
      </c>
      <c r="G1664" s="236" t="str">
        <f ca="1">IF(C1664=$X$4,"Enter smelter details", IF(ISERROR($V1664),"",OFFSET('Smelter Look-up'!$F$4,$V1664-4,0)))</f>
        <v/>
      </c>
      <c r="H1664" s="237" t="str">
        <f ca="1">IF(ISERROR($V1664),"",OFFSET('Smelter Look-up'!$G$4,$V1664-4,0))</f>
        <v/>
      </c>
      <c r="I1664" s="238" t="str">
        <f ca="1">IF(ISERROR($V1664),"",OFFSET('Smelter Look-up'!$H$4,$V1664-4,0))</f>
        <v/>
      </c>
      <c r="J1664" s="238" t="str">
        <f ca="1">IF(ISERROR($V1664),"",OFFSET('Smelter Look-up'!$I$4,$V1664-4,0))</f>
        <v/>
      </c>
      <c r="K1664" s="240"/>
      <c r="L1664" s="240"/>
      <c r="M1664" s="240"/>
      <c r="N1664" s="240"/>
      <c r="O1664" s="240"/>
      <c r="P1664" s="239"/>
      <c r="Q1664" s="241"/>
      <c r="R1664" s="236" t="str">
        <f ca="1">IF(ISERROR($V1664),"",OFFSET('Smelter Look-up'!$C$4,$V1664-4,0)&amp;"")</f>
        <v/>
      </c>
      <c r="S1664" s="250" t="str">
        <f t="shared" ca="1" si="78"/>
        <v/>
      </c>
      <c r="T1664" s="250" t="str">
        <f ca="1">IF(B1664="","",IF(ISERROR(MATCH($J1664,SorP!$B$1:$B$6230,0)),"",INDIRECT("'SorP'!$A$"&amp;MATCH($J1664,SorP!$B$1:$B$6230,0))))</f>
        <v/>
      </c>
      <c r="U1664" s="280"/>
      <c r="V1664" s="281" t="e">
        <f>IF(C1664="",NA(),MATCH($B1664&amp;$C1664,'Smelter Look-up'!$J:$J,0))</f>
        <v>#N/A</v>
      </c>
      <c r="W1664" s="282"/>
      <c r="X1664" s="282">
        <f t="shared" ca="1" si="79"/>
        <v>0</v>
      </c>
      <c r="Y1664" s="282"/>
      <c r="Z1664" s="282"/>
      <c r="AB1664" s="284" t="str">
        <f t="shared" si="80"/>
        <v/>
      </c>
    </row>
    <row r="1665" spans="1:28" s="283" customFormat="1" ht="20.25">
      <c r="A1665" s="235"/>
      <c r="B1665" s="236" t="str">
        <f>IF(LEN(A1665)=0,"",INDEX('Smelter Look-up'!$A:$A,MATCH($A1665,'Smelter Look-up'!$E:$E,0)))</f>
        <v/>
      </c>
      <c r="C1665" s="242" t="str">
        <f>IF(LEN(A1665)=0,"",INDEX('Smelter Look-up'!$C:$C,MATCH($A1665,'Smelter Look-up'!$E:$E,0)))</f>
        <v/>
      </c>
      <c r="D1665" s="236"/>
      <c r="E1665" s="236" t="str">
        <f ca="1">IF(ISERROR($V1665),"",OFFSET('Smelter Look-up'!$D$4,$V1665-4,0)&amp;"")</f>
        <v/>
      </c>
      <c r="F1665" s="236" t="str">
        <f ca="1">IF(ISERROR($V1665),"",OFFSET('Smelter Look-up'!$E$4,$V1665-4,0))</f>
        <v/>
      </c>
      <c r="G1665" s="236" t="str">
        <f ca="1">IF(C1665=$X$4,"Enter smelter details", IF(ISERROR($V1665),"",OFFSET('Smelter Look-up'!$F$4,$V1665-4,0)))</f>
        <v/>
      </c>
      <c r="H1665" s="237" t="str">
        <f ca="1">IF(ISERROR($V1665),"",OFFSET('Smelter Look-up'!$G$4,$V1665-4,0))</f>
        <v/>
      </c>
      <c r="I1665" s="238" t="str">
        <f ca="1">IF(ISERROR($V1665),"",OFFSET('Smelter Look-up'!$H$4,$V1665-4,0))</f>
        <v/>
      </c>
      <c r="J1665" s="238" t="str">
        <f ca="1">IF(ISERROR($V1665),"",OFFSET('Smelter Look-up'!$I$4,$V1665-4,0))</f>
        <v/>
      </c>
      <c r="K1665" s="240"/>
      <c r="L1665" s="240"/>
      <c r="M1665" s="240"/>
      <c r="N1665" s="240"/>
      <c r="O1665" s="240"/>
      <c r="P1665" s="239"/>
      <c r="Q1665" s="241"/>
      <c r="R1665" s="236" t="str">
        <f ca="1">IF(ISERROR($V1665),"",OFFSET('Smelter Look-up'!$C$4,$V1665-4,0)&amp;"")</f>
        <v/>
      </c>
      <c r="S1665" s="250" t="str">
        <f t="shared" ca="1" si="78"/>
        <v/>
      </c>
      <c r="T1665" s="250" t="str">
        <f ca="1">IF(B1665="","",IF(ISERROR(MATCH($J1665,SorP!$B$1:$B$6230,0)),"",INDIRECT("'SorP'!$A$"&amp;MATCH($J1665,SorP!$B$1:$B$6230,0))))</f>
        <v/>
      </c>
      <c r="U1665" s="280"/>
      <c r="V1665" s="281" t="e">
        <f>IF(C1665="",NA(),MATCH($B1665&amp;$C1665,'Smelter Look-up'!$J:$J,0))</f>
        <v>#N/A</v>
      </c>
      <c r="W1665" s="282"/>
      <c r="X1665" s="282">
        <f t="shared" ca="1" si="79"/>
        <v>0</v>
      </c>
      <c r="Y1665" s="282"/>
      <c r="Z1665" s="282"/>
      <c r="AB1665" s="284" t="str">
        <f t="shared" si="80"/>
        <v/>
      </c>
    </row>
    <row r="1666" spans="1:28" s="283" customFormat="1" ht="20.25">
      <c r="A1666" s="235"/>
      <c r="B1666" s="236" t="str">
        <f>IF(LEN(A1666)=0,"",INDEX('Smelter Look-up'!$A:$A,MATCH($A1666,'Smelter Look-up'!$E:$E,0)))</f>
        <v/>
      </c>
      <c r="C1666" s="242" t="str">
        <f>IF(LEN(A1666)=0,"",INDEX('Smelter Look-up'!$C:$C,MATCH($A1666,'Smelter Look-up'!$E:$E,0)))</f>
        <v/>
      </c>
      <c r="D1666" s="236"/>
      <c r="E1666" s="236" t="str">
        <f ca="1">IF(ISERROR($V1666),"",OFFSET('Smelter Look-up'!$D$4,$V1666-4,0)&amp;"")</f>
        <v/>
      </c>
      <c r="F1666" s="236" t="str">
        <f ca="1">IF(ISERROR($V1666),"",OFFSET('Smelter Look-up'!$E$4,$V1666-4,0))</f>
        <v/>
      </c>
      <c r="G1666" s="236" t="str">
        <f ca="1">IF(C1666=$X$4,"Enter smelter details", IF(ISERROR($V1666),"",OFFSET('Smelter Look-up'!$F$4,$V1666-4,0)))</f>
        <v/>
      </c>
      <c r="H1666" s="237" t="str">
        <f ca="1">IF(ISERROR($V1666),"",OFFSET('Smelter Look-up'!$G$4,$V1666-4,0))</f>
        <v/>
      </c>
      <c r="I1666" s="238" t="str">
        <f ca="1">IF(ISERROR($V1666),"",OFFSET('Smelter Look-up'!$H$4,$V1666-4,0))</f>
        <v/>
      </c>
      <c r="J1666" s="238" t="str">
        <f ca="1">IF(ISERROR($V1666),"",OFFSET('Smelter Look-up'!$I$4,$V1666-4,0))</f>
        <v/>
      </c>
      <c r="K1666" s="240"/>
      <c r="L1666" s="240"/>
      <c r="M1666" s="240"/>
      <c r="N1666" s="240"/>
      <c r="O1666" s="240"/>
      <c r="P1666" s="239"/>
      <c r="Q1666" s="241"/>
      <c r="R1666" s="236" t="str">
        <f ca="1">IF(ISERROR($V1666),"",OFFSET('Smelter Look-up'!$C$4,$V1666-4,0)&amp;"")</f>
        <v/>
      </c>
      <c r="S1666" s="250" t="str">
        <f t="shared" ca="1" si="78"/>
        <v/>
      </c>
      <c r="T1666" s="250" t="str">
        <f ca="1">IF(B1666="","",IF(ISERROR(MATCH($J1666,SorP!$B$1:$B$6230,0)),"",INDIRECT("'SorP'!$A$"&amp;MATCH($J1666,SorP!$B$1:$B$6230,0))))</f>
        <v/>
      </c>
      <c r="U1666" s="280"/>
      <c r="V1666" s="281" t="e">
        <f>IF(C1666="",NA(),MATCH($B1666&amp;$C1666,'Smelter Look-up'!$J:$J,0))</f>
        <v>#N/A</v>
      </c>
      <c r="W1666" s="282"/>
      <c r="X1666" s="282">
        <f t="shared" ca="1" si="79"/>
        <v>0</v>
      </c>
      <c r="Y1666" s="282"/>
      <c r="Z1666" s="282"/>
      <c r="AB1666" s="284" t="str">
        <f t="shared" si="80"/>
        <v/>
      </c>
    </row>
    <row r="1667" spans="1:28" s="283" customFormat="1" ht="20.25">
      <c r="A1667" s="235"/>
      <c r="B1667" s="236" t="str">
        <f>IF(LEN(A1667)=0,"",INDEX('Smelter Look-up'!$A:$A,MATCH($A1667,'Smelter Look-up'!$E:$E,0)))</f>
        <v/>
      </c>
      <c r="C1667" s="242" t="str">
        <f>IF(LEN(A1667)=0,"",INDEX('Smelter Look-up'!$C:$C,MATCH($A1667,'Smelter Look-up'!$E:$E,0)))</f>
        <v/>
      </c>
      <c r="D1667" s="236"/>
      <c r="E1667" s="236" t="str">
        <f ca="1">IF(ISERROR($V1667),"",OFFSET('Smelter Look-up'!$D$4,$V1667-4,0)&amp;"")</f>
        <v/>
      </c>
      <c r="F1667" s="236" t="str">
        <f ca="1">IF(ISERROR($V1667),"",OFFSET('Smelter Look-up'!$E$4,$V1667-4,0))</f>
        <v/>
      </c>
      <c r="G1667" s="236" t="str">
        <f ca="1">IF(C1667=$X$4,"Enter smelter details", IF(ISERROR($V1667),"",OFFSET('Smelter Look-up'!$F$4,$V1667-4,0)))</f>
        <v/>
      </c>
      <c r="H1667" s="237" t="str">
        <f ca="1">IF(ISERROR($V1667),"",OFFSET('Smelter Look-up'!$G$4,$V1667-4,0))</f>
        <v/>
      </c>
      <c r="I1667" s="238" t="str">
        <f ca="1">IF(ISERROR($V1667),"",OFFSET('Smelter Look-up'!$H$4,$V1667-4,0))</f>
        <v/>
      </c>
      <c r="J1667" s="238" t="str">
        <f ca="1">IF(ISERROR($V1667),"",OFFSET('Smelter Look-up'!$I$4,$V1667-4,0))</f>
        <v/>
      </c>
      <c r="K1667" s="240"/>
      <c r="L1667" s="240"/>
      <c r="M1667" s="240"/>
      <c r="N1667" s="240"/>
      <c r="O1667" s="240"/>
      <c r="P1667" s="239"/>
      <c r="Q1667" s="241"/>
      <c r="R1667" s="236" t="str">
        <f ca="1">IF(ISERROR($V1667),"",OFFSET('Smelter Look-up'!$C$4,$V1667-4,0)&amp;"")</f>
        <v/>
      </c>
      <c r="S1667" s="250" t="str">
        <f t="shared" ca="1" si="78"/>
        <v/>
      </c>
      <c r="T1667" s="250" t="str">
        <f ca="1">IF(B1667="","",IF(ISERROR(MATCH($J1667,SorP!$B$1:$B$6230,0)),"",INDIRECT("'SorP'!$A$"&amp;MATCH($J1667,SorP!$B$1:$B$6230,0))))</f>
        <v/>
      </c>
      <c r="U1667" s="280"/>
      <c r="V1667" s="281" t="e">
        <f>IF(C1667="",NA(),MATCH($B1667&amp;$C1667,'Smelter Look-up'!$J:$J,0))</f>
        <v>#N/A</v>
      </c>
      <c r="W1667" s="282"/>
      <c r="X1667" s="282">
        <f t="shared" ca="1" si="79"/>
        <v>0</v>
      </c>
      <c r="Y1667" s="282"/>
      <c r="Z1667" s="282"/>
      <c r="AB1667" s="284" t="str">
        <f t="shared" si="80"/>
        <v/>
      </c>
    </row>
    <row r="1668" spans="1:28" s="283" customFormat="1" ht="20.25">
      <c r="A1668" s="235"/>
      <c r="B1668" s="236" t="str">
        <f>IF(LEN(A1668)=0,"",INDEX('Smelter Look-up'!$A:$A,MATCH($A1668,'Smelter Look-up'!$E:$E,0)))</f>
        <v/>
      </c>
      <c r="C1668" s="242" t="str">
        <f>IF(LEN(A1668)=0,"",INDEX('Smelter Look-up'!$C:$C,MATCH($A1668,'Smelter Look-up'!$E:$E,0)))</f>
        <v/>
      </c>
      <c r="D1668" s="236"/>
      <c r="E1668" s="236" t="str">
        <f ca="1">IF(ISERROR($V1668),"",OFFSET('Smelter Look-up'!$D$4,$V1668-4,0)&amp;"")</f>
        <v/>
      </c>
      <c r="F1668" s="236" t="str">
        <f ca="1">IF(ISERROR($V1668),"",OFFSET('Smelter Look-up'!$E$4,$V1668-4,0))</f>
        <v/>
      </c>
      <c r="G1668" s="236" t="str">
        <f ca="1">IF(C1668=$X$4,"Enter smelter details", IF(ISERROR($V1668),"",OFFSET('Smelter Look-up'!$F$4,$V1668-4,0)))</f>
        <v/>
      </c>
      <c r="H1668" s="237" t="str">
        <f ca="1">IF(ISERROR($V1668),"",OFFSET('Smelter Look-up'!$G$4,$V1668-4,0))</f>
        <v/>
      </c>
      <c r="I1668" s="238" t="str">
        <f ca="1">IF(ISERROR($V1668),"",OFFSET('Smelter Look-up'!$H$4,$V1668-4,0))</f>
        <v/>
      </c>
      <c r="J1668" s="238" t="str">
        <f ca="1">IF(ISERROR($V1668),"",OFFSET('Smelter Look-up'!$I$4,$V1668-4,0))</f>
        <v/>
      </c>
      <c r="K1668" s="240"/>
      <c r="L1668" s="240"/>
      <c r="M1668" s="240"/>
      <c r="N1668" s="240"/>
      <c r="O1668" s="240"/>
      <c r="P1668" s="239"/>
      <c r="Q1668" s="241"/>
      <c r="R1668" s="236" t="str">
        <f ca="1">IF(ISERROR($V1668),"",OFFSET('Smelter Look-up'!$C$4,$V1668-4,0)&amp;"")</f>
        <v/>
      </c>
      <c r="S1668" s="250" t="str">
        <f t="shared" ca="1" si="78"/>
        <v/>
      </c>
      <c r="T1668" s="250" t="str">
        <f ca="1">IF(B1668="","",IF(ISERROR(MATCH($J1668,SorP!$B$1:$B$6230,0)),"",INDIRECT("'SorP'!$A$"&amp;MATCH($J1668,SorP!$B$1:$B$6230,0))))</f>
        <v/>
      </c>
      <c r="U1668" s="280"/>
      <c r="V1668" s="281" t="e">
        <f>IF(C1668="",NA(),MATCH($B1668&amp;$C1668,'Smelter Look-up'!$J:$J,0))</f>
        <v>#N/A</v>
      </c>
      <c r="W1668" s="282"/>
      <c r="X1668" s="282">
        <f t="shared" ca="1" si="79"/>
        <v>0</v>
      </c>
      <c r="Y1668" s="282"/>
      <c r="Z1668" s="282"/>
      <c r="AB1668" s="284" t="str">
        <f t="shared" si="80"/>
        <v/>
      </c>
    </row>
    <row r="1669" spans="1:28" s="283" customFormat="1" ht="20.25">
      <c r="A1669" s="235"/>
      <c r="B1669" s="236" t="str">
        <f>IF(LEN(A1669)=0,"",INDEX('Smelter Look-up'!$A:$A,MATCH($A1669,'Smelter Look-up'!$E:$E,0)))</f>
        <v/>
      </c>
      <c r="C1669" s="242" t="str">
        <f>IF(LEN(A1669)=0,"",INDEX('Smelter Look-up'!$C:$C,MATCH($A1669,'Smelter Look-up'!$E:$E,0)))</f>
        <v/>
      </c>
      <c r="D1669" s="236"/>
      <c r="E1669" s="236" t="str">
        <f ca="1">IF(ISERROR($V1669),"",OFFSET('Smelter Look-up'!$D$4,$V1669-4,0)&amp;"")</f>
        <v/>
      </c>
      <c r="F1669" s="236" t="str">
        <f ca="1">IF(ISERROR($V1669),"",OFFSET('Smelter Look-up'!$E$4,$V1669-4,0))</f>
        <v/>
      </c>
      <c r="G1669" s="236" t="str">
        <f ca="1">IF(C1669=$X$4,"Enter smelter details", IF(ISERROR($V1669),"",OFFSET('Smelter Look-up'!$F$4,$V1669-4,0)))</f>
        <v/>
      </c>
      <c r="H1669" s="237" t="str">
        <f ca="1">IF(ISERROR($V1669),"",OFFSET('Smelter Look-up'!$G$4,$V1669-4,0))</f>
        <v/>
      </c>
      <c r="I1669" s="238" t="str">
        <f ca="1">IF(ISERROR($V1669),"",OFFSET('Smelter Look-up'!$H$4,$V1669-4,0))</f>
        <v/>
      </c>
      <c r="J1669" s="238" t="str">
        <f ca="1">IF(ISERROR($V1669),"",OFFSET('Smelter Look-up'!$I$4,$V1669-4,0))</f>
        <v/>
      </c>
      <c r="K1669" s="240"/>
      <c r="L1669" s="240"/>
      <c r="M1669" s="240"/>
      <c r="N1669" s="240"/>
      <c r="O1669" s="240"/>
      <c r="P1669" s="239"/>
      <c r="Q1669" s="241"/>
      <c r="R1669" s="236" t="str">
        <f ca="1">IF(ISERROR($V1669),"",OFFSET('Smelter Look-up'!$C$4,$V1669-4,0)&amp;"")</f>
        <v/>
      </c>
      <c r="S1669" s="250" t="str">
        <f t="shared" ca="1" si="78"/>
        <v/>
      </c>
      <c r="T1669" s="250" t="str">
        <f ca="1">IF(B1669="","",IF(ISERROR(MATCH($J1669,SorP!$B$1:$B$6230,0)),"",INDIRECT("'SorP'!$A$"&amp;MATCH($J1669,SorP!$B$1:$B$6230,0))))</f>
        <v/>
      </c>
      <c r="U1669" s="280"/>
      <c r="V1669" s="281" t="e">
        <f>IF(C1669="",NA(),MATCH($B1669&amp;$C1669,'Smelter Look-up'!$J:$J,0))</f>
        <v>#N/A</v>
      </c>
      <c r="W1669" s="282"/>
      <c r="X1669" s="282">
        <f t="shared" ca="1" si="79"/>
        <v>0</v>
      </c>
      <c r="Y1669" s="282"/>
      <c r="Z1669" s="282"/>
      <c r="AB1669" s="284" t="str">
        <f t="shared" si="80"/>
        <v/>
      </c>
    </row>
    <row r="1670" spans="1:28" s="283" customFormat="1" ht="20.25">
      <c r="A1670" s="235"/>
      <c r="B1670" s="236" t="str">
        <f>IF(LEN(A1670)=0,"",INDEX('Smelter Look-up'!$A:$A,MATCH($A1670,'Smelter Look-up'!$E:$E,0)))</f>
        <v/>
      </c>
      <c r="C1670" s="242" t="str">
        <f>IF(LEN(A1670)=0,"",INDEX('Smelter Look-up'!$C:$C,MATCH($A1670,'Smelter Look-up'!$E:$E,0)))</f>
        <v/>
      </c>
      <c r="D1670" s="236"/>
      <c r="E1670" s="236" t="str">
        <f ca="1">IF(ISERROR($V1670),"",OFFSET('Smelter Look-up'!$D$4,$V1670-4,0)&amp;"")</f>
        <v/>
      </c>
      <c r="F1670" s="236" t="str">
        <f ca="1">IF(ISERROR($V1670),"",OFFSET('Smelter Look-up'!$E$4,$V1670-4,0))</f>
        <v/>
      </c>
      <c r="G1670" s="236" t="str">
        <f ca="1">IF(C1670=$X$4,"Enter smelter details", IF(ISERROR($V1670),"",OFFSET('Smelter Look-up'!$F$4,$V1670-4,0)))</f>
        <v/>
      </c>
      <c r="H1670" s="237" t="str">
        <f ca="1">IF(ISERROR($V1670),"",OFFSET('Smelter Look-up'!$G$4,$V1670-4,0))</f>
        <v/>
      </c>
      <c r="I1670" s="238" t="str">
        <f ca="1">IF(ISERROR($V1670),"",OFFSET('Smelter Look-up'!$H$4,$V1670-4,0))</f>
        <v/>
      </c>
      <c r="J1670" s="238" t="str">
        <f ca="1">IF(ISERROR($V1670),"",OFFSET('Smelter Look-up'!$I$4,$V1670-4,0))</f>
        <v/>
      </c>
      <c r="K1670" s="240"/>
      <c r="L1670" s="240"/>
      <c r="M1670" s="240"/>
      <c r="N1670" s="240"/>
      <c r="O1670" s="240"/>
      <c r="P1670" s="239"/>
      <c r="Q1670" s="241"/>
      <c r="R1670" s="236" t="str">
        <f ca="1">IF(ISERROR($V1670),"",OFFSET('Smelter Look-up'!$C$4,$V1670-4,0)&amp;"")</f>
        <v/>
      </c>
      <c r="S1670" s="250" t="str">
        <f t="shared" ca="1" si="78"/>
        <v/>
      </c>
      <c r="T1670" s="250" t="str">
        <f ca="1">IF(B1670="","",IF(ISERROR(MATCH($J1670,SorP!$B$1:$B$6230,0)),"",INDIRECT("'SorP'!$A$"&amp;MATCH($J1670,SorP!$B$1:$B$6230,0))))</f>
        <v/>
      </c>
      <c r="U1670" s="280"/>
      <c r="V1670" s="281" t="e">
        <f>IF(C1670="",NA(),MATCH($B1670&amp;$C1670,'Smelter Look-up'!$J:$J,0))</f>
        <v>#N/A</v>
      </c>
      <c r="W1670" s="282"/>
      <c r="X1670" s="282">
        <f t="shared" ca="1" si="79"/>
        <v>0</v>
      </c>
      <c r="Y1670" s="282"/>
      <c r="Z1670" s="282"/>
      <c r="AB1670" s="284" t="str">
        <f t="shared" si="80"/>
        <v/>
      </c>
    </row>
    <row r="1671" spans="1:28" s="283" customFormat="1" ht="20.25">
      <c r="A1671" s="235"/>
      <c r="B1671" s="236" t="str">
        <f>IF(LEN(A1671)=0,"",INDEX('Smelter Look-up'!$A:$A,MATCH($A1671,'Smelter Look-up'!$E:$E,0)))</f>
        <v/>
      </c>
      <c r="C1671" s="242" t="str">
        <f>IF(LEN(A1671)=0,"",INDEX('Smelter Look-up'!$C:$C,MATCH($A1671,'Smelter Look-up'!$E:$E,0)))</f>
        <v/>
      </c>
      <c r="D1671" s="236"/>
      <c r="E1671" s="236" t="str">
        <f ca="1">IF(ISERROR($V1671),"",OFFSET('Smelter Look-up'!$D$4,$V1671-4,0)&amp;"")</f>
        <v/>
      </c>
      <c r="F1671" s="236" t="str">
        <f ca="1">IF(ISERROR($V1671),"",OFFSET('Smelter Look-up'!$E$4,$V1671-4,0))</f>
        <v/>
      </c>
      <c r="G1671" s="236" t="str">
        <f ca="1">IF(C1671=$X$4,"Enter smelter details", IF(ISERROR($V1671),"",OFFSET('Smelter Look-up'!$F$4,$V1671-4,0)))</f>
        <v/>
      </c>
      <c r="H1671" s="237" t="str">
        <f ca="1">IF(ISERROR($V1671),"",OFFSET('Smelter Look-up'!$G$4,$V1671-4,0))</f>
        <v/>
      </c>
      <c r="I1671" s="238" t="str">
        <f ca="1">IF(ISERROR($V1671),"",OFFSET('Smelter Look-up'!$H$4,$V1671-4,0))</f>
        <v/>
      </c>
      <c r="J1671" s="238" t="str">
        <f ca="1">IF(ISERROR($V1671),"",OFFSET('Smelter Look-up'!$I$4,$V1671-4,0))</f>
        <v/>
      </c>
      <c r="K1671" s="240"/>
      <c r="L1671" s="240"/>
      <c r="M1671" s="240"/>
      <c r="N1671" s="240"/>
      <c r="O1671" s="240"/>
      <c r="P1671" s="239"/>
      <c r="Q1671" s="241"/>
      <c r="R1671" s="236" t="str">
        <f ca="1">IF(ISERROR($V1671),"",OFFSET('Smelter Look-up'!$C$4,$V1671-4,0)&amp;"")</f>
        <v/>
      </c>
      <c r="S1671" s="250" t="str">
        <f t="shared" ca="1" si="78"/>
        <v/>
      </c>
      <c r="T1671" s="250" t="str">
        <f ca="1">IF(B1671="","",IF(ISERROR(MATCH($J1671,SorP!$B$1:$B$6230,0)),"",INDIRECT("'SorP'!$A$"&amp;MATCH($J1671,SorP!$B$1:$B$6230,0))))</f>
        <v/>
      </c>
      <c r="U1671" s="280"/>
      <c r="V1671" s="281" t="e">
        <f>IF(C1671="",NA(),MATCH($B1671&amp;$C1671,'Smelter Look-up'!$J:$J,0))</f>
        <v>#N/A</v>
      </c>
      <c r="W1671" s="282"/>
      <c r="X1671" s="282">
        <f t="shared" ca="1" si="79"/>
        <v>0</v>
      </c>
      <c r="Y1671" s="282"/>
      <c r="Z1671" s="282"/>
      <c r="AB1671" s="284" t="str">
        <f t="shared" si="80"/>
        <v/>
      </c>
    </row>
    <row r="1672" spans="1:28" s="283" customFormat="1" ht="20.25">
      <c r="A1672" s="235"/>
      <c r="B1672" s="236" t="str">
        <f>IF(LEN(A1672)=0,"",INDEX('Smelter Look-up'!$A:$A,MATCH($A1672,'Smelter Look-up'!$E:$E,0)))</f>
        <v/>
      </c>
      <c r="C1672" s="242" t="str">
        <f>IF(LEN(A1672)=0,"",INDEX('Smelter Look-up'!$C:$C,MATCH($A1672,'Smelter Look-up'!$E:$E,0)))</f>
        <v/>
      </c>
      <c r="D1672" s="236"/>
      <c r="E1672" s="236" t="str">
        <f ca="1">IF(ISERROR($V1672),"",OFFSET('Smelter Look-up'!$D$4,$V1672-4,0)&amp;"")</f>
        <v/>
      </c>
      <c r="F1672" s="236" t="str">
        <f ca="1">IF(ISERROR($V1672),"",OFFSET('Smelter Look-up'!$E$4,$V1672-4,0))</f>
        <v/>
      </c>
      <c r="G1672" s="236" t="str">
        <f ca="1">IF(C1672=$X$4,"Enter smelter details", IF(ISERROR($V1672),"",OFFSET('Smelter Look-up'!$F$4,$V1672-4,0)))</f>
        <v/>
      </c>
      <c r="H1672" s="237" t="str">
        <f ca="1">IF(ISERROR($V1672),"",OFFSET('Smelter Look-up'!$G$4,$V1672-4,0))</f>
        <v/>
      </c>
      <c r="I1672" s="238" t="str">
        <f ca="1">IF(ISERROR($V1672),"",OFFSET('Smelter Look-up'!$H$4,$V1672-4,0))</f>
        <v/>
      </c>
      <c r="J1672" s="238" t="str">
        <f ca="1">IF(ISERROR($V1672),"",OFFSET('Smelter Look-up'!$I$4,$V1672-4,0))</f>
        <v/>
      </c>
      <c r="K1672" s="240"/>
      <c r="L1672" s="240"/>
      <c r="M1672" s="240"/>
      <c r="N1672" s="240"/>
      <c r="O1672" s="240"/>
      <c r="P1672" s="239"/>
      <c r="Q1672" s="241"/>
      <c r="R1672" s="236" t="str">
        <f ca="1">IF(ISERROR($V1672),"",OFFSET('Smelter Look-up'!$C$4,$V1672-4,0)&amp;"")</f>
        <v/>
      </c>
      <c r="S1672" s="250" t="str">
        <f t="shared" ca="1" si="78"/>
        <v/>
      </c>
      <c r="T1672" s="250" t="str">
        <f ca="1">IF(B1672="","",IF(ISERROR(MATCH($J1672,SorP!$B$1:$B$6230,0)),"",INDIRECT("'SorP'!$A$"&amp;MATCH($J1672,SorP!$B$1:$B$6230,0))))</f>
        <v/>
      </c>
      <c r="U1672" s="280"/>
      <c r="V1672" s="281" t="e">
        <f>IF(C1672="",NA(),MATCH($B1672&amp;$C1672,'Smelter Look-up'!$J:$J,0))</f>
        <v>#N/A</v>
      </c>
      <c r="W1672" s="282"/>
      <c r="X1672" s="282">
        <f t="shared" ca="1" si="79"/>
        <v>0</v>
      </c>
      <c r="Y1672" s="282"/>
      <c r="Z1672" s="282"/>
      <c r="AB1672" s="284" t="str">
        <f t="shared" si="80"/>
        <v/>
      </c>
    </row>
    <row r="1673" spans="1:28" s="283" customFormat="1" ht="20.25">
      <c r="A1673" s="235"/>
      <c r="B1673" s="236" t="str">
        <f>IF(LEN(A1673)=0,"",INDEX('Smelter Look-up'!$A:$A,MATCH($A1673,'Smelter Look-up'!$E:$E,0)))</f>
        <v/>
      </c>
      <c r="C1673" s="242" t="str">
        <f>IF(LEN(A1673)=0,"",INDEX('Smelter Look-up'!$C:$C,MATCH($A1673,'Smelter Look-up'!$E:$E,0)))</f>
        <v/>
      </c>
      <c r="D1673" s="236"/>
      <c r="E1673" s="236" t="str">
        <f ca="1">IF(ISERROR($V1673),"",OFFSET('Smelter Look-up'!$D$4,$V1673-4,0)&amp;"")</f>
        <v/>
      </c>
      <c r="F1673" s="236" t="str">
        <f ca="1">IF(ISERROR($V1673),"",OFFSET('Smelter Look-up'!$E$4,$V1673-4,0))</f>
        <v/>
      </c>
      <c r="G1673" s="236" t="str">
        <f ca="1">IF(C1673=$X$4,"Enter smelter details", IF(ISERROR($V1673),"",OFFSET('Smelter Look-up'!$F$4,$V1673-4,0)))</f>
        <v/>
      </c>
      <c r="H1673" s="237" t="str">
        <f ca="1">IF(ISERROR($V1673),"",OFFSET('Smelter Look-up'!$G$4,$V1673-4,0))</f>
        <v/>
      </c>
      <c r="I1673" s="238" t="str">
        <f ca="1">IF(ISERROR($V1673),"",OFFSET('Smelter Look-up'!$H$4,$V1673-4,0))</f>
        <v/>
      </c>
      <c r="J1673" s="238" t="str">
        <f ca="1">IF(ISERROR($V1673),"",OFFSET('Smelter Look-up'!$I$4,$V1673-4,0))</f>
        <v/>
      </c>
      <c r="K1673" s="240"/>
      <c r="L1673" s="240"/>
      <c r="M1673" s="240"/>
      <c r="N1673" s="240"/>
      <c r="O1673" s="240"/>
      <c r="P1673" s="239"/>
      <c r="Q1673" s="241"/>
      <c r="R1673" s="236" t="str">
        <f ca="1">IF(ISERROR($V1673),"",OFFSET('Smelter Look-up'!$C$4,$V1673-4,0)&amp;"")</f>
        <v/>
      </c>
      <c r="S1673" s="250" t="str">
        <f t="shared" ca="1" si="78"/>
        <v/>
      </c>
      <c r="T1673" s="250" t="str">
        <f ca="1">IF(B1673="","",IF(ISERROR(MATCH($J1673,SorP!$B$1:$B$6230,0)),"",INDIRECT("'SorP'!$A$"&amp;MATCH($J1673,SorP!$B$1:$B$6230,0))))</f>
        <v/>
      </c>
      <c r="U1673" s="280"/>
      <c r="V1673" s="281" t="e">
        <f>IF(C1673="",NA(),MATCH($B1673&amp;$C1673,'Smelter Look-up'!$J:$J,0))</f>
        <v>#N/A</v>
      </c>
      <c r="W1673" s="282"/>
      <c r="X1673" s="282">
        <f t="shared" ca="1" si="79"/>
        <v>0</v>
      </c>
      <c r="Y1673" s="282"/>
      <c r="Z1673" s="282"/>
      <c r="AB1673" s="284" t="str">
        <f t="shared" si="80"/>
        <v/>
      </c>
    </row>
    <row r="1674" spans="1:28" s="283" customFormat="1" ht="20.25">
      <c r="A1674" s="235"/>
      <c r="B1674" s="236" t="str">
        <f>IF(LEN(A1674)=0,"",INDEX('Smelter Look-up'!$A:$A,MATCH($A1674,'Smelter Look-up'!$E:$E,0)))</f>
        <v/>
      </c>
      <c r="C1674" s="242" t="str">
        <f>IF(LEN(A1674)=0,"",INDEX('Smelter Look-up'!$C:$C,MATCH($A1674,'Smelter Look-up'!$E:$E,0)))</f>
        <v/>
      </c>
      <c r="D1674" s="236"/>
      <c r="E1674" s="236" t="str">
        <f ca="1">IF(ISERROR($V1674),"",OFFSET('Smelter Look-up'!$D$4,$V1674-4,0)&amp;"")</f>
        <v/>
      </c>
      <c r="F1674" s="236" t="str">
        <f ca="1">IF(ISERROR($V1674),"",OFFSET('Smelter Look-up'!$E$4,$V1674-4,0))</f>
        <v/>
      </c>
      <c r="G1674" s="236" t="str">
        <f ca="1">IF(C1674=$X$4,"Enter smelter details", IF(ISERROR($V1674),"",OFFSET('Smelter Look-up'!$F$4,$V1674-4,0)))</f>
        <v/>
      </c>
      <c r="H1674" s="237" t="str">
        <f ca="1">IF(ISERROR($V1674),"",OFFSET('Smelter Look-up'!$G$4,$V1674-4,0))</f>
        <v/>
      </c>
      <c r="I1674" s="238" t="str">
        <f ca="1">IF(ISERROR($V1674),"",OFFSET('Smelter Look-up'!$H$4,$V1674-4,0))</f>
        <v/>
      </c>
      <c r="J1674" s="238" t="str">
        <f ca="1">IF(ISERROR($V1674),"",OFFSET('Smelter Look-up'!$I$4,$V1674-4,0))</f>
        <v/>
      </c>
      <c r="K1674" s="240"/>
      <c r="L1674" s="240"/>
      <c r="M1674" s="240"/>
      <c r="N1674" s="240"/>
      <c r="O1674" s="240"/>
      <c r="P1674" s="239"/>
      <c r="Q1674" s="241"/>
      <c r="R1674" s="236" t="str">
        <f ca="1">IF(ISERROR($V1674),"",OFFSET('Smelter Look-up'!$C$4,$V1674-4,0)&amp;"")</f>
        <v/>
      </c>
      <c r="S1674" s="250" t="str">
        <f t="shared" ca="1" si="78"/>
        <v/>
      </c>
      <c r="T1674" s="250" t="str">
        <f ca="1">IF(B1674="","",IF(ISERROR(MATCH($J1674,SorP!$B$1:$B$6230,0)),"",INDIRECT("'SorP'!$A$"&amp;MATCH($J1674,SorP!$B$1:$B$6230,0))))</f>
        <v/>
      </c>
      <c r="U1674" s="280"/>
      <c r="V1674" s="281" t="e">
        <f>IF(C1674="",NA(),MATCH($B1674&amp;$C1674,'Smelter Look-up'!$J:$J,0))</f>
        <v>#N/A</v>
      </c>
      <c r="W1674" s="282"/>
      <c r="X1674" s="282">
        <f t="shared" ca="1" si="79"/>
        <v>0</v>
      </c>
      <c r="Y1674" s="282"/>
      <c r="Z1674" s="282"/>
      <c r="AB1674" s="284" t="str">
        <f t="shared" si="80"/>
        <v/>
      </c>
    </row>
    <row r="1675" spans="1:28" s="283" customFormat="1" ht="20.25">
      <c r="A1675" s="235"/>
      <c r="B1675" s="236" t="str">
        <f>IF(LEN(A1675)=0,"",INDEX('Smelter Look-up'!$A:$A,MATCH($A1675,'Smelter Look-up'!$E:$E,0)))</f>
        <v/>
      </c>
      <c r="C1675" s="242" t="str">
        <f>IF(LEN(A1675)=0,"",INDEX('Smelter Look-up'!$C:$C,MATCH($A1675,'Smelter Look-up'!$E:$E,0)))</f>
        <v/>
      </c>
      <c r="D1675" s="236"/>
      <c r="E1675" s="236" t="str">
        <f ca="1">IF(ISERROR($V1675),"",OFFSET('Smelter Look-up'!$D$4,$V1675-4,0)&amp;"")</f>
        <v/>
      </c>
      <c r="F1675" s="236" t="str">
        <f ca="1">IF(ISERROR($V1675),"",OFFSET('Smelter Look-up'!$E$4,$V1675-4,0))</f>
        <v/>
      </c>
      <c r="G1675" s="236" t="str">
        <f ca="1">IF(C1675=$X$4,"Enter smelter details", IF(ISERROR($V1675),"",OFFSET('Smelter Look-up'!$F$4,$V1675-4,0)))</f>
        <v/>
      </c>
      <c r="H1675" s="237" t="str">
        <f ca="1">IF(ISERROR($V1675),"",OFFSET('Smelter Look-up'!$G$4,$V1675-4,0))</f>
        <v/>
      </c>
      <c r="I1675" s="238" t="str">
        <f ca="1">IF(ISERROR($V1675),"",OFFSET('Smelter Look-up'!$H$4,$V1675-4,0))</f>
        <v/>
      </c>
      <c r="J1675" s="238" t="str">
        <f ca="1">IF(ISERROR($V1675),"",OFFSET('Smelter Look-up'!$I$4,$V1675-4,0))</f>
        <v/>
      </c>
      <c r="K1675" s="240"/>
      <c r="L1675" s="240"/>
      <c r="M1675" s="240"/>
      <c r="N1675" s="240"/>
      <c r="O1675" s="240"/>
      <c r="P1675" s="239"/>
      <c r="Q1675" s="241"/>
      <c r="R1675" s="236" t="str">
        <f ca="1">IF(ISERROR($V1675),"",OFFSET('Smelter Look-up'!$C$4,$V1675-4,0)&amp;"")</f>
        <v/>
      </c>
      <c r="S1675" s="250" t="str">
        <f t="shared" ca="1" si="78"/>
        <v/>
      </c>
      <c r="T1675" s="250" t="str">
        <f ca="1">IF(B1675="","",IF(ISERROR(MATCH($J1675,SorP!$B$1:$B$6230,0)),"",INDIRECT("'SorP'!$A$"&amp;MATCH($J1675,SorP!$B$1:$B$6230,0))))</f>
        <v/>
      </c>
      <c r="U1675" s="280"/>
      <c r="V1675" s="281" t="e">
        <f>IF(C1675="",NA(),MATCH($B1675&amp;$C1675,'Smelter Look-up'!$J:$J,0))</f>
        <v>#N/A</v>
      </c>
      <c r="W1675" s="282"/>
      <c r="X1675" s="282">
        <f t="shared" ca="1" si="79"/>
        <v>0</v>
      </c>
      <c r="Y1675" s="282"/>
      <c r="Z1675" s="282"/>
      <c r="AB1675" s="284" t="str">
        <f t="shared" si="80"/>
        <v/>
      </c>
    </row>
    <row r="1676" spans="1:28" s="283" customFormat="1" ht="20.25">
      <c r="A1676" s="235"/>
      <c r="B1676" s="236" t="str">
        <f>IF(LEN(A1676)=0,"",INDEX('Smelter Look-up'!$A:$A,MATCH($A1676,'Smelter Look-up'!$E:$E,0)))</f>
        <v/>
      </c>
      <c r="C1676" s="242" t="str">
        <f>IF(LEN(A1676)=0,"",INDEX('Smelter Look-up'!$C:$C,MATCH($A1676,'Smelter Look-up'!$E:$E,0)))</f>
        <v/>
      </c>
      <c r="D1676" s="236"/>
      <c r="E1676" s="236" t="str">
        <f ca="1">IF(ISERROR($V1676),"",OFFSET('Smelter Look-up'!$D$4,$V1676-4,0)&amp;"")</f>
        <v/>
      </c>
      <c r="F1676" s="236" t="str">
        <f ca="1">IF(ISERROR($V1676),"",OFFSET('Smelter Look-up'!$E$4,$V1676-4,0))</f>
        <v/>
      </c>
      <c r="G1676" s="236" t="str">
        <f ca="1">IF(C1676=$X$4,"Enter smelter details", IF(ISERROR($V1676),"",OFFSET('Smelter Look-up'!$F$4,$V1676-4,0)))</f>
        <v/>
      </c>
      <c r="H1676" s="237" t="str">
        <f ca="1">IF(ISERROR($V1676),"",OFFSET('Smelter Look-up'!$G$4,$V1676-4,0))</f>
        <v/>
      </c>
      <c r="I1676" s="238" t="str">
        <f ca="1">IF(ISERROR($V1676),"",OFFSET('Smelter Look-up'!$H$4,$V1676-4,0))</f>
        <v/>
      </c>
      <c r="J1676" s="238" t="str">
        <f ca="1">IF(ISERROR($V1676),"",OFFSET('Smelter Look-up'!$I$4,$V1676-4,0))</f>
        <v/>
      </c>
      <c r="K1676" s="240"/>
      <c r="L1676" s="240"/>
      <c r="M1676" s="240"/>
      <c r="N1676" s="240"/>
      <c r="O1676" s="240"/>
      <c r="P1676" s="239"/>
      <c r="Q1676" s="241"/>
      <c r="R1676" s="236" t="str">
        <f ca="1">IF(ISERROR($V1676),"",OFFSET('Smelter Look-up'!$C$4,$V1676-4,0)&amp;"")</f>
        <v/>
      </c>
      <c r="S1676" s="250" t="str">
        <f t="shared" ca="1" si="78"/>
        <v/>
      </c>
      <c r="T1676" s="250" t="str">
        <f ca="1">IF(B1676="","",IF(ISERROR(MATCH($J1676,SorP!$B$1:$B$6230,0)),"",INDIRECT("'SorP'!$A$"&amp;MATCH($J1676,SorP!$B$1:$B$6230,0))))</f>
        <v/>
      </c>
      <c r="U1676" s="280"/>
      <c r="V1676" s="281" t="e">
        <f>IF(C1676="",NA(),MATCH($B1676&amp;$C1676,'Smelter Look-up'!$J:$J,0))</f>
        <v>#N/A</v>
      </c>
      <c r="W1676" s="282"/>
      <c r="X1676" s="282">
        <f t="shared" ca="1" si="79"/>
        <v>0</v>
      </c>
      <c r="Y1676" s="282"/>
      <c r="Z1676" s="282"/>
      <c r="AB1676" s="284" t="str">
        <f t="shared" si="80"/>
        <v/>
      </c>
    </row>
    <row r="1677" spans="1:28" s="283" customFormat="1" ht="20.25">
      <c r="A1677" s="235"/>
      <c r="B1677" s="236" t="str">
        <f>IF(LEN(A1677)=0,"",INDEX('Smelter Look-up'!$A:$A,MATCH($A1677,'Smelter Look-up'!$E:$E,0)))</f>
        <v/>
      </c>
      <c r="C1677" s="242" t="str">
        <f>IF(LEN(A1677)=0,"",INDEX('Smelter Look-up'!$C:$C,MATCH($A1677,'Smelter Look-up'!$E:$E,0)))</f>
        <v/>
      </c>
      <c r="D1677" s="236"/>
      <c r="E1677" s="236" t="str">
        <f ca="1">IF(ISERROR($V1677),"",OFFSET('Smelter Look-up'!$D$4,$V1677-4,0)&amp;"")</f>
        <v/>
      </c>
      <c r="F1677" s="236" t="str">
        <f ca="1">IF(ISERROR($V1677),"",OFFSET('Smelter Look-up'!$E$4,$V1677-4,0))</f>
        <v/>
      </c>
      <c r="G1677" s="236" t="str">
        <f ca="1">IF(C1677=$X$4,"Enter smelter details", IF(ISERROR($V1677),"",OFFSET('Smelter Look-up'!$F$4,$V1677-4,0)))</f>
        <v/>
      </c>
      <c r="H1677" s="237" t="str">
        <f ca="1">IF(ISERROR($V1677),"",OFFSET('Smelter Look-up'!$G$4,$V1677-4,0))</f>
        <v/>
      </c>
      <c r="I1677" s="238" t="str">
        <f ca="1">IF(ISERROR($V1677),"",OFFSET('Smelter Look-up'!$H$4,$V1677-4,0))</f>
        <v/>
      </c>
      <c r="J1677" s="238" t="str">
        <f ca="1">IF(ISERROR($V1677),"",OFFSET('Smelter Look-up'!$I$4,$V1677-4,0))</f>
        <v/>
      </c>
      <c r="K1677" s="240"/>
      <c r="L1677" s="240"/>
      <c r="M1677" s="240"/>
      <c r="N1677" s="240"/>
      <c r="O1677" s="240"/>
      <c r="P1677" s="239"/>
      <c r="Q1677" s="241"/>
      <c r="R1677" s="236" t="str">
        <f ca="1">IF(ISERROR($V1677),"",OFFSET('Smelter Look-up'!$C$4,$V1677-4,0)&amp;"")</f>
        <v/>
      </c>
      <c r="S1677" s="250" t="str">
        <f t="shared" ca="1" si="78"/>
        <v/>
      </c>
      <c r="T1677" s="250" t="str">
        <f ca="1">IF(B1677="","",IF(ISERROR(MATCH($J1677,SorP!$B$1:$B$6230,0)),"",INDIRECT("'SorP'!$A$"&amp;MATCH($J1677,SorP!$B$1:$B$6230,0))))</f>
        <v/>
      </c>
      <c r="U1677" s="280"/>
      <c r="V1677" s="281" t="e">
        <f>IF(C1677="",NA(),MATCH($B1677&amp;$C1677,'Smelter Look-up'!$J:$J,0))</f>
        <v>#N/A</v>
      </c>
      <c r="W1677" s="282"/>
      <c r="X1677" s="282">
        <f t="shared" ca="1" si="79"/>
        <v>0</v>
      </c>
      <c r="Y1677" s="282"/>
      <c r="Z1677" s="282"/>
      <c r="AB1677" s="284" t="str">
        <f t="shared" si="80"/>
        <v/>
      </c>
    </row>
    <row r="1678" spans="1:28" s="283" customFormat="1" ht="20.25">
      <c r="A1678" s="235"/>
      <c r="B1678" s="236" t="str">
        <f>IF(LEN(A1678)=0,"",INDEX('Smelter Look-up'!$A:$A,MATCH($A1678,'Smelter Look-up'!$E:$E,0)))</f>
        <v/>
      </c>
      <c r="C1678" s="242" t="str">
        <f>IF(LEN(A1678)=0,"",INDEX('Smelter Look-up'!$C:$C,MATCH($A1678,'Smelter Look-up'!$E:$E,0)))</f>
        <v/>
      </c>
      <c r="D1678" s="236"/>
      <c r="E1678" s="236" t="str">
        <f ca="1">IF(ISERROR($V1678),"",OFFSET('Smelter Look-up'!$D$4,$V1678-4,0)&amp;"")</f>
        <v/>
      </c>
      <c r="F1678" s="236" t="str">
        <f ca="1">IF(ISERROR($V1678),"",OFFSET('Smelter Look-up'!$E$4,$V1678-4,0))</f>
        <v/>
      </c>
      <c r="G1678" s="236" t="str">
        <f ca="1">IF(C1678=$X$4,"Enter smelter details", IF(ISERROR($V1678),"",OFFSET('Smelter Look-up'!$F$4,$V1678-4,0)))</f>
        <v/>
      </c>
      <c r="H1678" s="237" t="str">
        <f ca="1">IF(ISERROR($V1678),"",OFFSET('Smelter Look-up'!$G$4,$V1678-4,0))</f>
        <v/>
      </c>
      <c r="I1678" s="238" t="str">
        <f ca="1">IF(ISERROR($V1678),"",OFFSET('Smelter Look-up'!$H$4,$V1678-4,0))</f>
        <v/>
      </c>
      <c r="J1678" s="238" t="str">
        <f ca="1">IF(ISERROR($V1678),"",OFFSET('Smelter Look-up'!$I$4,$V1678-4,0))</f>
        <v/>
      </c>
      <c r="K1678" s="240"/>
      <c r="L1678" s="240"/>
      <c r="M1678" s="240"/>
      <c r="N1678" s="240"/>
      <c r="O1678" s="240"/>
      <c r="P1678" s="239"/>
      <c r="Q1678" s="241"/>
      <c r="R1678" s="236" t="str">
        <f ca="1">IF(ISERROR($V1678),"",OFFSET('Smelter Look-up'!$C$4,$V1678-4,0)&amp;"")</f>
        <v/>
      </c>
      <c r="S1678" s="250" t="str">
        <f t="shared" ca="1" si="78"/>
        <v/>
      </c>
      <c r="T1678" s="250" t="str">
        <f ca="1">IF(B1678="","",IF(ISERROR(MATCH($J1678,SorP!$B$1:$B$6230,0)),"",INDIRECT("'SorP'!$A$"&amp;MATCH($J1678,SorP!$B$1:$B$6230,0))))</f>
        <v/>
      </c>
      <c r="U1678" s="280"/>
      <c r="V1678" s="281" t="e">
        <f>IF(C1678="",NA(),MATCH($B1678&amp;$C1678,'Smelter Look-up'!$J:$J,0))</f>
        <v>#N/A</v>
      </c>
      <c r="W1678" s="282"/>
      <c r="X1678" s="282">
        <f t="shared" ca="1" si="79"/>
        <v>0</v>
      </c>
      <c r="Y1678" s="282"/>
      <c r="Z1678" s="282"/>
      <c r="AB1678" s="284" t="str">
        <f t="shared" si="80"/>
        <v/>
      </c>
    </row>
    <row r="1679" spans="1:28" s="283" customFormat="1" ht="20.25">
      <c r="A1679" s="235"/>
      <c r="B1679" s="236" t="str">
        <f>IF(LEN(A1679)=0,"",INDEX('Smelter Look-up'!$A:$A,MATCH($A1679,'Smelter Look-up'!$E:$E,0)))</f>
        <v/>
      </c>
      <c r="C1679" s="242" t="str">
        <f>IF(LEN(A1679)=0,"",INDEX('Smelter Look-up'!$C:$C,MATCH($A1679,'Smelter Look-up'!$E:$E,0)))</f>
        <v/>
      </c>
      <c r="D1679" s="236"/>
      <c r="E1679" s="236" t="str">
        <f ca="1">IF(ISERROR($V1679),"",OFFSET('Smelter Look-up'!$D$4,$V1679-4,0)&amp;"")</f>
        <v/>
      </c>
      <c r="F1679" s="236" t="str">
        <f ca="1">IF(ISERROR($V1679),"",OFFSET('Smelter Look-up'!$E$4,$V1679-4,0))</f>
        <v/>
      </c>
      <c r="G1679" s="236" t="str">
        <f ca="1">IF(C1679=$X$4,"Enter smelter details", IF(ISERROR($V1679),"",OFFSET('Smelter Look-up'!$F$4,$V1679-4,0)))</f>
        <v/>
      </c>
      <c r="H1679" s="237" t="str">
        <f ca="1">IF(ISERROR($V1679),"",OFFSET('Smelter Look-up'!$G$4,$V1679-4,0))</f>
        <v/>
      </c>
      <c r="I1679" s="238" t="str">
        <f ca="1">IF(ISERROR($V1679),"",OFFSET('Smelter Look-up'!$H$4,$V1679-4,0))</f>
        <v/>
      </c>
      <c r="J1679" s="238" t="str">
        <f ca="1">IF(ISERROR($V1679),"",OFFSET('Smelter Look-up'!$I$4,$V1679-4,0))</f>
        <v/>
      </c>
      <c r="K1679" s="240"/>
      <c r="L1679" s="240"/>
      <c r="M1679" s="240"/>
      <c r="N1679" s="240"/>
      <c r="O1679" s="240"/>
      <c r="P1679" s="239"/>
      <c r="Q1679" s="241"/>
      <c r="R1679" s="236" t="str">
        <f ca="1">IF(ISERROR($V1679),"",OFFSET('Smelter Look-up'!$C$4,$V1679-4,0)&amp;"")</f>
        <v/>
      </c>
      <c r="S1679" s="250" t="str">
        <f t="shared" ca="1" si="78"/>
        <v/>
      </c>
      <c r="T1679" s="250" t="str">
        <f ca="1">IF(B1679="","",IF(ISERROR(MATCH($J1679,SorP!$B$1:$B$6230,0)),"",INDIRECT("'SorP'!$A$"&amp;MATCH($J1679,SorP!$B$1:$B$6230,0))))</f>
        <v/>
      </c>
      <c r="U1679" s="280"/>
      <c r="V1679" s="281" t="e">
        <f>IF(C1679="",NA(),MATCH($B1679&amp;$C1679,'Smelter Look-up'!$J:$J,0))</f>
        <v>#N/A</v>
      </c>
      <c r="W1679" s="282"/>
      <c r="X1679" s="282">
        <f t="shared" ca="1" si="79"/>
        <v>0</v>
      </c>
      <c r="Y1679" s="282"/>
      <c r="Z1679" s="282"/>
      <c r="AB1679" s="284" t="str">
        <f t="shared" si="80"/>
        <v/>
      </c>
    </row>
    <row r="1680" spans="1:28" s="283" customFormat="1" ht="20.25">
      <c r="A1680" s="235"/>
      <c r="B1680" s="236" t="str">
        <f>IF(LEN(A1680)=0,"",INDEX('Smelter Look-up'!$A:$A,MATCH($A1680,'Smelter Look-up'!$E:$E,0)))</f>
        <v/>
      </c>
      <c r="C1680" s="242" t="str">
        <f>IF(LEN(A1680)=0,"",INDEX('Smelter Look-up'!$C:$C,MATCH($A1680,'Smelter Look-up'!$E:$E,0)))</f>
        <v/>
      </c>
      <c r="D1680" s="236"/>
      <c r="E1680" s="236" t="str">
        <f ca="1">IF(ISERROR($V1680),"",OFFSET('Smelter Look-up'!$D$4,$V1680-4,0)&amp;"")</f>
        <v/>
      </c>
      <c r="F1680" s="236" t="str">
        <f ca="1">IF(ISERROR($V1680),"",OFFSET('Smelter Look-up'!$E$4,$V1680-4,0))</f>
        <v/>
      </c>
      <c r="G1680" s="236" t="str">
        <f ca="1">IF(C1680=$X$4,"Enter smelter details", IF(ISERROR($V1680),"",OFFSET('Smelter Look-up'!$F$4,$V1680-4,0)))</f>
        <v/>
      </c>
      <c r="H1680" s="237" t="str">
        <f ca="1">IF(ISERROR($V1680),"",OFFSET('Smelter Look-up'!$G$4,$V1680-4,0))</f>
        <v/>
      </c>
      <c r="I1680" s="238" t="str">
        <f ca="1">IF(ISERROR($V1680),"",OFFSET('Smelter Look-up'!$H$4,$V1680-4,0))</f>
        <v/>
      </c>
      <c r="J1680" s="238" t="str">
        <f ca="1">IF(ISERROR($V1680),"",OFFSET('Smelter Look-up'!$I$4,$V1680-4,0))</f>
        <v/>
      </c>
      <c r="K1680" s="240"/>
      <c r="L1680" s="240"/>
      <c r="M1680" s="240"/>
      <c r="N1680" s="240"/>
      <c r="O1680" s="240"/>
      <c r="P1680" s="239"/>
      <c r="Q1680" s="241"/>
      <c r="R1680" s="236" t="str">
        <f ca="1">IF(ISERROR($V1680),"",OFFSET('Smelter Look-up'!$C$4,$V1680-4,0)&amp;"")</f>
        <v/>
      </c>
      <c r="S1680" s="250" t="str">
        <f t="shared" ca="1" si="78"/>
        <v/>
      </c>
      <c r="T1680" s="250" t="str">
        <f ca="1">IF(B1680="","",IF(ISERROR(MATCH($J1680,SorP!$B$1:$B$6230,0)),"",INDIRECT("'SorP'!$A$"&amp;MATCH($J1680,SorP!$B$1:$B$6230,0))))</f>
        <v/>
      </c>
      <c r="U1680" s="280"/>
      <c r="V1680" s="281" t="e">
        <f>IF(C1680="",NA(),MATCH($B1680&amp;$C1680,'Smelter Look-up'!$J:$J,0))</f>
        <v>#N/A</v>
      </c>
      <c r="W1680" s="282"/>
      <c r="X1680" s="282">
        <f t="shared" ca="1" si="79"/>
        <v>0</v>
      </c>
      <c r="Y1680" s="282"/>
      <c r="Z1680" s="282"/>
      <c r="AB1680" s="284" t="str">
        <f t="shared" si="80"/>
        <v/>
      </c>
    </row>
    <row r="1681" spans="1:28" s="283" customFormat="1" ht="20.25">
      <c r="A1681" s="235"/>
      <c r="B1681" s="236" t="str">
        <f>IF(LEN(A1681)=0,"",INDEX('Smelter Look-up'!$A:$A,MATCH($A1681,'Smelter Look-up'!$E:$E,0)))</f>
        <v/>
      </c>
      <c r="C1681" s="242" t="str">
        <f>IF(LEN(A1681)=0,"",INDEX('Smelter Look-up'!$C:$C,MATCH($A1681,'Smelter Look-up'!$E:$E,0)))</f>
        <v/>
      </c>
      <c r="D1681" s="236"/>
      <c r="E1681" s="236" t="str">
        <f ca="1">IF(ISERROR($V1681),"",OFFSET('Smelter Look-up'!$D$4,$V1681-4,0)&amp;"")</f>
        <v/>
      </c>
      <c r="F1681" s="236" t="str">
        <f ca="1">IF(ISERROR($V1681),"",OFFSET('Smelter Look-up'!$E$4,$V1681-4,0))</f>
        <v/>
      </c>
      <c r="G1681" s="236" t="str">
        <f ca="1">IF(C1681=$X$4,"Enter smelter details", IF(ISERROR($V1681),"",OFFSET('Smelter Look-up'!$F$4,$V1681-4,0)))</f>
        <v/>
      </c>
      <c r="H1681" s="237" t="str">
        <f ca="1">IF(ISERROR($V1681),"",OFFSET('Smelter Look-up'!$G$4,$V1681-4,0))</f>
        <v/>
      </c>
      <c r="I1681" s="238" t="str">
        <f ca="1">IF(ISERROR($V1681),"",OFFSET('Smelter Look-up'!$H$4,$V1681-4,0))</f>
        <v/>
      </c>
      <c r="J1681" s="238" t="str">
        <f ca="1">IF(ISERROR($V1681),"",OFFSET('Smelter Look-up'!$I$4,$V1681-4,0))</f>
        <v/>
      </c>
      <c r="K1681" s="240"/>
      <c r="L1681" s="240"/>
      <c r="M1681" s="240"/>
      <c r="N1681" s="240"/>
      <c r="O1681" s="240"/>
      <c r="P1681" s="239"/>
      <c r="Q1681" s="241"/>
      <c r="R1681" s="236" t="str">
        <f ca="1">IF(ISERROR($V1681),"",OFFSET('Smelter Look-up'!$C$4,$V1681-4,0)&amp;"")</f>
        <v/>
      </c>
      <c r="S1681" s="250" t="str">
        <f t="shared" ca="1" si="78"/>
        <v/>
      </c>
      <c r="T1681" s="250" t="str">
        <f ca="1">IF(B1681="","",IF(ISERROR(MATCH($J1681,SorP!$B$1:$B$6230,0)),"",INDIRECT("'SorP'!$A$"&amp;MATCH($J1681,SorP!$B$1:$B$6230,0))))</f>
        <v/>
      </c>
      <c r="U1681" s="280"/>
      <c r="V1681" s="281" t="e">
        <f>IF(C1681="",NA(),MATCH($B1681&amp;$C1681,'Smelter Look-up'!$J:$J,0))</f>
        <v>#N/A</v>
      </c>
      <c r="W1681" s="282"/>
      <c r="X1681" s="282">
        <f t="shared" ca="1" si="79"/>
        <v>0</v>
      </c>
      <c r="Y1681" s="282"/>
      <c r="Z1681" s="282"/>
      <c r="AB1681" s="284" t="str">
        <f t="shared" si="80"/>
        <v/>
      </c>
    </row>
    <row r="1682" spans="1:28" s="283" customFormat="1" ht="20.25">
      <c r="A1682" s="235"/>
      <c r="B1682" s="236" t="str">
        <f>IF(LEN(A1682)=0,"",INDEX('Smelter Look-up'!$A:$A,MATCH($A1682,'Smelter Look-up'!$E:$E,0)))</f>
        <v/>
      </c>
      <c r="C1682" s="242" t="str">
        <f>IF(LEN(A1682)=0,"",INDEX('Smelter Look-up'!$C:$C,MATCH($A1682,'Smelter Look-up'!$E:$E,0)))</f>
        <v/>
      </c>
      <c r="D1682" s="236"/>
      <c r="E1682" s="236" t="str">
        <f ca="1">IF(ISERROR($V1682),"",OFFSET('Smelter Look-up'!$D$4,$V1682-4,0)&amp;"")</f>
        <v/>
      </c>
      <c r="F1682" s="236" t="str">
        <f ca="1">IF(ISERROR($V1682),"",OFFSET('Smelter Look-up'!$E$4,$V1682-4,0))</f>
        <v/>
      </c>
      <c r="G1682" s="236" t="str">
        <f ca="1">IF(C1682=$X$4,"Enter smelter details", IF(ISERROR($V1682),"",OFFSET('Smelter Look-up'!$F$4,$V1682-4,0)))</f>
        <v/>
      </c>
      <c r="H1682" s="237" t="str">
        <f ca="1">IF(ISERROR($V1682),"",OFFSET('Smelter Look-up'!$G$4,$V1682-4,0))</f>
        <v/>
      </c>
      <c r="I1682" s="238" t="str">
        <f ca="1">IF(ISERROR($V1682),"",OFFSET('Smelter Look-up'!$H$4,$V1682-4,0))</f>
        <v/>
      </c>
      <c r="J1682" s="238" t="str">
        <f ca="1">IF(ISERROR($V1682),"",OFFSET('Smelter Look-up'!$I$4,$V1682-4,0))</f>
        <v/>
      </c>
      <c r="K1682" s="240"/>
      <c r="L1682" s="240"/>
      <c r="M1682" s="240"/>
      <c r="N1682" s="240"/>
      <c r="O1682" s="240"/>
      <c r="P1682" s="239"/>
      <c r="Q1682" s="241"/>
      <c r="R1682" s="236" t="str">
        <f ca="1">IF(ISERROR($V1682),"",OFFSET('Smelter Look-up'!$C$4,$V1682-4,0)&amp;"")</f>
        <v/>
      </c>
      <c r="S1682" s="250" t="str">
        <f t="shared" ca="1" si="78"/>
        <v/>
      </c>
      <c r="T1682" s="250" t="str">
        <f ca="1">IF(B1682="","",IF(ISERROR(MATCH($J1682,SorP!$B$1:$B$6230,0)),"",INDIRECT("'SorP'!$A$"&amp;MATCH($J1682,SorP!$B$1:$B$6230,0))))</f>
        <v/>
      </c>
      <c r="U1682" s="280"/>
      <c r="V1682" s="281" t="e">
        <f>IF(C1682="",NA(),MATCH($B1682&amp;$C1682,'Smelter Look-up'!$J:$J,0))</f>
        <v>#N/A</v>
      </c>
      <c r="W1682" s="282"/>
      <c r="X1682" s="282">
        <f t="shared" ca="1" si="79"/>
        <v>0</v>
      </c>
      <c r="Y1682" s="282"/>
      <c r="Z1682" s="282"/>
      <c r="AB1682" s="284" t="str">
        <f t="shared" si="80"/>
        <v/>
      </c>
    </row>
    <row r="1683" spans="1:28" s="283" customFormat="1" ht="20.25">
      <c r="A1683" s="235"/>
      <c r="B1683" s="236" t="str">
        <f>IF(LEN(A1683)=0,"",INDEX('Smelter Look-up'!$A:$A,MATCH($A1683,'Smelter Look-up'!$E:$E,0)))</f>
        <v/>
      </c>
      <c r="C1683" s="242" t="str">
        <f>IF(LEN(A1683)=0,"",INDEX('Smelter Look-up'!$C:$C,MATCH($A1683,'Smelter Look-up'!$E:$E,0)))</f>
        <v/>
      </c>
      <c r="D1683" s="236"/>
      <c r="E1683" s="236" t="str">
        <f ca="1">IF(ISERROR($V1683),"",OFFSET('Smelter Look-up'!$D$4,$V1683-4,0)&amp;"")</f>
        <v/>
      </c>
      <c r="F1683" s="236" t="str">
        <f ca="1">IF(ISERROR($V1683),"",OFFSET('Smelter Look-up'!$E$4,$V1683-4,0))</f>
        <v/>
      </c>
      <c r="G1683" s="236" t="str">
        <f ca="1">IF(C1683=$X$4,"Enter smelter details", IF(ISERROR($V1683),"",OFFSET('Smelter Look-up'!$F$4,$V1683-4,0)))</f>
        <v/>
      </c>
      <c r="H1683" s="237" t="str">
        <f ca="1">IF(ISERROR($V1683),"",OFFSET('Smelter Look-up'!$G$4,$V1683-4,0))</f>
        <v/>
      </c>
      <c r="I1683" s="238" t="str">
        <f ca="1">IF(ISERROR($V1683),"",OFFSET('Smelter Look-up'!$H$4,$V1683-4,0))</f>
        <v/>
      </c>
      <c r="J1683" s="238" t="str">
        <f ca="1">IF(ISERROR($V1683),"",OFFSET('Smelter Look-up'!$I$4,$V1683-4,0))</f>
        <v/>
      </c>
      <c r="K1683" s="240"/>
      <c r="L1683" s="240"/>
      <c r="M1683" s="240"/>
      <c r="N1683" s="240"/>
      <c r="O1683" s="240"/>
      <c r="P1683" s="239"/>
      <c r="Q1683" s="241"/>
      <c r="R1683" s="236" t="str">
        <f ca="1">IF(ISERROR($V1683),"",OFFSET('Smelter Look-up'!$C$4,$V1683-4,0)&amp;"")</f>
        <v/>
      </c>
      <c r="S1683" s="250" t="str">
        <f t="shared" ca="1" si="78"/>
        <v/>
      </c>
      <c r="T1683" s="250" t="str">
        <f ca="1">IF(B1683="","",IF(ISERROR(MATCH($J1683,SorP!$B$1:$B$6230,0)),"",INDIRECT("'SorP'!$A$"&amp;MATCH($J1683,SorP!$B$1:$B$6230,0))))</f>
        <v/>
      </c>
      <c r="U1683" s="280"/>
      <c r="V1683" s="281" t="e">
        <f>IF(C1683="",NA(),MATCH($B1683&amp;$C1683,'Smelter Look-up'!$J:$J,0))</f>
        <v>#N/A</v>
      </c>
      <c r="W1683" s="282"/>
      <c r="X1683" s="282">
        <f t="shared" ca="1" si="79"/>
        <v>0</v>
      </c>
      <c r="Y1683" s="282"/>
      <c r="Z1683" s="282"/>
      <c r="AB1683" s="284" t="str">
        <f t="shared" si="80"/>
        <v/>
      </c>
    </row>
    <row r="1684" spans="1:28" s="283" customFormat="1" ht="20.25">
      <c r="A1684" s="235"/>
      <c r="B1684" s="236" t="str">
        <f>IF(LEN(A1684)=0,"",INDEX('Smelter Look-up'!$A:$A,MATCH($A1684,'Smelter Look-up'!$E:$E,0)))</f>
        <v/>
      </c>
      <c r="C1684" s="242" t="str">
        <f>IF(LEN(A1684)=0,"",INDEX('Smelter Look-up'!$C:$C,MATCH($A1684,'Smelter Look-up'!$E:$E,0)))</f>
        <v/>
      </c>
      <c r="D1684" s="236"/>
      <c r="E1684" s="236" t="str">
        <f ca="1">IF(ISERROR($V1684),"",OFFSET('Smelter Look-up'!$D$4,$V1684-4,0)&amp;"")</f>
        <v/>
      </c>
      <c r="F1684" s="236" t="str">
        <f ca="1">IF(ISERROR($V1684),"",OFFSET('Smelter Look-up'!$E$4,$V1684-4,0))</f>
        <v/>
      </c>
      <c r="G1684" s="236" t="str">
        <f ca="1">IF(C1684=$X$4,"Enter smelter details", IF(ISERROR($V1684),"",OFFSET('Smelter Look-up'!$F$4,$V1684-4,0)))</f>
        <v/>
      </c>
      <c r="H1684" s="237" t="str">
        <f ca="1">IF(ISERROR($V1684),"",OFFSET('Smelter Look-up'!$G$4,$V1684-4,0))</f>
        <v/>
      </c>
      <c r="I1684" s="238" t="str">
        <f ca="1">IF(ISERROR($V1684),"",OFFSET('Smelter Look-up'!$H$4,$V1684-4,0))</f>
        <v/>
      </c>
      <c r="J1684" s="238" t="str">
        <f ca="1">IF(ISERROR($V1684),"",OFFSET('Smelter Look-up'!$I$4,$V1684-4,0))</f>
        <v/>
      </c>
      <c r="K1684" s="240"/>
      <c r="L1684" s="240"/>
      <c r="M1684" s="240"/>
      <c r="N1684" s="240"/>
      <c r="O1684" s="240"/>
      <c r="P1684" s="239"/>
      <c r="Q1684" s="241"/>
      <c r="R1684" s="236" t="str">
        <f ca="1">IF(ISERROR($V1684),"",OFFSET('Smelter Look-up'!$C$4,$V1684-4,0)&amp;"")</f>
        <v/>
      </c>
      <c r="S1684" s="250" t="str">
        <f t="shared" ca="1" si="78"/>
        <v/>
      </c>
      <c r="T1684" s="250" t="str">
        <f ca="1">IF(B1684="","",IF(ISERROR(MATCH($J1684,SorP!$B$1:$B$6230,0)),"",INDIRECT("'SorP'!$A$"&amp;MATCH($J1684,SorP!$B$1:$B$6230,0))))</f>
        <v/>
      </c>
      <c r="U1684" s="280"/>
      <c r="V1684" s="281" t="e">
        <f>IF(C1684="",NA(),MATCH($B1684&amp;$C1684,'Smelter Look-up'!$J:$J,0))</f>
        <v>#N/A</v>
      </c>
      <c r="W1684" s="282"/>
      <c r="X1684" s="282">
        <f t="shared" ca="1" si="79"/>
        <v>0</v>
      </c>
      <c r="Y1684" s="282"/>
      <c r="Z1684" s="282"/>
      <c r="AB1684" s="284" t="str">
        <f t="shared" si="80"/>
        <v/>
      </c>
    </row>
    <row r="1685" spans="1:28" s="283" customFormat="1" ht="20.25">
      <c r="A1685" s="235"/>
      <c r="B1685" s="236" t="str">
        <f>IF(LEN(A1685)=0,"",INDEX('Smelter Look-up'!$A:$A,MATCH($A1685,'Smelter Look-up'!$E:$E,0)))</f>
        <v/>
      </c>
      <c r="C1685" s="242" t="str">
        <f>IF(LEN(A1685)=0,"",INDEX('Smelter Look-up'!$C:$C,MATCH($A1685,'Smelter Look-up'!$E:$E,0)))</f>
        <v/>
      </c>
      <c r="D1685" s="236"/>
      <c r="E1685" s="236" t="str">
        <f ca="1">IF(ISERROR($V1685),"",OFFSET('Smelter Look-up'!$D$4,$V1685-4,0)&amp;"")</f>
        <v/>
      </c>
      <c r="F1685" s="236" t="str">
        <f ca="1">IF(ISERROR($V1685),"",OFFSET('Smelter Look-up'!$E$4,$V1685-4,0))</f>
        <v/>
      </c>
      <c r="G1685" s="236" t="str">
        <f ca="1">IF(C1685=$X$4,"Enter smelter details", IF(ISERROR($V1685),"",OFFSET('Smelter Look-up'!$F$4,$V1685-4,0)))</f>
        <v/>
      </c>
      <c r="H1685" s="237" t="str">
        <f ca="1">IF(ISERROR($V1685),"",OFFSET('Smelter Look-up'!$G$4,$V1685-4,0))</f>
        <v/>
      </c>
      <c r="I1685" s="238" t="str">
        <f ca="1">IF(ISERROR($V1685),"",OFFSET('Smelter Look-up'!$H$4,$V1685-4,0))</f>
        <v/>
      </c>
      <c r="J1685" s="238" t="str">
        <f ca="1">IF(ISERROR($V1685),"",OFFSET('Smelter Look-up'!$I$4,$V1685-4,0))</f>
        <v/>
      </c>
      <c r="K1685" s="240"/>
      <c r="L1685" s="240"/>
      <c r="M1685" s="240"/>
      <c r="N1685" s="240"/>
      <c r="O1685" s="240"/>
      <c r="P1685" s="239"/>
      <c r="Q1685" s="241"/>
      <c r="R1685" s="236" t="str">
        <f ca="1">IF(ISERROR($V1685),"",OFFSET('Smelter Look-up'!$C$4,$V1685-4,0)&amp;"")</f>
        <v/>
      </c>
      <c r="S1685" s="250" t="str">
        <f t="shared" ca="1" si="78"/>
        <v/>
      </c>
      <c r="T1685" s="250" t="str">
        <f ca="1">IF(B1685="","",IF(ISERROR(MATCH($J1685,SorP!$B$1:$B$6230,0)),"",INDIRECT("'SorP'!$A$"&amp;MATCH($J1685,SorP!$B$1:$B$6230,0))))</f>
        <v/>
      </c>
      <c r="U1685" s="280"/>
      <c r="V1685" s="281" t="e">
        <f>IF(C1685="",NA(),MATCH($B1685&amp;$C1685,'Smelter Look-up'!$J:$J,0))</f>
        <v>#N/A</v>
      </c>
      <c r="W1685" s="282"/>
      <c r="X1685" s="282">
        <f t="shared" ca="1" si="79"/>
        <v>0</v>
      </c>
      <c r="Y1685" s="282"/>
      <c r="Z1685" s="282"/>
      <c r="AB1685" s="284" t="str">
        <f t="shared" si="80"/>
        <v/>
      </c>
    </row>
    <row r="1686" spans="1:28" s="283" customFormat="1" ht="20.25">
      <c r="A1686" s="235"/>
      <c r="B1686" s="236" t="str">
        <f>IF(LEN(A1686)=0,"",INDEX('Smelter Look-up'!$A:$A,MATCH($A1686,'Smelter Look-up'!$E:$E,0)))</f>
        <v/>
      </c>
      <c r="C1686" s="242" t="str">
        <f>IF(LEN(A1686)=0,"",INDEX('Smelter Look-up'!$C:$C,MATCH($A1686,'Smelter Look-up'!$E:$E,0)))</f>
        <v/>
      </c>
      <c r="D1686" s="236"/>
      <c r="E1686" s="236" t="str">
        <f ca="1">IF(ISERROR($V1686),"",OFFSET('Smelter Look-up'!$D$4,$V1686-4,0)&amp;"")</f>
        <v/>
      </c>
      <c r="F1686" s="236" t="str">
        <f ca="1">IF(ISERROR($V1686),"",OFFSET('Smelter Look-up'!$E$4,$V1686-4,0))</f>
        <v/>
      </c>
      <c r="G1686" s="236" t="str">
        <f ca="1">IF(C1686=$X$4,"Enter smelter details", IF(ISERROR($V1686),"",OFFSET('Smelter Look-up'!$F$4,$V1686-4,0)))</f>
        <v/>
      </c>
      <c r="H1686" s="237" t="str">
        <f ca="1">IF(ISERROR($V1686),"",OFFSET('Smelter Look-up'!$G$4,$V1686-4,0))</f>
        <v/>
      </c>
      <c r="I1686" s="238" t="str">
        <f ca="1">IF(ISERROR($V1686),"",OFFSET('Smelter Look-up'!$H$4,$V1686-4,0))</f>
        <v/>
      </c>
      <c r="J1686" s="238" t="str">
        <f ca="1">IF(ISERROR($V1686),"",OFFSET('Smelter Look-up'!$I$4,$V1686-4,0))</f>
        <v/>
      </c>
      <c r="K1686" s="240"/>
      <c r="L1686" s="240"/>
      <c r="M1686" s="240"/>
      <c r="N1686" s="240"/>
      <c r="O1686" s="240"/>
      <c r="P1686" s="239"/>
      <c r="Q1686" s="241"/>
      <c r="R1686" s="236" t="str">
        <f ca="1">IF(ISERROR($V1686),"",OFFSET('Smelter Look-up'!$C$4,$V1686-4,0)&amp;"")</f>
        <v/>
      </c>
      <c r="S1686" s="250" t="str">
        <f t="shared" ca="1" si="78"/>
        <v/>
      </c>
      <c r="T1686" s="250" t="str">
        <f ca="1">IF(B1686="","",IF(ISERROR(MATCH($J1686,SorP!$B$1:$B$6230,0)),"",INDIRECT("'SorP'!$A$"&amp;MATCH($J1686,SorP!$B$1:$B$6230,0))))</f>
        <v/>
      </c>
      <c r="U1686" s="280"/>
      <c r="V1686" s="281" t="e">
        <f>IF(C1686="",NA(),MATCH($B1686&amp;$C1686,'Smelter Look-up'!$J:$J,0))</f>
        <v>#N/A</v>
      </c>
      <c r="W1686" s="282"/>
      <c r="X1686" s="282">
        <f t="shared" ca="1" si="79"/>
        <v>0</v>
      </c>
      <c r="Y1686" s="282"/>
      <c r="Z1686" s="282"/>
      <c r="AB1686" s="284" t="str">
        <f t="shared" si="80"/>
        <v/>
      </c>
    </row>
    <row r="1687" spans="1:28" s="283" customFormat="1" ht="20.25">
      <c r="A1687" s="235"/>
      <c r="B1687" s="236" t="str">
        <f>IF(LEN(A1687)=0,"",INDEX('Smelter Look-up'!$A:$A,MATCH($A1687,'Smelter Look-up'!$E:$E,0)))</f>
        <v/>
      </c>
      <c r="C1687" s="242" t="str">
        <f>IF(LEN(A1687)=0,"",INDEX('Smelter Look-up'!$C:$C,MATCH($A1687,'Smelter Look-up'!$E:$E,0)))</f>
        <v/>
      </c>
      <c r="D1687" s="236"/>
      <c r="E1687" s="236" t="str">
        <f ca="1">IF(ISERROR($V1687),"",OFFSET('Smelter Look-up'!$D$4,$V1687-4,0)&amp;"")</f>
        <v/>
      </c>
      <c r="F1687" s="236" t="str">
        <f ca="1">IF(ISERROR($V1687),"",OFFSET('Smelter Look-up'!$E$4,$V1687-4,0))</f>
        <v/>
      </c>
      <c r="G1687" s="236" t="str">
        <f ca="1">IF(C1687=$X$4,"Enter smelter details", IF(ISERROR($V1687),"",OFFSET('Smelter Look-up'!$F$4,$V1687-4,0)))</f>
        <v/>
      </c>
      <c r="H1687" s="237" t="str">
        <f ca="1">IF(ISERROR($V1687),"",OFFSET('Smelter Look-up'!$G$4,$V1687-4,0))</f>
        <v/>
      </c>
      <c r="I1687" s="238" t="str">
        <f ca="1">IF(ISERROR($V1687),"",OFFSET('Smelter Look-up'!$H$4,$V1687-4,0))</f>
        <v/>
      </c>
      <c r="J1687" s="238" t="str">
        <f ca="1">IF(ISERROR($V1687),"",OFFSET('Smelter Look-up'!$I$4,$V1687-4,0))</f>
        <v/>
      </c>
      <c r="K1687" s="240"/>
      <c r="L1687" s="240"/>
      <c r="M1687" s="240"/>
      <c r="N1687" s="240"/>
      <c r="O1687" s="240"/>
      <c r="P1687" s="239"/>
      <c r="Q1687" s="241"/>
      <c r="R1687" s="236" t="str">
        <f ca="1">IF(ISERROR($V1687),"",OFFSET('Smelter Look-up'!$C$4,$V1687-4,0)&amp;"")</f>
        <v/>
      </c>
      <c r="S1687" s="250" t="str">
        <f t="shared" ca="1" si="78"/>
        <v/>
      </c>
      <c r="T1687" s="250" t="str">
        <f ca="1">IF(B1687="","",IF(ISERROR(MATCH($J1687,SorP!$B$1:$B$6230,0)),"",INDIRECT("'SorP'!$A$"&amp;MATCH($J1687,SorP!$B$1:$B$6230,0))))</f>
        <v/>
      </c>
      <c r="U1687" s="280"/>
      <c r="V1687" s="281" t="e">
        <f>IF(C1687="",NA(),MATCH($B1687&amp;$C1687,'Smelter Look-up'!$J:$J,0))</f>
        <v>#N/A</v>
      </c>
      <c r="W1687" s="282"/>
      <c r="X1687" s="282">
        <f t="shared" ca="1" si="79"/>
        <v>0</v>
      </c>
      <c r="Y1687" s="282"/>
      <c r="Z1687" s="282"/>
      <c r="AB1687" s="284" t="str">
        <f t="shared" si="80"/>
        <v/>
      </c>
    </row>
    <row r="1688" spans="1:28" s="283" customFormat="1" ht="20.25">
      <c r="A1688" s="235"/>
      <c r="B1688" s="236" t="str">
        <f>IF(LEN(A1688)=0,"",INDEX('Smelter Look-up'!$A:$A,MATCH($A1688,'Smelter Look-up'!$E:$E,0)))</f>
        <v/>
      </c>
      <c r="C1688" s="242" t="str">
        <f>IF(LEN(A1688)=0,"",INDEX('Smelter Look-up'!$C:$C,MATCH($A1688,'Smelter Look-up'!$E:$E,0)))</f>
        <v/>
      </c>
      <c r="D1688" s="236"/>
      <c r="E1688" s="236" t="str">
        <f ca="1">IF(ISERROR($V1688),"",OFFSET('Smelter Look-up'!$D$4,$V1688-4,0)&amp;"")</f>
        <v/>
      </c>
      <c r="F1688" s="236" t="str">
        <f ca="1">IF(ISERROR($V1688),"",OFFSET('Smelter Look-up'!$E$4,$V1688-4,0))</f>
        <v/>
      </c>
      <c r="G1688" s="236" t="str">
        <f ca="1">IF(C1688=$X$4,"Enter smelter details", IF(ISERROR($V1688),"",OFFSET('Smelter Look-up'!$F$4,$V1688-4,0)))</f>
        <v/>
      </c>
      <c r="H1688" s="237" t="str">
        <f ca="1">IF(ISERROR($V1688),"",OFFSET('Smelter Look-up'!$G$4,$V1688-4,0))</f>
        <v/>
      </c>
      <c r="I1688" s="238" t="str">
        <f ca="1">IF(ISERROR($V1688),"",OFFSET('Smelter Look-up'!$H$4,$V1688-4,0))</f>
        <v/>
      </c>
      <c r="J1688" s="238" t="str">
        <f ca="1">IF(ISERROR($V1688),"",OFFSET('Smelter Look-up'!$I$4,$V1688-4,0))</f>
        <v/>
      </c>
      <c r="K1688" s="240"/>
      <c r="L1688" s="240"/>
      <c r="M1688" s="240"/>
      <c r="N1688" s="240"/>
      <c r="O1688" s="240"/>
      <c r="P1688" s="239"/>
      <c r="Q1688" s="241"/>
      <c r="R1688" s="236" t="str">
        <f ca="1">IF(ISERROR($V1688),"",OFFSET('Smelter Look-up'!$C$4,$V1688-4,0)&amp;"")</f>
        <v/>
      </c>
      <c r="S1688" s="250" t="str">
        <f t="shared" ca="1" si="78"/>
        <v/>
      </c>
      <c r="T1688" s="250" t="str">
        <f ca="1">IF(B1688="","",IF(ISERROR(MATCH($J1688,SorP!$B$1:$B$6230,0)),"",INDIRECT("'SorP'!$A$"&amp;MATCH($J1688,SorP!$B$1:$B$6230,0))))</f>
        <v/>
      </c>
      <c r="U1688" s="280"/>
      <c r="V1688" s="281" t="e">
        <f>IF(C1688="",NA(),MATCH($B1688&amp;$C1688,'Smelter Look-up'!$J:$J,0))</f>
        <v>#N/A</v>
      </c>
      <c r="W1688" s="282"/>
      <c r="X1688" s="282">
        <f t="shared" ca="1" si="79"/>
        <v>0</v>
      </c>
      <c r="Y1688" s="282"/>
      <c r="Z1688" s="282"/>
      <c r="AB1688" s="284" t="str">
        <f t="shared" si="80"/>
        <v/>
      </c>
    </row>
    <row r="1689" spans="1:28" s="283" customFormat="1" ht="20.25">
      <c r="A1689" s="235"/>
      <c r="B1689" s="236" t="str">
        <f>IF(LEN(A1689)=0,"",INDEX('Smelter Look-up'!$A:$A,MATCH($A1689,'Smelter Look-up'!$E:$E,0)))</f>
        <v/>
      </c>
      <c r="C1689" s="242" t="str">
        <f>IF(LEN(A1689)=0,"",INDEX('Smelter Look-up'!$C:$C,MATCH($A1689,'Smelter Look-up'!$E:$E,0)))</f>
        <v/>
      </c>
      <c r="D1689" s="236"/>
      <c r="E1689" s="236" t="str">
        <f ca="1">IF(ISERROR($V1689),"",OFFSET('Smelter Look-up'!$D$4,$V1689-4,0)&amp;"")</f>
        <v/>
      </c>
      <c r="F1689" s="236" t="str">
        <f ca="1">IF(ISERROR($V1689),"",OFFSET('Smelter Look-up'!$E$4,$V1689-4,0))</f>
        <v/>
      </c>
      <c r="G1689" s="236" t="str">
        <f ca="1">IF(C1689=$X$4,"Enter smelter details", IF(ISERROR($V1689),"",OFFSET('Smelter Look-up'!$F$4,$V1689-4,0)))</f>
        <v/>
      </c>
      <c r="H1689" s="237" t="str">
        <f ca="1">IF(ISERROR($V1689),"",OFFSET('Smelter Look-up'!$G$4,$V1689-4,0))</f>
        <v/>
      </c>
      <c r="I1689" s="238" t="str">
        <f ca="1">IF(ISERROR($V1689),"",OFFSET('Smelter Look-up'!$H$4,$V1689-4,0))</f>
        <v/>
      </c>
      <c r="J1689" s="238" t="str">
        <f ca="1">IF(ISERROR($V1689),"",OFFSET('Smelter Look-up'!$I$4,$V1689-4,0))</f>
        <v/>
      </c>
      <c r="K1689" s="240"/>
      <c r="L1689" s="240"/>
      <c r="M1689" s="240"/>
      <c r="N1689" s="240"/>
      <c r="O1689" s="240"/>
      <c r="P1689" s="239"/>
      <c r="Q1689" s="241"/>
      <c r="R1689" s="236" t="str">
        <f ca="1">IF(ISERROR($V1689),"",OFFSET('Smelter Look-up'!$C$4,$V1689-4,0)&amp;"")</f>
        <v/>
      </c>
      <c r="S1689" s="250" t="str">
        <f t="shared" ca="1" si="78"/>
        <v/>
      </c>
      <c r="T1689" s="250" t="str">
        <f ca="1">IF(B1689="","",IF(ISERROR(MATCH($J1689,SorP!$B$1:$B$6230,0)),"",INDIRECT("'SorP'!$A$"&amp;MATCH($J1689,SorP!$B$1:$B$6230,0))))</f>
        <v/>
      </c>
      <c r="U1689" s="280"/>
      <c r="V1689" s="281" t="e">
        <f>IF(C1689="",NA(),MATCH($B1689&amp;$C1689,'Smelter Look-up'!$J:$J,0))</f>
        <v>#N/A</v>
      </c>
      <c r="W1689" s="282"/>
      <c r="X1689" s="282">
        <f t="shared" ca="1" si="79"/>
        <v>0</v>
      </c>
      <c r="Y1689" s="282"/>
      <c r="Z1689" s="282"/>
      <c r="AB1689" s="284" t="str">
        <f t="shared" si="80"/>
        <v/>
      </c>
    </row>
    <row r="1690" spans="1:28" s="283" customFormat="1" ht="20.25">
      <c r="A1690" s="235"/>
      <c r="B1690" s="236" t="str">
        <f>IF(LEN(A1690)=0,"",INDEX('Smelter Look-up'!$A:$A,MATCH($A1690,'Smelter Look-up'!$E:$E,0)))</f>
        <v/>
      </c>
      <c r="C1690" s="242" t="str">
        <f>IF(LEN(A1690)=0,"",INDEX('Smelter Look-up'!$C:$C,MATCH($A1690,'Smelter Look-up'!$E:$E,0)))</f>
        <v/>
      </c>
      <c r="D1690" s="236"/>
      <c r="E1690" s="236" t="str">
        <f ca="1">IF(ISERROR($V1690),"",OFFSET('Smelter Look-up'!$D$4,$V1690-4,0)&amp;"")</f>
        <v/>
      </c>
      <c r="F1690" s="236" t="str">
        <f ca="1">IF(ISERROR($V1690),"",OFFSET('Smelter Look-up'!$E$4,$V1690-4,0))</f>
        <v/>
      </c>
      <c r="G1690" s="236" t="str">
        <f ca="1">IF(C1690=$X$4,"Enter smelter details", IF(ISERROR($V1690),"",OFFSET('Smelter Look-up'!$F$4,$V1690-4,0)))</f>
        <v/>
      </c>
      <c r="H1690" s="237" t="str">
        <f ca="1">IF(ISERROR($V1690),"",OFFSET('Smelter Look-up'!$G$4,$V1690-4,0))</f>
        <v/>
      </c>
      <c r="I1690" s="238" t="str">
        <f ca="1">IF(ISERROR($V1690),"",OFFSET('Smelter Look-up'!$H$4,$V1690-4,0))</f>
        <v/>
      </c>
      <c r="J1690" s="238" t="str">
        <f ca="1">IF(ISERROR($V1690),"",OFFSET('Smelter Look-up'!$I$4,$V1690-4,0))</f>
        <v/>
      </c>
      <c r="K1690" s="240"/>
      <c r="L1690" s="240"/>
      <c r="M1690" s="240"/>
      <c r="N1690" s="240"/>
      <c r="O1690" s="240"/>
      <c r="P1690" s="239"/>
      <c r="Q1690" s="241"/>
      <c r="R1690" s="236" t="str">
        <f ca="1">IF(ISERROR($V1690),"",OFFSET('Smelter Look-up'!$C$4,$V1690-4,0)&amp;"")</f>
        <v/>
      </c>
      <c r="S1690" s="250" t="str">
        <f t="shared" ca="1" si="78"/>
        <v/>
      </c>
      <c r="T1690" s="250" t="str">
        <f ca="1">IF(B1690="","",IF(ISERROR(MATCH($J1690,SorP!$B$1:$B$6230,0)),"",INDIRECT("'SorP'!$A$"&amp;MATCH($J1690,SorP!$B$1:$B$6230,0))))</f>
        <v/>
      </c>
      <c r="U1690" s="280"/>
      <c r="V1690" s="281" t="e">
        <f>IF(C1690="",NA(),MATCH($B1690&amp;$C1690,'Smelter Look-up'!$J:$J,0))</f>
        <v>#N/A</v>
      </c>
      <c r="W1690" s="282"/>
      <c r="X1690" s="282">
        <f t="shared" ca="1" si="79"/>
        <v>0</v>
      </c>
      <c r="Y1690" s="282"/>
      <c r="Z1690" s="282"/>
      <c r="AB1690" s="284" t="str">
        <f t="shared" si="80"/>
        <v/>
      </c>
    </row>
    <row r="1691" spans="1:28" s="283" customFormat="1" ht="20.25">
      <c r="A1691" s="235"/>
      <c r="B1691" s="236" t="str">
        <f>IF(LEN(A1691)=0,"",INDEX('Smelter Look-up'!$A:$A,MATCH($A1691,'Smelter Look-up'!$E:$E,0)))</f>
        <v/>
      </c>
      <c r="C1691" s="242" t="str">
        <f>IF(LEN(A1691)=0,"",INDEX('Smelter Look-up'!$C:$C,MATCH($A1691,'Smelter Look-up'!$E:$E,0)))</f>
        <v/>
      </c>
      <c r="D1691" s="236"/>
      <c r="E1691" s="236" t="str">
        <f ca="1">IF(ISERROR($V1691),"",OFFSET('Smelter Look-up'!$D$4,$V1691-4,0)&amp;"")</f>
        <v/>
      </c>
      <c r="F1691" s="236" t="str">
        <f ca="1">IF(ISERROR($V1691),"",OFFSET('Smelter Look-up'!$E$4,$V1691-4,0))</f>
        <v/>
      </c>
      <c r="G1691" s="236" t="str">
        <f ca="1">IF(C1691=$X$4,"Enter smelter details", IF(ISERROR($V1691),"",OFFSET('Smelter Look-up'!$F$4,$V1691-4,0)))</f>
        <v/>
      </c>
      <c r="H1691" s="237" t="str">
        <f ca="1">IF(ISERROR($V1691),"",OFFSET('Smelter Look-up'!$G$4,$V1691-4,0))</f>
        <v/>
      </c>
      <c r="I1691" s="238" t="str">
        <f ca="1">IF(ISERROR($V1691),"",OFFSET('Smelter Look-up'!$H$4,$V1691-4,0))</f>
        <v/>
      </c>
      <c r="J1691" s="238" t="str">
        <f ca="1">IF(ISERROR($V1691),"",OFFSET('Smelter Look-up'!$I$4,$V1691-4,0))</f>
        <v/>
      </c>
      <c r="K1691" s="240"/>
      <c r="L1691" s="240"/>
      <c r="M1691" s="240"/>
      <c r="N1691" s="240"/>
      <c r="O1691" s="240"/>
      <c r="P1691" s="239"/>
      <c r="Q1691" s="241"/>
      <c r="R1691" s="236" t="str">
        <f ca="1">IF(ISERROR($V1691),"",OFFSET('Smelter Look-up'!$C$4,$V1691-4,0)&amp;"")</f>
        <v/>
      </c>
      <c r="S1691" s="250" t="str">
        <f t="shared" ca="1" si="78"/>
        <v/>
      </c>
      <c r="T1691" s="250" t="str">
        <f ca="1">IF(B1691="","",IF(ISERROR(MATCH($J1691,SorP!$B$1:$B$6230,0)),"",INDIRECT("'SorP'!$A$"&amp;MATCH($J1691,SorP!$B$1:$B$6230,0))))</f>
        <v/>
      </c>
      <c r="U1691" s="280"/>
      <c r="V1691" s="281" t="e">
        <f>IF(C1691="",NA(),MATCH($B1691&amp;$C1691,'Smelter Look-up'!$J:$J,0))</f>
        <v>#N/A</v>
      </c>
      <c r="W1691" s="282"/>
      <c r="X1691" s="282">
        <f t="shared" ca="1" si="79"/>
        <v>0</v>
      </c>
      <c r="Y1691" s="282"/>
      <c r="Z1691" s="282"/>
      <c r="AB1691" s="284" t="str">
        <f t="shared" si="80"/>
        <v/>
      </c>
    </row>
    <row r="1692" spans="1:28" s="283" customFormat="1" ht="20.25">
      <c r="A1692" s="235"/>
      <c r="B1692" s="236" t="str">
        <f>IF(LEN(A1692)=0,"",INDEX('Smelter Look-up'!$A:$A,MATCH($A1692,'Smelter Look-up'!$E:$E,0)))</f>
        <v/>
      </c>
      <c r="C1692" s="242" t="str">
        <f>IF(LEN(A1692)=0,"",INDEX('Smelter Look-up'!$C:$C,MATCH($A1692,'Smelter Look-up'!$E:$E,0)))</f>
        <v/>
      </c>
      <c r="D1692" s="236"/>
      <c r="E1692" s="236" t="str">
        <f ca="1">IF(ISERROR($V1692),"",OFFSET('Smelter Look-up'!$D$4,$V1692-4,0)&amp;"")</f>
        <v/>
      </c>
      <c r="F1692" s="236" t="str">
        <f ca="1">IF(ISERROR($V1692),"",OFFSET('Smelter Look-up'!$E$4,$V1692-4,0))</f>
        <v/>
      </c>
      <c r="G1692" s="236" t="str">
        <f ca="1">IF(C1692=$X$4,"Enter smelter details", IF(ISERROR($V1692),"",OFFSET('Smelter Look-up'!$F$4,$V1692-4,0)))</f>
        <v/>
      </c>
      <c r="H1692" s="237" t="str">
        <f ca="1">IF(ISERROR($V1692),"",OFFSET('Smelter Look-up'!$G$4,$V1692-4,0))</f>
        <v/>
      </c>
      <c r="I1692" s="238" t="str">
        <f ca="1">IF(ISERROR($V1692),"",OFFSET('Smelter Look-up'!$H$4,$V1692-4,0))</f>
        <v/>
      </c>
      <c r="J1692" s="238" t="str">
        <f ca="1">IF(ISERROR($V1692),"",OFFSET('Smelter Look-up'!$I$4,$V1692-4,0))</f>
        <v/>
      </c>
      <c r="K1692" s="240"/>
      <c r="L1692" s="240"/>
      <c r="M1692" s="240"/>
      <c r="N1692" s="240"/>
      <c r="O1692" s="240"/>
      <c r="P1692" s="239"/>
      <c r="Q1692" s="241"/>
      <c r="R1692" s="236" t="str">
        <f ca="1">IF(ISERROR($V1692),"",OFFSET('Smelter Look-up'!$C$4,$V1692-4,0)&amp;"")</f>
        <v/>
      </c>
      <c r="S1692" s="250" t="str">
        <f t="shared" ca="1" si="78"/>
        <v/>
      </c>
      <c r="T1692" s="250" t="str">
        <f ca="1">IF(B1692="","",IF(ISERROR(MATCH($J1692,SorP!$B$1:$B$6230,0)),"",INDIRECT("'SorP'!$A$"&amp;MATCH($J1692,SorP!$B$1:$B$6230,0))))</f>
        <v/>
      </c>
      <c r="U1692" s="280"/>
      <c r="V1692" s="281" t="e">
        <f>IF(C1692="",NA(),MATCH($B1692&amp;$C1692,'Smelter Look-up'!$J:$J,0))</f>
        <v>#N/A</v>
      </c>
      <c r="W1692" s="282"/>
      <c r="X1692" s="282">
        <f t="shared" ca="1" si="79"/>
        <v>0</v>
      </c>
      <c r="Y1692" s="282"/>
      <c r="Z1692" s="282"/>
      <c r="AB1692" s="284" t="str">
        <f t="shared" si="80"/>
        <v/>
      </c>
    </row>
    <row r="1693" spans="1:28" s="283" customFormat="1" ht="20.25">
      <c r="A1693" s="235"/>
      <c r="B1693" s="236" t="str">
        <f>IF(LEN(A1693)=0,"",INDEX('Smelter Look-up'!$A:$A,MATCH($A1693,'Smelter Look-up'!$E:$E,0)))</f>
        <v/>
      </c>
      <c r="C1693" s="242" t="str">
        <f>IF(LEN(A1693)=0,"",INDEX('Smelter Look-up'!$C:$C,MATCH($A1693,'Smelter Look-up'!$E:$E,0)))</f>
        <v/>
      </c>
      <c r="D1693" s="236"/>
      <c r="E1693" s="236" t="str">
        <f ca="1">IF(ISERROR($V1693),"",OFFSET('Smelter Look-up'!$D$4,$V1693-4,0)&amp;"")</f>
        <v/>
      </c>
      <c r="F1693" s="236" t="str">
        <f ca="1">IF(ISERROR($V1693),"",OFFSET('Smelter Look-up'!$E$4,$V1693-4,0))</f>
        <v/>
      </c>
      <c r="G1693" s="236" t="str">
        <f ca="1">IF(C1693=$X$4,"Enter smelter details", IF(ISERROR($V1693),"",OFFSET('Smelter Look-up'!$F$4,$V1693-4,0)))</f>
        <v/>
      </c>
      <c r="H1693" s="237" t="str">
        <f ca="1">IF(ISERROR($V1693),"",OFFSET('Smelter Look-up'!$G$4,$V1693-4,0))</f>
        <v/>
      </c>
      <c r="I1693" s="238" t="str">
        <f ca="1">IF(ISERROR($V1693),"",OFFSET('Smelter Look-up'!$H$4,$V1693-4,0))</f>
        <v/>
      </c>
      <c r="J1693" s="238" t="str">
        <f ca="1">IF(ISERROR($V1693),"",OFFSET('Smelter Look-up'!$I$4,$V1693-4,0))</f>
        <v/>
      </c>
      <c r="K1693" s="240"/>
      <c r="L1693" s="240"/>
      <c r="M1693" s="240"/>
      <c r="N1693" s="240"/>
      <c r="O1693" s="240"/>
      <c r="P1693" s="239"/>
      <c r="Q1693" s="241"/>
      <c r="R1693" s="236" t="str">
        <f ca="1">IF(ISERROR($V1693),"",OFFSET('Smelter Look-up'!$C$4,$V1693-4,0)&amp;"")</f>
        <v/>
      </c>
      <c r="S1693" s="250" t="str">
        <f t="shared" ca="1" si="78"/>
        <v/>
      </c>
      <c r="T1693" s="250" t="str">
        <f ca="1">IF(B1693="","",IF(ISERROR(MATCH($J1693,SorP!$B$1:$B$6230,0)),"",INDIRECT("'SorP'!$A$"&amp;MATCH($J1693,SorP!$B$1:$B$6230,0))))</f>
        <v/>
      </c>
      <c r="U1693" s="280"/>
      <c r="V1693" s="281" t="e">
        <f>IF(C1693="",NA(),MATCH($B1693&amp;$C1693,'Smelter Look-up'!$J:$J,0))</f>
        <v>#N/A</v>
      </c>
      <c r="W1693" s="282"/>
      <c r="X1693" s="282">
        <f t="shared" ca="1" si="79"/>
        <v>0</v>
      </c>
      <c r="Y1693" s="282"/>
      <c r="Z1693" s="282"/>
      <c r="AB1693" s="284" t="str">
        <f t="shared" si="80"/>
        <v/>
      </c>
    </row>
    <row r="1694" spans="1:28" s="283" customFormat="1" ht="20.25">
      <c r="A1694" s="235"/>
      <c r="B1694" s="236" t="str">
        <f>IF(LEN(A1694)=0,"",INDEX('Smelter Look-up'!$A:$A,MATCH($A1694,'Smelter Look-up'!$E:$E,0)))</f>
        <v/>
      </c>
      <c r="C1694" s="242" t="str">
        <f>IF(LEN(A1694)=0,"",INDEX('Smelter Look-up'!$C:$C,MATCH($A1694,'Smelter Look-up'!$E:$E,0)))</f>
        <v/>
      </c>
      <c r="D1694" s="236"/>
      <c r="E1694" s="236" t="str">
        <f ca="1">IF(ISERROR($V1694),"",OFFSET('Smelter Look-up'!$D$4,$V1694-4,0)&amp;"")</f>
        <v/>
      </c>
      <c r="F1694" s="236" t="str">
        <f ca="1">IF(ISERROR($V1694),"",OFFSET('Smelter Look-up'!$E$4,$V1694-4,0))</f>
        <v/>
      </c>
      <c r="G1694" s="236" t="str">
        <f ca="1">IF(C1694=$X$4,"Enter smelter details", IF(ISERROR($V1694),"",OFFSET('Smelter Look-up'!$F$4,$V1694-4,0)))</f>
        <v/>
      </c>
      <c r="H1694" s="237" t="str">
        <f ca="1">IF(ISERROR($V1694),"",OFFSET('Smelter Look-up'!$G$4,$V1694-4,0))</f>
        <v/>
      </c>
      <c r="I1694" s="238" t="str">
        <f ca="1">IF(ISERROR($V1694),"",OFFSET('Smelter Look-up'!$H$4,$V1694-4,0))</f>
        <v/>
      </c>
      <c r="J1694" s="238" t="str">
        <f ca="1">IF(ISERROR($V1694),"",OFFSET('Smelter Look-up'!$I$4,$V1694-4,0))</f>
        <v/>
      </c>
      <c r="K1694" s="240"/>
      <c r="L1694" s="240"/>
      <c r="M1694" s="240"/>
      <c r="N1694" s="240"/>
      <c r="O1694" s="240"/>
      <c r="P1694" s="239"/>
      <c r="Q1694" s="241"/>
      <c r="R1694" s="236" t="str">
        <f ca="1">IF(ISERROR($V1694),"",OFFSET('Smelter Look-up'!$C$4,$V1694-4,0)&amp;"")</f>
        <v/>
      </c>
      <c r="S1694" s="250" t="str">
        <f t="shared" ca="1" si="78"/>
        <v/>
      </c>
      <c r="T1694" s="250" t="str">
        <f ca="1">IF(B1694="","",IF(ISERROR(MATCH($J1694,SorP!$B$1:$B$6230,0)),"",INDIRECT("'SorP'!$A$"&amp;MATCH($J1694,SorP!$B$1:$B$6230,0))))</f>
        <v/>
      </c>
      <c r="U1694" s="280"/>
      <c r="V1694" s="281" t="e">
        <f>IF(C1694="",NA(),MATCH($B1694&amp;$C1694,'Smelter Look-up'!$J:$J,0))</f>
        <v>#N/A</v>
      </c>
      <c r="W1694" s="282"/>
      <c r="X1694" s="282">
        <f t="shared" ca="1" si="79"/>
        <v>0</v>
      </c>
      <c r="Y1694" s="282"/>
      <c r="Z1694" s="282"/>
      <c r="AB1694" s="284" t="str">
        <f t="shared" si="80"/>
        <v/>
      </c>
    </row>
    <row r="1695" spans="1:28" s="283" customFormat="1" ht="20.25">
      <c r="A1695" s="235"/>
      <c r="B1695" s="236" t="str">
        <f>IF(LEN(A1695)=0,"",INDEX('Smelter Look-up'!$A:$A,MATCH($A1695,'Smelter Look-up'!$E:$E,0)))</f>
        <v/>
      </c>
      <c r="C1695" s="242" t="str">
        <f>IF(LEN(A1695)=0,"",INDEX('Smelter Look-up'!$C:$C,MATCH($A1695,'Smelter Look-up'!$E:$E,0)))</f>
        <v/>
      </c>
      <c r="D1695" s="236"/>
      <c r="E1695" s="236" t="str">
        <f ca="1">IF(ISERROR($V1695),"",OFFSET('Smelter Look-up'!$D$4,$V1695-4,0)&amp;"")</f>
        <v/>
      </c>
      <c r="F1695" s="236" t="str">
        <f ca="1">IF(ISERROR($V1695),"",OFFSET('Smelter Look-up'!$E$4,$V1695-4,0))</f>
        <v/>
      </c>
      <c r="G1695" s="236" t="str">
        <f ca="1">IF(C1695=$X$4,"Enter smelter details", IF(ISERROR($V1695),"",OFFSET('Smelter Look-up'!$F$4,$V1695-4,0)))</f>
        <v/>
      </c>
      <c r="H1695" s="237" t="str">
        <f ca="1">IF(ISERROR($V1695),"",OFFSET('Smelter Look-up'!$G$4,$V1695-4,0))</f>
        <v/>
      </c>
      <c r="I1695" s="238" t="str">
        <f ca="1">IF(ISERROR($V1695),"",OFFSET('Smelter Look-up'!$H$4,$V1695-4,0))</f>
        <v/>
      </c>
      <c r="J1695" s="238" t="str">
        <f ca="1">IF(ISERROR($V1695),"",OFFSET('Smelter Look-up'!$I$4,$V1695-4,0))</f>
        <v/>
      </c>
      <c r="K1695" s="240"/>
      <c r="L1695" s="240"/>
      <c r="M1695" s="240"/>
      <c r="N1695" s="240"/>
      <c r="O1695" s="240"/>
      <c r="P1695" s="239"/>
      <c r="Q1695" s="241"/>
      <c r="R1695" s="236" t="str">
        <f ca="1">IF(ISERROR($V1695),"",OFFSET('Smelter Look-up'!$C$4,$V1695-4,0)&amp;"")</f>
        <v/>
      </c>
      <c r="S1695" s="250" t="str">
        <f t="shared" ca="1" si="78"/>
        <v/>
      </c>
      <c r="T1695" s="250" t="str">
        <f ca="1">IF(B1695="","",IF(ISERROR(MATCH($J1695,SorP!$B$1:$B$6230,0)),"",INDIRECT("'SorP'!$A$"&amp;MATCH($J1695,SorP!$B$1:$B$6230,0))))</f>
        <v/>
      </c>
      <c r="U1695" s="280"/>
      <c r="V1695" s="281" t="e">
        <f>IF(C1695="",NA(),MATCH($B1695&amp;$C1695,'Smelter Look-up'!$J:$J,0))</f>
        <v>#N/A</v>
      </c>
      <c r="W1695" s="282"/>
      <c r="X1695" s="282">
        <f t="shared" ca="1" si="79"/>
        <v>0</v>
      </c>
      <c r="Y1695" s="282"/>
      <c r="Z1695" s="282"/>
      <c r="AB1695" s="284" t="str">
        <f t="shared" si="80"/>
        <v/>
      </c>
    </row>
    <row r="1696" spans="1:28" s="283" customFormat="1" ht="20.25">
      <c r="A1696" s="235"/>
      <c r="B1696" s="236" t="str">
        <f>IF(LEN(A1696)=0,"",INDEX('Smelter Look-up'!$A:$A,MATCH($A1696,'Smelter Look-up'!$E:$E,0)))</f>
        <v/>
      </c>
      <c r="C1696" s="242" t="str">
        <f>IF(LEN(A1696)=0,"",INDEX('Smelter Look-up'!$C:$C,MATCH($A1696,'Smelter Look-up'!$E:$E,0)))</f>
        <v/>
      </c>
      <c r="D1696" s="236"/>
      <c r="E1696" s="236" t="str">
        <f ca="1">IF(ISERROR($V1696),"",OFFSET('Smelter Look-up'!$D$4,$V1696-4,0)&amp;"")</f>
        <v/>
      </c>
      <c r="F1696" s="236" t="str">
        <f ca="1">IF(ISERROR($V1696),"",OFFSET('Smelter Look-up'!$E$4,$V1696-4,0))</f>
        <v/>
      </c>
      <c r="G1696" s="236" t="str">
        <f ca="1">IF(C1696=$X$4,"Enter smelter details", IF(ISERROR($V1696),"",OFFSET('Smelter Look-up'!$F$4,$V1696-4,0)))</f>
        <v/>
      </c>
      <c r="H1696" s="237" t="str">
        <f ca="1">IF(ISERROR($V1696),"",OFFSET('Smelter Look-up'!$G$4,$V1696-4,0))</f>
        <v/>
      </c>
      <c r="I1696" s="238" t="str">
        <f ca="1">IF(ISERROR($V1696),"",OFFSET('Smelter Look-up'!$H$4,$V1696-4,0))</f>
        <v/>
      </c>
      <c r="J1696" s="238" t="str">
        <f ca="1">IF(ISERROR($V1696),"",OFFSET('Smelter Look-up'!$I$4,$V1696-4,0))</f>
        <v/>
      </c>
      <c r="K1696" s="240"/>
      <c r="L1696" s="240"/>
      <c r="M1696" s="240"/>
      <c r="N1696" s="240"/>
      <c r="O1696" s="240"/>
      <c r="P1696" s="239"/>
      <c r="Q1696" s="241"/>
      <c r="R1696" s="236" t="str">
        <f ca="1">IF(ISERROR($V1696),"",OFFSET('Smelter Look-up'!$C$4,$V1696-4,0)&amp;"")</f>
        <v/>
      </c>
      <c r="S1696" s="250" t="str">
        <f t="shared" ca="1" si="78"/>
        <v/>
      </c>
      <c r="T1696" s="250" t="str">
        <f ca="1">IF(B1696="","",IF(ISERROR(MATCH($J1696,SorP!$B$1:$B$6230,0)),"",INDIRECT("'SorP'!$A$"&amp;MATCH($J1696,SorP!$B$1:$B$6230,0))))</f>
        <v/>
      </c>
      <c r="U1696" s="280"/>
      <c r="V1696" s="281" t="e">
        <f>IF(C1696="",NA(),MATCH($B1696&amp;$C1696,'Smelter Look-up'!$J:$J,0))</f>
        <v>#N/A</v>
      </c>
      <c r="W1696" s="282"/>
      <c r="X1696" s="282">
        <f t="shared" ca="1" si="79"/>
        <v>0</v>
      </c>
      <c r="Y1696" s="282"/>
      <c r="Z1696" s="282"/>
      <c r="AB1696" s="284" t="str">
        <f t="shared" si="80"/>
        <v/>
      </c>
    </row>
    <row r="1697" spans="1:28" s="283" customFormat="1" ht="20.25">
      <c r="A1697" s="235"/>
      <c r="B1697" s="236" t="str">
        <f>IF(LEN(A1697)=0,"",INDEX('Smelter Look-up'!$A:$A,MATCH($A1697,'Smelter Look-up'!$E:$E,0)))</f>
        <v/>
      </c>
      <c r="C1697" s="242" t="str">
        <f>IF(LEN(A1697)=0,"",INDEX('Smelter Look-up'!$C:$C,MATCH($A1697,'Smelter Look-up'!$E:$E,0)))</f>
        <v/>
      </c>
      <c r="D1697" s="236"/>
      <c r="E1697" s="236" t="str">
        <f ca="1">IF(ISERROR($V1697),"",OFFSET('Smelter Look-up'!$D$4,$V1697-4,0)&amp;"")</f>
        <v/>
      </c>
      <c r="F1697" s="236" t="str">
        <f ca="1">IF(ISERROR($V1697),"",OFFSET('Smelter Look-up'!$E$4,$V1697-4,0))</f>
        <v/>
      </c>
      <c r="G1697" s="236" t="str">
        <f ca="1">IF(C1697=$X$4,"Enter smelter details", IF(ISERROR($V1697),"",OFFSET('Smelter Look-up'!$F$4,$V1697-4,0)))</f>
        <v/>
      </c>
      <c r="H1697" s="237" t="str">
        <f ca="1">IF(ISERROR($V1697),"",OFFSET('Smelter Look-up'!$G$4,$V1697-4,0))</f>
        <v/>
      </c>
      <c r="I1697" s="238" t="str">
        <f ca="1">IF(ISERROR($V1697),"",OFFSET('Smelter Look-up'!$H$4,$V1697-4,0))</f>
        <v/>
      </c>
      <c r="J1697" s="238" t="str">
        <f ca="1">IF(ISERROR($V1697),"",OFFSET('Smelter Look-up'!$I$4,$V1697-4,0))</f>
        <v/>
      </c>
      <c r="K1697" s="240"/>
      <c r="L1697" s="240"/>
      <c r="M1697" s="240"/>
      <c r="N1697" s="240"/>
      <c r="O1697" s="240"/>
      <c r="P1697" s="239"/>
      <c r="Q1697" s="241"/>
      <c r="R1697" s="236" t="str">
        <f ca="1">IF(ISERROR($V1697),"",OFFSET('Smelter Look-up'!$C$4,$V1697-4,0)&amp;"")</f>
        <v/>
      </c>
      <c r="S1697" s="250" t="str">
        <f t="shared" ca="1" si="78"/>
        <v/>
      </c>
      <c r="T1697" s="250" t="str">
        <f ca="1">IF(B1697="","",IF(ISERROR(MATCH($J1697,SorP!$B$1:$B$6230,0)),"",INDIRECT("'SorP'!$A$"&amp;MATCH($J1697,SorP!$B$1:$B$6230,0))))</f>
        <v/>
      </c>
      <c r="U1697" s="280"/>
      <c r="V1697" s="281" t="e">
        <f>IF(C1697="",NA(),MATCH($B1697&amp;$C1697,'Smelter Look-up'!$J:$J,0))</f>
        <v>#N/A</v>
      </c>
      <c r="W1697" s="282"/>
      <c r="X1697" s="282">
        <f t="shared" ca="1" si="79"/>
        <v>0</v>
      </c>
      <c r="Y1697" s="282"/>
      <c r="Z1697" s="282"/>
      <c r="AB1697" s="284" t="str">
        <f t="shared" si="80"/>
        <v/>
      </c>
    </row>
    <row r="1698" spans="1:28" s="283" customFormat="1" ht="20.25">
      <c r="A1698" s="235"/>
      <c r="B1698" s="236" t="str">
        <f>IF(LEN(A1698)=0,"",INDEX('Smelter Look-up'!$A:$A,MATCH($A1698,'Smelter Look-up'!$E:$E,0)))</f>
        <v/>
      </c>
      <c r="C1698" s="242" t="str">
        <f>IF(LEN(A1698)=0,"",INDEX('Smelter Look-up'!$C:$C,MATCH($A1698,'Smelter Look-up'!$E:$E,0)))</f>
        <v/>
      </c>
      <c r="D1698" s="236"/>
      <c r="E1698" s="236" t="str">
        <f ca="1">IF(ISERROR($V1698),"",OFFSET('Smelter Look-up'!$D$4,$V1698-4,0)&amp;"")</f>
        <v/>
      </c>
      <c r="F1698" s="236" t="str">
        <f ca="1">IF(ISERROR($V1698),"",OFFSET('Smelter Look-up'!$E$4,$V1698-4,0))</f>
        <v/>
      </c>
      <c r="G1698" s="236" t="str">
        <f ca="1">IF(C1698=$X$4,"Enter smelter details", IF(ISERROR($V1698),"",OFFSET('Smelter Look-up'!$F$4,$V1698-4,0)))</f>
        <v/>
      </c>
      <c r="H1698" s="237" t="str">
        <f ca="1">IF(ISERROR($V1698),"",OFFSET('Smelter Look-up'!$G$4,$V1698-4,0))</f>
        <v/>
      </c>
      <c r="I1698" s="238" t="str">
        <f ca="1">IF(ISERROR($V1698),"",OFFSET('Smelter Look-up'!$H$4,$V1698-4,0))</f>
        <v/>
      </c>
      <c r="J1698" s="238" t="str">
        <f ca="1">IF(ISERROR($V1698),"",OFFSET('Smelter Look-up'!$I$4,$V1698-4,0))</f>
        <v/>
      </c>
      <c r="K1698" s="240"/>
      <c r="L1698" s="240"/>
      <c r="M1698" s="240"/>
      <c r="N1698" s="240"/>
      <c r="O1698" s="240"/>
      <c r="P1698" s="239"/>
      <c r="Q1698" s="241"/>
      <c r="R1698" s="236" t="str">
        <f ca="1">IF(ISERROR($V1698),"",OFFSET('Smelter Look-up'!$C$4,$V1698-4,0)&amp;"")</f>
        <v/>
      </c>
      <c r="S1698" s="250" t="str">
        <f t="shared" ca="1" si="78"/>
        <v/>
      </c>
      <c r="T1698" s="250" t="str">
        <f ca="1">IF(B1698="","",IF(ISERROR(MATCH($J1698,SorP!$B$1:$B$6230,0)),"",INDIRECT("'SorP'!$A$"&amp;MATCH($J1698,SorP!$B$1:$B$6230,0))))</f>
        <v/>
      </c>
      <c r="U1698" s="280"/>
      <c r="V1698" s="281" t="e">
        <f>IF(C1698="",NA(),MATCH($B1698&amp;$C1698,'Smelter Look-up'!$J:$J,0))</f>
        <v>#N/A</v>
      </c>
      <c r="W1698" s="282"/>
      <c r="X1698" s="282">
        <f t="shared" ca="1" si="79"/>
        <v>0</v>
      </c>
      <c r="Y1698" s="282"/>
      <c r="Z1698" s="282"/>
      <c r="AB1698" s="284" t="str">
        <f t="shared" si="80"/>
        <v/>
      </c>
    </row>
    <row r="1699" spans="1:28" s="283" customFormat="1" ht="20.25">
      <c r="A1699" s="235"/>
      <c r="B1699" s="236" t="str">
        <f>IF(LEN(A1699)=0,"",INDEX('Smelter Look-up'!$A:$A,MATCH($A1699,'Smelter Look-up'!$E:$E,0)))</f>
        <v/>
      </c>
      <c r="C1699" s="242" t="str">
        <f>IF(LEN(A1699)=0,"",INDEX('Smelter Look-up'!$C:$C,MATCH($A1699,'Smelter Look-up'!$E:$E,0)))</f>
        <v/>
      </c>
      <c r="D1699" s="236"/>
      <c r="E1699" s="236" t="str">
        <f ca="1">IF(ISERROR($V1699),"",OFFSET('Smelter Look-up'!$D$4,$V1699-4,0)&amp;"")</f>
        <v/>
      </c>
      <c r="F1699" s="236" t="str">
        <f ca="1">IF(ISERROR($V1699),"",OFFSET('Smelter Look-up'!$E$4,$V1699-4,0))</f>
        <v/>
      </c>
      <c r="G1699" s="236" t="str">
        <f ca="1">IF(C1699=$X$4,"Enter smelter details", IF(ISERROR($V1699),"",OFFSET('Smelter Look-up'!$F$4,$V1699-4,0)))</f>
        <v/>
      </c>
      <c r="H1699" s="237" t="str">
        <f ca="1">IF(ISERROR($V1699),"",OFFSET('Smelter Look-up'!$G$4,$V1699-4,0))</f>
        <v/>
      </c>
      <c r="I1699" s="238" t="str">
        <f ca="1">IF(ISERROR($V1699),"",OFFSET('Smelter Look-up'!$H$4,$V1699-4,0))</f>
        <v/>
      </c>
      <c r="J1699" s="238" t="str">
        <f ca="1">IF(ISERROR($V1699),"",OFFSET('Smelter Look-up'!$I$4,$V1699-4,0))</f>
        <v/>
      </c>
      <c r="K1699" s="240"/>
      <c r="L1699" s="240"/>
      <c r="M1699" s="240"/>
      <c r="N1699" s="240"/>
      <c r="O1699" s="240"/>
      <c r="P1699" s="239"/>
      <c r="Q1699" s="241"/>
      <c r="R1699" s="236" t="str">
        <f ca="1">IF(ISERROR($V1699),"",OFFSET('Smelter Look-up'!$C$4,$V1699-4,0)&amp;"")</f>
        <v/>
      </c>
      <c r="S1699" s="250" t="str">
        <f t="shared" ca="1" si="78"/>
        <v/>
      </c>
      <c r="T1699" s="250" t="str">
        <f ca="1">IF(B1699="","",IF(ISERROR(MATCH($J1699,SorP!$B$1:$B$6230,0)),"",INDIRECT("'SorP'!$A$"&amp;MATCH($J1699,SorP!$B$1:$B$6230,0))))</f>
        <v/>
      </c>
      <c r="U1699" s="280"/>
      <c r="V1699" s="281" t="e">
        <f>IF(C1699="",NA(),MATCH($B1699&amp;$C1699,'Smelter Look-up'!$J:$J,0))</f>
        <v>#N/A</v>
      </c>
      <c r="W1699" s="282"/>
      <c r="X1699" s="282">
        <f t="shared" ca="1" si="79"/>
        <v>0</v>
      </c>
      <c r="Y1699" s="282"/>
      <c r="Z1699" s="282"/>
      <c r="AB1699" s="284" t="str">
        <f t="shared" si="80"/>
        <v/>
      </c>
    </row>
    <row r="1700" spans="1:28" s="283" customFormat="1" ht="20.25">
      <c r="A1700" s="235"/>
      <c r="B1700" s="236" t="str">
        <f>IF(LEN(A1700)=0,"",INDEX('Smelter Look-up'!$A:$A,MATCH($A1700,'Smelter Look-up'!$E:$E,0)))</f>
        <v/>
      </c>
      <c r="C1700" s="242" t="str">
        <f>IF(LEN(A1700)=0,"",INDEX('Smelter Look-up'!$C:$C,MATCH($A1700,'Smelter Look-up'!$E:$E,0)))</f>
        <v/>
      </c>
      <c r="D1700" s="236"/>
      <c r="E1700" s="236" t="str">
        <f ca="1">IF(ISERROR($V1700),"",OFFSET('Smelter Look-up'!$D$4,$V1700-4,0)&amp;"")</f>
        <v/>
      </c>
      <c r="F1700" s="236" t="str">
        <f ca="1">IF(ISERROR($V1700),"",OFFSET('Smelter Look-up'!$E$4,$V1700-4,0))</f>
        <v/>
      </c>
      <c r="G1700" s="236" t="str">
        <f ca="1">IF(C1700=$X$4,"Enter smelter details", IF(ISERROR($V1700),"",OFFSET('Smelter Look-up'!$F$4,$V1700-4,0)))</f>
        <v/>
      </c>
      <c r="H1700" s="237" t="str">
        <f ca="1">IF(ISERROR($V1700),"",OFFSET('Smelter Look-up'!$G$4,$V1700-4,0))</f>
        <v/>
      </c>
      <c r="I1700" s="238" t="str">
        <f ca="1">IF(ISERROR($V1700),"",OFFSET('Smelter Look-up'!$H$4,$V1700-4,0))</f>
        <v/>
      </c>
      <c r="J1700" s="238" t="str">
        <f ca="1">IF(ISERROR($V1700),"",OFFSET('Smelter Look-up'!$I$4,$V1700-4,0))</f>
        <v/>
      </c>
      <c r="K1700" s="240"/>
      <c r="L1700" s="240"/>
      <c r="M1700" s="240"/>
      <c r="N1700" s="240"/>
      <c r="O1700" s="240"/>
      <c r="P1700" s="239"/>
      <c r="Q1700" s="241"/>
      <c r="R1700" s="236" t="str">
        <f ca="1">IF(ISERROR($V1700),"",OFFSET('Smelter Look-up'!$C$4,$V1700-4,0)&amp;"")</f>
        <v/>
      </c>
      <c r="S1700" s="250" t="str">
        <f t="shared" ca="1" si="78"/>
        <v/>
      </c>
      <c r="T1700" s="250" t="str">
        <f ca="1">IF(B1700="","",IF(ISERROR(MATCH($J1700,SorP!$B$1:$B$6230,0)),"",INDIRECT("'SorP'!$A$"&amp;MATCH($J1700,SorP!$B$1:$B$6230,0))))</f>
        <v/>
      </c>
      <c r="U1700" s="280"/>
      <c r="V1700" s="281" t="e">
        <f>IF(C1700="",NA(),MATCH($B1700&amp;$C1700,'Smelter Look-up'!$J:$J,0))</f>
        <v>#N/A</v>
      </c>
      <c r="W1700" s="282"/>
      <c r="X1700" s="282">
        <f t="shared" ca="1" si="79"/>
        <v>0</v>
      </c>
      <c r="Y1700" s="282"/>
      <c r="Z1700" s="282"/>
      <c r="AB1700" s="284" t="str">
        <f t="shared" si="80"/>
        <v/>
      </c>
    </row>
    <row r="1701" spans="1:28" s="283" customFormat="1" ht="20.25">
      <c r="A1701" s="235"/>
      <c r="B1701" s="236" t="str">
        <f>IF(LEN(A1701)=0,"",INDEX('Smelter Look-up'!$A:$A,MATCH($A1701,'Smelter Look-up'!$E:$E,0)))</f>
        <v/>
      </c>
      <c r="C1701" s="242" t="str">
        <f>IF(LEN(A1701)=0,"",INDEX('Smelter Look-up'!$C:$C,MATCH($A1701,'Smelter Look-up'!$E:$E,0)))</f>
        <v/>
      </c>
      <c r="D1701" s="236"/>
      <c r="E1701" s="236" t="str">
        <f ca="1">IF(ISERROR($V1701),"",OFFSET('Smelter Look-up'!$D$4,$V1701-4,0)&amp;"")</f>
        <v/>
      </c>
      <c r="F1701" s="236" t="str">
        <f ca="1">IF(ISERROR($V1701),"",OFFSET('Smelter Look-up'!$E$4,$V1701-4,0))</f>
        <v/>
      </c>
      <c r="G1701" s="236" t="str">
        <f ca="1">IF(C1701=$X$4,"Enter smelter details", IF(ISERROR($V1701),"",OFFSET('Smelter Look-up'!$F$4,$V1701-4,0)))</f>
        <v/>
      </c>
      <c r="H1701" s="237" t="str">
        <f ca="1">IF(ISERROR($V1701),"",OFFSET('Smelter Look-up'!$G$4,$V1701-4,0))</f>
        <v/>
      </c>
      <c r="I1701" s="238" t="str">
        <f ca="1">IF(ISERROR($V1701),"",OFFSET('Smelter Look-up'!$H$4,$V1701-4,0))</f>
        <v/>
      </c>
      <c r="J1701" s="238" t="str">
        <f ca="1">IF(ISERROR($V1701),"",OFFSET('Smelter Look-up'!$I$4,$V1701-4,0))</f>
        <v/>
      </c>
      <c r="K1701" s="240"/>
      <c r="L1701" s="240"/>
      <c r="M1701" s="240"/>
      <c r="N1701" s="240"/>
      <c r="O1701" s="240"/>
      <c r="P1701" s="239"/>
      <c r="Q1701" s="241"/>
      <c r="R1701" s="236" t="str">
        <f ca="1">IF(ISERROR($V1701),"",OFFSET('Smelter Look-up'!$C$4,$V1701-4,0)&amp;"")</f>
        <v/>
      </c>
      <c r="S1701" s="250" t="str">
        <f t="shared" ca="1" si="78"/>
        <v/>
      </c>
      <c r="T1701" s="250" t="str">
        <f ca="1">IF(B1701="","",IF(ISERROR(MATCH($J1701,SorP!$B$1:$B$6230,0)),"",INDIRECT("'SorP'!$A$"&amp;MATCH($J1701,SorP!$B$1:$B$6230,0))))</f>
        <v/>
      </c>
      <c r="U1701" s="280"/>
      <c r="V1701" s="281" t="e">
        <f>IF(C1701="",NA(),MATCH($B1701&amp;$C1701,'Smelter Look-up'!$J:$J,0))</f>
        <v>#N/A</v>
      </c>
      <c r="W1701" s="282"/>
      <c r="X1701" s="282">
        <f t="shared" ca="1" si="79"/>
        <v>0</v>
      </c>
      <c r="Y1701" s="282"/>
      <c r="Z1701" s="282"/>
      <c r="AB1701" s="284" t="str">
        <f t="shared" si="80"/>
        <v/>
      </c>
    </row>
    <row r="1702" spans="1:28" s="283" customFormat="1" ht="20.25">
      <c r="A1702" s="235"/>
      <c r="B1702" s="236" t="str">
        <f>IF(LEN(A1702)=0,"",INDEX('Smelter Look-up'!$A:$A,MATCH($A1702,'Smelter Look-up'!$E:$E,0)))</f>
        <v/>
      </c>
      <c r="C1702" s="242" t="str">
        <f>IF(LEN(A1702)=0,"",INDEX('Smelter Look-up'!$C:$C,MATCH($A1702,'Smelter Look-up'!$E:$E,0)))</f>
        <v/>
      </c>
      <c r="D1702" s="236"/>
      <c r="E1702" s="236" t="str">
        <f ca="1">IF(ISERROR($V1702),"",OFFSET('Smelter Look-up'!$D$4,$V1702-4,0)&amp;"")</f>
        <v/>
      </c>
      <c r="F1702" s="236" t="str">
        <f ca="1">IF(ISERROR($V1702),"",OFFSET('Smelter Look-up'!$E$4,$V1702-4,0))</f>
        <v/>
      </c>
      <c r="G1702" s="236" t="str">
        <f ca="1">IF(C1702=$X$4,"Enter smelter details", IF(ISERROR($V1702),"",OFFSET('Smelter Look-up'!$F$4,$V1702-4,0)))</f>
        <v/>
      </c>
      <c r="H1702" s="237" t="str">
        <f ca="1">IF(ISERROR($V1702),"",OFFSET('Smelter Look-up'!$G$4,$V1702-4,0))</f>
        <v/>
      </c>
      <c r="I1702" s="238" t="str">
        <f ca="1">IF(ISERROR($V1702),"",OFFSET('Smelter Look-up'!$H$4,$V1702-4,0))</f>
        <v/>
      </c>
      <c r="J1702" s="238" t="str">
        <f ca="1">IF(ISERROR($V1702),"",OFFSET('Smelter Look-up'!$I$4,$V1702-4,0))</f>
        <v/>
      </c>
      <c r="K1702" s="240"/>
      <c r="L1702" s="240"/>
      <c r="M1702" s="240"/>
      <c r="N1702" s="240"/>
      <c r="O1702" s="240"/>
      <c r="P1702" s="239"/>
      <c r="Q1702" s="241"/>
      <c r="R1702" s="236" t="str">
        <f ca="1">IF(ISERROR($V1702),"",OFFSET('Smelter Look-up'!$C$4,$V1702-4,0)&amp;"")</f>
        <v/>
      </c>
      <c r="S1702" s="250" t="str">
        <f t="shared" ca="1" si="78"/>
        <v/>
      </c>
      <c r="T1702" s="250" t="str">
        <f ca="1">IF(B1702="","",IF(ISERROR(MATCH($J1702,SorP!$B$1:$B$6230,0)),"",INDIRECT("'SorP'!$A$"&amp;MATCH($J1702,SorP!$B$1:$B$6230,0))))</f>
        <v/>
      </c>
      <c r="U1702" s="280"/>
      <c r="V1702" s="281" t="e">
        <f>IF(C1702="",NA(),MATCH($B1702&amp;$C1702,'Smelter Look-up'!$J:$J,0))</f>
        <v>#N/A</v>
      </c>
      <c r="W1702" s="282"/>
      <c r="X1702" s="282">
        <f t="shared" ca="1" si="79"/>
        <v>0</v>
      </c>
      <c r="Y1702" s="282"/>
      <c r="Z1702" s="282"/>
      <c r="AB1702" s="284" t="str">
        <f t="shared" si="80"/>
        <v/>
      </c>
    </row>
    <row r="1703" spans="1:28" s="283" customFormat="1" ht="20.25">
      <c r="A1703" s="235"/>
      <c r="B1703" s="236" t="str">
        <f>IF(LEN(A1703)=0,"",INDEX('Smelter Look-up'!$A:$A,MATCH($A1703,'Smelter Look-up'!$E:$E,0)))</f>
        <v/>
      </c>
      <c r="C1703" s="242" t="str">
        <f>IF(LEN(A1703)=0,"",INDEX('Smelter Look-up'!$C:$C,MATCH($A1703,'Smelter Look-up'!$E:$E,0)))</f>
        <v/>
      </c>
      <c r="D1703" s="236"/>
      <c r="E1703" s="236" t="str">
        <f ca="1">IF(ISERROR($V1703),"",OFFSET('Smelter Look-up'!$D$4,$V1703-4,0)&amp;"")</f>
        <v/>
      </c>
      <c r="F1703" s="236" t="str">
        <f ca="1">IF(ISERROR($V1703),"",OFFSET('Smelter Look-up'!$E$4,$V1703-4,0))</f>
        <v/>
      </c>
      <c r="G1703" s="236" t="str">
        <f ca="1">IF(C1703=$X$4,"Enter smelter details", IF(ISERROR($V1703),"",OFFSET('Smelter Look-up'!$F$4,$V1703-4,0)))</f>
        <v/>
      </c>
      <c r="H1703" s="237" t="str">
        <f ca="1">IF(ISERROR($V1703),"",OFFSET('Smelter Look-up'!$G$4,$V1703-4,0))</f>
        <v/>
      </c>
      <c r="I1703" s="238" t="str">
        <f ca="1">IF(ISERROR($V1703),"",OFFSET('Smelter Look-up'!$H$4,$V1703-4,0))</f>
        <v/>
      </c>
      <c r="J1703" s="238" t="str">
        <f ca="1">IF(ISERROR($V1703),"",OFFSET('Smelter Look-up'!$I$4,$V1703-4,0))</f>
        <v/>
      </c>
      <c r="K1703" s="240"/>
      <c r="L1703" s="240"/>
      <c r="M1703" s="240"/>
      <c r="N1703" s="240"/>
      <c r="O1703" s="240"/>
      <c r="P1703" s="239"/>
      <c r="Q1703" s="241"/>
      <c r="R1703" s="236" t="str">
        <f ca="1">IF(ISERROR($V1703),"",OFFSET('Smelter Look-up'!$C$4,$V1703-4,0)&amp;"")</f>
        <v/>
      </c>
      <c r="S1703" s="250" t="str">
        <f t="shared" ca="1" si="78"/>
        <v/>
      </c>
      <c r="T1703" s="250" t="str">
        <f ca="1">IF(B1703="","",IF(ISERROR(MATCH($J1703,SorP!$B$1:$B$6230,0)),"",INDIRECT("'SorP'!$A$"&amp;MATCH($J1703,SorP!$B$1:$B$6230,0))))</f>
        <v/>
      </c>
      <c r="U1703" s="280"/>
      <c r="V1703" s="281" t="e">
        <f>IF(C1703="",NA(),MATCH($B1703&amp;$C1703,'Smelter Look-up'!$J:$J,0))</f>
        <v>#N/A</v>
      </c>
      <c r="W1703" s="282"/>
      <c r="X1703" s="282">
        <f t="shared" ca="1" si="79"/>
        <v>0</v>
      </c>
      <c r="Y1703" s="282"/>
      <c r="Z1703" s="282"/>
      <c r="AB1703" s="284" t="str">
        <f t="shared" si="80"/>
        <v/>
      </c>
    </row>
    <row r="1704" spans="1:28" s="283" customFormat="1" ht="20.25">
      <c r="A1704" s="235"/>
      <c r="B1704" s="236" t="str">
        <f>IF(LEN(A1704)=0,"",INDEX('Smelter Look-up'!$A:$A,MATCH($A1704,'Smelter Look-up'!$E:$E,0)))</f>
        <v/>
      </c>
      <c r="C1704" s="242" t="str">
        <f>IF(LEN(A1704)=0,"",INDEX('Smelter Look-up'!$C:$C,MATCH($A1704,'Smelter Look-up'!$E:$E,0)))</f>
        <v/>
      </c>
      <c r="D1704" s="236"/>
      <c r="E1704" s="236" t="str">
        <f ca="1">IF(ISERROR($V1704),"",OFFSET('Smelter Look-up'!$D$4,$V1704-4,0)&amp;"")</f>
        <v/>
      </c>
      <c r="F1704" s="236" t="str">
        <f ca="1">IF(ISERROR($V1704),"",OFFSET('Smelter Look-up'!$E$4,$V1704-4,0))</f>
        <v/>
      </c>
      <c r="G1704" s="236" t="str">
        <f ca="1">IF(C1704=$X$4,"Enter smelter details", IF(ISERROR($V1704),"",OFFSET('Smelter Look-up'!$F$4,$V1704-4,0)))</f>
        <v/>
      </c>
      <c r="H1704" s="237" t="str">
        <f ca="1">IF(ISERROR($V1704),"",OFFSET('Smelter Look-up'!$G$4,$V1704-4,0))</f>
        <v/>
      </c>
      <c r="I1704" s="238" t="str">
        <f ca="1">IF(ISERROR($V1704),"",OFFSET('Smelter Look-up'!$H$4,$V1704-4,0))</f>
        <v/>
      </c>
      <c r="J1704" s="238" t="str">
        <f ca="1">IF(ISERROR($V1704),"",OFFSET('Smelter Look-up'!$I$4,$V1704-4,0))</f>
        <v/>
      </c>
      <c r="K1704" s="240"/>
      <c r="L1704" s="240"/>
      <c r="M1704" s="240"/>
      <c r="N1704" s="240"/>
      <c r="O1704" s="240"/>
      <c r="P1704" s="239"/>
      <c r="Q1704" s="241"/>
      <c r="R1704" s="236" t="str">
        <f ca="1">IF(ISERROR($V1704),"",OFFSET('Smelter Look-up'!$C$4,$V1704-4,0)&amp;"")</f>
        <v/>
      </c>
      <c r="S1704" s="250" t="str">
        <f t="shared" ca="1" si="78"/>
        <v/>
      </c>
      <c r="T1704" s="250" t="str">
        <f ca="1">IF(B1704="","",IF(ISERROR(MATCH($J1704,SorP!$B$1:$B$6230,0)),"",INDIRECT("'SorP'!$A$"&amp;MATCH($J1704,SorP!$B$1:$B$6230,0))))</f>
        <v/>
      </c>
      <c r="U1704" s="280"/>
      <c r="V1704" s="281" t="e">
        <f>IF(C1704="",NA(),MATCH($B1704&amp;$C1704,'Smelter Look-up'!$J:$J,0))</f>
        <v>#N/A</v>
      </c>
      <c r="W1704" s="282"/>
      <c r="X1704" s="282">
        <f t="shared" ca="1" si="79"/>
        <v>0</v>
      </c>
      <c r="Y1704" s="282"/>
      <c r="Z1704" s="282"/>
      <c r="AB1704" s="284" t="str">
        <f t="shared" si="80"/>
        <v/>
      </c>
    </row>
    <row r="1705" spans="1:28" s="283" customFormat="1" ht="20.25">
      <c r="A1705" s="235"/>
      <c r="B1705" s="236" t="str">
        <f>IF(LEN(A1705)=0,"",INDEX('Smelter Look-up'!$A:$A,MATCH($A1705,'Smelter Look-up'!$E:$E,0)))</f>
        <v/>
      </c>
      <c r="C1705" s="242" t="str">
        <f>IF(LEN(A1705)=0,"",INDEX('Smelter Look-up'!$C:$C,MATCH($A1705,'Smelter Look-up'!$E:$E,0)))</f>
        <v/>
      </c>
      <c r="D1705" s="236"/>
      <c r="E1705" s="236" t="str">
        <f ca="1">IF(ISERROR($V1705),"",OFFSET('Smelter Look-up'!$D$4,$V1705-4,0)&amp;"")</f>
        <v/>
      </c>
      <c r="F1705" s="236" t="str">
        <f ca="1">IF(ISERROR($V1705),"",OFFSET('Smelter Look-up'!$E$4,$V1705-4,0))</f>
        <v/>
      </c>
      <c r="G1705" s="236" t="str">
        <f ca="1">IF(C1705=$X$4,"Enter smelter details", IF(ISERROR($V1705),"",OFFSET('Smelter Look-up'!$F$4,$V1705-4,0)))</f>
        <v/>
      </c>
      <c r="H1705" s="237" t="str">
        <f ca="1">IF(ISERROR($V1705),"",OFFSET('Smelter Look-up'!$G$4,$V1705-4,0))</f>
        <v/>
      </c>
      <c r="I1705" s="238" t="str">
        <f ca="1">IF(ISERROR($V1705),"",OFFSET('Smelter Look-up'!$H$4,$V1705-4,0))</f>
        <v/>
      </c>
      <c r="J1705" s="238" t="str">
        <f ca="1">IF(ISERROR($V1705),"",OFFSET('Smelter Look-up'!$I$4,$V1705-4,0))</f>
        <v/>
      </c>
      <c r="K1705" s="240"/>
      <c r="L1705" s="240"/>
      <c r="M1705" s="240"/>
      <c r="N1705" s="240"/>
      <c r="O1705" s="240"/>
      <c r="P1705" s="239"/>
      <c r="Q1705" s="241"/>
      <c r="R1705" s="236" t="str">
        <f ca="1">IF(ISERROR($V1705),"",OFFSET('Smelter Look-up'!$C$4,$V1705-4,0)&amp;"")</f>
        <v/>
      </c>
      <c r="S1705" s="250" t="str">
        <f t="shared" ca="1" si="78"/>
        <v/>
      </c>
      <c r="T1705" s="250" t="str">
        <f ca="1">IF(B1705="","",IF(ISERROR(MATCH($J1705,SorP!$B$1:$B$6230,0)),"",INDIRECT("'SorP'!$A$"&amp;MATCH($J1705,SorP!$B$1:$B$6230,0))))</f>
        <v/>
      </c>
      <c r="U1705" s="280"/>
      <c r="V1705" s="281" t="e">
        <f>IF(C1705="",NA(),MATCH($B1705&amp;$C1705,'Smelter Look-up'!$J:$J,0))</f>
        <v>#N/A</v>
      </c>
      <c r="W1705" s="282"/>
      <c r="X1705" s="282">
        <f t="shared" ca="1" si="79"/>
        <v>0</v>
      </c>
      <c r="Y1705" s="282"/>
      <c r="Z1705" s="282"/>
      <c r="AB1705" s="284" t="str">
        <f t="shared" si="80"/>
        <v/>
      </c>
    </row>
    <row r="1706" spans="1:28" s="283" customFormat="1" ht="20.25">
      <c r="A1706" s="235"/>
      <c r="B1706" s="236" t="str">
        <f>IF(LEN(A1706)=0,"",INDEX('Smelter Look-up'!$A:$A,MATCH($A1706,'Smelter Look-up'!$E:$E,0)))</f>
        <v/>
      </c>
      <c r="C1706" s="242" t="str">
        <f>IF(LEN(A1706)=0,"",INDEX('Smelter Look-up'!$C:$C,MATCH($A1706,'Smelter Look-up'!$E:$E,0)))</f>
        <v/>
      </c>
      <c r="D1706" s="236"/>
      <c r="E1706" s="236" t="str">
        <f ca="1">IF(ISERROR($V1706),"",OFFSET('Smelter Look-up'!$D$4,$V1706-4,0)&amp;"")</f>
        <v/>
      </c>
      <c r="F1706" s="236" t="str">
        <f ca="1">IF(ISERROR($V1706),"",OFFSET('Smelter Look-up'!$E$4,$V1706-4,0))</f>
        <v/>
      </c>
      <c r="G1706" s="236" t="str">
        <f ca="1">IF(C1706=$X$4,"Enter smelter details", IF(ISERROR($V1706),"",OFFSET('Smelter Look-up'!$F$4,$V1706-4,0)))</f>
        <v/>
      </c>
      <c r="H1706" s="237" t="str">
        <f ca="1">IF(ISERROR($V1706),"",OFFSET('Smelter Look-up'!$G$4,$V1706-4,0))</f>
        <v/>
      </c>
      <c r="I1706" s="238" t="str">
        <f ca="1">IF(ISERROR($V1706),"",OFFSET('Smelter Look-up'!$H$4,$V1706-4,0))</f>
        <v/>
      </c>
      <c r="J1706" s="238" t="str">
        <f ca="1">IF(ISERROR($V1706),"",OFFSET('Smelter Look-up'!$I$4,$V1706-4,0))</f>
        <v/>
      </c>
      <c r="K1706" s="240"/>
      <c r="L1706" s="240"/>
      <c r="M1706" s="240"/>
      <c r="N1706" s="240"/>
      <c r="O1706" s="240"/>
      <c r="P1706" s="239"/>
      <c r="Q1706" s="241"/>
      <c r="R1706" s="236" t="str">
        <f ca="1">IF(ISERROR($V1706),"",OFFSET('Smelter Look-up'!$C$4,$V1706-4,0)&amp;"")</f>
        <v/>
      </c>
      <c r="S1706" s="250" t="str">
        <f t="shared" ca="1" si="78"/>
        <v/>
      </c>
      <c r="T1706" s="250" t="str">
        <f ca="1">IF(B1706="","",IF(ISERROR(MATCH($J1706,SorP!$B$1:$B$6230,0)),"",INDIRECT("'SorP'!$A$"&amp;MATCH($J1706,SorP!$B$1:$B$6230,0))))</f>
        <v/>
      </c>
      <c r="U1706" s="280"/>
      <c r="V1706" s="281" t="e">
        <f>IF(C1706="",NA(),MATCH($B1706&amp;$C1706,'Smelter Look-up'!$J:$J,0))</f>
        <v>#N/A</v>
      </c>
      <c r="W1706" s="282"/>
      <c r="X1706" s="282">
        <f t="shared" ca="1" si="79"/>
        <v>0</v>
      </c>
      <c r="Y1706" s="282"/>
      <c r="Z1706" s="282"/>
      <c r="AB1706" s="284" t="str">
        <f t="shared" si="80"/>
        <v/>
      </c>
    </row>
    <row r="1707" spans="1:28" s="283" customFormat="1" ht="20.25">
      <c r="A1707" s="235"/>
      <c r="B1707" s="236" t="str">
        <f>IF(LEN(A1707)=0,"",INDEX('Smelter Look-up'!$A:$A,MATCH($A1707,'Smelter Look-up'!$E:$E,0)))</f>
        <v/>
      </c>
      <c r="C1707" s="242" t="str">
        <f>IF(LEN(A1707)=0,"",INDEX('Smelter Look-up'!$C:$C,MATCH($A1707,'Smelter Look-up'!$E:$E,0)))</f>
        <v/>
      </c>
      <c r="D1707" s="236"/>
      <c r="E1707" s="236" t="str">
        <f ca="1">IF(ISERROR($V1707),"",OFFSET('Smelter Look-up'!$D$4,$V1707-4,0)&amp;"")</f>
        <v/>
      </c>
      <c r="F1707" s="236" t="str">
        <f ca="1">IF(ISERROR($V1707),"",OFFSET('Smelter Look-up'!$E$4,$V1707-4,0))</f>
        <v/>
      </c>
      <c r="G1707" s="236" t="str">
        <f ca="1">IF(C1707=$X$4,"Enter smelter details", IF(ISERROR($V1707),"",OFFSET('Smelter Look-up'!$F$4,$V1707-4,0)))</f>
        <v/>
      </c>
      <c r="H1707" s="237" t="str">
        <f ca="1">IF(ISERROR($V1707),"",OFFSET('Smelter Look-up'!$G$4,$V1707-4,0))</f>
        <v/>
      </c>
      <c r="I1707" s="238" t="str">
        <f ca="1">IF(ISERROR($V1707),"",OFFSET('Smelter Look-up'!$H$4,$V1707-4,0))</f>
        <v/>
      </c>
      <c r="J1707" s="238" t="str">
        <f ca="1">IF(ISERROR($V1707),"",OFFSET('Smelter Look-up'!$I$4,$V1707-4,0))</f>
        <v/>
      </c>
      <c r="K1707" s="240"/>
      <c r="L1707" s="240"/>
      <c r="M1707" s="240"/>
      <c r="N1707" s="240"/>
      <c r="O1707" s="240"/>
      <c r="P1707" s="239"/>
      <c r="Q1707" s="241"/>
      <c r="R1707" s="236" t="str">
        <f ca="1">IF(ISERROR($V1707),"",OFFSET('Smelter Look-up'!$C$4,$V1707-4,0)&amp;"")</f>
        <v/>
      </c>
      <c r="S1707" s="250" t="str">
        <f t="shared" ca="1" si="78"/>
        <v/>
      </c>
      <c r="T1707" s="250" t="str">
        <f ca="1">IF(B1707="","",IF(ISERROR(MATCH($J1707,SorP!$B$1:$B$6230,0)),"",INDIRECT("'SorP'!$A$"&amp;MATCH($J1707,SorP!$B$1:$B$6230,0))))</f>
        <v/>
      </c>
      <c r="U1707" s="280"/>
      <c r="V1707" s="281" t="e">
        <f>IF(C1707="",NA(),MATCH($B1707&amp;$C1707,'Smelter Look-up'!$J:$J,0))</f>
        <v>#N/A</v>
      </c>
      <c r="W1707" s="282"/>
      <c r="X1707" s="282">
        <f t="shared" ca="1" si="79"/>
        <v>0</v>
      </c>
      <c r="Y1707" s="282"/>
      <c r="Z1707" s="282"/>
      <c r="AB1707" s="284" t="str">
        <f t="shared" si="80"/>
        <v/>
      </c>
    </row>
    <row r="1708" spans="1:28" s="283" customFormat="1" ht="20.25">
      <c r="A1708" s="235"/>
      <c r="B1708" s="236" t="str">
        <f>IF(LEN(A1708)=0,"",INDEX('Smelter Look-up'!$A:$A,MATCH($A1708,'Smelter Look-up'!$E:$E,0)))</f>
        <v/>
      </c>
      <c r="C1708" s="242" t="str">
        <f>IF(LEN(A1708)=0,"",INDEX('Smelter Look-up'!$C:$C,MATCH($A1708,'Smelter Look-up'!$E:$E,0)))</f>
        <v/>
      </c>
      <c r="D1708" s="236"/>
      <c r="E1708" s="236" t="str">
        <f ca="1">IF(ISERROR($V1708),"",OFFSET('Smelter Look-up'!$D$4,$V1708-4,0)&amp;"")</f>
        <v/>
      </c>
      <c r="F1708" s="236" t="str">
        <f ca="1">IF(ISERROR($V1708),"",OFFSET('Smelter Look-up'!$E$4,$V1708-4,0))</f>
        <v/>
      </c>
      <c r="G1708" s="236" t="str">
        <f ca="1">IF(C1708=$X$4,"Enter smelter details", IF(ISERROR($V1708),"",OFFSET('Smelter Look-up'!$F$4,$V1708-4,0)))</f>
        <v/>
      </c>
      <c r="H1708" s="237" t="str">
        <f ca="1">IF(ISERROR($V1708),"",OFFSET('Smelter Look-up'!$G$4,$V1708-4,0))</f>
        <v/>
      </c>
      <c r="I1708" s="238" t="str">
        <f ca="1">IF(ISERROR($V1708),"",OFFSET('Smelter Look-up'!$H$4,$V1708-4,0))</f>
        <v/>
      </c>
      <c r="J1708" s="238" t="str">
        <f ca="1">IF(ISERROR($V1708),"",OFFSET('Smelter Look-up'!$I$4,$V1708-4,0))</f>
        <v/>
      </c>
      <c r="K1708" s="240"/>
      <c r="L1708" s="240"/>
      <c r="M1708" s="240"/>
      <c r="N1708" s="240"/>
      <c r="O1708" s="240"/>
      <c r="P1708" s="239"/>
      <c r="Q1708" s="241"/>
      <c r="R1708" s="236" t="str">
        <f ca="1">IF(ISERROR($V1708),"",OFFSET('Smelter Look-up'!$C$4,$V1708-4,0)&amp;"")</f>
        <v/>
      </c>
      <c r="S1708" s="250" t="str">
        <f t="shared" ca="1" si="78"/>
        <v/>
      </c>
      <c r="T1708" s="250" t="str">
        <f ca="1">IF(B1708="","",IF(ISERROR(MATCH($J1708,SorP!$B$1:$B$6230,0)),"",INDIRECT("'SorP'!$A$"&amp;MATCH($J1708,SorP!$B$1:$B$6230,0))))</f>
        <v/>
      </c>
      <c r="U1708" s="280"/>
      <c r="V1708" s="281" t="e">
        <f>IF(C1708="",NA(),MATCH($B1708&amp;$C1708,'Smelter Look-up'!$J:$J,0))</f>
        <v>#N/A</v>
      </c>
      <c r="W1708" s="282"/>
      <c r="X1708" s="282">
        <f t="shared" ca="1" si="79"/>
        <v>0</v>
      </c>
      <c r="Y1708" s="282"/>
      <c r="Z1708" s="282"/>
      <c r="AB1708" s="284" t="str">
        <f t="shared" si="80"/>
        <v/>
      </c>
    </row>
    <row r="1709" spans="1:28" s="283" customFormat="1" ht="20.25">
      <c r="A1709" s="235"/>
      <c r="B1709" s="236" t="str">
        <f>IF(LEN(A1709)=0,"",INDEX('Smelter Look-up'!$A:$A,MATCH($A1709,'Smelter Look-up'!$E:$E,0)))</f>
        <v/>
      </c>
      <c r="C1709" s="242" t="str">
        <f>IF(LEN(A1709)=0,"",INDEX('Smelter Look-up'!$C:$C,MATCH($A1709,'Smelter Look-up'!$E:$E,0)))</f>
        <v/>
      </c>
      <c r="D1709" s="236"/>
      <c r="E1709" s="236" t="str">
        <f ca="1">IF(ISERROR($V1709),"",OFFSET('Smelter Look-up'!$D$4,$V1709-4,0)&amp;"")</f>
        <v/>
      </c>
      <c r="F1709" s="236" t="str">
        <f ca="1">IF(ISERROR($V1709),"",OFFSET('Smelter Look-up'!$E$4,$V1709-4,0))</f>
        <v/>
      </c>
      <c r="G1709" s="236" t="str">
        <f ca="1">IF(C1709=$X$4,"Enter smelter details", IF(ISERROR($V1709),"",OFFSET('Smelter Look-up'!$F$4,$V1709-4,0)))</f>
        <v/>
      </c>
      <c r="H1709" s="237" t="str">
        <f ca="1">IF(ISERROR($V1709),"",OFFSET('Smelter Look-up'!$G$4,$V1709-4,0))</f>
        <v/>
      </c>
      <c r="I1709" s="238" t="str">
        <f ca="1">IF(ISERROR($V1709),"",OFFSET('Smelter Look-up'!$H$4,$V1709-4,0))</f>
        <v/>
      </c>
      <c r="J1709" s="238" t="str">
        <f ca="1">IF(ISERROR($V1709),"",OFFSET('Smelter Look-up'!$I$4,$V1709-4,0))</f>
        <v/>
      </c>
      <c r="K1709" s="240"/>
      <c r="L1709" s="240"/>
      <c r="M1709" s="240"/>
      <c r="N1709" s="240"/>
      <c r="O1709" s="240"/>
      <c r="P1709" s="239"/>
      <c r="Q1709" s="241"/>
      <c r="R1709" s="236" t="str">
        <f ca="1">IF(ISERROR($V1709),"",OFFSET('Smelter Look-up'!$C$4,$V1709-4,0)&amp;"")</f>
        <v/>
      </c>
      <c r="S1709" s="250" t="str">
        <f t="shared" ca="1" si="78"/>
        <v/>
      </c>
      <c r="T1709" s="250" t="str">
        <f ca="1">IF(B1709="","",IF(ISERROR(MATCH($J1709,SorP!$B$1:$B$6230,0)),"",INDIRECT("'SorP'!$A$"&amp;MATCH($J1709,SorP!$B$1:$B$6230,0))))</f>
        <v/>
      </c>
      <c r="U1709" s="280"/>
      <c r="V1709" s="281" t="e">
        <f>IF(C1709="",NA(),MATCH($B1709&amp;$C1709,'Smelter Look-up'!$J:$J,0))</f>
        <v>#N/A</v>
      </c>
      <c r="W1709" s="282"/>
      <c r="X1709" s="282">
        <f t="shared" ca="1" si="79"/>
        <v>0</v>
      </c>
      <c r="Y1709" s="282"/>
      <c r="Z1709" s="282"/>
      <c r="AB1709" s="284" t="str">
        <f t="shared" si="80"/>
        <v/>
      </c>
    </row>
    <row r="1710" spans="1:28" s="283" customFormat="1" ht="20.25">
      <c r="A1710" s="235"/>
      <c r="B1710" s="236" t="str">
        <f>IF(LEN(A1710)=0,"",INDEX('Smelter Look-up'!$A:$A,MATCH($A1710,'Smelter Look-up'!$E:$E,0)))</f>
        <v/>
      </c>
      <c r="C1710" s="242" t="str">
        <f>IF(LEN(A1710)=0,"",INDEX('Smelter Look-up'!$C:$C,MATCH($A1710,'Smelter Look-up'!$E:$E,0)))</f>
        <v/>
      </c>
      <c r="D1710" s="236"/>
      <c r="E1710" s="236" t="str">
        <f ca="1">IF(ISERROR($V1710),"",OFFSET('Smelter Look-up'!$D$4,$V1710-4,0)&amp;"")</f>
        <v/>
      </c>
      <c r="F1710" s="236" t="str">
        <f ca="1">IF(ISERROR($V1710),"",OFFSET('Smelter Look-up'!$E$4,$V1710-4,0))</f>
        <v/>
      </c>
      <c r="G1710" s="236" t="str">
        <f ca="1">IF(C1710=$X$4,"Enter smelter details", IF(ISERROR($V1710),"",OFFSET('Smelter Look-up'!$F$4,$V1710-4,0)))</f>
        <v/>
      </c>
      <c r="H1710" s="237" t="str">
        <f ca="1">IF(ISERROR($V1710),"",OFFSET('Smelter Look-up'!$G$4,$V1710-4,0))</f>
        <v/>
      </c>
      <c r="I1710" s="238" t="str">
        <f ca="1">IF(ISERROR($V1710),"",OFFSET('Smelter Look-up'!$H$4,$V1710-4,0))</f>
        <v/>
      </c>
      <c r="J1710" s="238" t="str">
        <f ca="1">IF(ISERROR($V1710),"",OFFSET('Smelter Look-up'!$I$4,$V1710-4,0))</f>
        <v/>
      </c>
      <c r="K1710" s="240"/>
      <c r="L1710" s="240"/>
      <c r="M1710" s="240"/>
      <c r="N1710" s="240"/>
      <c r="O1710" s="240"/>
      <c r="P1710" s="239"/>
      <c r="Q1710" s="241"/>
      <c r="R1710" s="236" t="str">
        <f ca="1">IF(ISERROR($V1710),"",OFFSET('Smelter Look-up'!$C$4,$V1710-4,0)&amp;"")</f>
        <v/>
      </c>
      <c r="S1710" s="250" t="str">
        <f t="shared" ca="1" si="78"/>
        <v/>
      </c>
      <c r="T1710" s="250" t="str">
        <f ca="1">IF(B1710="","",IF(ISERROR(MATCH($J1710,SorP!$B$1:$B$6230,0)),"",INDIRECT("'SorP'!$A$"&amp;MATCH($J1710,SorP!$B$1:$B$6230,0))))</f>
        <v/>
      </c>
      <c r="U1710" s="280"/>
      <c r="V1710" s="281" t="e">
        <f>IF(C1710="",NA(),MATCH($B1710&amp;$C1710,'Smelter Look-up'!$J:$J,0))</f>
        <v>#N/A</v>
      </c>
      <c r="W1710" s="282"/>
      <c r="X1710" s="282">
        <f t="shared" ca="1" si="79"/>
        <v>0</v>
      </c>
      <c r="Y1710" s="282"/>
      <c r="Z1710" s="282"/>
      <c r="AB1710" s="284" t="str">
        <f t="shared" si="80"/>
        <v/>
      </c>
    </row>
    <row r="1711" spans="1:28" s="283" customFormat="1" ht="20.25">
      <c r="A1711" s="235"/>
      <c r="B1711" s="236" t="str">
        <f>IF(LEN(A1711)=0,"",INDEX('Smelter Look-up'!$A:$A,MATCH($A1711,'Smelter Look-up'!$E:$E,0)))</f>
        <v/>
      </c>
      <c r="C1711" s="242" t="str">
        <f>IF(LEN(A1711)=0,"",INDEX('Smelter Look-up'!$C:$C,MATCH($A1711,'Smelter Look-up'!$E:$E,0)))</f>
        <v/>
      </c>
      <c r="D1711" s="236"/>
      <c r="E1711" s="236" t="str">
        <f ca="1">IF(ISERROR($V1711),"",OFFSET('Smelter Look-up'!$D$4,$V1711-4,0)&amp;"")</f>
        <v/>
      </c>
      <c r="F1711" s="236" t="str">
        <f ca="1">IF(ISERROR($V1711),"",OFFSET('Smelter Look-up'!$E$4,$V1711-4,0))</f>
        <v/>
      </c>
      <c r="G1711" s="236" t="str">
        <f ca="1">IF(C1711=$X$4,"Enter smelter details", IF(ISERROR($V1711),"",OFFSET('Smelter Look-up'!$F$4,$V1711-4,0)))</f>
        <v/>
      </c>
      <c r="H1711" s="237" t="str">
        <f ca="1">IF(ISERROR($V1711),"",OFFSET('Smelter Look-up'!$G$4,$V1711-4,0))</f>
        <v/>
      </c>
      <c r="I1711" s="238" t="str">
        <f ca="1">IF(ISERROR($V1711),"",OFFSET('Smelter Look-up'!$H$4,$V1711-4,0))</f>
        <v/>
      </c>
      <c r="J1711" s="238" t="str">
        <f ca="1">IF(ISERROR($V1711),"",OFFSET('Smelter Look-up'!$I$4,$V1711-4,0))</f>
        <v/>
      </c>
      <c r="K1711" s="240"/>
      <c r="L1711" s="240"/>
      <c r="M1711" s="240"/>
      <c r="N1711" s="240"/>
      <c r="O1711" s="240"/>
      <c r="P1711" s="239"/>
      <c r="Q1711" s="241"/>
      <c r="R1711" s="236" t="str">
        <f ca="1">IF(ISERROR($V1711),"",OFFSET('Smelter Look-up'!$C$4,$V1711-4,0)&amp;"")</f>
        <v/>
      </c>
      <c r="S1711" s="250" t="str">
        <f t="shared" ca="1" si="78"/>
        <v/>
      </c>
      <c r="T1711" s="250" t="str">
        <f ca="1">IF(B1711="","",IF(ISERROR(MATCH($J1711,SorP!$B$1:$B$6230,0)),"",INDIRECT("'SorP'!$A$"&amp;MATCH($J1711,SorP!$B$1:$B$6230,0))))</f>
        <v/>
      </c>
      <c r="U1711" s="280"/>
      <c r="V1711" s="281" t="e">
        <f>IF(C1711="",NA(),MATCH($B1711&amp;$C1711,'Smelter Look-up'!$J:$J,0))</f>
        <v>#N/A</v>
      </c>
      <c r="W1711" s="282"/>
      <c r="X1711" s="282">
        <f t="shared" ca="1" si="79"/>
        <v>0</v>
      </c>
      <c r="Y1711" s="282"/>
      <c r="Z1711" s="282"/>
      <c r="AB1711" s="284" t="str">
        <f t="shared" si="80"/>
        <v/>
      </c>
    </row>
    <row r="1712" spans="1:28" s="283" customFormat="1" ht="20.25">
      <c r="A1712" s="235"/>
      <c r="B1712" s="236" t="str">
        <f>IF(LEN(A1712)=0,"",INDEX('Smelter Look-up'!$A:$A,MATCH($A1712,'Smelter Look-up'!$E:$E,0)))</f>
        <v/>
      </c>
      <c r="C1712" s="242" t="str">
        <f>IF(LEN(A1712)=0,"",INDEX('Smelter Look-up'!$C:$C,MATCH($A1712,'Smelter Look-up'!$E:$E,0)))</f>
        <v/>
      </c>
      <c r="D1712" s="236"/>
      <c r="E1712" s="236" t="str">
        <f ca="1">IF(ISERROR($V1712),"",OFFSET('Smelter Look-up'!$D$4,$V1712-4,0)&amp;"")</f>
        <v/>
      </c>
      <c r="F1712" s="236" t="str">
        <f ca="1">IF(ISERROR($V1712),"",OFFSET('Smelter Look-up'!$E$4,$V1712-4,0))</f>
        <v/>
      </c>
      <c r="G1712" s="236" t="str">
        <f ca="1">IF(C1712=$X$4,"Enter smelter details", IF(ISERROR($V1712),"",OFFSET('Smelter Look-up'!$F$4,$V1712-4,0)))</f>
        <v/>
      </c>
      <c r="H1712" s="237" t="str">
        <f ca="1">IF(ISERROR($V1712),"",OFFSET('Smelter Look-up'!$G$4,$V1712-4,0))</f>
        <v/>
      </c>
      <c r="I1712" s="238" t="str">
        <f ca="1">IF(ISERROR($V1712),"",OFFSET('Smelter Look-up'!$H$4,$V1712-4,0))</f>
        <v/>
      </c>
      <c r="J1712" s="238" t="str">
        <f ca="1">IF(ISERROR($V1712),"",OFFSET('Smelter Look-up'!$I$4,$V1712-4,0))</f>
        <v/>
      </c>
      <c r="K1712" s="240"/>
      <c r="L1712" s="240"/>
      <c r="M1712" s="240"/>
      <c r="N1712" s="240"/>
      <c r="O1712" s="240"/>
      <c r="P1712" s="239"/>
      <c r="Q1712" s="241"/>
      <c r="R1712" s="236" t="str">
        <f ca="1">IF(ISERROR($V1712),"",OFFSET('Smelter Look-up'!$C$4,$V1712-4,0)&amp;"")</f>
        <v/>
      </c>
      <c r="S1712" s="250" t="str">
        <f t="shared" ca="1" si="78"/>
        <v/>
      </c>
      <c r="T1712" s="250" t="str">
        <f ca="1">IF(B1712="","",IF(ISERROR(MATCH($J1712,SorP!$B$1:$B$6230,0)),"",INDIRECT("'SorP'!$A$"&amp;MATCH($J1712,SorP!$B$1:$B$6230,0))))</f>
        <v/>
      </c>
      <c r="U1712" s="280"/>
      <c r="V1712" s="281" t="e">
        <f>IF(C1712="",NA(),MATCH($B1712&amp;$C1712,'Smelter Look-up'!$J:$J,0))</f>
        <v>#N/A</v>
      </c>
      <c r="W1712" s="282"/>
      <c r="X1712" s="282">
        <f t="shared" ca="1" si="79"/>
        <v>0</v>
      </c>
      <c r="Y1712" s="282"/>
      <c r="Z1712" s="282"/>
      <c r="AB1712" s="284" t="str">
        <f t="shared" si="80"/>
        <v/>
      </c>
    </row>
    <row r="1713" spans="1:28" s="283" customFormat="1" ht="20.25">
      <c r="A1713" s="235"/>
      <c r="B1713" s="236" t="str">
        <f>IF(LEN(A1713)=0,"",INDEX('Smelter Look-up'!$A:$A,MATCH($A1713,'Smelter Look-up'!$E:$E,0)))</f>
        <v/>
      </c>
      <c r="C1713" s="242" t="str">
        <f>IF(LEN(A1713)=0,"",INDEX('Smelter Look-up'!$C:$C,MATCH($A1713,'Smelter Look-up'!$E:$E,0)))</f>
        <v/>
      </c>
      <c r="D1713" s="236"/>
      <c r="E1713" s="236" t="str">
        <f ca="1">IF(ISERROR($V1713),"",OFFSET('Smelter Look-up'!$D$4,$V1713-4,0)&amp;"")</f>
        <v/>
      </c>
      <c r="F1713" s="236" t="str">
        <f ca="1">IF(ISERROR($V1713),"",OFFSET('Smelter Look-up'!$E$4,$V1713-4,0))</f>
        <v/>
      </c>
      <c r="G1713" s="236" t="str">
        <f ca="1">IF(C1713=$X$4,"Enter smelter details", IF(ISERROR($V1713),"",OFFSET('Smelter Look-up'!$F$4,$V1713-4,0)))</f>
        <v/>
      </c>
      <c r="H1713" s="237" t="str">
        <f ca="1">IF(ISERROR($V1713),"",OFFSET('Smelter Look-up'!$G$4,$V1713-4,0))</f>
        <v/>
      </c>
      <c r="I1713" s="238" t="str">
        <f ca="1">IF(ISERROR($V1713),"",OFFSET('Smelter Look-up'!$H$4,$V1713-4,0))</f>
        <v/>
      </c>
      <c r="J1713" s="238" t="str">
        <f ca="1">IF(ISERROR($V1713),"",OFFSET('Smelter Look-up'!$I$4,$V1713-4,0))</f>
        <v/>
      </c>
      <c r="K1713" s="240"/>
      <c r="L1713" s="240"/>
      <c r="M1713" s="240"/>
      <c r="N1713" s="240"/>
      <c r="O1713" s="240"/>
      <c r="P1713" s="239"/>
      <c r="Q1713" s="241"/>
      <c r="R1713" s="236" t="str">
        <f ca="1">IF(ISERROR($V1713),"",OFFSET('Smelter Look-up'!$C$4,$V1713-4,0)&amp;"")</f>
        <v/>
      </c>
      <c r="S1713" s="250" t="str">
        <f t="shared" ca="1" si="78"/>
        <v/>
      </c>
      <c r="T1713" s="250" t="str">
        <f ca="1">IF(B1713="","",IF(ISERROR(MATCH($J1713,SorP!$B$1:$B$6230,0)),"",INDIRECT("'SorP'!$A$"&amp;MATCH($J1713,SorP!$B$1:$B$6230,0))))</f>
        <v/>
      </c>
      <c r="U1713" s="280"/>
      <c r="V1713" s="281" t="e">
        <f>IF(C1713="",NA(),MATCH($B1713&amp;$C1713,'Smelter Look-up'!$J:$J,0))</f>
        <v>#N/A</v>
      </c>
      <c r="W1713" s="282"/>
      <c r="X1713" s="282">
        <f t="shared" ca="1" si="79"/>
        <v>0</v>
      </c>
      <c r="Y1713" s="282"/>
      <c r="Z1713" s="282"/>
      <c r="AB1713" s="284" t="str">
        <f t="shared" si="80"/>
        <v/>
      </c>
    </row>
    <row r="1714" spans="1:28" s="283" customFormat="1" ht="20.25">
      <c r="A1714" s="235"/>
      <c r="B1714" s="236" t="str">
        <f>IF(LEN(A1714)=0,"",INDEX('Smelter Look-up'!$A:$A,MATCH($A1714,'Smelter Look-up'!$E:$E,0)))</f>
        <v/>
      </c>
      <c r="C1714" s="242" t="str">
        <f>IF(LEN(A1714)=0,"",INDEX('Smelter Look-up'!$C:$C,MATCH($A1714,'Smelter Look-up'!$E:$E,0)))</f>
        <v/>
      </c>
      <c r="D1714" s="236"/>
      <c r="E1714" s="236" t="str">
        <f ca="1">IF(ISERROR($V1714),"",OFFSET('Smelter Look-up'!$D$4,$V1714-4,0)&amp;"")</f>
        <v/>
      </c>
      <c r="F1714" s="236" t="str">
        <f ca="1">IF(ISERROR($V1714),"",OFFSET('Smelter Look-up'!$E$4,$V1714-4,0))</f>
        <v/>
      </c>
      <c r="G1714" s="236" t="str">
        <f ca="1">IF(C1714=$X$4,"Enter smelter details", IF(ISERROR($V1714),"",OFFSET('Smelter Look-up'!$F$4,$V1714-4,0)))</f>
        <v/>
      </c>
      <c r="H1714" s="237" t="str">
        <f ca="1">IF(ISERROR($V1714),"",OFFSET('Smelter Look-up'!$G$4,$V1714-4,0))</f>
        <v/>
      </c>
      <c r="I1714" s="238" t="str">
        <f ca="1">IF(ISERROR($V1714),"",OFFSET('Smelter Look-up'!$H$4,$V1714-4,0))</f>
        <v/>
      </c>
      <c r="J1714" s="238" t="str">
        <f ca="1">IF(ISERROR($V1714),"",OFFSET('Smelter Look-up'!$I$4,$V1714-4,0))</f>
        <v/>
      </c>
      <c r="K1714" s="240"/>
      <c r="L1714" s="240"/>
      <c r="M1714" s="240"/>
      <c r="N1714" s="240"/>
      <c r="O1714" s="240"/>
      <c r="P1714" s="239"/>
      <c r="Q1714" s="241"/>
      <c r="R1714" s="236" t="str">
        <f ca="1">IF(ISERROR($V1714),"",OFFSET('Smelter Look-up'!$C$4,$V1714-4,0)&amp;"")</f>
        <v/>
      </c>
      <c r="S1714" s="250" t="str">
        <f t="shared" ca="1" si="78"/>
        <v/>
      </c>
      <c r="T1714" s="250" t="str">
        <f ca="1">IF(B1714="","",IF(ISERROR(MATCH($J1714,SorP!$B$1:$B$6230,0)),"",INDIRECT("'SorP'!$A$"&amp;MATCH($J1714,SorP!$B$1:$B$6230,0))))</f>
        <v/>
      </c>
      <c r="U1714" s="280"/>
      <c r="V1714" s="281" t="e">
        <f>IF(C1714="",NA(),MATCH($B1714&amp;$C1714,'Smelter Look-up'!$J:$J,0))</f>
        <v>#N/A</v>
      </c>
      <c r="W1714" s="282"/>
      <c r="X1714" s="282">
        <f t="shared" ca="1" si="79"/>
        <v>0</v>
      </c>
      <c r="Y1714" s="282"/>
      <c r="Z1714" s="282"/>
      <c r="AB1714" s="284" t="str">
        <f t="shared" si="80"/>
        <v/>
      </c>
    </row>
    <row r="1715" spans="1:28" s="283" customFormat="1" ht="20.25">
      <c r="A1715" s="235"/>
      <c r="B1715" s="236" t="str">
        <f>IF(LEN(A1715)=0,"",INDEX('Smelter Look-up'!$A:$A,MATCH($A1715,'Smelter Look-up'!$E:$E,0)))</f>
        <v/>
      </c>
      <c r="C1715" s="242" t="str">
        <f>IF(LEN(A1715)=0,"",INDEX('Smelter Look-up'!$C:$C,MATCH($A1715,'Smelter Look-up'!$E:$E,0)))</f>
        <v/>
      </c>
      <c r="D1715" s="236"/>
      <c r="E1715" s="236" t="str">
        <f ca="1">IF(ISERROR($V1715),"",OFFSET('Smelter Look-up'!$D$4,$V1715-4,0)&amp;"")</f>
        <v/>
      </c>
      <c r="F1715" s="236" t="str">
        <f ca="1">IF(ISERROR($V1715),"",OFFSET('Smelter Look-up'!$E$4,$V1715-4,0))</f>
        <v/>
      </c>
      <c r="G1715" s="236" t="str">
        <f ca="1">IF(C1715=$X$4,"Enter smelter details", IF(ISERROR($V1715),"",OFFSET('Smelter Look-up'!$F$4,$V1715-4,0)))</f>
        <v/>
      </c>
      <c r="H1715" s="237" t="str">
        <f ca="1">IF(ISERROR($V1715),"",OFFSET('Smelter Look-up'!$G$4,$V1715-4,0))</f>
        <v/>
      </c>
      <c r="I1715" s="238" t="str">
        <f ca="1">IF(ISERROR($V1715),"",OFFSET('Smelter Look-up'!$H$4,$V1715-4,0))</f>
        <v/>
      </c>
      <c r="J1715" s="238" t="str">
        <f ca="1">IF(ISERROR($V1715),"",OFFSET('Smelter Look-up'!$I$4,$V1715-4,0))</f>
        <v/>
      </c>
      <c r="K1715" s="240"/>
      <c r="L1715" s="240"/>
      <c r="M1715" s="240"/>
      <c r="N1715" s="240"/>
      <c r="O1715" s="240"/>
      <c r="P1715" s="239"/>
      <c r="Q1715" s="241"/>
      <c r="R1715" s="236" t="str">
        <f ca="1">IF(ISERROR($V1715),"",OFFSET('Smelter Look-up'!$C$4,$V1715-4,0)&amp;"")</f>
        <v/>
      </c>
      <c r="S1715" s="250" t="str">
        <f t="shared" ca="1" si="78"/>
        <v/>
      </c>
      <c r="T1715" s="250" t="str">
        <f ca="1">IF(B1715="","",IF(ISERROR(MATCH($J1715,SorP!$B$1:$B$6230,0)),"",INDIRECT("'SorP'!$A$"&amp;MATCH($J1715,SorP!$B$1:$B$6230,0))))</f>
        <v/>
      </c>
      <c r="U1715" s="280"/>
      <c r="V1715" s="281" t="e">
        <f>IF(C1715="",NA(),MATCH($B1715&amp;$C1715,'Smelter Look-up'!$J:$J,0))</f>
        <v>#N/A</v>
      </c>
      <c r="W1715" s="282"/>
      <c r="X1715" s="282">
        <f t="shared" ca="1" si="79"/>
        <v>0</v>
      </c>
      <c r="Y1715" s="282"/>
      <c r="Z1715" s="282"/>
      <c r="AB1715" s="284" t="str">
        <f t="shared" si="80"/>
        <v/>
      </c>
    </row>
    <row r="1716" spans="1:28" s="283" customFormat="1" ht="20.25">
      <c r="A1716" s="235"/>
      <c r="B1716" s="236" t="str">
        <f>IF(LEN(A1716)=0,"",INDEX('Smelter Look-up'!$A:$A,MATCH($A1716,'Smelter Look-up'!$E:$E,0)))</f>
        <v/>
      </c>
      <c r="C1716" s="242" t="str">
        <f>IF(LEN(A1716)=0,"",INDEX('Smelter Look-up'!$C:$C,MATCH($A1716,'Smelter Look-up'!$E:$E,0)))</f>
        <v/>
      </c>
      <c r="D1716" s="236"/>
      <c r="E1716" s="236" t="str">
        <f ca="1">IF(ISERROR($V1716),"",OFFSET('Smelter Look-up'!$D$4,$V1716-4,0)&amp;"")</f>
        <v/>
      </c>
      <c r="F1716" s="236" t="str">
        <f ca="1">IF(ISERROR($V1716),"",OFFSET('Smelter Look-up'!$E$4,$V1716-4,0))</f>
        <v/>
      </c>
      <c r="G1716" s="236" t="str">
        <f ca="1">IF(C1716=$X$4,"Enter smelter details", IF(ISERROR($V1716),"",OFFSET('Smelter Look-up'!$F$4,$V1716-4,0)))</f>
        <v/>
      </c>
      <c r="H1716" s="237" t="str">
        <f ca="1">IF(ISERROR($V1716),"",OFFSET('Smelter Look-up'!$G$4,$V1716-4,0))</f>
        <v/>
      </c>
      <c r="I1716" s="238" t="str">
        <f ca="1">IF(ISERROR($V1716),"",OFFSET('Smelter Look-up'!$H$4,$V1716-4,0))</f>
        <v/>
      </c>
      <c r="J1716" s="238" t="str">
        <f ca="1">IF(ISERROR($V1716),"",OFFSET('Smelter Look-up'!$I$4,$V1716-4,0))</f>
        <v/>
      </c>
      <c r="K1716" s="240"/>
      <c r="L1716" s="240"/>
      <c r="M1716" s="240"/>
      <c r="N1716" s="240"/>
      <c r="O1716" s="240"/>
      <c r="P1716" s="239"/>
      <c r="Q1716" s="241"/>
      <c r="R1716" s="236" t="str">
        <f ca="1">IF(ISERROR($V1716),"",OFFSET('Smelter Look-up'!$C$4,$V1716-4,0)&amp;"")</f>
        <v/>
      </c>
      <c r="S1716" s="250" t="str">
        <f t="shared" ca="1" si="78"/>
        <v/>
      </c>
      <c r="T1716" s="250" t="str">
        <f ca="1">IF(B1716="","",IF(ISERROR(MATCH($J1716,SorP!$B$1:$B$6230,0)),"",INDIRECT("'SorP'!$A$"&amp;MATCH($J1716,SorP!$B$1:$B$6230,0))))</f>
        <v/>
      </c>
      <c r="U1716" s="280"/>
      <c r="V1716" s="281" t="e">
        <f>IF(C1716="",NA(),MATCH($B1716&amp;$C1716,'Smelter Look-up'!$J:$J,0))</f>
        <v>#N/A</v>
      </c>
      <c r="W1716" s="282"/>
      <c r="X1716" s="282">
        <f t="shared" ca="1" si="79"/>
        <v>0</v>
      </c>
      <c r="Y1716" s="282"/>
      <c r="Z1716" s="282"/>
      <c r="AB1716" s="284" t="str">
        <f t="shared" si="80"/>
        <v/>
      </c>
    </row>
    <row r="1717" spans="1:28" s="283" customFormat="1" ht="20.25">
      <c r="A1717" s="235"/>
      <c r="B1717" s="236" t="str">
        <f>IF(LEN(A1717)=0,"",INDEX('Smelter Look-up'!$A:$A,MATCH($A1717,'Smelter Look-up'!$E:$E,0)))</f>
        <v/>
      </c>
      <c r="C1717" s="242" t="str">
        <f>IF(LEN(A1717)=0,"",INDEX('Smelter Look-up'!$C:$C,MATCH($A1717,'Smelter Look-up'!$E:$E,0)))</f>
        <v/>
      </c>
      <c r="D1717" s="236"/>
      <c r="E1717" s="236" t="str">
        <f ca="1">IF(ISERROR($V1717),"",OFFSET('Smelter Look-up'!$D$4,$V1717-4,0)&amp;"")</f>
        <v/>
      </c>
      <c r="F1717" s="236" t="str">
        <f ca="1">IF(ISERROR($V1717),"",OFFSET('Smelter Look-up'!$E$4,$V1717-4,0))</f>
        <v/>
      </c>
      <c r="G1717" s="236" t="str">
        <f ca="1">IF(C1717=$X$4,"Enter smelter details", IF(ISERROR($V1717),"",OFFSET('Smelter Look-up'!$F$4,$V1717-4,0)))</f>
        <v/>
      </c>
      <c r="H1717" s="237" t="str">
        <f ca="1">IF(ISERROR($V1717),"",OFFSET('Smelter Look-up'!$G$4,$V1717-4,0))</f>
        <v/>
      </c>
      <c r="I1717" s="238" t="str">
        <f ca="1">IF(ISERROR($V1717),"",OFFSET('Smelter Look-up'!$H$4,$V1717-4,0))</f>
        <v/>
      </c>
      <c r="J1717" s="238" t="str">
        <f ca="1">IF(ISERROR($V1717),"",OFFSET('Smelter Look-up'!$I$4,$V1717-4,0))</f>
        <v/>
      </c>
      <c r="K1717" s="240"/>
      <c r="L1717" s="240"/>
      <c r="M1717" s="240"/>
      <c r="N1717" s="240"/>
      <c r="O1717" s="240"/>
      <c r="P1717" s="239"/>
      <c r="Q1717" s="241"/>
      <c r="R1717" s="236" t="str">
        <f ca="1">IF(ISERROR($V1717),"",OFFSET('Smelter Look-up'!$C$4,$V1717-4,0)&amp;"")</f>
        <v/>
      </c>
      <c r="S1717" s="250" t="str">
        <f t="shared" ca="1" si="78"/>
        <v/>
      </c>
      <c r="T1717" s="250" t="str">
        <f ca="1">IF(B1717="","",IF(ISERROR(MATCH($J1717,SorP!$B$1:$B$6230,0)),"",INDIRECT("'SorP'!$A$"&amp;MATCH($J1717,SorP!$B$1:$B$6230,0))))</f>
        <v/>
      </c>
      <c r="U1717" s="280"/>
      <c r="V1717" s="281" t="e">
        <f>IF(C1717="",NA(),MATCH($B1717&amp;$C1717,'Smelter Look-up'!$J:$J,0))</f>
        <v>#N/A</v>
      </c>
      <c r="W1717" s="282"/>
      <c r="X1717" s="282">
        <f t="shared" ca="1" si="79"/>
        <v>0</v>
      </c>
      <c r="Y1717" s="282"/>
      <c r="Z1717" s="282"/>
      <c r="AB1717" s="284" t="str">
        <f t="shared" si="80"/>
        <v/>
      </c>
    </row>
    <row r="1718" spans="1:28" s="283" customFormat="1" ht="20.25">
      <c r="A1718" s="235"/>
      <c r="B1718" s="236" t="str">
        <f>IF(LEN(A1718)=0,"",INDEX('Smelter Look-up'!$A:$A,MATCH($A1718,'Smelter Look-up'!$E:$E,0)))</f>
        <v/>
      </c>
      <c r="C1718" s="242" t="str">
        <f>IF(LEN(A1718)=0,"",INDEX('Smelter Look-up'!$C:$C,MATCH($A1718,'Smelter Look-up'!$E:$E,0)))</f>
        <v/>
      </c>
      <c r="D1718" s="236"/>
      <c r="E1718" s="236" t="str">
        <f ca="1">IF(ISERROR($V1718),"",OFFSET('Smelter Look-up'!$D$4,$V1718-4,0)&amp;"")</f>
        <v/>
      </c>
      <c r="F1718" s="236" t="str">
        <f ca="1">IF(ISERROR($V1718),"",OFFSET('Smelter Look-up'!$E$4,$V1718-4,0))</f>
        <v/>
      </c>
      <c r="G1718" s="236" t="str">
        <f ca="1">IF(C1718=$X$4,"Enter smelter details", IF(ISERROR($V1718),"",OFFSET('Smelter Look-up'!$F$4,$V1718-4,0)))</f>
        <v/>
      </c>
      <c r="H1718" s="237" t="str">
        <f ca="1">IF(ISERROR($V1718),"",OFFSET('Smelter Look-up'!$G$4,$V1718-4,0))</f>
        <v/>
      </c>
      <c r="I1718" s="238" t="str">
        <f ca="1">IF(ISERROR($V1718),"",OFFSET('Smelter Look-up'!$H$4,$V1718-4,0))</f>
        <v/>
      </c>
      <c r="J1718" s="238" t="str">
        <f ca="1">IF(ISERROR($V1718),"",OFFSET('Smelter Look-up'!$I$4,$V1718-4,0))</f>
        <v/>
      </c>
      <c r="K1718" s="240"/>
      <c r="L1718" s="240"/>
      <c r="M1718" s="240"/>
      <c r="N1718" s="240"/>
      <c r="O1718" s="240"/>
      <c r="P1718" s="239"/>
      <c r="Q1718" s="241"/>
      <c r="R1718" s="236" t="str">
        <f ca="1">IF(ISERROR($V1718),"",OFFSET('Smelter Look-up'!$C$4,$V1718-4,0)&amp;"")</f>
        <v/>
      </c>
      <c r="S1718" s="250" t="str">
        <f t="shared" ca="1" si="78"/>
        <v/>
      </c>
      <c r="T1718" s="250" t="str">
        <f ca="1">IF(B1718="","",IF(ISERROR(MATCH($J1718,SorP!$B$1:$B$6230,0)),"",INDIRECT("'SorP'!$A$"&amp;MATCH($J1718,SorP!$B$1:$B$6230,0))))</f>
        <v/>
      </c>
      <c r="U1718" s="280"/>
      <c r="V1718" s="281" t="e">
        <f>IF(C1718="",NA(),MATCH($B1718&amp;$C1718,'Smelter Look-up'!$J:$J,0))</f>
        <v>#N/A</v>
      </c>
      <c r="W1718" s="282"/>
      <c r="X1718" s="282">
        <f t="shared" ca="1" si="79"/>
        <v>0</v>
      </c>
      <c r="Y1718" s="282"/>
      <c r="Z1718" s="282"/>
      <c r="AB1718" s="284" t="str">
        <f t="shared" si="80"/>
        <v/>
      </c>
    </row>
    <row r="1719" spans="1:28" s="283" customFormat="1" ht="20.25">
      <c r="A1719" s="235"/>
      <c r="B1719" s="236" t="str">
        <f>IF(LEN(A1719)=0,"",INDEX('Smelter Look-up'!$A:$A,MATCH($A1719,'Smelter Look-up'!$E:$E,0)))</f>
        <v/>
      </c>
      <c r="C1719" s="242" t="str">
        <f>IF(LEN(A1719)=0,"",INDEX('Smelter Look-up'!$C:$C,MATCH($A1719,'Smelter Look-up'!$E:$E,0)))</f>
        <v/>
      </c>
      <c r="D1719" s="236"/>
      <c r="E1719" s="236" t="str">
        <f ca="1">IF(ISERROR($V1719),"",OFFSET('Smelter Look-up'!$D$4,$V1719-4,0)&amp;"")</f>
        <v/>
      </c>
      <c r="F1719" s="236" t="str">
        <f ca="1">IF(ISERROR($V1719),"",OFFSET('Smelter Look-up'!$E$4,$V1719-4,0))</f>
        <v/>
      </c>
      <c r="G1719" s="236" t="str">
        <f ca="1">IF(C1719=$X$4,"Enter smelter details", IF(ISERROR($V1719),"",OFFSET('Smelter Look-up'!$F$4,$V1719-4,0)))</f>
        <v/>
      </c>
      <c r="H1719" s="237" t="str">
        <f ca="1">IF(ISERROR($V1719),"",OFFSET('Smelter Look-up'!$G$4,$V1719-4,0))</f>
        <v/>
      </c>
      <c r="I1719" s="238" t="str">
        <f ca="1">IF(ISERROR($V1719),"",OFFSET('Smelter Look-up'!$H$4,$V1719-4,0))</f>
        <v/>
      </c>
      <c r="J1719" s="238" t="str">
        <f ca="1">IF(ISERROR($V1719),"",OFFSET('Smelter Look-up'!$I$4,$V1719-4,0))</f>
        <v/>
      </c>
      <c r="K1719" s="240"/>
      <c r="L1719" s="240"/>
      <c r="M1719" s="240"/>
      <c r="N1719" s="240"/>
      <c r="O1719" s="240"/>
      <c r="P1719" s="239"/>
      <c r="Q1719" s="241"/>
      <c r="R1719" s="236" t="str">
        <f ca="1">IF(ISERROR($V1719),"",OFFSET('Smelter Look-up'!$C$4,$V1719-4,0)&amp;"")</f>
        <v/>
      </c>
      <c r="S1719" s="250" t="str">
        <f t="shared" ca="1" si="78"/>
        <v/>
      </c>
      <c r="T1719" s="250" t="str">
        <f ca="1">IF(B1719="","",IF(ISERROR(MATCH($J1719,SorP!$B$1:$B$6230,0)),"",INDIRECT("'SorP'!$A$"&amp;MATCH($J1719,SorP!$B$1:$B$6230,0))))</f>
        <v/>
      </c>
      <c r="U1719" s="280"/>
      <c r="V1719" s="281" t="e">
        <f>IF(C1719="",NA(),MATCH($B1719&amp;$C1719,'Smelter Look-up'!$J:$J,0))</f>
        <v>#N/A</v>
      </c>
      <c r="W1719" s="282"/>
      <c r="X1719" s="282">
        <f t="shared" ca="1" si="79"/>
        <v>0</v>
      </c>
      <c r="Y1719" s="282"/>
      <c r="Z1719" s="282"/>
      <c r="AB1719" s="284" t="str">
        <f t="shared" si="80"/>
        <v/>
      </c>
    </row>
    <row r="1720" spans="1:28" s="283" customFormat="1" ht="20.25">
      <c r="A1720" s="235"/>
      <c r="B1720" s="236" t="str">
        <f>IF(LEN(A1720)=0,"",INDEX('Smelter Look-up'!$A:$A,MATCH($A1720,'Smelter Look-up'!$E:$E,0)))</f>
        <v/>
      </c>
      <c r="C1720" s="242" t="str">
        <f>IF(LEN(A1720)=0,"",INDEX('Smelter Look-up'!$C:$C,MATCH($A1720,'Smelter Look-up'!$E:$E,0)))</f>
        <v/>
      </c>
      <c r="D1720" s="236"/>
      <c r="E1720" s="236" t="str">
        <f ca="1">IF(ISERROR($V1720),"",OFFSET('Smelter Look-up'!$D$4,$V1720-4,0)&amp;"")</f>
        <v/>
      </c>
      <c r="F1720" s="236" t="str">
        <f ca="1">IF(ISERROR($V1720),"",OFFSET('Smelter Look-up'!$E$4,$V1720-4,0))</f>
        <v/>
      </c>
      <c r="G1720" s="236" t="str">
        <f ca="1">IF(C1720=$X$4,"Enter smelter details", IF(ISERROR($V1720),"",OFFSET('Smelter Look-up'!$F$4,$V1720-4,0)))</f>
        <v/>
      </c>
      <c r="H1720" s="237" t="str">
        <f ca="1">IF(ISERROR($V1720),"",OFFSET('Smelter Look-up'!$G$4,$V1720-4,0))</f>
        <v/>
      </c>
      <c r="I1720" s="238" t="str">
        <f ca="1">IF(ISERROR($V1720),"",OFFSET('Smelter Look-up'!$H$4,$V1720-4,0))</f>
        <v/>
      </c>
      <c r="J1720" s="238" t="str">
        <f ca="1">IF(ISERROR($V1720),"",OFFSET('Smelter Look-up'!$I$4,$V1720-4,0))</f>
        <v/>
      </c>
      <c r="K1720" s="240"/>
      <c r="L1720" s="240"/>
      <c r="M1720" s="240"/>
      <c r="N1720" s="240"/>
      <c r="O1720" s="240"/>
      <c r="P1720" s="239"/>
      <c r="Q1720" s="241"/>
      <c r="R1720" s="236" t="str">
        <f ca="1">IF(ISERROR($V1720),"",OFFSET('Smelter Look-up'!$C$4,$V1720-4,0)&amp;"")</f>
        <v/>
      </c>
      <c r="S1720" s="250" t="str">
        <f t="shared" ca="1" si="78"/>
        <v/>
      </c>
      <c r="T1720" s="250" t="str">
        <f ca="1">IF(B1720="","",IF(ISERROR(MATCH($J1720,SorP!$B$1:$B$6230,0)),"",INDIRECT("'SorP'!$A$"&amp;MATCH($J1720,SorP!$B$1:$B$6230,0))))</f>
        <v/>
      </c>
      <c r="U1720" s="280"/>
      <c r="V1720" s="281" t="e">
        <f>IF(C1720="",NA(),MATCH($B1720&amp;$C1720,'Smelter Look-up'!$J:$J,0))</f>
        <v>#N/A</v>
      </c>
      <c r="W1720" s="282"/>
      <c r="X1720" s="282">
        <f t="shared" ca="1" si="79"/>
        <v>0</v>
      </c>
      <c r="Y1720" s="282"/>
      <c r="Z1720" s="282"/>
      <c r="AB1720" s="284" t="str">
        <f t="shared" si="80"/>
        <v/>
      </c>
    </row>
    <row r="1721" spans="1:28" s="283" customFormat="1" ht="20.25">
      <c r="A1721" s="235"/>
      <c r="B1721" s="236" t="str">
        <f>IF(LEN(A1721)=0,"",INDEX('Smelter Look-up'!$A:$A,MATCH($A1721,'Smelter Look-up'!$E:$E,0)))</f>
        <v/>
      </c>
      <c r="C1721" s="242" t="str">
        <f>IF(LEN(A1721)=0,"",INDEX('Smelter Look-up'!$C:$C,MATCH($A1721,'Smelter Look-up'!$E:$E,0)))</f>
        <v/>
      </c>
      <c r="D1721" s="236"/>
      <c r="E1721" s="236" t="str">
        <f ca="1">IF(ISERROR($V1721),"",OFFSET('Smelter Look-up'!$D$4,$V1721-4,0)&amp;"")</f>
        <v/>
      </c>
      <c r="F1721" s="236" t="str">
        <f ca="1">IF(ISERROR($V1721),"",OFFSET('Smelter Look-up'!$E$4,$V1721-4,0))</f>
        <v/>
      </c>
      <c r="G1721" s="236" t="str">
        <f ca="1">IF(C1721=$X$4,"Enter smelter details", IF(ISERROR($V1721),"",OFFSET('Smelter Look-up'!$F$4,$V1721-4,0)))</f>
        <v/>
      </c>
      <c r="H1721" s="237" t="str">
        <f ca="1">IF(ISERROR($V1721),"",OFFSET('Smelter Look-up'!$G$4,$V1721-4,0))</f>
        <v/>
      </c>
      <c r="I1721" s="238" t="str">
        <f ca="1">IF(ISERROR($V1721),"",OFFSET('Smelter Look-up'!$H$4,$V1721-4,0))</f>
        <v/>
      </c>
      <c r="J1721" s="238" t="str">
        <f ca="1">IF(ISERROR($V1721),"",OFFSET('Smelter Look-up'!$I$4,$V1721-4,0))</f>
        <v/>
      </c>
      <c r="K1721" s="240"/>
      <c r="L1721" s="240"/>
      <c r="M1721" s="240"/>
      <c r="N1721" s="240"/>
      <c r="O1721" s="240"/>
      <c r="P1721" s="239"/>
      <c r="Q1721" s="241"/>
      <c r="R1721" s="236" t="str">
        <f ca="1">IF(ISERROR($V1721),"",OFFSET('Smelter Look-up'!$C$4,$V1721-4,0)&amp;"")</f>
        <v/>
      </c>
      <c r="S1721" s="250" t="str">
        <f t="shared" ca="1" si="78"/>
        <v/>
      </c>
      <c r="T1721" s="250" t="str">
        <f ca="1">IF(B1721="","",IF(ISERROR(MATCH($J1721,SorP!$B$1:$B$6230,0)),"",INDIRECT("'SorP'!$A$"&amp;MATCH($J1721,SorP!$B$1:$B$6230,0))))</f>
        <v/>
      </c>
      <c r="U1721" s="280"/>
      <c r="V1721" s="281" t="e">
        <f>IF(C1721="",NA(),MATCH($B1721&amp;$C1721,'Smelter Look-up'!$J:$J,0))</f>
        <v>#N/A</v>
      </c>
      <c r="W1721" s="282"/>
      <c r="X1721" s="282">
        <f t="shared" ca="1" si="79"/>
        <v>0</v>
      </c>
      <c r="Y1721" s="282"/>
      <c r="Z1721" s="282"/>
      <c r="AB1721" s="284" t="str">
        <f t="shared" si="80"/>
        <v/>
      </c>
    </row>
    <row r="1722" spans="1:28" s="283" customFormat="1" ht="20.25">
      <c r="A1722" s="235"/>
      <c r="B1722" s="236" t="str">
        <f>IF(LEN(A1722)=0,"",INDEX('Smelter Look-up'!$A:$A,MATCH($A1722,'Smelter Look-up'!$E:$E,0)))</f>
        <v/>
      </c>
      <c r="C1722" s="242" t="str">
        <f>IF(LEN(A1722)=0,"",INDEX('Smelter Look-up'!$C:$C,MATCH($A1722,'Smelter Look-up'!$E:$E,0)))</f>
        <v/>
      </c>
      <c r="D1722" s="236"/>
      <c r="E1722" s="236" t="str">
        <f ca="1">IF(ISERROR($V1722),"",OFFSET('Smelter Look-up'!$D$4,$V1722-4,0)&amp;"")</f>
        <v/>
      </c>
      <c r="F1722" s="236" t="str">
        <f ca="1">IF(ISERROR($V1722),"",OFFSET('Smelter Look-up'!$E$4,$V1722-4,0))</f>
        <v/>
      </c>
      <c r="G1722" s="236" t="str">
        <f ca="1">IF(C1722=$X$4,"Enter smelter details", IF(ISERROR($V1722),"",OFFSET('Smelter Look-up'!$F$4,$V1722-4,0)))</f>
        <v/>
      </c>
      <c r="H1722" s="237" t="str">
        <f ca="1">IF(ISERROR($V1722),"",OFFSET('Smelter Look-up'!$G$4,$V1722-4,0))</f>
        <v/>
      </c>
      <c r="I1722" s="238" t="str">
        <f ca="1">IF(ISERROR($V1722),"",OFFSET('Smelter Look-up'!$H$4,$V1722-4,0))</f>
        <v/>
      </c>
      <c r="J1722" s="238" t="str">
        <f ca="1">IF(ISERROR($V1722),"",OFFSET('Smelter Look-up'!$I$4,$V1722-4,0))</f>
        <v/>
      </c>
      <c r="K1722" s="240"/>
      <c r="L1722" s="240"/>
      <c r="M1722" s="240"/>
      <c r="N1722" s="240"/>
      <c r="O1722" s="240"/>
      <c r="P1722" s="239"/>
      <c r="Q1722" s="241"/>
      <c r="R1722" s="236" t="str">
        <f ca="1">IF(ISERROR($V1722),"",OFFSET('Smelter Look-up'!$C$4,$V1722-4,0)&amp;"")</f>
        <v/>
      </c>
      <c r="S1722" s="250" t="str">
        <f t="shared" ca="1" si="78"/>
        <v/>
      </c>
      <c r="T1722" s="250" t="str">
        <f ca="1">IF(B1722="","",IF(ISERROR(MATCH($J1722,SorP!$B$1:$B$6230,0)),"",INDIRECT("'SorP'!$A$"&amp;MATCH($J1722,SorP!$B$1:$B$6230,0))))</f>
        <v/>
      </c>
      <c r="U1722" s="280"/>
      <c r="V1722" s="281" t="e">
        <f>IF(C1722="",NA(),MATCH($B1722&amp;$C1722,'Smelter Look-up'!$J:$J,0))</f>
        <v>#N/A</v>
      </c>
      <c r="W1722" s="282"/>
      <c r="X1722" s="282">
        <f t="shared" ca="1" si="79"/>
        <v>0</v>
      </c>
      <c r="Y1722" s="282"/>
      <c r="Z1722" s="282"/>
      <c r="AB1722" s="284" t="str">
        <f t="shared" si="80"/>
        <v/>
      </c>
    </row>
    <row r="1723" spans="1:28" s="283" customFormat="1" ht="20.25">
      <c r="A1723" s="235"/>
      <c r="B1723" s="236" t="str">
        <f>IF(LEN(A1723)=0,"",INDEX('Smelter Look-up'!$A:$A,MATCH($A1723,'Smelter Look-up'!$E:$E,0)))</f>
        <v/>
      </c>
      <c r="C1723" s="242" t="str">
        <f>IF(LEN(A1723)=0,"",INDEX('Smelter Look-up'!$C:$C,MATCH($A1723,'Smelter Look-up'!$E:$E,0)))</f>
        <v/>
      </c>
      <c r="D1723" s="236"/>
      <c r="E1723" s="236" t="str">
        <f ca="1">IF(ISERROR($V1723),"",OFFSET('Smelter Look-up'!$D$4,$V1723-4,0)&amp;"")</f>
        <v/>
      </c>
      <c r="F1723" s="236" t="str">
        <f ca="1">IF(ISERROR($V1723),"",OFFSET('Smelter Look-up'!$E$4,$V1723-4,0))</f>
        <v/>
      </c>
      <c r="G1723" s="236" t="str">
        <f ca="1">IF(C1723=$X$4,"Enter smelter details", IF(ISERROR($V1723),"",OFFSET('Smelter Look-up'!$F$4,$V1723-4,0)))</f>
        <v/>
      </c>
      <c r="H1723" s="237" t="str">
        <f ca="1">IF(ISERROR($V1723),"",OFFSET('Smelter Look-up'!$G$4,$V1723-4,0))</f>
        <v/>
      </c>
      <c r="I1723" s="238" t="str">
        <f ca="1">IF(ISERROR($V1723),"",OFFSET('Smelter Look-up'!$H$4,$V1723-4,0))</f>
        <v/>
      </c>
      <c r="J1723" s="238" t="str">
        <f ca="1">IF(ISERROR($V1723),"",OFFSET('Smelter Look-up'!$I$4,$V1723-4,0))</f>
        <v/>
      </c>
      <c r="K1723" s="240"/>
      <c r="L1723" s="240"/>
      <c r="M1723" s="240"/>
      <c r="N1723" s="240"/>
      <c r="O1723" s="240"/>
      <c r="P1723" s="239"/>
      <c r="Q1723" s="241"/>
      <c r="R1723" s="236" t="str">
        <f ca="1">IF(ISERROR($V1723),"",OFFSET('Smelter Look-up'!$C$4,$V1723-4,0)&amp;"")</f>
        <v/>
      </c>
      <c r="S1723" s="250" t="str">
        <f t="shared" ref="S1723:S1786" ca="1" si="81">IF(B1723="","",IF(ISERROR(MATCH($E1723,CL,0)),"Unknown",INDIRECT("'C'!$A$"&amp;MATCH($E1723,CL,0)+1)))</f>
        <v/>
      </c>
      <c r="T1723" s="250" t="str">
        <f ca="1">IF(B1723="","",IF(ISERROR(MATCH($J1723,SorP!$B$1:$B$6230,0)),"",INDIRECT("'SorP'!$A$"&amp;MATCH($J1723,SorP!$B$1:$B$6230,0))))</f>
        <v/>
      </c>
      <c r="U1723" s="280"/>
      <c r="V1723" s="281" t="e">
        <f>IF(C1723="",NA(),MATCH($B1723&amp;$C1723,'Smelter Look-up'!$J:$J,0))</f>
        <v>#N/A</v>
      </c>
      <c r="W1723" s="282"/>
      <c r="X1723" s="282">
        <f t="shared" ref="X1723:X1786" ca="1" si="82">IF(AND(C1723="Smelter not listed",OR(LEN(D1723)=0,LEN(E1723)=0)),1,0)</f>
        <v>0</v>
      </c>
      <c r="Y1723" s="282"/>
      <c r="Z1723" s="282"/>
      <c r="AB1723" s="284" t="str">
        <f t="shared" ref="AB1723:AB1786" si="83">B1723&amp;C1723</f>
        <v/>
      </c>
    </row>
    <row r="1724" spans="1:28" s="283" customFormat="1" ht="20.25">
      <c r="A1724" s="235"/>
      <c r="B1724" s="236" t="str">
        <f>IF(LEN(A1724)=0,"",INDEX('Smelter Look-up'!$A:$A,MATCH($A1724,'Smelter Look-up'!$E:$E,0)))</f>
        <v/>
      </c>
      <c r="C1724" s="242" t="str">
        <f>IF(LEN(A1724)=0,"",INDEX('Smelter Look-up'!$C:$C,MATCH($A1724,'Smelter Look-up'!$E:$E,0)))</f>
        <v/>
      </c>
      <c r="D1724" s="236"/>
      <c r="E1724" s="236" t="str">
        <f ca="1">IF(ISERROR($V1724),"",OFFSET('Smelter Look-up'!$D$4,$V1724-4,0)&amp;"")</f>
        <v/>
      </c>
      <c r="F1724" s="236" t="str">
        <f ca="1">IF(ISERROR($V1724),"",OFFSET('Smelter Look-up'!$E$4,$V1724-4,0))</f>
        <v/>
      </c>
      <c r="G1724" s="236" t="str">
        <f ca="1">IF(C1724=$X$4,"Enter smelter details", IF(ISERROR($V1724),"",OFFSET('Smelter Look-up'!$F$4,$V1724-4,0)))</f>
        <v/>
      </c>
      <c r="H1724" s="237" t="str">
        <f ca="1">IF(ISERROR($V1724),"",OFFSET('Smelter Look-up'!$G$4,$V1724-4,0))</f>
        <v/>
      </c>
      <c r="I1724" s="238" t="str">
        <f ca="1">IF(ISERROR($V1724),"",OFFSET('Smelter Look-up'!$H$4,$V1724-4,0))</f>
        <v/>
      </c>
      <c r="J1724" s="238" t="str">
        <f ca="1">IF(ISERROR($V1724),"",OFFSET('Smelter Look-up'!$I$4,$V1724-4,0))</f>
        <v/>
      </c>
      <c r="K1724" s="240"/>
      <c r="L1724" s="240"/>
      <c r="M1724" s="240"/>
      <c r="N1724" s="240"/>
      <c r="O1724" s="240"/>
      <c r="P1724" s="239"/>
      <c r="Q1724" s="241"/>
      <c r="R1724" s="236" t="str">
        <f ca="1">IF(ISERROR($V1724),"",OFFSET('Smelter Look-up'!$C$4,$V1724-4,0)&amp;"")</f>
        <v/>
      </c>
      <c r="S1724" s="250" t="str">
        <f t="shared" ca="1" si="81"/>
        <v/>
      </c>
      <c r="T1724" s="250" t="str">
        <f ca="1">IF(B1724="","",IF(ISERROR(MATCH($J1724,SorP!$B$1:$B$6230,0)),"",INDIRECT("'SorP'!$A$"&amp;MATCH($J1724,SorP!$B$1:$B$6230,0))))</f>
        <v/>
      </c>
      <c r="U1724" s="280"/>
      <c r="V1724" s="281" t="e">
        <f>IF(C1724="",NA(),MATCH($B1724&amp;$C1724,'Smelter Look-up'!$J:$J,0))</f>
        <v>#N/A</v>
      </c>
      <c r="W1724" s="282"/>
      <c r="X1724" s="282">
        <f t="shared" ca="1" si="82"/>
        <v>0</v>
      </c>
      <c r="Y1724" s="282"/>
      <c r="Z1724" s="282"/>
      <c r="AB1724" s="284" t="str">
        <f t="shared" si="83"/>
        <v/>
      </c>
    </row>
    <row r="1725" spans="1:28" s="283" customFormat="1" ht="20.25">
      <c r="A1725" s="235"/>
      <c r="B1725" s="236" t="str">
        <f>IF(LEN(A1725)=0,"",INDEX('Smelter Look-up'!$A:$A,MATCH($A1725,'Smelter Look-up'!$E:$E,0)))</f>
        <v/>
      </c>
      <c r="C1725" s="242" t="str">
        <f>IF(LEN(A1725)=0,"",INDEX('Smelter Look-up'!$C:$C,MATCH($A1725,'Smelter Look-up'!$E:$E,0)))</f>
        <v/>
      </c>
      <c r="D1725" s="236"/>
      <c r="E1725" s="236" t="str">
        <f ca="1">IF(ISERROR($V1725),"",OFFSET('Smelter Look-up'!$D$4,$V1725-4,0)&amp;"")</f>
        <v/>
      </c>
      <c r="F1725" s="236" t="str">
        <f ca="1">IF(ISERROR($V1725),"",OFFSET('Smelter Look-up'!$E$4,$V1725-4,0))</f>
        <v/>
      </c>
      <c r="G1725" s="236" t="str">
        <f ca="1">IF(C1725=$X$4,"Enter smelter details", IF(ISERROR($V1725),"",OFFSET('Smelter Look-up'!$F$4,$V1725-4,0)))</f>
        <v/>
      </c>
      <c r="H1725" s="237" t="str">
        <f ca="1">IF(ISERROR($V1725),"",OFFSET('Smelter Look-up'!$G$4,$V1725-4,0))</f>
        <v/>
      </c>
      <c r="I1725" s="238" t="str">
        <f ca="1">IF(ISERROR($V1725),"",OFFSET('Smelter Look-up'!$H$4,$V1725-4,0))</f>
        <v/>
      </c>
      <c r="J1725" s="238" t="str">
        <f ca="1">IF(ISERROR($V1725),"",OFFSET('Smelter Look-up'!$I$4,$V1725-4,0))</f>
        <v/>
      </c>
      <c r="K1725" s="240"/>
      <c r="L1725" s="240"/>
      <c r="M1725" s="240"/>
      <c r="N1725" s="240"/>
      <c r="O1725" s="240"/>
      <c r="P1725" s="239"/>
      <c r="Q1725" s="241"/>
      <c r="R1725" s="236" t="str">
        <f ca="1">IF(ISERROR($V1725),"",OFFSET('Smelter Look-up'!$C$4,$V1725-4,0)&amp;"")</f>
        <v/>
      </c>
      <c r="S1725" s="250" t="str">
        <f t="shared" ca="1" si="81"/>
        <v/>
      </c>
      <c r="T1725" s="250" t="str">
        <f ca="1">IF(B1725="","",IF(ISERROR(MATCH($J1725,SorP!$B$1:$B$6230,0)),"",INDIRECT("'SorP'!$A$"&amp;MATCH($J1725,SorP!$B$1:$B$6230,0))))</f>
        <v/>
      </c>
      <c r="U1725" s="280"/>
      <c r="V1725" s="281" t="e">
        <f>IF(C1725="",NA(),MATCH($B1725&amp;$C1725,'Smelter Look-up'!$J:$J,0))</f>
        <v>#N/A</v>
      </c>
      <c r="W1725" s="282"/>
      <c r="X1725" s="282">
        <f t="shared" ca="1" si="82"/>
        <v>0</v>
      </c>
      <c r="Y1725" s="282"/>
      <c r="Z1725" s="282"/>
      <c r="AB1725" s="284" t="str">
        <f t="shared" si="83"/>
        <v/>
      </c>
    </row>
    <row r="1726" spans="1:28" s="283" customFormat="1" ht="20.25">
      <c r="A1726" s="235"/>
      <c r="B1726" s="236" t="str">
        <f>IF(LEN(A1726)=0,"",INDEX('Smelter Look-up'!$A:$A,MATCH($A1726,'Smelter Look-up'!$E:$E,0)))</f>
        <v/>
      </c>
      <c r="C1726" s="242" t="str">
        <f>IF(LEN(A1726)=0,"",INDEX('Smelter Look-up'!$C:$C,MATCH($A1726,'Smelter Look-up'!$E:$E,0)))</f>
        <v/>
      </c>
      <c r="D1726" s="236"/>
      <c r="E1726" s="236" t="str">
        <f ca="1">IF(ISERROR($V1726),"",OFFSET('Smelter Look-up'!$D$4,$V1726-4,0)&amp;"")</f>
        <v/>
      </c>
      <c r="F1726" s="236" t="str">
        <f ca="1">IF(ISERROR($V1726),"",OFFSET('Smelter Look-up'!$E$4,$V1726-4,0))</f>
        <v/>
      </c>
      <c r="G1726" s="236" t="str">
        <f ca="1">IF(C1726=$X$4,"Enter smelter details", IF(ISERROR($V1726),"",OFFSET('Smelter Look-up'!$F$4,$V1726-4,0)))</f>
        <v/>
      </c>
      <c r="H1726" s="237" t="str">
        <f ca="1">IF(ISERROR($V1726),"",OFFSET('Smelter Look-up'!$G$4,$V1726-4,0))</f>
        <v/>
      </c>
      <c r="I1726" s="238" t="str">
        <f ca="1">IF(ISERROR($V1726),"",OFFSET('Smelter Look-up'!$H$4,$V1726-4,0))</f>
        <v/>
      </c>
      <c r="J1726" s="238" t="str">
        <f ca="1">IF(ISERROR($V1726),"",OFFSET('Smelter Look-up'!$I$4,$V1726-4,0))</f>
        <v/>
      </c>
      <c r="K1726" s="240"/>
      <c r="L1726" s="240"/>
      <c r="M1726" s="240"/>
      <c r="N1726" s="240"/>
      <c r="O1726" s="240"/>
      <c r="P1726" s="239"/>
      <c r="Q1726" s="241"/>
      <c r="R1726" s="236" t="str">
        <f ca="1">IF(ISERROR($V1726),"",OFFSET('Smelter Look-up'!$C$4,$V1726-4,0)&amp;"")</f>
        <v/>
      </c>
      <c r="S1726" s="250" t="str">
        <f t="shared" ca="1" si="81"/>
        <v/>
      </c>
      <c r="T1726" s="250" t="str">
        <f ca="1">IF(B1726="","",IF(ISERROR(MATCH($J1726,SorP!$B$1:$B$6230,0)),"",INDIRECT("'SorP'!$A$"&amp;MATCH($J1726,SorP!$B$1:$B$6230,0))))</f>
        <v/>
      </c>
      <c r="U1726" s="280"/>
      <c r="V1726" s="281" t="e">
        <f>IF(C1726="",NA(),MATCH($B1726&amp;$C1726,'Smelter Look-up'!$J:$J,0))</f>
        <v>#N/A</v>
      </c>
      <c r="W1726" s="282"/>
      <c r="X1726" s="282">
        <f t="shared" ca="1" si="82"/>
        <v>0</v>
      </c>
      <c r="Y1726" s="282"/>
      <c r="Z1726" s="282"/>
      <c r="AB1726" s="284" t="str">
        <f t="shared" si="83"/>
        <v/>
      </c>
    </row>
    <row r="1727" spans="1:28" s="283" customFormat="1" ht="20.25">
      <c r="A1727" s="235"/>
      <c r="B1727" s="236" t="str">
        <f>IF(LEN(A1727)=0,"",INDEX('Smelter Look-up'!$A:$A,MATCH($A1727,'Smelter Look-up'!$E:$E,0)))</f>
        <v/>
      </c>
      <c r="C1727" s="242" t="str">
        <f>IF(LEN(A1727)=0,"",INDEX('Smelter Look-up'!$C:$C,MATCH($A1727,'Smelter Look-up'!$E:$E,0)))</f>
        <v/>
      </c>
      <c r="D1727" s="236"/>
      <c r="E1727" s="236" t="str">
        <f ca="1">IF(ISERROR($V1727),"",OFFSET('Smelter Look-up'!$D$4,$V1727-4,0)&amp;"")</f>
        <v/>
      </c>
      <c r="F1727" s="236" t="str">
        <f ca="1">IF(ISERROR($V1727),"",OFFSET('Smelter Look-up'!$E$4,$V1727-4,0))</f>
        <v/>
      </c>
      <c r="G1727" s="236" t="str">
        <f ca="1">IF(C1727=$X$4,"Enter smelter details", IF(ISERROR($V1727),"",OFFSET('Smelter Look-up'!$F$4,$V1727-4,0)))</f>
        <v/>
      </c>
      <c r="H1727" s="237" t="str">
        <f ca="1">IF(ISERROR($V1727),"",OFFSET('Smelter Look-up'!$G$4,$V1727-4,0))</f>
        <v/>
      </c>
      <c r="I1727" s="238" t="str">
        <f ca="1">IF(ISERROR($V1727),"",OFFSET('Smelter Look-up'!$H$4,$V1727-4,0))</f>
        <v/>
      </c>
      <c r="J1727" s="238" t="str">
        <f ca="1">IF(ISERROR($V1727),"",OFFSET('Smelter Look-up'!$I$4,$V1727-4,0))</f>
        <v/>
      </c>
      <c r="K1727" s="240"/>
      <c r="L1727" s="240"/>
      <c r="M1727" s="240"/>
      <c r="N1727" s="240"/>
      <c r="O1727" s="240"/>
      <c r="P1727" s="239"/>
      <c r="Q1727" s="241"/>
      <c r="R1727" s="236" t="str">
        <f ca="1">IF(ISERROR($V1727),"",OFFSET('Smelter Look-up'!$C$4,$V1727-4,0)&amp;"")</f>
        <v/>
      </c>
      <c r="S1727" s="250" t="str">
        <f t="shared" ca="1" si="81"/>
        <v/>
      </c>
      <c r="T1727" s="250" t="str">
        <f ca="1">IF(B1727="","",IF(ISERROR(MATCH($J1727,SorP!$B$1:$B$6230,0)),"",INDIRECT("'SorP'!$A$"&amp;MATCH($J1727,SorP!$B$1:$B$6230,0))))</f>
        <v/>
      </c>
      <c r="U1727" s="280"/>
      <c r="V1727" s="281" t="e">
        <f>IF(C1727="",NA(),MATCH($B1727&amp;$C1727,'Smelter Look-up'!$J:$J,0))</f>
        <v>#N/A</v>
      </c>
      <c r="W1727" s="282"/>
      <c r="X1727" s="282">
        <f t="shared" ca="1" si="82"/>
        <v>0</v>
      </c>
      <c r="Y1727" s="282"/>
      <c r="Z1727" s="282"/>
      <c r="AB1727" s="284" t="str">
        <f t="shared" si="83"/>
        <v/>
      </c>
    </row>
    <row r="1728" spans="1:28" s="283" customFormat="1" ht="20.25">
      <c r="A1728" s="235"/>
      <c r="B1728" s="236" t="str">
        <f>IF(LEN(A1728)=0,"",INDEX('Smelter Look-up'!$A:$A,MATCH($A1728,'Smelter Look-up'!$E:$E,0)))</f>
        <v/>
      </c>
      <c r="C1728" s="242" t="str">
        <f>IF(LEN(A1728)=0,"",INDEX('Smelter Look-up'!$C:$C,MATCH($A1728,'Smelter Look-up'!$E:$E,0)))</f>
        <v/>
      </c>
      <c r="D1728" s="236"/>
      <c r="E1728" s="236" t="str">
        <f ca="1">IF(ISERROR($V1728),"",OFFSET('Smelter Look-up'!$D$4,$V1728-4,0)&amp;"")</f>
        <v/>
      </c>
      <c r="F1728" s="236" t="str">
        <f ca="1">IF(ISERROR($V1728),"",OFFSET('Smelter Look-up'!$E$4,$V1728-4,0))</f>
        <v/>
      </c>
      <c r="G1728" s="236" t="str">
        <f ca="1">IF(C1728=$X$4,"Enter smelter details", IF(ISERROR($V1728),"",OFFSET('Smelter Look-up'!$F$4,$V1728-4,0)))</f>
        <v/>
      </c>
      <c r="H1728" s="237" t="str">
        <f ca="1">IF(ISERROR($V1728),"",OFFSET('Smelter Look-up'!$G$4,$V1728-4,0))</f>
        <v/>
      </c>
      <c r="I1728" s="238" t="str">
        <f ca="1">IF(ISERROR($V1728),"",OFFSET('Smelter Look-up'!$H$4,$V1728-4,0))</f>
        <v/>
      </c>
      <c r="J1728" s="238" t="str">
        <f ca="1">IF(ISERROR($V1728),"",OFFSET('Smelter Look-up'!$I$4,$V1728-4,0))</f>
        <v/>
      </c>
      <c r="K1728" s="240"/>
      <c r="L1728" s="240"/>
      <c r="M1728" s="240"/>
      <c r="N1728" s="240"/>
      <c r="O1728" s="240"/>
      <c r="P1728" s="239"/>
      <c r="Q1728" s="241"/>
      <c r="R1728" s="236" t="str">
        <f ca="1">IF(ISERROR($V1728),"",OFFSET('Smelter Look-up'!$C$4,$V1728-4,0)&amp;"")</f>
        <v/>
      </c>
      <c r="S1728" s="250" t="str">
        <f t="shared" ca="1" si="81"/>
        <v/>
      </c>
      <c r="T1728" s="250" t="str">
        <f ca="1">IF(B1728="","",IF(ISERROR(MATCH($J1728,SorP!$B$1:$B$6230,0)),"",INDIRECT("'SorP'!$A$"&amp;MATCH($J1728,SorP!$B$1:$B$6230,0))))</f>
        <v/>
      </c>
      <c r="U1728" s="280"/>
      <c r="V1728" s="281" t="e">
        <f>IF(C1728="",NA(),MATCH($B1728&amp;$C1728,'Smelter Look-up'!$J:$J,0))</f>
        <v>#N/A</v>
      </c>
      <c r="W1728" s="282"/>
      <c r="X1728" s="282">
        <f t="shared" ca="1" si="82"/>
        <v>0</v>
      </c>
      <c r="Y1728" s="282"/>
      <c r="Z1728" s="282"/>
      <c r="AB1728" s="284" t="str">
        <f t="shared" si="83"/>
        <v/>
      </c>
    </row>
    <row r="1729" spans="1:28" s="283" customFormat="1" ht="20.25">
      <c r="A1729" s="235"/>
      <c r="B1729" s="236" t="str">
        <f>IF(LEN(A1729)=0,"",INDEX('Smelter Look-up'!$A:$A,MATCH($A1729,'Smelter Look-up'!$E:$E,0)))</f>
        <v/>
      </c>
      <c r="C1729" s="242" t="str">
        <f>IF(LEN(A1729)=0,"",INDEX('Smelter Look-up'!$C:$C,MATCH($A1729,'Smelter Look-up'!$E:$E,0)))</f>
        <v/>
      </c>
      <c r="D1729" s="236"/>
      <c r="E1729" s="236" t="str">
        <f ca="1">IF(ISERROR($V1729),"",OFFSET('Smelter Look-up'!$D$4,$V1729-4,0)&amp;"")</f>
        <v/>
      </c>
      <c r="F1729" s="236" t="str">
        <f ca="1">IF(ISERROR($V1729),"",OFFSET('Smelter Look-up'!$E$4,$V1729-4,0))</f>
        <v/>
      </c>
      <c r="G1729" s="236" t="str">
        <f ca="1">IF(C1729=$X$4,"Enter smelter details", IF(ISERROR($V1729),"",OFFSET('Smelter Look-up'!$F$4,$V1729-4,0)))</f>
        <v/>
      </c>
      <c r="H1729" s="237" t="str">
        <f ca="1">IF(ISERROR($V1729),"",OFFSET('Smelter Look-up'!$G$4,$V1729-4,0))</f>
        <v/>
      </c>
      <c r="I1729" s="238" t="str">
        <f ca="1">IF(ISERROR($V1729),"",OFFSET('Smelter Look-up'!$H$4,$V1729-4,0))</f>
        <v/>
      </c>
      <c r="J1729" s="238" t="str">
        <f ca="1">IF(ISERROR($V1729),"",OFFSET('Smelter Look-up'!$I$4,$V1729-4,0))</f>
        <v/>
      </c>
      <c r="K1729" s="240"/>
      <c r="L1729" s="240"/>
      <c r="M1729" s="240"/>
      <c r="N1729" s="240"/>
      <c r="O1729" s="240"/>
      <c r="P1729" s="239"/>
      <c r="Q1729" s="241"/>
      <c r="R1729" s="236" t="str">
        <f ca="1">IF(ISERROR($V1729),"",OFFSET('Smelter Look-up'!$C$4,$V1729-4,0)&amp;"")</f>
        <v/>
      </c>
      <c r="S1729" s="250" t="str">
        <f t="shared" ca="1" si="81"/>
        <v/>
      </c>
      <c r="T1729" s="250" t="str">
        <f ca="1">IF(B1729="","",IF(ISERROR(MATCH($J1729,SorP!$B$1:$B$6230,0)),"",INDIRECT("'SorP'!$A$"&amp;MATCH($J1729,SorP!$B$1:$B$6230,0))))</f>
        <v/>
      </c>
      <c r="U1729" s="280"/>
      <c r="V1729" s="281" t="e">
        <f>IF(C1729="",NA(),MATCH($B1729&amp;$C1729,'Smelter Look-up'!$J:$J,0))</f>
        <v>#N/A</v>
      </c>
      <c r="W1729" s="282"/>
      <c r="X1729" s="282">
        <f t="shared" ca="1" si="82"/>
        <v>0</v>
      </c>
      <c r="Y1729" s="282"/>
      <c r="Z1729" s="282"/>
      <c r="AB1729" s="284" t="str">
        <f t="shared" si="83"/>
        <v/>
      </c>
    </row>
    <row r="1730" spans="1:28" s="283" customFormat="1" ht="20.25">
      <c r="A1730" s="235"/>
      <c r="B1730" s="236" t="str">
        <f>IF(LEN(A1730)=0,"",INDEX('Smelter Look-up'!$A:$A,MATCH($A1730,'Smelter Look-up'!$E:$E,0)))</f>
        <v/>
      </c>
      <c r="C1730" s="242" t="str">
        <f>IF(LEN(A1730)=0,"",INDEX('Smelter Look-up'!$C:$C,MATCH($A1730,'Smelter Look-up'!$E:$E,0)))</f>
        <v/>
      </c>
      <c r="D1730" s="236"/>
      <c r="E1730" s="236" t="str">
        <f ca="1">IF(ISERROR($V1730),"",OFFSET('Smelter Look-up'!$D$4,$V1730-4,0)&amp;"")</f>
        <v/>
      </c>
      <c r="F1730" s="236" t="str">
        <f ca="1">IF(ISERROR($V1730),"",OFFSET('Smelter Look-up'!$E$4,$V1730-4,0))</f>
        <v/>
      </c>
      <c r="G1730" s="236" t="str">
        <f ca="1">IF(C1730=$X$4,"Enter smelter details", IF(ISERROR($V1730),"",OFFSET('Smelter Look-up'!$F$4,$V1730-4,0)))</f>
        <v/>
      </c>
      <c r="H1730" s="237" t="str">
        <f ca="1">IF(ISERROR($V1730),"",OFFSET('Smelter Look-up'!$G$4,$V1730-4,0))</f>
        <v/>
      </c>
      <c r="I1730" s="238" t="str">
        <f ca="1">IF(ISERROR($V1730),"",OFFSET('Smelter Look-up'!$H$4,$V1730-4,0))</f>
        <v/>
      </c>
      <c r="J1730" s="238" t="str">
        <f ca="1">IF(ISERROR($V1730),"",OFFSET('Smelter Look-up'!$I$4,$V1730-4,0))</f>
        <v/>
      </c>
      <c r="K1730" s="240"/>
      <c r="L1730" s="240"/>
      <c r="M1730" s="240"/>
      <c r="N1730" s="240"/>
      <c r="O1730" s="240"/>
      <c r="P1730" s="239"/>
      <c r="Q1730" s="241"/>
      <c r="R1730" s="236" t="str">
        <f ca="1">IF(ISERROR($V1730),"",OFFSET('Smelter Look-up'!$C$4,$V1730-4,0)&amp;"")</f>
        <v/>
      </c>
      <c r="S1730" s="250" t="str">
        <f t="shared" ca="1" si="81"/>
        <v/>
      </c>
      <c r="T1730" s="250" t="str">
        <f ca="1">IF(B1730="","",IF(ISERROR(MATCH($J1730,SorP!$B$1:$B$6230,0)),"",INDIRECT("'SorP'!$A$"&amp;MATCH($J1730,SorP!$B$1:$B$6230,0))))</f>
        <v/>
      </c>
      <c r="U1730" s="280"/>
      <c r="V1730" s="281" t="e">
        <f>IF(C1730="",NA(),MATCH($B1730&amp;$C1730,'Smelter Look-up'!$J:$J,0))</f>
        <v>#N/A</v>
      </c>
      <c r="W1730" s="282"/>
      <c r="X1730" s="282">
        <f t="shared" ca="1" si="82"/>
        <v>0</v>
      </c>
      <c r="Y1730" s="282"/>
      <c r="Z1730" s="282"/>
      <c r="AB1730" s="284" t="str">
        <f t="shared" si="83"/>
        <v/>
      </c>
    </row>
    <row r="1731" spans="1:28" s="283" customFormat="1" ht="20.25">
      <c r="A1731" s="235"/>
      <c r="B1731" s="236" t="str">
        <f>IF(LEN(A1731)=0,"",INDEX('Smelter Look-up'!$A:$A,MATCH($A1731,'Smelter Look-up'!$E:$E,0)))</f>
        <v/>
      </c>
      <c r="C1731" s="242" t="str">
        <f>IF(LEN(A1731)=0,"",INDEX('Smelter Look-up'!$C:$C,MATCH($A1731,'Smelter Look-up'!$E:$E,0)))</f>
        <v/>
      </c>
      <c r="D1731" s="236"/>
      <c r="E1731" s="236" t="str">
        <f ca="1">IF(ISERROR($V1731),"",OFFSET('Smelter Look-up'!$D$4,$V1731-4,0)&amp;"")</f>
        <v/>
      </c>
      <c r="F1731" s="236" t="str">
        <f ca="1">IF(ISERROR($V1731),"",OFFSET('Smelter Look-up'!$E$4,$V1731-4,0))</f>
        <v/>
      </c>
      <c r="G1731" s="236" t="str">
        <f ca="1">IF(C1731=$X$4,"Enter smelter details", IF(ISERROR($V1731),"",OFFSET('Smelter Look-up'!$F$4,$V1731-4,0)))</f>
        <v/>
      </c>
      <c r="H1731" s="237" t="str">
        <f ca="1">IF(ISERROR($V1731),"",OFFSET('Smelter Look-up'!$G$4,$V1731-4,0))</f>
        <v/>
      </c>
      <c r="I1731" s="238" t="str">
        <f ca="1">IF(ISERROR($V1731),"",OFFSET('Smelter Look-up'!$H$4,$V1731-4,0))</f>
        <v/>
      </c>
      <c r="J1731" s="238" t="str">
        <f ca="1">IF(ISERROR($V1731),"",OFFSET('Smelter Look-up'!$I$4,$V1731-4,0))</f>
        <v/>
      </c>
      <c r="K1731" s="240"/>
      <c r="L1731" s="240"/>
      <c r="M1731" s="240"/>
      <c r="N1731" s="240"/>
      <c r="O1731" s="240"/>
      <c r="P1731" s="239"/>
      <c r="Q1731" s="241"/>
      <c r="R1731" s="236" t="str">
        <f ca="1">IF(ISERROR($V1731),"",OFFSET('Smelter Look-up'!$C$4,$V1731-4,0)&amp;"")</f>
        <v/>
      </c>
      <c r="S1731" s="250" t="str">
        <f t="shared" ca="1" si="81"/>
        <v/>
      </c>
      <c r="T1731" s="250" t="str">
        <f ca="1">IF(B1731="","",IF(ISERROR(MATCH($J1731,SorP!$B$1:$B$6230,0)),"",INDIRECT("'SorP'!$A$"&amp;MATCH($J1731,SorP!$B$1:$B$6230,0))))</f>
        <v/>
      </c>
      <c r="U1731" s="280"/>
      <c r="V1731" s="281" t="e">
        <f>IF(C1731="",NA(),MATCH($B1731&amp;$C1731,'Smelter Look-up'!$J:$J,0))</f>
        <v>#N/A</v>
      </c>
      <c r="W1731" s="282"/>
      <c r="X1731" s="282">
        <f t="shared" ca="1" si="82"/>
        <v>0</v>
      </c>
      <c r="Y1731" s="282"/>
      <c r="Z1731" s="282"/>
      <c r="AB1731" s="284" t="str">
        <f t="shared" si="83"/>
        <v/>
      </c>
    </row>
    <row r="1732" spans="1:28" s="283" customFormat="1" ht="20.25">
      <c r="A1732" s="235"/>
      <c r="B1732" s="236" t="str">
        <f>IF(LEN(A1732)=0,"",INDEX('Smelter Look-up'!$A:$A,MATCH($A1732,'Smelter Look-up'!$E:$E,0)))</f>
        <v/>
      </c>
      <c r="C1732" s="242" t="str">
        <f>IF(LEN(A1732)=0,"",INDEX('Smelter Look-up'!$C:$C,MATCH($A1732,'Smelter Look-up'!$E:$E,0)))</f>
        <v/>
      </c>
      <c r="D1732" s="236"/>
      <c r="E1732" s="236" t="str">
        <f ca="1">IF(ISERROR($V1732),"",OFFSET('Smelter Look-up'!$D$4,$V1732-4,0)&amp;"")</f>
        <v/>
      </c>
      <c r="F1732" s="236" t="str">
        <f ca="1">IF(ISERROR($V1732),"",OFFSET('Smelter Look-up'!$E$4,$V1732-4,0))</f>
        <v/>
      </c>
      <c r="G1732" s="236" t="str">
        <f ca="1">IF(C1732=$X$4,"Enter smelter details", IF(ISERROR($V1732),"",OFFSET('Smelter Look-up'!$F$4,$V1732-4,0)))</f>
        <v/>
      </c>
      <c r="H1732" s="237" t="str">
        <f ca="1">IF(ISERROR($V1732),"",OFFSET('Smelter Look-up'!$G$4,$V1732-4,0))</f>
        <v/>
      </c>
      <c r="I1732" s="238" t="str">
        <f ca="1">IF(ISERROR($V1732),"",OFFSET('Smelter Look-up'!$H$4,$V1732-4,0))</f>
        <v/>
      </c>
      <c r="J1732" s="238" t="str">
        <f ca="1">IF(ISERROR($V1732),"",OFFSET('Smelter Look-up'!$I$4,$V1732-4,0))</f>
        <v/>
      </c>
      <c r="K1732" s="240"/>
      <c r="L1732" s="240"/>
      <c r="M1732" s="240"/>
      <c r="N1732" s="240"/>
      <c r="O1732" s="240"/>
      <c r="P1732" s="239"/>
      <c r="Q1732" s="241"/>
      <c r="R1732" s="236" t="str">
        <f ca="1">IF(ISERROR($V1732),"",OFFSET('Smelter Look-up'!$C$4,$V1732-4,0)&amp;"")</f>
        <v/>
      </c>
      <c r="S1732" s="250" t="str">
        <f t="shared" ca="1" si="81"/>
        <v/>
      </c>
      <c r="T1732" s="250" t="str">
        <f ca="1">IF(B1732="","",IF(ISERROR(MATCH($J1732,SorP!$B$1:$B$6230,0)),"",INDIRECT("'SorP'!$A$"&amp;MATCH($J1732,SorP!$B$1:$B$6230,0))))</f>
        <v/>
      </c>
      <c r="U1732" s="280"/>
      <c r="V1732" s="281" t="e">
        <f>IF(C1732="",NA(),MATCH($B1732&amp;$C1732,'Smelter Look-up'!$J:$J,0))</f>
        <v>#N/A</v>
      </c>
      <c r="W1732" s="282"/>
      <c r="X1732" s="282">
        <f t="shared" ca="1" si="82"/>
        <v>0</v>
      </c>
      <c r="Y1732" s="282"/>
      <c r="Z1732" s="282"/>
      <c r="AB1732" s="284" t="str">
        <f t="shared" si="83"/>
        <v/>
      </c>
    </row>
    <row r="1733" spans="1:28" s="283" customFormat="1" ht="20.25">
      <c r="A1733" s="235"/>
      <c r="B1733" s="236" t="str">
        <f>IF(LEN(A1733)=0,"",INDEX('Smelter Look-up'!$A:$A,MATCH($A1733,'Smelter Look-up'!$E:$E,0)))</f>
        <v/>
      </c>
      <c r="C1733" s="242" t="str">
        <f>IF(LEN(A1733)=0,"",INDEX('Smelter Look-up'!$C:$C,MATCH($A1733,'Smelter Look-up'!$E:$E,0)))</f>
        <v/>
      </c>
      <c r="D1733" s="236"/>
      <c r="E1733" s="236" t="str">
        <f ca="1">IF(ISERROR($V1733),"",OFFSET('Smelter Look-up'!$D$4,$V1733-4,0)&amp;"")</f>
        <v/>
      </c>
      <c r="F1733" s="236" t="str">
        <f ca="1">IF(ISERROR($V1733),"",OFFSET('Smelter Look-up'!$E$4,$V1733-4,0))</f>
        <v/>
      </c>
      <c r="G1733" s="236" t="str">
        <f ca="1">IF(C1733=$X$4,"Enter smelter details", IF(ISERROR($V1733),"",OFFSET('Smelter Look-up'!$F$4,$V1733-4,0)))</f>
        <v/>
      </c>
      <c r="H1733" s="237" t="str">
        <f ca="1">IF(ISERROR($V1733),"",OFFSET('Smelter Look-up'!$G$4,$V1733-4,0))</f>
        <v/>
      </c>
      <c r="I1733" s="238" t="str">
        <f ca="1">IF(ISERROR($V1733),"",OFFSET('Smelter Look-up'!$H$4,$V1733-4,0))</f>
        <v/>
      </c>
      <c r="J1733" s="238" t="str">
        <f ca="1">IF(ISERROR($V1733),"",OFFSET('Smelter Look-up'!$I$4,$V1733-4,0))</f>
        <v/>
      </c>
      <c r="K1733" s="240"/>
      <c r="L1733" s="240"/>
      <c r="M1733" s="240"/>
      <c r="N1733" s="240"/>
      <c r="O1733" s="240"/>
      <c r="P1733" s="239"/>
      <c r="Q1733" s="241"/>
      <c r="R1733" s="236" t="str">
        <f ca="1">IF(ISERROR($V1733),"",OFFSET('Smelter Look-up'!$C$4,$V1733-4,0)&amp;"")</f>
        <v/>
      </c>
      <c r="S1733" s="250" t="str">
        <f t="shared" ca="1" si="81"/>
        <v/>
      </c>
      <c r="T1733" s="250" t="str">
        <f ca="1">IF(B1733="","",IF(ISERROR(MATCH($J1733,SorP!$B$1:$B$6230,0)),"",INDIRECT("'SorP'!$A$"&amp;MATCH($J1733,SorP!$B$1:$B$6230,0))))</f>
        <v/>
      </c>
      <c r="U1733" s="280"/>
      <c r="V1733" s="281" t="e">
        <f>IF(C1733="",NA(),MATCH($B1733&amp;$C1733,'Smelter Look-up'!$J:$J,0))</f>
        <v>#N/A</v>
      </c>
      <c r="W1733" s="282"/>
      <c r="X1733" s="282">
        <f t="shared" ca="1" si="82"/>
        <v>0</v>
      </c>
      <c r="Y1733" s="282"/>
      <c r="Z1733" s="282"/>
      <c r="AB1733" s="284" t="str">
        <f t="shared" si="83"/>
        <v/>
      </c>
    </row>
    <row r="1734" spans="1:28" s="283" customFormat="1" ht="20.25">
      <c r="A1734" s="235"/>
      <c r="B1734" s="236" t="str">
        <f>IF(LEN(A1734)=0,"",INDEX('Smelter Look-up'!$A:$A,MATCH($A1734,'Smelter Look-up'!$E:$E,0)))</f>
        <v/>
      </c>
      <c r="C1734" s="242" t="str">
        <f>IF(LEN(A1734)=0,"",INDEX('Smelter Look-up'!$C:$C,MATCH($A1734,'Smelter Look-up'!$E:$E,0)))</f>
        <v/>
      </c>
      <c r="D1734" s="236"/>
      <c r="E1734" s="236" t="str">
        <f ca="1">IF(ISERROR($V1734),"",OFFSET('Smelter Look-up'!$D$4,$V1734-4,0)&amp;"")</f>
        <v/>
      </c>
      <c r="F1734" s="236" t="str">
        <f ca="1">IF(ISERROR($V1734),"",OFFSET('Smelter Look-up'!$E$4,$V1734-4,0))</f>
        <v/>
      </c>
      <c r="G1734" s="236" t="str">
        <f ca="1">IF(C1734=$X$4,"Enter smelter details", IF(ISERROR($V1734),"",OFFSET('Smelter Look-up'!$F$4,$V1734-4,0)))</f>
        <v/>
      </c>
      <c r="H1734" s="237" t="str">
        <f ca="1">IF(ISERROR($V1734),"",OFFSET('Smelter Look-up'!$G$4,$V1734-4,0))</f>
        <v/>
      </c>
      <c r="I1734" s="238" t="str">
        <f ca="1">IF(ISERROR($V1734),"",OFFSET('Smelter Look-up'!$H$4,$V1734-4,0))</f>
        <v/>
      </c>
      <c r="J1734" s="238" t="str">
        <f ca="1">IF(ISERROR($V1734),"",OFFSET('Smelter Look-up'!$I$4,$V1734-4,0))</f>
        <v/>
      </c>
      <c r="K1734" s="240"/>
      <c r="L1734" s="240"/>
      <c r="M1734" s="240"/>
      <c r="N1734" s="240"/>
      <c r="O1734" s="240"/>
      <c r="P1734" s="239"/>
      <c r="Q1734" s="241"/>
      <c r="R1734" s="236" t="str">
        <f ca="1">IF(ISERROR($V1734),"",OFFSET('Smelter Look-up'!$C$4,$V1734-4,0)&amp;"")</f>
        <v/>
      </c>
      <c r="S1734" s="250" t="str">
        <f t="shared" ca="1" si="81"/>
        <v/>
      </c>
      <c r="T1734" s="250" t="str">
        <f ca="1">IF(B1734="","",IF(ISERROR(MATCH($J1734,SorP!$B$1:$B$6230,0)),"",INDIRECT("'SorP'!$A$"&amp;MATCH($J1734,SorP!$B$1:$B$6230,0))))</f>
        <v/>
      </c>
      <c r="U1734" s="280"/>
      <c r="V1734" s="281" t="e">
        <f>IF(C1734="",NA(),MATCH($B1734&amp;$C1734,'Smelter Look-up'!$J:$J,0))</f>
        <v>#N/A</v>
      </c>
      <c r="W1734" s="282"/>
      <c r="X1734" s="282">
        <f t="shared" ca="1" si="82"/>
        <v>0</v>
      </c>
      <c r="Y1734" s="282"/>
      <c r="Z1734" s="282"/>
      <c r="AB1734" s="284" t="str">
        <f t="shared" si="83"/>
        <v/>
      </c>
    </row>
    <row r="1735" spans="1:28" s="283" customFormat="1" ht="20.25">
      <c r="A1735" s="235"/>
      <c r="B1735" s="236" t="str">
        <f>IF(LEN(A1735)=0,"",INDEX('Smelter Look-up'!$A:$A,MATCH($A1735,'Smelter Look-up'!$E:$E,0)))</f>
        <v/>
      </c>
      <c r="C1735" s="242" t="str">
        <f>IF(LEN(A1735)=0,"",INDEX('Smelter Look-up'!$C:$C,MATCH($A1735,'Smelter Look-up'!$E:$E,0)))</f>
        <v/>
      </c>
      <c r="D1735" s="236"/>
      <c r="E1735" s="236" t="str">
        <f ca="1">IF(ISERROR($V1735),"",OFFSET('Smelter Look-up'!$D$4,$V1735-4,0)&amp;"")</f>
        <v/>
      </c>
      <c r="F1735" s="236" t="str">
        <f ca="1">IF(ISERROR($V1735),"",OFFSET('Smelter Look-up'!$E$4,$V1735-4,0))</f>
        <v/>
      </c>
      <c r="G1735" s="236" t="str">
        <f ca="1">IF(C1735=$X$4,"Enter smelter details", IF(ISERROR($V1735),"",OFFSET('Smelter Look-up'!$F$4,$V1735-4,0)))</f>
        <v/>
      </c>
      <c r="H1735" s="237" t="str">
        <f ca="1">IF(ISERROR($V1735),"",OFFSET('Smelter Look-up'!$G$4,$V1735-4,0))</f>
        <v/>
      </c>
      <c r="I1735" s="238" t="str">
        <f ca="1">IF(ISERROR($V1735),"",OFFSET('Smelter Look-up'!$H$4,$V1735-4,0))</f>
        <v/>
      </c>
      <c r="J1735" s="238" t="str">
        <f ca="1">IF(ISERROR($V1735),"",OFFSET('Smelter Look-up'!$I$4,$V1735-4,0))</f>
        <v/>
      </c>
      <c r="K1735" s="240"/>
      <c r="L1735" s="240"/>
      <c r="M1735" s="240"/>
      <c r="N1735" s="240"/>
      <c r="O1735" s="240"/>
      <c r="P1735" s="239"/>
      <c r="Q1735" s="241"/>
      <c r="R1735" s="236" t="str">
        <f ca="1">IF(ISERROR($V1735),"",OFFSET('Smelter Look-up'!$C$4,$V1735-4,0)&amp;"")</f>
        <v/>
      </c>
      <c r="S1735" s="250" t="str">
        <f t="shared" ca="1" si="81"/>
        <v/>
      </c>
      <c r="T1735" s="250" t="str">
        <f ca="1">IF(B1735="","",IF(ISERROR(MATCH($J1735,SorP!$B$1:$B$6230,0)),"",INDIRECT("'SorP'!$A$"&amp;MATCH($J1735,SorP!$B$1:$B$6230,0))))</f>
        <v/>
      </c>
      <c r="U1735" s="280"/>
      <c r="V1735" s="281" t="e">
        <f>IF(C1735="",NA(),MATCH($B1735&amp;$C1735,'Smelter Look-up'!$J:$J,0))</f>
        <v>#N/A</v>
      </c>
      <c r="W1735" s="282"/>
      <c r="X1735" s="282">
        <f t="shared" ca="1" si="82"/>
        <v>0</v>
      </c>
      <c r="Y1735" s="282"/>
      <c r="Z1735" s="282"/>
      <c r="AB1735" s="284" t="str">
        <f t="shared" si="83"/>
        <v/>
      </c>
    </row>
    <row r="1736" spans="1:28" s="283" customFormat="1" ht="20.25">
      <c r="A1736" s="235"/>
      <c r="B1736" s="236" t="str">
        <f>IF(LEN(A1736)=0,"",INDEX('Smelter Look-up'!$A:$A,MATCH($A1736,'Smelter Look-up'!$E:$E,0)))</f>
        <v/>
      </c>
      <c r="C1736" s="242" t="str">
        <f>IF(LEN(A1736)=0,"",INDEX('Smelter Look-up'!$C:$C,MATCH($A1736,'Smelter Look-up'!$E:$E,0)))</f>
        <v/>
      </c>
      <c r="D1736" s="236"/>
      <c r="E1736" s="236" t="str">
        <f ca="1">IF(ISERROR($V1736),"",OFFSET('Smelter Look-up'!$D$4,$V1736-4,0)&amp;"")</f>
        <v/>
      </c>
      <c r="F1736" s="236" t="str">
        <f ca="1">IF(ISERROR($V1736),"",OFFSET('Smelter Look-up'!$E$4,$V1736-4,0))</f>
        <v/>
      </c>
      <c r="G1736" s="236" t="str">
        <f ca="1">IF(C1736=$X$4,"Enter smelter details", IF(ISERROR($V1736),"",OFFSET('Smelter Look-up'!$F$4,$V1736-4,0)))</f>
        <v/>
      </c>
      <c r="H1736" s="237" t="str">
        <f ca="1">IF(ISERROR($V1736),"",OFFSET('Smelter Look-up'!$G$4,$V1736-4,0))</f>
        <v/>
      </c>
      <c r="I1736" s="238" t="str">
        <f ca="1">IF(ISERROR($V1736),"",OFFSET('Smelter Look-up'!$H$4,$V1736-4,0))</f>
        <v/>
      </c>
      <c r="J1736" s="238" t="str">
        <f ca="1">IF(ISERROR($V1736),"",OFFSET('Smelter Look-up'!$I$4,$V1736-4,0))</f>
        <v/>
      </c>
      <c r="K1736" s="240"/>
      <c r="L1736" s="240"/>
      <c r="M1736" s="240"/>
      <c r="N1736" s="240"/>
      <c r="O1736" s="240"/>
      <c r="P1736" s="239"/>
      <c r="Q1736" s="241"/>
      <c r="R1736" s="236" t="str">
        <f ca="1">IF(ISERROR($V1736),"",OFFSET('Smelter Look-up'!$C$4,$V1736-4,0)&amp;"")</f>
        <v/>
      </c>
      <c r="S1736" s="250" t="str">
        <f t="shared" ca="1" si="81"/>
        <v/>
      </c>
      <c r="T1736" s="250" t="str">
        <f ca="1">IF(B1736="","",IF(ISERROR(MATCH($J1736,SorP!$B$1:$B$6230,0)),"",INDIRECT("'SorP'!$A$"&amp;MATCH($J1736,SorP!$B$1:$B$6230,0))))</f>
        <v/>
      </c>
      <c r="U1736" s="280"/>
      <c r="V1736" s="281" t="e">
        <f>IF(C1736="",NA(),MATCH($B1736&amp;$C1736,'Smelter Look-up'!$J:$J,0))</f>
        <v>#N/A</v>
      </c>
      <c r="W1736" s="282"/>
      <c r="X1736" s="282">
        <f t="shared" ca="1" si="82"/>
        <v>0</v>
      </c>
      <c r="Y1736" s="282"/>
      <c r="Z1736" s="282"/>
      <c r="AB1736" s="284" t="str">
        <f t="shared" si="83"/>
        <v/>
      </c>
    </row>
    <row r="1737" spans="1:28" s="283" customFormat="1" ht="20.25">
      <c r="A1737" s="235"/>
      <c r="B1737" s="236" t="str">
        <f>IF(LEN(A1737)=0,"",INDEX('Smelter Look-up'!$A:$A,MATCH($A1737,'Smelter Look-up'!$E:$E,0)))</f>
        <v/>
      </c>
      <c r="C1737" s="242" t="str">
        <f>IF(LEN(A1737)=0,"",INDEX('Smelter Look-up'!$C:$C,MATCH($A1737,'Smelter Look-up'!$E:$E,0)))</f>
        <v/>
      </c>
      <c r="D1737" s="236"/>
      <c r="E1737" s="236" t="str">
        <f ca="1">IF(ISERROR($V1737),"",OFFSET('Smelter Look-up'!$D$4,$V1737-4,0)&amp;"")</f>
        <v/>
      </c>
      <c r="F1737" s="236" t="str">
        <f ca="1">IF(ISERROR($V1737),"",OFFSET('Smelter Look-up'!$E$4,$V1737-4,0))</f>
        <v/>
      </c>
      <c r="G1737" s="236" t="str">
        <f ca="1">IF(C1737=$X$4,"Enter smelter details", IF(ISERROR($V1737),"",OFFSET('Smelter Look-up'!$F$4,$V1737-4,0)))</f>
        <v/>
      </c>
      <c r="H1737" s="237" t="str">
        <f ca="1">IF(ISERROR($V1737),"",OFFSET('Smelter Look-up'!$G$4,$V1737-4,0))</f>
        <v/>
      </c>
      <c r="I1737" s="238" t="str">
        <f ca="1">IF(ISERROR($V1737),"",OFFSET('Smelter Look-up'!$H$4,$V1737-4,0))</f>
        <v/>
      </c>
      <c r="J1737" s="238" t="str">
        <f ca="1">IF(ISERROR($V1737),"",OFFSET('Smelter Look-up'!$I$4,$V1737-4,0))</f>
        <v/>
      </c>
      <c r="K1737" s="240"/>
      <c r="L1737" s="240"/>
      <c r="M1737" s="240"/>
      <c r="N1737" s="240"/>
      <c r="O1737" s="240"/>
      <c r="P1737" s="239"/>
      <c r="Q1737" s="241"/>
      <c r="R1737" s="236" t="str">
        <f ca="1">IF(ISERROR($V1737),"",OFFSET('Smelter Look-up'!$C$4,$V1737-4,0)&amp;"")</f>
        <v/>
      </c>
      <c r="S1737" s="250" t="str">
        <f t="shared" ca="1" si="81"/>
        <v/>
      </c>
      <c r="T1737" s="250" t="str">
        <f ca="1">IF(B1737="","",IF(ISERROR(MATCH($J1737,SorP!$B$1:$B$6230,0)),"",INDIRECT("'SorP'!$A$"&amp;MATCH($J1737,SorP!$B$1:$B$6230,0))))</f>
        <v/>
      </c>
      <c r="U1737" s="280"/>
      <c r="V1737" s="281" t="e">
        <f>IF(C1737="",NA(),MATCH($B1737&amp;$C1737,'Smelter Look-up'!$J:$J,0))</f>
        <v>#N/A</v>
      </c>
      <c r="W1737" s="282"/>
      <c r="X1737" s="282">
        <f t="shared" ca="1" si="82"/>
        <v>0</v>
      </c>
      <c r="Y1737" s="282"/>
      <c r="Z1737" s="282"/>
      <c r="AB1737" s="284" t="str">
        <f t="shared" si="83"/>
        <v/>
      </c>
    </row>
    <row r="1738" spans="1:28" s="283" customFormat="1" ht="20.25">
      <c r="A1738" s="235"/>
      <c r="B1738" s="236" t="str">
        <f>IF(LEN(A1738)=0,"",INDEX('Smelter Look-up'!$A:$A,MATCH($A1738,'Smelter Look-up'!$E:$E,0)))</f>
        <v/>
      </c>
      <c r="C1738" s="242" t="str">
        <f>IF(LEN(A1738)=0,"",INDEX('Smelter Look-up'!$C:$C,MATCH($A1738,'Smelter Look-up'!$E:$E,0)))</f>
        <v/>
      </c>
      <c r="D1738" s="236"/>
      <c r="E1738" s="236" t="str">
        <f ca="1">IF(ISERROR($V1738),"",OFFSET('Smelter Look-up'!$D$4,$V1738-4,0)&amp;"")</f>
        <v/>
      </c>
      <c r="F1738" s="236" t="str">
        <f ca="1">IF(ISERROR($V1738),"",OFFSET('Smelter Look-up'!$E$4,$V1738-4,0))</f>
        <v/>
      </c>
      <c r="G1738" s="236" t="str">
        <f ca="1">IF(C1738=$X$4,"Enter smelter details", IF(ISERROR($V1738),"",OFFSET('Smelter Look-up'!$F$4,$V1738-4,0)))</f>
        <v/>
      </c>
      <c r="H1738" s="237" t="str">
        <f ca="1">IF(ISERROR($V1738),"",OFFSET('Smelter Look-up'!$G$4,$V1738-4,0))</f>
        <v/>
      </c>
      <c r="I1738" s="238" t="str">
        <f ca="1">IF(ISERROR($V1738),"",OFFSET('Smelter Look-up'!$H$4,$V1738-4,0))</f>
        <v/>
      </c>
      <c r="J1738" s="238" t="str">
        <f ca="1">IF(ISERROR($V1738),"",OFFSET('Smelter Look-up'!$I$4,$V1738-4,0))</f>
        <v/>
      </c>
      <c r="K1738" s="240"/>
      <c r="L1738" s="240"/>
      <c r="M1738" s="240"/>
      <c r="N1738" s="240"/>
      <c r="O1738" s="240"/>
      <c r="P1738" s="239"/>
      <c r="Q1738" s="241"/>
      <c r="R1738" s="236" t="str">
        <f ca="1">IF(ISERROR($V1738),"",OFFSET('Smelter Look-up'!$C$4,$V1738-4,0)&amp;"")</f>
        <v/>
      </c>
      <c r="S1738" s="250" t="str">
        <f t="shared" ca="1" si="81"/>
        <v/>
      </c>
      <c r="T1738" s="250" t="str">
        <f ca="1">IF(B1738="","",IF(ISERROR(MATCH($J1738,SorP!$B$1:$B$6230,0)),"",INDIRECT("'SorP'!$A$"&amp;MATCH($J1738,SorP!$B$1:$B$6230,0))))</f>
        <v/>
      </c>
      <c r="U1738" s="280"/>
      <c r="V1738" s="281" t="e">
        <f>IF(C1738="",NA(),MATCH($B1738&amp;$C1738,'Smelter Look-up'!$J:$J,0))</f>
        <v>#N/A</v>
      </c>
      <c r="W1738" s="282"/>
      <c r="X1738" s="282">
        <f t="shared" ca="1" si="82"/>
        <v>0</v>
      </c>
      <c r="Y1738" s="282"/>
      <c r="Z1738" s="282"/>
      <c r="AB1738" s="284" t="str">
        <f t="shared" si="83"/>
        <v/>
      </c>
    </row>
    <row r="1739" spans="1:28" s="283" customFormat="1" ht="20.25">
      <c r="A1739" s="235"/>
      <c r="B1739" s="236" t="str">
        <f>IF(LEN(A1739)=0,"",INDEX('Smelter Look-up'!$A:$A,MATCH($A1739,'Smelter Look-up'!$E:$E,0)))</f>
        <v/>
      </c>
      <c r="C1739" s="242" t="str">
        <f>IF(LEN(A1739)=0,"",INDEX('Smelter Look-up'!$C:$C,MATCH($A1739,'Smelter Look-up'!$E:$E,0)))</f>
        <v/>
      </c>
      <c r="D1739" s="236"/>
      <c r="E1739" s="236" t="str">
        <f ca="1">IF(ISERROR($V1739),"",OFFSET('Smelter Look-up'!$D$4,$V1739-4,0)&amp;"")</f>
        <v/>
      </c>
      <c r="F1739" s="236" t="str">
        <f ca="1">IF(ISERROR($V1739),"",OFFSET('Smelter Look-up'!$E$4,$V1739-4,0))</f>
        <v/>
      </c>
      <c r="G1739" s="236" t="str">
        <f ca="1">IF(C1739=$X$4,"Enter smelter details", IF(ISERROR($V1739),"",OFFSET('Smelter Look-up'!$F$4,$V1739-4,0)))</f>
        <v/>
      </c>
      <c r="H1739" s="237" t="str">
        <f ca="1">IF(ISERROR($V1739),"",OFFSET('Smelter Look-up'!$G$4,$V1739-4,0))</f>
        <v/>
      </c>
      <c r="I1739" s="238" t="str">
        <f ca="1">IF(ISERROR($V1739),"",OFFSET('Smelter Look-up'!$H$4,$V1739-4,0))</f>
        <v/>
      </c>
      <c r="J1739" s="238" t="str">
        <f ca="1">IF(ISERROR($V1739),"",OFFSET('Smelter Look-up'!$I$4,$V1739-4,0))</f>
        <v/>
      </c>
      <c r="K1739" s="240"/>
      <c r="L1739" s="240"/>
      <c r="M1739" s="240"/>
      <c r="N1739" s="240"/>
      <c r="O1739" s="240"/>
      <c r="P1739" s="239"/>
      <c r="Q1739" s="241"/>
      <c r="R1739" s="236" t="str">
        <f ca="1">IF(ISERROR($V1739),"",OFFSET('Smelter Look-up'!$C$4,$V1739-4,0)&amp;"")</f>
        <v/>
      </c>
      <c r="S1739" s="250" t="str">
        <f t="shared" ca="1" si="81"/>
        <v/>
      </c>
      <c r="T1739" s="250" t="str">
        <f ca="1">IF(B1739="","",IF(ISERROR(MATCH($J1739,SorP!$B$1:$B$6230,0)),"",INDIRECT("'SorP'!$A$"&amp;MATCH($J1739,SorP!$B$1:$B$6230,0))))</f>
        <v/>
      </c>
      <c r="U1739" s="280"/>
      <c r="V1739" s="281" t="e">
        <f>IF(C1739="",NA(),MATCH($B1739&amp;$C1739,'Smelter Look-up'!$J:$J,0))</f>
        <v>#N/A</v>
      </c>
      <c r="W1739" s="282"/>
      <c r="X1739" s="282">
        <f t="shared" ca="1" si="82"/>
        <v>0</v>
      </c>
      <c r="Y1739" s="282"/>
      <c r="Z1739" s="282"/>
      <c r="AB1739" s="284" t="str">
        <f t="shared" si="83"/>
        <v/>
      </c>
    </row>
    <row r="1740" spans="1:28" s="283" customFormat="1" ht="20.25">
      <c r="A1740" s="235"/>
      <c r="B1740" s="236" t="str">
        <f>IF(LEN(A1740)=0,"",INDEX('Smelter Look-up'!$A:$A,MATCH($A1740,'Smelter Look-up'!$E:$E,0)))</f>
        <v/>
      </c>
      <c r="C1740" s="242" t="str">
        <f>IF(LEN(A1740)=0,"",INDEX('Smelter Look-up'!$C:$C,MATCH($A1740,'Smelter Look-up'!$E:$E,0)))</f>
        <v/>
      </c>
      <c r="D1740" s="236"/>
      <c r="E1740" s="236" t="str">
        <f ca="1">IF(ISERROR($V1740),"",OFFSET('Smelter Look-up'!$D$4,$V1740-4,0)&amp;"")</f>
        <v/>
      </c>
      <c r="F1740" s="236" t="str">
        <f ca="1">IF(ISERROR($V1740),"",OFFSET('Smelter Look-up'!$E$4,$V1740-4,0))</f>
        <v/>
      </c>
      <c r="G1740" s="236" t="str">
        <f ca="1">IF(C1740=$X$4,"Enter smelter details", IF(ISERROR($V1740),"",OFFSET('Smelter Look-up'!$F$4,$V1740-4,0)))</f>
        <v/>
      </c>
      <c r="H1740" s="237" t="str">
        <f ca="1">IF(ISERROR($V1740),"",OFFSET('Smelter Look-up'!$G$4,$V1740-4,0))</f>
        <v/>
      </c>
      <c r="I1740" s="238" t="str">
        <f ca="1">IF(ISERROR($V1740),"",OFFSET('Smelter Look-up'!$H$4,$V1740-4,0))</f>
        <v/>
      </c>
      <c r="J1740" s="238" t="str">
        <f ca="1">IF(ISERROR($V1740),"",OFFSET('Smelter Look-up'!$I$4,$V1740-4,0))</f>
        <v/>
      </c>
      <c r="K1740" s="240"/>
      <c r="L1740" s="240"/>
      <c r="M1740" s="240"/>
      <c r="N1740" s="240"/>
      <c r="O1740" s="240"/>
      <c r="P1740" s="239"/>
      <c r="Q1740" s="241"/>
      <c r="R1740" s="236" t="str">
        <f ca="1">IF(ISERROR($V1740),"",OFFSET('Smelter Look-up'!$C$4,$V1740-4,0)&amp;"")</f>
        <v/>
      </c>
      <c r="S1740" s="250" t="str">
        <f t="shared" ca="1" si="81"/>
        <v/>
      </c>
      <c r="T1740" s="250" t="str">
        <f ca="1">IF(B1740="","",IF(ISERROR(MATCH($J1740,SorP!$B$1:$B$6230,0)),"",INDIRECT("'SorP'!$A$"&amp;MATCH($J1740,SorP!$B$1:$B$6230,0))))</f>
        <v/>
      </c>
      <c r="U1740" s="280"/>
      <c r="V1740" s="281" t="e">
        <f>IF(C1740="",NA(),MATCH($B1740&amp;$C1740,'Smelter Look-up'!$J:$J,0))</f>
        <v>#N/A</v>
      </c>
      <c r="W1740" s="282"/>
      <c r="X1740" s="282">
        <f t="shared" ca="1" si="82"/>
        <v>0</v>
      </c>
      <c r="Y1740" s="282"/>
      <c r="Z1740" s="282"/>
      <c r="AB1740" s="284" t="str">
        <f t="shared" si="83"/>
        <v/>
      </c>
    </row>
    <row r="1741" spans="1:28" s="283" customFormat="1" ht="20.25">
      <c r="A1741" s="235"/>
      <c r="B1741" s="236" t="str">
        <f>IF(LEN(A1741)=0,"",INDEX('Smelter Look-up'!$A:$A,MATCH($A1741,'Smelter Look-up'!$E:$E,0)))</f>
        <v/>
      </c>
      <c r="C1741" s="242" t="str">
        <f>IF(LEN(A1741)=0,"",INDEX('Smelter Look-up'!$C:$C,MATCH($A1741,'Smelter Look-up'!$E:$E,0)))</f>
        <v/>
      </c>
      <c r="D1741" s="236"/>
      <c r="E1741" s="236" t="str">
        <f ca="1">IF(ISERROR($V1741),"",OFFSET('Smelter Look-up'!$D$4,$V1741-4,0)&amp;"")</f>
        <v/>
      </c>
      <c r="F1741" s="236" t="str">
        <f ca="1">IF(ISERROR($V1741),"",OFFSET('Smelter Look-up'!$E$4,$V1741-4,0))</f>
        <v/>
      </c>
      <c r="G1741" s="236" t="str">
        <f ca="1">IF(C1741=$X$4,"Enter smelter details", IF(ISERROR($V1741),"",OFFSET('Smelter Look-up'!$F$4,$V1741-4,0)))</f>
        <v/>
      </c>
      <c r="H1741" s="237" t="str">
        <f ca="1">IF(ISERROR($V1741),"",OFFSET('Smelter Look-up'!$G$4,$V1741-4,0))</f>
        <v/>
      </c>
      <c r="I1741" s="238" t="str">
        <f ca="1">IF(ISERROR($V1741),"",OFFSET('Smelter Look-up'!$H$4,$V1741-4,0))</f>
        <v/>
      </c>
      <c r="J1741" s="238" t="str">
        <f ca="1">IF(ISERROR($V1741),"",OFFSET('Smelter Look-up'!$I$4,$V1741-4,0))</f>
        <v/>
      </c>
      <c r="K1741" s="240"/>
      <c r="L1741" s="240"/>
      <c r="M1741" s="240"/>
      <c r="N1741" s="240"/>
      <c r="O1741" s="240"/>
      <c r="P1741" s="239"/>
      <c r="Q1741" s="241"/>
      <c r="R1741" s="236" t="str">
        <f ca="1">IF(ISERROR($V1741),"",OFFSET('Smelter Look-up'!$C$4,$V1741-4,0)&amp;"")</f>
        <v/>
      </c>
      <c r="S1741" s="250" t="str">
        <f t="shared" ca="1" si="81"/>
        <v/>
      </c>
      <c r="T1741" s="250" t="str">
        <f ca="1">IF(B1741="","",IF(ISERROR(MATCH($J1741,SorP!$B$1:$B$6230,0)),"",INDIRECT("'SorP'!$A$"&amp;MATCH($J1741,SorP!$B$1:$B$6230,0))))</f>
        <v/>
      </c>
      <c r="U1741" s="280"/>
      <c r="V1741" s="281" t="e">
        <f>IF(C1741="",NA(),MATCH($B1741&amp;$C1741,'Smelter Look-up'!$J:$J,0))</f>
        <v>#N/A</v>
      </c>
      <c r="W1741" s="282"/>
      <c r="X1741" s="282">
        <f t="shared" ca="1" si="82"/>
        <v>0</v>
      </c>
      <c r="Y1741" s="282"/>
      <c r="Z1741" s="282"/>
      <c r="AB1741" s="284" t="str">
        <f t="shared" si="83"/>
        <v/>
      </c>
    </row>
    <row r="1742" spans="1:28" s="283" customFormat="1" ht="20.25">
      <c r="A1742" s="235"/>
      <c r="B1742" s="236" t="str">
        <f>IF(LEN(A1742)=0,"",INDEX('Smelter Look-up'!$A:$A,MATCH($A1742,'Smelter Look-up'!$E:$E,0)))</f>
        <v/>
      </c>
      <c r="C1742" s="242" t="str">
        <f>IF(LEN(A1742)=0,"",INDEX('Smelter Look-up'!$C:$C,MATCH($A1742,'Smelter Look-up'!$E:$E,0)))</f>
        <v/>
      </c>
      <c r="D1742" s="236"/>
      <c r="E1742" s="236" t="str">
        <f ca="1">IF(ISERROR($V1742),"",OFFSET('Smelter Look-up'!$D$4,$V1742-4,0)&amp;"")</f>
        <v/>
      </c>
      <c r="F1742" s="236" t="str">
        <f ca="1">IF(ISERROR($V1742),"",OFFSET('Smelter Look-up'!$E$4,$V1742-4,0))</f>
        <v/>
      </c>
      <c r="G1742" s="236" t="str">
        <f ca="1">IF(C1742=$X$4,"Enter smelter details", IF(ISERROR($V1742),"",OFFSET('Smelter Look-up'!$F$4,$V1742-4,0)))</f>
        <v/>
      </c>
      <c r="H1742" s="237" t="str">
        <f ca="1">IF(ISERROR($V1742),"",OFFSET('Smelter Look-up'!$G$4,$V1742-4,0))</f>
        <v/>
      </c>
      <c r="I1742" s="238" t="str">
        <f ca="1">IF(ISERROR($V1742),"",OFFSET('Smelter Look-up'!$H$4,$V1742-4,0))</f>
        <v/>
      </c>
      <c r="J1742" s="238" t="str">
        <f ca="1">IF(ISERROR($V1742),"",OFFSET('Smelter Look-up'!$I$4,$V1742-4,0))</f>
        <v/>
      </c>
      <c r="K1742" s="240"/>
      <c r="L1742" s="240"/>
      <c r="M1742" s="240"/>
      <c r="N1742" s="240"/>
      <c r="O1742" s="240"/>
      <c r="P1742" s="239"/>
      <c r="Q1742" s="241"/>
      <c r="R1742" s="236" t="str">
        <f ca="1">IF(ISERROR($V1742),"",OFFSET('Smelter Look-up'!$C$4,$V1742-4,0)&amp;"")</f>
        <v/>
      </c>
      <c r="S1742" s="250" t="str">
        <f t="shared" ca="1" si="81"/>
        <v/>
      </c>
      <c r="T1742" s="250" t="str">
        <f ca="1">IF(B1742="","",IF(ISERROR(MATCH($J1742,SorP!$B$1:$B$6230,0)),"",INDIRECT("'SorP'!$A$"&amp;MATCH($J1742,SorP!$B$1:$B$6230,0))))</f>
        <v/>
      </c>
      <c r="U1742" s="280"/>
      <c r="V1742" s="281" t="e">
        <f>IF(C1742="",NA(),MATCH($B1742&amp;$C1742,'Smelter Look-up'!$J:$J,0))</f>
        <v>#N/A</v>
      </c>
      <c r="W1742" s="282"/>
      <c r="X1742" s="282">
        <f t="shared" ca="1" si="82"/>
        <v>0</v>
      </c>
      <c r="Y1742" s="282"/>
      <c r="Z1742" s="282"/>
      <c r="AB1742" s="284" t="str">
        <f t="shared" si="83"/>
        <v/>
      </c>
    </row>
    <row r="1743" spans="1:28" s="283" customFormat="1" ht="20.25">
      <c r="A1743" s="235"/>
      <c r="B1743" s="236" t="str">
        <f>IF(LEN(A1743)=0,"",INDEX('Smelter Look-up'!$A:$A,MATCH($A1743,'Smelter Look-up'!$E:$E,0)))</f>
        <v/>
      </c>
      <c r="C1743" s="242" t="str">
        <f>IF(LEN(A1743)=0,"",INDEX('Smelter Look-up'!$C:$C,MATCH($A1743,'Smelter Look-up'!$E:$E,0)))</f>
        <v/>
      </c>
      <c r="D1743" s="236"/>
      <c r="E1743" s="236" t="str">
        <f ca="1">IF(ISERROR($V1743),"",OFFSET('Smelter Look-up'!$D$4,$V1743-4,0)&amp;"")</f>
        <v/>
      </c>
      <c r="F1743" s="236" t="str">
        <f ca="1">IF(ISERROR($V1743),"",OFFSET('Smelter Look-up'!$E$4,$V1743-4,0))</f>
        <v/>
      </c>
      <c r="G1743" s="236" t="str">
        <f ca="1">IF(C1743=$X$4,"Enter smelter details", IF(ISERROR($V1743),"",OFFSET('Smelter Look-up'!$F$4,$V1743-4,0)))</f>
        <v/>
      </c>
      <c r="H1743" s="237" t="str">
        <f ca="1">IF(ISERROR($V1743),"",OFFSET('Smelter Look-up'!$G$4,$V1743-4,0))</f>
        <v/>
      </c>
      <c r="I1743" s="238" t="str">
        <f ca="1">IF(ISERROR($V1743),"",OFFSET('Smelter Look-up'!$H$4,$V1743-4,0))</f>
        <v/>
      </c>
      <c r="J1743" s="238" t="str">
        <f ca="1">IF(ISERROR($V1743),"",OFFSET('Smelter Look-up'!$I$4,$V1743-4,0))</f>
        <v/>
      </c>
      <c r="K1743" s="240"/>
      <c r="L1743" s="240"/>
      <c r="M1743" s="240"/>
      <c r="N1743" s="240"/>
      <c r="O1743" s="240"/>
      <c r="P1743" s="239"/>
      <c r="Q1743" s="241"/>
      <c r="R1743" s="236" t="str">
        <f ca="1">IF(ISERROR($V1743),"",OFFSET('Smelter Look-up'!$C$4,$V1743-4,0)&amp;"")</f>
        <v/>
      </c>
      <c r="S1743" s="250" t="str">
        <f t="shared" ca="1" si="81"/>
        <v/>
      </c>
      <c r="T1743" s="250" t="str">
        <f ca="1">IF(B1743="","",IF(ISERROR(MATCH($J1743,SorP!$B$1:$B$6230,0)),"",INDIRECT("'SorP'!$A$"&amp;MATCH($J1743,SorP!$B$1:$B$6230,0))))</f>
        <v/>
      </c>
      <c r="U1743" s="280"/>
      <c r="V1743" s="281" t="e">
        <f>IF(C1743="",NA(),MATCH($B1743&amp;$C1743,'Smelter Look-up'!$J:$J,0))</f>
        <v>#N/A</v>
      </c>
      <c r="W1743" s="282"/>
      <c r="X1743" s="282">
        <f t="shared" ca="1" si="82"/>
        <v>0</v>
      </c>
      <c r="Y1743" s="282"/>
      <c r="Z1743" s="282"/>
      <c r="AB1743" s="284" t="str">
        <f t="shared" si="83"/>
        <v/>
      </c>
    </row>
    <row r="1744" spans="1:28" s="283" customFormat="1" ht="20.25">
      <c r="A1744" s="235"/>
      <c r="B1744" s="236" t="str">
        <f>IF(LEN(A1744)=0,"",INDEX('Smelter Look-up'!$A:$A,MATCH($A1744,'Smelter Look-up'!$E:$E,0)))</f>
        <v/>
      </c>
      <c r="C1744" s="242" t="str">
        <f>IF(LEN(A1744)=0,"",INDEX('Smelter Look-up'!$C:$C,MATCH($A1744,'Smelter Look-up'!$E:$E,0)))</f>
        <v/>
      </c>
      <c r="D1744" s="236"/>
      <c r="E1744" s="236" t="str">
        <f ca="1">IF(ISERROR($V1744),"",OFFSET('Smelter Look-up'!$D$4,$V1744-4,0)&amp;"")</f>
        <v/>
      </c>
      <c r="F1744" s="236" t="str">
        <f ca="1">IF(ISERROR($V1744),"",OFFSET('Smelter Look-up'!$E$4,$V1744-4,0))</f>
        <v/>
      </c>
      <c r="G1744" s="236" t="str">
        <f ca="1">IF(C1744=$X$4,"Enter smelter details", IF(ISERROR($V1744),"",OFFSET('Smelter Look-up'!$F$4,$V1744-4,0)))</f>
        <v/>
      </c>
      <c r="H1744" s="237" t="str">
        <f ca="1">IF(ISERROR($V1744),"",OFFSET('Smelter Look-up'!$G$4,$V1744-4,0))</f>
        <v/>
      </c>
      <c r="I1744" s="238" t="str">
        <f ca="1">IF(ISERROR($V1744),"",OFFSET('Smelter Look-up'!$H$4,$V1744-4,0))</f>
        <v/>
      </c>
      <c r="J1744" s="238" t="str">
        <f ca="1">IF(ISERROR($V1744),"",OFFSET('Smelter Look-up'!$I$4,$V1744-4,0))</f>
        <v/>
      </c>
      <c r="K1744" s="240"/>
      <c r="L1744" s="240"/>
      <c r="M1744" s="240"/>
      <c r="N1744" s="240"/>
      <c r="O1744" s="240"/>
      <c r="P1744" s="239"/>
      <c r="Q1744" s="241"/>
      <c r="R1744" s="236" t="str">
        <f ca="1">IF(ISERROR($V1744),"",OFFSET('Smelter Look-up'!$C$4,$V1744-4,0)&amp;"")</f>
        <v/>
      </c>
      <c r="S1744" s="250" t="str">
        <f t="shared" ca="1" si="81"/>
        <v/>
      </c>
      <c r="T1744" s="250" t="str">
        <f ca="1">IF(B1744="","",IF(ISERROR(MATCH($J1744,SorP!$B$1:$B$6230,0)),"",INDIRECT("'SorP'!$A$"&amp;MATCH($J1744,SorP!$B$1:$B$6230,0))))</f>
        <v/>
      </c>
      <c r="U1744" s="280"/>
      <c r="V1744" s="281" t="e">
        <f>IF(C1744="",NA(),MATCH($B1744&amp;$C1744,'Smelter Look-up'!$J:$J,0))</f>
        <v>#N/A</v>
      </c>
      <c r="W1744" s="282"/>
      <c r="X1744" s="282">
        <f t="shared" ca="1" si="82"/>
        <v>0</v>
      </c>
      <c r="Y1744" s="282"/>
      <c r="Z1744" s="282"/>
      <c r="AB1744" s="284" t="str">
        <f t="shared" si="83"/>
        <v/>
      </c>
    </row>
    <row r="1745" spans="1:28" s="283" customFormat="1" ht="20.25">
      <c r="A1745" s="235"/>
      <c r="B1745" s="236" t="str">
        <f>IF(LEN(A1745)=0,"",INDEX('Smelter Look-up'!$A:$A,MATCH($A1745,'Smelter Look-up'!$E:$E,0)))</f>
        <v/>
      </c>
      <c r="C1745" s="242" t="str">
        <f>IF(LEN(A1745)=0,"",INDEX('Smelter Look-up'!$C:$C,MATCH($A1745,'Smelter Look-up'!$E:$E,0)))</f>
        <v/>
      </c>
      <c r="D1745" s="236"/>
      <c r="E1745" s="236" t="str">
        <f ca="1">IF(ISERROR($V1745),"",OFFSET('Smelter Look-up'!$D$4,$V1745-4,0)&amp;"")</f>
        <v/>
      </c>
      <c r="F1745" s="236" t="str">
        <f ca="1">IF(ISERROR($V1745),"",OFFSET('Smelter Look-up'!$E$4,$V1745-4,0))</f>
        <v/>
      </c>
      <c r="G1745" s="236" t="str">
        <f ca="1">IF(C1745=$X$4,"Enter smelter details", IF(ISERROR($V1745),"",OFFSET('Smelter Look-up'!$F$4,$V1745-4,0)))</f>
        <v/>
      </c>
      <c r="H1745" s="237" t="str">
        <f ca="1">IF(ISERROR($V1745),"",OFFSET('Smelter Look-up'!$G$4,$V1745-4,0))</f>
        <v/>
      </c>
      <c r="I1745" s="238" t="str">
        <f ca="1">IF(ISERROR($V1745),"",OFFSET('Smelter Look-up'!$H$4,$V1745-4,0))</f>
        <v/>
      </c>
      <c r="J1745" s="238" t="str">
        <f ca="1">IF(ISERROR($V1745),"",OFFSET('Smelter Look-up'!$I$4,$V1745-4,0))</f>
        <v/>
      </c>
      <c r="K1745" s="240"/>
      <c r="L1745" s="240"/>
      <c r="M1745" s="240"/>
      <c r="N1745" s="240"/>
      <c r="O1745" s="240"/>
      <c r="P1745" s="239"/>
      <c r="Q1745" s="241"/>
      <c r="R1745" s="236" t="str">
        <f ca="1">IF(ISERROR($V1745),"",OFFSET('Smelter Look-up'!$C$4,$V1745-4,0)&amp;"")</f>
        <v/>
      </c>
      <c r="S1745" s="250" t="str">
        <f t="shared" ca="1" si="81"/>
        <v/>
      </c>
      <c r="T1745" s="250" t="str">
        <f ca="1">IF(B1745="","",IF(ISERROR(MATCH($J1745,SorP!$B$1:$B$6230,0)),"",INDIRECT("'SorP'!$A$"&amp;MATCH($J1745,SorP!$B$1:$B$6230,0))))</f>
        <v/>
      </c>
      <c r="U1745" s="280"/>
      <c r="V1745" s="281" t="e">
        <f>IF(C1745="",NA(),MATCH($B1745&amp;$C1745,'Smelter Look-up'!$J:$J,0))</f>
        <v>#N/A</v>
      </c>
      <c r="W1745" s="282"/>
      <c r="X1745" s="282">
        <f t="shared" ca="1" si="82"/>
        <v>0</v>
      </c>
      <c r="Y1745" s="282"/>
      <c r="Z1745" s="282"/>
      <c r="AB1745" s="284" t="str">
        <f t="shared" si="83"/>
        <v/>
      </c>
    </row>
    <row r="1746" spans="1:28" s="283" customFormat="1" ht="20.25">
      <c r="A1746" s="235"/>
      <c r="B1746" s="236" t="str">
        <f>IF(LEN(A1746)=0,"",INDEX('Smelter Look-up'!$A:$A,MATCH($A1746,'Smelter Look-up'!$E:$E,0)))</f>
        <v/>
      </c>
      <c r="C1746" s="242" t="str">
        <f>IF(LEN(A1746)=0,"",INDEX('Smelter Look-up'!$C:$C,MATCH($A1746,'Smelter Look-up'!$E:$E,0)))</f>
        <v/>
      </c>
      <c r="D1746" s="236"/>
      <c r="E1746" s="236" t="str">
        <f ca="1">IF(ISERROR($V1746),"",OFFSET('Smelter Look-up'!$D$4,$V1746-4,0)&amp;"")</f>
        <v/>
      </c>
      <c r="F1746" s="236" t="str">
        <f ca="1">IF(ISERROR($V1746),"",OFFSET('Smelter Look-up'!$E$4,$V1746-4,0))</f>
        <v/>
      </c>
      <c r="G1746" s="236" t="str">
        <f ca="1">IF(C1746=$X$4,"Enter smelter details", IF(ISERROR($V1746),"",OFFSET('Smelter Look-up'!$F$4,$V1746-4,0)))</f>
        <v/>
      </c>
      <c r="H1746" s="237" t="str">
        <f ca="1">IF(ISERROR($V1746),"",OFFSET('Smelter Look-up'!$G$4,$V1746-4,0))</f>
        <v/>
      </c>
      <c r="I1746" s="238" t="str">
        <f ca="1">IF(ISERROR($V1746),"",OFFSET('Smelter Look-up'!$H$4,$V1746-4,0))</f>
        <v/>
      </c>
      <c r="J1746" s="238" t="str">
        <f ca="1">IF(ISERROR($V1746),"",OFFSET('Smelter Look-up'!$I$4,$V1746-4,0))</f>
        <v/>
      </c>
      <c r="K1746" s="240"/>
      <c r="L1746" s="240"/>
      <c r="M1746" s="240"/>
      <c r="N1746" s="240"/>
      <c r="O1746" s="240"/>
      <c r="P1746" s="239"/>
      <c r="Q1746" s="241"/>
      <c r="R1746" s="236" t="str">
        <f ca="1">IF(ISERROR($V1746),"",OFFSET('Smelter Look-up'!$C$4,$V1746-4,0)&amp;"")</f>
        <v/>
      </c>
      <c r="S1746" s="250" t="str">
        <f t="shared" ca="1" si="81"/>
        <v/>
      </c>
      <c r="T1746" s="250" t="str">
        <f ca="1">IF(B1746="","",IF(ISERROR(MATCH($J1746,SorP!$B$1:$B$6230,0)),"",INDIRECT("'SorP'!$A$"&amp;MATCH($J1746,SorP!$B$1:$B$6230,0))))</f>
        <v/>
      </c>
      <c r="U1746" s="280"/>
      <c r="V1746" s="281" t="e">
        <f>IF(C1746="",NA(),MATCH($B1746&amp;$C1746,'Smelter Look-up'!$J:$J,0))</f>
        <v>#N/A</v>
      </c>
      <c r="W1746" s="282"/>
      <c r="X1746" s="282">
        <f t="shared" ca="1" si="82"/>
        <v>0</v>
      </c>
      <c r="Y1746" s="282"/>
      <c r="Z1746" s="282"/>
      <c r="AB1746" s="284" t="str">
        <f t="shared" si="83"/>
        <v/>
      </c>
    </row>
    <row r="1747" spans="1:28" s="283" customFormat="1" ht="20.25">
      <c r="A1747" s="235"/>
      <c r="B1747" s="236" t="str">
        <f>IF(LEN(A1747)=0,"",INDEX('Smelter Look-up'!$A:$A,MATCH($A1747,'Smelter Look-up'!$E:$E,0)))</f>
        <v/>
      </c>
      <c r="C1747" s="242" t="str">
        <f>IF(LEN(A1747)=0,"",INDEX('Smelter Look-up'!$C:$C,MATCH($A1747,'Smelter Look-up'!$E:$E,0)))</f>
        <v/>
      </c>
      <c r="D1747" s="236"/>
      <c r="E1747" s="236" t="str">
        <f ca="1">IF(ISERROR($V1747),"",OFFSET('Smelter Look-up'!$D$4,$V1747-4,0)&amp;"")</f>
        <v/>
      </c>
      <c r="F1747" s="236" t="str">
        <f ca="1">IF(ISERROR($V1747),"",OFFSET('Smelter Look-up'!$E$4,$V1747-4,0))</f>
        <v/>
      </c>
      <c r="G1747" s="236" t="str">
        <f ca="1">IF(C1747=$X$4,"Enter smelter details", IF(ISERROR($V1747),"",OFFSET('Smelter Look-up'!$F$4,$V1747-4,0)))</f>
        <v/>
      </c>
      <c r="H1747" s="237" t="str">
        <f ca="1">IF(ISERROR($V1747),"",OFFSET('Smelter Look-up'!$G$4,$V1747-4,0))</f>
        <v/>
      </c>
      <c r="I1747" s="238" t="str">
        <f ca="1">IF(ISERROR($V1747),"",OFFSET('Smelter Look-up'!$H$4,$V1747-4,0))</f>
        <v/>
      </c>
      <c r="J1747" s="238" t="str">
        <f ca="1">IF(ISERROR($V1747),"",OFFSET('Smelter Look-up'!$I$4,$V1747-4,0))</f>
        <v/>
      </c>
      <c r="K1747" s="240"/>
      <c r="L1747" s="240"/>
      <c r="M1747" s="240"/>
      <c r="N1747" s="240"/>
      <c r="O1747" s="240"/>
      <c r="P1747" s="239"/>
      <c r="Q1747" s="241"/>
      <c r="R1747" s="236" t="str">
        <f ca="1">IF(ISERROR($V1747),"",OFFSET('Smelter Look-up'!$C$4,$V1747-4,0)&amp;"")</f>
        <v/>
      </c>
      <c r="S1747" s="250" t="str">
        <f t="shared" ca="1" si="81"/>
        <v/>
      </c>
      <c r="T1747" s="250" t="str">
        <f ca="1">IF(B1747="","",IF(ISERROR(MATCH($J1747,SorP!$B$1:$B$6230,0)),"",INDIRECT("'SorP'!$A$"&amp;MATCH($J1747,SorP!$B$1:$B$6230,0))))</f>
        <v/>
      </c>
      <c r="U1747" s="280"/>
      <c r="V1747" s="281" t="e">
        <f>IF(C1747="",NA(),MATCH($B1747&amp;$C1747,'Smelter Look-up'!$J:$J,0))</f>
        <v>#N/A</v>
      </c>
      <c r="W1747" s="282"/>
      <c r="X1747" s="282">
        <f t="shared" ca="1" si="82"/>
        <v>0</v>
      </c>
      <c r="Y1747" s="282"/>
      <c r="Z1747" s="282"/>
      <c r="AB1747" s="284" t="str">
        <f t="shared" si="83"/>
        <v/>
      </c>
    </row>
    <row r="1748" spans="1:28" s="283" customFormat="1" ht="20.25">
      <c r="A1748" s="235"/>
      <c r="B1748" s="236" t="str">
        <f>IF(LEN(A1748)=0,"",INDEX('Smelter Look-up'!$A:$A,MATCH($A1748,'Smelter Look-up'!$E:$E,0)))</f>
        <v/>
      </c>
      <c r="C1748" s="242" t="str">
        <f>IF(LEN(A1748)=0,"",INDEX('Smelter Look-up'!$C:$C,MATCH($A1748,'Smelter Look-up'!$E:$E,0)))</f>
        <v/>
      </c>
      <c r="D1748" s="236"/>
      <c r="E1748" s="236" t="str">
        <f ca="1">IF(ISERROR($V1748),"",OFFSET('Smelter Look-up'!$D$4,$V1748-4,0)&amp;"")</f>
        <v/>
      </c>
      <c r="F1748" s="236" t="str">
        <f ca="1">IF(ISERROR($V1748),"",OFFSET('Smelter Look-up'!$E$4,$V1748-4,0))</f>
        <v/>
      </c>
      <c r="G1748" s="236" t="str">
        <f ca="1">IF(C1748=$X$4,"Enter smelter details", IF(ISERROR($V1748),"",OFFSET('Smelter Look-up'!$F$4,$V1748-4,0)))</f>
        <v/>
      </c>
      <c r="H1748" s="237" t="str">
        <f ca="1">IF(ISERROR($V1748),"",OFFSET('Smelter Look-up'!$G$4,$V1748-4,0))</f>
        <v/>
      </c>
      <c r="I1748" s="238" t="str">
        <f ca="1">IF(ISERROR($V1748),"",OFFSET('Smelter Look-up'!$H$4,$V1748-4,0))</f>
        <v/>
      </c>
      <c r="J1748" s="238" t="str">
        <f ca="1">IF(ISERROR($V1748),"",OFFSET('Smelter Look-up'!$I$4,$V1748-4,0))</f>
        <v/>
      </c>
      <c r="K1748" s="240"/>
      <c r="L1748" s="240"/>
      <c r="M1748" s="240"/>
      <c r="N1748" s="240"/>
      <c r="O1748" s="240"/>
      <c r="P1748" s="239"/>
      <c r="Q1748" s="241"/>
      <c r="R1748" s="236" t="str">
        <f ca="1">IF(ISERROR($V1748),"",OFFSET('Smelter Look-up'!$C$4,$V1748-4,0)&amp;"")</f>
        <v/>
      </c>
      <c r="S1748" s="250" t="str">
        <f t="shared" ca="1" si="81"/>
        <v/>
      </c>
      <c r="T1748" s="250" t="str">
        <f ca="1">IF(B1748="","",IF(ISERROR(MATCH($J1748,SorP!$B$1:$B$6230,0)),"",INDIRECT("'SorP'!$A$"&amp;MATCH($J1748,SorP!$B$1:$B$6230,0))))</f>
        <v/>
      </c>
      <c r="U1748" s="280"/>
      <c r="V1748" s="281" t="e">
        <f>IF(C1748="",NA(),MATCH($B1748&amp;$C1748,'Smelter Look-up'!$J:$J,0))</f>
        <v>#N/A</v>
      </c>
      <c r="W1748" s="282"/>
      <c r="X1748" s="282">
        <f t="shared" ca="1" si="82"/>
        <v>0</v>
      </c>
      <c r="Y1748" s="282"/>
      <c r="Z1748" s="282"/>
      <c r="AB1748" s="284" t="str">
        <f t="shared" si="83"/>
        <v/>
      </c>
    </row>
    <row r="1749" spans="1:28" s="283" customFormat="1" ht="20.25">
      <c r="A1749" s="235"/>
      <c r="B1749" s="236" t="str">
        <f>IF(LEN(A1749)=0,"",INDEX('Smelter Look-up'!$A:$A,MATCH($A1749,'Smelter Look-up'!$E:$E,0)))</f>
        <v/>
      </c>
      <c r="C1749" s="242" t="str">
        <f>IF(LEN(A1749)=0,"",INDEX('Smelter Look-up'!$C:$C,MATCH($A1749,'Smelter Look-up'!$E:$E,0)))</f>
        <v/>
      </c>
      <c r="D1749" s="236"/>
      <c r="E1749" s="236" t="str">
        <f ca="1">IF(ISERROR($V1749),"",OFFSET('Smelter Look-up'!$D$4,$V1749-4,0)&amp;"")</f>
        <v/>
      </c>
      <c r="F1749" s="236" t="str">
        <f ca="1">IF(ISERROR($V1749),"",OFFSET('Smelter Look-up'!$E$4,$V1749-4,0))</f>
        <v/>
      </c>
      <c r="G1749" s="236" t="str">
        <f ca="1">IF(C1749=$X$4,"Enter smelter details", IF(ISERROR($V1749),"",OFFSET('Smelter Look-up'!$F$4,$V1749-4,0)))</f>
        <v/>
      </c>
      <c r="H1749" s="237" t="str">
        <f ca="1">IF(ISERROR($V1749),"",OFFSET('Smelter Look-up'!$G$4,$V1749-4,0))</f>
        <v/>
      </c>
      <c r="I1749" s="238" t="str">
        <f ca="1">IF(ISERROR($V1749),"",OFFSET('Smelter Look-up'!$H$4,$V1749-4,0))</f>
        <v/>
      </c>
      <c r="J1749" s="238" t="str">
        <f ca="1">IF(ISERROR($V1749),"",OFFSET('Smelter Look-up'!$I$4,$V1749-4,0))</f>
        <v/>
      </c>
      <c r="K1749" s="240"/>
      <c r="L1749" s="240"/>
      <c r="M1749" s="240"/>
      <c r="N1749" s="240"/>
      <c r="O1749" s="240"/>
      <c r="P1749" s="239"/>
      <c r="Q1749" s="241"/>
      <c r="R1749" s="236" t="str">
        <f ca="1">IF(ISERROR($V1749),"",OFFSET('Smelter Look-up'!$C$4,$V1749-4,0)&amp;"")</f>
        <v/>
      </c>
      <c r="S1749" s="250" t="str">
        <f t="shared" ca="1" si="81"/>
        <v/>
      </c>
      <c r="T1749" s="250" t="str">
        <f ca="1">IF(B1749="","",IF(ISERROR(MATCH($J1749,SorP!$B$1:$B$6230,0)),"",INDIRECT("'SorP'!$A$"&amp;MATCH($J1749,SorP!$B$1:$B$6230,0))))</f>
        <v/>
      </c>
      <c r="U1749" s="280"/>
      <c r="V1749" s="281" t="e">
        <f>IF(C1749="",NA(),MATCH($B1749&amp;$C1749,'Smelter Look-up'!$J:$J,0))</f>
        <v>#N/A</v>
      </c>
      <c r="W1749" s="282"/>
      <c r="X1749" s="282">
        <f t="shared" ca="1" si="82"/>
        <v>0</v>
      </c>
      <c r="Y1749" s="282"/>
      <c r="Z1749" s="282"/>
      <c r="AB1749" s="284" t="str">
        <f t="shared" si="83"/>
        <v/>
      </c>
    </row>
    <row r="1750" spans="1:28" s="283" customFormat="1" ht="20.25">
      <c r="A1750" s="235"/>
      <c r="B1750" s="236" t="str">
        <f>IF(LEN(A1750)=0,"",INDEX('Smelter Look-up'!$A:$A,MATCH($A1750,'Smelter Look-up'!$E:$E,0)))</f>
        <v/>
      </c>
      <c r="C1750" s="242" t="str">
        <f>IF(LEN(A1750)=0,"",INDEX('Smelter Look-up'!$C:$C,MATCH($A1750,'Smelter Look-up'!$E:$E,0)))</f>
        <v/>
      </c>
      <c r="D1750" s="236"/>
      <c r="E1750" s="236" t="str">
        <f ca="1">IF(ISERROR($V1750),"",OFFSET('Smelter Look-up'!$D$4,$V1750-4,0)&amp;"")</f>
        <v/>
      </c>
      <c r="F1750" s="236" t="str">
        <f ca="1">IF(ISERROR($V1750),"",OFFSET('Smelter Look-up'!$E$4,$V1750-4,0))</f>
        <v/>
      </c>
      <c r="G1750" s="236" t="str">
        <f ca="1">IF(C1750=$X$4,"Enter smelter details", IF(ISERROR($V1750),"",OFFSET('Smelter Look-up'!$F$4,$V1750-4,0)))</f>
        <v/>
      </c>
      <c r="H1750" s="237" t="str">
        <f ca="1">IF(ISERROR($V1750),"",OFFSET('Smelter Look-up'!$G$4,$V1750-4,0))</f>
        <v/>
      </c>
      <c r="I1750" s="238" t="str">
        <f ca="1">IF(ISERROR($V1750),"",OFFSET('Smelter Look-up'!$H$4,$V1750-4,0))</f>
        <v/>
      </c>
      <c r="J1750" s="238" t="str">
        <f ca="1">IF(ISERROR($V1750),"",OFFSET('Smelter Look-up'!$I$4,$V1750-4,0))</f>
        <v/>
      </c>
      <c r="K1750" s="240"/>
      <c r="L1750" s="240"/>
      <c r="M1750" s="240"/>
      <c r="N1750" s="240"/>
      <c r="O1750" s="240"/>
      <c r="P1750" s="239"/>
      <c r="Q1750" s="241"/>
      <c r="R1750" s="236" t="str">
        <f ca="1">IF(ISERROR($V1750),"",OFFSET('Smelter Look-up'!$C$4,$V1750-4,0)&amp;"")</f>
        <v/>
      </c>
      <c r="S1750" s="250" t="str">
        <f t="shared" ca="1" si="81"/>
        <v/>
      </c>
      <c r="T1750" s="250" t="str">
        <f ca="1">IF(B1750="","",IF(ISERROR(MATCH($J1750,SorP!$B$1:$B$6230,0)),"",INDIRECT("'SorP'!$A$"&amp;MATCH($J1750,SorP!$B$1:$B$6230,0))))</f>
        <v/>
      </c>
      <c r="U1750" s="280"/>
      <c r="V1750" s="281" t="e">
        <f>IF(C1750="",NA(),MATCH($B1750&amp;$C1750,'Smelter Look-up'!$J:$J,0))</f>
        <v>#N/A</v>
      </c>
      <c r="W1750" s="282"/>
      <c r="X1750" s="282">
        <f t="shared" ca="1" si="82"/>
        <v>0</v>
      </c>
      <c r="Y1750" s="282"/>
      <c r="Z1750" s="282"/>
      <c r="AB1750" s="284" t="str">
        <f t="shared" si="83"/>
        <v/>
      </c>
    </row>
    <row r="1751" spans="1:28" s="283" customFormat="1" ht="20.25">
      <c r="A1751" s="235"/>
      <c r="B1751" s="236" t="str">
        <f>IF(LEN(A1751)=0,"",INDEX('Smelter Look-up'!$A:$A,MATCH($A1751,'Smelter Look-up'!$E:$E,0)))</f>
        <v/>
      </c>
      <c r="C1751" s="242" t="str">
        <f>IF(LEN(A1751)=0,"",INDEX('Smelter Look-up'!$C:$C,MATCH($A1751,'Smelter Look-up'!$E:$E,0)))</f>
        <v/>
      </c>
      <c r="D1751" s="236"/>
      <c r="E1751" s="236" t="str">
        <f ca="1">IF(ISERROR($V1751),"",OFFSET('Smelter Look-up'!$D$4,$V1751-4,0)&amp;"")</f>
        <v/>
      </c>
      <c r="F1751" s="236" t="str">
        <f ca="1">IF(ISERROR($V1751),"",OFFSET('Smelter Look-up'!$E$4,$V1751-4,0))</f>
        <v/>
      </c>
      <c r="G1751" s="236" t="str">
        <f ca="1">IF(C1751=$X$4,"Enter smelter details", IF(ISERROR($V1751),"",OFFSET('Smelter Look-up'!$F$4,$V1751-4,0)))</f>
        <v/>
      </c>
      <c r="H1751" s="237" t="str">
        <f ca="1">IF(ISERROR($V1751),"",OFFSET('Smelter Look-up'!$G$4,$V1751-4,0))</f>
        <v/>
      </c>
      <c r="I1751" s="238" t="str">
        <f ca="1">IF(ISERROR($V1751),"",OFFSET('Smelter Look-up'!$H$4,$V1751-4,0))</f>
        <v/>
      </c>
      <c r="J1751" s="238" t="str">
        <f ca="1">IF(ISERROR($V1751),"",OFFSET('Smelter Look-up'!$I$4,$V1751-4,0))</f>
        <v/>
      </c>
      <c r="K1751" s="240"/>
      <c r="L1751" s="240"/>
      <c r="M1751" s="240"/>
      <c r="N1751" s="240"/>
      <c r="O1751" s="240"/>
      <c r="P1751" s="239"/>
      <c r="Q1751" s="241"/>
      <c r="R1751" s="236" t="str">
        <f ca="1">IF(ISERROR($V1751),"",OFFSET('Smelter Look-up'!$C$4,$V1751-4,0)&amp;"")</f>
        <v/>
      </c>
      <c r="S1751" s="250" t="str">
        <f t="shared" ca="1" si="81"/>
        <v/>
      </c>
      <c r="T1751" s="250" t="str">
        <f ca="1">IF(B1751="","",IF(ISERROR(MATCH($J1751,SorP!$B$1:$B$6230,0)),"",INDIRECT("'SorP'!$A$"&amp;MATCH($J1751,SorP!$B$1:$B$6230,0))))</f>
        <v/>
      </c>
      <c r="U1751" s="280"/>
      <c r="V1751" s="281" t="e">
        <f>IF(C1751="",NA(),MATCH($B1751&amp;$C1751,'Smelter Look-up'!$J:$J,0))</f>
        <v>#N/A</v>
      </c>
      <c r="W1751" s="282"/>
      <c r="X1751" s="282">
        <f t="shared" ca="1" si="82"/>
        <v>0</v>
      </c>
      <c r="Y1751" s="282"/>
      <c r="Z1751" s="282"/>
      <c r="AB1751" s="284" t="str">
        <f t="shared" si="83"/>
        <v/>
      </c>
    </row>
    <row r="1752" spans="1:28" s="283" customFormat="1" ht="20.25">
      <c r="A1752" s="235"/>
      <c r="B1752" s="236" t="str">
        <f>IF(LEN(A1752)=0,"",INDEX('Smelter Look-up'!$A:$A,MATCH($A1752,'Smelter Look-up'!$E:$E,0)))</f>
        <v/>
      </c>
      <c r="C1752" s="242" t="str">
        <f>IF(LEN(A1752)=0,"",INDEX('Smelter Look-up'!$C:$C,MATCH($A1752,'Smelter Look-up'!$E:$E,0)))</f>
        <v/>
      </c>
      <c r="D1752" s="236"/>
      <c r="E1752" s="236" t="str">
        <f ca="1">IF(ISERROR($V1752),"",OFFSET('Smelter Look-up'!$D$4,$V1752-4,0)&amp;"")</f>
        <v/>
      </c>
      <c r="F1752" s="236" t="str">
        <f ca="1">IF(ISERROR($V1752),"",OFFSET('Smelter Look-up'!$E$4,$V1752-4,0))</f>
        <v/>
      </c>
      <c r="G1752" s="236" t="str">
        <f ca="1">IF(C1752=$X$4,"Enter smelter details", IF(ISERROR($V1752),"",OFFSET('Smelter Look-up'!$F$4,$V1752-4,0)))</f>
        <v/>
      </c>
      <c r="H1752" s="237" t="str">
        <f ca="1">IF(ISERROR($V1752),"",OFFSET('Smelter Look-up'!$G$4,$V1752-4,0))</f>
        <v/>
      </c>
      <c r="I1752" s="238" t="str">
        <f ca="1">IF(ISERROR($V1752),"",OFFSET('Smelter Look-up'!$H$4,$V1752-4,0))</f>
        <v/>
      </c>
      <c r="J1752" s="238" t="str">
        <f ca="1">IF(ISERROR($V1752),"",OFFSET('Smelter Look-up'!$I$4,$V1752-4,0))</f>
        <v/>
      </c>
      <c r="K1752" s="240"/>
      <c r="L1752" s="240"/>
      <c r="M1752" s="240"/>
      <c r="N1752" s="240"/>
      <c r="O1752" s="240"/>
      <c r="P1752" s="239"/>
      <c r="Q1752" s="241"/>
      <c r="R1752" s="236" t="str">
        <f ca="1">IF(ISERROR($V1752),"",OFFSET('Smelter Look-up'!$C$4,$V1752-4,0)&amp;"")</f>
        <v/>
      </c>
      <c r="S1752" s="250" t="str">
        <f t="shared" ca="1" si="81"/>
        <v/>
      </c>
      <c r="T1752" s="250" t="str">
        <f ca="1">IF(B1752="","",IF(ISERROR(MATCH($J1752,SorP!$B$1:$B$6230,0)),"",INDIRECT("'SorP'!$A$"&amp;MATCH($J1752,SorP!$B$1:$B$6230,0))))</f>
        <v/>
      </c>
      <c r="U1752" s="280"/>
      <c r="V1752" s="281" t="e">
        <f>IF(C1752="",NA(),MATCH($B1752&amp;$C1752,'Smelter Look-up'!$J:$J,0))</f>
        <v>#N/A</v>
      </c>
      <c r="W1752" s="282"/>
      <c r="X1752" s="282">
        <f t="shared" ca="1" si="82"/>
        <v>0</v>
      </c>
      <c r="Y1752" s="282"/>
      <c r="Z1752" s="282"/>
      <c r="AB1752" s="284" t="str">
        <f t="shared" si="83"/>
        <v/>
      </c>
    </row>
    <row r="1753" spans="1:28" s="283" customFormat="1" ht="20.25">
      <c r="A1753" s="235"/>
      <c r="B1753" s="236" t="str">
        <f>IF(LEN(A1753)=0,"",INDEX('Smelter Look-up'!$A:$A,MATCH($A1753,'Smelter Look-up'!$E:$E,0)))</f>
        <v/>
      </c>
      <c r="C1753" s="242" t="str">
        <f>IF(LEN(A1753)=0,"",INDEX('Smelter Look-up'!$C:$C,MATCH($A1753,'Smelter Look-up'!$E:$E,0)))</f>
        <v/>
      </c>
      <c r="D1753" s="236"/>
      <c r="E1753" s="236" t="str">
        <f ca="1">IF(ISERROR($V1753),"",OFFSET('Smelter Look-up'!$D$4,$V1753-4,0)&amp;"")</f>
        <v/>
      </c>
      <c r="F1753" s="236" t="str">
        <f ca="1">IF(ISERROR($V1753),"",OFFSET('Smelter Look-up'!$E$4,$V1753-4,0))</f>
        <v/>
      </c>
      <c r="G1753" s="236" t="str">
        <f ca="1">IF(C1753=$X$4,"Enter smelter details", IF(ISERROR($V1753),"",OFFSET('Smelter Look-up'!$F$4,$V1753-4,0)))</f>
        <v/>
      </c>
      <c r="H1753" s="237" t="str">
        <f ca="1">IF(ISERROR($V1753),"",OFFSET('Smelter Look-up'!$G$4,$V1753-4,0))</f>
        <v/>
      </c>
      <c r="I1753" s="238" t="str">
        <f ca="1">IF(ISERROR($V1753),"",OFFSET('Smelter Look-up'!$H$4,$V1753-4,0))</f>
        <v/>
      </c>
      <c r="J1753" s="238" t="str">
        <f ca="1">IF(ISERROR($V1753),"",OFFSET('Smelter Look-up'!$I$4,$V1753-4,0))</f>
        <v/>
      </c>
      <c r="K1753" s="240"/>
      <c r="L1753" s="240"/>
      <c r="M1753" s="240"/>
      <c r="N1753" s="240"/>
      <c r="O1753" s="240"/>
      <c r="P1753" s="239"/>
      <c r="Q1753" s="241"/>
      <c r="R1753" s="236" t="str">
        <f ca="1">IF(ISERROR($V1753),"",OFFSET('Smelter Look-up'!$C$4,$V1753-4,0)&amp;"")</f>
        <v/>
      </c>
      <c r="S1753" s="250" t="str">
        <f t="shared" ca="1" si="81"/>
        <v/>
      </c>
      <c r="T1753" s="250" t="str">
        <f ca="1">IF(B1753="","",IF(ISERROR(MATCH($J1753,SorP!$B$1:$B$6230,0)),"",INDIRECT("'SorP'!$A$"&amp;MATCH($J1753,SorP!$B$1:$B$6230,0))))</f>
        <v/>
      </c>
      <c r="U1753" s="280"/>
      <c r="V1753" s="281" t="e">
        <f>IF(C1753="",NA(),MATCH($B1753&amp;$C1753,'Smelter Look-up'!$J:$J,0))</f>
        <v>#N/A</v>
      </c>
      <c r="W1753" s="282"/>
      <c r="X1753" s="282">
        <f t="shared" ca="1" si="82"/>
        <v>0</v>
      </c>
      <c r="Y1753" s="282"/>
      <c r="Z1753" s="282"/>
      <c r="AB1753" s="284" t="str">
        <f t="shared" si="83"/>
        <v/>
      </c>
    </row>
    <row r="1754" spans="1:28" s="283" customFormat="1" ht="20.25">
      <c r="A1754" s="235"/>
      <c r="B1754" s="236" t="str">
        <f>IF(LEN(A1754)=0,"",INDEX('Smelter Look-up'!$A:$A,MATCH($A1754,'Smelter Look-up'!$E:$E,0)))</f>
        <v/>
      </c>
      <c r="C1754" s="242" t="str">
        <f>IF(LEN(A1754)=0,"",INDEX('Smelter Look-up'!$C:$C,MATCH($A1754,'Smelter Look-up'!$E:$E,0)))</f>
        <v/>
      </c>
      <c r="D1754" s="236"/>
      <c r="E1754" s="236" t="str">
        <f ca="1">IF(ISERROR($V1754),"",OFFSET('Smelter Look-up'!$D$4,$V1754-4,0)&amp;"")</f>
        <v/>
      </c>
      <c r="F1754" s="236" t="str">
        <f ca="1">IF(ISERROR($V1754),"",OFFSET('Smelter Look-up'!$E$4,$V1754-4,0))</f>
        <v/>
      </c>
      <c r="G1754" s="236" t="str">
        <f ca="1">IF(C1754=$X$4,"Enter smelter details", IF(ISERROR($V1754),"",OFFSET('Smelter Look-up'!$F$4,$V1754-4,0)))</f>
        <v/>
      </c>
      <c r="H1754" s="237" t="str">
        <f ca="1">IF(ISERROR($V1754),"",OFFSET('Smelter Look-up'!$G$4,$V1754-4,0))</f>
        <v/>
      </c>
      <c r="I1754" s="238" t="str">
        <f ca="1">IF(ISERROR($V1754),"",OFFSET('Smelter Look-up'!$H$4,$V1754-4,0))</f>
        <v/>
      </c>
      <c r="J1754" s="238" t="str">
        <f ca="1">IF(ISERROR($V1754),"",OFFSET('Smelter Look-up'!$I$4,$V1754-4,0))</f>
        <v/>
      </c>
      <c r="K1754" s="240"/>
      <c r="L1754" s="240"/>
      <c r="M1754" s="240"/>
      <c r="N1754" s="240"/>
      <c r="O1754" s="240"/>
      <c r="P1754" s="239"/>
      <c r="Q1754" s="241"/>
      <c r="R1754" s="236" t="str">
        <f ca="1">IF(ISERROR($V1754),"",OFFSET('Smelter Look-up'!$C$4,$V1754-4,0)&amp;"")</f>
        <v/>
      </c>
      <c r="S1754" s="250" t="str">
        <f t="shared" ca="1" si="81"/>
        <v/>
      </c>
      <c r="T1754" s="250" t="str">
        <f ca="1">IF(B1754="","",IF(ISERROR(MATCH($J1754,SorP!$B$1:$B$6230,0)),"",INDIRECT("'SorP'!$A$"&amp;MATCH($J1754,SorP!$B$1:$B$6230,0))))</f>
        <v/>
      </c>
      <c r="U1754" s="280"/>
      <c r="V1754" s="281" t="e">
        <f>IF(C1754="",NA(),MATCH($B1754&amp;$C1754,'Smelter Look-up'!$J:$J,0))</f>
        <v>#N/A</v>
      </c>
      <c r="W1754" s="282"/>
      <c r="X1754" s="282">
        <f t="shared" ca="1" si="82"/>
        <v>0</v>
      </c>
      <c r="Y1754" s="282"/>
      <c r="Z1754" s="282"/>
      <c r="AB1754" s="284" t="str">
        <f t="shared" si="83"/>
        <v/>
      </c>
    </row>
    <row r="1755" spans="1:28" s="283" customFormat="1" ht="20.25">
      <c r="A1755" s="235"/>
      <c r="B1755" s="236" t="str">
        <f>IF(LEN(A1755)=0,"",INDEX('Smelter Look-up'!$A:$A,MATCH($A1755,'Smelter Look-up'!$E:$E,0)))</f>
        <v/>
      </c>
      <c r="C1755" s="242" t="str">
        <f>IF(LEN(A1755)=0,"",INDEX('Smelter Look-up'!$C:$C,MATCH($A1755,'Smelter Look-up'!$E:$E,0)))</f>
        <v/>
      </c>
      <c r="D1755" s="236"/>
      <c r="E1755" s="236" t="str">
        <f ca="1">IF(ISERROR($V1755),"",OFFSET('Smelter Look-up'!$D$4,$V1755-4,0)&amp;"")</f>
        <v/>
      </c>
      <c r="F1755" s="236" t="str">
        <f ca="1">IF(ISERROR($V1755),"",OFFSET('Smelter Look-up'!$E$4,$V1755-4,0))</f>
        <v/>
      </c>
      <c r="G1755" s="236" t="str">
        <f ca="1">IF(C1755=$X$4,"Enter smelter details", IF(ISERROR($V1755),"",OFFSET('Smelter Look-up'!$F$4,$V1755-4,0)))</f>
        <v/>
      </c>
      <c r="H1755" s="237" t="str">
        <f ca="1">IF(ISERROR($V1755),"",OFFSET('Smelter Look-up'!$G$4,$V1755-4,0))</f>
        <v/>
      </c>
      <c r="I1755" s="238" t="str">
        <f ca="1">IF(ISERROR($V1755),"",OFFSET('Smelter Look-up'!$H$4,$V1755-4,0))</f>
        <v/>
      </c>
      <c r="J1755" s="238" t="str">
        <f ca="1">IF(ISERROR($V1755),"",OFFSET('Smelter Look-up'!$I$4,$V1755-4,0))</f>
        <v/>
      </c>
      <c r="K1755" s="240"/>
      <c r="L1755" s="240"/>
      <c r="M1755" s="240"/>
      <c r="N1755" s="240"/>
      <c r="O1755" s="240"/>
      <c r="P1755" s="239"/>
      <c r="Q1755" s="241"/>
      <c r="R1755" s="236" t="str">
        <f ca="1">IF(ISERROR($V1755),"",OFFSET('Smelter Look-up'!$C$4,$V1755-4,0)&amp;"")</f>
        <v/>
      </c>
      <c r="S1755" s="250" t="str">
        <f t="shared" ca="1" si="81"/>
        <v/>
      </c>
      <c r="T1755" s="250" t="str">
        <f ca="1">IF(B1755="","",IF(ISERROR(MATCH($J1755,SorP!$B$1:$B$6230,0)),"",INDIRECT("'SorP'!$A$"&amp;MATCH($J1755,SorP!$B$1:$B$6230,0))))</f>
        <v/>
      </c>
      <c r="U1755" s="280"/>
      <c r="V1755" s="281" t="e">
        <f>IF(C1755="",NA(),MATCH($B1755&amp;$C1755,'Smelter Look-up'!$J:$J,0))</f>
        <v>#N/A</v>
      </c>
      <c r="W1755" s="282"/>
      <c r="X1755" s="282">
        <f t="shared" ca="1" si="82"/>
        <v>0</v>
      </c>
      <c r="Y1755" s="282"/>
      <c r="Z1755" s="282"/>
      <c r="AB1755" s="284" t="str">
        <f t="shared" si="83"/>
        <v/>
      </c>
    </row>
    <row r="1756" spans="1:28" s="283" customFormat="1" ht="20.25">
      <c r="A1756" s="235"/>
      <c r="B1756" s="236" t="str">
        <f>IF(LEN(A1756)=0,"",INDEX('Smelter Look-up'!$A:$A,MATCH($A1756,'Smelter Look-up'!$E:$E,0)))</f>
        <v/>
      </c>
      <c r="C1756" s="242" t="str">
        <f>IF(LEN(A1756)=0,"",INDEX('Smelter Look-up'!$C:$C,MATCH($A1756,'Smelter Look-up'!$E:$E,0)))</f>
        <v/>
      </c>
      <c r="D1756" s="236"/>
      <c r="E1756" s="236" t="str">
        <f ca="1">IF(ISERROR($V1756),"",OFFSET('Smelter Look-up'!$D$4,$V1756-4,0)&amp;"")</f>
        <v/>
      </c>
      <c r="F1756" s="236" t="str">
        <f ca="1">IF(ISERROR($V1756),"",OFFSET('Smelter Look-up'!$E$4,$V1756-4,0))</f>
        <v/>
      </c>
      <c r="G1756" s="236" t="str">
        <f ca="1">IF(C1756=$X$4,"Enter smelter details", IF(ISERROR($V1756),"",OFFSET('Smelter Look-up'!$F$4,$V1756-4,0)))</f>
        <v/>
      </c>
      <c r="H1756" s="237" t="str">
        <f ca="1">IF(ISERROR($V1756),"",OFFSET('Smelter Look-up'!$G$4,$V1756-4,0))</f>
        <v/>
      </c>
      <c r="I1756" s="238" t="str">
        <f ca="1">IF(ISERROR($V1756),"",OFFSET('Smelter Look-up'!$H$4,$V1756-4,0))</f>
        <v/>
      </c>
      <c r="J1756" s="238" t="str">
        <f ca="1">IF(ISERROR($V1756),"",OFFSET('Smelter Look-up'!$I$4,$V1756-4,0))</f>
        <v/>
      </c>
      <c r="K1756" s="240"/>
      <c r="L1756" s="240"/>
      <c r="M1756" s="240"/>
      <c r="N1756" s="240"/>
      <c r="O1756" s="240"/>
      <c r="P1756" s="239"/>
      <c r="Q1756" s="241"/>
      <c r="R1756" s="236" t="str">
        <f ca="1">IF(ISERROR($V1756),"",OFFSET('Smelter Look-up'!$C$4,$V1756-4,0)&amp;"")</f>
        <v/>
      </c>
      <c r="S1756" s="250" t="str">
        <f t="shared" ca="1" si="81"/>
        <v/>
      </c>
      <c r="T1756" s="250" t="str">
        <f ca="1">IF(B1756="","",IF(ISERROR(MATCH($J1756,SorP!$B$1:$B$6230,0)),"",INDIRECT("'SorP'!$A$"&amp;MATCH($J1756,SorP!$B$1:$B$6230,0))))</f>
        <v/>
      </c>
      <c r="U1756" s="280"/>
      <c r="V1756" s="281" t="e">
        <f>IF(C1756="",NA(),MATCH($B1756&amp;$C1756,'Smelter Look-up'!$J:$J,0))</f>
        <v>#N/A</v>
      </c>
      <c r="W1756" s="282"/>
      <c r="X1756" s="282">
        <f t="shared" ca="1" si="82"/>
        <v>0</v>
      </c>
      <c r="Y1756" s="282"/>
      <c r="Z1756" s="282"/>
      <c r="AB1756" s="284" t="str">
        <f t="shared" si="83"/>
        <v/>
      </c>
    </row>
    <row r="1757" spans="1:28" s="283" customFormat="1" ht="20.25">
      <c r="A1757" s="235"/>
      <c r="B1757" s="236" t="str">
        <f>IF(LEN(A1757)=0,"",INDEX('Smelter Look-up'!$A:$A,MATCH($A1757,'Smelter Look-up'!$E:$E,0)))</f>
        <v/>
      </c>
      <c r="C1757" s="242" t="str">
        <f>IF(LEN(A1757)=0,"",INDEX('Smelter Look-up'!$C:$C,MATCH($A1757,'Smelter Look-up'!$E:$E,0)))</f>
        <v/>
      </c>
      <c r="D1757" s="236"/>
      <c r="E1757" s="236" t="str">
        <f ca="1">IF(ISERROR($V1757),"",OFFSET('Smelter Look-up'!$D$4,$V1757-4,0)&amp;"")</f>
        <v/>
      </c>
      <c r="F1757" s="236" t="str">
        <f ca="1">IF(ISERROR($V1757),"",OFFSET('Smelter Look-up'!$E$4,$V1757-4,0))</f>
        <v/>
      </c>
      <c r="G1757" s="236" t="str">
        <f ca="1">IF(C1757=$X$4,"Enter smelter details", IF(ISERROR($V1757),"",OFFSET('Smelter Look-up'!$F$4,$V1757-4,0)))</f>
        <v/>
      </c>
      <c r="H1757" s="237" t="str">
        <f ca="1">IF(ISERROR($V1757),"",OFFSET('Smelter Look-up'!$G$4,$V1757-4,0))</f>
        <v/>
      </c>
      <c r="I1757" s="238" t="str">
        <f ca="1">IF(ISERROR($V1757),"",OFFSET('Smelter Look-up'!$H$4,$V1757-4,0))</f>
        <v/>
      </c>
      <c r="J1757" s="238" t="str">
        <f ca="1">IF(ISERROR($V1757),"",OFFSET('Smelter Look-up'!$I$4,$V1757-4,0))</f>
        <v/>
      </c>
      <c r="K1757" s="240"/>
      <c r="L1757" s="240"/>
      <c r="M1757" s="240"/>
      <c r="N1757" s="240"/>
      <c r="O1757" s="240"/>
      <c r="P1757" s="239"/>
      <c r="Q1757" s="241"/>
      <c r="R1757" s="236" t="str">
        <f ca="1">IF(ISERROR($V1757),"",OFFSET('Smelter Look-up'!$C$4,$V1757-4,0)&amp;"")</f>
        <v/>
      </c>
      <c r="S1757" s="250" t="str">
        <f t="shared" ca="1" si="81"/>
        <v/>
      </c>
      <c r="T1757" s="250" t="str">
        <f ca="1">IF(B1757="","",IF(ISERROR(MATCH($J1757,SorP!$B$1:$B$6230,0)),"",INDIRECT("'SorP'!$A$"&amp;MATCH($J1757,SorP!$B$1:$B$6230,0))))</f>
        <v/>
      </c>
      <c r="U1757" s="280"/>
      <c r="V1757" s="281" t="e">
        <f>IF(C1757="",NA(),MATCH($B1757&amp;$C1757,'Smelter Look-up'!$J:$J,0))</f>
        <v>#N/A</v>
      </c>
      <c r="W1757" s="282"/>
      <c r="X1757" s="282">
        <f t="shared" ca="1" si="82"/>
        <v>0</v>
      </c>
      <c r="Y1757" s="282"/>
      <c r="Z1757" s="282"/>
      <c r="AB1757" s="284" t="str">
        <f t="shared" si="83"/>
        <v/>
      </c>
    </row>
    <row r="1758" spans="1:28" s="283" customFormat="1" ht="20.25">
      <c r="A1758" s="235"/>
      <c r="B1758" s="236" t="str">
        <f>IF(LEN(A1758)=0,"",INDEX('Smelter Look-up'!$A:$A,MATCH($A1758,'Smelter Look-up'!$E:$E,0)))</f>
        <v/>
      </c>
      <c r="C1758" s="242" t="str">
        <f>IF(LEN(A1758)=0,"",INDEX('Smelter Look-up'!$C:$C,MATCH($A1758,'Smelter Look-up'!$E:$E,0)))</f>
        <v/>
      </c>
      <c r="D1758" s="236"/>
      <c r="E1758" s="236" t="str">
        <f ca="1">IF(ISERROR($V1758),"",OFFSET('Smelter Look-up'!$D$4,$V1758-4,0)&amp;"")</f>
        <v/>
      </c>
      <c r="F1758" s="236" t="str">
        <f ca="1">IF(ISERROR($V1758),"",OFFSET('Smelter Look-up'!$E$4,$V1758-4,0))</f>
        <v/>
      </c>
      <c r="G1758" s="236" t="str">
        <f ca="1">IF(C1758=$X$4,"Enter smelter details", IF(ISERROR($V1758),"",OFFSET('Smelter Look-up'!$F$4,$V1758-4,0)))</f>
        <v/>
      </c>
      <c r="H1758" s="237" t="str">
        <f ca="1">IF(ISERROR($V1758),"",OFFSET('Smelter Look-up'!$G$4,$V1758-4,0))</f>
        <v/>
      </c>
      <c r="I1758" s="238" t="str">
        <f ca="1">IF(ISERROR($V1758),"",OFFSET('Smelter Look-up'!$H$4,$V1758-4,0))</f>
        <v/>
      </c>
      <c r="J1758" s="238" t="str">
        <f ca="1">IF(ISERROR($V1758),"",OFFSET('Smelter Look-up'!$I$4,$V1758-4,0))</f>
        <v/>
      </c>
      <c r="K1758" s="240"/>
      <c r="L1758" s="240"/>
      <c r="M1758" s="240"/>
      <c r="N1758" s="240"/>
      <c r="O1758" s="240"/>
      <c r="P1758" s="239"/>
      <c r="Q1758" s="241"/>
      <c r="R1758" s="236" t="str">
        <f ca="1">IF(ISERROR($V1758),"",OFFSET('Smelter Look-up'!$C$4,$V1758-4,0)&amp;"")</f>
        <v/>
      </c>
      <c r="S1758" s="250" t="str">
        <f t="shared" ca="1" si="81"/>
        <v/>
      </c>
      <c r="T1758" s="250" t="str">
        <f ca="1">IF(B1758="","",IF(ISERROR(MATCH($J1758,SorP!$B$1:$B$6230,0)),"",INDIRECT("'SorP'!$A$"&amp;MATCH($J1758,SorP!$B$1:$B$6230,0))))</f>
        <v/>
      </c>
      <c r="U1758" s="280"/>
      <c r="V1758" s="281" t="e">
        <f>IF(C1758="",NA(),MATCH($B1758&amp;$C1758,'Smelter Look-up'!$J:$J,0))</f>
        <v>#N/A</v>
      </c>
      <c r="W1758" s="282"/>
      <c r="X1758" s="282">
        <f t="shared" ca="1" si="82"/>
        <v>0</v>
      </c>
      <c r="Y1758" s="282"/>
      <c r="Z1758" s="282"/>
      <c r="AB1758" s="284" t="str">
        <f t="shared" si="83"/>
        <v/>
      </c>
    </row>
    <row r="1759" spans="1:28" s="283" customFormat="1" ht="20.25">
      <c r="A1759" s="235"/>
      <c r="B1759" s="236" t="str">
        <f>IF(LEN(A1759)=0,"",INDEX('Smelter Look-up'!$A:$A,MATCH($A1759,'Smelter Look-up'!$E:$E,0)))</f>
        <v/>
      </c>
      <c r="C1759" s="242" t="str">
        <f>IF(LEN(A1759)=0,"",INDEX('Smelter Look-up'!$C:$C,MATCH($A1759,'Smelter Look-up'!$E:$E,0)))</f>
        <v/>
      </c>
      <c r="D1759" s="236"/>
      <c r="E1759" s="236" t="str">
        <f ca="1">IF(ISERROR($V1759),"",OFFSET('Smelter Look-up'!$D$4,$V1759-4,0)&amp;"")</f>
        <v/>
      </c>
      <c r="F1759" s="236" t="str">
        <f ca="1">IF(ISERROR($V1759),"",OFFSET('Smelter Look-up'!$E$4,$V1759-4,0))</f>
        <v/>
      </c>
      <c r="G1759" s="236" t="str">
        <f ca="1">IF(C1759=$X$4,"Enter smelter details", IF(ISERROR($V1759),"",OFFSET('Smelter Look-up'!$F$4,$V1759-4,0)))</f>
        <v/>
      </c>
      <c r="H1759" s="237" t="str">
        <f ca="1">IF(ISERROR($V1759),"",OFFSET('Smelter Look-up'!$G$4,$V1759-4,0))</f>
        <v/>
      </c>
      <c r="I1759" s="238" t="str">
        <f ca="1">IF(ISERROR($V1759),"",OFFSET('Smelter Look-up'!$H$4,$V1759-4,0))</f>
        <v/>
      </c>
      <c r="J1759" s="238" t="str">
        <f ca="1">IF(ISERROR($V1759),"",OFFSET('Smelter Look-up'!$I$4,$V1759-4,0))</f>
        <v/>
      </c>
      <c r="K1759" s="240"/>
      <c r="L1759" s="240"/>
      <c r="M1759" s="240"/>
      <c r="N1759" s="240"/>
      <c r="O1759" s="240"/>
      <c r="P1759" s="239"/>
      <c r="Q1759" s="241"/>
      <c r="R1759" s="236" t="str">
        <f ca="1">IF(ISERROR($V1759),"",OFFSET('Smelter Look-up'!$C$4,$V1759-4,0)&amp;"")</f>
        <v/>
      </c>
      <c r="S1759" s="250" t="str">
        <f t="shared" ca="1" si="81"/>
        <v/>
      </c>
      <c r="T1759" s="250" t="str">
        <f ca="1">IF(B1759="","",IF(ISERROR(MATCH($J1759,SorP!$B$1:$B$6230,0)),"",INDIRECT("'SorP'!$A$"&amp;MATCH($J1759,SorP!$B$1:$B$6230,0))))</f>
        <v/>
      </c>
      <c r="U1759" s="280"/>
      <c r="V1759" s="281" t="e">
        <f>IF(C1759="",NA(),MATCH($B1759&amp;$C1759,'Smelter Look-up'!$J:$J,0))</f>
        <v>#N/A</v>
      </c>
      <c r="W1759" s="282"/>
      <c r="X1759" s="282">
        <f t="shared" ca="1" si="82"/>
        <v>0</v>
      </c>
      <c r="Y1759" s="282"/>
      <c r="Z1759" s="282"/>
      <c r="AB1759" s="284" t="str">
        <f t="shared" si="83"/>
        <v/>
      </c>
    </row>
    <row r="1760" spans="1:28" s="283" customFormat="1" ht="20.25">
      <c r="A1760" s="235"/>
      <c r="B1760" s="236" t="str">
        <f>IF(LEN(A1760)=0,"",INDEX('Smelter Look-up'!$A:$A,MATCH($A1760,'Smelter Look-up'!$E:$E,0)))</f>
        <v/>
      </c>
      <c r="C1760" s="242" t="str">
        <f>IF(LEN(A1760)=0,"",INDEX('Smelter Look-up'!$C:$C,MATCH($A1760,'Smelter Look-up'!$E:$E,0)))</f>
        <v/>
      </c>
      <c r="D1760" s="236"/>
      <c r="E1760" s="236" t="str">
        <f ca="1">IF(ISERROR($V1760),"",OFFSET('Smelter Look-up'!$D$4,$V1760-4,0)&amp;"")</f>
        <v/>
      </c>
      <c r="F1760" s="236" t="str">
        <f ca="1">IF(ISERROR($V1760),"",OFFSET('Smelter Look-up'!$E$4,$V1760-4,0))</f>
        <v/>
      </c>
      <c r="G1760" s="236" t="str">
        <f ca="1">IF(C1760=$X$4,"Enter smelter details", IF(ISERROR($V1760),"",OFFSET('Smelter Look-up'!$F$4,$V1760-4,0)))</f>
        <v/>
      </c>
      <c r="H1760" s="237" t="str">
        <f ca="1">IF(ISERROR($V1760),"",OFFSET('Smelter Look-up'!$G$4,$V1760-4,0))</f>
        <v/>
      </c>
      <c r="I1760" s="238" t="str">
        <f ca="1">IF(ISERROR($V1760),"",OFFSET('Smelter Look-up'!$H$4,$V1760-4,0))</f>
        <v/>
      </c>
      <c r="J1760" s="238" t="str">
        <f ca="1">IF(ISERROR($V1760),"",OFFSET('Smelter Look-up'!$I$4,$V1760-4,0))</f>
        <v/>
      </c>
      <c r="K1760" s="240"/>
      <c r="L1760" s="240"/>
      <c r="M1760" s="240"/>
      <c r="N1760" s="240"/>
      <c r="O1760" s="240"/>
      <c r="P1760" s="239"/>
      <c r="Q1760" s="241"/>
      <c r="R1760" s="236" t="str">
        <f ca="1">IF(ISERROR($V1760),"",OFFSET('Smelter Look-up'!$C$4,$V1760-4,0)&amp;"")</f>
        <v/>
      </c>
      <c r="S1760" s="250" t="str">
        <f t="shared" ca="1" si="81"/>
        <v/>
      </c>
      <c r="T1760" s="250" t="str">
        <f ca="1">IF(B1760="","",IF(ISERROR(MATCH($J1760,SorP!$B$1:$B$6230,0)),"",INDIRECT("'SorP'!$A$"&amp;MATCH($J1760,SorP!$B$1:$B$6230,0))))</f>
        <v/>
      </c>
      <c r="U1760" s="280"/>
      <c r="V1760" s="281" t="e">
        <f>IF(C1760="",NA(),MATCH($B1760&amp;$C1760,'Smelter Look-up'!$J:$J,0))</f>
        <v>#N/A</v>
      </c>
      <c r="W1760" s="282"/>
      <c r="X1760" s="282">
        <f t="shared" ca="1" si="82"/>
        <v>0</v>
      </c>
      <c r="Y1760" s="282"/>
      <c r="Z1760" s="282"/>
      <c r="AB1760" s="284" t="str">
        <f t="shared" si="83"/>
        <v/>
      </c>
    </row>
    <row r="1761" spans="1:28" s="283" customFormat="1" ht="20.25">
      <c r="A1761" s="235"/>
      <c r="B1761" s="236" t="str">
        <f>IF(LEN(A1761)=0,"",INDEX('Smelter Look-up'!$A:$A,MATCH($A1761,'Smelter Look-up'!$E:$E,0)))</f>
        <v/>
      </c>
      <c r="C1761" s="242" t="str">
        <f>IF(LEN(A1761)=0,"",INDEX('Smelter Look-up'!$C:$C,MATCH($A1761,'Smelter Look-up'!$E:$E,0)))</f>
        <v/>
      </c>
      <c r="D1761" s="236"/>
      <c r="E1761" s="236" t="str">
        <f ca="1">IF(ISERROR($V1761),"",OFFSET('Smelter Look-up'!$D$4,$V1761-4,0)&amp;"")</f>
        <v/>
      </c>
      <c r="F1761" s="236" t="str">
        <f ca="1">IF(ISERROR($V1761),"",OFFSET('Smelter Look-up'!$E$4,$V1761-4,0))</f>
        <v/>
      </c>
      <c r="G1761" s="236" t="str">
        <f ca="1">IF(C1761=$X$4,"Enter smelter details", IF(ISERROR($V1761),"",OFFSET('Smelter Look-up'!$F$4,$V1761-4,0)))</f>
        <v/>
      </c>
      <c r="H1761" s="237" t="str">
        <f ca="1">IF(ISERROR($V1761),"",OFFSET('Smelter Look-up'!$G$4,$V1761-4,0))</f>
        <v/>
      </c>
      <c r="I1761" s="238" t="str">
        <f ca="1">IF(ISERROR($V1761),"",OFFSET('Smelter Look-up'!$H$4,$V1761-4,0))</f>
        <v/>
      </c>
      <c r="J1761" s="238" t="str">
        <f ca="1">IF(ISERROR($V1761),"",OFFSET('Smelter Look-up'!$I$4,$V1761-4,0))</f>
        <v/>
      </c>
      <c r="K1761" s="240"/>
      <c r="L1761" s="240"/>
      <c r="M1761" s="240"/>
      <c r="N1761" s="240"/>
      <c r="O1761" s="240"/>
      <c r="P1761" s="239"/>
      <c r="Q1761" s="241"/>
      <c r="R1761" s="236" t="str">
        <f ca="1">IF(ISERROR($V1761),"",OFFSET('Smelter Look-up'!$C$4,$V1761-4,0)&amp;"")</f>
        <v/>
      </c>
      <c r="S1761" s="250" t="str">
        <f t="shared" ca="1" si="81"/>
        <v/>
      </c>
      <c r="T1761" s="250" t="str">
        <f ca="1">IF(B1761="","",IF(ISERROR(MATCH($J1761,SorP!$B$1:$B$6230,0)),"",INDIRECT("'SorP'!$A$"&amp;MATCH($J1761,SorP!$B$1:$B$6230,0))))</f>
        <v/>
      </c>
      <c r="U1761" s="280"/>
      <c r="V1761" s="281" t="e">
        <f>IF(C1761="",NA(),MATCH($B1761&amp;$C1761,'Smelter Look-up'!$J:$J,0))</f>
        <v>#N/A</v>
      </c>
      <c r="W1761" s="282"/>
      <c r="X1761" s="282">
        <f t="shared" ca="1" si="82"/>
        <v>0</v>
      </c>
      <c r="Y1761" s="282"/>
      <c r="Z1761" s="282"/>
      <c r="AB1761" s="284" t="str">
        <f t="shared" si="83"/>
        <v/>
      </c>
    </row>
    <row r="1762" spans="1:28" s="283" customFormat="1" ht="20.25">
      <c r="A1762" s="235"/>
      <c r="B1762" s="236" t="str">
        <f>IF(LEN(A1762)=0,"",INDEX('Smelter Look-up'!$A:$A,MATCH($A1762,'Smelter Look-up'!$E:$E,0)))</f>
        <v/>
      </c>
      <c r="C1762" s="242" t="str">
        <f>IF(LEN(A1762)=0,"",INDEX('Smelter Look-up'!$C:$C,MATCH($A1762,'Smelter Look-up'!$E:$E,0)))</f>
        <v/>
      </c>
      <c r="D1762" s="236"/>
      <c r="E1762" s="236" t="str">
        <f ca="1">IF(ISERROR($V1762),"",OFFSET('Smelter Look-up'!$D$4,$V1762-4,0)&amp;"")</f>
        <v/>
      </c>
      <c r="F1762" s="236" t="str">
        <f ca="1">IF(ISERROR($V1762),"",OFFSET('Smelter Look-up'!$E$4,$V1762-4,0))</f>
        <v/>
      </c>
      <c r="G1762" s="236" t="str">
        <f ca="1">IF(C1762=$X$4,"Enter smelter details", IF(ISERROR($V1762),"",OFFSET('Smelter Look-up'!$F$4,$V1762-4,0)))</f>
        <v/>
      </c>
      <c r="H1762" s="237" t="str">
        <f ca="1">IF(ISERROR($V1762),"",OFFSET('Smelter Look-up'!$G$4,$V1762-4,0))</f>
        <v/>
      </c>
      <c r="I1762" s="238" t="str">
        <f ca="1">IF(ISERROR($V1762),"",OFFSET('Smelter Look-up'!$H$4,$V1762-4,0))</f>
        <v/>
      </c>
      <c r="J1762" s="238" t="str">
        <f ca="1">IF(ISERROR($V1762),"",OFFSET('Smelter Look-up'!$I$4,$V1762-4,0))</f>
        <v/>
      </c>
      <c r="K1762" s="240"/>
      <c r="L1762" s="240"/>
      <c r="M1762" s="240"/>
      <c r="N1762" s="240"/>
      <c r="O1762" s="240"/>
      <c r="P1762" s="239"/>
      <c r="Q1762" s="241"/>
      <c r="R1762" s="236" t="str">
        <f ca="1">IF(ISERROR($V1762),"",OFFSET('Smelter Look-up'!$C$4,$V1762-4,0)&amp;"")</f>
        <v/>
      </c>
      <c r="S1762" s="250" t="str">
        <f t="shared" ca="1" si="81"/>
        <v/>
      </c>
      <c r="T1762" s="250" t="str">
        <f ca="1">IF(B1762="","",IF(ISERROR(MATCH($J1762,SorP!$B$1:$B$6230,0)),"",INDIRECT("'SorP'!$A$"&amp;MATCH($J1762,SorP!$B$1:$B$6230,0))))</f>
        <v/>
      </c>
      <c r="U1762" s="280"/>
      <c r="V1762" s="281" t="e">
        <f>IF(C1762="",NA(),MATCH($B1762&amp;$C1762,'Smelter Look-up'!$J:$J,0))</f>
        <v>#N/A</v>
      </c>
      <c r="W1762" s="282"/>
      <c r="X1762" s="282">
        <f t="shared" ca="1" si="82"/>
        <v>0</v>
      </c>
      <c r="Y1762" s="282"/>
      <c r="Z1762" s="282"/>
      <c r="AB1762" s="284" t="str">
        <f t="shared" si="83"/>
        <v/>
      </c>
    </row>
    <row r="1763" spans="1:28" s="283" customFormat="1" ht="20.25">
      <c r="A1763" s="235"/>
      <c r="B1763" s="236" t="str">
        <f>IF(LEN(A1763)=0,"",INDEX('Smelter Look-up'!$A:$A,MATCH($A1763,'Smelter Look-up'!$E:$E,0)))</f>
        <v/>
      </c>
      <c r="C1763" s="242" t="str">
        <f>IF(LEN(A1763)=0,"",INDEX('Smelter Look-up'!$C:$C,MATCH($A1763,'Smelter Look-up'!$E:$E,0)))</f>
        <v/>
      </c>
      <c r="D1763" s="236"/>
      <c r="E1763" s="236" t="str">
        <f ca="1">IF(ISERROR($V1763),"",OFFSET('Smelter Look-up'!$D$4,$V1763-4,0)&amp;"")</f>
        <v/>
      </c>
      <c r="F1763" s="236" t="str">
        <f ca="1">IF(ISERROR($V1763),"",OFFSET('Smelter Look-up'!$E$4,$V1763-4,0))</f>
        <v/>
      </c>
      <c r="G1763" s="236" t="str">
        <f ca="1">IF(C1763=$X$4,"Enter smelter details", IF(ISERROR($V1763),"",OFFSET('Smelter Look-up'!$F$4,$V1763-4,0)))</f>
        <v/>
      </c>
      <c r="H1763" s="237" t="str">
        <f ca="1">IF(ISERROR($V1763),"",OFFSET('Smelter Look-up'!$G$4,$V1763-4,0))</f>
        <v/>
      </c>
      <c r="I1763" s="238" t="str">
        <f ca="1">IF(ISERROR($V1763),"",OFFSET('Smelter Look-up'!$H$4,$V1763-4,0))</f>
        <v/>
      </c>
      <c r="J1763" s="238" t="str">
        <f ca="1">IF(ISERROR($V1763),"",OFFSET('Smelter Look-up'!$I$4,$V1763-4,0))</f>
        <v/>
      </c>
      <c r="K1763" s="240"/>
      <c r="L1763" s="240"/>
      <c r="M1763" s="240"/>
      <c r="N1763" s="240"/>
      <c r="O1763" s="240"/>
      <c r="P1763" s="239"/>
      <c r="Q1763" s="241"/>
      <c r="R1763" s="236" t="str">
        <f ca="1">IF(ISERROR($V1763),"",OFFSET('Smelter Look-up'!$C$4,$V1763-4,0)&amp;"")</f>
        <v/>
      </c>
      <c r="S1763" s="250" t="str">
        <f t="shared" ca="1" si="81"/>
        <v/>
      </c>
      <c r="T1763" s="250" t="str">
        <f ca="1">IF(B1763="","",IF(ISERROR(MATCH($J1763,SorP!$B$1:$B$6230,0)),"",INDIRECT("'SorP'!$A$"&amp;MATCH($J1763,SorP!$B$1:$B$6230,0))))</f>
        <v/>
      </c>
      <c r="U1763" s="280"/>
      <c r="V1763" s="281" t="e">
        <f>IF(C1763="",NA(),MATCH($B1763&amp;$C1763,'Smelter Look-up'!$J:$J,0))</f>
        <v>#N/A</v>
      </c>
      <c r="W1763" s="282"/>
      <c r="X1763" s="282">
        <f t="shared" ca="1" si="82"/>
        <v>0</v>
      </c>
      <c r="Y1763" s="282"/>
      <c r="Z1763" s="282"/>
      <c r="AB1763" s="284" t="str">
        <f t="shared" si="83"/>
        <v/>
      </c>
    </row>
    <row r="1764" spans="1:28" s="283" customFormat="1" ht="20.25">
      <c r="A1764" s="235"/>
      <c r="B1764" s="236" t="str">
        <f>IF(LEN(A1764)=0,"",INDEX('Smelter Look-up'!$A:$A,MATCH($A1764,'Smelter Look-up'!$E:$E,0)))</f>
        <v/>
      </c>
      <c r="C1764" s="242" t="str">
        <f>IF(LEN(A1764)=0,"",INDEX('Smelter Look-up'!$C:$C,MATCH($A1764,'Smelter Look-up'!$E:$E,0)))</f>
        <v/>
      </c>
      <c r="D1764" s="236"/>
      <c r="E1764" s="236" t="str">
        <f ca="1">IF(ISERROR($V1764),"",OFFSET('Smelter Look-up'!$D$4,$V1764-4,0)&amp;"")</f>
        <v/>
      </c>
      <c r="F1764" s="236" t="str">
        <f ca="1">IF(ISERROR($V1764),"",OFFSET('Smelter Look-up'!$E$4,$V1764-4,0))</f>
        <v/>
      </c>
      <c r="G1764" s="236" t="str">
        <f ca="1">IF(C1764=$X$4,"Enter smelter details", IF(ISERROR($V1764),"",OFFSET('Smelter Look-up'!$F$4,$V1764-4,0)))</f>
        <v/>
      </c>
      <c r="H1764" s="237" t="str">
        <f ca="1">IF(ISERROR($V1764),"",OFFSET('Smelter Look-up'!$G$4,$V1764-4,0))</f>
        <v/>
      </c>
      <c r="I1764" s="238" t="str">
        <f ca="1">IF(ISERROR($V1764),"",OFFSET('Smelter Look-up'!$H$4,$V1764-4,0))</f>
        <v/>
      </c>
      <c r="J1764" s="238" t="str">
        <f ca="1">IF(ISERROR($V1764),"",OFFSET('Smelter Look-up'!$I$4,$V1764-4,0))</f>
        <v/>
      </c>
      <c r="K1764" s="240"/>
      <c r="L1764" s="240"/>
      <c r="M1764" s="240"/>
      <c r="N1764" s="240"/>
      <c r="O1764" s="240"/>
      <c r="P1764" s="239"/>
      <c r="Q1764" s="241"/>
      <c r="R1764" s="236" t="str">
        <f ca="1">IF(ISERROR($V1764),"",OFFSET('Smelter Look-up'!$C$4,$V1764-4,0)&amp;"")</f>
        <v/>
      </c>
      <c r="S1764" s="250" t="str">
        <f t="shared" ca="1" si="81"/>
        <v/>
      </c>
      <c r="T1764" s="250" t="str">
        <f ca="1">IF(B1764="","",IF(ISERROR(MATCH($J1764,SorP!$B$1:$B$6230,0)),"",INDIRECT("'SorP'!$A$"&amp;MATCH($J1764,SorP!$B$1:$B$6230,0))))</f>
        <v/>
      </c>
      <c r="U1764" s="280"/>
      <c r="V1764" s="281" t="e">
        <f>IF(C1764="",NA(),MATCH($B1764&amp;$C1764,'Smelter Look-up'!$J:$J,0))</f>
        <v>#N/A</v>
      </c>
      <c r="W1764" s="282"/>
      <c r="X1764" s="282">
        <f t="shared" ca="1" si="82"/>
        <v>0</v>
      </c>
      <c r="Y1764" s="282"/>
      <c r="Z1764" s="282"/>
      <c r="AB1764" s="284" t="str">
        <f t="shared" si="83"/>
        <v/>
      </c>
    </row>
    <row r="1765" spans="1:28" s="283" customFormat="1" ht="20.25">
      <c r="A1765" s="235"/>
      <c r="B1765" s="236" t="str">
        <f>IF(LEN(A1765)=0,"",INDEX('Smelter Look-up'!$A:$A,MATCH($A1765,'Smelter Look-up'!$E:$E,0)))</f>
        <v/>
      </c>
      <c r="C1765" s="242" t="str">
        <f>IF(LEN(A1765)=0,"",INDEX('Smelter Look-up'!$C:$C,MATCH($A1765,'Smelter Look-up'!$E:$E,0)))</f>
        <v/>
      </c>
      <c r="D1765" s="236"/>
      <c r="E1765" s="236" t="str">
        <f ca="1">IF(ISERROR($V1765),"",OFFSET('Smelter Look-up'!$D$4,$V1765-4,0)&amp;"")</f>
        <v/>
      </c>
      <c r="F1765" s="236" t="str">
        <f ca="1">IF(ISERROR($V1765),"",OFFSET('Smelter Look-up'!$E$4,$V1765-4,0))</f>
        <v/>
      </c>
      <c r="G1765" s="236" t="str">
        <f ca="1">IF(C1765=$X$4,"Enter smelter details", IF(ISERROR($V1765),"",OFFSET('Smelter Look-up'!$F$4,$V1765-4,0)))</f>
        <v/>
      </c>
      <c r="H1765" s="237" t="str">
        <f ca="1">IF(ISERROR($V1765),"",OFFSET('Smelter Look-up'!$G$4,$V1765-4,0))</f>
        <v/>
      </c>
      <c r="I1765" s="238" t="str">
        <f ca="1">IF(ISERROR($V1765),"",OFFSET('Smelter Look-up'!$H$4,$V1765-4,0))</f>
        <v/>
      </c>
      <c r="J1765" s="238" t="str">
        <f ca="1">IF(ISERROR($V1765),"",OFFSET('Smelter Look-up'!$I$4,$V1765-4,0))</f>
        <v/>
      </c>
      <c r="K1765" s="240"/>
      <c r="L1765" s="240"/>
      <c r="M1765" s="240"/>
      <c r="N1765" s="240"/>
      <c r="O1765" s="240"/>
      <c r="P1765" s="239"/>
      <c r="Q1765" s="241"/>
      <c r="R1765" s="236" t="str">
        <f ca="1">IF(ISERROR($V1765),"",OFFSET('Smelter Look-up'!$C$4,$V1765-4,0)&amp;"")</f>
        <v/>
      </c>
      <c r="S1765" s="250" t="str">
        <f t="shared" ca="1" si="81"/>
        <v/>
      </c>
      <c r="T1765" s="250" t="str">
        <f ca="1">IF(B1765="","",IF(ISERROR(MATCH($J1765,SorP!$B$1:$B$6230,0)),"",INDIRECT("'SorP'!$A$"&amp;MATCH($J1765,SorP!$B$1:$B$6230,0))))</f>
        <v/>
      </c>
      <c r="U1765" s="280"/>
      <c r="V1765" s="281" t="e">
        <f>IF(C1765="",NA(),MATCH($B1765&amp;$C1765,'Smelter Look-up'!$J:$J,0))</f>
        <v>#N/A</v>
      </c>
      <c r="W1765" s="282"/>
      <c r="X1765" s="282">
        <f t="shared" ca="1" si="82"/>
        <v>0</v>
      </c>
      <c r="Y1765" s="282"/>
      <c r="Z1765" s="282"/>
      <c r="AB1765" s="284" t="str">
        <f t="shared" si="83"/>
        <v/>
      </c>
    </row>
    <row r="1766" spans="1:28" s="283" customFormat="1" ht="20.25">
      <c r="A1766" s="235"/>
      <c r="B1766" s="236" t="str">
        <f>IF(LEN(A1766)=0,"",INDEX('Smelter Look-up'!$A:$A,MATCH($A1766,'Smelter Look-up'!$E:$E,0)))</f>
        <v/>
      </c>
      <c r="C1766" s="242" t="str">
        <f>IF(LEN(A1766)=0,"",INDEX('Smelter Look-up'!$C:$C,MATCH($A1766,'Smelter Look-up'!$E:$E,0)))</f>
        <v/>
      </c>
      <c r="D1766" s="236"/>
      <c r="E1766" s="236" t="str">
        <f ca="1">IF(ISERROR($V1766),"",OFFSET('Smelter Look-up'!$D$4,$V1766-4,0)&amp;"")</f>
        <v/>
      </c>
      <c r="F1766" s="236" t="str">
        <f ca="1">IF(ISERROR($V1766),"",OFFSET('Smelter Look-up'!$E$4,$V1766-4,0))</f>
        <v/>
      </c>
      <c r="G1766" s="236" t="str">
        <f ca="1">IF(C1766=$X$4,"Enter smelter details", IF(ISERROR($V1766),"",OFFSET('Smelter Look-up'!$F$4,$V1766-4,0)))</f>
        <v/>
      </c>
      <c r="H1766" s="237" t="str">
        <f ca="1">IF(ISERROR($V1766),"",OFFSET('Smelter Look-up'!$G$4,$V1766-4,0))</f>
        <v/>
      </c>
      <c r="I1766" s="238" t="str">
        <f ca="1">IF(ISERROR($V1766),"",OFFSET('Smelter Look-up'!$H$4,$V1766-4,0))</f>
        <v/>
      </c>
      <c r="J1766" s="238" t="str">
        <f ca="1">IF(ISERROR($V1766),"",OFFSET('Smelter Look-up'!$I$4,$V1766-4,0))</f>
        <v/>
      </c>
      <c r="K1766" s="240"/>
      <c r="L1766" s="240"/>
      <c r="M1766" s="240"/>
      <c r="N1766" s="240"/>
      <c r="O1766" s="240"/>
      <c r="P1766" s="239"/>
      <c r="Q1766" s="241"/>
      <c r="R1766" s="236" t="str">
        <f ca="1">IF(ISERROR($V1766),"",OFFSET('Smelter Look-up'!$C$4,$V1766-4,0)&amp;"")</f>
        <v/>
      </c>
      <c r="S1766" s="250" t="str">
        <f t="shared" ca="1" si="81"/>
        <v/>
      </c>
      <c r="T1766" s="250" t="str">
        <f ca="1">IF(B1766="","",IF(ISERROR(MATCH($J1766,SorP!$B$1:$B$6230,0)),"",INDIRECT("'SorP'!$A$"&amp;MATCH($J1766,SorP!$B$1:$B$6230,0))))</f>
        <v/>
      </c>
      <c r="U1766" s="280"/>
      <c r="V1766" s="281" t="e">
        <f>IF(C1766="",NA(),MATCH($B1766&amp;$C1766,'Smelter Look-up'!$J:$J,0))</f>
        <v>#N/A</v>
      </c>
      <c r="W1766" s="282"/>
      <c r="X1766" s="282">
        <f t="shared" ca="1" si="82"/>
        <v>0</v>
      </c>
      <c r="Y1766" s="282"/>
      <c r="Z1766" s="282"/>
      <c r="AB1766" s="284" t="str">
        <f t="shared" si="83"/>
        <v/>
      </c>
    </row>
    <row r="1767" spans="1:28" s="283" customFormat="1" ht="20.25">
      <c r="A1767" s="235"/>
      <c r="B1767" s="236" t="str">
        <f>IF(LEN(A1767)=0,"",INDEX('Smelter Look-up'!$A:$A,MATCH($A1767,'Smelter Look-up'!$E:$E,0)))</f>
        <v/>
      </c>
      <c r="C1767" s="242" t="str">
        <f>IF(LEN(A1767)=0,"",INDEX('Smelter Look-up'!$C:$C,MATCH($A1767,'Smelter Look-up'!$E:$E,0)))</f>
        <v/>
      </c>
      <c r="D1767" s="236"/>
      <c r="E1767" s="236" t="str">
        <f ca="1">IF(ISERROR($V1767),"",OFFSET('Smelter Look-up'!$D$4,$V1767-4,0)&amp;"")</f>
        <v/>
      </c>
      <c r="F1767" s="236" t="str">
        <f ca="1">IF(ISERROR($V1767),"",OFFSET('Smelter Look-up'!$E$4,$V1767-4,0))</f>
        <v/>
      </c>
      <c r="G1767" s="236" t="str">
        <f ca="1">IF(C1767=$X$4,"Enter smelter details", IF(ISERROR($V1767),"",OFFSET('Smelter Look-up'!$F$4,$V1767-4,0)))</f>
        <v/>
      </c>
      <c r="H1767" s="237" t="str">
        <f ca="1">IF(ISERROR($V1767),"",OFFSET('Smelter Look-up'!$G$4,$V1767-4,0))</f>
        <v/>
      </c>
      <c r="I1767" s="238" t="str">
        <f ca="1">IF(ISERROR($V1767),"",OFFSET('Smelter Look-up'!$H$4,$V1767-4,0))</f>
        <v/>
      </c>
      <c r="J1767" s="238" t="str">
        <f ca="1">IF(ISERROR($V1767),"",OFFSET('Smelter Look-up'!$I$4,$V1767-4,0))</f>
        <v/>
      </c>
      <c r="K1767" s="240"/>
      <c r="L1767" s="240"/>
      <c r="M1767" s="240"/>
      <c r="N1767" s="240"/>
      <c r="O1767" s="240"/>
      <c r="P1767" s="239"/>
      <c r="Q1767" s="241"/>
      <c r="R1767" s="236" t="str">
        <f ca="1">IF(ISERROR($V1767),"",OFFSET('Smelter Look-up'!$C$4,$V1767-4,0)&amp;"")</f>
        <v/>
      </c>
      <c r="S1767" s="250" t="str">
        <f t="shared" ca="1" si="81"/>
        <v/>
      </c>
      <c r="T1767" s="250" t="str">
        <f ca="1">IF(B1767="","",IF(ISERROR(MATCH($J1767,SorP!$B$1:$B$6230,0)),"",INDIRECT("'SorP'!$A$"&amp;MATCH($J1767,SorP!$B$1:$B$6230,0))))</f>
        <v/>
      </c>
      <c r="U1767" s="280"/>
      <c r="V1767" s="281" t="e">
        <f>IF(C1767="",NA(),MATCH($B1767&amp;$C1767,'Smelter Look-up'!$J:$J,0))</f>
        <v>#N/A</v>
      </c>
      <c r="W1767" s="282"/>
      <c r="X1767" s="282">
        <f t="shared" ca="1" si="82"/>
        <v>0</v>
      </c>
      <c r="Y1767" s="282"/>
      <c r="Z1767" s="282"/>
      <c r="AB1767" s="284" t="str">
        <f t="shared" si="83"/>
        <v/>
      </c>
    </row>
    <row r="1768" spans="1:28" s="283" customFormat="1" ht="20.25">
      <c r="A1768" s="235"/>
      <c r="B1768" s="236" t="str">
        <f>IF(LEN(A1768)=0,"",INDEX('Smelter Look-up'!$A:$A,MATCH($A1768,'Smelter Look-up'!$E:$E,0)))</f>
        <v/>
      </c>
      <c r="C1768" s="242" t="str">
        <f>IF(LEN(A1768)=0,"",INDEX('Smelter Look-up'!$C:$C,MATCH($A1768,'Smelter Look-up'!$E:$E,0)))</f>
        <v/>
      </c>
      <c r="D1768" s="236"/>
      <c r="E1768" s="236" t="str">
        <f ca="1">IF(ISERROR($V1768),"",OFFSET('Smelter Look-up'!$D$4,$V1768-4,0)&amp;"")</f>
        <v/>
      </c>
      <c r="F1768" s="236" t="str">
        <f ca="1">IF(ISERROR($V1768),"",OFFSET('Smelter Look-up'!$E$4,$V1768-4,0))</f>
        <v/>
      </c>
      <c r="G1768" s="236" t="str">
        <f ca="1">IF(C1768=$X$4,"Enter smelter details", IF(ISERROR($V1768),"",OFFSET('Smelter Look-up'!$F$4,$V1768-4,0)))</f>
        <v/>
      </c>
      <c r="H1768" s="237" t="str">
        <f ca="1">IF(ISERROR($V1768),"",OFFSET('Smelter Look-up'!$G$4,$V1768-4,0))</f>
        <v/>
      </c>
      <c r="I1768" s="238" t="str">
        <f ca="1">IF(ISERROR($V1768),"",OFFSET('Smelter Look-up'!$H$4,$V1768-4,0))</f>
        <v/>
      </c>
      <c r="J1768" s="238" t="str">
        <f ca="1">IF(ISERROR($V1768),"",OFFSET('Smelter Look-up'!$I$4,$V1768-4,0))</f>
        <v/>
      </c>
      <c r="K1768" s="240"/>
      <c r="L1768" s="240"/>
      <c r="M1768" s="240"/>
      <c r="N1768" s="240"/>
      <c r="O1768" s="240"/>
      <c r="P1768" s="239"/>
      <c r="Q1768" s="241"/>
      <c r="R1768" s="236" t="str">
        <f ca="1">IF(ISERROR($V1768),"",OFFSET('Smelter Look-up'!$C$4,$V1768-4,0)&amp;"")</f>
        <v/>
      </c>
      <c r="S1768" s="250" t="str">
        <f t="shared" ca="1" si="81"/>
        <v/>
      </c>
      <c r="T1768" s="250" t="str">
        <f ca="1">IF(B1768="","",IF(ISERROR(MATCH($J1768,SorP!$B$1:$B$6230,0)),"",INDIRECT("'SorP'!$A$"&amp;MATCH($J1768,SorP!$B$1:$B$6230,0))))</f>
        <v/>
      </c>
      <c r="U1768" s="280"/>
      <c r="V1768" s="281" t="e">
        <f>IF(C1768="",NA(),MATCH($B1768&amp;$C1768,'Smelter Look-up'!$J:$J,0))</f>
        <v>#N/A</v>
      </c>
      <c r="W1768" s="282"/>
      <c r="X1768" s="282">
        <f t="shared" ca="1" si="82"/>
        <v>0</v>
      </c>
      <c r="Y1768" s="282"/>
      <c r="Z1768" s="282"/>
      <c r="AB1768" s="284" t="str">
        <f t="shared" si="83"/>
        <v/>
      </c>
    </row>
    <row r="1769" spans="1:28" s="283" customFormat="1" ht="20.25">
      <c r="A1769" s="235"/>
      <c r="B1769" s="236" t="str">
        <f>IF(LEN(A1769)=0,"",INDEX('Smelter Look-up'!$A:$A,MATCH($A1769,'Smelter Look-up'!$E:$E,0)))</f>
        <v/>
      </c>
      <c r="C1769" s="242" t="str">
        <f>IF(LEN(A1769)=0,"",INDEX('Smelter Look-up'!$C:$C,MATCH($A1769,'Smelter Look-up'!$E:$E,0)))</f>
        <v/>
      </c>
      <c r="D1769" s="236"/>
      <c r="E1769" s="236" t="str">
        <f ca="1">IF(ISERROR($V1769),"",OFFSET('Smelter Look-up'!$D$4,$V1769-4,0)&amp;"")</f>
        <v/>
      </c>
      <c r="F1769" s="236" t="str">
        <f ca="1">IF(ISERROR($V1769),"",OFFSET('Smelter Look-up'!$E$4,$V1769-4,0))</f>
        <v/>
      </c>
      <c r="G1769" s="236" t="str">
        <f ca="1">IF(C1769=$X$4,"Enter smelter details", IF(ISERROR($V1769),"",OFFSET('Smelter Look-up'!$F$4,$V1769-4,0)))</f>
        <v/>
      </c>
      <c r="H1769" s="237" t="str">
        <f ca="1">IF(ISERROR($V1769),"",OFFSET('Smelter Look-up'!$G$4,$V1769-4,0))</f>
        <v/>
      </c>
      <c r="I1769" s="238" t="str">
        <f ca="1">IF(ISERROR($V1769),"",OFFSET('Smelter Look-up'!$H$4,$V1769-4,0))</f>
        <v/>
      </c>
      <c r="J1769" s="238" t="str">
        <f ca="1">IF(ISERROR($V1769),"",OFFSET('Smelter Look-up'!$I$4,$V1769-4,0))</f>
        <v/>
      </c>
      <c r="K1769" s="240"/>
      <c r="L1769" s="240"/>
      <c r="M1769" s="240"/>
      <c r="N1769" s="240"/>
      <c r="O1769" s="240"/>
      <c r="P1769" s="239"/>
      <c r="Q1769" s="241"/>
      <c r="R1769" s="236" t="str">
        <f ca="1">IF(ISERROR($V1769),"",OFFSET('Smelter Look-up'!$C$4,$V1769-4,0)&amp;"")</f>
        <v/>
      </c>
      <c r="S1769" s="250" t="str">
        <f t="shared" ca="1" si="81"/>
        <v/>
      </c>
      <c r="T1769" s="250" t="str">
        <f ca="1">IF(B1769="","",IF(ISERROR(MATCH($J1769,SorP!$B$1:$B$6230,0)),"",INDIRECT("'SorP'!$A$"&amp;MATCH($J1769,SorP!$B$1:$B$6230,0))))</f>
        <v/>
      </c>
      <c r="U1769" s="280"/>
      <c r="V1769" s="281" t="e">
        <f>IF(C1769="",NA(),MATCH($B1769&amp;$C1769,'Smelter Look-up'!$J:$J,0))</f>
        <v>#N/A</v>
      </c>
      <c r="W1769" s="282"/>
      <c r="X1769" s="282">
        <f t="shared" ca="1" si="82"/>
        <v>0</v>
      </c>
      <c r="Y1769" s="282"/>
      <c r="Z1769" s="282"/>
      <c r="AB1769" s="284" t="str">
        <f t="shared" si="83"/>
        <v/>
      </c>
    </row>
    <row r="1770" spans="1:28" s="283" customFormat="1" ht="20.25">
      <c r="A1770" s="235"/>
      <c r="B1770" s="236" t="str">
        <f>IF(LEN(A1770)=0,"",INDEX('Smelter Look-up'!$A:$A,MATCH($A1770,'Smelter Look-up'!$E:$E,0)))</f>
        <v/>
      </c>
      <c r="C1770" s="242" t="str">
        <f>IF(LEN(A1770)=0,"",INDEX('Smelter Look-up'!$C:$C,MATCH($A1770,'Smelter Look-up'!$E:$E,0)))</f>
        <v/>
      </c>
      <c r="D1770" s="236"/>
      <c r="E1770" s="236" t="str">
        <f ca="1">IF(ISERROR($V1770),"",OFFSET('Smelter Look-up'!$D$4,$V1770-4,0)&amp;"")</f>
        <v/>
      </c>
      <c r="F1770" s="236" t="str">
        <f ca="1">IF(ISERROR($V1770),"",OFFSET('Smelter Look-up'!$E$4,$V1770-4,0))</f>
        <v/>
      </c>
      <c r="G1770" s="236" t="str">
        <f ca="1">IF(C1770=$X$4,"Enter smelter details", IF(ISERROR($V1770),"",OFFSET('Smelter Look-up'!$F$4,$V1770-4,0)))</f>
        <v/>
      </c>
      <c r="H1770" s="237" t="str">
        <f ca="1">IF(ISERROR($V1770),"",OFFSET('Smelter Look-up'!$G$4,$V1770-4,0))</f>
        <v/>
      </c>
      <c r="I1770" s="238" t="str">
        <f ca="1">IF(ISERROR($V1770),"",OFFSET('Smelter Look-up'!$H$4,$V1770-4,0))</f>
        <v/>
      </c>
      <c r="J1770" s="238" t="str">
        <f ca="1">IF(ISERROR($V1770),"",OFFSET('Smelter Look-up'!$I$4,$V1770-4,0))</f>
        <v/>
      </c>
      <c r="K1770" s="240"/>
      <c r="L1770" s="240"/>
      <c r="M1770" s="240"/>
      <c r="N1770" s="240"/>
      <c r="O1770" s="240"/>
      <c r="P1770" s="239"/>
      <c r="Q1770" s="241"/>
      <c r="R1770" s="236" t="str">
        <f ca="1">IF(ISERROR($V1770),"",OFFSET('Smelter Look-up'!$C$4,$V1770-4,0)&amp;"")</f>
        <v/>
      </c>
      <c r="S1770" s="250" t="str">
        <f t="shared" ca="1" si="81"/>
        <v/>
      </c>
      <c r="T1770" s="250" t="str">
        <f ca="1">IF(B1770="","",IF(ISERROR(MATCH($J1770,SorP!$B$1:$B$6230,0)),"",INDIRECT("'SorP'!$A$"&amp;MATCH($J1770,SorP!$B$1:$B$6230,0))))</f>
        <v/>
      </c>
      <c r="U1770" s="280"/>
      <c r="V1770" s="281" t="e">
        <f>IF(C1770="",NA(),MATCH($B1770&amp;$C1770,'Smelter Look-up'!$J:$J,0))</f>
        <v>#N/A</v>
      </c>
      <c r="W1770" s="282"/>
      <c r="X1770" s="282">
        <f t="shared" ca="1" si="82"/>
        <v>0</v>
      </c>
      <c r="Y1770" s="282"/>
      <c r="Z1770" s="282"/>
      <c r="AB1770" s="284" t="str">
        <f t="shared" si="83"/>
        <v/>
      </c>
    </row>
    <row r="1771" spans="1:28" s="283" customFormat="1" ht="20.25">
      <c r="A1771" s="235"/>
      <c r="B1771" s="236" t="str">
        <f>IF(LEN(A1771)=0,"",INDEX('Smelter Look-up'!$A:$A,MATCH($A1771,'Smelter Look-up'!$E:$E,0)))</f>
        <v/>
      </c>
      <c r="C1771" s="242" t="str">
        <f>IF(LEN(A1771)=0,"",INDEX('Smelter Look-up'!$C:$C,MATCH($A1771,'Smelter Look-up'!$E:$E,0)))</f>
        <v/>
      </c>
      <c r="D1771" s="236"/>
      <c r="E1771" s="236" t="str">
        <f ca="1">IF(ISERROR($V1771),"",OFFSET('Smelter Look-up'!$D$4,$V1771-4,0)&amp;"")</f>
        <v/>
      </c>
      <c r="F1771" s="236" t="str">
        <f ca="1">IF(ISERROR($V1771),"",OFFSET('Smelter Look-up'!$E$4,$V1771-4,0))</f>
        <v/>
      </c>
      <c r="G1771" s="236" t="str">
        <f ca="1">IF(C1771=$X$4,"Enter smelter details", IF(ISERROR($V1771),"",OFFSET('Smelter Look-up'!$F$4,$V1771-4,0)))</f>
        <v/>
      </c>
      <c r="H1771" s="237" t="str">
        <f ca="1">IF(ISERROR($V1771),"",OFFSET('Smelter Look-up'!$G$4,$V1771-4,0))</f>
        <v/>
      </c>
      <c r="I1771" s="238" t="str">
        <f ca="1">IF(ISERROR($V1771),"",OFFSET('Smelter Look-up'!$H$4,$V1771-4,0))</f>
        <v/>
      </c>
      <c r="J1771" s="238" t="str">
        <f ca="1">IF(ISERROR($V1771),"",OFFSET('Smelter Look-up'!$I$4,$V1771-4,0))</f>
        <v/>
      </c>
      <c r="K1771" s="240"/>
      <c r="L1771" s="240"/>
      <c r="M1771" s="240"/>
      <c r="N1771" s="240"/>
      <c r="O1771" s="240"/>
      <c r="P1771" s="239"/>
      <c r="Q1771" s="241"/>
      <c r="R1771" s="236" t="str">
        <f ca="1">IF(ISERROR($V1771),"",OFFSET('Smelter Look-up'!$C$4,$V1771-4,0)&amp;"")</f>
        <v/>
      </c>
      <c r="S1771" s="250" t="str">
        <f t="shared" ca="1" si="81"/>
        <v/>
      </c>
      <c r="T1771" s="250" t="str">
        <f ca="1">IF(B1771="","",IF(ISERROR(MATCH($J1771,SorP!$B$1:$B$6230,0)),"",INDIRECT("'SorP'!$A$"&amp;MATCH($J1771,SorP!$B$1:$B$6230,0))))</f>
        <v/>
      </c>
      <c r="U1771" s="280"/>
      <c r="V1771" s="281" t="e">
        <f>IF(C1771="",NA(),MATCH($B1771&amp;$C1771,'Smelter Look-up'!$J:$J,0))</f>
        <v>#N/A</v>
      </c>
      <c r="W1771" s="282"/>
      <c r="X1771" s="282">
        <f t="shared" ca="1" si="82"/>
        <v>0</v>
      </c>
      <c r="Y1771" s="282"/>
      <c r="Z1771" s="282"/>
      <c r="AB1771" s="284" t="str">
        <f t="shared" si="83"/>
        <v/>
      </c>
    </row>
    <row r="1772" spans="1:28" s="283" customFormat="1" ht="20.25">
      <c r="A1772" s="235"/>
      <c r="B1772" s="236" t="str">
        <f>IF(LEN(A1772)=0,"",INDEX('Smelter Look-up'!$A:$A,MATCH($A1772,'Smelter Look-up'!$E:$E,0)))</f>
        <v/>
      </c>
      <c r="C1772" s="242" t="str">
        <f>IF(LEN(A1772)=0,"",INDEX('Smelter Look-up'!$C:$C,MATCH($A1772,'Smelter Look-up'!$E:$E,0)))</f>
        <v/>
      </c>
      <c r="D1772" s="236"/>
      <c r="E1772" s="236" t="str">
        <f ca="1">IF(ISERROR($V1772),"",OFFSET('Smelter Look-up'!$D$4,$V1772-4,0)&amp;"")</f>
        <v/>
      </c>
      <c r="F1772" s="236" t="str">
        <f ca="1">IF(ISERROR($V1772),"",OFFSET('Smelter Look-up'!$E$4,$V1772-4,0))</f>
        <v/>
      </c>
      <c r="G1772" s="236" t="str">
        <f ca="1">IF(C1772=$X$4,"Enter smelter details", IF(ISERROR($V1772),"",OFFSET('Smelter Look-up'!$F$4,$V1772-4,0)))</f>
        <v/>
      </c>
      <c r="H1772" s="237" t="str">
        <f ca="1">IF(ISERROR($V1772),"",OFFSET('Smelter Look-up'!$G$4,$V1772-4,0))</f>
        <v/>
      </c>
      <c r="I1772" s="238" t="str">
        <f ca="1">IF(ISERROR($V1772),"",OFFSET('Smelter Look-up'!$H$4,$V1772-4,0))</f>
        <v/>
      </c>
      <c r="J1772" s="238" t="str">
        <f ca="1">IF(ISERROR($V1772),"",OFFSET('Smelter Look-up'!$I$4,$V1772-4,0))</f>
        <v/>
      </c>
      <c r="K1772" s="240"/>
      <c r="L1772" s="240"/>
      <c r="M1772" s="240"/>
      <c r="N1772" s="240"/>
      <c r="O1772" s="240"/>
      <c r="P1772" s="239"/>
      <c r="Q1772" s="241"/>
      <c r="R1772" s="236" t="str">
        <f ca="1">IF(ISERROR($V1772),"",OFFSET('Smelter Look-up'!$C$4,$V1772-4,0)&amp;"")</f>
        <v/>
      </c>
      <c r="S1772" s="250" t="str">
        <f t="shared" ca="1" si="81"/>
        <v/>
      </c>
      <c r="T1772" s="250" t="str">
        <f ca="1">IF(B1772="","",IF(ISERROR(MATCH($J1772,SorP!$B$1:$B$6230,0)),"",INDIRECT("'SorP'!$A$"&amp;MATCH($J1772,SorP!$B$1:$B$6230,0))))</f>
        <v/>
      </c>
      <c r="U1772" s="280"/>
      <c r="V1772" s="281" t="e">
        <f>IF(C1772="",NA(),MATCH($B1772&amp;$C1772,'Smelter Look-up'!$J:$J,0))</f>
        <v>#N/A</v>
      </c>
      <c r="W1772" s="282"/>
      <c r="X1772" s="282">
        <f t="shared" ca="1" si="82"/>
        <v>0</v>
      </c>
      <c r="Y1772" s="282"/>
      <c r="Z1772" s="282"/>
      <c r="AB1772" s="284" t="str">
        <f t="shared" si="83"/>
        <v/>
      </c>
    </row>
    <row r="1773" spans="1:28" s="283" customFormat="1" ht="20.25">
      <c r="A1773" s="235"/>
      <c r="B1773" s="236" t="str">
        <f>IF(LEN(A1773)=0,"",INDEX('Smelter Look-up'!$A:$A,MATCH($A1773,'Smelter Look-up'!$E:$E,0)))</f>
        <v/>
      </c>
      <c r="C1773" s="242" t="str">
        <f>IF(LEN(A1773)=0,"",INDEX('Smelter Look-up'!$C:$C,MATCH($A1773,'Smelter Look-up'!$E:$E,0)))</f>
        <v/>
      </c>
      <c r="D1773" s="236"/>
      <c r="E1773" s="236" t="str">
        <f ca="1">IF(ISERROR($V1773),"",OFFSET('Smelter Look-up'!$D$4,$V1773-4,0)&amp;"")</f>
        <v/>
      </c>
      <c r="F1773" s="236" t="str">
        <f ca="1">IF(ISERROR($V1773),"",OFFSET('Smelter Look-up'!$E$4,$V1773-4,0))</f>
        <v/>
      </c>
      <c r="G1773" s="236" t="str">
        <f ca="1">IF(C1773=$X$4,"Enter smelter details", IF(ISERROR($V1773),"",OFFSET('Smelter Look-up'!$F$4,$V1773-4,0)))</f>
        <v/>
      </c>
      <c r="H1773" s="237" t="str">
        <f ca="1">IF(ISERROR($V1773),"",OFFSET('Smelter Look-up'!$G$4,$V1773-4,0))</f>
        <v/>
      </c>
      <c r="I1773" s="238" t="str">
        <f ca="1">IF(ISERROR($V1773),"",OFFSET('Smelter Look-up'!$H$4,$V1773-4,0))</f>
        <v/>
      </c>
      <c r="J1773" s="238" t="str">
        <f ca="1">IF(ISERROR($V1773),"",OFFSET('Smelter Look-up'!$I$4,$V1773-4,0))</f>
        <v/>
      </c>
      <c r="K1773" s="240"/>
      <c r="L1773" s="240"/>
      <c r="M1773" s="240"/>
      <c r="N1773" s="240"/>
      <c r="O1773" s="240"/>
      <c r="P1773" s="239"/>
      <c r="Q1773" s="241"/>
      <c r="R1773" s="236" t="str">
        <f ca="1">IF(ISERROR($V1773),"",OFFSET('Smelter Look-up'!$C$4,$V1773-4,0)&amp;"")</f>
        <v/>
      </c>
      <c r="S1773" s="250" t="str">
        <f t="shared" ca="1" si="81"/>
        <v/>
      </c>
      <c r="T1773" s="250" t="str">
        <f ca="1">IF(B1773="","",IF(ISERROR(MATCH($J1773,SorP!$B$1:$B$6230,0)),"",INDIRECT("'SorP'!$A$"&amp;MATCH($J1773,SorP!$B$1:$B$6230,0))))</f>
        <v/>
      </c>
      <c r="U1773" s="280"/>
      <c r="V1773" s="281" t="e">
        <f>IF(C1773="",NA(),MATCH($B1773&amp;$C1773,'Smelter Look-up'!$J:$J,0))</f>
        <v>#N/A</v>
      </c>
      <c r="W1773" s="282"/>
      <c r="X1773" s="282">
        <f t="shared" ca="1" si="82"/>
        <v>0</v>
      </c>
      <c r="Y1773" s="282"/>
      <c r="Z1773" s="282"/>
      <c r="AB1773" s="284" t="str">
        <f t="shared" si="83"/>
        <v/>
      </c>
    </row>
    <row r="1774" spans="1:28" s="283" customFormat="1" ht="20.25">
      <c r="A1774" s="235"/>
      <c r="B1774" s="236" t="str">
        <f>IF(LEN(A1774)=0,"",INDEX('Smelter Look-up'!$A:$A,MATCH($A1774,'Smelter Look-up'!$E:$E,0)))</f>
        <v/>
      </c>
      <c r="C1774" s="242" t="str">
        <f>IF(LEN(A1774)=0,"",INDEX('Smelter Look-up'!$C:$C,MATCH($A1774,'Smelter Look-up'!$E:$E,0)))</f>
        <v/>
      </c>
      <c r="D1774" s="236"/>
      <c r="E1774" s="236" t="str">
        <f ca="1">IF(ISERROR($V1774),"",OFFSET('Smelter Look-up'!$D$4,$V1774-4,0)&amp;"")</f>
        <v/>
      </c>
      <c r="F1774" s="236" t="str">
        <f ca="1">IF(ISERROR($V1774),"",OFFSET('Smelter Look-up'!$E$4,$V1774-4,0))</f>
        <v/>
      </c>
      <c r="G1774" s="236" t="str">
        <f ca="1">IF(C1774=$X$4,"Enter smelter details", IF(ISERROR($V1774),"",OFFSET('Smelter Look-up'!$F$4,$V1774-4,0)))</f>
        <v/>
      </c>
      <c r="H1774" s="237" t="str">
        <f ca="1">IF(ISERROR($V1774),"",OFFSET('Smelter Look-up'!$G$4,$V1774-4,0))</f>
        <v/>
      </c>
      <c r="I1774" s="238" t="str">
        <f ca="1">IF(ISERROR($V1774),"",OFFSET('Smelter Look-up'!$H$4,$V1774-4,0))</f>
        <v/>
      </c>
      <c r="J1774" s="238" t="str">
        <f ca="1">IF(ISERROR($V1774),"",OFFSET('Smelter Look-up'!$I$4,$V1774-4,0))</f>
        <v/>
      </c>
      <c r="K1774" s="240"/>
      <c r="L1774" s="240"/>
      <c r="M1774" s="240"/>
      <c r="N1774" s="240"/>
      <c r="O1774" s="240"/>
      <c r="P1774" s="239"/>
      <c r="Q1774" s="241"/>
      <c r="R1774" s="236" t="str">
        <f ca="1">IF(ISERROR($V1774),"",OFFSET('Smelter Look-up'!$C$4,$V1774-4,0)&amp;"")</f>
        <v/>
      </c>
      <c r="S1774" s="250" t="str">
        <f t="shared" ca="1" si="81"/>
        <v/>
      </c>
      <c r="T1774" s="250" t="str">
        <f ca="1">IF(B1774="","",IF(ISERROR(MATCH($J1774,SorP!$B$1:$B$6230,0)),"",INDIRECT("'SorP'!$A$"&amp;MATCH($J1774,SorP!$B$1:$B$6230,0))))</f>
        <v/>
      </c>
      <c r="U1774" s="280"/>
      <c r="V1774" s="281" t="e">
        <f>IF(C1774="",NA(),MATCH($B1774&amp;$C1774,'Smelter Look-up'!$J:$J,0))</f>
        <v>#N/A</v>
      </c>
      <c r="W1774" s="282"/>
      <c r="X1774" s="282">
        <f t="shared" ca="1" si="82"/>
        <v>0</v>
      </c>
      <c r="Y1774" s="282"/>
      <c r="Z1774" s="282"/>
      <c r="AB1774" s="284" t="str">
        <f t="shared" si="83"/>
        <v/>
      </c>
    </row>
    <row r="1775" spans="1:28" s="283" customFormat="1" ht="20.25">
      <c r="A1775" s="235"/>
      <c r="B1775" s="236" t="str">
        <f>IF(LEN(A1775)=0,"",INDEX('Smelter Look-up'!$A:$A,MATCH($A1775,'Smelter Look-up'!$E:$E,0)))</f>
        <v/>
      </c>
      <c r="C1775" s="242" t="str">
        <f>IF(LEN(A1775)=0,"",INDEX('Smelter Look-up'!$C:$C,MATCH($A1775,'Smelter Look-up'!$E:$E,0)))</f>
        <v/>
      </c>
      <c r="D1775" s="236"/>
      <c r="E1775" s="236" t="str">
        <f ca="1">IF(ISERROR($V1775),"",OFFSET('Smelter Look-up'!$D$4,$V1775-4,0)&amp;"")</f>
        <v/>
      </c>
      <c r="F1775" s="236" t="str">
        <f ca="1">IF(ISERROR($V1775),"",OFFSET('Smelter Look-up'!$E$4,$V1775-4,0))</f>
        <v/>
      </c>
      <c r="G1775" s="236" t="str">
        <f ca="1">IF(C1775=$X$4,"Enter smelter details", IF(ISERROR($V1775),"",OFFSET('Smelter Look-up'!$F$4,$V1775-4,0)))</f>
        <v/>
      </c>
      <c r="H1775" s="237" t="str">
        <f ca="1">IF(ISERROR($V1775),"",OFFSET('Smelter Look-up'!$G$4,$V1775-4,0))</f>
        <v/>
      </c>
      <c r="I1775" s="238" t="str">
        <f ca="1">IF(ISERROR($V1775),"",OFFSET('Smelter Look-up'!$H$4,$V1775-4,0))</f>
        <v/>
      </c>
      <c r="J1775" s="238" t="str">
        <f ca="1">IF(ISERROR($V1775),"",OFFSET('Smelter Look-up'!$I$4,$V1775-4,0))</f>
        <v/>
      </c>
      <c r="K1775" s="240"/>
      <c r="L1775" s="240"/>
      <c r="M1775" s="240"/>
      <c r="N1775" s="240"/>
      <c r="O1775" s="240"/>
      <c r="P1775" s="239"/>
      <c r="Q1775" s="241"/>
      <c r="R1775" s="236" t="str">
        <f ca="1">IF(ISERROR($V1775),"",OFFSET('Smelter Look-up'!$C$4,$V1775-4,0)&amp;"")</f>
        <v/>
      </c>
      <c r="S1775" s="250" t="str">
        <f t="shared" ca="1" si="81"/>
        <v/>
      </c>
      <c r="T1775" s="250" t="str">
        <f ca="1">IF(B1775="","",IF(ISERROR(MATCH($J1775,SorP!$B$1:$B$6230,0)),"",INDIRECT("'SorP'!$A$"&amp;MATCH($J1775,SorP!$B$1:$B$6230,0))))</f>
        <v/>
      </c>
      <c r="U1775" s="280"/>
      <c r="V1775" s="281" t="e">
        <f>IF(C1775="",NA(),MATCH($B1775&amp;$C1775,'Smelter Look-up'!$J:$J,0))</f>
        <v>#N/A</v>
      </c>
      <c r="W1775" s="282"/>
      <c r="X1775" s="282">
        <f t="shared" ca="1" si="82"/>
        <v>0</v>
      </c>
      <c r="Y1775" s="282"/>
      <c r="Z1775" s="282"/>
      <c r="AB1775" s="284" t="str">
        <f t="shared" si="83"/>
        <v/>
      </c>
    </row>
    <row r="1776" spans="1:28" s="283" customFormat="1" ht="20.25">
      <c r="A1776" s="235"/>
      <c r="B1776" s="236" t="str">
        <f>IF(LEN(A1776)=0,"",INDEX('Smelter Look-up'!$A:$A,MATCH($A1776,'Smelter Look-up'!$E:$E,0)))</f>
        <v/>
      </c>
      <c r="C1776" s="242" t="str">
        <f>IF(LEN(A1776)=0,"",INDEX('Smelter Look-up'!$C:$C,MATCH($A1776,'Smelter Look-up'!$E:$E,0)))</f>
        <v/>
      </c>
      <c r="D1776" s="236"/>
      <c r="E1776" s="236" t="str">
        <f ca="1">IF(ISERROR($V1776),"",OFFSET('Smelter Look-up'!$D$4,$V1776-4,0)&amp;"")</f>
        <v/>
      </c>
      <c r="F1776" s="236" t="str">
        <f ca="1">IF(ISERROR($V1776),"",OFFSET('Smelter Look-up'!$E$4,$V1776-4,0))</f>
        <v/>
      </c>
      <c r="G1776" s="236" t="str">
        <f ca="1">IF(C1776=$X$4,"Enter smelter details", IF(ISERROR($V1776),"",OFFSET('Smelter Look-up'!$F$4,$V1776-4,0)))</f>
        <v/>
      </c>
      <c r="H1776" s="237" t="str">
        <f ca="1">IF(ISERROR($V1776),"",OFFSET('Smelter Look-up'!$G$4,$V1776-4,0))</f>
        <v/>
      </c>
      <c r="I1776" s="238" t="str">
        <f ca="1">IF(ISERROR($V1776),"",OFFSET('Smelter Look-up'!$H$4,$V1776-4,0))</f>
        <v/>
      </c>
      <c r="J1776" s="238" t="str">
        <f ca="1">IF(ISERROR($V1776),"",OFFSET('Smelter Look-up'!$I$4,$V1776-4,0))</f>
        <v/>
      </c>
      <c r="K1776" s="240"/>
      <c r="L1776" s="240"/>
      <c r="M1776" s="240"/>
      <c r="N1776" s="240"/>
      <c r="O1776" s="240"/>
      <c r="P1776" s="239"/>
      <c r="Q1776" s="241"/>
      <c r="R1776" s="236" t="str">
        <f ca="1">IF(ISERROR($V1776),"",OFFSET('Smelter Look-up'!$C$4,$V1776-4,0)&amp;"")</f>
        <v/>
      </c>
      <c r="S1776" s="250" t="str">
        <f t="shared" ca="1" si="81"/>
        <v/>
      </c>
      <c r="T1776" s="250" t="str">
        <f ca="1">IF(B1776="","",IF(ISERROR(MATCH($J1776,SorP!$B$1:$B$6230,0)),"",INDIRECT("'SorP'!$A$"&amp;MATCH($J1776,SorP!$B$1:$B$6230,0))))</f>
        <v/>
      </c>
      <c r="U1776" s="280"/>
      <c r="V1776" s="281" t="e">
        <f>IF(C1776="",NA(),MATCH($B1776&amp;$C1776,'Smelter Look-up'!$J:$J,0))</f>
        <v>#N/A</v>
      </c>
      <c r="W1776" s="282"/>
      <c r="X1776" s="282">
        <f t="shared" ca="1" si="82"/>
        <v>0</v>
      </c>
      <c r="Y1776" s="282"/>
      <c r="Z1776" s="282"/>
      <c r="AB1776" s="284" t="str">
        <f t="shared" si="83"/>
        <v/>
      </c>
    </row>
    <row r="1777" spans="1:28" s="283" customFormat="1" ht="20.25">
      <c r="A1777" s="235"/>
      <c r="B1777" s="236" t="str">
        <f>IF(LEN(A1777)=0,"",INDEX('Smelter Look-up'!$A:$A,MATCH($A1777,'Smelter Look-up'!$E:$E,0)))</f>
        <v/>
      </c>
      <c r="C1777" s="242" t="str">
        <f>IF(LEN(A1777)=0,"",INDEX('Smelter Look-up'!$C:$C,MATCH($A1777,'Smelter Look-up'!$E:$E,0)))</f>
        <v/>
      </c>
      <c r="D1777" s="236"/>
      <c r="E1777" s="236" t="str">
        <f ca="1">IF(ISERROR($V1777),"",OFFSET('Smelter Look-up'!$D$4,$V1777-4,0)&amp;"")</f>
        <v/>
      </c>
      <c r="F1777" s="236" t="str">
        <f ca="1">IF(ISERROR($V1777),"",OFFSET('Smelter Look-up'!$E$4,$V1777-4,0))</f>
        <v/>
      </c>
      <c r="G1777" s="236" t="str">
        <f ca="1">IF(C1777=$X$4,"Enter smelter details", IF(ISERROR($V1777),"",OFFSET('Smelter Look-up'!$F$4,$V1777-4,0)))</f>
        <v/>
      </c>
      <c r="H1777" s="237" t="str">
        <f ca="1">IF(ISERROR($V1777),"",OFFSET('Smelter Look-up'!$G$4,$V1777-4,0))</f>
        <v/>
      </c>
      <c r="I1777" s="238" t="str">
        <f ca="1">IF(ISERROR($V1777),"",OFFSET('Smelter Look-up'!$H$4,$V1777-4,0))</f>
        <v/>
      </c>
      <c r="J1777" s="238" t="str">
        <f ca="1">IF(ISERROR($V1777),"",OFFSET('Smelter Look-up'!$I$4,$V1777-4,0))</f>
        <v/>
      </c>
      <c r="K1777" s="240"/>
      <c r="L1777" s="240"/>
      <c r="M1777" s="240"/>
      <c r="N1777" s="240"/>
      <c r="O1777" s="240"/>
      <c r="P1777" s="239"/>
      <c r="Q1777" s="241"/>
      <c r="R1777" s="236" t="str">
        <f ca="1">IF(ISERROR($V1777),"",OFFSET('Smelter Look-up'!$C$4,$V1777-4,0)&amp;"")</f>
        <v/>
      </c>
      <c r="S1777" s="250" t="str">
        <f t="shared" ca="1" si="81"/>
        <v/>
      </c>
      <c r="T1777" s="250" t="str">
        <f ca="1">IF(B1777="","",IF(ISERROR(MATCH($J1777,SorP!$B$1:$B$6230,0)),"",INDIRECT("'SorP'!$A$"&amp;MATCH($J1777,SorP!$B$1:$B$6230,0))))</f>
        <v/>
      </c>
      <c r="U1777" s="280"/>
      <c r="V1777" s="281" t="e">
        <f>IF(C1777="",NA(),MATCH($B1777&amp;$C1777,'Smelter Look-up'!$J:$J,0))</f>
        <v>#N/A</v>
      </c>
      <c r="W1777" s="282"/>
      <c r="X1777" s="282">
        <f t="shared" ca="1" si="82"/>
        <v>0</v>
      </c>
      <c r="Y1777" s="282"/>
      <c r="Z1777" s="282"/>
      <c r="AB1777" s="284" t="str">
        <f t="shared" si="83"/>
        <v/>
      </c>
    </row>
    <row r="1778" spans="1:28" s="283" customFormat="1" ht="20.25">
      <c r="A1778" s="235"/>
      <c r="B1778" s="236" t="str">
        <f>IF(LEN(A1778)=0,"",INDEX('Smelter Look-up'!$A:$A,MATCH($A1778,'Smelter Look-up'!$E:$E,0)))</f>
        <v/>
      </c>
      <c r="C1778" s="242" t="str">
        <f>IF(LEN(A1778)=0,"",INDEX('Smelter Look-up'!$C:$C,MATCH($A1778,'Smelter Look-up'!$E:$E,0)))</f>
        <v/>
      </c>
      <c r="D1778" s="236"/>
      <c r="E1778" s="236" t="str">
        <f ca="1">IF(ISERROR($V1778),"",OFFSET('Smelter Look-up'!$D$4,$V1778-4,0)&amp;"")</f>
        <v/>
      </c>
      <c r="F1778" s="236" t="str">
        <f ca="1">IF(ISERROR($V1778),"",OFFSET('Smelter Look-up'!$E$4,$V1778-4,0))</f>
        <v/>
      </c>
      <c r="G1778" s="236" t="str">
        <f ca="1">IF(C1778=$X$4,"Enter smelter details", IF(ISERROR($V1778),"",OFFSET('Smelter Look-up'!$F$4,$V1778-4,0)))</f>
        <v/>
      </c>
      <c r="H1778" s="237" t="str">
        <f ca="1">IF(ISERROR($V1778),"",OFFSET('Smelter Look-up'!$G$4,$V1778-4,0))</f>
        <v/>
      </c>
      <c r="I1778" s="238" t="str">
        <f ca="1">IF(ISERROR($V1778),"",OFFSET('Smelter Look-up'!$H$4,$V1778-4,0))</f>
        <v/>
      </c>
      <c r="J1778" s="238" t="str">
        <f ca="1">IF(ISERROR($V1778),"",OFFSET('Smelter Look-up'!$I$4,$V1778-4,0))</f>
        <v/>
      </c>
      <c r="K1778" s="240"/>
      <c r="L1778" s="240"/>
      <c r="M1778" s="240"/>
      <c r="N1778" s="240"/>
      <c r="O1778" s="240"/>
      <c r="P1778" s="239"/>
      <c r="Q1778" s="241"/>
      <c r="R1778" s="236" t="str">
        <f ca="1">IF(ISERROR($V1778),"",OFFSET('Smelter Look-up'!$C$4,$V1778-4,0)&amp;"")</f>
        <v/>
      </c>
      <c r="S1778" s="250" t="str">
        <f t="shared" ca="1" si="81"/>
        <v/>
      </c>
      <c r="T1778" s="250" t="str">
        <f ca="1">IF(B1778="","",IF(ISERROR(MATCH($J1778,SorP!$B$1:$B$6230,0)),"",INDIRECT("'SorP'!$A$"&amp;MATCH($J1778,SorP!$B$1:$B$6230,0))))</f>
        <v/>
      </c>
      <c r="U1778" s="280"/>
      <c r="V1778" s="281" t="e">
        <f>IF(C1778="",NA(),MATCH($B1778&amp;$C1778,'Smelter Look-up'!$J:$J,0))</f>
        <v>#N/A</v>
      </c>
      <c r="W1778" s="282"/>
      <c r="X1778" s="282">
        <f t="shared" ca="1" si="82"/>
        <v>0</v>
      </c>
      <c r="Y1778" s="282"/>
      <c r="Z1778" s="282"/>
      <c r="AB1778" s="284" t="str">
        <f t="shared" si="83"/>
        <v/>
      </c>
    </row>
    <row r="1779" spans="1:28" s="283" customFormat="1" ht="20.25">
      <c r="A1779" s="235"/>
      <c r="B1779" s="236" t="str">
        <f>IF(LEN(A1779)=0,"",INDEX('Smelter Look-up'!$A:$A,MATCH($A1779,'Smelter Look-up'!$E:$E,0)))</f>
        <v/>
      </c>
      <c r="C1779" s="242" t="str">
        <f>IF(LEN(A1779)=0,"",INDEX('Smelter Look-up'!$C:$C,MATCH($A1779,'Smelter Look-up'!$E:$E,0)))</f>
        <v/>
      </c>
      <c r="D1779" s="236"/>
      <c r="E1779" s="236" t="str">
        <f ca="1">IF(ISERROR($V1779),"",OFFSET('Smelter Look-up'!$D$4,$V1779-4,0)&amp;"")</f>
        <v/>
      </c>
      <c r="F1779" s="236" t="str">
        <f ca="1">IF(ISERROR($V1779),"",OFFSET('Smelter Look-up'!$E$4,$V1779-4,0))</f>
        <v/>
      </c>
      <c r="G1779" s="236" t="str">
        <f ca="1">IF(C1779=$X$4,"Enter smelter details", IF(ISERROR($V1779),"",OFFSET('Smelter Look-up'!$F$4,$V1779-4,0)))</f>
        <v/>
      </c>
      <c r="H1779" s="237" t="str">
        <f ca="1">IF(ISERROR($V1779),"",OFFSET('Smelter Look-up'!$G$4,$V1779-4,0))</f>
        <v/>
      </c>
      <c r="I1779" s="238" t="str">
        <f ca="1">IF(ISERROR($V1779),"",OFFSET('Smelter Look-up'!$H$4,$V1779-4,0))</f>
        <v/>
      </c>
      <c r="J1779" s="238" t="str">
        <f ca="1">IF(ISERROR($V1779),"",OFFSET('Smelter Look-up'!$I$4,$V1779-4,0))</f>
        <v/>
      </c>
      <c r="K1779" s="240"/>
      <c r="L1779" s="240"/>
      <c r="M1779" s="240"/>
      <c r="N1779" s="240"/>
      <c r="O1779" s="240"/>
      <c r="P1779" s="239"/>
      <c r="Q1779" s="241"/>
      <c r="R1779" s="236" t="str">
        <f ca="1">IF(ISERROR($V1779),"",OFFSET('Smelter Look-up'!$C$4,$V1779-4,0)&amp;"")</f>
        <v/>
      </c>
      <c r="S1779" s="250" t="str">
        <f t="shared" ca="1" si="81"/>
        <v/>
      </c>
      <c r="T1779" s="250" t="str">
        <f ca="1">IF(B1779="","",IF(ISERROR(MATCH($J1779,SorP!$B$1:$B$6230,0)),"",INDIRECT("'SorP'!$A$"&amp;MATCH($J1779,SorP!$B$1:$B$6230,0))))</f>
        <v/>
      </c>
      <c r="U1779" s="280"/>
      <c r="V1779" s="281" t="e">
        <f>IF(C1779="",NA(),MATCH($B1779&amp;$C1779,'Smelter Look-up'!$J:$J,0))</f>
        <v>#N/A</v>
      </c>
      <c r="W1779" s="282"/>
      <c r="X1779" s="282">
        <f t="shared" ca="1" si="82"/>
        <v>0</v>
      </c>
      <c r="Y1779" s="282"/>
      <c r="Z1779" s="282"/>
      <c r="AB1779" s="284" t="str">
        <f t="shared" si="83"/>
        <v/>
      </c>
    </row>
    <row r="1780" spans="1:28" s="283" customFormat="1" ht="20.25">
      <c r="A1780" s="235"/>
      <c r="B1780" s="236" t="str">
        <f>IF(LEN(A1780)=0,"",INDEX('Smelter Look-up'!$A:$A,MATCH($A1780,'Smelter Look-up'!$E:$E,0)))</f>
        <v/>
      </c>
      <c r="C1780" s="242" t="str">
        <f>IF(LEN(A1780)=0,"",INDEX('Smelter Look-up'!$C:$C,MATCH($A1780,'Smelter Look-up'!$E:$E,0)))</f>
        <v/>
      </c>
      <c r="D1780" s="236"/>
      <c r="E1780" s="236" t="str">
        <f ca="1">IF(ISERROR($V1780),"",OFFSET('Smelter Look-up'!$D$4,$V1780-4,0)&amp;"")</f>
        <v/>
      </c>
      <c r="F1780" s="236" t="str">
        <f ca="1">IF(ISERROR($V1780),"",OFFSET('Smelter Look-up'!$E$4,$V1780-4,0))</f>
        <v/>
      </c>
      <c r="G1780" s="236" t="str">
        <f ca="1">IF(C1780=$X$4,"Enter smelter details", IF(ISERROR($V1780),"",OFFSET('Smelter Look-up'!$F$4,$V1780-4,0)))</f>
        <v/>
      </c>
      <c r="H1780" s="237" t="str">
        <f ca="1">IF(ISERROR($V1780),"",OFFSET('Smelter Look-up'!$G$4,$V1780-4,0))</f>
        <v/>
      </c>
      <c r="I1780" s="238" t="str">
        <f ca="1">IF(ISERROR($V1780),"",OFFSET('Smelter Look-up'!$H$4,$V1780-4,0))</f>
        <v/>
      </c>
      <c r="J1780" s="238" t="str">
        <f ca="1">IF(ISERROR($V1780),"",OFFSET('Smelter Look-up'!$I$4,$V1780-4,0))</f>
        <v/>
      </c>
      <c r="K1780" s="240"/>
      <c r="L1780" s="240"/>
      <c r="M1780" s="240"/>
      <c r="N1780" s="240"/>
      <c r="O1780" s="240"/>
      <c r="P1780" s="239"/>
      <c r="Q1780" s="241"/>
      <c r="R1780" s="236" t="str">
        <f ca="1">IF(ISERROR($V1780),"",OFFSET('Smelter Look-up'!$C$4,$V1780-4,0)&amp;"")</f>
        <v/>
      </c>
      <c r="S1780" s="250" t="str">
        <f t="shared" ca="1" si="81"/>
        <v/>
      </c>
      <c r="T1780" s="250" t="str">
        <f ca="1">IF(B1780="","",IF(ISERROR(MATCH($J1780,SorP!$B$1:$B$6230,0)),"",INDIRECT("'SorP'!$A$"&amp;MATCH($J1780,SorP!$B$1:$B$6230,0))))</f>
        <v/>
      </c>
      <c r="U1780" s="280"/>
      <c r="V1780" s="281" t="e">
        <f>IF(C1780="",NA(),MATCH($B1780&amp;$C1780,'Smelter Look-up'!$J:$J,0))</f>
        <v>#N/A</v>
      </c>
      <c r="W1780" s="282"/>
      <c r="X1780" s="282">
        <f t="shared" ca="1" si="82"/>
        <v>0</v>
      </c>
      <c r="Y1780" s="282"/>
      <c r="Z1780" s="282"/>
      <c r="AB1780" s="284" t="str">
        <f t="shared" si="83"/>
        <v/>
      </c>
    </row>
    <row r="1781" spans="1:28" s="283" customFormat="1" ht="20.25">
      <c r="A1781" s="235"/>
      <c r="B1781" s="236" t="str">
        <f>IF(LEN(A1781)=0,"",INDEX('Smelter Look-up'!$A:$A,MATCH($A1781,'Smelter Look-up'!$E:$E,0)))</f>
        <v/>
      </c>
      <c r="C1781" s="242" t="str">
        <f>IF(LEN(A1781)=0,"",INDEX('Smelter Look-up'!$C:$C,MATCH($A1781,'Smelter Look-up'!$E:$E,0)))</f>
        <v/>
      </c>
      <c r="D1781" s="236"/>
      <c r="E1781" s="236" t="str">
        <f ca="1">IF(ISERROR($V1781),"",OFFSET('Smelter Look-up'!$D$4,$V1781-4,0)&amp;"")</f>
        <v/>
      </c>
      <c r="F1781" s="236" t="str">
        <f ca="1">IF(ISERROR($V1781),"",OFFSET('Smelter Look-up'!$E$4,$V1781-4,0))</f>
        <v/>
      </c>
      <c r="G1781" s="236" t="str">
        <f ca="1">IF(C1781=$X$4,"Enter smelter details", IF(ISERROR($V1781),"",OFFSET('Smelter Look-up'!$F$4,$V1781-4,0)))</f>
        <v/>
      </c>
      <c r="H1781" s="237" t="str">
        <f ca="1">IF(ISERROR($V1781),"",OFFSET('Smelter Look-up'!$G$4,$V1781-4,0))</f>
        <v/>
      </c>
      <c r="I1781" s="238" t="str">
        <f ca="1">IF(ISERROR($V1781),"",OFFSET('Smelter Look-up'!$H$4,$V1781-4,0))</f>
        <v/>
      </c>
      <c r="J1781" s="238" t="str">
        <f ca="1">IF(ISERROR($V1781),"",OFFSET('Smelter Look-up'!$I$4,$V1781-4,0))</f>
        <v/>
      </c>
      <c r="K1781" s="240"/>
      <c r="L1781" s="240"/>
      <c r="M1781" s="240"/>
      <c r="N1781" s="240"/>
      <c r="O1781" s="240"/>
      <c r="P1781" s="239"/>
      <c r="Q1781" s="241"/>
      <c r="R1781" s="236" t="str">
        <f ca="1">IF(ISERROR($V1781),"",OFFSET('Smelter Look-up'!$C$4,$V1781-4,0)&amp;"")</f>
        <v/>
      </c>
      <c r="S1781" s="250" t="str">
        <f t="shared" ca="1" si="81"/>
        <v/>
      </c>
      <c r="T1781" s="250" t="str">
        <f ca="1">IF(B1781="","",IF(ISERROR(MATCH($J1781,SorP!$B$1:$B$6230,0)),"",INDIRECT("'SorP'!$A$"&amp;MATCH($J1781,SorP!$B$1:$B$6230,0))))</f>
        <v/>
      </c>
      <c r="U1781" s="280"/>
      <c r="V1781" s="281" t="e">
        <f>IF(C1781="",NA(),MATCH($B1781&amp;$C1781,'Smelter Look-up'!$J:$J,0))</f>
        <v>#N/A</v>
      </c>
      <c r="W1781" s="282"/>
      <c r="X1781" s="282">
        <f t="shared" ca="1" si="82"/>
        <v>0</v>
      </c>
      <c r="Y1781" s="282"/>
      <c r="Z1781" s="282"/>
      <c r="AB1781" s="284" t="str">
        <f t="shared" si="83"/>
        <v/>
      </c>
    </row>
    <row r="1782" spans="1:28" s="283" customFormat="1" ht="20.25">
      <c r="A1782" s="235"/>
      <c r="B1782" s="236" t="str">
        <f>IF(LEN(A1782)=0,"",INDEX('Smelter Look-up'!$A:$A,MATCH($A1782,'Smelter Look-up'!$E:$E,0)))</f>
        <v/>
      </c>
      <c r="C1782" s="242" t="str">
        <f>IF(LEN(A1782)=0,"",INDEX('Smelter Look-up'!$C:$C,MATCH($A1782,'Smelter Look-up'!$E:$E,0)))</f>
        <v/>
      </c>
      <c r="D1782" s="236"/>
      <c r="E1782" s="236" t="str">
        <f ca="1">IF(ISERROR($V1782),"",OFFSET('Smelter Look-up'!$D$4,$V1782-4,0)&amp;"")</f>
        <v/>
      </c>
      <c r="F1782" s="236" t="str">
        <f ca="1">IF(ISERROR($V1782),"",OFFSET('Smelter Look-up'!$E$4,$V1782-4,0))</f>
        <v/>
      </c>
      <c r="G1782" s="236" t="str">
        <f ca="1">IF(C1782=$X$4,"Enter smelter details", IF(ISERROR($V1782),"",OFFSET('Smelter Look-up'!$F$4,$V1782-4,0)))</f>
        <v/>
      </c>
      <c r="H1782" s="237" t="str">
        <f ca="1">IF(ISERROR($V1782),"",OFFSET('Smelter Look-up'!$G$4,$V1782-4,0))</f>
        <v/>
      </c>
      <c r="I1782" s="238" t="str">
        <f ca="1">IF(ISERROR($V1782),"",OFFSET('Smelter Look-up'!$H$4,$V1782-4,0))</f>
        <v/>
      </c>
      <c r="J1782" s="238" t="str">
        <f ca="1">IF(ISERROR($V1782),"",OFFSET('Smelter Look-up'!$I$4,$V1782-4,0))</f>
        <v/>
      </c>
      <c r="K1782" s="240"/>
      <c r="L1782" s="240"/>
      <c r="M1782" s="240"/>
      <c r="N1782" s="240"/>
      <c r="O1782" s="240"/>
      <c r="P1782" s="239"/>
      <c r="Q1782" s="241"/>
      <c r="R1782" s="236" t="str">
        <f ca="1">IF(ISERROR($V1782),"",OFFSET('Smelter Look-up'!$C$4,$V1782-4,0)&amp;"")</f>
        <v/>
      </c>
      <c r="S1782" s="250" t="str">
        <f t="shared" ca="1" si="81"/>
        <v/>
      </c>
      <c r="T1782" s="250" t="str">
        <f ca="1">IF(B1782="","",IF(ISERROR(MATCH($J1782,SorP!$B$1:$B$6230,0)),"",INDIRECT("'SorP'!$A$"&amp;MATCH($J1782,SorP!$B$1:$B$6230,0))))</f>
        <v/>
      </c>
      <c r="U1782" s="280"/>
      <c r="V1782" s="281" t="e">
        <f>IF(C1782="",NA(),MATCH($B1782&amp;$C1782,'Smelter Look-up'!$J:$J,0))</f>
        <v>#N/A</v>
      </c>
      <c r="W1782" s="282"/>
      <c r="X1782" s="282">
        <f t="shared" ca="1" si="82"/>
        <v>0</v>
      </c>
      <c r="Y1782" s="282"/>
      <c r="Z1782" s="282"/>
      <c r="AB1782" s="284" t="str">
        <f t="shared" si="83"/>
        <v/>
      </c>
    </row>
    <row r="1783" spans="1:28" s="283" customFormat="1" ht="20.25">
      <c r="A1783" s="235"/>
      <c r="B1783" s="236" t="str">
        <f>IF(LEN(A1783)=0,"",INDEX('Smelter Look-up'!$A:$A,MATCH($A1783,'Smelter Look-up'!$E:$E,0)))</f>
        <v/>
      </c>
      <c r="C1783" s="242" t="str">
        <f>IF(LEN(A1783)=0,"",INDEX('Smelter Look-up'!$C:$C,MATCH($A1783,'Smelter Look-up'!$E:$E,0)))</f>
        <v/>
      </c>
      <c r="D1783" s="236"/>
      <c r="E1783" s="236" t="str">
        <f ca="1">IF(ISERROR($V1783),"",OFFSET('Smelter Look-up'!$D$4,$V1783-4,0)&amp;"")</f>
        <v/>
      </c>
      <c r="F1783" s="236" t="str">
        <f ca="1">IF(ISERROR($V1783),"",OFFSET('Smelter Look-up'!$E$4,$V1783-4,0))</f>
        <v/>
      </c>
      <c r="G1783" s="236" t="str">
        <f ca="1">IF(C1783=$X$4,"Enter smelter details", IF(ISERROR($V1783),"",OFFSET('Smelter Look-up'!$F$4,$V1783-4,0)))</f>
        <v/>
      </c>
      <c r="H1783" s="237" t="str">
        <f ca="1">IF(ISERROR($V1783),"",OFFSET('Smelter Look-up'!$G$4,$V1783-4,0))</f>
        <v/>
      </c>
      <c r="I1783" s="238" t="str">
        <f ca="1">IF(ISERROR($V1783),"",OFFSET('Smelter Look-up'!$H$4,$V1783-4,0))</f>
        <v/>
      </c>
      <c r="J1783" s="238" t="str">
        <f ca="1">IF(ISERROR($V1783),"",OFFSET('Smelter Look-up'!$I$4,$V1783-4,0))</f>
        <v/>
      </c>
      <c r="K1783" s="240"/>
      <c r="L1783" s="240"/>
      <c r="M1783" s="240"/>
      <c r="N1783" s="240"/>
      <c r="O1783" s="240"/>
      <c r="P1783" s="239"/>
      <c r="Q1783" s="241"/>
      <c r="R1783" s="236" t="str">
        <f ca="1">IF(ISERROR($V1783),"",OFFSET('Smelter Look-up'!$C$4,$V1783-4,0)&amp;"")</f>
        <v/>
      </c>
      <c r="S1783" s="250" t="str">
        <f t="shared" ca="1" si="81"/>
        <v/>
      </c>
      <c r="T1783" s="250" t="str">
        <f ca="1">IF(B1783="","",IF(ISERROR(MATCH($J1783,SorP!$B$1:$B$6230,0)),"",INDIRECT("'SorP'!$A$"&amp;MATCH($J1783,SorP!$B$1:$B$6230,0))))</f>
        <v/>
      </c>
      <c r="U1783" s="280"/>
      <c r="V1783" s="281" t="e">
        <f>IF(C1783="",NA(),MATCH($B1783&amp;$C1783,'Smelter Look-up'!$J:$J,0))</f>
        <v>#N/A</v>
      </c>
      <c r="W1783" s="282"/>
      <c r="X1783" s="282">
        <f t="shared" ca="1" si="82"/>
        <v>0</v>
      </c>
      <c r="Y1783" s="282"/>
      <c r="Z1783" s="282"/>
      <c r="AB1783" s="284" t="str">
        <f t="shared" si="83"/>
        <v/>
      </c>
    </row>
    <row r="1784" spans="1:28" s="283" customFormat="1" ht="20.25">
      <c r="A1784" s="235"/>
      <c r="B1784" s="236" t="str">
        <f>IF(LEN(A1784)=0,"",INDEX('Smelter Look-up'!$A:$A,MATCH($A1784,'Smelter Look-up'!$E:$E,0)))</f>
        <v/>
      </c>
      <c r="C1784" s="242" t="str">
        <f>IF(LEN(A1784)=0,"",INDEX('Smelter Look-up'!$C:$C,MATCH($A1784,'Smelter Look-up'!$E:$E,0)))</f>
        <v/>
      </c>
      <c r="D1784" s="236"/>
      <c r="E1784" s="236" t="str">
        <f ca="1">IF(ISERROR($V1784),"",OFFSET('Smelter Look-up'!$D$4,$V1784-4,0)&amp;"")</f>
        <v/>
      </c>
      <c r="F1784" s="236" t="str">
        <f ca="1">IF(ISERROR($V1784),"",OFFSET('Smelter Look-up'!$E$4,$V1784-4,0))</f>
        <v/>
      </c>
      <c r="G1784" s="236" t="str">
        <f ca="1">IF(C1784=$X$4,"Enter smelter details", IF(ISERROR($V1784),"",OFFSET('Smelter Look-up'!$F$4,$V1784-4,0)))</f>
        <v/>
      </c>
      <c r="H1784" s="237" t="str">
        <f ca="1">IF(ISERROR($V1784),"",OFFSET('Smelter Look-up'!$G$4,$V1784-4,0))</f>
        <v/>
      </c>
      <c r="I1784" s="238" t="str">
        <f ca="1">IF(ISERROR($V1784),"",OFFSET('Smelter Look-up'!$H$4,$V1784-4,0))</f>
        <v/>
      </c>
      <c r="J1784" s="238" t="str">
        <f ca="1">IF(ISERROR($V1784),"",OFFSET('Smelter Look-up'!$I$4,$V1784-4,0))</f>
        <v/>
      </c>
      <c r="K1784" s="240"/>
      <c r="L1784" s="240"/>
      <c r="M1784" s="240"/>
      <c r="N1784" s="240"/>
      <c r="O1784" s="240"/>
      <c r="P1784" s="239"/>
      <c r="Q1784" s="241"/>
      <c r="R1784" s="236" t="str">
        <f ca="1">IF(ISERROR($V1784),"",OFFSET('Smelter Look-up'!$C$4,$V1784-4,0)&amp;"")</f>
        <v/>
      </c>
      <c r="S1784" s="250" t="str">
        <f t="shared" ca="1" si="81"/>
        <v/>
      </c>
      <c r="T1784" s="250" t="str">
        <f ca="1">IF(B1784="","",IF(ISERROR(MATCH($J1784,SorP!$B$1:$B$6230,0)),"",INDIRECT("'SorP'!$A$"&amp;MATCH($J1784,SorP!$B$1:$B$6230,0))))</f>
        <v/>
      </c>
      <c r="U1784" s="280"/>
      <c r="V1784" s="281" t="e">
        <f>IF(C1784="",NA(),MATCH($B1784&amp;$C1784,'Smelter Look-up'!$J:$J,0))</f>
        <v>#N/A</v>
      </c>
      <c r="W1784" s="282"/>
      <c r="X1784" s="282">
        <f t="shared" ca="1" si="82"/>
        <v>0</v>
      </c>
      <c r="Y1784" s="282"/>
      <c r="Z1784" s="282"/>
      <c r="AB1784" s="284" t="str">
        <f t="shared" si="83"/>
        <v/>
      </c>
    </row>
    <row r="1785" spans="1:28" s="283" customFormat="1" ht="20.25">
      <c r="A1785" s="235"/>
      <c r="B1785" s="236" t="str">
        <f>IF(LEN(A1785)=0,"",INDEX('Smelter Look-up'!$A:$A,MATCH($A1785,'Smelter Look-up'!$E:$E,0)))</f>
        <v/>
      </c>
      <c r="C1785" s="242" t="str">
        <f>IF(LEN(A1785)=0,"",INDEX('Smelter Look-up'!$C:$C,MATCH($A1785,'Smelter Look-up'!$E:$E,0)))</f>
        <v/>
      </c>
      <c r="D1785" s="236"/>
      <c r="E1785" s="236" t="str">
        <f ca="1">IF(ISERROR($V1785),"",OFFSET('Smelter Look-up'!$D$4,$V1785-4,0)&amp;"")</f>
        <v/>
      </c>
      <c r="F1785" s="236" t="str">
        <f ca="1">IF(ISERROR($V1785),"",OFFSET('Smelter Look-up'!$E$4,$V1785-4,0))</f>
        <v/>
      </c>
      <c r="G1785" s="236" t="str">
        <f ca="1">IF(C1785=$X$4,"Enter smelter details", IF(ISERROR($V1785),"",OFFSET('Smelter Look-up'!$F$4,$V1785-4,0)))</f>
        <v/>
      </c>
      <c r="H1785" s="237" t="str">
        <f ca="1">IF(ISERROR($V1785),"",OFFSET('Smelter Look-up'!$G$4,$V1785-4,0))</f>
        <v/>
      </c>
      <c r="I1785" s="238" t="str">
        <f ca="1">IF(ISERROR($V1785),"",OFFSET('Smelter Look-up'!$H$4,$V1785-4,0))</f>
        <v/>
      </c>
      <c r="J1785" s="238" t="str">
        <f ca="1">IF(ISERROR($V1785),"",OFFSET('Smelter Look-up'!$I$4,$V1785-4,0))</f>
        <v/>
      </c>
      <c r="K1785" s="240"/>
      <c r="L1785" s="240"/>
      <c r="M1785" s="240"/>
      <c r="N1785" s="240"/>
      <c r="O1785" s="240"/>
      <c r="P1785" s="239"/>
      <c r="Q1785" s="241"/>
      <c r="R1785" s="236" t="str">
        <f ca="1">IF(ISERROR($V1785),"",OFFSET('Smelter Look-up'!$C$4,$V1785-4,0)&amp;"")</f>
        <v/>
      </c>
      <c r="S1785" s="250" t="str">
        <f t="shared" ca="1" si="81"/>
        <v/>
      </c>
      <c r="T1785" s="250" t="str">
        <f ca="1">IF(B1785="","",IF(ISERROR(MATCH($J1785,SorP!$B$1:$B$6230,0)),"",INDIRECT("'SorP'!$A$"&amp;MATCH($J1785,SorP!$B$1:$B$6230,0))))</f>
        <v/>
      </c>
      <c r="U1785" s="280"/>
      <c r="V1785" s="281" t="e">
        <f>IF(C1785="",NA(),MATCH($B1785&amp;$C1785,'Smelter Look-up'!$J:$J,0))</f>
        <v>#N/A</v>
      </c>
      <c r="W1785" s="282"/>
      <c r="X1785" s="282">
        <f t="shared" ca="1" si="82"/>
        <v>0</v>
      </c>
      <c r="Y1785" s="282"/>
      <c r="Z1785" s="282"/>
      <c r="AB1785" s="284" t="str">
        <f t="shared" si="83"/>
        <v/>
      </c>
    </row>
    <row r="1786" spans="1:28" s="283" customFormat="1" ht="20.25">
      <c r="A1786" s="235"/>
      <c r="B1786" s="236" t="str">
        <f>IF(LEN(A1786)=0,"",INDEX('Smelter Look-up'!$A:$A,MATCH($A1786,'Smelter Look-up'!$E:$E,0)))</f>
        <v/>
      </c>
      <c r="C1786" s="242" t="str">
        <f>IF(LEN(A1786)=0,"",INDEX('Smelter Look-up'!$C:$C,MATCH($A1786,'Smelter Look-up'!$E:$E,0)))</f>
        <v/>
      </c>
      <c r="D1786" s="236"/>
      <c r="E1786" s="236" t="str">
        <f ca="1">IF(ISERROR($V1786),"",OFFSET('Smelter Look-up'!$D$4,$V1786-4,0)&amp;"")</f>
        <v/>
      </c>
      <c r="F1786" s="236" t="str">
        <f ca="1">IF(ISERROR($V1786),"",OFFSET('Smelter Look-up'!$E$4,$V1786-4,0))</f>
        <v/>
      </c>
      <c r="G1786" s="236" t="str">
        <f ca="1">IF(C1786=$X$4,"Enter smelter details", IF(ISERROR($V1786),"",OFFSET('Smelter Look-up'!$F$4,$V1786-4,0)))</f>
        <v/>
      </c>
      <c r="H1786" s="237" t="str">
        <f ca="1">IF(ISERROR($V1786),"",OFFSET('Smelter Look-up'!$G$4,$V1786-4,0))</f>
        <v/>
      </c>
      <c r="I1786" s="238" t="str">
        <f ca="1">IF(ISERROR($V1786),"",OFFSET('Smelter Look-up'!$H$4,$V1786-4,0))</f>
        <v/>
      </c>
      <c r="J1786" s="238" t="str">
        <f ca="1">IF(ISERROR($V1786),"",OFFSET('Smelter Look-up'!$I$4,$V1786-4,0))</f>
        <v/>
      </c>
      <c r="K1786" s="240"/>
      <c r="L1786" s="240"/>
      <c r="M1786" s="240"/>
      <c r="N1786" s="240"/>
      <c r="O1786" s="240"/>
      <c r="P1786" s="239"/>
      <c r="Q1786" s="241"/>
      <c r="R1786" s="236" t="str">
        <f ca="1">IF(ISERROR($V1786),"",OFFSET('Smelter Look-up'!$C$4,$V1786-4,0)&amp;"")</f>
        <v/>
      </c>
      <c r="S1786" s="250" t="str">
        <f t="shared" ca="1" si="81"/>
        <v/>
      </c>
      <c r="T1786" s="250" t="str">
        <f ca="1">IF(B1786="","",IF(ISERROR(MATCH($J1786,SorP!$B$1:$B$6230,0)),"",INDIRECT("'SorP'!$A$"&amp;MATCH($J1786,SorP!$B$1:$B$6230,0))))</f>
        <v/>
      </c>
      <c r="U1786" s="280"/>
      <c r="V1786" s="281" t="e">
        <f>IF(C1786="",NA(),MATCH($B1786&amp;$C1786,'Smelter Look-up'!$J:$J,0))</f>
        <v>#N/A</v>
      </c>
      <c r="W1786" s="282"/>
      <c r="X1786" s="282">
        <f t="shared" ca="1" si="82"/>
        <v>0</v>
      </c>
      <c r="Y1786" s="282"/>
      <c r="Z1786" s="282"/>
      <c r="AB1786" s="284" t="str">
        <f t="shared" si="83"/>
        <v/>
      </c>
    </row>
    <row r="1787" spans="1:28" s="283" customFormat="1" ht="20.25">
      <c r="A1787" s="235"/>
      <c r="B1787" s="236" t="str">
        <f>IF(LEN(A1787)=0,"",INDEX('Smelter Look-up'!$A:$A,MATCH($A1787,'Smelter Look-up'!$E:$E,0)))</f>
        <v/>
      </c>
      <c r="C1787" s="242" t="str">
        <f>IF(LEN(A1787)=0,"",INDEX('Smelter Look-up'!$C:$C,MATCH($A1787,'Smelter Look-up'!$E:$E,0)))</f>
        <v/>
      </c>
      <c r="D1787" s="236"/>
      <c r="E1787" s="236" t="str">
        <f ca="1">IF(ISERROR($V1787),"",OFFSET('Smelter Look-up'!$D$4,$V1787-4,0)&amp;"")</f>
        <v/>
      </c>
      <c r="F1787" s="236" t="str">
        <f ca="1">IF(ISERROR($V1787),"",OFFSET('Smelter Look-up'!$E$4,$V1787-4,0))</f>
        <v/>
      </c>
      <c r="G1787" s="236" t="str">
        <f ca="1">IF(C1787=$X$4,"Enter smelter details", IF(ISERROR($V1787),"",OFFSET('Smelter Look-up'!$F$4,$V1787-4,0)))</f>
        <v/>
      </c>
      <c r="H1787" s="237" t="str">
        <f ca="1">IF(ISERROR($V1787),"",OFFSET('Smelter Look-up'!$G$4,$V1787-4,0))</f>
        <v/>
      </c>
      <c r="I1787" s="238" t="str">
        <f ca="1">IF(ISERROR($V1787),"",OFFSET('Smelter Look-up'!$H$4,$V1787-4,0))</f>
        <v/>
      </c>
      <c r="J1787" s="238" t="str">
        <f ca="1">IF(ISERROR($V1787),"",OFFSET('Smelter Look-up'!$I$4,$V1787-4,0))</f>
        <v/>
      </c>
      <c r="K1787" s="240"/>
      <c r="L1787" s="240"/>
      <c r="M1787" s="240"/>
      <c r="N1787" s="240"/>
      <c r="O1787" s="240"/>
      <c r="P1787" s="239"/>
      <c r="Q1787" s="241"/>
      <c r="R1787" s="236" t="str">
        <f ca="1">IF(ISERROR($V1787),"",OFFSET('Smelter Look-up'!$C$4,$V1787-4,0)&amp;"")</f>
        <v/>
      </c>
      <c r="S1787" s="250" t="str">
        <f t="shared" ref="S1787:S1850" ca="1" si="84">IF(B1787="","",IF(ISERROR(MATCH($E1787,CL,0)),"Unknown",INDIRECT("'C'!$A$"&amp;MATCH($E1787,CL,0)+1)))</f>
        <v/>
      </c>
      <c r="T1787" s="250" t="str">
        <f ca="1">IF(B1787="","",IF(ISERROR(MATCH($J1787,SorP!$B$1:$B$6230,0)),"",INDIRECT("'SorP'!$A$"&amp;MATCH($J1787,SorP!$B$1:$B$6230,0))))</f>
        <v/>
      </c>
      <c r="U1787" s="280"/>
      <c r="V1787" s="281" t="e">
        <f>IF(C1787="",NA(),MATCH($B1787&amp;$C1787,'Smelter Look-up'!$J:$J,0))</f>
        <v>#N/A</v>
      </c>
      <c r="W1787" s="282"/>
      <c r="X1787" s="282">
        <f t="shared" ref="X1787:X1850" ca="1" si="85">IF(AND(C1787="Smelter not listed",OR(LEN(D1787)=0,LEN(E1787)=0)),1,0)</f>
        <v>0</v>
      </c>
      <c r="Y1787" s="282"/>
      <c r="Z1787" s="282"/>
      <c r="AB1787" s="284" t="str">
        <f t="shared" ref="AB1787:AB1850" si="86">B1787&amp;C1787</f>
        <v/>
      </c>
    </row>
    <row r="1788" spans="1:28" s="283" customFormat="1" ht="20.25">
      <c r="A1788" s="235"/>
      <c r="B1788" s="236" t="str">
        <f>IF(LEN(A1788)=0,"",INDEX('Smelter Look-up'!$A:$A,MATCH($A1788,'Smelter Look-up'!$E:$E,0)))</f>
        <v/>
      </c>
      <c r="C1788" s="242" t="str">
        <f>IF(LEN(A1788)=0,"",INDEX('Smelter Look-up'!$C:$C,MATCH($A1788,'Smelter Look-up'!$E:$E,0)))</f>
        <v/>
      </c>
      <c r="D1788" s="236"/>
      <c r="E1788" s="236" t="str">
        <f ca="1">IF(ISERROR($V1788),"",OFFSET('Smelter Look-up'!$D$4,$V1788-4,0)&amp;"")</f>
        <v/>
      </c>
      <c r="F1788" s="236" t="str">
        <f ca="1">IF(ISERROR($V1788),"",OFFSET('Smelter Look-up'!$E$4,$V1788-4,0))</f>
        <v/>
      </c>
      <c r="G1788" s="236" t="str">
        <f ca="1">IF(C1788=$X$4,"Enter smelter details", IF(ISERROR($V1788),"",OFFSET('Smelter Look-up'!$F$4,$V1788-4,0)))</f>
        <v/>
      </c>
      <c r="H1788" s="237" t="str">
        <f ca="1">IF(ISERROR($V1788),"",OFFSET('Smelter Look-up'!$G$4,$V1788-4,0))</f>
        <v/>
      </c>
      <c r="I1788" s="238" t="str">
        <f ca="1">IF(ISERROR($V1788),"",OFFSET('Smelter Look-up'!$H$4,$V1788-4,0))</f>
        <v/>
      </c>
      <c r="J1788" s="238" t="str">
        <f ca="1">IF(ISERROR($V1788),"",OFFSET('Smelter Look-up'!$I$4,$V1788-4,0))</f>
        <v/>
      </c>
      <c r="K1788" s="240"/>
      <c r="L1788" s="240"/>
      <c r="M1788" s="240"/>
      <c r="N1788" s="240"/>
      <c r="O1788" s="240"/>
      <c r="P1788" s="239"/>
      <c r="Q1788" s="241"/>
      <c r="R1788" s="236" t="str">
        <f ca="1">IF(ISERROR($V1788),"",OFFSET('Smelter Look-up'!$C$4,$V1788-4,0)&amp;"")</f>
        <v/>
      </c>
      <c r="S1788" s="250" t="str">
        <f t="shared" ca="1" si="84"/>
        <v/>
      </c>
      <c r="T1788" s="250" t="str">
        <f ca="1">IF(B1788="","",IF(ISERROR(MATCH($J1788,SorP!$B$1:$B$6230,0)),"",INDIRECT("'SorP'!$A$"&amp;MATCH($J1788,SorP!$B$1:$B$6230,0))))</f>
        <v/>
      </c>
      <c r="U1788" s="280"/>
      <c r="V1788" s="281" t="e">
        <f>IF(C1788="",NA(),MATCH($B1788&amp;$C1788,'Smelter Look-up'!$J:$J,0))</f>
        <v>#N/A</v>
      </c>
      <c r="W1788" s="282"/>
      <c r="X1788" s="282">
        <f t="shared" ca="1" si="85"/>
        <v>0</v>
      </c>
      <c r="Y1788" s="282"/>
      <c r="Z1788" s="282"/>
      <c r="AB1788" s="284" t="str">
        <f t="shared" si="86"/>
        <v/>
      </c>
    </row>
    <row r="1789" spans="1:28" s="283" customFormat="1" ht="20.25">
      <c r="A1789" s="235"/>
      <c r="B1789" s="236" t="str">
        <f>IF(LEN(A1789)=0,"",INDEX('Smelter Look-up'!$A:$A,MATCH($A1789,'Smelter Look-up'!$E:$E,0)))</f>
        <v/>
      </c>
      <c r="C1789" s="242" t="str">
        <f>IF(LEN(A1789)=0,"",INDEX('Smelter Look-up'!$C:$C,MATCH($A1789,'Smelter Look-up'!$E:$E,0)))</f>
        <v/>
      </c>
      <c r="D1789" s="236"/>
      <c r="E1789" s="236" t="str">
        <f ca="1">IF(ISERROR($V1789),"",OFFSET('Smelter Look-up'!$D$4,$V1789-4,0)&amp;"")</f>
        <v/>
      </c>
      <c r="F1789" s="236" t="str">
        <f ca="1">IF(ISERROR($V1789),"",OFFSET('Smelter Look-up'!$E$4,$V1789-4,0))</f>
        <v/>
      </c>
      <c r="G1789" s="236" t="str">
        <f ca="1">IF(C1789=$X$4,"Enter smelter details", IF(ISERROR($V1789),"",OFFSET('Smelter Look-up'!$F$4,$V1789-4,0)))</f>
        <v/>
      </c>
      <c r="H1789" s="237" t="str">
        <f ca="1">IF(ISERROR($V1789),"",OFFSET('Smelter Look-up'!$G$4,$V1789-4,0))</f>
        <v/>
      </c>
      <c r="I1789" s="238" t="str">
        <f ca="1">IF(ISERROR($V1789),"",OFFSET('Smelter Look-up'!$H$4,$V1789-4,0))</f>
        <v/>
      </c>
      <c r="J1789" s="238" t="str">
        <f ca="1">IF(ISERROR($V1789),"",OFFSET('Smelter Look-up'!$I$4,$V1789-4,0))</f>
        <v/>
      </c>
      <c r="K1789" s="240"/>
      <c r="L1789" s="240"/>
      <c r="M1789" s="240"/>
      <c r="N1789" s="240"/>
      <c r="O1789" s="240"/>
      <c r="P1789" s="239"/>
      <c r="Q1789" s="241"/>
      <c r="R1789" s="236" t="str">
        <f ca="1">IF(ISERROR($V1789),"",OFFSET('Smelter Look-up'!$C$4,$V1789-4,0)&amp;"")</f>
        <v/>
      </c>
      <c r="S1789" s="250" t="str">
        <f t="shared" ca="1" si="84"/>
        <v/>
      </c>
      <c r="T1789" s="250" t="str">
        <f ca="1">IF(B1789="","",IF(ISERROR(MATCH($J1789,SorP!$B$1:$B$6230,0)),"",INDIRECT("'SorP'!$A$"&amp;MATCH($J1789,SorP!$B$1:$B$6230,0))))</f>
        <v/>
      </c>
      <c r="U1789" s="280"/>
      <c r="V1789" s="281" t="e">
        <f>IF(C1789="",NA(),MATCH($B1789&amp;$C1789,'Smelter Look-up'!$J:$J,0))</f>
        <v>#N/A</v>
      </c>
      <c r="W1789" s="282"/>
      <c r="X1789" s="282">
        <f t="shared" ca="1" si="85"/>
        <v>0</v>
      </c>
      <c r="Y1789" s="282"/>
      <c r="Z1789" s="282"/>
      <c r="AB1789" s="284" t="str">
        <f t="shared" si="86"/>
        <v/>
      </c>
    </row>
    <row r="1790" spans="1:28" s="283" customFormat="1" ht="20.25">
      <c r="A1790" s="235"/>
      <c r="B1790" s="236" t="str">
        <f>IF(LEN(A1790)=0,"",INDEX('Smelter Look-up'!$A:$A,MATCH($A1790,'Smelter Look-up'!$E:$E,0)))</f>
        <v/>
      </c>
      <c r="C1790" s="242" t="str">
        <f>IF(LEN(A1790)=0,"",INDEX('Smelter Look-up'!$C:$C,MATCH($A1790,'Smelter Look-up'!$E:$E,0)))</f>
        <v/>
      </c>
      <c r="D1790" s="236"/>
      <c r="E1790" s="236" t="str">
        <f ca="1">IF(ISERROR($V1790),"",OFFSET('Smelter Look-up'!$D$4,$V1790-4,0)&amp;"")</f>
        <v/>
      </c>
      <c r="F1790" s="236" t="str">
        <f ca="1">IF(ISERROR($V1790),"",OFFSET('Smelter Look-up'!$E$4,$V1790-4,0))</f>
        <v/>
      </c>
      <c r="G1790" s="236" t="str">
        <f ca="1">IF(C1790=$X$4,"Enter smelter details", IF(ISERROR($V1790),"",OFFSET('Smelter Look-up'!$F$4,$V1790-4,0)))</f>
        <v/>
      </c>
      <c r="H1790" s="237" t="str">
        <f ca="1">IF(ISERROR($V1790),"",OFFSET('Smelter Look-up'!$G$4,$V1790-4,0))</f>
        <v/>
      </c>
      <c r="I1790" s="238" t="str">
        <f ca="1">IF(ISERROR($V1790),"",OFFSET('Smelter Look-up'!$H$4,$V1790-4,0))</f>
        <v/>
      </c>
      <c r="J1790" s="238" t="str">
        <f ca="1">IF(ISERROR($V1790),"",OFFSET('Smelter Look-up'!$I$4,$V1790-4,0))</f>
        <v/>
      </c>
      <c r="K1790" s="240"/>
      <c r="L1790" s="240"/>
      <c r="M1790" s="240"/>
      <c r="N1790" s="240"/>
      <c r="O1790" s="240"/>
      <c r="P1790" s="239"/>
      <c r="Q1790" s="241"/>
      <c r="R1790" s="236" t="str">
        <f ca="1">IF(ISERROR($V1790),"",OFFSET('Smelter Look-up'!$C$4,$V1790-4,0)&amp;"")</f>
        <v/>
      </c>
      <c r="S1790" s="250" t="str">
        <f t="shared" ca="1" si="84"/>
        <v/>
      </c>
      <c r="T1790" s="250" t="str">
        <f ca="1">IF(B1790="","",IF(ISERROR(MATCH($J1790,SorP!$B$1:$B$6230,0)),"",INDIRECT("'SorP'!$A$"&amp;MATCH($J1790,SorP!$B$1:$B$6230,0))))</f>
        <v/>
      </c>
      <c r="U1790" s="280"/>
      <c r="V1790" s="281" t="e">
        <f>IF(C1790="",NA(),MATCH($B1790&amp;$C1790,'Smelter Look-up'!$J:$J,0))</f>
        <v>#N/A</v>
      </c>
      <c r="W1790" s="282"/>
      <c r="X1790" s="282">
        <f t="shared" ca="1" si="85"/>
        <v>0</v>
      </c>
      <c r="Y1790" s="282"/>
      <c r="Z1790" s="282"/>
      <c r="AB1790" s="284" t="str">
        <f t="shared" si="86"/>
        <v/>
      </c>
    </row>
    <row r="1791" spans="1:28" s="283" customFormat="1" ht="20.25">
      <c r="A1791" s="235"/>
      <c r="B1791" s="236" t="str">
        <f>IF(LEN(A1791)=0,"",INDEX('Smelter Look-up'!$A:$A,MATCH($A1791,'Smelter Look-up'!$E:$E,0)))</f>
        <v/>
      </c>
      <c r="C1791" s="242" t="str">
        <f>IF(LEN(A1791)=0,"",INDEX('Smelter Look-up'!$C:$C,MATCH($A1791,'Smelter Look-up'!$E:$E,0)))</f>
        <v/>
      </c>
      <c r="D1791" s="236"/>
      <c r="E1791" s="236" t="str">
        <f ca="1">IF(ISERROR($V1791),"",OFFSET('Smelter Look-up'!$D$4,$V1791-4,0)&amp;"")</f>
        <v/>
      </c>
      <c r="F1791" s="236" t="str">
        <f ca="1">IF(ISERROR($V1791),"",OFFSET('Smelter Look-up'!$E$4,$V1791-4,0))</f>
        <v/>
      </c>
      <c r="G1791" s="236" t="str">
        <f ca="1">IF(C1791=$X$4,"Enter smelter details", IF(ISERROR($V1791),"",OFFSET('Smelter Look-up'!$F$4,$V1791-4,0)))</f>
        <v/>
      </c>
      <c r="H1791" s="237" t="str">
        <f ca="1">IF(ISERROR($V1791),"",OFFSET('Smelter Look-up'!$G$4,$V1791-4,0))</f>
        <v/>
      </c>
      <c r="I1791" s="238" t="str">
        <f ca="1">IF(ISERROR($V1791),"",OFFSET('Smelter Look-up'!$H$4,$V1791-4,0))</f>
        <v/>
      </c>
      <c r="J1791" s="238" t="str">
        <f ca="1">IF(ISERROR($V1791),"",OFFSET('Smelter Look-up'!$I$4,$V1791-4,0))</f>
        <v/>
      </c>
      <c r="K1791" s="240"/>
      <c r="L1791" s="240"/>
      <c r="M1791" s="240"/>
      <c r="N1791" s="240"/>
      <c r="O1791" s="240"/>
      <c r="P1791" s="239"/>
      <c r="Q1791" s="241"/>
      <c r="R1791" s="236" t="str">
        <f ca="1">IF(ISERROR($V1791),"",OFFSET('Smelter Look-up'!$C$4,$V1791-4,0)&amp;"")</f>
        <v/>
      </c>
      <c r="S1791" s="250" t="str">
        <f t="shared" ca="1" si="84"/>
        <v/>
      </c>
      <c r="T1791" s="250" t="str">
        <f ca="1">IF(B1791="","",IF(ISERROR(MATCH($J1791,SorP!$B$1:$B$6230,0)),"",INDIRECT("'SorP'!$A$"&amp;MATCH($J1791,SorP!$B$1:$B$6230,0))))</f>
        <v/>
      </c>
      <c r="U1791" s="280"/>
      <c r="V1791" s="281" t="e">
        <f>IF(C1791="",NA(),MATCH($B1791&amp;$C1791,'Smelter Look-up'!$J:$J,0))</f>
        <v>#N/A</v>
      </c>
      <c r="W1791" s="282"/>
      <c r="X1791" s="282">
        <f t="shared" ca="1" si="85"/>
        <v>0</v>
      </c>
      <c r="Y1791" s="282"/>
      <c r="Z1791" s="282"/>
      <c r="AB1791" s="284" t="str">
        <f t="shared" si="86"/>
        <v/>
      </c>
    </row>
    <row r="1792" spans="1:28" s="283" customFormat="1" ht="20.25">
      <c r="A1792" s="235"/>
      <c r="B1792" s="236" t="str">
        <f>IF(LEN(A1792)=0,"",INDEX('Smelter Look-up'!$A:$A,MATCH($A1792,'Smelter Look-up'!$E:$E,0)))</f>
        <v/>
      </c>
      <c r="C1792" s="242" t="str">
        <f>IF(LEN(A1792)=0,"",INDEX('Smelter Look-up'!$C:$C,MATCH($A1792,'Smelter Look-up'!$E:$E,0)))</f>
        <v/>
      </c>
      <c r="D1792" s="236"/>
      <c r="E1792" s="236" t="str">
        <f ca="1">IF(ISERROR($V1792),"",OFFSET('Smelter Look-up'!$D$4,$V1792-4,0)&amp;"")</f>
        <v/>
      </c>
      <c r="F1792" s="236" t="str">
        <f ca="1">IF(ISERROR($V1792),"",OFFSET('Smelter Look-up'!$E$4,$V1792-4,0))</f>
        <v/>
      </c>
      <c r="G1792" s="236" t="str">
        <f ca="1">IF(C1792=$X$4,"Enter smelter details", IF(ISERROR($V1792),"",OFFSET('Smelter Look-up'!$F$4,$V1792-4,0)))</f>
        <v/>
      </c>
      <c r="H1792" s="237" t="str">
        <f ca="1">IF(ISERROR($V1792),"",OFFSET('Smelter Look-up'!$G$4,$V1792-4,0))</f>
        <v/>
      </c>
      <c r="I1792" s="238" t="str">
        <f ca="1">IF(ISERROR($V1792),"",OFFSET('Smelter Look-up'!$H$4,$V1792-4,0))</f>
        <v/>
      </c>
      <c r="J1792" s="238" t="str">
        <f ca="1">IF(ISERROR($V1792),"",OFFSET('Smelter Look-up'!$I$4,$V1792-4,0))</f>
        <v/>
      </c>
      <c r="K1792" s="240"/>
      <c r="L1792" s="240"/>
      <c r="M1792" s="240"/>
      <c r="N1792" s="240"/>
      <c r="O1792" s="240"/>
      <c r="P1792" s="239"/>
      <c r="Q1792" s="241"/>
      <c r="R1792" s="236" t="str">
        <f ca="1">IF(ISERROR($V1792),"",OFFSET('Smelter Look-up'!$C$4,$V1792-4,0)&amp;"")</f>
        <v/>
      </c>
      <c r="S1792" s="250" t="str">
        <f t="shared" ca="1" si="84"/>
        <v/>
      </c>
      <c r="T1792" s="250" t="str">
        <f ca="1">IF(B1792="","",IF(ISERROR(MATCH($J1792,SorP!$B$1:$B$6230,0)),"",INDIRECT("'SorP'!$A$"&amp;MATCH($J1792,SorP!$B$1:$B$6230,0))))</f>
        <v/>
      </c>
      <c r="U1792" s="280"/>
      <c r="V1792" s="281" t="e">
        <f>IF(C1792="",NA(),MATCH($B1792&amp;$C1792,'Smelter Look-up'!$J:$J,0))</f>
        <v>#N/A</v>
      </c>
      <c r="W1792" s="282"/>
      <c r="X1792" s="282">
        <f t="shared" ca="1" si="85"/>
        <v>0</v>
      </c>
      <c r="Y1792" s="282"/>
      <c r="Z1792" s="282"/>
      <c r="AB1792" s="284" t="str">
        <f t="shared" si="86"/>
        <v/>
      </c>
    </row>
    <row r="1793" spans="1:28" s="283" customFormat="1" ht="20.25">
      <c r="A1793" s="235"/>
      <c r="B1793" s="236" t="str">
        <f>IF(LEN(A1793)=0,"",INDEX('Smelter Look-up'!$A:$A,MATCH($A1793,'Smelter Look-up'!$E:$E,0)))</f>
        <v/>
      </c>
      <c r="C1793" s="242" t="str">
        <f>IF(LEN(A1793)=0,"",INDEX('Smelter Look-up'!$C:$C,MATCH($A1793,'Smelter Look-up'!$E:$E,0)))</f>
        <v/>
      </c>
      <c r="D1793" s="236"/>
      <c r="E1793" s="236" t="str">
        <f ca="1">IF(ISERROR($V1793),"",OFFSET('Smelter Look-up'!$D$4,$V1793-4,0)&amp;"")</f>
        <v/>
      </c>
      <c r="F1793" s="236" t="str">
        <f ca="1">IF(ISERROR($V1793),"",OFFSET('Smelter Look-up'!$E$4,$V1793-4,0))</f>
        <v/>
      </c>
      <c r="G1793" s="236" t="str">
        <f ca="1">IF(C1793=$X$4,"Enter smelter details", IF(ISERROR($V1793),"",OFFSET('Smelter Look-up'!$F$4,$V1793-4,0)))</f>
        <v/>
      </c>
      <c r="H1793" s="237" t="str">
        <f ca="1">IF(ISERROR($V1793),"",OFFSET('Smelter Look-up'!$G$4,$V1793-4,0))</f>
        <v/>
      </c>
      <c r="I1793" s="238" t="str">
        <f ca="1">IF(ISERROR($V1793),"",OFFSET('Smelter Look-up'!$H$4,$V1793-4,0))</f>
        <v/>
      </c>
      <c r="J1793" s="238" t="str">
        <f ca="1">IF(ISERROR($V1793),"",OFFSET('Smelter Look-up'!$I$4,$V1793-4,0))</f>
        <v/>
      </c>
      <c r="K1793" s="240"/>
      <c r="L1793" s="240"/>
      <c r="M1793" s="240"/>
      <c r="N1793" s="240"/>
      <c r="O1793" s="240"/>
      <c r="P1793" s="239"/>
      <c r="Q1793" s="241"/>
      <c r="R1793" s="236" t="str">
        <f ca="1">IF(ISERROR($V1793),"",OFFSET('Smelter Look-up'!$C$4,$V1793-4,0)&amp;"")</f>
        <v/>
      </c>
      <c r="S1793" s="250" t="str">
        <f t="shared" ca="1" si="84"/>
        <v/>
      </c>
      <c r="T1793" s="250" t="str">
        <f ca="1">IF(B1793="","",IF(ISERROR(MATCH($J1793,SorP!$B$1:$B$6230,0)),"",INDIRECT("'SorP'!$A$"&amp;MATCH($J1793,SorP!$B$1:$B$6230,0))))</f>
        <v/>
      </c>
      <c r="U1793" s="280"/>
      <c r="V1793" s="281" t="e">
        <f>IF(C1793="",NA(),MATCH($B1793&amp;$C1793,'Smelter Look-up'!$J:$J,0))</f>
        <v>#N/A</v>
      </c>
      <c r="W1793" s="282"/>
      <c r="X1793" s="282">
        <f t="shared" ca="1" si="85"/>
        <v>0</v>
      </c>
      <c r="Y1793" s="282"/>
      <c r="Z1793" s="282"/>
      <c r="AB1793" s="284" t="str">
        <f t="shared" si="86"/>
        <v/>
      </c>
    </row>
    <row r="1794" spans="1:28" s="283" customFormat="1" ht="20.25">
      <c r="A1794" s="235"/>
      <c r="B1794" s="236" t="str">
        <f>IF(LEN(A1794)=0,"",INDEX('Smelter Look-up'!$A:$A,MATCH($A1794,'Smelter Look-up'!$E:$E,0)))</f>
        <v/>
      </c>
      <c r="C1794" s="242" t="str">
        <f>IF(LEN(A1794)=0,"",INDEX('Smelter Look-up'!$C:$C,MATCH($A1794,'Smelter Look-up'!$E:$E,0)))</f>
        <v/>
      </c>
      <c r="D1794" s="236"/>
      <c r="E1794" s="236" t="str">
        <f ca="1">IF(ISERROR($V1794),"",OFFSET('Smelter Look-up'!$D$4,$V1794-4,0)&amp;"")</f>
        <v/>
      </c>
      <c r="F1794" s="236" t="str">
        <f ca="1">IF(ISERROR($V1794),"",OFFSET('Smelter Look-up'!$E$4,$V1794-4,0))</f>
        <v/>
      </c>
      <c r="G1794" s="236" t="str">
        <f ca="1">IF(C1794=$X$4,"Enter smelter details", IF(ISERROR($V1794),"",OFFSET('Smelter Look-up'!$F$4,$V1794-4,0)))</f>
        <v/>
      </c>
      <c r="H1794" s="237" t="str">
        <f ca="1">IF(ISERROR($V1794),"",OFFSET('Smelter Look-up'!$G$4,$V1794-4,0))</f>
        <v/>
      </c>
      <c r="I1794" s="238" t="str">
        <f ca="1">IF(ISERROR($V1794),"",OFFSET('Smelter Look-up'!$H$4,$V1794-4,0))</f>
        <v/>
      </c>
      <c r="J1794" s="238" t="str">
        <f ca="1">IF(ISERROR($V1794),"",OFFSET('Smelter Look-up'!$I$4,$V1794-4,0))</f>
        <v/>
      </c>
      <c r="K1794" s="240"/>
      <c r="L1794" s="240"/>
      <c r="M1794" s="240"/>
      <c r="N1794" s="240"/>
      <c r="O1794" s="240"/>
      <c r="P1794" s="239"/>
      <c r="Q1794" s="241"/>
      <c r="R1794" s="236" t="str">
        <f ca="1">IF(ISERROR($V1794),"",OFFSET('Smelter Look-up'!$C$4,$V1794-4,0)&amp;"")</f>
        <v/>
      </c>
      <c r="S1794" s="250" t="str">
        <f t="shared" ca="1" si="84"/>
        <v/>
      </c>
      <c r="T1794" s="250" t="str">
        <f ca="1">IF(B1794="","",IF(ISERROR(MATCH($J1794,SorP!$B$1:$B$6230,0)),"",INDIRECT("'SorP'!$A$"&amp;MATCH($J1794,SorP!$B$1:$B$6230,0))))</f>
        <v/>
      </c>
      <c r="U1794" s="280"/>
      <c r="V1794" s="281" t="e">
        <f>IF(C1794="",NA(),MATCH($B1794&amp;$C1794,'Smelter Look-up'!$J:$J,0))</f>
        <v>#N/A</v>
      </c>
      <c r="W1794" s="282"/>
      <c r="X1794" s="282">
        <f t="shared" ca="1" si="85"/>
        <v>0</v>
      </c>
      <c r="Y1794" s="282"/>
      <c r="Z1794" s="282"/>
      <c r="AB1794" s="284" t="str">
        <f t="shared" si="86"/>
        <v/>
      </c>
    </row>
    <row r="1795" spans="1:28" s="283" customFormat="1" ht="20.25">
      <c r="A1795" s="235"/>
      <c r="B1795" s="236" t="str">
        <f>IF(LEN(A1795)=0,"",INDEX('Smelter Look-up'!$A:$A,MATCH($A1795,'Smelter Look-up'!$E:$E,0)))</f>
        <v/>
      </c>
      <c r="C1795" s="242" t="str">
        <f>IF(LEN(A1795)=0,"",INDEX('Smelter Look-up'!$C:$C,MATCH($A1795,'Smelter Look-up'!$E:$E,0)))</f>
        <v/>
      </c>
      <c r="D1795" s="236"/>
      <c r="E1795" s="236" t="str">
        <f ca="1">IF(ISERROR($V1795),"",OFFSET('Smelter Look-up'!$D$4,$V1795-4,0)&amp;"")</f>
        <v/>
      </c>
      <c r="F1795" s="236" t="str">
        <f ca="1">IF(ISERROR($V1795),"",OFFSET('Smelter Look-up'!$E$4,$V1795-4,0))</f>
        <v/>
      </c>
      <c r="G1795" s="236" t="str">
        <f ca="1">IF(C1795=$X$4,"Enter smelter details", IF(ISERROR($V1795),"",OFFSET('Smelter Look-up'!$F$4,$V1795-4,0)))</f>
        <v/>
      </c>
      <c r="H1795" s="237" t="str">
        <f ca="1">IF(ISERROR($V1795),"",OFFSET('Smelter Look-up'!$G$4,$V1795-4,0))</f>
        <v/>
      </c>
      <c r="I1795" s="238" t="str">
        <f ca="1">IF(ISERROR($V1795),"",OFFSET('Smelter Look-up'!$H$4,$V1795-4,0))</f>
        <v/>
      </c>
      <c r="J1795" s="238" t="str">
        <f ca="1">IF(ISERROR($V1795),"",OFFSET('Smelter Look-up'!$I$4,$V1795-4,0))</f>
        <v/>
      </c>
      <c r="K1795" s="240"/>
      <c r="L1795" s="240"/>
      <c r="M1795" s="240"/>
      <c r="N1795" s="240"/>
      <c r="O1795" s="240"/>
      <c r="P1795" s="239"/>
      <c r="Q1795" s="241"/>
      <c r="R1795" s="236" t="str">
        <f ca="1">IF(ISERROR($V1795),"",OFFSET('Smelter Look-up'!$C$4,$V1795-4,0)&amp;"")</f>
        <v/>
      </c>
      <c r="S1795" s="250" t="str">
        <f t="shared" ca="1" si="84"/>
        <v/>
      </c>
      <c r="T1795" s="250" t="str">
        <f ca="1">IF(B1795="","",IF(ISERROR(MATCH($J1795,SorP!$B$1:$B$6230,0)),"",INDIRECT("'SorP'!$A$"&amp;MATCH($J1795,SorP!$B$1:$B$6230,0))))</f>
        <v/>
      </c>
      <c r="U1795" s="280"/>
      <c r="V1795" s="281" t="e">
        <f>IF(C1795="",NA(),MATCH($B1795&amp;$C1795,'Smelter Look-up'!$J:$J,0))</f>
        <v>#N/A</v>
      </c>
      <c r="W1795" s="282"/>
      <c r="X1795" s="282">
        <f t="shared" ca="1" si="85"/>
        <v>0</v>
      </c>
      <c r="Y1795" s="282"/>
      <c r="Z1795" s="282"/>
      <c r="AB1795" s="284" t="str">
        <f t="shared" si="86"/>
        <v/>
      </c>
    </row>
    <row r="1796" spans="1:28" s="283" customFormat="1" ht="20.25">
      <c r="A1796" s="235"/>
      <c r="B1796" s="236" t="str">
        <f>IF(LEN(A1796)=0,"",INDEX('Smelter Look-up'!$A:$A,MATCH($A1796,'Smelter Look-up'!$E:$E,0)))</f>
        <v/>
      </c>
      <c r="C1796" s="242" t="str">
        <f>IF(LEN(A1796)=0,"",INDEX('Smelter Look-up'!$C:$C,MATCH($A1796,'Smelter Look-up'!$E:$E,0)))</f>
        <v/>
      </c>
      <c r="D1796" s="236"/>
      <c r="E1796" s="236" t="str">
        <f ca="1">IF(ISERROR($V1796),"",OFFSET('Smelter Look-up'!$D$4,$V1796-4,0)&amp;"")</f>
        <v/>
      </c>
      <c r="F1796" s="236" t="str">
        <f ca="1">IF(ISERROR($V1796),"",OFFSET('Smelter Look-up'!$E$4,$V1796-4,0))</f>
        <v/>
      </c>
      <c r="G1796" s="236" t="str">
        <f ca="1">IF(C1796=$X$4,"Enter smelter details", IF(ISERROR($V1796),"",OFFSET('Smelter Look-up'!$F$4,$V1796-4,0)))</f>
        <v/>
      </c>
      <c r="H1796" s="237" t="str">
        <f ca="1">IF(ISERROR($V1796),"",OFFSET('Smelter Look-up'!$G$4,$V1796-4,0))</f>
        <v/>
      </c>
      <c r="I1796" s="238" t="str">
        <f ca="1">IF(ISERROR($V1796),"",OFFSET('Smelter Look-up'!$H$4,$V1796-4,0))</f>
        <v/>
      </c>
      <c r="J1796" s="238" t="str">
        <f ca="1">IF(ISERROR($V1796),"",OFFSET('Smelter Look-up'!$I$4,$V1796-4,0))</f>
        <v/>
      </c>
      <c r="K1796" s="240"/>
      <c r="L1796" s="240"/>
      <c r="M1796" s="240"/>
      <c r="N1796" s="240"/>
      <c r="O1796" s="240"/>
      <c r="P1796" s="239"/>
      <c r="Q1796" s="241"/>
      <c r="R1796" s="236" t="str">
        <f ca="1">IF(ISERROR($V1796),"",OFFSET('Smelter Look-up'!$C$4,$V1796-4,0)&amp;"")</f>
        <v/>
      </c>
      <c r="S1796" s="250" t="str">
        <f t="shared" ca="1" si="84"/>
        <v/>
      </c>
      <c r="T1796" s="250" t="str">
        <f ca="1">IF(B1796="","",IF(ISERROR(MATCH($J1796,SorP!$B$1:$B$6230,0)),"",INDIRECT("'SorP'!$A$"&amp;MATCH($J1796,SorP!$B$1:$B$6230,0))))</f>
        <v/>
      </c>
      <c r="U1796" s="280"/>
      <c r="V1796" s="281" t="e">
        <f>IF(C1796="",NA(),MATCH($B1796&amp;$C1796,'Smelter Look-up'!$J:$J,0))</f>
        <v>#N/A</v>
      </c>
      <c r="W1796" s="282"/>
      <c r="X1796" s="282">
        <f t="shared" ca="1" si="85"/>
        <v>0</v>
      </c>
      <c r="Y1796" s="282"/>
      <c r="Z1796" s="282"/>
      <c r="AB1796" s="284" t="str">
        <f t="shared" si="86"/>
        <v/>
      </c>
    </row>
    <row r="1797" spans="1:28" s="283" customFormat="1" ht="20.25">
      <c r="A1797" s="235"/>
      <c r="B1797" s="236" t="str">
        <f>IF(LEN(A1797)=0,"",INDEX('Smelter Look-up'!$A:$A,MATCH($A1797,'Smelter Look-up'!$E:$E,0)))</f>
        <v/>
      </c>
      <c r="C1797" s="242" t="str">
        <f>IF(LEN(A1797)=0,"",INDEX('Smelter Look-up'!$C:$C,MATCH($A1797,'Smelter Look-up'!$E:$E,0)))</f>
        <v/>
      </c>
      <c r="D1797" s="236"/>
      <c r="E1797" s="236" t="str">
        <f ca="1">IF(ISERROR($V1797),"",OFFSET('Smelter Look-up'!$D$4,$V1797-4,0)&amp;"")</f>
        <v/>
      </c>
      <c r="F1797" s="236" t="str">
        <f ca="1">IF(ISERROR($V1797),"",OFFSET('Smelter Look-up'!$E$4,$V1797-4,0))</f>
        <v/>
      </c>
      <c r="G1797" s="236" t="str">
        <f ca="1">IF(C1797=$X$4,"Enter smelter details", IF(ISERROR($V1797),"",OFFSET('Smelter Look-up'!$F$4,$V1797-4,0)))</f>
        <v/>
      </c>
      <c r="H1797" s="237" t="str">
        <f ca="1">IF(ISERROR($V1797),"",OFFSET('Smelter Look-up'!$G$4,$V1797-4,0))</f>
        <v/>
      </c>
      <c r="I1797" s="238" t="str">
        <f ca="1">IF(ISERROR($V1797),"",OFFSET('Smelter Look-up'!$H$4,$V1797-4,0))</f>
        <v/>
      </c>
      <c r="J1797" s="238" t="str">
        <f ca="1">IF(ISERROR($V1797),"",OFFSET('Smelter Look-up'!$I$4,$V1797-4,0))</f>
        <v/>
      </c>
      <c r="K1797" s="240"/>
      <c r="L1797" s="240"/>
      <c r="M1797" s="240"/>
      <c r="N1797" s="240"/>
      <c r="O1797" s="240"/>
      <c r="P1797" s="239"/>
      <c r="Q1797" s="241"/>
      <c r="R1797" s="236" t="str">
        <f ca="1">IF(ISERROR($V1797),"",OFFSET('Smelter Look-up'!$C$4,$V1797-4,0)&amp;"")</f>
        <v/>
      </c>
      <c r="S1797" s="250" t="str">
        <f t="shared" ca="1" si="84"/>
        <v/>
      </c>
      <c r="T1797" s="250" t="str">
        <f ca="1">IF(B1797="","",IF(ISERROR(MATCH($J1797,SorP!$B$1:$B$6230,0)),"",INDIRECT("'SorP'!$A$"&amp;MATCH($J1797,SorP!$B$1:$B$6230,0))))</f>
        <v/>
      </c>
      <c r="U1797" s="280"/>
      <c r="V1797" s="281" t="e">
        <f>IF(C1797="",NA(),MATCH($B1797&amp;$C1797,'Smelter Look-up'!$J:$J,0))</f>
        <v>#N/A</v>
      </c>
      <c r="W1797" s="282"/>
      <c r="X1797" s="282">
        <f t="shared" ca="1" si="85"/>
        <v>0</v>
      </c>
      <c r="Y1797" s="282"/>
      <c r="Z1797" s="282"/>
      <c r="AB1797" s="284" t="str">
        <f t="shared" si="86"/>
        <v/>
      </c>
    </row>
    <row r="1798" spans="1:28" s="283" customFormat="1" ht="20.25">
      <c r="A1798" s="235"/>
      <c r="B1798" s="236" t="str">
        <f>IF(LEN(A1798)=0,"",INDEX('Smelter Look-up'!$A:$A,MATCH($A1798,'Smelter Look-up'!$E:$E,0)))</f>
        <v/>
      </c>
      <c r="C1798" s="242" t="str">
        <f>IF(LEN(A1798)=0,"",INDEX('Smelter Look-up'!$C:$C,MATCH($A1798,'Smelter Look-up'!$E:$E,0)))</f>
        <v/>
      </c>
      <c r="D1798" s="236"/>
      <c r="E1798" s="236" t="str">
        <f ca="1">IF(ISERROR($V1798),"",OFFSET('Smelter Look-up'!$D$4,$V1798-4,0)&amp;"")</f>
        <v/>
      </c>
      <c r="F1798" s="236" t="str">
        <f ca="1">IF(ISERROR($V1798),"",OFFSET('Smelter Look-up'!$E$4,$V1798-4,0))</f>
        <v/>
      </c>
      <c r="G1798" s="236" t="str">
        <f ca="1">IF(C1798=$X$4,"Enter smelter details", IF(ISERROR($V1798),"",OFFSET('Smelter Look-up'!$F$4,$V1798-4,0)))</f>
        <v/>
      </c>
      <c r="H1798" s="237" t="str">
        <f ca="1">IF(ISERROR($V1798),"",OFFSET('Smelter Look-up'!$G$4,$V1798-4,0))</f>
        <v/>
      </c>
      <c r="I1798" s="238" t="str">
        <f ca="1">IF(ISERROR($V1798),"",OFFSET('Smelter Look-up'!$H$4,$V1798-4,0))</f>
        <v/>
      </c>
      <c r="J1798" s="238" t="str">
        <f ca="1">IF(ISERROR($V1798),"",OFFSET('Smelter Look-up'!$I$4,$V1798-4,0))</f>
        <v/>
      </c>
      <c r="K1798" s="240"/>
      <c r="L1798" s="240"/>
      <c r="M1798" s="240"/>
      <c r="N1798" s="240"/>
      <c r="O1798" s="240"/>
      <c r="P1798" s="239"/>
      <c r="Q1798" s="241"/>
      <c r="R1798" s="236" t="str">
        <f ca="1">IF(ISERROR($V1798),"",OFFSET('Smelter Look-up'!$C$4,$V1798-4,0)&amp;"")</f>
        <v/>
      </c>
      <c r="S1798" s="250" t="str">
        <f t="shared" ca="1" si="84"/>
        <v/>
      </c>
      <c r="T1798" s="250" t="str">
        <f ca="1">IF(B1798="","",IF(ISERROR(MATCH($J1798,SorP!$B$1:$B$6230,0)),"",INDIRECT("'SorP'!$A$"&amp;MATCH($J1798,SorP!$B$1:$B$6230,0))))</f>
        <v/>
      </c>
      <c r="U1798" s="280"/>
      <c r="V1798" s="281" t="e">
        <f>IF(C1798="",NA(),MATCH($B1798&amp;$C1798,'Smelter Look-up'!$J:$J,0))</f>
        <v>#N/A</v>
      </c>
      <c r="W1798" s="282"/>
      <c r="X1798" s="282">
        <f t="shared" ca="1" si="85"/>
        <v>0</v>
      </c>
      <c r="Y1798" s="282"/>
      <c r="Z1798" s="282"/>
      <c r="AB1798" s="284" t="str">
        <f t="shared" si="86"/>
        <v/>
      </c>
    </row>
    <row r="1799" spans="1:28" s="283" customFormat="1" ht="20.25">
      <c r="A1799" s="235"/>
      <c r="B1799" s="236" t="str">
        <f>IF(LEN(A1799)=0,"",INDEX('Smelter Look-up'!$A:$A,MATCH($A1799,'Smelter Look-up'!$E:$E,0)))</f>
        <v/>
      </c>
      <c r="C1799" s="242" t="str">
        <f>IF(LEN(A1799)=0,"",INDEX('Smelter Look-up'!$C:$C,MATCH($A1799,'Smelter Look-up'!$E:$E,0)))</f>
        <v/>
      </c>
      <c r="D1799" s="236"/>
      <c r="E1799" s="236" t="str">
        <f ca="1">IF(ISERROR($V1799),"",OFFSET('Smelter Look-up'!$D$4,$V1799-4,0)&amp;"")</f>
        <v/>
      </c>
      <c r="F1799" s="236" t="str">
        <f ca="1">IF(ISERROR($V1799),"",OFFSET('Smelter Look-up'!$E$4,$V1799-4,0))</f>
        <v/>
      </c>
      <c r="G1799" s="236" t="str">
        <f ca="1">IF(C1799=$X$4,"Enter smelter details", IF(ISERROR($V1799),"",OFFSET('Smelter Look-up'!$F$4,$V1799-4,0)))</f>
        <v/>
      </c>
      <c r="H1799" s="237" t="str">
        <f ca="1">IF(ISERROR($V1799),"",OFFSET('Smelter Look-up'!$G$4,$V1799-4,0))</f>
        <v/>
      </c>
      <c r="I1799" s="238" t="str">
        <f ca="1">IF(ISERROR($V1799),"",OFFSET('Smelter Look-up'!$H$4,$V1799-4,0))</f>
        <v/>
      </c>
      <c r="J1799" s="238" t="str">
        <f ca="1">IF(ISERROR($V1799),"",OFFSET('Smelter Look-up'!$I$4,$V1799-4,0))</f>
        <v/>
      </c>
      <c r="K1799" s="240"/>
      <c r="L1799" s="240"/>
      <c r="M1799" s="240"/>
      <c r="N1799" s="240"/>
      <c r="O1799" s="240"/>
      <c r="P1799" s="239"/>
      <c r="Q1799" s="241"/>
      <c r="R1799" s="236" t="str">
        <f ca="1">IF(ISERROR($V1799),"",OFFSET('Smelter Look-up'!$C$4,$V1799-4,0)&amp;"")</f>
        <v/>
      </c>
      <c r="S1799" s="250" t="str">
        <f t="shared" ca="1" si="84"/>
        <v/>
      </c>
      <c r="T1799" s="250" t="str">
        <f ca="1">IF(B1799="","",IF(ISERROR(MATCH($J1799,SorP!$B$1:$B$6230,0)),"",INDIRECT("'SorP'!$A$"&amp;MATCH($J1799,SorP!$B$1:$B$6230,0))))</f>
        <v/>
      </c>
      <c r="U1799" s="280"/>
      <c r="V1799" s="281" t="e">
        <f>IF(C1799="",NA(),MATCH($B1799&amp;$C1799,'Smelter Look-up'!$J:$J,0))</f>
        <v>#N/A</v>
      </c>
      <c r="W1799" s="282"/>
      <c r="X1799" s="282">
        <f t="shared" ca="1" si="85"/>
        <v>0</v>
      </c>
      <c r="Y1799" s="282"/>
      <c r="Z1799" s="282"/>
      <c r="AB1799" s="284" t="str">
        <f t="shared" si="86"/>
        <v/>
      </c>
    </row>
    <row r="1800" spans="1:28" s="283" customFormat="1" ht="20.25">
      <c r="A1800" s="235"/>
      <c r="B1800" s="236" t="str">
        <f>IF(LEN(A1800)=0,"",INDEX('Smelter Look-up'!$A:$A,MATCH($A1800,'Smelter Look-up'!$E:$E,0)))</f>
        <v/>
      </c>
      <c r="C1800" s="242" t="str">
        <f>IF(LEN(A1800)=0,"",INDEX('Smelter Look-up'!$C:$C,MATCH($A1800,'Smelter Look-up'!$E:$E,0)))</f>
        <v/>
      </c>
      <c r="D1800" s="236"/>
      <c r="E1800" s="236" t="str">
        <f ca="1">IF(ISERROR($V1800),"",OFFSET('Smelter Look-up'!$D$4,$V1800-4,0)&amp;"")</f>
        <v/>
      </c>
      <c r="F1800" s="236" t="str">
        <f ca="1">IF(ISERROR($V1800),"",OFFSET('Smelter Look-up'!$E$4,$V1800-4,0))</f>
        <v/>
      </c>
      <c r="G1800" s="236" t="str">
        <f ca="1">IF(C1800=$X$4,"Enter smelter details", IF(ISERROR($V1800),"",OFFSET('Smelter Look-up'!$F$4,$V1800-4,0)))</f>
        <v/>
      </c>
      <c r="H1800" s="237" t="str">
        <f ca="1">IF(ISERROR($V1800),"",OFFSET('Smelter Look-up'!$G$4,$V1800-4,0))</f>
        <v/>
      </c>
      <c r="I1800" s="238" t="str">
        <f ca="1">IF(ISERROR($V1800),"",OFFSET('Smelter Look-up'!$H$4,$V1800-4,0))</f>
        <v/>
      </c>
      <c r="J1800" s="238" t="str">
        <f ca="1">IF(ISERROR($V1800),"",OFFSET('Smelter Look-up'!$I$4,$V1800-4,0))</f>
        <v/>
      </c>
      <c r="K1800" s="240"/>
      <c r="L1800" s="240"/>
      <c r="M1800" s="240"/>
      <c r="N1800" s="240"/>
      <c r="O1800" s="240"/>
      <c r="P1800" s="239"/>
      <c r="Q1800" s="241"/>
      <c r="R1800" s="236" t="str">
        <f ca="1">IF(ISERROR($V1800),"",OFFSET('Smelter Look-up'!$C$4,$V1800-4,0)&amp;"")</f>
        <v/>
      </c>
      <c r="S1800" s="250" t="str">
        <f t="shared" ca="1" si="84"/>
        <v/>
      </c>
      <c r="T1800" s="250" t="str">
        <f ca="1">IF(B1800="","",IF(ISERROR(MATCH($J1800,SorP!$B$1:$B$6230,0)),"",INDIRECT("'SorP'!$A$"&amp;MATCH($J1800,SorP!$B$1:$B$6230,0))))</f>
        <v/>
      </c>
      <c r="U1800" s="280"/>
      <c r="V1800" s="281" t="e">
        <f>IF(C1800="",NA(),MATCH($B1800&amp;$C1800,'Smelter Look-up'!$J:$J,0))</f>
        <v>#N/A</v>
      </c>
      <c r="W1800" s="282"/>
      <c r="X1800" s="282">
        <f t="shared" ca="1" si="85"/>
        <v>0</v>
      </c>
      <c r="Y1800" s="282"/>
      <c r="Z1800" s="282"/>
      <c r="AB1800" s="284" t="str">
        <f t="shared" si="86"/>
        <v/>
      </c>
    </row>
    <row r="1801" spans="1:28" s="283" customFormat="1" ht="20.25">
      <c r="A1801" s="235"/>
      <c r="B1801" s="236" t="str">
        <f>IF(LEN(A1801)=0,"",INDEX('Smelter Look-up'!$A:$A,MATCH($A1801,'Smelter Look-up'!$E:$E,0)))</f>
        <v/>
      </c>
      <c r="C1801" s="242" t="str">
        <f>IF(LEN(A1801)=0,"",INDEX('Smelter Look-up'!$C:$C,MATCH($A1801,'Smelter Look-up'!$E:$E,0)))</f>
        <v/>
      </c>
      <c r="D1801" s="236"/>
      <c r="E1801" s="236" t="str">
        <f ca="1">IF(ISERROR($V1801),"",OFFSET('Smelter Look-up'!$D$4,$V1801-4,0)&amp;"")</f>
        <v/>
      </c>
      <c r="F1801" s="236" t="str">
        <f ca="1">IF(ISERROR($V1801),"",OFFSET('Smelter Look-up'!$E$4,$V1801-4,0))</f>
        <v/>
      </c>
      <c r="G1801" s="236" t="str">
        <f ca="1">IF(C1801=$X$4,"Enter smelter details", IF(ISERROR($V1801),"",OFFSET('Smelter Look-up'!$F$4,$V1801-4,0)))</f>
        <v/>
      </c>
      <c r="H1801" s="237" t="str">
        <f ca="1">IF(ISERROR($V1801),"",OFFSET('Smelter Look-up'!$G$4,$V1801-4,0))</f>
        <v/>
      </c>
      <c r="I1801" s="238" t="str">
        <f ca="1">IF(ISERROR($V1801),"",OFFSET('Smelter Look-up'!$H$4,$V1801-4,0))</f>
        <v/>
      </c>
      <c r="J1801" s="238" t="str">
        <f ca="1">IF(ISERROR($V1801),"",OFFSET('Smelter Look-up'!$I$4,$V1801-4,0))</f>
        <v/>
      </c>
      <c r="K1801" s="240"/>
      <c r="L1801" s="240"/>
      <c r="M1801" s="240"/>
      <c r="N1801" s="240"/>
      <c r="O1801" s="240"/>
      <c r="P1801" s="239"/>
      <c r="Q1801" s="241"/>
      <c r="R1801" s="236" t="str">
        <f ca="1">IF(ISERROR($V1801),"",OFFSET('Smelter Look-up'!$C$4,$V1801-4,0)&amp;"")</f>
        <v/>
      </c>
      <c r="S1801" s="250" t="str">
        <f t="shared" ca="1" si="84"/>
        <v/>
      </c>
      <c r="T1801" s="250" t="str">
        <f ca="1">IF(B1801="","",IF(ISERROR(MATCH($J1801,SorP!$B$1:$B$6230,0)),"",INDIRECT("'SorP'!$A$"&amp;MATCH($J1801,SorP!$B$1:$B$6230,0))))</f>
        <v/>
      </c>
      <c r="U1801" s="280"/>
      <c r="V1801" s="281" t="e">
        <f>IF(C1801="",NA(),MATCH($B1801&amp;$C1801,'Smelter Look-up'!$J:$J,0))</f>
        <v>#N/A</v>
      </c>
      <c r="W1801" s="282"/>
      <c r="X1801" s="282">
        <f t="shared" ca="1" si="85"/>
        <v>0</v>
      </c>
      <c r="Y1801" s="282"/>
      <c r="Z1801" s="282"/>
      <c r="AB1801" s="284" t="str">
        <f t="shared" si="86"/>
        <v/>
      </c>
    </row>
    <row r="1802" spans="1:28" s="283" customFormat="1" ht="20.25">
      <c r="A1802" s="235"/>
      <c r="B1802" s="236" t="str">
        <f>IF(LEN(A1802)=0,"",INDEX('Smelter Look-up'!$A:$A,MATCH($A1802,'Smelter Look-up'!$E:$E,0)))</f>
        <v/>
      </c>
      <c r="C1802" s="242" t="str">
        <f>IF(LEN(A1802)=0,"",INDEX('Smelter Look-up'!$C:$C,MATCH($A1802,'Smelter Look-up'!$E:$E,0)))</f>
        <v/>
      </c>
      <c r="D1802" s="236"/>
      <c r="E1802" s="236" t="str">
        <f ca="1">IF(ISERROR($V1802),"",OFFSET('Smelter Look-up'!$D$4,$V1802-4,0)&amp;"")</f>
        <v/>
      </c>
      <c r="F1802" s="236" t="str">
        <f ca="1">IF(ISERROR($V1802),"",OFFSET('Smelter Look-up'!$E$4,$V1802-4,0))</f>
        <v/>
      </c>
      <c r="G1802" s="236" t="str">
        <f ca="1">IF(C1802=$X$4,"Enter smelter details", IF(ISERROR($V1802),"",OFFSET('Smelter Look-up'!$F$4,$V1802-4,0)))</f>
        <v/>
      </c>
      <c r="H1802" s="237" t="str">
        <f ca="1">IF(ISERROR($V1802),"",OFFSET('Smelter Look-up'!$G$4,$V1802-4,0))</f>
        <v/>
      </c>
      <c r="I1802" s="238" t="str">
        <f ca="1">IF(ISERROR($V1802),"",OFFSET('Smelter Look-up'!$H$4,$V1802-4,0))</f>
        <v/>
      </c>
      <c r="J1802" s="238" t="str">
        <f ca="1">IF(ISERROR($V1802),"",OFFSET('Smelter Look-up'!$I$4,$V1802-4,0))</f>
        <v/>
      </c>
      <c r="K1802" s="240"/>
      <c r="L1802" s="240"/>
      <c r="M1802" s="240"/>
      <c r="N1802" s="240"/>
      <c r="O1802" s="240"/>
      <c r="P1802" s="239"/>
      <c r="Q1802" s="241"/>
      <c r="R1802" s="236" t="str">
        <f ca="1">IF(ISERROR($V1802),"",OFFSET('Smelter Look-up'!$C$4,$V1802-4,0)&amp;"")</f>
        <v/>
      </c>
      <c r="S1802" s="250" t="str">
        <f t="shared" ca="1" si="84"/>
        <v/>
      </c>
      <c r="T1802" s="250" t="str">
        <f ca="1">IF(B1802="","",IF(ISERROR(MATCH($J1802,SorP!$B$1:$B$6230,0)),"",INDIRECT("'SorP'!$A$"&amp;MATCH($J1802,SorP!$B$1:$B$6230,0))))</f>
        <v/>
      </c>
      <c r="U1802" s="280"/>
      <c r="V1802" s="281" t="e">
        <f>IF(C1802="",NA(),MATCH($B1802&amp;$C1802,'Smelter Look-up'!$J:$J,0))</f>
        <v>#N/A</v>
      </c>
      <c r="W1802" s="282"/>
      <c r="X1802" s="282">
        <f t="shared" ca="1" si="85"/>
        <v>0</v>
      </c>
      <c r="Y1802" s="282"/>
      <c r="Z1802" s="282"/>
      <c r="AB1802" s="284" t="str">
        <f t="shared" si="86"/>
        <v/>
      </c>
    </row>
    <row r="1803" spans="1:28" s="283" customFormat="1" ht="20.25">
      <c r="A1803" s="235"/>
      <c r="B1803" s="236" t="str">
        <f>IF(LEN(A1803)=0,"",INDEX('Smelter Look-up'!$A:$A,MATCH($A1803,'Smelter Look-up'!$E:$E,0)))</f>
        <v/>
      </c>
      <c r="C1803" s="242" t="str">
        <f>IF(LEN(A1803)=0,"",INDEX('Smelter Look-up'!$C:$C,MATCH($A1803,'Smelter Look-up'!$E:$E,0)))</f>
        <v/>
      </c>
      <c r="D1803" s="236"/>
      <c r="E1803" s="236" t="str">
        <f ca="1">IF(ISERROR($V1803),"",OFFSET('Smelter Look-up'!$D$4,$V1803-4,0)&amp;"")</f>
        <v/>
      </c>
      <c r="F1803" s="236" t="str">
        <f ca="1">IF(ISERROR($V1803),"",OFFSET('Smelter Look-up'!$E$4,$V1803-4,0))</f>
        <v/>
      </c>
      <c r="G1803" s="236" t="str">
        <f ca="1">IF(C1803=$X$4,"Enter smelter details", IF(ISERROR($V1803),"",OFFSET('Smelter Look-up'!$F$4,$V1803-4,0)))</f>
        <v/>
      </c>
      <c r="H1803" s="237" t="str">
        <f ca="1">IF(ISERROR($V1803),"",OFFSET('Smelter Look-up'!$G$4,$V1803-4,0))</f>
        <v/>
      </c>
      <c r="I1803" s="238" t="str">
        <f ca="1">IF(ISERROR($V1803),"",OFFSET('Smelter Look-up'!$H$4,$V1803-4,0))</f>
        <v/>
      </c>
      <c r="J1803" s="238" t="str">
        <f ca="1">IF(ISERROR($V1803),"",OFFSET('Smelter Look-up'!$I$4,$V1803-4,0))</f>
        <v/>
      </c>
      <c r="K1803" s="240"/>
      <c r="L1803" s="240"/>
      <c r="M1803" s="240"/>
      <c r="N1803" s="240"/>
      <c r="O1803" s="240"/>
      <c r="P1803" s="239"/>
      <c r="Q1803" s="241"/>
      <c r="R1803" s="236" t="str">
        <f ca="1">IF(ISERROR($V1803),"",OFFSET('Smelter Look-up'!$C$4,$V1803-4,0)&amp;"")</f>
        <v/>
      </c>
      <c r="S1803" s="250" t="str">
        <f t="shared" ca="1" si="84"/>
        <v/>
      </c>
      <c r="T1803" s="250" t="str">
        <f ca="1">IF(B1803="","",IF(ISERROR(MATCH($J1803,SorP!$B$1:$B$6230,0)),"",INDIRECT("'SorP'!$A$"&amp;MATCH($J1803,SorP!$B$1:$B$6230,0))))</f>
        <v/>
      </c>
      <c r="U1803" s="280"/>
      <c r="V1803" s="281" t="e">
        <f>IF(C1803="",NA(),MATCH($B1803&amp;$C1803,'Smelter Look-up'!$J:$J,0))</f>
        <v>#N/A</v>
      </c>
      <c r="W1803" s="282"/>
      <c r="X1803" s="282">
        <f t="shared" ca="1" si="85"/>
        <v>0</v>
      </c>
      <c r="Y1803" s="282"/>
      <c r="Z1803" s="282"/>
      <c r="AB1803" s="284" t="str">
        <f t="shared" si="86"/>
        <v/>
      </c>
    </row>
    <row r="1804" spans="1:28" s="283" customFormat="1" ht="20.25">
      <c r="A1804" s="235"/>
      <c r="B1804" s="236" t="str">
        <f>IF(LEN(A1804)=0,"",INDEX('Smelter Look-up'!$A:$A,MATCH($A1804,'Smelter Look-up'!$E:$E,0)))</f>
        <v/>
      </c>
      <c r="C1804" s="242" t="str">
        <f>IF(LEN(A1804)=0,"",INDEX('Smelter Look-up'!$C:$C,MATCH($A1804,'Smelter Look-up'!$E:$E,0)))</f>
        <v/>
      </c>
      <c r="D1804" s="236"/>
      <c r="E1804" s="236" t="str">
        <f ca="1">IF(ISERROR($V1804),"",OFFSET('Smelter Look-up'!$D$4,$V1804-4,0)&amp;"")</f>
        <v/>
      </c>
      <c r="F1804" s="236" t="str">
        <f ca="1">IF(ISERROR($V1804),"",OFFSET('Smelter Look-up'!$E$4,$V1804-4,0))</f>
        <v/>
      </c>
      <c r="G1804" s="236" t="str">
        <f ca="1">IF(C1804=$X$4,"Enter smelter details", IF(ISERROR($V1804),"",OFFSET('Smelter Look-up'!$F$4,$V1804-4,0)))</f>
        <v/>
      </c>
      <c r="H1804" s="237" t="str">
        <f ca="1">IF(ISERROR($V1804),"",OFFSET('Smelter Look-up'!$G$4,$V1804-4,0))</f>
        <v/>
      </c>
      <c r="I1804" s="238" t="str">
        <f ca="1">IF(ISERROR($V1804),"",OFFSET('Smelter Look-up'!$H$4,$V1804-4,0))</f>
        <v/>
      </c>
      <c r="J1804" s="238" t="str">
        <f ca="1">IF(ISERROR($V1804),"",OFFSET('Smelter Look-up'!$I$4,$V1804-4,0))</f>
        <v/>
      </c>
      <c r="K1804" s="240"/>
      <c r="L1804" s="240"/>
      <c r="M1804" s="240"/>
      <c r="N1804" s="240"/>
      <c r="O1804" s="240"/>
      <c r="P1804" s="239"/>
      <c r="Q1804" s="241"/>
      <c r="R1804" s="236" t="str">
        <f ca="1">IF(ISERROR($V1804),"",OFFSET('Smelter Look-up'!$C$4,$V1804-4,0)&amp;"")</f>
        <v/>
      </c>
      <c r="S1804" s="250" t="str">
        <f t="shared" ca="1" si="84"/>
        <v/>
      </c>
      <c r="T1804" s="250" t="str">
        <f ca="1">IF(B1804="","",IF(ISERROR(MATCH($J1804,SorP!$B$1:$B$6230,0)),"",INDIRECT("'SorP'!$A$"&amp;MATCH($J1804,SorP!$B$1:$B$6230,0))))</f>
        <v/>
      </c>
      <c r="U1804" s="280"/>
      <c r="V1804" s="281" t="e">
        <f>IF(C1804="",NA(),MATCH($B1804&amp;$C1804,'Smelter Look-up'!$J:$J,0))</f>
        <v>#N/A</v>
      </c>
      <c r="W1804" s="282"/>
      <c r="X1804" s="282">
        <f t="shared" ca="1" si="85"/>
        <v>0</v>
      </c>
      <c r="Y1804" s="282"/>
      <c r="Z1804" s="282"/>
      <c r="AB1804" s="284" t="str">
        <f t="shared" si="86"/>
        <v/>
      </c>
    </row>
    <row r="1805" spans="1:28" s="283" customFormat="1" ht="20.25">
      <c r="A1805" s="235"/>
      <c r="B1805" s="236" t="str">
        <f>IF(LEN(A1805)=0,"",INDEX('Smelter Look-up'!$A:$A,MATCH($A1805,'Smelter Look-up'!$E:$E,0)))</f>
        <v/>
      </c>
      <c r="C1805" s="242" t="str">
        <f>IF(LEN(A1805)=0,"",INDEX('Smelter Look-up'!$C:$C,MATCH($A1805,'Smelter Look-up'!$E:$E,0)))</f>
        <v/>
      </c>
      <c r="D1805" s="236"/>
      <c r="E1805" s="236" t="str">
        <f ca="1">IF(ISERROR($V1805),"",OFFSET('Smelter Look-up'!$D$4,$V1805-4,0)&amp;"")</f>
        <v/>
      </c>
      <c r="F1805" s="236" t="str">
        <f ca="1">IF(ISERROR($V1805),"",OFFSET('Smelter Look-up'!$E$4,$V1805-4,0))</f>
        <v/>
      </c>
      <c r="G1805" s="236" t="str">
        <f ca="1">IF(C1805=$X$4,"Enter smelter details", IF(ISERROR($V1805),"",OFFSET('Smelter Look-up'!$F$4,$V1805-4,0)))</f>
        <v/>
      </c>
      <c r="H1805" s="237" t="str">
        <f ca="1">IF(ISERROR($V1805),"",OFFSET('Smelter Look-up'!$G$4,$V1805-4,0))</f>
        <v/>
      </c>
      <c r="I1805" s="238" t="str">
        <f ca="1">IF(ISERROR($V1805),"",OFFSET('Smelter Look-up'!$H$4,$V1805-4,0))</f>
        <v/>
      </c>
      <c r="J1805" s="238" t="str">
        <f ca="1">IF(ISERROR($V1805),"",OFFSET('Smelter Look-up'!$I$4,$V1805-4,0))</f>
        <v/>
      </c>
      <c r="K1805" s="240"/>
      <c r="L1805" s="240"/>
      <c r="M1805" s="240"/>
      <c r="N1805" s="240"/>
      <c r="O1805" s="240"/>
      <c r="P1805" s="239"/>
      <c r="Q1805" s="241"/>
      <c r="R1805" s="236" t="str">
        <f ca="1">IF(ISERROR($V1805),"",OFFSET('Smelter Look-up'!$C$4,$V1805-4,0)&amp;"")</f>
        <v/>
      </c>
      <c r="S1805" s="250" t="str">
        <f t="shared" ca="1" si="84"/>
        <v/>
      </c>
      <c r="T1805" s="250" t="str">
        <f ca="1">IF(B1805="","",IF(ISERROR(MATCH($J1805,SorP!$B$1:$B$6230,0)),"",INDIRECT("'SorP'!$A$"&amp;MATCH($J1805,SorP!$B$1:$B$6230,0))))</f>
        <v/>
      </c>
      <c r="U1805" s="280"/>
      <c r="V1805" s="281" t="e">
        <f>IF(C1805="",NA(),MATCH($B1805&amp;$C1805,'Smelter Look-up'!$J:$J,0))</f>
        <v>#N/A</v>
      </c>
      <c r="W1805" s="282"/>
      <c r="X1805" s="282">
        <f t="shared" ca="1" si="85"/>
        <v>0</v>
      </c>
      <c r="Y1805" s="282"/>
      <c r="Z1805" s="282"/>
      <c r="AB1805" s="284" t="str">
        <f t="shared" si="86"/>
        <v/>
      </c>
    </row>
    <row r="1806" spans="1:28" s="283" customFormat="1" ht="20.25">
      <c r="A1806" s="235"/>
      <c r="B1806" s="236" t="str">
        <f>IF(LEN(A1806)=0,"",INDEX('Smelter Look-up'!$A:$A,MATCH($A1806,'Smelter Look-up'!$E:$E,0)))</f>
        <v/>
      </c>
      <c r="C1806" s="242" t="str">
        <f>IF(LEN(A1806)=0,"",INDEX('Smelter Look-up'!$C:$C,MATCH($A1806,'Smelter Look-up'!$E:$E,0)))</f>
        <v/>
      </c>
      <c r="D1806" s="236"/>
      <c r="E1806" s="236" t="str">
        <f ca="1">IF(ISERROR($V1806),"",OFFSET('Smelter Look-up'!$D$4,$V1806-4,0)&amp;"")</f>
        <v/>
      </c>
      <c r="F1806" s="236" t="str">
        <f ca="1">IF(ISERROR($V1806),"",OFFSET('Smelter Look-up'!$E$4,$V1806-4,0))</f>
        <v/>
      </c>
      <c r="G1806" s="236" t="str">
        <f ca="1">IF(C1806=$X$4,"Enter smelter details", IF(ISERROR($V1806),"",OFFSET('Smelter Look-up'!$F$4,$V1806-4,0)))</f>
        <v/>
      </c>
      <c r="H1806" s="237" t="str">
        <f ca="1">IF(ISERROR($V1806),"",OFFSET('Smelter Look-up'!$G$4,$V1806-4,0))</f>
        <v/>
      </c>
      <c r="I1806" s="238" t="str">
        <f ca="1">IF(ISERROR($V1806),"",OFFSET('Smelter Look-up'!$H$4,$V1806-4,0))</f>
        <v/>
      </c>
      <c r="J1806" s="238" t="str">
        <f ca="1">IF(ISERROR($V1806),"",OFFSET('Smelter Look-up'!$I$4,$V1806-4,0))</f>
        <v/>
      </c>
      <c r="K1806" s="240"/>
      <c r="L1806" s="240"/>
      <c r="M1806" s="240"/>
      <c r="N1806" s="240"/>
      <c r="O1806" s="240"/>
      <c r="P1806" s="239"/>
      <c r="Q1806" s="241"/>
      <c r="R1806" s="236" t="str">
        <f ca="1">IF(ISERROR($V1806),"",OFFSET('Smelter Look-up'!$C$4,$V1806-4,0)&amp;"")</f>
        <v/>
      </c>
      <c r="S1806" s="250" t="str">
        <f t="shared" ca="1" si="84"/>
        <v/>
      </c>
      <c r="T1806" s="250" t="str">
        <f ca="1">IF(B1806="","",IF(ISERROR(MATCH($J1806,SorP!$B$1:$B$6230,0)),"",INDIRECT("'SorP'!$A$"&amp;MATCH($J1806,SorP!$B$1:$B$6230,0))))</f>
        <v/>
      </c>
      <c r="U1806" s="280"/>
      <c r="V1806" s="281" t="e">
        <f>IF(C1806="",NA(),MATCH($B1806&amp;$C1806,'Smelter Look-up'!$J:$J,0))</f>
        <v>#N/A</v>
      </c>
      <c r="W1806" s="282"/>
      <c r="X1806" s="282">
        <f t="shared" ca="1" si="85"/>
        <v>0</v>
      </c>
      <c r="Y1806" s="282"/>
      <c r="Z1806" s="282"/>
      <c r="AB1806" s="284" t="str">
        <f t="shared" si="86"/>
        <v/>
      </c>
    </row>
    <row r="1807" spans="1:28" s="283" customFormat="1" ht="20.25">
      <c r="A1807" s="235"/>
      <c r="B1807" s="236" t="str">
        <f>IF(LEN(A1807)=0,"",INDEX('Smelter Look-up'!$A:$A,MATCH($A1807,'Smelter Look-up'!$E:$E,0)))</f>
        <v/>
      </c>
      <c r="C1807" s="242" t="str">
        <f>IF(LEN(A1807)=0,"",INDEX('Smelter Look-up'!$C:$C,MATCH($A1807,'Smelter Look-up'!$E:$E,0)))</f>
        <v/>
      </c>
      <c r="D1807" s="236"/>
      <c r="E1807" s="236" t="str">
        <f ca="1">IF(ISERROR($V1807),"",OFFSET('Smelter Look-up'!$D$4,$V1807-4,0)&amp;"")</f>
        <v/>
      </c>
      <c r="F1807" s="236" t="str">
        <f ca="1">IF(ISERROR($V1807),"",OFFSET('Smelter Look-up'!$E$4,$V1807-4,0))</f>
        <v/>
      </c>
      <c r="G1807" s="236" t="str">
        <f ca="1">IF(C1807=$X$4,"Enter smelter details", IF(ISERROR($V1807),"",OFFSET('Smelter Look-up'!$F$4,$V1807-4,0)))</f>
        <v/>
      </c>
      <c r="H1807" s="237" t="str">
        <f ca="1">IF(ISERROR($V1807),"",OFFSET('Smelter Look-up'!$G$4,$V1807-4,0))</f>
        <v/>
      </c>
      <c r="I1807" s="238" t="str">
        <f ca="1">IF(ISERROR($V1807),"",OFFSET('Smelter Look-up'!$H$4,$V1807-4,0))</f>
        <v/>
      </c>
      <c r="J1807" s="238" t="str">
        <f ca="1">IF(ISERROR($V1807),"",OFFSET('Smelter Look-up'!$I$4,$V1807-4,0))</f>
        <v/>
      </c>
      <c r="K1807" s="240"/>
      <c r="L1807" s="240"/>
      <c r="M1807" s="240"/>
      <c r="N1807" s="240"/>
      <c r="O1807" s="240"/>
      <c r="P1807" s="239"/>
      <c r="Q1807" s="241"/>
      <c r="R1807" s="236" t="str">
        <f ca="1">IF(ISERROR($V1807),"",OFFSET('Smelter Look-up'!$C$4,$V1807-4,0)&amp;"")</f>
        <v/>
      </c>
      <c r="S1807" s="250" t="str">
        <f t="shared" ca="1" si="84"/>
        <v/>
      </c>
      <c r="T1807" s="250" t="str">
        <f ca="1">IF(B1807="","",IF(ISERROR(MATCH($J1807,SorP!$B$1:$B$6230,0)),"",INDIRECT("'SorP'!$A$"&amp;MATCH($J1807,SorP!$B$1:$B$6230,0))))</f>
        <v/>
      </c>
      <c r="U1807" s="280"/>
      <c r="V1807" s="281" t="e">
        <f>IF(C1807="",NA(),MATCH($B1807&amp;$C1807,'Smelter Look-up'!$J:$J,0))</f>
        <v>#N/A</v>
      </c>
      <c r="W1807" s="282"/>
      <c r="X1807" s="282">
        <f t="shared" ca="1" si="85"/>
        <v>0</v>
      </c>
      <c r="Y1807" s="282"/>
      <c r="Z1807" s="282"/>
      <c r="AB1807" s="284" t="str">
        <f t="shared" si="86"/>
        <v/>
      </c>
    </row>
    <row r="1808" spans="1:28" s="283" customFormat="1" ht="20.25">
      <c r="A1808" s="235"/>
      <c r="B1808" s="236" t="str">
        <f>IF(LEN(A1808)=0,"",INDEX('Smelter Look-up'!$A:$A,MATCH($A1808,'Smelter Look-up'!$E:$E,0)))</f>
        <v/>
      </c>
      <c r="C1808" s="242" t="str">
        <f>IF(LEN(A1808)=0,"",INDEX('Smelter Look-up'!$C:$C,MATCH($A1808,'Smelter Look-up'!$E:$E,0)))</f>
        <v/>
      </c>
      <c r="D1808" s="236"/>
      <c r="E1808" s="236" t="str">
        <f ca="1">IF(ISERROR($V1808),"",OFFSET('Smelter Look-up'!$D$4,$V1808-4,0)&amp;"")</f>
        <v/>
      </c>
      <c r="F1808" s="236" t="str">
        <f ca="1">IF(ISERROR($V1808),"",OFFSET('Smelter Look-up'!$E$4,$V1808-4,0))</f>
        <v/>
      </c>
      <c r="G1808" s="236" t="str">
        <f ca="1">IF(C1808=$X$4,"Enter smelter details", IF(ISERROR($V1808),"",OFFSET('Smelter Look-up'!$F$4,$V1808-4,0)))</f>
        <v/>
      </c>
      <c r="H1808" s="237" t="str">
        <f ca="1">IF(ISERROR($V1808),"",OFFSET('Smelter Look-up'!$G$4,$V1808-4,0))</f>
        <v/>
      </c>
      <c r="I1808" s="238" t="str">
        <f ca="1">IF(ISERROR($V1808),"",OFFSET('Smelter Look-up'!$H$4,$V1808-4,0))</f>
        <v/>
      </c>
      <c r="J1808" s="238" t="str">
        <f ca="1">IF(ISERROR($V1808),"",OFFSET('Smelter Look-up'!$I$4,$V1808-4,0))</f>
        <v/>
      </c>
      <c r="K1808" s="240"/>
      <c r="L1808" s="240"/>
      <c r="M1808" s="240"/>
      <c r="N1808" s="240"/>
      <c r="O1808" s="240"/>
      <c r="P1808" s="239"/>
      <c r="Q1808" s="241"/>
      <c r="R1808" s="236" t="str">
        <f ca="1">IF(ISERROR($V1808),"",OFFSET('Smelter Look-up'!$C$4,$V1808-4,0)&amp;"")</f>
        <v/>
      </c>
      <c r="S1808" s="250" t="str">
        <f t="shared" ca="1" si="84"/>
        <v/>
      </c>
      <c r="T1808" s="250" t="str">
        <f ca="1">IF(B1808="","",IF(ISERROR(MATCH($J1808,SorP!$B$1:$B$6230,0)),"",INDIRECT("'SorP'!$A$"&amp;MATCH($J1808,SorP!$B$1:$B$6230,0))))</f>
        <v/>
      </c>
      <c r="U1808" s="280"/>
      <c r="V1808" s="281" t="e">
        <f>IF(C1808="",NA(),MATCH($B1808&amp;$C1808,'Smelter Look-up'!$J:$J,0))</f>
        <v>#N/A</v>
      </c>
      <c r="W1808" s="282"/>
      <c r="X1808" s="282">
        <f t="shared" ca="1" si="85"/>
        <v>0</v>
      </c>
      <c r="Y1808" s="282"/>
      <c r="Z1808" s="282"/>
      <c r="AB1808" s="284" t="str">
        <f t="shared" si="86"/>
        <v/>
      </c>
    </row>
    <row r="1809" spans="1:28" s="283" customFormat="1" ht="20.25">
      <c r="A1809" s="235"/>
      <c r="B1809" s="236" t="str">
        <f>IF(LEN(A1809)=0,"",INDEX('Smelter Look-up'!$A:$A,MATCH($A1809,'Smelter Look-up'!$E:$E,0)))</f>
        <v/>
      </c>
      <c r="C1809" s="242" t="str">
        <f>IF(LEN(A1809)=0,"",INDEX('Smelter Look-up'!$C:$C,MATCH($A1809,'Smelter Look-up'!$E:$E,0)))</f>
        <v/>
      </c>
      <c r="D1809" s="236"/>
      <c r="E1809" s="236" t="str">
        <f ca="1">IF(ISERROR($V1809),"",OFFSET('Smelter Look-up'!$D$4,$V1809-4,0)&amp;"")</f>
        <v/>
      </c>
      <c r="F1809" s="236" t="str">
        <f ca="1">IF(ISERROR($V1809),"",OFFSET('Smelter Look-up'!$E$4,$V1809-4,0))</f>
        <v/>
      </c>
      <c r="G1809" s="236" t="str">
        <f ca="1">IF(C1809=$X$4,"Enter smelter details", IF(ISERROR($V1809),"",OFFSET('Smelter Look-up'!$F$4,$V1809-4,0)))</f>
        <v/>
      </c>
      <c r="H1809" s="237" t="str">
        <f ca="1">IF(ISERROR($V1809),"",OFFSET('Smelter Look-up'!$G$4,$V1809-4,0))</f>
        <v/>
      </c>
      <c r="I1809" s="238" t="str">
        <f ca="1">IF(ISERROR($V1809),"",OFFSET('Smelter Look-up'!$H$4,$V1809-4,0))</f>
        <v/>
      </c>
      <c r="J1809" s="238" t="str">
        <f ca="1">IF(ISERROR($V1809),"",OFFSET('Smelter Look-up'!$I$4,$V1809-4,0))</f>
        <v/>
      </c>
      <c r="K1809" s="240"/>
      <c r="L1809" s="240"/>
      <c r="M1809" s="240"/>
      <c r="N1809" s="240"/>
      <c r="O1809" s="240"/>
      <c r="P1809" s="239"/>
      <c r="Q1809" s="241"/>
      <c r="R1809" s="236" t="str">
        <f ca="1">IF(ISERROR($V1809),"",OFFSET('Smelter Look-up'!$C$4,$V1809-4,0)&amp;"")</f>
        <v/>
      </c>
      <c r="S1809" s="250" t="str">
        <f t="shared" ca="1" si="84"/>
        <v/>
      </c>
      <c r="T1809" s="250" t="str">
        <f ca="1">IF(B1809="","",IF(ISERROR(MATCH($J1809,SorP!$B$1:$B$6230,0)),"",INDIRECT("'SorP'!$A$"&amp;MATCH($J1809,SorP!$B$1:$B$6230,0))))</f>
        <v/>
      </c>
      <c r="U1809" s="280"/>
      <c r="V1809" s="281" t="e">
        <f>IF(C1809="",NA(),MATCH($B1809&amp;$C1809,'Smelter Look-up'!$J:$J,0))</f>
        <v>#N/A</v>
      </c>
      <c r="W1809" s="282"/>
      <c r="X1809" s="282">
        <f t="shared" ca="1" si="85"/>
        <v>0</v>
      </c>
      <c r="Y1809" s="282"/>
      <c r="Z1809" s="282"/>
      <c r="AB1809" s="284" t="str">
        <f t="shared" si="86"/>
        <v/>
      </c>
    </row>
    <row r="1810" spans="1:28" s="283" customFormat="1" ht="20.25">
      <c r="A1810" s="235"/>
      <c r="B1810" s="236" t="str">
        <f>IF(LEN(A1810)=0,"",INDEX('Smelter Look-up'!$A:$A,MATCH($A1810,'Smelter Look-up'!$E:$E,0)))</f>
        <v/>
      </c>
      <c r="C1810" s="242" t="str">
        <f>IF(LEN(A1810)=0,"",INDEX('Smelter Look-up'!$C:$C,MATCH($A1810,'Smelter Look-up'!$E:$E,0)))</f>
        <v/>
      </c>
      <c r="D1810" s="236"/>
      <c r="E1810" s="236" t="str">
        <f ca="1">IF(ISERROR($V1810),"",OFFSET('Smelter Look-up'!$D$4,$V1810-4,0)&amp;"")</f>
        <v/>
      </c>
      <c r="F1810" s="236" t="str">
        <f ca="1">IF(ISERROR($V1810),"",OFFSET('Smelter Look-up'!$E$4,$V1810-4,0))</f>
        <v/>
      </c>
      <c r="G1810" s="236" t="str">
        <f ca="1">IF(C1810=$X$4,"Enter smelter details", IF(ISERROR($V1810),"",OFFSET('Smelter Look-up'!$F$4,$V1810-4,0)))</f>
        <v/>
      </c>
      <c r="H1810" s="237" t="str">
        <f ca="1">IF(ISERROR($V1810),"",OFFSET('Smelter Look-up'!$G$4,$V1810-4,0))</f>
        <v/>
      </c>
      <c r="I1810" s="238" t="str">
        <f ca="1">IF(ISERROR($V1810),"",OFFSET('Smelter Look-up'!$H$4,$V1810-4,0))</f>
        <v/>
      </c>
      <c r="J1810" s="238" t="str">
        <f ca="1">IF(ISERROR($V1810),"",OFFSET('Smelter Look-up'!$I$4,$V1810-4,0))</f>
        <v/>
      </c>
      <c r="K1810" s="240"/>
      <c r="L1810" s="240"/>
      <c r="M1810" s="240"/>
      <c r="N1810" s="240"/>
      <c r="O1810" s="240"/>
      <c r="P1810" s="239"/>
      <c r="Q1810" s="241"/>
      <c r="R1810" s="236" t="str">
        <f ca="1">IF(ISERROR($V1810),"",OFFSET('Smelter Look-up'!$C$4,$V1810-4,0)&amp;"")</f>
        <v/>
      </c>
      <c r="S1810" s="250" t="str">
        <f t="shared" ca="1" si="84"/>
        <v/>
      </c>
      <c r="T1810" s="250" t="str">
        <f ca="1">IF(B1810="","",IF(ISERROR(MATCH($J1810,SorP!$B$1:$B$6230,0)),"",INDIRECT("'SorP'!$A$"&amp;MATCH($J1810,SorP!$B$1:$B$6230,0))))</f>
        <v/>
      </c>
      <c r="U1810" s="280"/>
      <c r="V1810" s="281" t="e">
        <f>IF(C1810="",NA(),MATCH($B1810&amp;$C1810,'Smelter Look-up'!$J:$J,0))</f>
        <v>#N/A</v>
      </c>
      <c r="W1810" s="282"/>
      <c r="X1810" s="282">
        <f t="shared" ca="1" si="85"/>
        <v>0</v>
      </c>
      <c r="Y1810" s="282"/>
      <c r="Z1810" s="282"/>
      <c r="AB1810" s="284" t="str">
        <f t="shared" si="86"/>
        <v/>
      </c>
    </row>
    <row r="1811" spans="1:28" s="283" customFormat="1" ht="20.25">
      <c r="A1811" s="235"/>
      <c r="B1811" s="236" t="str">
        <f>IF(LEN(A1811)=0,"",INDEX('Smelter Look-up'!$A:$A,MATCH($A1811,'Smelter Look-up'!$E:$E,0)))</f>
        <v/>
      </c>
      <c r="C1811" s="242" t="str">
        <f>IF(LEN(A1811)=0,"",INDEX('Smelter Look-up'!$C:$C,MATCH($A1811,'Smelter Look-up'!$E:$E,0)))</f>
        <v/>
      </c>
      <c r="D1811" s="236"/>
      <c r="E1811" s="236" t="str">
        <f ca="1">IF(ISERROR($V1811),"",OFFSET('Smelter Look-up'!$D$4,$V1811-4,0)&amp;"")</f>
        <v/>
      </c>
      <c r="F1811" s="236" t="str">
        <f ca="1">IF(ISERROR($V1811),"",OFFSET('Smelter Look-up'!$E$4,$V1811-4,0))</f>
        <v/>
      </c>
      <c r="G1811" s="236" t="str">
        <f ca="1">IF(C1811=$X$4,"Enter smelter details", IF(ISERROR($V1811),"",OFFSET('Smelter Look-up'!$F$4,$V1811-4,0)))</f>
        <v/>
      </c>
      <c r="H1811" s="237" t="str">
        <f ca="1">IF(ISERROR($V1811),"",OFFSET('Smelter Look-up'!$G$4,$V1811-4,0))</f>
        <v/>
      </c>
      <c r="I1811" s="238" t="str">
        <f ca="1">IF(ISERROR($V1811),"",OFFSET('Smelter Look-up'!$H$4,$V1811-4,0))</f>
        <v/>
      </c>
      <c r="J1811" s="238" t="str">
        <f ca="1">IF(ISERROR($V1811),"",OFFSET('Smelter Look-up'!$I$4,$V1811-4,0))</f>
        <v/>
      </c>
      <c r="K1811" s="240"/>
      <c r="L1811" s="240"/>
      <c r="M1811" s="240"/>
      <c r="N1811" s="240"/>
      <c r="O1811" s="240"/>
      <c r="P1811" s="239"/>
      <c r="Q1811" s="241"/>
      <c r="R1811" s="236" t="str">
        <f ca="1">IF(ISERROR($V1811),"",OFFSET('Smelter Look-up'!$C$4,$V1811-4,0)&amp;"")</f>
        <v/>
      </c>
      <c r="S1811" s="250" t="str">
        <f t="shared" ca="1" si="84"/>
        <v/>
      </c>
      <c r="T1811" s="250" t="str">
        <f ca="1">IF(B1811="","",IF(ISERROR(MATCH($J1811,SorP!$B$1:$B$6230,0)),"",INDIRECT("'SorP'!$A$"&amp;MATCH($J1811,SorP!$B$1:$B$6230,0))))</f>
        <v/>
      </c>
      <c r="U1811" s="280"/>
      <c r="V1811" s="281" t="e">
        <f>IF(C1811="",NA(),MATCH($B1811&amp;$C1811,'Smelter Look-up'!$J:$J,0))</f>
        <v>#N/A</v>
      </c>
      <c r="W1811" s="282"/>
      <c r="X1811" s="282">
        <f t="shared" ca="1" si="85"/>
        <v>0</v>
      </c>
      <c r="Y1811" s="282"/>
      <c r="Z1811" s="282"/>
      <c r="AB1811" s="284" t="str">
        <f t="shared" si="86"/>
        <v/>
      </c>
    </row>
    <row r="1812" spans="1:28" s="283" customFormat="1" ht="20.25">
      <c r="A1812" s="235"/>
      <c r="B1812" s="236" t="str">
        <f>IF(LEN(A1812)=0,"",INDEX('Smelter Look-up'!$A:$A,MATCH($A1812,'Smelter Look-up'!$E:$E,0)))</f>
        <v/>
      </c>
      <c r="C1812" s="242" t="str">
        <f>IF(LEN(A1812)=0,"",INDEX('Smelter Look-up'!$C:$C,MATCH($A1812,'Smelter Look-up'!$E:$E,0)))</f>
        <v/>
      </c>
      <c r="D1812" s="236"/>
      <c r="E1812" s="236" t="str">
        <f ca="1">IF(ISERROR($V1812),"",OFFSET('Smelter Look-up'!$D$4,$V1812-4,0)&amp;"")</f>
        <v/>
      </c>
      <c r="F1812" s="236" t="str">
        <f ca="1">IF(ISERROR($V1812),"",OFFSET('Smelter Look-up'!$E$4,$V1812-4,0))</f>
        <v/>
      </c>
      <c r="G1812" s="236" t="str">
        <f ca="1">IF(C1812=$X$4,"Enter smelter details", IF(ISERROR($V1812),"",OFFSET('Smelter Look-up'!$F$4,$V1812-4,0)))</f>
        <v/>
      </c>
      <c r="H1812" s="237" t="str">
        <f ca="1">IF(ISERROR($V1812),"",OFFSET('Smelter Look-up'!$G$4,$V1812-4,0))</f>
        <v/>
      </c>
      <c r="I1812" s="238" t="str">
        <f ca="1">IF(ISERROR($V1812),"",OFFSET('Smelter Look-up'!$H$4,$V1812-4,0))</f>
        <v/>
      </c>
      <c r="J1812" s="238" t="str">
        <f ca="1">IF(ISERROR($V1812),"",OFFSET('Smelter Look-up'!$I$4,$V1812-4,0))</f>
        <v/>
      </c>
      <c r="K1812" s="240"/>
      <c r="L1812" s="240"/>
      <c r="M1812" s="240"/>
      <c r="N1812" s="240"/>
      <c r="O1812" s="240"/>
      <c r="P1812" s="239"/>
      <c r="Q1812" s="241"/>
      <c r="R1812" s="236" t="str">
        <f ca="1">IF(ISERROR($V1812),"",OFFSET('Smelter Look-up'!$C$4,$V1812-4,0)&amp;"")</f>
        <v/>
      </c>
      <c r="S1812" s="250" t="str">
        <f t="shared" ca="1" si="84"/>
        <v/>
      </c>
      <c r="T1812" s="250" t="str">
        <f ca="1">IF(B1812="","",IF(ISERROR(MATCH($J1812,SorP!$B$1:$B$6230,0)),"",INDIRECT("'SorP'!$A$"&amp;MATCH($J1812,SorP!$B$1:$B$6230,0))))</f>
        <v/>
      </c>
      <c r="U1812" s="280"/>
      <c r="V1812" s="281" t="e">
        <f>IF(C1812="",NA(),MATCH($B1812&amp;$C1812,'Smelter Look-up'!$J:$J,0))</f>
        <v>#N/A</v>
      </c>
      <c r="W1812" s="282"/>
      <c r="X1812" s="282">
        <f t="shared" ca="1" si="85"/>
        <v>0</v>
      </c>
      <c r="Y1812" s="282"/>
      <c r="Z1812" s="282"/>
      <c r="AB1812" s="284" t="str">
        <f t="shared" si="86"/>
        <v/>
      </c>
    </row>
    <row r="1813" spans="1:28" s="283" customFormat="1" ht="20.25">
      <c r="A1813" s="235"/>
      <c r="B1813" s="236" t="str">
        <f>IF(LEN(A1813)=0,"",INDEX('Smelter Look-up'!$A:$A,MATCH($A1813,'Smelter Look-up'!$E:$E,0)))</f>
        <v/>
      </c>
      <c r="C1813" s="242" t="str">
        <f>IF(LEN(A1813)=0,"",INDEX('Smelter Look-up'!$C:$C,MATCH($A1813,'Smelter Look-up'!$E:$E,0)))</f>
        <v/>
      </c>
      <c r="D1813" s="236"/>
      <c r="E1813" s="236" t="str">
        <f ca="1">IF(ISERROR($V1813),"",OFFSET('Smelter Look-up'!$D$4,$V1813-4,0)&amp;"")</f>
        <v/>
      </c>
      <c r="F1813" s="236" t="str">
        <f ca="1">IF(ISERROR($V1813),"",OFFSET('Smelter Look-up'!$E$4,$V1813-4,0))</f>
        <v/>
      </c>
      <c r="G1813" s="236" t="str">
        <f ca="1">IF(C1813=$X$4,"Enter smelter details", IF(ISERROR($V1813),"",OFFSET('Smelter Look-up'!$F$4,$V1813-4,0)))</f>
        <v/>
      </c>
      <c r="H1813" s="237" t="str">
        <f ca="1">IF(ISERROR($V1813),"",OFFSET('Smelter Look-up'!$G$4,$V1813-4,0))</f>
        <v/>
      </c>
      <c r="I1813" s="238" t="str">
        <f ca="1">IF(ISERROR($V1813),"",OFFSET('Smelter Look-up'!$H$4,$V1813-4,0))</f>
        <v/>
      </c>
      <c r="J1813" s="238" t="str">
        <f ca="1">IF(ISERROR($V1813),"",OFFSET('Smelter Look-up'!$I$4,$V1813-4,0))</f>
        <v/>
      </c>
      <c r="K1813" s="240"/>
      <c r="L1813" s="240"/>
      <c r="M1813" s="240"/>
      <c r="N1813" s="240"/>
      <c r="O1813" s="240"/>
      <c r="P1813" s="239"/>
      <c r="Q1813" s="241"/>
      <c r="R1813" s="236" t="str">
        <f ca="1">IF(ISERROR($V1813),"",OFFSET('Smelter Look-up'!$C$4,$V1813-4,0)&amp;"")</f>
        <v/>
      </c>
      <c r="S1813" s="250" t="str">
        <f t="shared" ca="1" si="84"/>
        <v/>
      </c>
      <c r="T1813" s="250" t="str">
        <f ca="1">IF(B1813="","",IF(ISERROR(MATCH($J1813,SorP!$B$1:$B$6230,0)),"",INDIRECT("'SorP'!$A$"&amp;MATCH($J1813,SorP!$B$1:$B$6230,0))))</f>
        <v/>
      </c>
      <c r="U1813" s="280"/>
      <c r="V1813" s="281" t="e">
        <f>IF(C1813="",NA(),MATCH($B1813&amp;$C1813,'Smelter Look-up'!$J:$J,0))</f>
        <v>#N/A</v>
      </c>
      <c r="W1813" s="282"/>
      <c r="X1813" s="282">
        <f t="shared" ca="1" si="85"/>
        <v>0</v>
      </c>
      <c r="Y1813" s="282"/>
      <c r="Z1813" s="282"/>
      <c r="AB1813" s="284" t="str">
        <f t="shared" si="86"/>
        <v/>
      </c>
    </row>
    <row r="1814" spans="1:28" s="283" customFormat="1" ht="20.25">
      <c r="A1814" s="235"/>
      <c r="B1814" s="236" t="str">
        <f>IF(LEN(A1814)=0,"",INDEX('Smelter Look-up'!$A:$A,MATCH($A1814,'Smelter Look-up'!$E:$E,0)))</f>
        <v/>
      </c>
      <c r="C1814" s="242" t="str">
        <f>IF(LEN(A1814)=0,"",INDEX('Smelter Look-up'!$C:$C,MATCH($A1814,'Smelter Look-up'!$E:$E,0)))</f>
        <v/>
      </c>
      <c r="D1814" s="236"/>
      <c r="E1814" s="236" t="str">
        <f ca="1">IF(ISERROR($V1814),"",OFFSET('Smelter Look-up'!$D$4,$V1814-4,0)&amp;"")</f>
        <v/>
      </c>
      <c r="F1814" s="236" t="str">
        <f ca="1">IF(ISERROR($V1814),"",OFFSET('Smelter Look-up'!$E$4,$V1814-4,0))</f>
        <v/>
      </c>
      <c r="G1814" s="236" t="str">
        <f ca="1">IF(C1814=$X$4,"Enter smelter details", IF(ISERROR($V1814),"",OFFSET('Smelter Look-up'!$F$4,$V1814-4,0)))</f>
        <v/>
      </c>
      <c r="H1814" s="237" t="str">
        <f ca="1">IF(ISERROR($V1814),"",OFFSET('Smelter Look-up'!$G$4,$V1814-4,0))</f>
        <v/>
      </c>
      <c r="I1814" s="238" t="str">
        <f ca="1">IF(ISERROR($V1814),"",OFFSET('Smelter Look-up'!$H$4,$V1814-4,0))</f>
        <v/>
      </c>
      <c r="J1814" s="238" t="str">
        <f ca="1">IF(ISERROR($V1814),"",OFFSET('Smelter Look-up'!$I$4,$V1814-4,0))</f>
        <v/>
      </c>
      <c r="K1814" s="240"/>
      <c r="L1814" s="240"/>
      <c r="M1814" s="240"/>
      <c r="N1814" s="240"/>
      <c r="O1814" s="240"/>
      <c r="P1814" s="239"/>
      <c r="Q1814" s="241"/>
      <c r="R1814" s="236" t="str">
        <f ca="1">IF(ISERROR($V1814),"",OFFSET('Smelter Look-up'!$C$4,$V1814-4,0)&amp;"")</f>
        <v/>
      </c>
      <c r="S1814" s="250" t="str">
        <f t="shared" ca="1" si="84"/>
        <v/>
      </c>
      <c r="T1814" s="250" t="str">
        <f ca="1">IF(B1814="","",IF(ISERROR(MATCH($J1814,SorP!$B$1:$B$6230,0)),"",INDIRECT("'SorP'!$A$"&amp;MATCH($J1814,SorP!$B$1:$B$6230,0))))</f>
        <v/>
      </c>
      <c r="U1814" s="280"/>
      <c r="V1814" s="281" t="e">
        <f>IF(C1814="",NA(),MATCH($B1814&amp;$C1814,'Smelter Look-up'!$J:$J,0))</f>
        <v>#N/A</v>
      </c>
      <c r="W1814" s="282"/>
      <c r="X1814" s="282">
        <f t="shared" ca="1" si="85"/>
        <v>0</v>
      </c>
      <c r="Y1814" s="282"/>
      <c r="Z1814" s="282"/>
      <c r="AB1814" s="284" t="str">
        <f t="shared" si="86"/>
        <v/>
      </c>
    </row>
    <row r="1815" spans="1:28" s="283" customFormat="1" ht="20.25">
      <c r="A1815" s="235"/>
      <c r="B1815" s="236" t="str">
        <f>IF(LEN(A1815)=0,"",INDEX('Smelter Look-up'!$A:$A,MATCH($A1815,'Smelter Look-up'!$E:$E,0)))</f>
        <v/>
      </c>
      <c r="C1815" s="242" t="str">
        <f>IF(LEN(A1815)=0,"",INDEX('Smelter Look-up'!$C:$C,MATCH($A1815,'Smelter Look-up'!$E:$E,0)))</f>
        <v/>
      </c>
      <c r="D1815" s="236"/>
      <c r="E1815" s="236" t="str">
        <f ca="1">IF(ISERROR($V1815),"",OFFSET('Smelter Look-up'!$D$4,$V1815-4,0)&amp;"")</f>
        <v/>
      </c>
      <c r="F1815" s="236" t="str">
        <f ca="1">IF(ISERROR($V1815),"",OFFSET('Smelter Look-up'!$E$4,$V1815-4,0))</f>
        <v/>
      </c>
      <c r="G1815" s="236" t="str">
        <f ca="1">IF(C1815=$X$4,"Enter smelter details", IF(ISERROR($V1815),"",OFFSET('Smelter Look-up'!$F$4,$V1815-4,0)))</f>
        <v/>
      </c>
      <c r="H1815" s="237" t="str">
        <f ca="1">IF(ISERROR($V1815),"",OFFSET('Smelter Look-up'!$G$4,$V1815-4,0))</f>
        <v/>
      </c>
      <c r="I1815" s="238" t="str">
        <f ca="1">IF(ISERROR($V1815),"",OFFSET('Smelter Look-up'!$H$4,$V1815-4,0))</f>
        <v/>
      </c>
      <c r="J1815" s="238" t="str">
        <f ca="1">IF(ISERROR($V1815),"",OFFSET('Smelter Look-up'!$I$4,$V1815-4,0))</f>
        <v/>
      </c>
      <c r="K1815" s="240"/>
      <c r="L1815" s="240"/>
      <c r="M1815" s="240"/>
      <c r="N1815" s="240"/>
      <c r="O1815" s="240"/>
      <c r="P1815" s="239"/>
      <c r="Q1815" s="241"/>
      <c r="R1815" s="236" t="str">
        <f ca="1">IF(ISERROR($V1815),"",OFFSET('Smelter Look-up'!$C$4,$V1815-4,0)&amp;"")</f>
        <v/>
      </c>
      <c r="S1815" s="250" t="str">
        <f t="shared" ca="1" si="84"/>
        <v/>
      </c>
      <c r="T1815" s="250" t="str">
        <f ca="1">IF(B1815="","",IF(ISERROR(MATCH($J1815,SorP!$B$1:$B$6230,0)),"",INDIRECT("'SorP'!$A$"&amp;MATCH($J1815,SorP!$B$1:$B$6230,0))))</f>
        <v/>
      </c>
      <c r="U1815" s="280"/>
      <c r="V1815" s="281" t="e">
        <f>IF(C1815="",NA(),MATCH($B1815&amp;$C1815,'Smelter Look-up'!$J:$J,0))</f>
        <v>#N/A</v>
      </c>
      <c r="W1815" s="282"/>
      <c r="X1815" s="282">
        <f t="shared" ca="1" si="85"/>
        <v>0</v>
      </c>
      <c r="Y1815" s="282"/>
      <c r="Z1815" s="282"/>
      <c r="AB1815" s="284" t="str">
        <f t="shared" si="86"/>
        <v/>
      </c>
    </row>
    <row r="1816" spans="1:28" s="283" customFormat="1" ht="20.25">
      <c r="A1816" s="235"/>
      <c r="B1816" s="236" t="str">
        <f>IF(LEN(A1816)=0,"",INDEX('Smelter Look-up'!$A:$A,MATCH($A1816,'Smelter Look-up'!$E:$E,0)))</f>
        <v/>
      </c>
      <c r="C1816" s="242" t="str">
        <f>IF(LEN(A1816)=0,"",INDEX('Smelter Look-up'!$C:$C,MATCH($A1816,'Smelter Look-up'!$E:$E,0)))</f>
        <v/>
      </c>
      <c r="D1816" s="236"/>
      <c r="E1816" s="236" t="str">
        <f ca="1">IF(ISERROR($V1816),"",OFFSET('Smelter Look-up'!$D$4,$V1816-4,0)&amp;"")</f>
        <v/>
      </c>
      <c r="F1816" s="236" t="str">
        <f ca="1">IF(ISERROR($V1816),"",OFFSET('Smelter Look-up'!$E$4,$V1816-4,0))</f>
        <v/>
      </c>
      <c r="G1816" s="236" t="str">
        <f ca="1">IF(C1816=$X$4,"Enter smelter details", IF(ISERROR($V1816),"",OFFSET('Smelter Look-up'!$F$4,$V1816-4,0)))</f>
        <v/>
      </c>
      <c r="H1816" s="237" t="str">
        <f ca="1">IF(ISERROR($V1816),"",OFFSET('Smelter Look-up'!$G$4,$V1816-4,0))</f>
        <v/>
      </c>
      <c r="I1816" s="238" t="str">
        <f ca="1">IF(ISERROR($V1816),"",OFFSET('Smelter Look-up'!$H$4,$V1816-4,0))</f>
        <v/>
      </c>
      <c r="J1816" s="238" t="str">
        <f ca="1">IF(ISERROR($V1816),"",OFFSET('Smelter Look-up'!$I$4,$V1816-4,0))</f>
        <v/>
      </c>
      <c r="K1816" s="240"/>
      <c r="L1816" s="240"/>
      <c r="M1816" s="240"/>
      <c r="N1816" s="240"/>
      <c r="O1816" s="240"/>
      <c r="P1816" s="239"/>
      <c r="Q1816" s="241"/>
      <c r="R1816" s="236" t="str">
        <f ca="1">IF(ISERROR($V1816),"",OFFSET('Smelter Look-up'!$C$4,$V1816-4,0)&amp;"")</f>
        <v/>
      </c>
      <c r="S1816" s="250" t="str">
        <f t="shared" ca="1" si="84"/>
        <v/>
      </c>
      <c r="T1816" s="250" t="str">
        <f ca="1">IF(B1816="","",IF(ISERROR(MATCH($J1816,SorP!$B$1:$B$6230,0)),"",INDIRECT("'SorP'!$A$"&amp;MATCH($J1816,SorP!$B$1:$B$6230,0))))</f>
        <v/>
      </c>
      <c r="U1816" s="280"/>
      <c r="V1816" s="281" t="e">
        <f>IF(C1816="",NA(),MATCH($B1816&amp;$C1816,'Smelter Look-up'!$J:$J,0))</f>
        <v>#N/A</v>
      </c>
      <c r="W1816" s="282"/>
      <c r="X1816" s="282">
        <f t="shared" ca="1" si="85"/>
        <v>0</v>
      </c>
      <c r="Y1816" s="282"/>
      <c r="Z1816" s="282"/>
      <c r="AB1816" s="284" t="str">
        <f t="shared" si="86"/>
        <v/>
      </c>
    </row>
    <row r="1817" spans="1:28" s="283" customFormat="1" ht="20.25">
      <c r="A1817" s="235"/>
      <c r="B1817" s="236" t="str">
        <f>IF(LEN(A1817)=0,"",INDEX('Smelter Look-up'!$A:$A,MATCH($A1817,'Smelter Look-up'!$E:$E,0)))</f>
        <v/>
      </c>
      <c r="C1817" s="242" t="str">
        <f>IF(LEN(A1817)=0,"",INDEX('Smelter Look-up'!$C:$C,MATCH($A1817,'Smelter Look-up'!$E:$E,0)))</f>
        <v/>
      </c>
      <c r="D1817" s="236"/>
      <c r="E1817" s="236" t="str">
        <f ca="1">IF(ISERROR($V1817),"",OFFSET('Smelter Look-up'!$D$4,$V1817-4,0)&amp;"")</f>
        <v/>
      </c>
      <c r="F1817" s="236" t="str">
        <f ca="1">IF(ISERROR($V1817),"",OFFSET('Smelter Look-up'!$E$4,$V1817-4,0))</f>
        <v/>
      </c>
      <c r="G1817" s="236" t="str">
        <f ca="1">IF(C1817=$X$4,"Enter smelter details", IF(ISERROR($V1817),"",OFFSET('Smelter Look-up'!$F$4,$V1817-4,0)))</f>
        <v/>
      </c>
      <c r="H1817" s="237" t="str">
        <f ca="1">IF(ISERROR($V1817),"",OFFSET('Smelter Look-up'!$G$4,$V1817-4,0))</f>
        <v/>
      </c>
      <c r="I1817" s="238" t="str">
        <f ca="1">IF(ISERROR($V1817),"",OFFSET('Smelter Look-up'!$H$4,$V1817-4,0))</f>
        <v/>
      </c>
      <c r="J1817" s="238" t="str">
        <f ca="1">IF(ISERROR($V1817),"",OFFSET('Smelter Look-up'!$I$4,$V1817-4,0))</f>
        <v/>
      </c>
      <c r="K1817" s="240"/>
      <c r="L1817" s="240"/>
      <c r="M1817" s="240"/>
      <c r="N1817" s="240"/>
      <c r="O1817" s="240"/>
      <c r="P1817" s="239"/>
      <c r="Q1817" s="241"/>
      <c r="R1817" s="236" t="str">
        <f ca="1">IF(ISERROR($V1817),"",OFFSET('Smelter Look-up'!$C$4,$V1817-4,0)&amp;"")</f>
        <v/>
      </c>
      <c r="S1817" s="250" t="str">
        <f t="shared" ca="1" si="84"/>
        <v/>
      </c>
      <c r="T1817" s="250" t="str">
        <f ca="1">IF(B1817="","",IF(ISERROR(MATCH($J1817,SorP!$B$1:$B$6230,0)),"",INDIRECT("'SorP'!$A$"&amp;MATCH($J1817,SorP!$B$1:$B$6230,0))))</f>
        <v/>
      </c>
      <c r="U1817" s="280"/>
      <c r="V1817" s="281" t="e">
        <f>IF(C1817="",NA(),MATCH($B1817&amp;$C1817,'Smelter Look-up'!$J:$J,0))</f>
        <v>#N/A</v>
      </c>
      <c r="W1817" s="282"/>
      <c r="X1817" s="282">
        <f t="shared" ca="1" si="85"/>
        <v>0</v>
      </c>
      <c r="Y1817" s="282"/>
      <c r="Z1817" s="282"/>
      <c r="AB1817" s="284" t="str">
        <f t="shared" si="86"/>
        <v/>
      </c>
    </row>
    <row r="1818" spans="1:28" s="283" customFormat="1" ht="20.25">
      <c r="A1818" s="235"/>
      <c r="B1818" s="236" t="str">
        <f>IF(LEN(A1818)=0,"",INDEX('Smelter Look-up'!$A:$A,MATCH($A1818,'Smelter Look-up'!$E:$E,0)))</f>
        <v/>
      </c>
      <c r="C1818" s="242" t="str">
        <f>IF(LEN(A1818)=0,"",INDEX('Smelter Look-up'!$C:$C,MATCH($A1818,'Smelter Look-up'!$E:$E,0)))</f>
        <v/>
      </c>
      <c r="D1818" s="236"/>
      <c r="E1818" s="236" t="str">
        <f ca="1">IF(ISERROR($V1818),"",OFFSET('Smelter Look-up'!$D$4,$V1818-4,0)&amp;"")</f>
        <v/>
      </c>
      <c r="F1818" s="236" t="str">
        <f ca="1">IF(ISERROR($V1818),"",OFFSET('Smelter Look-up'!$E$4,$V1818-4,0))</f>
        <v/>
      </c>
      <c r="G1818" s="236" t="str">
        <f ca="1">IF(C1818=$X$4,"Enter smelter details", IF(ISERROR($V1818),"",OFFSET('Smelter Look-up'!$F$4,$V1818-4,0)))</f>
        <v/>
      </c>
      <c r="H1818" s="237" t="str">
        <f ca="1">IF(ISERROR($V1818),"",OFFSET('Smelter Look-up'!$G$4,$V1818-4,0))</f>
        <v/>
      </c>
      <c r="I1818" s="238" t="str">
        <f ca="1">IF(ISERROR($V1818),"",OFFSET('Smelter Look-up'!$H$4,$V1818-4,0))</f>
        <v/>
      </c>
      <c r="J1818" s="238" t="str">
        <f ca="1">IF(ISERROR($V1818),"",OFFSET('Smelter Look-up'!$I$4,$V1818-4,0))</f>
        <v/>
      </c>
      <c r="K1818" s="240"/>
      <c r="L1818" s="240"/>
      <c r="M1818" s="240"/>
      <c r="N1818" s="240"/>
      <c r="O1818" s="240"/>
      <c r="P1818" s="239"/>
      <c r="Q1818" s="241"/>
      <c r="R1818" s="236" t="str">
        <f ca="1">IF(ISERROR($V1818),"",OFFSET('Smelter Look-up'!$C$4,$V1818-4,0)&amp;"")</f>
        <v/>
      </c>
      <c r="S1818" s="250" t="str">
        <f t="shared" ca="1" si="84"/>
        <v/>
      </c>
      <c r="T1818" s="250" t="str">
        <f ca="1">IF(B1818="","",IF(ISERROR(MATCH($J1818,SorP!$B$1:$B$6230,0)),"",INDIRECT("'SorP'!$A$"&amp;MATCH($J1818,SorP!$B$1:$B$6230,0))))</f>
        <v/>
      </c>
      <c r="U1818" s="280"/>
      <c r="V1818" s="281" t="e">
        <f>IF(C1818="",NA(),MATCH($B1818&amp;$C1818,'Smelter Look-up'!$J:$J,0))</f>
        <v>#N/A</v>
      </c>
      <c r="W1818" s="282"/>
      <c r="X1818" s="282">
        <f t="shared" ca="1" si="85"/>
        <v>0</v>
      </c>
      <c r="Y1818" s="282"/>
      <c r="Z1818" s="282"/>
      <c r="AB1818" s="284" t="str">
        <f t="shared" si="86"/>
        <v/>
      </c>
    </row>
    <row r="1819" spans="1:28" s="283" customFormat="1" ht="20.25">
      <c r="A1819" s="235"/>
      <c r="B1819" s="236" t="str">
        <f>IF(LEN(A1819)=0,"",INDEX('Smelter Look-up'!$A:$A,MATCH($A1819,'Smelter Look-up'!$E:$E,0)))</f>
        <v/>
      </c>
      <c r="C1819" s="242" t="str">
        <f>IF(LEN(A1819)=0,"",INDEX('Smelter Look-up'!$C:$C,MATCH($A1819,'Smelter Look-up'!$E:$E,0)))</f>
        <v/>
      </c>
      <c r="D1819" s="236"/>
      <c r="E1819" s="236" t="str">
        <f ca="1">IF(ISERROR($V1819),"",OFFSET('Smelter Look-up'!$D$4,$V1819-4,0)&amp;"")</f>
        <v/>
      </c>
      <c r="F1819" s="236" t="str">
        <f ca="1">IF(ISERROR($V1819),"",OFFSET('Smelter Look-up'!$E$4,$V1819-4,0))</f>
        <v/>
      </c>
      <c r="G1819" s="236" t="str">
        <f ca="1">IF(C1819=$X$4,"Enter smelter details", IF(ISERROR($V1819),"",OFFSET('Smelter Look-up'!$F$4,$V1819-4,0)))</f>
        <v/>
      </c>
      <c r="H1819" s="237" t="str">
        <f ca="1">IF(ISERROR($V1819),"",OFFSET('Smelter Look-up'!$G$4,$V1819-4,0))</f>
        <v/>
      </c>
      <c r="I1819" s="238" t="str">
        <f ca="1">IF(ISERROR($V1819),"",OFFSET('Smelter Look-up'!$H$4,$V1819-4,0))</f>
        <v/>
      </c>
      <c r="J1819" s="238" t="str">
        <f ca="1">IF(ISERROR($V1819),"",OFFSET('Smelter Look-up'!$I$4,$V1819-4,0))</f>
        <v/>
      </c>
      <c r="K1819" s="240"/>
      <c r="L1819" s="240"/>
      <c r="M1819" s="240"/>
      <c r="N1819" s="240"/>
      <c r="O1819" s="240"/>
      <c r="P1819" s="239"/>
      <c r="Q1819" s="241"/>
      <c r="R1819" s="236" t="str">
        <f ca="1">IF(ISERROR($V1819),"",OFFSET('Smelter Look-up'!$C$4,$V1819-4,0)&amp;"")</f>
        <v/>
      </c>
      <c r="S1819" s="250" t="str">
        <f t="shared" ca="1" si="84"/>
        <v/>
      </c>
      <c r="T1819" s="250" t="str">
        <f ca="1">IF(B1819="","",IF(ISERROR(MATCH($J1819,SorP!$B$1:$B$6230,0)),"",INDIRECT("'SorP'!$A$"&amp;MATCH($J1819,SorP!$B$1:$B$6230,0))))</f>
        <v/>
      </c>
      <c r="U1819" s="280"/>
      <c r="V1819" s="281" t="e">
        <f>IF(C1819="",NA(),MATCH($B1819&amp;$C1819,'Smelter Look-up'!$J:$J,0))</f>
        <v>#N/A</v>
      </c>
      <c r="W1819" s="282"/>
      <c r="X1819" s="282">
        <f t="shared" ca="1" si="85"/>
        <v>0</v>
      </c>
      <c r="Y1819" s="282"/>
      <c r="Z1819" s="282"/>
      <c r="AB1819" s="284" t="str">
        <f t="shared" si="86"/>
        <v/>
      </c>
    </row>
    <row r="1820" spans="1:28" s="283" customFormat="1" ht="20.25">
      <c r="A1820" s="235"/>
      <c r="B1820" s="236" t="str">
        <f>IF(LEN(A1820)=0,"",INDEX('Smelter Look-up'!$A:$A,MATCH($A1820,'Smelter Look-up'!$E:$E,0)))</f>
        <v/>
      </c>
      <c r="C1820" s="242" t="str">
        <f>IF(LEN(A1820)=0,"",INDEX('Smelter Look-up'!$C:$C,MATCH($A1820,'Smelter Look-up'!$E:$E,0)))</f>
        <v/>
      </c>
      <c r="D1820" s="236"/>
      <c r="E1820" s="236" t="str">
        <f ca="1">IF(ISERROR($V1820),"",OFFSET('Smelter Look-up'!$D$4,$V1820-4,0)&amp;"")</f>
        <v/>
      </c>
      <c r="F1820" s="236" t="str">
        <f ca="1">IF(ISERROR($V1820),"",OFFSET('Smelter Look-up'!$E$4,$V1820-4,0))</f>
        <v/>
      </c>
      <c r="G1820" s="236" t="str">
        <f ca="1">IF(C1820=$X$4,"Enter smelter details", IF(ISERROR($V1820),"",OFFSET('Smelter Look-up'!$F$4,$V1820-4,0)))</f>
        <v/>
      </c>
      <c r="H1820" s="237" t="str">
        <f ca="1">IF(ISERROR($V1820),"",OFFSET('Smelter Look-up'!$G$4,$V1820-4,0))</f>
        <v/>
      </c>
      <c r="I1820" s="238" t="str">
        <f ca="1">IF(ISERROR($V1820),"",OFFSET('Smelter Look-up'!$H$4,$V1820-4,0))</f>
        <v/>
      </c>
      <c r="J1820" s="238" t="str">
        <f ca="1">IF(ISERROR($V1820),"",OFFSET('Smelter Look-up'!$I$4,$V1820-4,0))</f>
        <v/>
      </c>
      <c r="K1820" s="240"/>
      <c r="L1820" s="240"/>
      <c r="M1820" s="240"/>
      <c r="N1820" s="240"/>
      <c r="O1820" s="240"/>
      <c r="P1820" s="239"/>
      <c r="Q1820" s="241"/>
      <c r="R1820" s="236" t="str">
        <f ca="1">IF(ISERROR($V1820),"",OFFSET('Smelter Look-up'!$C$4,$V1820-4,0)&amp;"")</f>
        <v/>
      </c>
      <c r="S1820" s="250" t="str">
        <f t="shared" ca="1" si="84"/>
        <v/>
      </c>
      <c r="T1820" s="250" t="str">
        <f ca="1">IF(B1820="","",IF(ISERROR(MATCH($J1820,SorP!$B$1:$B$6230,0)),"",INDIRECT("'SorP'!$A$"&amp;MATCH($J1820,SorP!$B$1:$B$6230,0))))</f>
        <v/>
      </c>
      <c r="U1820" s="280"/>
      <c r="V1820" s="281" t="e">
        <f>IF(C1820="",NA(),MATCH($B1820&amp;$C1820,'Smelter Look-up'!$J:$J,0))</f>
        <v>#N/A</v>
      </c>
      <c r="W1820" s="282"/>
      <c r="X1820" s="282">
        <f t="shared" ca="1" si="85"/>
        <v>0</v>
      </c>
      <c r="Y1820" s="282"/>
      <c r="Z1820" s="282"/>
      <c r="AB1820" s="284" t="str">
        <f t="shared" si="86"/>
        <v/>
      </c>
    </row>
    <row r="1821" spans="1:28" s="283" customFormat="1" ht="20.25">
      <c r="A1821" s="235"/>
      <c r="B1821" s="236" t="str">
        <f>IF(LEN(A1821)=0,"",INDEX('Smelter Look-up'!$A:$A,MATCH($A1821,'Smelter Look-up'!$E:$E,0)))</f>
        <v/>
      </c>
      <c r="C1821" s="242" t="str">
        <f>IF(LEN(A1821)=0,"",INDEX('Smelter Look-up'!$C:$C,MATCH($A1821,'Smelter Look-up'!$E:$E,0)))</f>
        <v/>
      </c>
      <c r="D1821" s="236"/>
      <c r="E1821" s="236" t="str">
        <f ca="1">IF(ISERROR($V1821),"",OFFSET('Smelter Look-up'!$D$4,$V1821-4,0)&amp;"")</f>
        <v/>
      </c>
      <c r="F1821" s="236" t="str">
        <f ca="1">IF(ISERROR($V1821),"",OFFSET('Smelter Look-up'!$E$4,$V1821-4,0))</f>
        <v/>
      </c>
      <c r="G1821" s="236" t="str">
        <f ca="1">IF(C1821=$X$4,"Enter smelter details", IF(ISERROR($V1821),"",OFFSET('Smelter Look-up'!$F$4,$V1821-4,0)))</f>
        <v/>
      </c>
      <c r="H1821" s="237" t="str">
        <f ca="1">IF(ISERROR($V1821),"",OFFSET('Smelter Look-up'!$G$4,$V1821-4,0))</f>
        <v/>
      </c>
      <c r="I1821" s="238" t="str">
        <f ca="1">IF(ISERROR($V1821),"",OFFSET('Smelter Look-up'!$H$4,$V1821-4,0))</f>
        <v/>
      </c>
      <c r="J1821" s="238" t="str">
        <f ca="1">IF(ISERROR($V1821),"",OFFSET('Smelter Look-up'!$I$4,$V1821-4,0))</f>
        <v/>
      </c>
      <c r="K1821" s="240"/>
      <c r="L1821" s="240"/>
      <c r="M1821" s="240"/>
      <c r="N1821" s="240"/>
      <c r="O1821" s="240"/>
      <c r="P1821" s="239"/>
      <c r="Q1821" s="241"/>
      <c r="R1821" s="236" t="str">
        <f ca="1">IF(ISERROR($V1821),"",OFFSET('Smelter Look-up'!$C$4,$V1821-4,0)&amp;"")</f>
        <v/>
      </c>
      <c r="S1821" s="250" t="str">
        <f t="shared" ca="1" si="84"/>
        <v/>
      </c>
      <c r="T1821" s="250" t="str">
        <f ca="1">IF(B1821="","",IF(ISERROR(MATCH($J1821,SorP!$B$1:$B$6230,0)),"",INDIRECT("'SorP'!$A$"&amp;MATCH($J1821,SorP!$B$1:$B$6230,0))))</f>
        <v/>
      </c>
      <c r="U1821" s="280"/>
      <c r="V1821" s="281" t="e">
        <f>IF(C1821="",NA(),MATCH($B1821&amp;$C1821,'Smelter Look-up'!$J:$J,0))</f>
        <v>#N/A</v>
      </c>
      <c r="W1821" s="282"/>
      <c r="X1821" s="282">
        <f t="shared" ca="1" si="85"/>
        <v>0</v>
      </c>
      <c r="Y1821" s="282"/>
      <c r="Z1821" s="282"/>
      <c r="AB1821" s="284" t="str">
        <f t="shared" si="86"/>
        <v/>
      </c>
    </row>
    <row r="1822" spans="1:28" s="283" customFormat="1" ht="20.25">
      <c r="A1822" s="235"/>
      <c r="B1822" s="236" t="str">
        <f>IF(LEN(A1822)=0,"",INDEX('Smelter Look-up'!$A:$A,MATCH($A1822,'Smelter Look-up'!$E:$E,0)))</f>
        <v/>
      </c>
      <c r="C1822" s="242" t="str">
        <f>IF(LEN(A1822)=0,"",INDEX('Smelter Look-up'!$C:$C,MATCH($A1822,'Smelter Look-up'!$E:$E,0)))</f>
        <v/>
      </c>
      <c r="D1822" s="236"/>
      <c r="E1822" s="236" t="str">
        <f ca="1">IF(ISERROR($V1822),"",OFFSET('Smelter Look-up'!$D$4,$V1822-4,0)&amp;"")</f>
        <v/>
      </c>
      <c r="F1822" s="236" t="str">
        <f ca="1">IF(ISERROR($V1822),"",OFFSET('Smelter Look-up'!$E$4,$V1822-4,0))</f>
        <v/>
      </c>
      <c r="G1822" s="236" t="str">
        <f ca="1">IF(C1822=$X$4,"Enter smelter details", IF(ISERROR($V1822),"",OFFSET('Smelter Look-up'!$F$4,$V1822-4,0)))</f>
        <v/>
      </c>
      <c r="H1822" s="237" t="str">
        <f ca="1">IF(ISERROR($V1822),"",OFFSET('Smelter Look-up'!$G$4,$V1822-4,0))</f>
        <v/>
      </c>
      <c r="I1822" s="238" t="str">
        <f ca="1">IF(ISERROR($V1822),"",OFFSET('Smelter Look-up'!$H$4,$V1822-4,0))</f>
        <v/>
      </c>
      <c r="J1822" s="238" t="str">
        <f ca="1">IF(ISERROR($V1822),"",OFFSET('Smelter Look-up'!$I$4,$V1822-4,0))</f>
        <v/>
      </c>
      <c r="K1822" s="240"/>
      <c r="L1822" s="240"/>
      <c r="M1822" s="240"/>
      <c r="N1822" s="240"/>
      <c r="O1822" s="240"/>
      <c r="P1822" s="239"/>
      <c r="Q1822" s="241"/>
      <c r="R1822" s="236" t="str">
        <f ca="1">IF(ISERROR($V1822),"",OFFSET('Smelter Look-up'!$C$4,$V1822-4,0)&amp;"")</f>
        <v/>
      </c>
      <c r="S1822" s="250" t="str">
        <f t="shared" ca="1" si="84"/>
        <v/>
      </c>
      <c r="T1822" s="250" t="str">
        <f ca="1">IF(B1822="","",IF(ISERROR(MATCH($J1822,SorP!$B$1:$B$6230,0)),"",INDIRECT("'SorP'!$A$"&amp;MATCH($J1822,SorP!$B$1:$B$6230,0))))</f>
        <v/>
      </c>
      <c r="U1822" s="280"/>
      <c r="V1822" s="281" t="e">
        <f>IF(C1822="",NA(),MATCH($B1822&amp;$C1822,'Smelter Look-up'!$J:$J,0))</f>
        <v>#N/A</v>
      </c>
      <c r="W1822" s="282"/>
      <c r="X1822" s="282">
        <f t="shared" ca="1" si="85"/>
        <v>0</v>
      </c>
      <c r="Y1822" s="282"/>
      <c r="Z1822" s="282"/>
      <c r="AB1822" s="284" t="str">
        <f t="shared" si="86"/>
        <v/>
      </c>
    </row>
    <row r="1823" spans="1:28" s="283" customFormat="1" ht="20.25">
      <c r="A1823" s="235"/>
      <c r="B1823" s="236" t="str">
        <f>IF(LEN(A1823)=0,"",INDEX('Smelter Look-up'!$A:$A,MATCH($A1823,'Smelter Look-up'!$E:$E,0)))</f>
        <v/>
      </c>
      <c r="C1823" s="242" t="str">
        <f>IF(LEN(A1823)=0,"",INDEX('Smelter Look-up'!$C:$C,MATCH($A1823,'Smelter Look-up'!$E:$E,0)))</f>
        <v/>
      </c>
      <c r="D1823" s="236"/>
      <c r="E1823" s="236" t="str">
        <f ca="1">IF(ISERROR($V1823),"",OFFSET('Smelter Look-up'!$D$4,$V1823-4,0)&amp;"")</f>
        <v/>
      </c>
      <c r="F1823" s="236" t="str">
        <f ca="1">IF(ISERROR($V1823),"",OFFSET('Smelter Look-up'!$E$4,$V1823-4,0))</f>
        <v/>
      </c>
      <c r="G1823" s="236" t="str">
        <f ca="1">IF(C1823=$X$4,"Enter smelter details", IF(ISERROR($V1823),"",OFFSET('Smelter Look-up'!$F$4,$V1823-4,0)))</f>
        <v/>
      </c>
      <c r="H1823" s="237" t="str">
        <f ca="1">IF(ISERROR($V1823),"",OFFSET('Smelter Look-up'!$G$4,$V1823-4,0))</f>
        <v/>
      </c>
      <c r="I1823" s="238" t="str">
        <f ca="1">IF(ISERROR($V1823),"",OFFSET('Smelter Look-up'!$H$4,$V1823-4,0))</f>
        <v/>
      </c>
      <c r="J1823" s="238" t="str">
        <f ca="1">IF(ISERROR($V1823),"",OFFSET('Smelter Look-up'!$I$4,$V1823-4,0))</f>
        <v/>
      </c>
      <c r="K1823" s="240"/>
      <c r="L1823" s="240"/>
      <c r="M1823" s="240"/>
      <c r="N1823" s="240"/>
      <c r="O1823" s="240"/>
      <c r="P1823" s="239"/>
      <c r="Q1823" s="241"/>
      <c r="R1823" s="236" t="str">
        <f ca="1">IF(ISERROR($V1823),"",OFFSET('Smelter Look-up'!$C$4,$V1823-4,0)&amp;"")</f>
        <v/>
      </c>
      <c r="S1823" s="250" t="str">
        <f t="shared" ca="1" si="84"/>
        <v/>
      </c>
      <c r="T1823" s="250" t="str">
        <f ca="1">IF(B1823="","",IF(ISERROR(MATCH($J1823,SorP!$B$1:$B$6230,0)),"",INDIRECT("'SorP'!$A$"&amp;MATCH($J1823,SorP!$B$1:$B$6230,0))))</f>
        <v/>
      </c>
      <c r="U1823" s="280"/>
      <c r="V1823" s="281" t="e">
        <f>IF(C1823="",NA(),MATCH($B1823&amp;$C1823,'Smelter Look-up'!$J:$J,0))</f>
        <v>#N/A</v>
      </c>
      <c r="W1823" s="282"/>
      <c r="X1823" s="282">
        <f t="shared" ca="1" si="85"/>
        <v>0</v>
      </c>
      <c r="Y1823" s="282"/>
      <c r="Z1823" s="282"/>
      <c r="AB1823" s="284" t="str">
        <f t="shared" si="86"/>
        <v/>
      </c>
    </row>
    <row r="1824" spans="1:28" s="283" customFormat="1" ht="20.25">
      <c r="A1824" s="235"/>
      <c r="B1824" s="236" t="str">
        <f>IF(LEN(A1824)=0,"",INDEX('Smelter Look-up'!$A:$A,MATCH($A1824,'Smelter Look-up'!$E:$E,0)))</f>
        <v/>
      </c>
      <c r="C1824" s="242" t="str">
        <f>IF(LEN(A1824)=0,"",INDEX('Smelter Look-up'!$C:$C,MATCH($A1824,'Smelter Look-up'!$E:$E,0)))</f>
        <v/>
      </c>
      <c r="D1824" s="236"/>
      <c r="E1824" s="236" t="str">
        <f ca="1">IF(ISERROR($V1824),"",OFFSET('Smelter Look-up'!$D$4,$V1824-4,0)&amp;"")</f>
        <v/>
      </c>
      <c r="F1824" s="236" t="str">
        <f ca="1">IF(ISERROR($V1824),"",OFFSET('Smelter Look-up'!$E$4,$V1824-4,0))</f>
        <v/>
      </c>
      <c r="G1824" s="236" t="str">
        <f ca="1">IF(C1824=$X$4,"Enter smelter details", IF(ISERROR($V1824),"",OFFSET('Smelter Look-up'!$F$4,$V1824-4,0)))</f>
        <v/>
      </c>
      <c r="H1824" s="237" t="str">
        <f ca="1">IF(ISERROR($V1824),"",OFFSET('Smelter Look-up'!$G$4,$V1824-4,0))</f>
        <v/>
      </c>
      <c r="I1824" s="238" t="str">
        <f ca="1">IF(ISERROR($V1824),"",OFFSET('Smelter Look-up'!$H$4,$V1824-4,0))</f>
        <v/>
      </c>
      <c r="J1824" s="238" t="str">
        <f ca="1">IF(ISERROR($V1824),"",OFFSET('Smelter Look-up'!$I$4,$V1824-4,0))</f>
        <v/>
      </c>
      <c r="K1824" s="240"/>
      <c r="L1824" s="240"/>
      <c r="M1824" s="240"/>
      <c r="N1824" s="240"/>
      <c r="O1824" s="240"/>
      <c r="P1824" s="239"/>
      <c r="Q1824" s="241"/>
      <c r="R1824" s="236" t="str">
        <f ca="1">IF(ISERROR($V1824),"",OFFSET('Smelter Look-up'!$C$4,$V1824-4,0)&amp;"")</f>
        <v/>
      </c>
      <c r="S1824" s="250" t="str">
        <f t="shared" ca="1" si="84"/>
        <v/>
      </c>
      <c r="T1824" s="250" t="str">
        <f ca="1">IF(B1824="","",IF(ISERROR(MATCH($J1824,SorP!$B$1:$B$6230,0)),"",INDIRECT("'SorP'!$A$"&amp;MATCH($J1824,SorP!$B$1:$B$6230,0))))</f>
        <v/>
      </c>
      <c r="U1824" s="280"/>
      <c r="V1824" s="281" t="e">
        <f>IF(C1824="",NA(),MATCH($B1824&amp;$C1824,'Smelter Look-up'!$J:$J,0))</f>
        <v>#N/A</v>
      </c>
      <c r="W1824" s="282"/>
      <c r="X1824" s="282">
        <f t="shared" ca="1" si="85"/>
        <v>0</v>
      </c>
      <c r="Y1824" s="282"/>
      <c r="Z1824" s="282"/>
      <c r="AB1824" s="284" t="str">
        <f t="shared" si="86"/>
        <v/>
      </c>
    </row>
    <row r="1825" spans="1:28" s="283" customFormat="1" ht="20.25">
      <c r="A1825" s="235"/>
      <c r="B1825" s="236" t="str">
        <f>IF(LEN(A1825)=0,"",INDEX('Smelter Look-up'!$A:$A,MATCH($A1825,'Smelter Look-up'!$E:$E,0)))</f>
        <v/>
      </c>
      <c r="C1825" s="242" t="str">
        <f>IF(LEN(A1825)=0,"",INDEX('Smelter Look-up'!$C:$C,MATCH($A1825,'Smelter Look-up'!$E:$E,0)))</f>
        <v/>
      </c>
      <c r="D1825" s="236"/>
      <c r="E1825" s="236" t="str">
        <f ca="1">IF(ISERROR($V1825),"",OFFSET('Smelter Look-up'!$D$4,$V1825-4,0)&amp;"")</f>
        <v/>
      </c>
      <c r="F1825" s="236" t="str">
        <f ca="1">IF(ISERROR($V1825),"",OFFSET('Smelter Look-up'!$E$4,$V1825-4,0))</f>
        <v/>
      </c>
      <c r="G1825" s="236" t="str">
        <f ca="1">IF(C1825=$X$4,"Enter smelter details", IF(ISERROR($V1825),"",OFFSET('Smelter Look-up'!$F$4,$V1825-4,0)))</f>
        <v/>
      </c>
      <c r="H1825" s="237" t="str">
        <f ca="1">IF(ISERROR($V1825),"",OFFSET('Smelter Look-up'!$G$4,$V1825-4,0))</f>
        <v/>
      </c>
      <c r="I1825" s="238" t="str">
        <f ca="1">IF(ISERROR($V1825),"",OFFSET('Smelter Look-up'!$H$4,$V1825-4,0))</f>
        <v/>
      </c>
      <c r="J1825" s="238" t="str">
        <f ca="1">IF(ISERROR($V1825),"",OFFSET('Smelter Look-up'!$I$4,$V1825-4,0))</f>
        <v/>
      </c>
      <c r="K1825" s="240"/>
      <c r="L1825" s="240"/>
      <c r="M1825" s="240"/>
      <c r="N1825" s="240"/>
      <c r="O1825" s="240"/>
      <c r="P1825" s="239"/>
      <c r="Q1825" s="241"/>
      <c r="R1825" s="236" t="str">
        <f ca="1">IF(ISERROR($V1825),"",OFFSET('Smelter Look-up'!$C$4,$V1825-4,0)&amp;"")</f>
        <v/>
      </c>
      <c r="S1825" s="250" t="str">
        <f t="shared" ca="1" si="84"/>
        <v/>
      </c>
      <c r="T1825" s="250" t="str">
        <f ca="1">IF(B1825="","",IF(ISERROR(MATCH($J1825,SorP!$B$1:$B$6230,0)),"",INDIRECT("'SorP'!$A$"&amp;MATCH($J1825,SorP!$B$1:$B$6230,0))))</f>
        <v/>
      </c>
      <c r="U1825" s="280"/>
      <c r="V1825" s="281" t="e">
        <f>IF(C1825="",NA(),MATCH($B1825&amp;$C1825,'Smelter Look-up'!$J:$J,0))</f>
        <v>#N/A</v>
      </c>
      <c r="W1825" s="282"/>
      <c r="X1825" s="282">
        <f t="shared" ca="1" si="85"/>
        <v>0</v>
      </c>
      <c r="Y1825" s="282"/>
      <c r="Z1825" s="282"/>
      <c r="AB1825" s="284" t="str">
        <f t="shared" si="86"/>
        <v/>
      </c>
    </row>
    <row r="1826" spans="1:28" s="283" customFormat="1" ht="20.25">
      <c r="A1826" s="235"/>
      <c r="B1826" s="236" t="str">
        <f>IF(LEN(A1826)=0,"",INDEX('Smelter Look-up'!$A:$A,MATCH($A1826,'Smelter Look-up'!$E:$E,0)))</f>
        <v/>
      </c>
      <c r="C1826" s="242" t="str">
        <f>IF(LEN(A1826)=0,"",INDEX('Smelter Look-up'!$C:$C,MATCH($A1826,'Smelter Look-up'!$E:$E,0)))</f>
        <v/>
      </c>
      <c r="D1826" s="236"/>
      <c r="E1826" s="236" t="str">
        <f ca="1">IF(ISERROR($V1826),"",OFFSET('Smelter Look-up'!$D$4,$V1826-4,0)&amp;"")</f>
        <v/>
      </c>
      <c r="F1826" s="236" t="str">
        <f ca="1">IF(ISERROR($V1826),"",OFFSET('Smelter Look-up'!$E$4,$V1826-4,0))</f>
        <v/>
      </c>
      <c r="G1826" s="236" t="str">
        <f ca="1">IF(C1826=$X$4,"Enter smelter details", IF(ISERROR($V1826),"",OFFSET('Smelter Look-up'!$F$4,$V1826-4,0)))</f>
        <v/>
      </c>
      <c r="H1826" s="237" t="str">
        <f ca="1">IF(ISERROR($V1826),"",OFFSET('Smelter Look-up'!$G$4,$V1826-4,0))</f>
        <v/>
      </c>
      <c r="I1826" s="238" t="str">
        <f ca="1">IF(ISERROR($V1826),"",OFFSET('Smelter Look-up'!$H$4,$V1826-4,0))</f>
        <v/>
      </c>
      <c r="J1826" s="238" t="str">
        <f ca="1">IF(ISERROR($V1826),"",OFFSET('Smelter Look-up'!$I$4,$V1826-4,0))</f>
        <v/>
      </c>
      <c r="K1826" s="240"/>
      <c r="L1826" s="240"/>
      <c r="M1826" s="240"/>
      <c r="N1826" s="240"/>
      <c r="O1826" s="240"/>
      <c r="P1826" s="239"/>
      <c r="Q1826" s="241"/>
      <c r="R1826" s="236" t="str">
        <f ca="1">IF(ISERROR($V1826),"",OFFSET('Smelter Look-up'!$C$4,$V1826-4,0)&amp;"")</f>
        <v/>
      </c>
      <c r="S1826" s="250" t="str">
        <f t="shared" ca="1" si="84"/>
        <v/>
      </c>
      <c r="T1826" s="250" t="str">
        <f ca="1">IF(B1826="","",IF(ISERROR(MATCH($J1826,SorP!$B$1:$B$6230,0)),"",INDIRECT("'SorP'!$A$"&amp;MATCH($J1826,SorP!$B$1:$B$6230,0))))</f>
        <v/>
      </c>
      <c r="U1826" s="280"/>
      <c r="V1826" s="281" t="e">
        <f>IF(C1826="",NA(),MATCH($B1826&amp;$C1826,'Smelter Look-up'!$J:$J,0))</f>
        <v>#N/A</v>
      </c>
      <c r="W1826" s="282"/>
      <c r="X1826" s="282">
        <f t="shared" ca="1" si="85"/>
        <v>0</v>
      </c>
      <c r="Y1826" s="282"/>
      <c r="Z1826" s="282"/>
      <c r="AB1826" s="284" t="str">
        <f t="shared" si="86"/>
        <v/>
      </c>
    </row>
    <row r="1827" spans="1:28" s="283" customFormat="1" ht="20.25">
      <c r="A1827" s="235"/>
      <c r="B1827" s="236" t="str">
        <f>IF(LEN(A1827)=0,"",INDEX('Smelter Look-up'!$A:$A,MATCH($A1827,'Smelter Look-up'!$E:$E,0)))</f>
        <v/>
      </c>
      <c r="C1827" s="242" t="str">
        <f>IF(LEN(A1827)=0,"",INDEX('Smelter Look-up'!$C:$C,MATCH($A1827,'Smelter Look-up'!$E:$E,0)))</f>
        <v/>
      </c>
      <c r="D1827" s="236"/>
      <c r="E1827" s="236" t="str">
        <f ca="1">IF(ISERROR($V1827),"",OFFSET('Smelter Look-up'!$D$4,$V1827-4,0)&amp;"")</f>
        <v/>
      </c>
      <c r="F1827" s="236" t="str">
        <f ca="1">IF(ISERROR($V1827),"",OFFSET('Smelter Look-up'!$E$4,$V1827-4,0))</f>
        <v/>
      </c>
      <c r="G1827" s="236" t="str">
        <f ca="1">IF(C1827=$X$4,"Enter smelter details", IF(ISERROR($V1827),"",OFFSET('Smelter Look-up'!$F$4,$V1827-4,0)))</f>
        <v/>
      </c>
      <c r="H1827" s="237" t="str">
        <f ca="1">IF(ISERROR($V1827),"",OFFSET('Smelter Look-up'!$G$4,$V1827-4,0))</f>
        <v/>
      </c>
      <c r="I1827" s="238" t="str">
        <f ca="1">IF(ISERROR($V1827),"",OFFSET('Smelter Look-up'!$H$4,$V1827-4,0))</f>
        <v/>
      </c>
      <c r="J1827" s="238" t="str">
        <f ca="1">IF(ISERROR($V1827),"",OFFSET('Smelter Look-up'!$I$4,$V1827-4,0))</f>
        <v/>
      </c>
      <c r="K1827" s="240"/>
      <c r="L1827" s="240"/>
      <c r="M1827" s="240"/>
      <c r="N1827" s="240"/>
      <c r="O1827" s="240"/>
      <c r="P1827" s="239"/>
      <c r="Q1827" s="241"/>
      <c r="R1827" s="236" t="str">
        <f ca="1">IF(ISERROR($V1827),"",OFFSET('Smelter Look-up'!$C$4,$V1827-4,0)&amp;"")</f>
        <v/>
      </c>
      <c r="S1827" s="250" t="str">
        <f t="shared" ca="1" si="84"/>
        <v/>
      </c>
      <c r="T1827" s="250" t="str">
        <f ca="1">IF(B1827="","",IF(ISERROR(MATCH($J1827,SorP!$B$1:$B$6230,0)),"",INDIRECT("'SorP'!$A$"&amp;MATCH($J1827,SorP!$B$1:$B$6230,0))))</f>
        <v/>
      </c>
      <c r="U1827" s="280"/>
      <c r="V1827" s="281" t="e">
        <f>IF(C1827="",NA(),MATCH($B1827&amp;$C1827,'Smelter Look-up'!$J:$J,0))</f>
        <v>#N/A</v>
      </c>
      <c r="W1827" s="282"/>
      <c r="X1827" s="282">
        <f t="shared" ca="1" si="85"/>
        <v>0</v>
      </c>
      <c r="Y1827" s="282"/>
      <c r="Z1827" s="282"/>
      <c r="AB1827" s="284" t="str">
        <f t="shared" si="86"/>
        <v/>
      </c>
    </row>
    <row r="1828" spans="1:28" s="283" customFormat="1" ht="20.25">
      <c r="A1828" s="235"/>
      <c r="B1828" s="236" t="str">
        <f>IF(LEN(A1828)=0,"",INDEX('Smelter Look-up'!$A:$A,MATCH($A1828,'Smelter Look-up'!$E:$E,0)))</f>
        <v/>
      </c>
      <c r="C1828" s="242" t="str">
        <f>IF(LEN(A1828)=0,"",INDEX('Smelter Look-up'!$C:$C,MATCH($A1828,'Smelter Look-up'!$E:$E,0)))</f>
        <v/>
      </c>
      <c r="D1828" s="236"/>
      <c r="E1828" s="236" t="str">
        <f ca="1">IF(ISERROR($V1828),"",OFFSET('Smelter Look-up'!$D$4,$V1828-4,0)&amp;"")</f>
        <v/>
      </c>
      <c r="F1828" s="236" t="str">
        <f ca="1">IF(ISERROR($V1828),"",OFFSET('Smelter Look-up'!$E$4,$V1828-4,0))</f>
        <v/>
      </c>
      <c r="G1828" s="236" t="str">
        <f ca="1">IF(C1828=$X$4,"Enter smelter details", IF(ISERROR($V1828),"",OFFSET('Smelter Look-up'!$F$4,$V1828-4,0)))</f>
        <v/>
      </c>
      <c r="H1828" s="237" t="str">
        <f ca="1">IF(ISERROR($V1828),"",OFFSET('Smelter Look-up'!$G$4,$V1828-4,0))</f>
        <v/>
      </c>
      <c r="I1828" s="238" t="str">
        <f ca="1">IF(ISERROR($V1828),"",OFFSET('Smelter Look-up'!$H$4,$V1828-4,0))</f>
        <v/>
      </c>
      <c r="J1828" s="238" t="str">
        <f ca="1">IF(ISERROR($V1828),"",OFFSET('Smelter Look-up'!$I$4,$V1828-4,0))</f>
        <v/>
      </c>
      <c r="K1828" s="240"/>
      <c r="L1828" s="240"/>
      <c r="M1828" s="240"/>
      <c r="N1828" s="240"/>
      <c r="O1828" s="240"/>
      <c r="P1828" s="239"/>
      <c r="Q1828" s="241"/>
      <c r="R1828" s="236" t="str">
        <f ca="1">IF(ISERROR($V1828),"",OFFSET('Smelter Look-up'!$C$4,$V1828-4,0)&amp;"")</f>
        <v/>
      </c>
      <c r="S1828" s="250" t="str">
        <f t="shared" ca="1" si="84"/>
        <v/>
      </c>
      <c r="T1828" s="250" t="str">
        <f ca="1">IF(B1828="","",IF(ISERROR(MATCH($J1828,SorP!$B$1:$B$6230,0)),"",INDIRECT("'SorP'!$A$"&amp;MATCH($J1828,SorP!$B$1:$B$6230,0))))</f>
        <v/>
      </c>
      <c r="U1828" s="280"/>
      <c r="V1828" s="281" t="e">
        <f>IF(C1828="",NA(),MATCH($B1828&amp;$C1828,'Smelter Look-up'!$J:$J,0))</f>
        <v>#N/A</v>
      </c>
      <c r="W1828" s="282"/>
      <c r="X1828" s="282">
        <f t="shared" ca="1" si="85"/>
        <v>0</v>
      </c>
      <c r="Y1828" s="282"/>
      <c r="Z1828" s="282"/>
      <c r="AB1828" s="284" t="str">
        <f t="shared" si="86"/>
        <v/>
      </c>
    </row>
    <row r="1829" spans="1:28" s="283" customFormat="1" ht="20.25">
      <c r="A1829" s="235"/>
      <c r="B1829" s="236" t="str">
        <f>IF(LEN(A1829)=0,"",INDEX('Smelter Look-up'!$A:$A,MATCH($A1829,'Smelter Look-up'!$E:$E,0)))</f>
        <v/>
      </c>
      <c r="C1829" s="242" t="str">
        <f>IF(LEN(A1829)=0,"",INDEX('Smelter Look-up'!$C:$C,MATCH($A1829,'Smelter Look-up'!$E:$E,0)))</f>
        <v/>
      </c>
      <c r="D1829" s="236"/>
      <c r="E1829" s="236" t="str">
        <f ca="1">IF(ISERROR($V1829),"",OFFSET('Smelter Look-up'!$D$4,$V1829-4,0)&amp;"")</f>
        <v/>
      </c>
      <c r="F1829" s="236" t="str">
        <f ca="1">IF(ISERROR($V1829),"",OFFSET('Smelter Look-up'!$E$4,$V1829-4,0))</f>
        <v/>
      </c>
      <c r="G1829" s="236" t="str">
        <f ca="1">IF(C1829=$X$4,"Enter smelter details", IF(ISERROR($V1829),"",OFFSET('Smelter Look-up'!$F$4,$V1829-4,0)))</f>
        <v/>
      </c>
      <c r="H1829" s="237" t="str">
        <f ca="1">IF(ISERROR($V1829),"",OFFSET('Smelter Look-up'!$G$4,$V1829-4,0))</f>
        <v/>
      </c>
      <c r="I1829" s="238" t="str">
        <f ca="1">IF(ISERROR($V1829),"",OFFSET('Smelter Look-up'!$H$4,$V1829-4,0))</f>
        <v/>
      </c>
      <c r="J1829" s="238" t="str">
        <f ca="1">IF(ISERROR($V1829),"",OFFSET('Smelter Look-up'!$I$4,$V1829-4,0))</f>
        <v/>
      </c>
      <c r="K1829" s="240"/>
      <c r="L1829" s="240"/>
      <c r="M1829" s="240"/>
      <c r="N1829" s="240"/>
      <c r="O1829" s="240"/>
      <c r="P1829" s="239"/>
      <c r="Q1829" s="241"/>
      <c r="R1829" s="236" t="str">
        <f ca="1">IF(ISERROR($V1829),"",OFFSET('Smelter Look-up'!$C$4,$V1829-4,0)&amp;"")</f>
        <v/>
      </c>
      <c r="S1829" s="250" t="str">
        <f t="shared" ca="1" si="84"/>
        <v/>
      </c>
      <c r="T1829" s="250" t="str">
        <f ca="1">IF(B1829="","",IF(ISERROR(MATCH($J1829,SorP!$B$1:$B$6230,0)),"",INDIRECT("'SorP'!$A$"&amp;MATCH($J1829,SorP!$B$1:$B$6230,0))))</f>
        <v/>
      </c>
      <c r="U1829" s="280"/>
      <c r="V1829" s="281" t="e">
        <f>IF(C1829="",NA(),MATCH($B1829&amp;$C1829,'Smelter Look-up'!$J:$J,0))</f>
        <v>#N/A</v>
      </c>
      <c r="W1829" s="282"/>
      <c r="X1829" s="282">
        <f t="shared" ca="1" si="85"/>
        <v>0</v>
      </c>
      <c r="Y1829" s="282"/>
      <c r="Z1829" s="282"/>
      <c r="AB1829" s="284" t="str">
        <f t="shared" si="86"/>
        <v/>
      </c>
    </row>
    <row r="1830" spans="1:28" s="283" customFormat="1" ht="20.25">
      <c r="A1830" s="235"/>
      <c r="B1830" s="236" t="str">
        <f>IF(LEN(A1830)=0,"",INDEX('Smelter Look-up'!$A:$A,MATCH($A1830,'Smelter Look-up'!$E:$E,0)))</f>
        <v/>
      </c>
      <c r="C1830" s="242" t="str">
        <f>IF(LEN(A1830)=0,"",INDEX('Smelter Look-up'!$C:$C,MATCH($A1830,'Smelter Look-up'!$E:$E,0)))</f>
        <v/>
      </c>
      <c r="D1830" s="236"/>
      <c r="E1830" s="236" t="str">
        <f ca="1">IF(ISERROR($V1830),"",OFFSET('Smelter Look-up'!$D$4,$V1830-4,0)&amp;"")</f>
        <v/>
      </c>
      <c r="F1830" s="236" t="str">
        <f ca="1">IF(ISERROR($V1830),"",OFFSET('Smelter Look-up'!$E$4,$V1830-4,0))</f>
        <v/>
      </c>
      <c r="G1830" s="236" t="str">
        <f ca="1">IF(C1830=$X$4,"Enter smelter details", IF(ISERROR($V1830),"",OFFSET('Smelter Look-up'!$F$4,$V1830-4,0)))</f>
        <v/>
      </c>
      <c r="H1830" s="237" t="str">
        <f ca="1">IF(ISERROR($V1830),"",OFFSET('Smelter Look-up'!$G$4,$V1830-4,0))</f>
        <v/>
      </c>
      <c r="I1830" s="238" t="str">
        <f ca="1">IF(ISERROR($V1830),"",OFFSET('Smelter Look-up'!$H$4,$V1830-4,0))</f>
        <v/>
      </c>
      <c r="J1830" s="238" t="str">
        <f ca="1">IF(ISERROR($V1830),"",OFFSET('Smelter Look-up'!$I$4,$V1830-4,0))</f>
        <v/>
      </c>
      <c r="K1830" s="240"/>
      <c r="L1830" s="240"/>
      <c r="M1830" s="240"/>
      <c r="N1830" s="240"/>
      <c r="O1830" s="240"/>
      <c r="P1830" s="239"/>
      <c r="Q1830" s="241"/>
      <c r="R1830" s="236" t="str">
        <f ca="1">IF(ISERROR($V1830),"",OFFSET('Smelter Look-up'!$C$4,$V1830-4,0)&amp;"")</f>
        <v/>
      </c>
      <c r="S1830" s="250" t="str">
        <f t="shared" ca="1" si="84"/>
        <v/>
      </c>
      <c r="T1830" s="250" t="str">
        <f ca="1">IF(B1830="","",IF(ISERROR(MATCH($J1830,SorP!$B$1:$B$6230,0)),"",INDIRECT("'SorP'!$A$"&amp;MATCH($J1830,SorP!$B$1:$B$6230,0))))</f>
        <v/>
      </c>
      <c r="U1830" s="280"/>
      <c r="V1830" s="281" t="e">
        <f>IF(C1830="",NA(),MATCH($B1830&amp;$C1830,'Smelter Look-up'!$J:$J,0))</f>
        <v>#N/A</v>
      </c>
      <c r="W1830" s="282"/>
      <c r="X1830" s="282">
        <f t="shared" ca="1" si="85"/>
        <v>0</v>
      </c>
      <c r="Y1830" s="282"/>
      <c r="Z1830" s="282"/>
      <c r="AB1830" s="284" t="str">
        <f t="shared" si="86"/>
        <v/>
      </c>
    </row>
    <row r="1831" spans="1:28" s="283" customFormat="1" ht="20.25">
      <c r="A1831" s="235"/>
      <c r="B1831" s="236" t="str">
        <f>IF(LEN(A1831)=0,"",INDEX('Smelter Look-up'!$A:$A,MATCH($A1831,'Smelter Look-up'!$E:$E,0)))</f>
        <v/>
      </c>
      <c r="C1831" s="242" t="str">
        <f>IF(LEN(A1831)=0,"",INDEX('Smelter Look-up'!$C:$C,MATCH($A1831,'Smelter Look-up'!$E:$E,0)))</f>
        <v/>
      </c>
      <c r="D1831" s="236"/>
      <c r="E1831" s="236" t="str">
        <f ca="1">IF(ISERROR($V1831),"",OFFSET('Smelter Look-up'!$D$4,$V1831-4,0)&amp;"")</f>
        <v/>
      </c>
      <c r="F1831" s="236" t="str">
        <f ca="1">IF(ISERROR($V1831),"",OFFSET('Smelter Look-up'!$E$4,$V1831-4,0))</f>
        <v/>
      </c>
      <c r="G1831" s="236" t="str">
        <f ca="1">IF(C1831=$X$4,"Enter smelter details", IF(ISERROR($V1831),"",OFFSET('Smelter Look-up'!$F$4,$V1831-4,0)))</f>
        <v/>
      </c>
      <c r="H1831" s="237" t="str">
        <f ca="1">IF(ISERROR($V1831),"",OFFSET('Smelter Look-up'!$G$4,$V1831-4,0))</f>
        <v/>
      </c>
      <c r="I1831" s="238" t="str">
        <f ca="1">IF(ISERROR($V1831),"",OFFSET('Smelter Look-up'!$H$4,$V1831-4,0))</f>
        <v/>
      </c>
      <c r="J1831" s="238" t="str">
        <f ca="1">IF(ISERROR($V1831),"",OFFSET('Smelter Look-up'!$I$4,$V1831-4,0))</f>
        <v/>
      </c>
      <c r="K1831" s="240"/>
      <c r="L1831" s="240"/>
      <c r="M1831" s="240"/>
      <c r="N1831" s="240"/>
      <c r="O1831" s="240"/>
      <c r="P1831" s="239"/>
      <c r="Q1831" s="241"/>
      <c r="R1831" s="236" t="str">
        <f ca="1">IF(ISERROR($V1831),"",OFFSET('Smelter Look-up'!$C$4,$V1831-4,0)&amp;"")</f>
        <v/>
      </c>
      <c r="S1831" s="250" t="str">
        <f t="shared" ca="1" si="84"/>
        <v/>
      </c>
      <c r="T1831" s="250" t="str">
        <f ca="1">IF(B1831="","",IF(ISERROR(MATCH($J1831,SorP!$B$1:$B$6230,0)),"",INDIRECT("'SorP'!$A$"&amp;MATCH($J1831,SorP!$B$1:$B$6230,0))))</f>
        <v/>
      </c>
      <c r="U1831" s="280"/>
      <c r="V1831" s="281" t="e">
        <f>IF(C1831="",NA(),MATCH($B1831&amp;$C1831,'Smelter Look-up'!$J:$J,0))</f>
        <v>#N/A</v>
      </c>
      <c r="W1831" s="282"/>
      <c r="X1831" s="282">
        <f t="shared" ca="1" si="85"/>
        <v>0</v>
      </c>
      <c r="Y1831" s="282"/>
      <c r="Z1831" s="282"/>
      <c r="AB1831" s="284" t="str">
        <f t="shared" si="86"/>
        <v/>
      </c>
    </row>
    <row r="1832" spans="1:28" s="283" customFormat="1" ht="20.25">
      <c r="A1832" s="235"/>
      <c r="B1832" s="236" t="str">
        <f>IF(LEN(A1832)=0,"",INDEX('Smelter Look-up'!$A:$A,MATCH($A1832,'Smelter Look-up'!$E:$E,0)))</f>
        <v/>
      </c>
      <c r="C1832" s="242" t="str">
        <f>IF(LEN(A1832)=0,"",INDEX('Smelter Look-up'!$C:$C,MATCH($A1832,'Smelter Look-up'!$E:$E,0)))</f>
        <v/>
      </c>
      <c r="D1832" s="236"/>
      <c r="E1832" s="236" t="str">
        <f ca="1">IF(ISERROR($V1832),"",OFFSET('Smelter Look-up'!$D$4,$V1832-4,0)&amp;"")</f>
        <v/>
      </c>
      <c r="F1832" s="236" t="str">
        <f ca="1">IF(ISERROR($V1832),"",OFFSET('Smelter Look-up'!$E$4,$V1832-4,0))</f>
        <v/>
      </c>
      <c r="G1832" s="236" t="str">
        <f ca="1">IF(C1832=$X$4,"Enter smelter details", IF(ISERROR($V1832),"",OFFSET('Smelter Look-up'!$F$4,$V1832-4,0)))</f>
        <v/>
      </c>
      <c r="H1832" s="237" t="str">
        <f ca="1">IF(ISERROR($V1832),"",OFFSET('Smelter Look-up'!$G$4,$V1832-4,0))</f>
        <v/>
      </c>
      <c r="I1832" s="238" t="str">
        <f ca="1">IF(ISERROR($V1832),"",OFFSET('Smelter Look-up'!$H$4,$V1832-4,0))</f>
        <v/>
      </c>
      <c r="J1832" s="238" t="str">
        <f ca="1">IF(ISERROR($V1832),"",OFFSET('Smelter Look-up'!$I$4,$V1832-4,0))</f>
        <v/>
      </c>
      <c r="K1832" s="240"/>
      <c r="L1832" s="240"/>
      <c r="M1832" s="240"/>
      <c r="N1832" s="240"/>
      <c r="O1832" s="240"/>
      <c r="P1832" s="239"/>
      <c r="Q1832" s="241"/>
      <c r="R1832" s="236" t="str">
        <f ca="1">IF(ISERROR($V1832),"",OFFSET('Smelter Look-up'!$C$4,$V1832-4,0)&amp;"")</f>
        <v/>
      </c>
      <c r="S1832" s="250" t="str">
        <f t="shared" ca="1" si="84"/>
        <v/>
      </c>
      <c r="T1832" s="250" t="str">
        <f ca="1">IF(B1832="","",IF(ISERROR(MATCH($J1832,SorP!$B$1:$B$6230,0)),"",INDIRECT("'SorP'!$A$"&amp;MATCH($J1832,SorP!$B$1:$B$6230,0))))</f>
        <v/>
      </c>
      <c r="U1832" s="280"/>
      <c r="V1832" s="281" t="e">
        <f>IF(C1832="",NA(),MATCH($B1832&amp;$C1832,'Smelter Look-up'!$J:$J,0))</f>
        <v>#N/A</v>
      </c>
      <c r="W1832" s="282"/>
      <c r="X1832" s="282">
        <f t="shared" ca="1" si="85"/>
        <v>0</v>
      </c>
      <c r="Y1832" s="282"/>
      <c r="Z1832" s="282"/>
      <c r="AB1832" s="284" t="str">
        <f t="shared" si="86"/>
        <v/>
      </c>
    </row>
    <row r="1833" spans="1:28" s="283" customFormat="1" ht="20.25">
      <c r="A1833" s="235"/>
      <c r="B1833" s="236" t="str">
        <f>IF(LEN(A1833)=0,"",INDEX('Smelter Look-up'!$A:$A,MATCH($A1833,'Smelter Look-up'!$E:$E,0)))</f>
        <v/>
      </c>
      <c r="C1833" s="242" t="str">
        <f>IF(LEN(A1833)=0,"",INDEX('Smelter Look-up'!$C:$C,MATCH($A1833,'Smelter Look-up'!$E:$E,0)))</f>
        <v/>
      </c>
      <c r="D1833" s="236"/>
      <c r="E1833" s="236" t="str">
        <f ca="1">IF(ISERROR($V1833),"",OFFSET('Smelter Look-up'!$D$4,$V1833-4,0)&amp;"")</f>
        <v/>
      </c>
      <c r="F1833" s="236" t="str">
        <f ca="1">IF(ISERROR($V1833),"",OFFSET('Smelter Look-up'!$E$4,$V1833-4,0))</f>
        <v/>
      </c>
      <c r="G1833" s="236" t="str">
        <f ca="1">IF(C1833=$X$4,"Enter smelter details", IF(ISERROR($V1833),"",OFFSET('Smelter Look-up'!$F$4,$V1833-4,0)))</f>
        <v/>
      </c>
      <c r="H1833" s="237" t="str">
        <f ca="1">IF(ISERROR($V1833),"",OFFSET('Smelter Look-up'!$G$4,$V1833-4,0))</f>
        <v/>
      </c>
      <c r="I1833" s="238" t="str">
        <f ca="1">IF(ISERROR($V1833),"",OFFSET('Smelter Look-up'!$H$4,$V1833-4,0))</f>
        <v/>
      </c>
      <c r="J1833" s="238" t="str">
        <f ca="1">IF(ISERROR($V1833),"",OFFSET('Smelter Look-up'!$I$4,$V1833-4,0))</f>
        <v/>
      </c>
      <c r="K1833" s="240"/>
      <c r="L1833" s="240"/>
      <c r="M1833" s="240"/>
      <c r="N1833" s="240"/>
      <c r="O1833" s="240"/>
      <c r="P1833" s="239"/>
      <c r="Q1833" s="241"/>
      <c r="R1833" s="236" t="str">
        <f ca="1">IF(ISERROR($V1833),"",OFFSET('Smelter Look-up'!$C$4,$V1833-4,0)&amp;"")</f>
        <v/>
      </c>
      <c r="S1833" s="250" t="str">
        <f t="shared" ca="1" si="84"/>
        <v/>
      </c>
      <c r="T1833" s="250" t="str">
        <f ca="1">IF(B1833="","",IF(ISERROR(MATCH($J1833,SorP!$B$1:$B$6230,0)),"",INDIRECT("'SorP'!$A$"&amp;MATCH($J1833,SorP!$B$1:$B$6230,0))))</f>
        <v/>
      </c>
      <c r="U1833" s="280"/>
      <c r="V1833" s="281" t="e">
        <f>IF(C1833="",NA(),MATCH($B1833&amp;$C1833,'Smelter Look-up'!$J:$J,0))</f>
        <v>#N/A</v>
      </c>
      <c r="W1833" s="282"/>
      <c r="X1833" s="282">
        <f t="shared" ca="1" si="85"/>
        <v>0</v>
      </c>
      <c r="Y1833" s="282"/>
      <c r="Z1833" s="282"/>
      <c r="AB1833" s="284" t="str">
        <f t="shared" si="86"/>
        <v/>
      </c>
    </row>
    <row r="1834" spans="1:28" s="283" customFormat="1" ht="20.25">
      <c r="A1834" s="235"/>
      <c r="B1834" s="236" t="str">
        <f>IF(LEN(A1834)=0,"",INDEX('Smelter Look-up'!$A:$A,MATCH($A1834,'Smelter Look-up'!$E:$E,0)))</f>
        <v/>
      </c>
      <c r="C1834" s="242" t="str">
        <f>IF(LEN(A1834)=0,"",INDEX('Smelter Look-up'!$C:$C,MATCH($A1834,'Smelter Look-up'!$E:$E,0)))</f>
        <v/>
      </c>
      <c r="D1834" s="236"/>
      <c r="E1834" s="236" t="str">
        <f ca="1">IF(ISERROR($V1834),"",OFFSET('Smelter Look-up'!$D$4,$V1834-4,0)&amp;"")</f>
        <v/>
      </c>
      <c r="F1834" s="236" t="str">
        <f ca="1">IF(ISERROR($V1834),"",OFFSET('Smelter Look-up'!$E$4,$V1834-4,0))</f>
        <v/>
      </c>
      <c r="G1834" s="236" t="str">
        <f ca="1">IF(C1834=$X$4,"Enter smelter details", IF(ISERROR($V1834),"",OFFSET('Smelter Look-up'!$F$4,$V1834-4,0)))</f>
        <v/>
      </c>
      <c r="H1834" s="237" t="str">
        <f ca="1">IF(ISERROR($V1834),"",OFFSET('Smelter Look-up'!$G$4,$V1834-4,0))</f>
        <v/>
      </c>
      <c r="I1834" s="238" t="str">
        <f ca="1">IF(ISERROR($V1834),"",OFFSET('Smelter Look-up'!$H$4,$V1834-4,0))</f>
        <v/>
      </c>
      <c r="J1834" s="238" t="str">
        <f ca="1">IF(ISERROR($V1834),"",OFFSET('Smelter Look-up'!$I$4,$V1834-4,0))</f>
        <v/>
      </c>
      <c r="K1834" s="240"/>
      <c r="L1834" s="240"/>
      <c r="M1834" s="240"/>
      <c r="N1834" s="240"/>
      <c r="O1834" s="240"/>
      <c r="P1834" s="239"/>
      <c r="Q1834" s="241"/>
      <c r="R1834" s="236" t="str">
        <f ca="1">IF(ISERROR($V1834),"",OFFSET('Smelter Look-up'!$C$4,$V1834-4,0)&amp;"")</f>
        <v/>
      </c>
      <c r="S1834" s="250" t="str">
        <f t="shared" ca="1" si="84"/>
        <v/>
      </c>
      <c r="T1834" s="250" t="str">
        <f ca="1">IF(B1834="","",IF(ISERROR(MATCH($J1834,SorP!$B$1:$B$6230,0)),"",INDIRECT("'SorP'!$A$"&amp;MATCH($J1834,SorP!$B$1:$B$6230,0))))</f>
        <v/>
      </c>
      <c r="U1834" s="280"/>
      <c r="V1834" s="281" t="e">
        <f>IF(C1834="",NA(),MATCH($B1834&amp;$C1834,'Smelter Look-up'!$J:$J,0))</f>
        <v>#N/A</v>
      </c>
      <c r="W1834" s="282"/>
      <c r="X1834" s="282">
        <f t="shared" ca="1" si="85"/>
        <v>0</v>
      </c>
      <c r="Y1834" s="282"/>
      <c r="Z1834" s="282"/>
      <c r="AB1834" s="284" t="str">
        <f t="shared" si="86"/>
        <v/>
      </c>
    </row>
    <row r="1835" spans="1:28" s="283" customFormat="1" ht="20.25">
      <c r="A1835" s="235"/>
      <c r="B1835" s="236" t="str">
        <f>IF(LEN(A1835)=0,"",INDEX('Smelter Look-up'!$A:$A,MATCH($A1835,'Smelter Look-up'!$E:$E,0)))</f>
        <v/>
      </c>
      <c r="C1835" s="242" t="str">
        <f>IF(LEN(A1835)=0,"",INDEX('Smelter Look-up'!$C:$C,MATCH($A1835,'Smelter Look-up'!$E:$E,0)))</f>
        <v/>
      </c>
      <c r="D1835" s="236"/>
      <c r="E1835" s="236" t="str">
        <f ca="1">IF(ISERROR($V1835),"",OFFSET('Smelter Look-up'!$D$4,$V1835-4,0)&amp;"")</f>
        <v/>
      </c>
      <c r="F1835" s="236" t="str">
        <f ca="1">IF(ISERROR($V1835),"",OFFSET('Smelter Look-up'!$E$4,$V1835-4,0))</f>
        <v/>
      </c>
      <c r="G1835" s="236" t="str">
        <f ca="1">IF(C1835=$X$4,"Enter smelter details", IF(ISERROR($V1835),"",OFFSET('Smelter Look-up'!$F$4,$V1835-4,0)))</f>
        <v/>
      </c>
      <c r="H1835" s="237" t="str">
        <f ca="1">IF(ISERROR($V1835),"",OFFSET('Smelter Look-up'!$G$4,$V1835-4,0))</f>
        <v/>
      </c>
      <c r="I1835" s="238" t="str">
        <f ca="1">IF(ISERROR($V1835),"",OFFSET('Smelter Look-up'!$H$4,$V1835-4,0))</f>
        <v/>
      </c>
      <c r="J1835" s="238" t="str">
        <f ca="1">IF(ISERROR($V1835),"",OFFSET('Smelter Look-up'!$I$4,$V1835-4,0))</f>
        <v/>
      </c>
      <c r="K1835" s="240"/>
      <c r="L1835" s="240"/>
      <c r="M1835" s="240"/>
      <c r="N1835" s="240"/>
      <c r="O1835" s="240"/>
      <c r="P1835" s="239"/>
      <c r="Q1835" s="241"/>
      <c r="R1835" s="236" t="str">
        <f ca="1">IF(ISERROR($V1835),"",OFFSET('Smelter Look-up'!$C$4,$V1835-4,0)&amp;"")</f>
        <v/>
      </c>
      <c r="S1835" s="250" t="str">
        <f t="shared" ca="1" si="84"/>
        <v/>
      </c>
      <c r="T1835" s="250" t="str">
        <f ca="1">IF(B1835="","",IF(ISERROR(MATCH($J1835,SorP!$B$1:$B$6230,0)),"",INDIRECT("'SorP'!$A$"&amp;MATCH($J1835,SorP!$B$1:$B$6230,0))))</f>
        <v/>
      </c>
      <c r="U1835" s="280"/>
      <c r="V1835" s="281" t="e">
        <f>IF(C1835="",NA(),MATCH($B1835&amp;$C1835,'Smelter Look-up'!$J:$J,0))</f>
        <v>#N/A</v>
      </c>
      <c r="W1835" s="282"/>
      <c r="X1835" s="282">
        <f t="shared" ca="1" si="85"/>
        <v>0</v>
      </c>
      <c r="Y1835" s="282"/>
      <c r="Z1835" s="282"/>
      <c r="AB1835" s="284" t="str">
        <f t="shared" si="86"/>
        <v/>
      </c>
    </row>
    <row r="1836" spans="1:28" s="283" customFormat="1" ht="20.25">
      <c r="A1836" s="235"/>
      <c r="B1836" s="236" t="str">
        <f>IF(LEN(A1836)=0,"",INDEX('Smelter Look-up'!$A:$A,MATCH($A1836,'Smelter Look-up'!$E:$E,0)))</f>
        <v/>
      </c>
      <c r="C1836" s="242" t="str">
        <f>IF(LEN(A1836)=0,"",INDEX('Smelter Look-up'!$C:$C,MATCH($A1836,'Smelter Look-up'!$E:$E,0)))</f>
        <v/>
      </c>
      <c r="D1836" s="236"/>
      <c r="E1836" s="236" t="str">
        <f ca="1">IF(ISERROR($V1836),"",OFFSET('Smelter Look-up'!$D$4,$V1836-4,0)&amp;"")</f>
        <v/>
      </c>
      <c r="F1836" s="236" t="str">
        <f ca="1">IF(ISERROR($V1836),"",OFFSET('Smelter Look-up'!$E$4,$V1836-4,0))</f>
        <v/>
      </c>
      <c r="G1836" s="236" t="str">
        <f ca="1">IF(C1836=$X$4,"Enter smelter details", IF(ISERROR($V1836),"",OFFSET('Smelter Look-up'!$F$4,$V1836-4,0)))</f>
        <v/>
      </c>
      <c r="H1836" s="237" t="str">
        <f ca="1">IF(ISERROR($V1836),"",OFFSET('Smelter Look-up'!$G$4,$V1836-4,0))</f>
        <v/>
      </c>
      <c r="I1836" s="238" t="str">
        <f ca="1">IF(ISERROR($V1836),"",OFFSET('Smelter Look-up'!$H$4,$V1836-4,0))</f>
        <v/>
      </c>
      <c r="J1836" s="238" t="str">
        <f ca="1">IF(ISERROR($V1836),"",OFFSET('Smelter Look-up'!$I$4,$V1836-4,0))</f>
        <v/>
      </c>
      <c r="K1836" s="240"/>
      <c r="L1836" s="240"/>
      <c r="M1836" s="240"/>
      <c r="N1836" s="240"/>
      <c r="O1836" s="240"/>
      <c r="P1836" s="239"/>
      <c r="Q1836" s="241"/>
      <c r="R1836" s="236" t="str">
        <f ca="1">IF(ISERROR($V1836),"",OFFSET('Smelter Look-up'!$C$4,$V1836-4,0)&amp;"")</f>
        <v/>
      </c>
      <c r="S1836" s="250" t="str">
        <f t="shared" ca="1" si="84"/>
        <v/>
      </c>
      <c r="T1836" s="250" t="str">
        <f ca="1">IF(B1836="","",IF(ISERROR(MATCH($J1836,SorP!$B$1:$B$6230,0)),"",INDIRECT("'SorP'!$A$"&amp;MATCH($J1836,SorP!$B$1:$B$6230,0))))</f>
        <v/>
      </c>
      <c r="U1836" s="280"/>
      <c r="V1836" s="281" t="e">
        <f>IF(C1836="",NA(),MATCH($B1836&amp;$C1836,'Smelter Look-up'!$J:$J,0))</f>
        <v>#N/A</v>
      </c>
      <c r="W1836" s="282"/>
      <c r="X1836" s="282">
        <f t="shared" ca="1" si="85"/>
        <v>0</v>
      </c>
      <c r="Y1836" s="282"/>
      <c r="Z1836" s="282"/>
      <c r="AB1836" s="284" t="str">
        <f t="shared" si="86"/>
        <v/>
      </c>
    </row>
    <row r="1837" spans="1:28" s="283" customFormat="1" ht="20.25">
      <c r="A1837" s="235"/>
      <c r="B1837" s="236" t="str">
        <f>IF(LEN(A1837)=0,"",INDEX('Smelter Look-up'!$A:$A,MATCH($A1837,'Smelter Look-up'!$E:$E,0)))</f>
        <v/>
      </c>
      <c r="C1837" s="242" t="str">
        <f>IF(LEN(A1837)=0,"",INDEX('Smelter Look-up'!$C:$C,MATCH($A1837,'Smelter Look-up'!$E:$E,0)))</f>
        <v/>
      </c>
      <c r="D1837" s="236"/>
      <c r="E1837" s="236" t="str">
        <f ca="1">IF(ISERROR($V1837),"",OFFSET('Smelter Look-up'!$D$4,$V1837-4,0)&amp;"")</f>
        <v/>
      </c>
      <c r="F1837" s="236" t="str">
        <f ca="1">IF(ISERROR($V1837),"",OFFSET('Smelter Look-up'!$E$4,$V1837-4,0))</f>
        <v/>
      </c>
      <c r="G1837" s="236" t="str">
        <f ca="1">IF(C1837=$X$4,"Enter smelter details", IF(ISERROR($V1837),"",OFFSET('Smelter Look-up'!$F$4,$V1837-4,0)))</f>
        <v/>
      </c>
      <c r="H1837" s="237" t="str">
        <f ca="1">IF(ISERROR($V1837),"",OFFSET('Smelter Look-up'!$G$4,$V1837-4,0))</f>
        <v/>
      </c>
      <c r="I1837" s="238" t="str">
        <f ca="1">IF(ISERROR($V1837),"",OFFSET('Smelter Look-up'!$H$4,$V1837-4,0))</f>
        <v/>
      </c>
      <c r="J1837" s="238" t="str">
        <f ca="1">IF(ISERROR($V1837),"",OFFSET('Smelter Look-up'!$I$4,$V1837-4,0))</f>
        <v/>
      </c>
      <c r="K1837" s="240"/>
      <c r="L1837" s="240"/>
      <c r="M1837" s="240"/>
      <c r="N1837" s="240"/>
      <c r="O1837" s="240"/>
      <c r="P1837" s="239"/>
      <c r="Q1837" s="241"/>
      <c r="R1837" s="236" t="str">
        <f ca="1">IF(ISERROR($V1837),"",OFFSET('Smelter Look-up'!$C$4,$V1837-4,0)&amp;"")</f>
        <v/>
      </c>
      <c r="S1837" s="250" t="str">
        <f t="shared" ca="1" si="84"/>
        <v/>
      </c>
      <c r="T1837" s="250" t="str">
        <f ca="1">IF(B1837="","",IF(ISERROR(MATCH($J1837,SorP!$B$1:$B$6230,0)),"",INDIRECT("'SorP'!$A$"&amp;MATCH($J1837,SorP!$B$1:$B$6230,0))))</f>
        <v/>
      </c>
      <c r="U1837" s="280"/>
      <c r="V1837" s="281" t="e">
        <f>IF(C1837="",NA(),MATCH($B1837&amp;$C1837,'Smelter Look-up'!$J:$J,0))</f>
        <v>#N/A</v>
      </c>
      <c r="W1837" s="282"/>
      <c r="X1837" s="282">
        <f t="shared" ca="1" si="85"/>
        <v>0</v>
      </c>
      <c r="Y1837" s="282"/>
      <c r="Z1837" s="282"/>
      <c r="AB1837" s="284" t="str">
        <f t="shared" si="86"/>
        <v/>
      </c>
    </row>
    <row r="1838" spans="1:28" s="283" customFormat="1" ht="20.25">
      <c r="A1838" s="235"/>
      <c r="B1838" s="236" t="str">
        <f>IF(LEN(A1838)=0,"",INDEX('Smelter Look-up'!$A:$A,MATCH($A1838,'Smelter Look-up'!$E:$E,0)))</f>
        <v/>
      </c>
      <c r="C1838" s="242" t="str">
        <f>IF(LEN(A1838)=0,"",INDEX('Smelter Look-up'!$C:$C,MATCH($A1838,'Smelter Look-up'!$E:$E,0)))</f>
        <v/>
      </c>
      <c r="D1838" s="236"/>
      <c r="E1838" s="236" t="str">
        <f ca="1">IF(ISERROR($V1838),"",OFFSET('Smelter Look-up'!$D$4,$V1838-4,0)&amp;"")</f>
        <v/>
      </c>
      <c r="F1838" s="236" t="str">
        <f ca="1">IF(ISERROR($V1838),"",OFFSET('Smelter Look-up'!$E$4,$V1838-4,0))</f>
        <v/>
      </c>
      <c r="G1838" s="236" t="str">
        <f ca="1">IF(C1838=$X$4,"Enter smelter details", IF(ISERROR($V1838),"",OFFSET('Smelter Look-up'!$F$4,$V1838-4,0)))</f>
        <v/>
      </c>
      <c r="H1838" s="237" t="str">
        <f ca="1">IF(ISERROR($V1838),"",OFFSET('Smelter Look-up'!$G$4,$V1838-4,0))</f>
        <v/>
      </c>
      <c r="I1838" s="238" t="str">
        <f ca="1">IF(ISERROR($V1838),"",OFFSET('Smelter Look-up'!$H$4,$V1838-4,0))</f>
        <v/>
      </c>
      <c r="J1838" s="238" t="str">
        <f ca="1">IF(ISERROR($V1838),"",OFFSET('Smelter Look-up'!$I$4,$V1838-4,0))</f>
        <v/>
      </c>
      <c r="K1838" s="240"/>
      <c r="L1838" s="240"/>
      <c r="M1838" s="240"/>
      <c r="N1838" s="240"/>
      <c r="O1838" s="240"/>
      <c r="P1838" s="239"/>
      <c r="Q1838" s="241"/>
      <c r="R1838" s="236" t="str">
        <f ca="1">IF(ISERROR($V1838),"",OFFSET('Smelter Look-up'!$C$4,$V1838-4,0)&amp;"")</f>
        <v/>
      </c>
      <c r="S1838" s="250" t="str">
        <f t="shared" ca="1" si="84"/>
        <v/>
      </c>
      <c r="T1838" s="250" t="str">
        <f ca="1">IF(B1838="","",IF(ISERROR(MATCH($J1838,SorP!$B$1:$B$6230,0)),"",INDIRECT("'SorP'!$A$"&amp;MATCH($J1838,SorP!$B$1:$B$6230,0))))</f>
        <v/>
      </c>
      <c r="U1838" s="280"/>
      <c r="V1838" s="281" t="e">
        <f>IF(C1838="",NA(),MATCH($B1838&amp;$C1838,'Smelter Look-up'!$J:$J,0))</f>
        <v>#N/A</v>
      </c>
      <c r="W1838" s="282"/>
      <c r="X1838" s="282">
        <f t="shared" ca="1" si="85"/>
        <v>0</v>
      </c>
      <c r="Y1838" s="282"/>
      <c r="Z1838" s="282"/>
      <c r="AB1838" s="284" t="str">
        <f t="shared" si="86"/>
        <v/>
      </c>
    </row>
    <row r="1839" spans="1:28" s="283" customFormat="1" ht="20.25">
      <c r="A1839" s="235"/>
      <c r="B1839" s="236" t="str">
        <f>IF(LEN(A1839)=0,"",INDEX('Smelter Look-up'!$A:$A,MATCH($A1839,'Smelter Look-up'!$E:$E,0)))</f>
        <v/>
      </c>
      <c r="C1839" s="242" t="str">
        <f>IF(LEN(A1839)=0,"",INDEX('Smelter Look-up'!$C:$C,MATCH($A1839,'Smelter Look-up'!$E:$E,0)))</f>
        <v/>
      </c>
      <c r="D1839" s="236"/>
      <c r="E1839" s="236" t="str">
        <f ca="1">IF(ISERROR($V1839),"",OFFSET('Smelter Look-up'!$D$4,$V1839-4,0)&amp;"")</f>
        <v/>
      </c>
      <c r="F1839" s="236" t="str">
        <f ca="1">IF(ISERROR($V1839),"",OFFSET('Smelter Look-up'!$E$4,$V1839-4,0))</f>
        <v/>
      </c>
      <c r="G1839" s="236" t="str">
        <f ca="1">IF(C1839=$X$4,"Enter smelter details", IF(ISERROR($V1839),"",OFFSET('Smelter Look-up'!$F$4,$V1839-4,0)))</f>
        <v/>
      </c>
      <c r="H1839" s="237" t="str">
        <f ca="1">IF(ISERROR($V1839),"",OFFSET('Smelter Look-up'!$G$4,$V1839-4,0))</f>
        <v/>
      </c>
      <c r="I1839" s="238" t="str">
        <f ca="1">IF(ISERROR($V1839),"",OFFSET('Smelter Look-up'!$H$4,$V1839-4,0))</f>
        <v/>
      </c>
      <c r="J1839" s="238" t="str">
        <f ca="1">IF(ISERROR($V1839),"",OFFSET('Smelter Look-up'!$I$4,$V1839-4,0))</f>
        <v/>
      </c>
      <c r="K1839" s="240"/>
      <c r="L1839" s="240"/>
      <c r="M1839" s="240"/>
      <c r="N1839" s="240"/>
      <c r="O1839" s="240"/>
      <c r="P1839" s="239"/>
      <c r="Q1839" s="241"/>
      <c r="R1839" s="236" t="str">
        <f ca="1">IF(ISERROR($V1839),"",OFFSET('Smelter Look-up'!$C$4,$V1839-4,0)&amp;"")</f>
        <v/>
      </c>
      <c r="S1839" s="250" t="str">
        <f t="shared" ca="1" si="84"/>
        <v/>
      </c>
      <c r="T1839" s="250" t="str">
        <f ca="1">IF(B1839="","",IF(ISERROR(MATCH($J1839,SorP!$B$1:$B$6230,0)),"",INDIRECT("'SorP'!$A$"&amp;MATCH($J1839,SorP!$B$1:$B$6230,0))))</f>
        <v/>
      </c>
      <c r="U1839" s="280"/>
      <c r="V1839" s="281" t="e">
        <f>IF(C1839="",NA(),MATCH($B1839&amp;$C1839,'Smelter Look-up'!$J:$J,0))</f>
        <v>#N/A</v>
      </c>
      <c r="W1839" s="282"/>
      <c r="X1839" s="282">
        <f t="shared" ca="1" si="85"/>
        <v>0</v>
      </c>
      <c r="Y1839" s="282"/>
      <c r="Z1839" s="282"/>
      <c r="AB1839" s="284" t="str">
        <f t="shared" si="86"/>
        <v/>
      </c>
    </row>
    <row r="1840" spans="1:28" s="283" customFormat="1" ht="20.25">
      <c r="A1840" s="235"/>
      <c r="B1840" s="236" t="str">
        <f>IF(LEN(A1840)=0,"",INDEX('Smelter Look-up'!$A:$A,MATCH($A1840,'Smelter Look-up'!$E:$E,0)))</f>
        <v/>
      </c>
      <c r="C1840" s="242" t="str">
        <f>IF(LEN(A1840)=0,"",INDEX('Smelter Look-up'!$C:$C,MATCH($A1840,'Smelter Look-up'!$E:$E,0)))</f>
        <v/>
      </c>
      <c r="D1840" s="236"/>
      <c r="E1840" s="236" t="str">
        <f ca="1">IF(ISERROR($V1840),"",OFFSET('Smelter Look-up'!$D$4,$V1840-4,0)&amp;"")</f>
        <v/>
      </c>
      <c r="F1840" s="236" t="str">
        <f ca="1">IF(ISERROR($V1840),"",OFFSET('Smelter Look-up'!$E$4,$V1840-4,0))</f>
        <v/>
      </c>
      <c r="G1840" s="236" t="str">
        <f ca="1">IF(C1840=$X$4,"Enter smelter details", IF(ISERROR($V1840),"",OFFSET('Smelter Look-up'!$F$4,$V1840-4,0)))</f>
        <v/>
      </c>
      <c r="H1840" s="237" t="str">
        <f ca="1">IF(ISERROR($V1840),"",OFFSET('Smelter Look-up'!$G$4,$V1840-4,0))</f>
        <v/>
      </c>
      <c r="I1840" s="238" t="str">
        <f ca="1">IF(ISERROR($V1840),"",OFFSET('Smelter Look-up'!$H$4,$V1840-4,0))</f>
        <v/>
      </c>
      <c r="J1840" s="238" t="str">
        <f ca="1">IF(ISERROR($V1840),"",OFFSET('Smelter Look-up'!$I$4,$V1840-4,0))</f>
        <v/>
      </c>
      <c r="K1840" s="240"/>
      <c r="L1840" s="240"/>
      <c r="M1840" s="240"/>
      <c r="N1840" s="240"/>
      <c r="O1840" s="240"/>
      <c r="P1840" s="239"/>
      <c r="Q1840" s="241"/>
      <c r="R1840" s="236" t="str">
        <f ca="1">IF(ISERROR($V1840),"",OFFSET('Smelter Look-up'!$C$4,$V1840-4,0)&amp;"")</f>
        <v/>
      </c>
      <c r="S1840" s="250" t="str">
        <f t="shared" ca="1" si="84"/>
        <v/>
      </c>
      <c r="T1840" s="250" t="str">
        <f ca="1">IF(B1840="","",IF(ISERROR(MATCH($J1840,SorP!$B$1:$B$6230,0)),"",INDIRECT("'SorP'!$A$"&amp;MATCH($J1840,SorP!$B$1:$B$6230,0))))</f>
        <v/>
      </c>
      <c r="U1840" s="280"/>
      <c r="V1840" s="281" t="e">
        <f>IF(C1840="",NA(),MATCH($B1840&amp;$C1840,'Smelter Look-up'!$J:$J,0))</f>
        <v>#N/A</v>
      </c>
      <c r="W1840" s="282"/>
      <c r="X1840" s="282">
        <f t="shared" ca="1" si="85"/>
        <v>0</v>
      </c>
      <c r="Y1840" s="282"/>
      <c r="Z1840" s="282"/>
      <c r="AB1840" s="284" t="str">
        <f t="shared" si="86"/>
        <v/>
      </c>
    </row>
    <row r="1841" spans="1:28" s="283" customFormat="1" ht="20.25">
      <c r="A1841" s="235"/>
      <c r="B1841" s="236" t="str">
        <f>IF(LEN(A1841)=0,"",INDEX('Smelter Look-up'!$A:$A,MATCH($A1841,'Smelter Look-up'!$E:$E,0)))</f>
        <v/>
      </c>
      <c r="C1841" s="242" t="str">
        <f>IF(LEN(A1841)=0,"",INDEX('Smelter Look-up'!$C:$C,MATCH($A1841,'Smelter Look-up'!$E:$E,0)))</f>
        <v/>
      </c>
      <c r="D1841" s="236"/>
      <c r="E1841" s="236" t="str">
        <f ca="1">IF(ISERROR($V1841),"",OFFSET('Smelter Look-up'!$D$4,$V1841-4,0)&amp;"")</f>
        <v/>
      </c>
      <c r="F1841" s="236" t="str">
        <f ca="1">IF(ISERROR($V1841),"",OFFSET('Smelter Look-up'!$E$4,$V1841-4,0))</f>
        <v/>
      </c>
      <c r="G1841" s="236" t="str">
        <f ca="1">IF(C1841=$X$4,"Enter smelter details", IF(ISERROR($V1841),"",OFFSET('Smelter Look-up'!$F$4,$V1841-4,0)))</f>
        <v/>
      </c>
      <c r="H1841" s="237" t="str">
        <f ca="1">IF(ISERROR($V1841),"",OFFSET('Smelter Look-up'!$G$4,$V1841-4,0))</f>
        <v/>
      </c>
      <c r="I1841" s="238" t="str">
        <f ca="1">IF(ISERROR($V1841),"",OFFSET('Smelter Look-up'!$H$4,$V1841-4,0))</f>
        <v/>
      </c>
      <c r="J1841" s="238" t="str">
        <f ca="1">IF(ISERROR($V1841),"",OFFSET('Smelter Look-up'!$I$4,$V1841-4,0))</f>
        <v/>
      </c>
      <c r="K1841" s="240"/>
      <c r="L1841" s="240"/>
      <c r="M1841" s="240"/>
      <c r="N1841" s="240"/>
      <c r="O1841" s="240"/>
      <c r="P1841" s="239"/>
      <c r="Q1841" s="241"/>
      <c r="R1841" s="236" t="str">
        <f ca="1">IF(ISERROR($V1841),"",OFFSET('Smelter Look-up'!$C$4,$V1841-4,0)&amp;"")</f>
        <v/>
      </c>
      <c r="S1841" s="250" t="str">
        <f t="shared" ca="1" si="84"/>
        <v/>
      </c>
      <c r="T1841" s="250" t="str">
        <f ca="1">IF(B1841="","",IF(ISERROR(MATCH($J1841,SorP!$B$1:$B$6230,0)),"",INDIRECT("'SorP'!$A$"&amp;MATCH($J1841,SorP!$B$1:$B$6230,0))))</f>
        <v/>
      </c>
      <c r="U1841" s="280"/>
      <c r="V1841" s="281" t="e">
        <f>IF(C1841="",NA(),MATCH($B1841&amp;$C1841,'Smelter Look-up'!$J:$J,0))</f>
        <v>#N/A</v>
      </c>
      <c r="W1841" s="282"/>
      <c r="X1841" s="282">
        <f t="shared" ca="1" si="85"/>
        <v>0</v>
      </c>
      <c r="Y1841" s="282"/>
      <c r="Z1841" s="282"/>
      <c r="AB1841" s="284" t="str">
        <f t="shared" si="86"/>
        <v/>
      </c>
    </row>
    <row r="1842" spans="1:28" s="283" customFormat="1" ht="20.25">
      <c r="A1842" s="235"/>
      <c r="B1842" s="236" t="str">
        <f>IF(LEN(A1842)=0,"",INDEX('Smelter Look-up'!$A:$A,MATCH($A1842,'Smelter Look-up'!$E:$E,0)))</f>
        <v/>
      </c>
      <c r="C1842" s="242" t="str">
        <f>IF(LEN(A1842)=0,"",INDEX('Smelter Look-up'!$C:$C,MATCH($A1842,'Smelter Look-up'!$E:$E,0)))</f>
        <v/>
      </c>
      <c r="D1842" s="236"/>
      <c r="E1842" s="236" t="str">
        <f ca="1">IF(ISERROR($V1842),"",OFFSET('Smelter Look-up'!$D$4,$V1842-4,0)&amp;"")</f>
        <v/>
      </c>
      <c r="F1842" s="236" t="str">
        <f ca="1">IF(ISERROR($V1842),"",OFFSET('Smelter Look-up'!$E$4,$V1842-4,0))</f>
        <v/>
      </c>
      <c r="G1842" s="236" t="str">
        <f ca="1">IF(C1842=$X$4,"Enter smelter details", IF(ISERROR($V1842),"",OFFSET('Smelter Look-up'!$F$4,$V1842-4,0)))</f>
        <v/>
      </c>
      <c r="H1842" s="237" t="str">
        <f ca="1">IF(ISERROR($V1842),"",OFFSET('Smelter Look-up'!$G$4,$V1842-4,0))</f>
        <v/>
      </c>
      <c r="I1842" s="238" t="str">
        <f ca="1">IF(ISERROR($V1842),"",OFFSET('Smelter Look-up'!$H$4,$V1842-4,0))</f>
        <v/>
      </c>
      <c r="J1842" s="238" t="str">
        <f ca="1">IF(ISERROR($V1842),"",OFFSET('Smelter Look-up'!$I$4,$V1842-4,0))</f>
        <v/>
      </c>
      <c r="K1842" s="240"/>
      <c r="L1842" s="240"/>
      <c r="M1842" s="240"/>
      <c r="N1842" s="240"/>
      <c r="O1842" s="240"/>
      <c r="P1842" s="239"/>
      <c r="Q1842" s="241"/>
      <c r="R1842" s="236" t="str">
        <f ca="1">IF(ISERROR($V1842),"",OFFSET('Smelter Look-up'!$C$4,$V1842-4,0)&amp;"")</f>
        <v/>
      </c>
      <c r="S1842" s="250" t="str">
        <f t="shared" ca="1" si="84"/>
        <v/>
      </c>
      <c r="T1842" s="250" t="str">
        <f ca="1">IF(B1842="","",IF(ISERROR(MATCH($J1842,SorP!$B$1:$B$6230,0)),"",INDIRECT("'SorP'!$A$"&amp;MATCH($J1842,SorP!$B$1:$B$6230,0))))</f>
        <v/>
      </c>
      <c r="U1842" s="280"/>
      <c r="V1842" s="281" t="e">
        <f>IF(C1842="",NA(),MATCH($B1842&amp;$C1842,'Smelter Look-up'!$J:$J,0))</f>
        <v>#N/A</v>
      </c>
      <c r="W1842" s="282"/>
      <c r="X1842" s="282">
        <f t="shared" ca="1" si="85"/>
        <v>0</v>
      </c>
      <c r="Y1842" s="282"/>
      <c r="Z1842" s="282"/>
      <c r="AB1842" s="284" t="str">
        <f t="shared" si="86"/>
        <v/>
      </c>
    </row>
    <row r="1843" spans="1:28" s="283" customFormat="1" ht="20.25">
      <c r="A1843" s="235"/>
      <c r="B1843" s="236" t="str">
        <f>IF(LEN(A1843)=0,"",INDEX('Smelter Look-up'!$A:$A,MATCH($A1843,'Smelter Look-up'!$E:$E,0)))</f>
        <v/>
      </c>
      <c r="C1843" s="242" t="str">
        <f>IF(LEN(A1843)=0,"",INDEX('Smelter Look-up'!$C:$C,MATCH($A1843,'Smelter Look-up'!$E:$E,0)))</f>
        <v/>
      </c>
      <c r="D1843" s="236"/>
      <c r="E1843" s="236" t="str">
        <f ca="1">IF(ISERROR($V1843),"",OFFSET('Smelter Look-up'!$D$4,$V1843-4,0)&amp;"")</f>
        <v/>
      </c>
      <c r="F1843" s="236" t="str">
        <f ca="1">IF(ISERROR($V1843),"",OFFSET('Smelter Look-up'!$E$4,$V1843-4,0))</f>
        <v/>
      </c>
      <c r="G1843" s="236" t="str">
        <f ca="1">IF(C1843=$X$4,"Enter smelter details", IF(ISERROR($V1843),"",OFFSET('Smelter Look-up'!$F$4,$V1843-4,0)))</f>
        <v/>
      </c>
      <c r="H1843" s="237" t="str">
        <f ca="1">IF(ISERROR($V1843),"",OFFSET('Smelter Look-up'!$G$4,$V1843-4,0))</f>
        <v/>
      </c>
      <c r="I1843" s="238" t="str">
        <f ca="1">IF(ISERROR($V1843),"",OFFSET('Smelter Look-up'!$H$4,$V1843-4,0))</f>
        <v/>
      </c>
      <c r="J1843" s="238" t="str">
        <f ca="1">IF(ISERROR($V1843),"",OFFSET('Smelter Look-up'!$I$4,$V1843-4,0))</f>
        <v/>
      </c>
      <c r="K1843" s="240"/>
      <c r="L1843" s="240"/>
      <c r="M1843" s="240"/>
      <c r="N1843" s="240"/>
      <c r="O1843" s="240"/>
      <c r="P1843" s="239"/>
      <c r="Q1843" s="241"/>
      <c r="R1843" s="236" t="str">
        <f ca="1">IF(ISERROR($V1843),"",OFFSET('Smelter Look-up'!$C$4,$V1843-4,0)&amp;"")</f>
        <v/>
      </c>
      <c r="S1843" s="250" t="str">
        <f t="shared" ca="1" si="84"/>
        <v/>
      </c>
      <c r="T1843" s="250" t="str">
        <f ca="1">IF(B1843="","",IF(ISERROR(MATCH($J1843,SorP!$B$1:$B$6230,0)),"",INDIRECT("'SorP'!$A$"&amp;MATCH($J1843,SorP!$B$1:$B$6230,0))))</f>
        <v/>
      </c>
      <c r="U1843" s="280"/>
      <c r="V1843" s="281" t="e">
        <f>IF(C1843="",NA(),MATCH($B1843&amp;$C1843,'Smelter Look-up'!$J:$J,0))</f>
        <v>#N/A</v>
      </c>
      <c r="W1843" s="282"/>
      <c r="X1843" s="282">
        <f t="shared" ca="1" si="85"/>
        <v>0</v>
      </c>
      <c r="Y1843" s="282"/>
      <c r="Z1843" s="282"/>
      <c r="AB1843" s="284" t="str">
        <f t="shared" si="86"/>
        <v/>
      </c>
    </row>
    <row r="1844" spans="1:28" s="283" customFormat="1" ht="20.25">
      <c r="A1844" s="235"/>
      <c r="B1844" s="236" t="str">
        <f>IF(LEN(A1844)=0,"",INDEX('Smelter Look-up'!$A:$A,MATCH($A1844,'Smelter Look-up'!$E:$E,0)))</f>
        <v/>
      </c>
      <c r="C1844" s="242" t="str">
        <f>IF(LEN(A1844)=0,"",INDEX('Smelter Look-up'!$C:$C,MATCH($A1844,'Smelter Look-up'!$E:$E,0)))</f>
        <v/>
      </c>
      <c r="D1844" s="236"/>
      <c r="E1844" s="236" t="str">
        <f ca="1">IF(ISERROR($V1844),"",OFFSET('Smelter Look-up'!$D$4,$V1844-4,0)&amp;"")</f>
        <v/>
      </c>
      <c r="F1844" s="236" t="str">
        <f ca="1">IF(ISERROR($V1844),"",OFFSET('Smelter Look-up'!$E$4,$V1844-4,0))</f>
        <v/>
      </c>
      <c r="G1844" s="236" t="str">
        <f ca="1">IF(C1844=$X$4,"Enter smelter details", IF(ISERROR($V1844),"",OFFSET('Smelter Look-up'!$F$4,$V1844-4,0)))</f>
        <v/>
      </c>
      <c r="H1844" s="237" t="str">
        <f ca="1">IF(ISERROR($V1844),"",OFFSET('Smelter Look-up'!$G$4,$V1844-4,0))</f>
        <v/>
      </c>
      <c r="I1844" s="238" t="str">
        <f ca="1">IF(ISERROR($V1844),"",OFFSET('Smelter Look-up'!$H$4,$V1844-4,0))</f>
        <v/>
      </c>
      <c r="J1844" s="238" t="str">
        <f ca="1">IF(ISERROR($V1844),"",OFFSET('Smelter Look-up'!$I$4,$V1844-4,0))</f>
        <v/>
      </c>
      <c r="K1844" s="240"/>
      <c r="L1844" s="240"/>
      <c r="M1844" s="240"/>
      <c r="N1844" s="240"/>
      <c r="O1844" s="240"/>
      <c r="P1844" s="239"/>
      <c r="Q1844" s="241"/>
      <c r="R1844" s="236" t="str">
        <f ca="1">IF(ISERROR($V1844),"",OFFSET('Smelter Look-up'!$C$4,$V1844-4,0)&amp;"")</f>
        <v/>
      </c>
      <c r="S1844" s="250" t="str">
        <f t="shared" ca="1" si="84"/>
        <v/>
      </c>
      <c r="T1844" s="250" t="str">
        <f ca="1">IF(B1844="","",IF(ISERROR(MATCH($J1844,SorP!$B$1:$B$6230,0)),"",INDIRECT("'SorP'!$A$"&amp;MATCH($J1844,SorP!$B$1:$B$6230,0))))</f>
        <v/>
      </c>
      <c r="U1844" s="280"/>
      <c r="V1844" s="281" t="e">
        <f>IF(C1844="",NA(),MATCH($B1844&amp;$C1844,'Smelter Look-up'!$J:$J,0))</f>
        <v>#N/A</v>
      </c>
      <c r="W1844" s="282"/>
      <c r="X1844" s="282">
        <f t="shared" ca="1" si="85"/>
        <v>0</v>
      </c>
      <c r="Y1844" s="282"/>
      <c r="Z1844" s="282"/>
      <c r="AB1844" s="284" t="str">
        <f t="shared" si="86"/>
        <v/>
      </c>
    </row>
    <row r="1845" spans="1:28" s="283" customFormat="1" ht="20.25">
      <c r="A1845" s="235"/>
      <c r="B1845" s="236" t="str">
        <f>IF(LEN(A1845)=0,"",INDEX('Smelter Look-up'!$A:$A,MATCH($A1845,'Smelter Look-up'!$E:$E,0)))</f>
        <v/>
      </c>
      <c r="C1845" s="242" t="str">
        <f>IF(LEN(A1845)=0,"",INDEX('Smelter Look-up'!$C:$C,MATCH($A1845,'Smelter Look-up'!$E:$E,0)))</f>
        <v/>
      </c>
      <c r="D1845" s="236"/>
      <c r="E1845" s="236" t="str">
        <f ca="1">IF(ISERROR($V1845),"",OFFSET('Smelter Look-up'!$D$4,$V1845-4,0)&amp;"")</f>
        <v/>
      </c>
      <c r="F1845" s="236" t="str">
        <f ca="1">IF(ISERROR($V1845),"",OFFSET('Smelter Look-up'!$E$4,$V1845-4,0))</f>
        <v/>
      </c>
      <c r="G1845" s="236" t="str">
        <f ca="1">IF(C1845=$X$4,"Enter smelter details", IF(ISERROR($V1845),"",OFFSET('Smelter Look-up'!$F$4,$V1845-4,0)))</f>
        <v/>
      </c>
      <c r="H1845" s="237" t="str">
        <f ca="1">IF(ISERROR($V1845),"",OFFSET('Smelter Look-up'!$G$4,$V1845-4,0))</f>
        <v/>
      </c>
      <c r="I1845" s="238" t="str">
        <f ca="1">IF(ISERROR($V1845),"",OFFSET('Smelter Look-up'!$H$4,$V1845-4,0))</f>
        <v/>
      </c>
      <c r="J1845" s="238" t="str">
        <f ca="1">IF(ISERROR($V1845),"",OFFSET('Smelter Look-up'!$I$4,$V1845-4,0))</f>
        <v/>
      </c>
      <c r="K1845" s="240"/>
      <c r="L1845" s="240"/>
      <c r="M1845" s="240"/>
      <c r="N1845" s="240"/>
      <c r="O1845" s="240"/>
      <c r="P1845" s="239"/>
      <c r="Q1845" s="241"/>
      <c r="R1845" s="236" t="str">
        <f ca="1">IF(ISERROR($V1845),"",OFFSET('Smelter Look-up'!$C$4,$V1845-4,0)&amp;"")</f>
        <v/>
      </c>
      <c r="S1845" s="250" t="str">
        <f t="shared" ca="1" si="84"/>
        <v/>
      </c>
      <c r="T1845" s="250" t="str">
        <f ca="1">IF(B1845="","",IF(ISERROR(MATCH($J1845,SorP!$B$1:$B$6230,0)),"",INDIRECT("'SorP'!$A$"&amp;MATCH($J1845,SorP!$B$1:$B$6230,0))))</f>
        <v/>
      </c>
      <c r="U1845" s="280"/>
      <c r="V1845" s="281" t="e">
        <f>IF(C1845="",NA(),MATCH($B1845&amp;$C1845,'Smelter Look-up'!$J:$J,0))</f>
        <v>#N/A</v>
      </c>
      <c r="W1845" s="282"/>
      <c r="X1845" s="282">
        <f t="shared" ca="1" si="85"/>
        <v>0</v>
      </c>
      <c r="Y1845" s="282"/>
      <c r="Z1845" s="282"/>
      <c r="AB1845" s="284" t="str">
        <f t="shared" si="86"/>
        <v/>
      </c>
    </row>
    <row r="1846" spans="1:28" s="283" customFormat="1" ht="20.25">
      <c r="A1846" s="235"/>
      <c r="B1846" s="236" t="str">
        <f>IF(LEN(A1846)=0,"",INDEX('Smelter Look-up'!$A:$A,MATCH($A1846,'Smelter Look-up'!$E:$E,0)))</f>
        <v/>
      </c>
      <c r="C1846" s="242" t="str">
        <f>IF(LEN(A1846)=0,"",INDEX('Smelter Look-up'!$C:$C,MATCH($A1846,'Smelter Look-up'!$E:$E,0)))</f>
        <v/>
      </c>
      <c r="D1846" s="236"/>
      <c r="E1846" s="236" t="str">
        <f ca="1">IF(ISERROR($V1846),"",OFFSET('Smelter Look-up'!$D$4,$V1846-4,0)&amp;"")</f>
        <v/>
      </c>
      <c r="F1846" s="236" t="str">
        <f ca="1">IF(ISERROR($V1846),"",OFFSET('Smelter Look-up'!$E$4,$V1846-4,0))</f>
        <v/>
      </c>
      <c r="G1846" s="236" t="str">
        <f ca="1">IF(C1846=$X$4,"Enter smelter details", IF(ISERROR($V1846),"",OFFSET('Smelter Look-up'!$F$4,$V1846-4,0)))</f>
        <v/>
      </c>
      <c r="H1846" s="237" t="str">
        <f ca="1">IF(ISERROR($V1846),"",OFFSET('Smelter Look-up'!$G$4,$V1846-4,0))</f>
        <v/>
      </c>
      <c r="I1846" s="238" t="str">
        <f ca="1">IF(ISERROR($V1846),"",OFFSET('Smelter Look-up'!$H$4,$V1846-4,0))</f>
        <v/>
      </c>
      <c r="J1846" s="238" t="str">
        <f ca="1">IF(ISERROR($V1846),"",OFFSET('Smelter Look-up'!$I$4,$V1846-4,0))</f>
        <v/>
      </c>
      <c r="K1846" s="240"/>
      <c r="L1846" s="240"/>
      <c r="M1846" s="240"/>
      <c r="N1846" s="240"/>
      <c r="O1846" s="240"/>
      <c r="P1846" s="239"/>
      <c r="Q1846" s="241"/>
      <c r="R1846" s="236" t="str">
        <f ca="1">IF(ISERROR($V1846),"",OFFSET('Smelter Look-up'!$C$4,$V1846-4,0)&amp;"")</f>
        <v/>
      </c>
      <c r="S1846" s="250" t="str">
        <f t="shared" ca="1" si="84"/>
        <v/>
      </c>
      <c r="T1846" s="250" t="str">
        <f ca="1">IF(B1846="","",IF(ISERROR(MATCH($J1846,SorP!$B$1:$B$6230,0)),"",INDIRECT("'SorP'!$A$"&amp;MATCH($J1846,SorP!$B$1:$B$6230,0))))</f>
        <v/>
      </c>
      <c r="U1846" s="280"/>
      <c r="V1846" s="281" t="e">
        <f>IF(C1846="",NA(),MATCH($B1846&amp;$C1846,'Smelter Look-up'!$J:$J,0))</f>
        <v>#N/A</v>
      </c>
      <c r="W1846" s="282"/>
      <c r="X1846" s="282">
        <f t="shared" ca="1" si="85"/>
        <v>0</v>
      </c>
      <c r="Y1846" s="282"/>
      <c r="Z1846" s="282"/>
      <c r="AB1846" s="284" t="str">
        <f t="shared" si="86"/>
        <v/>
      </c>
    </row>
    <row r="1847" spans="1:28" s="283" customFormat="1" ht="20.25">
      <c r="A1847" s="235"/>
      <c r="B1847" s="236" t="str">
        <f>IF(LEN(A1847)=0,"",INDEX('Smelter Look-up'!$A:$A,MATCH($A1847,'Smelter Look-up'!$E:$E,0)))</f>
        <v/>
      </c>
      <c r="C1847" s="242" t="str">
        <f>IF(LEN(A1847)=0,"",INDEX('Smelter Look-up'!$C:$C,MATCH($A1847,'Smelter Look-up'!$E:$E,0)))</f>
        <v/>
      </c>
      <c r="D1847" s="236"/>
      <c r="E1847" s="236" t="str">
        <f ca="1">IF(ISERROR($V1847),"",OFFSET('Smelter Look-up'!$D$4,$V1847-4,0)&amp;"")</f>
        <v/>
      </c>
      <c r="F1847" s="236" t="str">
        <f ca="1">IF(ISERROR($V1847),"",OFFSET('Smelter Look-up'!$E$4,$V1847-4,0))</f>
        <v/>
      </c>
      <c r="G1847" s="236" t="str">
        <f ca="1">IF(C1847=$X$4,"Enter smelter details", IF(ISERROR($V1847),"",OFFSET('Smelter Look-up'!$F$4,$V1847-4,0)))</f>
        <v/>
      </c>
      <c r="H1847" s="237" t="str">
        <f ca="1">IF(ISERROR($V1847),"",OFFSET('Smelter Look-up'!$G$4,$V1847-4,0))</f>
        <v/>
      </c>
      <c r="I1847" s="238" t="str">
        <f ca="1">IF(ISERROR($V1847),"",OFFSET('Smelter Look-up'!$H$4,$V1847-4,0))</f>
        <v/>
      </c>
      <c r="J1847" s="238" t="str">
        <f ca="1">IF(ISERROR($V1847),"",OFFSET('Smelter Look-up'!$I$4,$V1847-4,0))</f>
        <v/>
      </c>
      <c r="K1847" s="240"/>
      <c r="L1847" s="240"/>
      <c r="M1847" s="240"/>
      <c r="N1847" s="240"/>
      <c r="O1847" s="240"/>
      <c r="P1847" s="239"/>
      <c r="Q1847" s="241"/>
      <c r="R1847" s="236" t="str">
        <f ca="1">IF(ISERROR($V1847),"",OFFSET('Smelter Look-up'!$C$4,$V1847-4,0)&amp;"")</f>
        <v/>
      </c>
      <c r="S1847" s="250" t="str">
        <f t="shared" ca="1" si="84"/>
        <v/>
      </c>
      <c r="T1847" s="250" t="str">
        <f ca="1">IF(B1847="","",IF(ISERROR(MATCH($J1847,SorP!$B$1:$B$6230,0)),"",INDIRECT("'SorP'!$A$"&amp;MATCH($J1847,SorP!$B$1:$B$6230,0))))</f>
        <v/>
      </c>
      <c r="U1847" s="280"/>
      <c r="V1847" s="281" t="e">
        <f>IF(C1847="",NA(),MATCH($B1847&amp;$C1847,'Smelter Look-up'!$J:$J,0))</f>
        <v>#N/A</v>
      </c>
      <c r="W1847" s="282"/>
      <c r="X1847" s="282">
        <f t="shared" ca="1" si="85"/>
        <v>0</v>
      </c>
      <c r="Y1847" s="282"/>
      <c r="Z1847" s="282"/>
      <c r="AB1847" s="284" t="str">
        <f t="shared" si="86"/>
        <v/>
      </c>
    </row>
    <row r="1848" spans="1:28" s="283" customFormat="1" ht="20.25">
      <c r="A1848" s="235"/>
      <c r="B1848" s="236" t="str">
        <f>IF(LEN(A1848)=0,"",INDEX('Smelter Look-up'!$A:$A,MATCH($A1848,'Smelter Look-up'!$E:$E,0)))</f>
        <v/>
      </c>
      <c r="C1848" s="242" t="str">
        <f>IF(LEN(A1848)=0,"",INDEX('Smelter Look-up'!$C:$C,MATCH($A1848,'Smelter Look-up'!$E:$E,0)))</f>
        <v/>
      </c>
      <c r="D1848" s="236"/>
      <c r="E1848" s="236" t="str">
        <f ca="1">IF(ISERROR($V1848),"",OFFSET('Smelter Look-up'!$D$4,$V1848-4,0)&amp;"")</f>
        <v/>
      </c>
      <c r="F1848" s="236" t="str">
        <f ca="1">IF(ISERROR($V1848),"",OFFSET('Smelter Look-up'!$E$4,$V1848-4,0))</f>
        <v/>
      </c>
      <c r="G1848" s="236" t="str">
        <f ca="1">IF(C1848=$X$4,"Enter smelter details", IF(ISERROR($V1848),"",OFFSET('Smelter Look-up'!$F$4,$V1848-4,0)))</f>
        <v/>
      </c>
      <c r="H1848" s="237" t="str">
        <f ca="1">IF(ISERROR($V1848),"",OFFSET('Smelter Look-up'!$G$4,$V1848-4,0))</f>
        <v/>
      </c>
      <c r="I1848" s="238" t="str">
        <f ca="1">IF(ISERROR($V1848),"",OFFSET('Smelter Look-up'!$H$4,$V1848-4,0))</f>
        <v/>
      </c>
      <c r="J1848" s="238" t="str">
        <f ca="1">IF(ISERROR($V1848),"",OFFSET('Smelter Look-up'!$I$4,$V1848-4,0))</f>
        <v/>
      </c>
      <c r="K1848" s="240"/>
      <c r="L1848" s="240"/>
      <c r="M1848" s="240"/>
      <c r="N1848" s="240"/>
      <c r="O1848" s="240"/>
      <c r="P1848" s="239"/>
      <c r="Q1848" s="241"/>
      <c r="R1848" s="236" t="str">
        <f ca="1">IF(ISERROR($V1848),"",OFFSET('Smelter Look-up'!$C$4,$V1848-4,0)&amp;"")</f>
        <v/>
      </c>
      <c r="S1848" s="250" t="str">
        <f t="shared" ca="1" si="84"/>
        <v/>
      </c>
      <c r="T1848" s="250" t="str">
        <f ca="1">IF(B1848="","",IF(ISERROR(MATCH($J1848,SorP!$B$1:$B$6230,0)),"",INDIRECT("'SorP'!$A$"&amp;MATCH($J1848,SorP!$B$1:$B$6230,0))))</f>
        <v/>
      </c>
      <c r="U1848" s="280"/>
      <c r="V1848" s="281" t="e">
        <f>IF(C1848="",NA(),MATCH($B1848&amp;$C1848,'Smelter Look-up'!$J:$J,0))</f>
        <v>#N/A</v>
      </c>
      <c r="W1848" s="282"/>
      <c r="X1848" s="282">
        <f t="shared" ca="1" si="85"/>
        <v>0</v>
      </c>
      <c r="Y1848" s="282"/>
      <c r="Z1848" s="282"/>
      <c r="AB1848" s="284" t="str">
        <f t="shared" si="86"/>
        <v/>
      </c>
    </row>
    <row r="1849" spans="1:28" s="283" customFormat="1" ht="20.25">
      <c r="A1849" s="235"/>
      <c r="B1849" s="236" t="str">
        <f>IF(LEN(A1849)=0,"",INDEX('Smelter Look-up'!$A:$A,MATCH($A1849,'Smelter Look-up'!$E:$E,0)))</f>
        <v/>
      </c>
      <c r="C1849" s="242" t="str">
        <f>IF(LEN(A1849)=0,"",INDEX('Smelter Look-up'!$C:$C,MATCH($A1849,'Smelter Look-up'!$E:$E,0)))</f>
        <v/>
      </c>
      <c r="D1849" s="236"/>
      <c r="E1849" s="236" t="str">
        <f ca="1">IF(ISERROR($V1849),"",OFFSET('Smelter Look-up'!$D$4,$V1849-4,0)&amp;"")</f>
        <v/>
      </c>
      <c r="F1849" s="236" t="str">
        <f ca="1">IF(ISERROR($V1849),"",OFFSET('Smelter Look-up'!$E$4,$V1849-4,0))</f>
        <v/>
      </c>
      <c r="G1849" s="236" t="str">
        <f ca="1">IF(C1849=$X$4,"Enter smelter details", IF(ISERROR($V1849),"",OFFSET('Smelter Look-up'!$F$4,$V1849-4,0)))</f>
        <v/>
      </c>
      <c r="H1849" s="237" t="str">
        <f ca="1">IF(ISERROR($V1849),"",OFFSET('Smelter Look-up'!$G$4,$V1849-4,0))</f>
        <v/>
      </c>
      <c r="I1849" s="238" t="str">
        <f ca="1">IF(ISERROR($V1849),"",OFFSET('Smelter Look-up'!$H$4,$V1849-4,0))</f>
        <v/>
      </c>
      <c r="J1849" s="238" t="str">
        <f ca="1">IF(ISERROR($V1849),"",OFFSET('Smelter Look-up'!$I$4,$V1849-4,0))</f>
        <v/>
      </c>
      <c r="K1849" s="240"/>
      <c r="L1849" s="240"/>
      <c r="M1849" s="240"/>
      <c r="N1849" s="240"/>
      <c r="O1849" s="240"/>
      <c r="P1849" s="239"/>
      <c r="Q1849" s="241"/>
      <c r="R1849" s="236" t="str">
        <f ca="1">IF(ISERROR($V1849),"",OFFSET('Smelter Look-up'!$C$4,$V1849-4,0)&amp;"")</f>
        <v/>
      </c>
      <c r="S1849" s="250" t="str">
        <f t="shared" ca="1" si="84"/>
        <v/>
      </c>
      <c r="T1849" s="250" t="str">
        <f ca="1">IF(B1849="","",IF(ISERROR(MATCH($J1849,SorP!$B$1:$B$6230,0)),"",INDIRECT("'SorP'!$A$"&amp;MATCH($J1849,SorP!$B$1:$B$6230,0))))</f>
        <v/>
      </c>
      <c r="U1849" s="280"/>
      <c r="V1849" s="281" t="e">
        <f>IF(C1849="",NA(),MATCH($B1849&amp;$C1849,'Smelter Look-up'!$J:$J,0))</f>
        <v>#N/A</v>
      </c>
      <c r="W1849" s="282"/>
      <c r="X1849" s="282">
        <f t="shared" ca="1" si="85"/>
        <v>0</v>
      </c>
      <c r="Y1849" s="282"/>
      <c r="Z1849" s="282"/>
      <c r="AB1849" s="284" t="str">
        <f t="shared" si="86"/>
        <v/>
      </c>
    </row>
    <row r="1850" spans="1:28" s="283" customFormat="1" ht="20.25">
      <c r="A1850" s="235"/>
      <c r="B1850" s="236" t="str">
        <f>IF(LEN(A1850)=0,"",INDEX('Smelter Look-up'!$A:$A,MATCH($A1850,'Smelter Look-up'!$E:$E,0)))</f>
        <v/>
      </c>
      <c r="C1850" s="242" t="str">
        <f>IF(LEN(A1850)=0,"",INDEX('Smelter Look-up'!$C:$C,MATCH($A1850,'Smelter Look-up'!$E:$E,0)))</f>
        <v/>
      </c>
      <c r="D1850" s="236"/>
      <c r="E1850" s="236" t="str">
        <f ca="1">IF(ISERROR($V1850),"",OFFSET('Smelter Look-up'!$D$4,$V1850-4,0)&amp;"")</f>
        <v/>
      </c>
      <c r="F1850" s="236" t="str">
        <f ca="1">IF(ISERROR($V1850),"",OFFSET('Smelter Look-up'!$E$4,$V1850-4,0))</f>
        <v/>
      </c>
      <c r="G1850" s="236" t="str">
        <f ca="1">IF(C1850=$X$4,"Enter smelter details", IF(ISERROR($V1850),"",OFFSET('Smelter Look-up'!$F$4,$V1850-4,0)))</f>
        <v/>
      </c>
      <c r="H1850" s="237" t="str">
        <f ca="1">IF(ISERROR($V1850),"",OFFSET('Smelter Look-up'!$G$4,$V1850-4,0))</f>
        <v/>
      </c>
      <c r="I1850" s="238" t="str">
        <f ca="1">IF(ISERROR($V1850),"",OFFSET('Smelter Look-up'!$H$4,$V1850-4,0))</f>
        <v/>
      </c>
      <c r="J1850" s="238" t="str">
        <f ca="1">IF(ISERROR($V1850),"",OFFSET('Smelter Look-up'!$I$4,$V1850-4,0))</f>
        <v/>
      </c>
      <c r="K1850" s="240"/>
      <c r="L1850" s="240"/>
      <c r="M1850" s="240"/>
      <c r="N1850" s="240"/>
      <c r="O1850" s="240"/>
      <c r="P1850" s="239"/>
      <c r="Q1850" s="241"/>
      <c r="R1850" s="236" t="str">
        <f ca="1">IF(ISERROR($V1850),"",OFFSET('Smelter Look-up'!$C$4,$V1850-4,0)&amp;"")</f>
        <v/>
      </c>
      <c r="S1850" s="250" t="str">
        <f t="shared" ca="1" si="84"/>
        <v/>
      </c>
      <c r="T1850" s="250" t="str">
        <f ca="1">IF(B1850="","",IF(ISERROR(MATCH($J1850,SorP!$B$1:$B$6230,0)),"",INDIRECT("'SorP'!$A$"&amp;MATCH($J1850,SorP!$B$1:$B$6230,0))))</f>
        <v/>
      </c>
      <c r="U1850" s="280"/>
      <c r="V1850" s="281" t="e">
        <f>IF(C1850="",NA(),MATCH($B1850&amp;$C1850,'Smelter Look-up'!$J:$J,0))</f>
        <v>#N/A</v>
      </c>
      <c r="W1850" s="282"/>
      <c r="X1850" s="282">
        <f t="shared" ca="1" si="85"/>
        <v>0</v>
      </c>
      <c r="Y1850" s="282"/>
      <c r="Z1850" s="282"/>
      <c r="AB1850" s="284" t="str">
        <f t="shared" si="86"/>
        <v/>
      </c>
    </row>
    <row r="1851" spans="1:28" s="283" customFormat="1" ht="20.25">
      <c r="A1851" s="235"/>
      <c r="B1851" s="236" t="str">
        <f>IF(LEN(A1851)=0,"",INDEX('Smelter Look-up'!$A:$A,MATCH($A1851,'Smelter Look-up'!$E:$E,0)))</f>
        <v/>
      </c>
      <c r="C1851" s="242" t="str">
        <f>IF(LEN(A1851)=0,"",INDEX('Smelter Look-up'!$C:$C,MATCH($A1851,'Smelter Look-up'!$E:$E,0)))</f>
        <v/>
      </c>
      <c r="D1851" s="236"/>
      <c r="E1851" s="236" t="str">
        <f ca="1">IF(ISERROR($V1851),"",OFFSET('Smelter Look-up'!$D$4,$V1851-4,0)&amp;"")</f>
        <v/>
      </c>
      <c r="F1851" s="236" t="str">
        <f ca="1">IF(ISERROR($V1851),"",OFFSET('Smelter Look-up'!$E$4,$V1851-4,0))</f>
        <v/>
      </c>
      <c r="G1851" s="236" t="str">
        <f ca="1">IF(C1851=$X$4,"Enter smelter details", IF(ISERROR($V1851),"",OFFSET('Smelter Look-up'!$F$4,$V1851-4,0)))</f>
        <v/>
      </c>
      <c r="H1851" s="237" t="str">
        <f ca="1">IF(ISERROR($V1851),"",OFFSET('Smelter Look-up'!$G$4,$V1851-4,0))</f>
        <v/>
      </c>
      <c r="I1851" s="238" t="str">
        <f ca="1">IF(ISERROR($V1851),"",OFFSET('Smelter Look-up'!$H$4,$V1851-4,0))</f>
        <v/>
      </c>
      <c r="J1851" s="238" t="str">
        <f ca="1">IF(ISERROR($V1851),"",OFFSET('Smelter Look-up'!$I$4,$V1851-4,0))</f>
        <v/>
      </c>
      <c r="K1851" s="240"/>
      <c r="L1851" s="240"/>
      <c r="M1851" s="240"/>
      <c r="N1851" s="240"/>
      <c r="O1851" s="240"/>
      <c r="P1851" s="239"/>
      <c r="Q1851" s="241"/>
      <c r="R1851" s="236" t="str">
        <f ca="1">IF(ISERROR($V1851),"",OFFSET('Smelter Look-up'!$C$4,$V1851-4,0)&amp;"")</f>
        <v/>
      </c>
      <c r="S1851" s="250" t="str">
        <f t="shared" ref="S1851:S1914" ca="1" si="87">IF(B1851="","",IF(ISERROR(MATCH($E1851,CL,0)),"Unknown",INDIRECT("'C'!$A$"&amp;MATCH($E1851,CL,0)+1)))</f>
        <v/>
      </c>
      <c r="T1851" s="250" t="str">
        <f ca="1">IF(B1851="","",IF(ISERROR(MATCH($J1851,SorP!$B$1:$B$6230,0)),"",INDIRECT("'SorP'!$A$"&amp;MATCH($J1851,SorP!$B$1:$B$6230,0))))</f>
        <v/>
      </c>
      <c r="U1851" s="280"/>
      <c r="V1851" s="281" t="e">
        <f>IF(C1851="",NA(),MATCH($B1851&amp;$C1851,'Smelter Look-up'!$J:$J,0))</f>
        <v>#N/A</v>
      </c>
      <c r="W1851" s="282"/>
      <c r="X1851" s="282">
        <f t="shared" ref="X1851:X1914" ca="1" si="88">IF(AND(C1851="Smelter not listed",OR(LEN(D1851)=0,LEN(E1851)=0)),1,0)</f>
        <v>0</v>
      </c>
      <c r="Y1851" s="282"/>
      <c r="Z1851" s="282"/>
      <c r="AB1851" s="284" t="str">
        <f t="shared" ref="AB1851:AB1914" si="89">B1851&amp;C1851</f>
        <v/>
      </c>
    </row>
    <row r="1852" spans="1:28" s="283" customFormat="1" ht="20.25">
      <c r="A1852" s="235"/>
      <c r="B1852" s="236" t="str">
        <f>IF(LEN(A1852)=0,"",INDEX('Smelter Look-up'!$A:$A,MATCH($A1852,'Smelter Look-up'!$E:$E,0)))</f>
        <v/>
      </c>
      <c r="C1852" s="242" t="str">
        <f>IF(LEN(A1852)=0,"",INDEX('Smelter Look-up'!$C:$C,MATCH($A1852,'Smelter Look-up'!$E:$E,0)))</f>
        <v/>
      </c>
      <c r="D1852" s="236"/>
      <c r="E1852" s="236" t="str">
        <f ca="1">IF(ISERROR($V1852),"",OFFSET('Smelter Look-up'!$D$4,$V1852-4,0)&amp;"")</f>
        <v/>
      </c>
      <c r="F1852" s="236" t="str">
        <f ca="1">IF(ISERROR($V1852),"",OFFSET('Smelter Look-up'!$E$4,$V1852-4,0))</f>
        <v/>
      </c>
      <c r="G1852" s="236" t="str">
        <f ca="1">IF(C1852=$X$4,"Enter smelter details", IF(ISERROR($V1852),"",OFFSET('Smelter Look-up'!$F$4,$V1852-4,0)))</f>
        <v/>
      </c>
      <c r="H1852" s="237" t="str">
        <f ca="1">IF(ISERROR($V1852),"",OFFSET('Smelter Look-up'!$G$4,$V1852-4,0))</f>
        <v/>
      </c>
      <c r="I1852" s="238" t="str">
        <f ca="1">IF(ISERROR($V1852),"",OFFSET('Smelter Look-up'!$H$4,$V1852-4,0))</f>
        <v/>
      </c>
      <c r="J1852" s="238" t="str">
        <f ca="1">IF(ISERROR($V1852),"",OFFSET('Smelter Look-up'!$I$4,$V1852-4,0))</f>
        <v/>
      </c>
      <c r="K1852" s="240"/>
      <c r="L1852" s="240"/>
      <c r="M1852" s="240"/>
      <c r="N1852" s="240"/>
      <c r="O1852" s="240"/>
      <c r="P1852" s="239"/>
      <c r="Q1852" s="241"/>
      <c r="R1852" s="236" t="str">
        <f ca="1">IF(ISERROR($V1852),"",OFFSET('Smelter Look-up'!$C$4,$V1852-4,0)&amp;"")</f>
        <v/>
      </c>
      <c r="S1852" s="250" t="str">
        <f t="shared" ca="1" si="87"/>
        <v/>
      </c>
      <c r="T1852" s="250" t="str">
        <f ca="1">IF(B1852="","",IF(ISERROR(MATCH($J1852,SorP!$B$1:$B$6230,0)),"",INDIRECT("'SorP'!$A$"&amp;MATCH($J1852,SorP!$B$1:$B$6230,0))))</f>
        <v/>
      </c>
      <c r="U1852" s="280"/>
      <c r="V1852" s="281" t="e">
        <f>IF(C1852="",NA(),MATCH($B1852&amp;$C1852,'Smelter Look-up'!$J:$J,0))</f>
        <v>#N/A</v>
      </c>
      <c r="W1852" s="282"/>
      <c r="X1852" s="282">
        <f t="shared" ca="1" si="88"/>
        <v>0</v>
      </c>
      <c r="Y1852" s="282"/>
      <c r="Z1852" s="282"/>
      <c r="AB1852" s="284" t="str">
        <f t="shared" si="89"/>
        <v/>
      </c>
    </row>
    <row r="1853" spans="1:28" s="283" customFormat="1" ht="20.25">
      <c r="A1853" s="235"/>
      <c r="B1853" s="236" t="str">
        <f>IF(LEN(A1853)=0,"",INDEX('Smelter Look-up'!$A:$A,MATCH($A1853,'Smelter Look-up'!$E:$E,0)))</f>
        <v/>
      </c>
      <c r="C1853" s="242" t="str">
        <f>IF(LEN(A1853)=0,"",INDEX('Smelter Look-up'!$C:$C,MATCH($A1853,'Smelter Look-up'!$E:$E,0)))</f>
        <v/>
      </c>
      <c r="D1853" s="236"/>
      <c r="E1853" s="236" t="str">
        <f ca="1">IF(ISERROR($V1853),"",OFFSET('Smelter Look-up'!$D$4,$V1853-4,0)&amp;"")</f>
        <v/>
      </c>
      <c r="F1853" s="236" t="str">
        <f ca="1">IF(ISERROR($V1853),"",OFFSET('Smelter Look-up'!$E$4,$V1853-4,0))</f>
        <v/>
      </c>
      <c r="G1853" s="236" t="str">
        <f ca="1">IF(C1853=$X$4,"Enter smelter details", IF(ISERROR($V1853),"",OFFSET('Smelter Look-up'!$F$4,$V1853-4,0)))</f>
        <v/>
      </c>
      <c r="H1853" s="237" t="str">
        <f ca="1">IF(ISERROR($V1853),"",OFFSET('Smelter Look-up'!$G$4,$V1853-4,0))</f>
        <v/>
      </c>
      <c r="I1853" s="238" t="str">
        <f ca="1">IF(ISERROR($V1853),"",OFFSET('Smelter Look-up'!$H$4,$V1853-4,0))</f>
        <v/>
      </c>
      <c r="J1853" s="238" t="str">
        <f ca="1">IF(ISERROR($V1853),"",OFFSET('Smelter Look-up'!$I$4,$V1853-4,0))</f>
        <v/>
      </c>
      <c r="K1853" s="240"/>
      <c r="L1853" s="240"/>
      <c r="M1853" s="240"/>
      <c r="N1853" s="240"/>
      <c r="O1853" s="240"/>
      <c r="P1853" s="239"/>
      <c r="Q1853" s="241"/>
      <c r="R1853" s="236" t="str">
        <f ca="1">IF(ISERROR($V1853),"",OFFSET('Smelter Look-up'!$C$4,$V1853-4,0)&amp;"")</f>
        <v/>
      </c>
      <c r="S1853" s="250" t="str">
        <f t="shared" ca="1" si="87"/>
        <v/>
      </c>
      <c r="T1853" s="250" t="str">
        <f ca="1">IF(B1853="","",IF(ISERROR(MATCH($J1853,SorP!$B$1:$B$6230,0)),"",INDIRECT("'SorP'!$A$"&amp;MATCH($J1853,SorP!$B$1:$B$6230,0))))</f>
        <v/>
      </c>
      <c r="U1853" s="280"/>
      <c r="V1853" s="281" t="e">
        <f>IF(C1853="",NA(),MATCH($B1853&amp;$C1853,'Smelter Look-up'!$J:$J,0))</f>
        <v>#N/A</v>
      </c>
      <c r="W1853" s="282"/>
      <c r="X1853" s="282">
        <f t="shared" ca="1" si="88"/>
        <v>0</v>
      </c>
      <c r="Y1853" s="282"/>
      <c r="Z1853" s="282"/>
      <c r="AB1853" s="284" t="str">
        <f t="shared" si="89"/>
        <v/>
      </c>
    </row>
    <row r="1854" spans="1:28" s="283" customFormat="1" ht="20.25">
      <c r="A1854" s="235"/>
      <c r="B1854" s="236" t="str">
        <f>IF(LEN(A1854)=0,"",INDEX('Smelter Look-up'!$A:$A,MATCH($A1854,'Smelter Look-up'!$E:$E,0)))</f>
        <v/>
      </c>
      <c r="C1854" s="242" t="str">
        <f>IF(LEN(A1854)=0,"",INDEX('Smelter Look-up'!$C:$C,MATCH($A1854,'Smelter Look-up'!$E:$E,0)))</f>
        <v/>
      </c>
      <c r="D1854" s="236"/>
      <c r="E1854" s="236" t="str">
        <f ca="1">IF(ISERROR($V1854),"",OFFSET('Smelter Look-up'!$D$4,$V1854-4,0)&amp;"")</f>
        <v/>
      </c>
      <c r="F1854" s="236" t="str">
        <f ca="1">IF(ISERROR($V1854),"",OFFSET('Smelter Look-up'!$E$4,$V1854-4,0))</f>
        <v/>
      </c>
      <c r="G1854" s="236" t="str">
        <f ca="1">IF(C1854=$X$4,"Enter smelter details", IF(ISERROR($V1854),"",OFFSET('Smelter Look-up'!$F$4,$V1854-4,0)))</f>
        <v/>
      </c>
      <c r="H1854" s="237" t="str">
        <f ca="1">IF(ISERROR($V1854),"",OFFSET('Smelter Look-up'!$G$4,$V1854-4,0))</f>
        <v/>
      </c>
      <c r="I1854" s="238" t="str">
        <f ca="1">IF(ISERROR($V1854),"",OFFSET('Smelter Look-up'!$H$4,$V1854-4,0))</f>
        <v/>
      </c>
      <c r="J1854" s="238" t="str">
        <f ca="1">IF(ISERROR($V1854),"",OFFSET('Smelter Look-up'!$I$4,$V1854-4,0))</f>
        <v/>
      </c>
      <c r="K1854" s="240"/>
      <c r="L1854" s="240"/>
      <c r="M1854" s="240"/>
      <c r="N1854" s="240"/>
      <c r="O1854" s="240"/>
      <c r="P1854" s="239"/>
      <c r="Q1854" s="241"/>
      <c r="R1854" s="236" t="str">
        <f ca="1">IF(ISERROR($V1854),"",OFFSET('Smelter Look-up'!$C$4,$V1854-4,0)&amp;"")</f>
        <v/>
      </c>
      <c r="S1854" s="250" t="str">
        <f t="shared" ca="1" si="87"/>
        <v/>
      </c>
      <c r="T1854" s="250" t="str">
        <f ca="1">IF(B1854="","",IF(ISERROR(MATCH($J1854,SorP!$B$1:$B$6230,0)),"",INDIRECT("'SorP'!$A$"&amp;MATCH($J1854,SorP!$B$1:$B$6230,0))))</f>
        <v/>
      </c>
      <c r="U1854" s="280"/>
      <c r="V1854" s="281" t="e">
        <f>IF(C1854="",NA(),MATCH($B1854&amp;$C1854,'Smelter Look-up'!$J:$J,0))</f>
        <v>#N/A</v>
      </c>
      <c r="W1854" s="282"/>
      <c r="X1854" s="282">
        <f t="shared" ca="1" si="88"/>
        <v>0</v>
      </c>
      <c r="Y1854" s="282"/>
      <c r="Z1854" s="282"/>
      <c r="AB1854" s="284" t="str">
        <f t="shared" si="89"/>
        <v/>
      </c>
    </row>
    <row r="1855" spans="1:28" s="283" customFormat="1" ht="20.25">
      <c r="A1855" s="235"/>
      <c r="B1855" s="236" t="str">
        <f>IF(LEN(A1855)=0,"",INDEX('Smelter Look-up'!$A:$A,MATCH($A1855,'Smelter Look-up'!$E:$E,0)))</f>
        <v/>
      </c>
      <c r="C1855" s="242" t="str">
        <f>IF(LEN(A1855)=0,"",INDEX('Smelter Look-up'!$C:$C,MATCH($A1855,'Smelter Look-up'!$E:$E,0)))</f>
        <v/>
      </c>
      <c r="D1855" s="236"/>
      <c r="E1855" s="236" t="str">
        <f ca="1">IF(ISERROR($V1855),"",OFFSET('Smelter Look-up'!$D$4,$V1855-4,0)&amp;"")</f>
        <v/>
      </c>
      <c r="F1855" s="236" t="str">
        <f ca="1">IF(ISERROR($V1855),"",OFFSET('Smelter Look-up'!$E$4,$V1855-4,0))</f>
        <v/>
      </c>
      <c r="G1855" s="236" t="str">
        <f ca="1">IF(C1855=$X$4,"Enter smelter details", IF(ISERROR($V1855),"",OFFSET('Smelter Look-up'!$F$4,$V1855-4,0)))</f>
        <v/>
      </c>
      <c r="H1855" s="237" t="str">
        <f ca="1">IF(ISERROR($V1855),"",OFFSET('Smelter Look-up'!$G$4,$V1855-4,0))</f>
        <v/>
      </c>
      <c r="I1855" s="238" t="str">
        <f ca="1">IF(ISERROR($V1855),"",OFFSET('Smelter Look-up'!$H$4,$V1855-4,0))</f>
        <v/>
      </c>
      <c r="J1855" s="238" t="str">
        <f ca="1">IF(ISERROR($V1855),"",OFFSET('Smelter Look-up'!$I$4,$V1855-4,0))</f>
        <v/>
      </c>
      <c r="K1855" s="240"/>
      <c r="L1855" s="240"/>
      <c r="M1855" s="240"/>
      <c r="N1855" s="240"/>
      <c r="O1855" s="240"/>
      <c r="P1855" s="239"/>
      <c r="Q1855" s="241"/>
      <c r="R1855" s="236" t="str">
        <f ca="1">IF(ISERROR($V1855),"",OFFSET('Smelter Look-up'!$C$4,$V1855-4,0)&amp;"")</f>
        <v/>
      </c>
      <c r="S1855" s="250" t="str">
        <f t="shared" ca="1" si="87"/>
        <v/>
      </c>
      <c r="T1855" s="250" t="str">
        <f ca="1">IF(B1855="","",IF(ISERROR(MATCH($J1855,SorP!$B$1:$B$6230,0)),"",INDIRECT("'SorP'!$A$"&amp;MATCH($J1855,SorP!$B$1:$B$6230,0))))</f>
        <v/>
      </c>
      <c r="U1855" s="280"/>
      <c r="V1855" s="281" t="e">
        <f>IF(C1855="",NA(),MATCH($B1855&amp;$C1855,'Smelter Look-up'!$J:$J,0))</f>
        <v>#N/A</v>
      </c>
      <c r="W1855" s="282"/>
      <c r="X1855" s="282">
        <f t="shared" ca="1" si="88"/>
        <v>0</v>
      </c>
      <c r="Y1855" s="282"/>
      <c r="Z1855" s="282"/>
      <c r="AB1855" s="284" t="str">
        <f t="shared" si="89"/>
        <v/>
      </c>
    </row>
    <row r="1856" spans="1:28" s="283" customFormat="1" ht="20.25">
      <c r="A1856" s="235"/>
      <c r="B1856" s="236" t="str">
        <f>IF(LEN(A1856)=0,"",INDEX('Smelter Look-up'!$A:$A,MATCH($A1856,'Smelter Look-up'!$E:$E,0)))</f>
        <v/>
      </c>
      <c r="C1856" s="242" t="str">
        <f>IF(LEN(A1856)=0,"",INDEX('Smelter Look-up'!$C:$C,MATCH($A1856,'Smelter Look-up'!$E:$E,0)))</f>
        <v/>
      </c>
      <c r="D1856" s="236"/>
      <c r="E1856" s="236" t="str">
        <f ca="1">IF(ISERROR($V1856),"",OFFSET('Smelter Look-up'!$D$4,$V1856-4,0)&amp;"")</f>
        <v/>
      </c>
      <c r="F1856" s="236" t="str">
        <f ca="1">IF(ISERROR($V1856),"",OFFSET('Smelter Look-up'!$E$4,$V1856-4,0))</f>
        <v/>
      </c>
      <c r="G1856" s="236" t="str">
        <f ca="1">IF(C1856=$X$4,"Enter smelter details", IF(ISERROR($V1856),"",OFFSET('Smelter Look-up'!$F$4,$V1856-4,0)))</f>
        <v/>
      </c>
      <c r="H1856" s="237" t="str">
        <f ca="1">IF(ISERROR($V1856),"",OFFSET('Smelter Look-up'!$G$4,$V1856-4,0))</f>
        <v/>
      </c>
      <c r="I1856" s="238" t="str">
        <f ca="1">IF(ISERROR($V1856),"",OFFSET('Smelter Look-up'!$H$4,$V1856-4,0))</f>
        <v/>
      </c>
      <c r="J1856" s="238" t="str">
        <f ca="1">IF(ISERROR($V1856),"",OFFSET('Smelter Look-up'!$I$4,$V1856-4,0))</f>
        <v/>
      </c>
      <c r="K1856" s="240"/>
      <c r="L1856" s="240"/>
      <c r="M1856" s="240"/>
      <c r="N1856" s="240"/>
      <c r="O1856" s="240"/>
      <c r="P1856" s="239"/>
      <c r="Q1856" s="241"/>
      <c r="R1856" s="236" t="str">
        <f ca="1">IF(ISERROR($V1856),"",OFFSET('Smelter Look-up'!$C$4,$V1856-4,0)&amp;"")</f>
        <v/>
      </c>
      <c r="S1856" s="250" t="str">
        <f t="shared" ca="1" si="87"/>
        <v/>
      </c>
      <c r="T1856" s="250" t="str">
        <f ca="1">IF(B1856="","",IF(ISERROR(MATCH($J1856,SorP!$B$1:$B$6230,0)),"",INDIRECT("'SorP'!$A$"&amp;MATCH($J1856,SorP!$B$1:$B$6230,0))))</f>
        <v/>
      </c>
      <c r="U1856" s="280"/>
      <c r="V1856" s="281" t="e">
        <f>IF(C1856="",NA(),MATCH($B1856&amp;$C1856,'Smelter Look-up'!$J:$J,0))</f>
        <v>#N/A</v>
      </c>
      <c r="W1856" s="282"/>
      <c r="X1856" s="282">
        <f t="shared" ca="1" si="88"/>
        <v>0</v>
      </c>
      <c r="Y1856" s="282"/>
      <c r="Z1856" s="282"/>
      <c r="AB1856" s="284" t="str">
        <f t="shared" si="89"/>
        <v/>
      </c>
    </row>
    <row r="1857" spans="1:28" s="283" customFormat="1" ht="20.25">
      <c r="A1857" s="235"/>
      <c r="B1857" s="236" t="str">
        <f>IF(LEN(A1857)=0,"",INDEX('Smelter Look-up'!$A:$A,MATCH($A1857,'Smelter Look-up'!$E:$E,0)))</f>
        <v/>
      </c>
      <c r="C1857" s="242" t="str">
        <f>IF(LEN(A1857)=0,"",INDEX('Smelter Look-up'!$C:$C,MATCH($A1857,'Smelter Look-up'!$E:$E,0)))</f>
        <v/>
      </c>
      <c r="D1857" s="236"/>
      <c r="E1857" s="236" t="str">
        <f ca="1">IF(ISERROR($V1857),"",OFFSET('Smelter Look-up'!$D$4,$V1857-4,0)&amp;"")</f>
        <v/>
      </c>
      <c r="F1857" s="236" t="str">
        <f ca="1">IF(ISERROR($V1857),"",OFFSET('Smelter Look-up'!$E$4,$V1857-4,0))</f>
        <v/>
      </c>
      <c r="G1857" s="236" t="str">
        <f ca="1">IF(C1857=$X$4,"Enter smelter details", IF(ISERROR($V1857),"",OFFSET('Smelter Look-up'!$F$4,$V1857-4,0)))</f>
        <v/>
      </c>
      <c r="H1857" s="237" t="str">
        <f ca="1">IF(ISERROR($V1857),"",OFFSET('Smelter Look-up'!$G$4,$V1857-4,0))</f>
        <v/>
      </c>
      <c r="I1857" s="238" t="str">
        <f ca="1">IF(ISERROR($V1857),"",OFFSET('Smelter Look-up'!$H$4,$V1857-4,0))</f>
        <v/>
      </c>
      <c r="J1857" s="238" t="str">
        <f ca="1">IF(ISERROR($V1857),"",OFFSET('Smelter Look-up'!$I$4,$V1857-4,0))</f>
        <v/>
      </c>
      <c r="K1857" s="240"/>
      <c r="L1857" s="240"/>
      <c r="M1857" s="240"/>
      <c r="N1857" s="240"/>
      <c r="O1857" s="240"/>
      <c r="P1857" s="239"/>
      <c r="Q1857" s="241"/>
      <c r="R1857" s="236" t="str">
        <f ca="1">IF(ISERROR($V1857),"",OFFSET('Smelter Look-up'!$C$4,$V1857-4,0)&amp;"")</f>
        <v/>
      </c>
      <c r="S1857" s="250" t="str">
        <f t="shared" ca="1" si="87"/>
        <v/>
      </c>
      <c r="T1857" s="250" t="str">
        <f ca="1">IF(B1857="","",IF(ISERROR(MATCH($J1857,SorP!$B$1:$B$6230,0)),"",INDIRECT("'SorP'!$A$"&amp;MATCH($J1857,SorP!$B$1:$B$6230,0))))</f>
        <v/>
      </c>
      <c r="U1857" s="280"/>
      <c r="V1857" s="281" t="e">
        <f>IF(C1857="",NA(),MATCH($B1857&amp;$C1857,'Smelter Look-up'!$J:$J,0))</f>
        <v>#N/A</v>
      </c>
      <c r="W1857" s="282"/>
      <c r="X1857" s="282">
        <f t="shared" ca="1" si="88"/>
        <v>0</v>
      </c>
      <c r="Y1857" s="282"/>
      <c r="Z1857" s="282"/>
      <c r="AB1857" s="284" t="str">
        <f t="shared" si="89"/>
        <v/>
      </c>
    </row>
    <row r="1858" spans="1:28" s="283" customFormat="1" ht="20.25">
      <c r="A1858" s="235"/>
      <c r="B1858" s="236" t="str">
        <f>IF(LEN(A1858)=0,"",INDEX('Smelter Look-up'!$A:$A,MATCH($A1858,'Smelter Look-up'!$E:$E,0)))</f>
        <v/>
      </c>
      <c r="C1858" s="242" t="str">
        <f>IF(LEN(A1858)=0,"",INDEX('Smelter Look-up'!$C:$C,MATCH($A1858,'Smelter Look-up'!$E:$E,0)))</f>
        <v/>
      </c>
      <c r="D1858" s="236"/>
      <c r="E1858" s="236" t="str">
        <f ca="1">IF(ISERROR($V1858),"",OFFSET('Smelter Look-up'!$D$4,$V1858-4,0)&amp;"")</f>
        <v/>
      </c>
      <c r="F1858" s="236" t="str">
        <f ca="1">IF(ISERROR($V1858),"",OFFSET('Smelter Look-up'!$E$4,$V1858-4,0))</f>
        <v/>
      </c>
      <c r="G1858" s="236" t="str">
        <f ca="1">IF(C1858=$X$4,"Enter smelter details", IF(ISERROR($V1858),"",OFFSET('Smelter Look-up'!$F$4,$V1858-4,0)))</f>
        <v/>
      </c>
      <c r="H1858" s="237" t="str">
        <f ca="1">IF(ISERROR($V1858),"",OFFSET('Smelter Look-up'!$G$4,$V1858-4,0))</f>
        <v/>
      </c>
      <c r="I1858" s="238" t="str">
        <f ca="1">IF(ISERROR($V1858),"",OFFSET('Smelter Look-up'!$H$4,$V1858-4,0))</f>
        <v/>
      </c>
      <c r="J1858" s="238" t="str">
        <f ca="1">IF(ISERROR($V1858),"",OFFSET('Smelter Look-up'!$I$4,$V1858-4,0))</f>
        <v/>
      </c>
      <c r="K1858" s="240"/>
      <c r="L1858" s="240"/>
      <c r="M1858" s="240"/>
      <c r="N1858" s="240"/>
      <c r="O1858" s="240"/>
      <c r="P1858" s="239"/>
      <c r="Q1858" s="241"/>
      <c r="R1858" s="236" t="str">
        <f ca="1">IF(ISERROR($V1858),"",OFFSET('Smelter Look-up'!$C$4,$V1858-4,0)&amp;"")</f>
        <v/>
      </c>
      <c r="S1858" s="250" t="str">
        <f t="shared" ca="1" si="87"/>
        <v/>
      </c>
      <c r="T1858" s="250" t="str">
        <f ca="1">IF(B1858="","",IF(ISERROR(MATCH($J1858,SorP!$B$1:$B$6230,0)),"",INDIRECT("'SorP'!$A$"&amp;MATCH($J1858,SorP!$B$1:$B$6230,0))))</f>
        <v/>
      </c>
      <c r="U1858" s="280"/>
      <c r="V1858" s="281" t="e">
        <f>IF(C1858="",NA(),MATCH($B1858&amp;$C1858,'Smelter Look-up'!$J:$J,0))</f>
        <v>#N/A</v>
      </c>
      <c r="W1858" s="282"/>
      <c r="X1858" s="282">
        <f t="shared" ca="1" si="88"/>
        <v>0</v>
      </c>
      <c r="Y1858" s="282"/>
      <c r="Z1858" s="282"/>
      <c r="AB1858" s="284" t="str">
        <f t="shared" si="89"/>
        <v/>
      </c>
    </row>
    <row r="1859" spans="1:28" s="283" customFormat="1" ht="20.25">
      <c r="A1859" s="235"/>
      <c r="B1859" s="236" t="str">
        <f>IF(LEN(A1859)=0,"",INDEX('Smelter Look-up'!$A:$A,MATCH($A1859,'Smelter Look-up'!$E:$E,0)))</f>
        <v/>
      </c>
      <c r="C1859" s="242" t="str">
        <f>IF(LEN(A1859)=0,"",INDEX('Smelter Look-up'!$C:$C,MATCH($A1859,'Smelter Look-up'!$E:$E,0)))</f>
        <v/>
      </c>
      <c r="D1859" s="236"/>
      <c r="E1859" s="236" t="str">
        <f ca="1">IF(ISERROR($V1859),"",OFFSET('Smelter Look-up'!$D$4,$V1859-4,0)&amp;"")</f>
        <v/>
      </c>
      <c r="F1859" s="236" t="str">
        <f ca="1">IF(ISERROR($V1859),"",OFFSET('Smelter Look-up'!$E$4,$V1859-4,0))</f>
        <v/>
      </c>
      <c r="G1859" s="236" t="str">
        <f ca="1">IF(C1859=$X$4,"Enter smelter details", IF(ISERROR($V1859),"",OFFSET('Smelter Look-up'!$F$4,$V1859-4,0)))</f>
        <v/>
      </c>
      <c r="H1859" s="237" t="str">
        <f ca="1">IF(ISERROR($V1859),"",OFFSET('Smelter Look-up'!$G$4,$V1859-4,0))</f>
        <v/>
      </c>
      <c r="I1859" s="238" t="str">
        <f ca="1">IF(ISERROR($V1859),"",OFFSET('Smelter Look-up'!$H$4,$V1859-4,0))</f>
        <v/>
      </c>
      <c r="J1859" s="238" t="str">
        <f ca="1">IF(ISERROR($V1859),"",OFFSET('Smelter Look-up'!$I$4,$V1859-4,0))</f>
        <v/>
      </c>
      <c r="K1859" s="240"/>
      <c r="L1859" s="240"/>
      <c r="M1859" s="240"/>
      <c r="N1859" s="240"/>
      <c r="O1859" s="240"/>
      <c r="P1859" s="239"/>
      <c r="Q1859" s="241"/>
      <c r="R1859" s="236" t="str">
        <f ca="1">IF(ISERROR($V1859),"",OFFSET('Smelter Look-up'!$C$4,$V1859-4,0)&amp;"")</f>
        <v/>
      </c>
      <c r="S1859" s="250" t="str">
        <f t="shared" ca="1" si="87"/>
        <v/>
      </c>
      <c r="T1859" s="250" t="str">
        <f ca="1">IF(B1859="","",IF(ISERROR(MATCH($J1859,SorP!$B$1:$B$6230,0)),"",INDIRECT("'SorP'!$A$"&amp;MATCH($J1859,SorP!$B$1:$B$6230,0))))</f>
        <v/>
      </c>
      <c r="U1859" s="280"/>
      <c r="V1859" s="281" t="e">
        <f>IF(C1859="",NA(),MATCH($B1859&amp;$C1859,'Smelter Look-up'!$J:$J,0))</f>
        <v>#N/A</v>
      </c>
      <c r="W1859" s="282"/>
      <c r="X1859" s="282">
        <f t="shared" ca="1" si="88"/>
        <v>0</v>
      </c>
      <c r="Y1859" s="282"/>
      <c r="Z1859" s="282"/>
      <c r="AB1859" s="284" t="str">
        <f t="shared" si="89"/>
        <v/>
      </c>
    </row>
    <row r="1860" spans="1:28" s="283" customFormat="1" ht="20.25">
      <c r="A1860" s="235"/>
      <c r="B1860" s="236" t="str">
        <f>IF(LEN(A1860)=0,"",INDEX('Smelter Look-up'!$A:$A,MATCH($A1860,'Smelter Look-up'!$E:$E,0)))</f>
        <v/>
      </c>
      <c r="C1860" s="242" t="str">
        <f>IF(LEN(A1860)=0,"",INDEX('Smelter Look-up'!$C:$C,MATCH($A1860,'Smelter Look-up'!$E:$E,0)))</f>
        <v/>
      </c>
      <c r="D1860" s="236"/>
      <c r="E1860" s="236" t="str">
        <f ca="1">IF(ISERROR($V1860),"",OFFSET('Smelter Look-up'!$D$4,$V1860-4,0)&amp;"")</f>
        <v/>
      </c>
      <c r="F1860" s="236" t="str">
        <f ca="1">IF(ISERROR($V1860),"",OFFSET('Smelter Look-up'!$E$4,$V1860-4,0))</f>
        <v/>
      </c>
      <c r="G1860" s="236" t="str">
        <f ca="1">IF(C1860=$X$4,"Enter smelter details", IF(ISERROR($V1860),"",OFFSET('Smelter Look-up'!$F$4,$V1860-4,0)))</f>
        <v/>
      </c>
      <c r="H1860" s="237" t="str">
        <f ca="1">IF(ISERROR($V1860),"",OFFSET('Smelter Look-up'!$G$4,$V1860-4,0))</f>
        <v/>
      </c>
      <c r="I1860" s="238" t="str">
        <f ca="1">IF(ISERROR($V1860),"",OFFSET('Smelter Look-up'!$H$4,$V1860-4,0))</f>
        <v/>
      </c>
      <c r="J1860" s="238" t="str">
        <f ca="1">IF(ISERROR($V1860),"",OFFSET('Smelter Look-up'!$I$4,$V1860-4,0))</f>
        <v/>
      </c>
      <c r="K1860" s="240"/>
      <c r="L1860" s="240"/>
      <c r="M1860" s="240"/>
      <c r="N1860" s="240"/>
      <c r="O1860" s="240"/>
      <c r="P1860" s="239"/>
      <c r="Q1860" s="241"/>
      <c r="R1860" s="236" t="str">
        <f ca="1">IF(ISERROR($V1860),"",OFFSET('Smelter Look-up'!$C$4,$V1860-4,0)&amp;"")</f>
        <v/>
      </c>
      <c r="S1860" s="250" t="str">
        <f t="shared" ca="1" si="87"/>
        <v/>
      </c>
      <c r="T1860" s="250" t="str">
        <f ca="1">IF(B1860="","",IF(ISERROR(MATCH($J1860,SorP!$B$1:$B$6230,0)),"",INDIRECT("'SorP'!$A$"&amp;MATCH($J1860,SorP!$B$1:$B$6230,0))))</f>
        <v/>
      </c>
      <c r="U1860" s="280"/>
      <c r="V1860" s="281" t="e">
        <f>IF(C1860="",NA(),MATCH($B1860&amp;$C1860,'Smelter Look-up'!$J:$J,0))</f>
        <v>#N/A</v>
      </c>
      <c r="W1860" s="282"/>
      <c r="X1860" s="282">
        <f t="shared" ca="1" si="88"/>
        <v>0</v>
      </c>
      <c r="Y1860" s="282"/>
      <c r="Z1860" s="282"/>
      <c r="AB1860" s="284" t="str">
        <f t="shared" si="89"/>
        <v/>
      </c>
    </row>
    <row r="1861" spans="1:28" s="283" customFormat="1" ht="20.25">
      <c r="A1861" s="235"/>
      <c r="B1861" s="236" t="str">
        <f>IF(LEN(A1861)=0,"",INDEX('Smelter Look-up'!$A:$A,MATCH($A1861,'Smelter Look-up'!$E:$E,0)))</f>
        <v/>
      </c>
      <c r="C1861" s="242" t="str">
        <f>IF(LEN(A1861)=0,"",INDEX('Smelter Look-up'!$C:$C,MATCH($A1861,'Smelter Look-up'!$E:$E,0)))</f>
        <v/>
      </c>
      <c r="D1861" s="236"/>
      <c r="E1861" s="236" t="str">
        <f ca="1">IF(ISERROR($V1861),"",OFFSET('Smelter Look-up'!$D$4,$V1861-4,0)&amp;"")</f>
        <v/>
      </c>
      <c r="F1861" s="236" t="str">
        <f ca="1">IF(ISERROR($V1861),"",OFFSET('Smelter Look-up'!$E$4,$V1861-4,0))</f>
        <v/>
      </c>
      <c r="G1861" s="236" t="str">
        <f ca="1">IF(C1861=$X$4,"Enter smelter details", IF(ISERROR($V1861),"",OFFSET('Smelter Look-up'!$F$4,$V1861-4,0)))</f>
        <v/>
      </c>
      <c r="H1861" s="237" t="str">
        <f ca="1">IF(ISERROR($V1861),"",OFFSET('Smelter Look-up'!$G$4,$V1861-4,0))</f>
        <v/>
      </c>
      <c r="I1861" s="238" t="str">
        <f ca="1">IF(ISERROR($V1861),"",OFFSET('Smelter Look-up'!$H$4,$V1861-4,0))</f>
        <v/>
      </c>
      <c r="J1861" s="238" t="str">
        <f ca="1">IF(ISERROR($V1861),"",OFFSET('Smelter Look-up'!$I$4,$V1861-4,0))</f>
        <v/>
      </c>
      <c r="K1861" s="240"/>
      <c r="L1861" s="240"/>
      <c r="M1861" s="240"/>
      <c r="N1861" s="240"/>
      <c r="O1861" s="240"/>
      <c r="P1861" s="239"/>
      <c r="Q1861" s="241"/>
      <c r="R1861" s="236" t="str">
        <f ca="1">IF(ISERROR($V1861),"",OFFSET('Smelter Look-up'!$C$4,$V1861-4,0)&amp;"")</f>
        <v/>
      </c>
      <c r="S1861" s="250" t="str">
        <f t="shared" ca="1" si="87"/>
        <v/>
      </c>
      <c r="T1861" s="250" t="str">
        <f ca="1">IF(B1861="","",IF(ISERROR(MATCH($J1861,SorP!$B$1:$B$6230,0)),"",INDIRECT("'SorP'!$A$"&amp;MATCH($J1861,SorP!$B$1:$B$6230,0))))</f>
        <v/>
      </c>
      <c r="U1861" s="280"/>
      <c r="V1861" s="281" t="e">
        <f>IF(C1861="",NA(),MATCH($B1861&amp;$C1861,'Smelter Look-up'!$J:$J,0))</f>
        <v>#N/A</v>
      </c>
      <c r="W1861" s="282"/>
      <c r="X1861" s="282">
        <f t="shared" ca="1" si="88"/>
        <v>0</v>
      </c>
      <c r="Y1861" s="282"/>
      <c r="Z1861" s="282"/>
      <c r="AB1861" s="284" t="str">
        <f t="shared" si="89"/>
        <v/>
      </c>
    </row>
    <row r="1862" spans="1:28" s="283" customFormat="1" ht="20.25">
      <c r="A1862" s="235"/>
      <c r="B1862" s="236" t="str">
        <f>IF(LEN(A1862)=0,"",INDEX('Smelter Look-up'!$A:$A,MATCH($A1862,'Smelter Look-up'!$E:$E,0)))</f>
        <v/>
      </c>
      <c r="C1862" s="242" t="str">
        <f>IF(LEN(A1862)=0,"",INDEX('Smelter Look-up'!$C:$C,MATCH($A1862,'Smelter Look-up'!$E:$E,0)))</f>
        <v/>
      </c>
      <c r="D1862" s="236"/>
      <c r="E1862" s="236" t="str">
        <f ca="1">IF(ISERROR($V1862),"",OFFSET('Smelter Look-up'!$D$4,$V1862-4,0)&amp;"")</f>
        <v/>
      </c>
      <c r="F1862" s="236" t="str">
        <f ca="1">IF(ISERROR($V1862),"",OFFSET('Smelter Look-up'!$E$4,$V1862-4,0))</f>
        <v/>
      </c>
      <c r="G1862" s="236" t="str">
        <f ca="1">IF(C1862=$X$4,"Enter smelter details", IF(ISERROR($V1862),"",OFFSET('Smelter Look-up'!$F$4,$V1862-4,0)))</f>
        <v/>
      </c>
      <c r="H1862" s="237" t="str">
        <f ca="1">IF(ISERROR($V1862),"",OFFSET('Smelter Look-up'!$G$4,$V1862-4,0))</f>
        <v/>
      </c>
      <c r="I1862" s="238" t="str">
        <f ca="1">IF(ISERROR($V1862),"",OFFSET('Smelter Look-up'!$H$4,$V1862-4,0))</f>
        <v/>
      </c>
      <c r="J1862" s="238" t="str">
        <f ca="1">IF(ISERROR($V1862),"",OFFSET('Smelter Look-up'!$I$4,$V1862-4,0))</f>
        <v/>
      </c>
      <c r="K1862" s="240"/>
      <c r="L1862" s="240"/>
      <c r="M1862" s="240"/>
      <c r="N1862" s="240"/>
      <c r="O1862" s="240"/>
      <c r="P1862" s="239"/>
      <c r="Q1862" s="241"/>
      <c r="R1862" s="236" t="str">
        <f ca="1">IF(ISERROR($V1862),"",OFFSET('Smelter Look-up'!$C$4,$V1862-4,0)&amp;"")</f>
        <v/>
      </c>
      <c r="S1862" s="250" t="str">
        <f t="shared" ca="1" si="87"/>
        <v/>
      </c>
      <c r="T1862" s="250" t="str">
        <f ca="1">IF(B1862="","",IF(ISERROR(MATCH($J1862,SorP!$B$1:$B$6230,0)),"",INDIRECT("'SorP'!$A$"&amp;MATCH($J1862,SorP!$B$1:$B$6230,0))))</f>
        <v/>
      </c>
      <c r="U1862" s="280"/>
      <c r="V1862" s="281" t="e">
        <f>IF(C1862="",NA(),MATCH($B1862&amp;$C1862,'Smelter Look-up'!$J:$J,0))</f>
        <v>#N/A</v>
      </c>
      <c r="W1862" s="282"/>
      <c r="X1862" s="282">
        <f t="shared" ca="1" si="88"/>
        <v>0</v>
      </c>
      <c r="Y1862" s="282"/>
      <c r="Z1862" s="282"/>
      <c r="AB1862" s="284" t="str">
        <f t="shared" si="89"/>
        <v/>
      </c>
    </row>
    <row r="1863" spans="1:28" s="283" customFormat="1" ht="20.25">
      <c r="A1863" s="235"/>
      <c r="B1863" s="236" t="str">
        <f>IF(LEN(A1863)=0,"",INDEX('Smelter Look-up'!$A:$A,MATCH($A1863,'Smelter Look-up'!$E:$E,0)))</f>
        <v/>
      </c>
      <c r="C1863" s="242" t="str">
        <f>IF(LEN(A1863)=0,"",INDEX('Smelter Look-up'!$C:$C,MATCH($A1863,'Smelter Look-up'!$E:$E,0)))</f>
        <v/>
      </c>
      <c r="D1863" s="236"/>
      <c r="E1863" s="236" t="str">
        <f ca="1">IF(ISERROR($V1863),"",OFFSET('Smelter Look-up'!$D$4,$V1863-4,0)&amp;"")</f>
        <v/>
      </c>
      <c r="F1863" s="236" t="str">
        <f ca="1">IF(ISERROR($V1863),"",OFFSET('Smelter Look-up'!$E$4,$V1863-4,0))</f>
        <v/>
      </c>
      <c r="G1863" s="236" t="str">
        <f ca="1">IF(C1863=$X$4,"Enter smelter details", IF(ISERROR($V1863),"",OFFSET('Smelter Look-up'!$F$4,$V1863-4,0)))</f>
        <v/>
      </c>
      <c r="H1863" s="237" t="str">
        <f ca="1">IF(ISERROR($V1863),"",OFFSET('Smelter Look-up'!$G$4,$V1863-4,0))</f>
        <v/>
      </c>
      <c r="I1863" s="238" t="str">
        <f ca="1">IF(ISERROR($V1863),"",OFFSET('Smelter Look-up'!$H$4,$V1863-4,0))</f>
        <v/>
      </c>
      <c r="J1863" s="238" t="str">
        <f ca="1">IF(ISERROR($V1863),"",OFFSET('Smelter Look-up'!$I$4,$V1863-4,0))</f>
        <v/>
      </c>
      <c r="K1863" s="240"/>
      <c r="L1863" s="240"/>
      <c r="M1863" s="240"/>
      <c r="N1863" s="240"/>
      <c r="O1863" s="240"/>
      <c r="P1863" s="239"/>
      <c r="Q1863" s="241"/>
      <c r="R1863" s="236" t="str">
        <f ca="1">IF(ISERROR($V1863),"",OFFSET('Smelter Look-up'!$C$4,$V1863-4,0)&amp;"")</f>
        <v/>
      </c>
      <c r="S1863" s="250" t="str">
        <f t="shared" ca="1" si="87"/>
        <v/>
      </c>
      <c r="T1863" s="250" t="str">
        <f ca="1">IF(B1863="","",IF(ISERROR(MATCH($J1863,SorP!$B$1:$B$6230,0)),"",INDIRECT("'SorP'!$A$"&amp;MATCH($J1863,SorP!$B$1:$B$6230,0))))</f>
        <v/>
      </c>
      <c r="U1863" s="280"/>
      <c r="V1863" s="281" t="e">
        <f>IF(C1863="",NA(),MATCH($B1863&amp;$C1863,'Smelter Look-up'!$J:$J,0))</f>
        <v>#N/A</v>
      </c>
      <c r="W1863" s="282"/>
      <c r="X1863" s="282">
        <f t="shared" ca="1" si="88"/>
        <v>0</v>
      </c>
      <c r="Y1863" s="282"/>
      <c r="Z1863" s="282"/>
      <c r="AB1863" s="284" t="str">
        <f t="shared" si="89"/>
        <v/>
      </c>
    </row>
    <row r="1864" spans="1:28" s="283" customFormat="1" ht="20.25">
      <c r="A1864" s="235"/>
      <c r="B1864" s="236" t="str">
        <f>IF(LEN(A1864)=0,"",INDEX('Smelter Look-up'!$A:$A,MATCH($A1864,'Smelter Look-up'!$E:$E,0)))</f>
        <v/>
      </c>
      <c r="C1864" s="242" t="str">
        <f>IF(LEN(A1864)=0,"",INDEX('Smelter Look-up'!$C:$C,MATCH($A1864,'Smelter Look-up'!$E:$E,0)))</f>
        <v/>
      </c>
      <c r="D1864" s="236"/>
      <c r="E1864" s="236" t="str">
        <f ca="1">IF(ISERROR($V1864),"",OFFSET('Smelter Look-up'!$D$4,$V1864-4,0)&amp;"")</f>
        <v/>
      </c>
      <c r="F1864" s="236" t="str">
        <f ca="1">IF(ISERROR($V1864),"",OFFSET('Smelter Look-up'!$E$4,$V1864-4,0))</f>
        <v/>
      </c>
      <c r="G1864" s="236" t="str">
        <f ca="1">IF(C1864=$X$4,"Enter smelter details", IF(ISERROR($V1864),"",OFFSET('Smelter Look-up'!$F$4,$V1864-4,0)))</f>
        <v/>
      </c>
      <c r="H1864" s="237" t="str">
        <f ca="1">IF(ISERROR($V1864),"",OFFSET('Smelter Look-up'!$G$4,$V1864-4,0))</f>
        <v/>
      </c>
      <c r="I1864" s="238" t="str">
        <f ca="1">IF(ISERROR($V1864),"",OFFSET('Smelter Look-up'!$H$4,$V1864-4,0))</f>
        <v/>
      </c>
      <c r="J1864" s="238" t="str">
        <f ca="1">IF(ISERROR($V1864),"",OFFSET('Smelter Look-up'!$I$4,$V1864-4,0))</f>
        <v/>
      </c>
      <c r="K1864" s="240"/>
      <c r="L1864" s="240"/>
      <c r="M1864" s="240"/>
      <c r="N1864" s="240"/>
      <c r="O1864" s="240"/>
      <c r="P1864" s="239"/>
      <c r="Q1864" s="241"/>
      <c r="R1864" s="236" t="str">
        <f ca="1">IF(ISERROR($V1864),"",OFFSET('Smelter Look-up'!$C$4,$V1864-4,0)&amp;"")</f>
        <v/>
      </c>
      <c r="S1864" s="250" t="str">
        <f t="shared" ca="1" si="87"/>
        <v/>
      </c>
      <c r="T1864" s="250" t="str">
        <f ca="1">IF(B1864="","",IF(ISERROR(MATCH($J1864,SorP!$B$1:$B$6230,0)),"",INDIRECT("'SorP'!$A$"&amp;MATCH($J1864,SorP!$B$1:$B$6230,0))))</f>
        <v/>
      </c>
      <c r="U1864" s="280"/>
      <c r="V1864" s="281" t="e">
        <f>IF(C1864="",NA(),MATCH($B1864&amp;$C1864,'Smelter Look-up'!$J:$J,0))</f>
        <v>#N/A</v>
      </c>
      <c r="W1864" s="282"/>
      <c r="X1864" s="282">
        <f t="shared" ca="1" si="88"/>
        <v>0</v>
      </c>
      <c r="Y1864" s="282"/>
      <c r="Z1864" s="282"/>
      <c r="AB1864" s="284" t="str">
        <f t="shared" si="89"/>
        <v/>
      </c>
    </row>
    <row r="1865" spans="1:28" s="283" customFormat="1" ht="20.25">
      <c r="A1865" s="235"/>
      <c r="B1865" s="236" t="str">
        <f>IF(LEN(A1865)=0,"",INDEX('Smelter Look-up'!$A:$A,MATCH($A1865,'Smelter Look-up'!$E:$E,0)))</f>
        <v/>
      </c>
      <c r="C1865" s="242" t="str">
        <f>IF(LEN(A1865)=0,"",INDEX('Smelter Look-up'!$C:$C,MATCH($A1865,'Smelter Look-up'!$E:$E,0)))</f>
        <v/>
      </c>
      <c r="D1865" s="236"/>
      <c r="E1865" s="236" t="str">
        <f ca="1">IF(ISERROR($V1865),"",OFFSET('Smelter Look-up'!$D$4,$V1865-4,0)&amp;"")</f>
        <v/>
      </c>
      <c r="F1865" s="236" t="str">
        <f ca="1">IF(ISERROR($V1865),"",OFFSET('Smelter Look-up'!$E$4,$V1865-4,0))</f>
        <v/>
      </c>
      <c r="G1865" s="236" t="str">
        <f ca="1">IF(C1865=$X$4,"Enter smelter details", IF(ISERROR($V1865),"",OFFSET('Smelter Look-up'!$F$4,$V1865-4,0)))</f>
        <v/>
      </c>
      <c r="H1865" s="237" t="str">
        <f ca="1">IF(ISERROR($V1865),"",OFFSET('Smelter Look-up'!$G$4,$V1865-4,0))</f>
        <v/>
      </c>
      <c r="I1865" s="238" t="str">
        <f ca="1">IF(ISERROR($V1865),"",OFFSET('Smelter Look-up'!$H$4,$V1865-4,0))</f>
        <v/>
      </c>
      <c r="J1865" s="238" t="str">
        <f ca="1">IF(ISERROR($V1865),"",OFFSET('Smelter Look-up'!$I$4,$V1865-4,0))</f>
        <v/>
      </c>
      <c r="K1865" s="240"/>
      <c r="L1865" s="240"/>
      <c r="M1865" s="240"/>
      <c r="N1865" s="240"/>
      <c r="O1865" s="240"/>
      <c r="P1865" s="239"/>
      <c r="Q1865" s="241"/>
      <c r="R1865" s="236" t="str">
        <f ca="1">IF(ISERROR($V1865),"",OFFSET('Smelter Look-up'!$C$4,$V1865-4,0)&amp;"")</f>
        <v/>
      </c>
      <c r="S1865" s="250" t="str">
        <f t="shared" ca="1" si="87"/>
        <v/>
      </c>
      <c r="T1865" s="250" t="str">
        <f ca="1">IF(B1865="","",IF(ISERROR(MATCH($J1865,SorP!$B$1:$B$6230,0)),"",INDIRECT("'SorP'!$A$"&amp;MATCH($J1865,SorP!$B$1:$B$6230,0))))</f>
        <v/>
      </c>
      <c r="U1865" s="280"/>
      <c r="V1865" s="281" t="e">
        <f>IF(C1865="",NA(),MATCH($B1865&amp;$C1865,'Smelter Look-up'!$J:$J,0))</f>
        <v>#N/A</v>
      </c>
      <c r="W1865" s="282"/>
      <c r="X1865" s="282">
        <f t="shared" ca="1" si="88"/>
        <v>0</v>
      </c>
      <c r="Y1865" s="282"/>
      <c r="Z1865" s="282"/>
      <c r="AB1865" s="284" t="str">
        <f t="shared" si="89"/>
        <v/>
      </c>
    </row>
    <row r="1866" spans="1:28" s="283" customFormat="1" ht="20.25">
      <c r="A1866" s="235"/>
      <c r="B1866" s="236" t="str">
        <f>IF(LEN(A1866)=0,"",INDEX('Smelter Look-up'!$A:$A,MATCH($A1866,'Smelter Look-up'!$E:$E,0)))</f>
        <v/>
      </c>
      <c r="C1866" s="242" t="str">
        <f>IF(LEN(A1866)=0,"",INDEX('Smelter Look-up'!$C:$C,MATCH($A1866,'Smelter Look-up'!$E:$E,0)))</f>
        <v/>
      </c>
      <c r="D1866" s="236"/>
      <c r="E1866" s="236" t="str">
        <f ca="1">IF(ISERROR($V1866),"",OFFSET('Smelter Look-up'!$D$4,$V1866-4,0)&amp;"")</f>
        <v/>
      </c>
      <c r="F1866" s="236" t="str">
        <f ca="1">IF(ISERROR($V1866),"",OFFSET('Smelter Look-up'!$E$4,$V1866-4,0))</f>
        <v/>
      </c>
      <c r="G1866" s="236" t="str">
        <f ca="1">IF(C1866=$X$4,"Enter smelter details", IF(ISERROR($V1866),"",OFFSET('Smelter Look-up'!$F$4,$V1866-4,0)))</f>
        <v/>
      </c>
      <c r="H1866" s="237" t="str">
        <f ca="1">IF(ISERROR($V1866),"",OFFSET('Smelter Look-up'!$G$4,$V1866-4,0))</f>
        <v/>
      </c>
      <c r="I1866" s="238" t="str">
        <f ca="1">IF(ISERROR($V1866),"",OFFSET('Smelter Look-up'!$H$4,$V1866-4,0))</f>
        <v/>
      </c>
      <c r="J1866" s="238" t="str">
        <f ca="1">IF(ISERROR($V1866),"",OFFSET('Smelter Look-up'!$I$4,$V1866-4,0))</f>
        <v/>
      </c>
      <c r="K1866" s="240"/>
      <c r="L1866" s="240"/>
      <c r="M1866" s="240"/>
      <c r="N1866" s="240"/>
      <c r="O1866" s="240"/>
      <c r="P1866" s="239"/>
      <c r="Q1866" s="241"/>
      <c r="R1866" s="236" t="str">
        <f ca="1">IF(ISERROR($V1866),"",OFFSET('Smelter Look-up'!$C$4,$V1866-4,0)&amp;"")</f>
        <v/>
      </c>
      <c r="S1866" s="250" t="str">
        <f t="shared" ca="1" si="87"/>
        <v/>
      </c>
      <c r="T1866" s="250" t="str">
        <f ca="1">IF(B1866="","",IF(ISERROR(MATCH($J1866,SorP!$B$1:$B$6230,0)),"",INDIRECT("'SorP'!$A$"&amp;MATCH($J1866,SorP!$B$1:$B$6230,0))))</f>
        <v/>
      </c>
      <c r="U1866" s="280"/>
      <c r="V1866" s="281" t="e">
        <f>IF(C1866="",NA(),MATCH($B1866&amp;$C1866,'Smelter Look-up'!$J:$J,0))</f>
        <v>#N/A</v>
      </c>
      <c r="W1866" s="282"/>
      <c r="X1866" s="282">
        <f t="shared" ca="1" si="88"/>
        <v>0</v>
      </c>
      <c r="Y1866" s="282"/>
      <c r="Z1866" s="282"/>
      <c r="AB1866" s="284" t="str">
        <f t="shared" si="89"/>
        <v/>
      </c>
    </row>
    <row r="1867" spans="1:28" s="283" customFormat="1" ht="20.25">
      <c r="A1867" s="235"/>
      <c r="B1867" s="236" t="str">
        <f>IF(LEN(A1867)=0,"",INDEX('Smelter Look-up'!$A:$A,MATCH($A1867,'Smelter Look-up'!$E:$E,0)))</f>
        <v/>
      </c>
      <c r="C1867" s="242" t="str">
        <f>IF(LEN(A1867)=0,"",INDEX('Smelter Look-up'!$C:$C,MATCH($A1867,'Smelter Look-up'!$E:$E,0)))</f>
        <v/>
      </c>
      <c r="D1867" s="236"/>
      <c r="E1867" s="236" t="str">
        <f ca="1">IF(ISERROR($V1867),"",OFFSET('Smelter Look-up'!$D$4,$V1867-4,0)&amp;"")</f>
        <v/>
      </c>
      <c r="F1867" s="236" t="str">
        <f ca="1">IF(ISERROR($V1867),"",OFFSET('Smelter Look-up'!$E$4,$V1867-4,0))</f>
        <v/>
      </c>
      <c r="G1867" s="236" t="str">
        <f ca="1">IF(C1867=$X$4,"Enter smelter details", IF(ISERROR($V1867),"",OFFSET('Smelter Look-up'!$F$4,$V1867-4,0)))</f>
        <v/>
      </c>
      <c r="H1867" s="237" t="str">
        <f ca="1">IF(ISERROR($V1867),"",OFFSET('Smelter Look-up'!$G$4,$V1867-4,0))</f>
        <v/>
      </c>
      <c r="I1867" s="238" t="str">
        <f ca="1">IF(ISERROR($V1867),"",OFFSET('Smelter Look-up'!$H$4,$V1867-4,0))</f>
        <v/>
      </c>
      <c r="J1867" s="238" t="str">
        <f ca="1">IF(ISERROR($V1867),"",OFFSET('Smelter Look-up'!$I$4,$V1867-4,0))</f>
        <v/>
      </c>
      <c r="K1867" s="240"/>
      <c r="L1867" s="240"/>
      <c r="M1867" s="240"/>
      <c r="N1867" s="240"/>
      <c r="O1867" s="240"/>
      <c r="P1867" s="239"/>
      <c r="Q1867" s="241"/>
      <c r="R1867" s="236" t="str">
        <f ca="1">IF(ISERROR($V1867),"",OFFSET('Smelter Look-up'!$C$4,$V1867-4,0)&amp;"")</f>
        <v/>
      </c>
      <c r="S1867" s="250" t="str">
        <f t="shared" ca="1" si="87"/>
        <v/>
      </c>
      <c r="T1867" s="250" t="str">
        <f ca="1">IF(B1867="","",IF(ISERROR(MATCH($J1867,SorP!$B$1:$B$6230,0)),"",INDIRECT("'SorP'!$A$"&amp;MATCH($J1867,SorP!$B$1:$B$6230,0))))</f>
        <v/>
      </c>
      <c r="U1867" s="280"/>
      <c r="V1867" s="281" t="e">
        <f>IF(C1867="",NA(),MATCH($B1867&amp;$C1867,'Smelter Look-up'!$J:$J,0))</f>
        <v>#N/A</v>
      </c>
      <c r="W1867" s="282"/>
      <c r="X1867" s="282">
        <f t="shared" ca="1" si="88"/>
        <v>0</v>
      </c>
      <c r="Y1867" s="282"/>
      <c r="Z1867" s="282"/>
      <c r="AB1867" s="284" t="str">
        <f t="shared" si="89"/>
        <v/>
      </c>
    </row>
    <row r="1868" spans="1:28" s="283" customFormat="1" ht="20.25">
      <c r="A1868" s="235"/>
      <c r="B1868" s="236" t="str">
        <f>IF(LEN(A1868)=0,"",INDEX('Smelter Look-up'!$A:$A,MATCH($A1868,'Smelter Look-up'!$E:$E,0)))</f>
        <v/>
      </c>
      <c r="C1868" s="242" t="str">
        <f>IF(LEN(A1868)=0,"",INDEX('Smelter Look-up'!$C:$C,MATCH($A1868,'Smelter Look-up'!$E:$E,0)))</f>
        <v/>
      </c>
      <c r="D1868" s="236"/>
      <c r="E1868" s="236" t="str">
        <f ca="1">IF(ISERROR($V1868),"",OFFSET('Smelter Look-up'!$D$4,$V1868-4,0)&amp;"")</f>
        <v/>
      </c>
      <c r="F1868" s="236" t="str">
        <f ca="1">IF(ISERROR($V1868),"",OFFSET('Smelter Look-up'!$E$4,$V1868-4,0))</f>
        <v/>
      </c>
      <c r="G1868" s="236" t="str">
        <f ca="1">IF(C1868=$X$4,"Enter smelter details", IF(ISERROR($V1868),"",OFFSET('Smelter Look-up'!$F$4,$V1868-4,0)))</f>
        <v/>
      </c>
      <c r="H1868" s="237" t="str">
        <f ca="1">IF(ISERROR($V1868),"",OFFSET('Smelter Look-up'!$G$4,$V1868-4,0))</f>
        <v/>
      </c>
      <c r="I1868" s="238" t="str">
        <f ca="1">IF(ISERROR($V1868),"",OFFSET('Smelter Look-up'!$H$4,$V1868-4,0))</f>
        <v/>
      </c>
      <c r="J1868" s="238" t="str">
        <f ca="1">IF(ISERROR($V1868),"",OFFSET('Smelter Look-up'!$I$4,$V1868-4,0))</f>
        <v/>
      </c>
      <c r="K1868" s="240"/>
      <c r="L1868" s="240"/>
      <c r="M1868" s="240"/>
      <c r="N1868" s="240"/>
      <c r="O1868" s="240"/>
      <c r="P1868" s="239"/>
      <c r="Q1868" s="241"/>
      <c r="R1868" s="236" t="str">
        <f ca="1">IF(ISERROR($V1868),"",OFFSET('Smelter Look-up'!$C$4,$V1868-4,0)&amp;"")</f>
        <v/>
      </c>
      <c r="S1868" s="250" t="str">
        <f t="shared" ca="1" si="87"/>
        <v/>
      </c>
      <c r="T1868" s="250" t="str">
        <f ca="1">IF(B1868="","",IF(ISERROR(MATCH($J1868,SorP!$B$1:$B$6230,0)),"",INDIRECT("'SorP'!$A$"&amp;MATCH($J1868,SorP!$B$1:$B$6230,0))))</f>
        <v/>
      </c>
      <c r="U1868" s="280"/>
      <c r="V1868" s="281" t="e">
        <f>IF(C1868="",NA(),MATCH($B1868&amp;$C1868,'Smelter Look-up'!$J:$J,0))</f>
        <v>#N/A</v>
      </c>
      <c r="W1868" s="282"/>
      <c r="X1868" s="282">
        <f t="shared" ca="1" si="88"/>
        <v>0</v>
      </c>
      <c r="Y1868" s="282"/>
      <c r="Z1868" s="282"/>
      <c r="AB1868" s="284" t="str">
        <f t="shared" si="89"/>
        <v/>
      </c>
    </row>
    <row r="1869" spans="1:28" s="283" customFormat="1" ht="20.25">
      <c r="A1869" s="235"/>
      <c r="B1869" s="236" t="str">
        <f>IF(LEN(A1869)=0,"",INDEX('Smelter Look-up'!$A:$A,MATCH($A1869,'Smelter Look-up'!$E:$E,0)))</f>
        <v/>
      </c>
      <c r="C1869" s="242" t="str">
        <f>IF(LEN(A1869)=0,"",INDEX('Smelter Look-up'!$C:$C,MATCH($A1869,'Smelter Look-up'!$E:$E,0)))</f>
        <v/>
      </c>
      <c r="D1869" s="236"/>
      <c r="E1869" s="236" t="str">
        <f ca="1">IF(ISERROR($V1869),"",OFFSET('Smelter Look-up'!$D$4,$V1869-4,0)&amp;"")</f>
        <v/>
      </c>
      <c r="F1869" s="236" t="str">
        <f ca="1">IF(ISERROR($V1869),"",OFFSET('Smelter Look-up'!$E$4,$V1869-4,0))</f>
        <v/>
      </c>
      <c r="G1869" s="236" t="str">
        <f ca="1">IF(C1869=$X$4,"Enter smelter details", IF(ISERROR($V1869),"",OFFSET('Smelter Look-up'!$F$4,$V1869-4,0)))</f>
        <v/>
      </c>
      <c r="H1869" s="237" t="str">
        <f ca="1">IF(ISERROR($V1869),"",OFFSET('Smelter Look-up'!$G$4,$V1869-4,0))</f>
        <v/>
      </c>
      <c r="I1869" s="238" t="str">
        <f ca="1">IF(ISERROR($V1869),"",OFFSET('Smelter Look-up'!$H$4,$V1869-4,0))</f>
        <v/>
      </c>
      <c r="J1869" s="238" t="str">
        <f ca="1">IF(ISERROR($V1869),"",OFFSET('Smelter Look-up'!$I$4,$V1869-4,0))</f>
        <v/>
      </c>
      <c r="K1869" s="240"/>
      <c r="L1869" s="240"/>
      <c r="M1869" s="240"/>
      <c r="N1869" s="240"/>
      <c r="O1869" s="240"/>
      <c r="P1869" s="239"/>
      <c r="Q1869" s="241"/>
      <c r="R1869" s="236" t="str">
        <f ca="1">IF(ISERROR($V1869),"",OFFSET('Smelter Look-up'!$C$4,$V1869-4,0)&amp;"")</f>
        <v/>
      </c>
      <c r="S1869" s="250" t="str">
        <f t="shared" ca="1" si="87"/>
        <v/>
      </c>
      <c r="T1869" s="250" t="str">
        <f ca="1">IF(B1869="","",IF(ISERROR(MATCH($J1869,SorP!$B$1:$B$6230,0)),"",INDIRECT("'SorP'!$A$"&amp;MATCH($J1869,SorP!$B$1:$B$6230,0))))</f>
        <v/>
      </c>
      <c r="U1869" s="280"/>
      <c r="V1869" s="281" t="e">
        <f>IF(C1869="",NA(),MATCH($B1869&amp;$C1869,'Smelter Look-up'!$J:$J,0))</f>
        <v>#N/A</v>
      </c>
      <c r="W1869" s="282"/>
      <c r="X1869" s="282">
        <f t="shared" ca="1" si="88"/>
        <v>0</v>
      </c>
      <c r="Y1869" s="282"/>
      <c r="Z1869" s="282"/>
      <c r="AB1869" s="284" t="str">
        <f t="shared" si="89"/>
        <v/>
      </c>
    </row>
    <row r="1870" spans="1:28" s="283" customFormat="1" ht="20.25">
      <c r="A1870" s="235"/>
      <c r="B1870" s="236" t="str">
        <f>IF(LEN(A1870)=0,"",INDEX('Smelter Look-up'!$A:$A,MATCH($A1870,'Smelter Look-up'!$E:$E,0)))</f>
        <v/>
      </c>
      <c r="C1870" s="242" t="str">
        <f>IF(LEN(A1870)=0,"",INDEX('Smelter Look-up'!$C:$C,MATCH($A1870,'Smelter Look-up'!$E:$E,0)))</f>
        <v/>
      </c>
      <c r="D1870" s="236"/>
      <c r="E1870" s="236" t="str">
        <f ca="1">IF(ISERROR($V1870),"",OFFSET('Smelter Look-up'!$D$4,$V1870-4,0)&amp;"")</f>
        <v/>
      </c>
      <c r="F1870" s="236" t="str">
        <f ca="1">IF(ISERROR($V1870),"",OFFSET('Smelter Look-up'!$E$4,$V1870-4,0))</f>
        <v/>
      </c>
      <c r="G1870" s="236" t="str">
        <f ca="1">IF(C1870=$X$4,"Enter smelter details", IF(ISERROR($V1870),"",OFFSET('Smelter Look-up'!$F$4,$V1870-4,0)))</f>
        <v/>
      </c>
      <c r="H1870" s="237" t="str">
        <f ca="1">IF(ISERROR($V1870),"",OFFSET('Smelter Look-up'!$G$4,$V1870-4,0))</f>
        <v/>
      </c>
      <c r="I1870" s="238" t="str">
        <f ca="1">IF(ISERROR($V1870),"",OFFSET('Smelter Look-up'!$H$4,$V1870-4,0))</f>
        <v/>
      </c>
      <c r="J1870" s="238" t="str">
        <f ca="1">IF(ISERROR($V1870),"",OFFSET('Smelter Look-up'!$I$4,$V1870-4,0))</f>
        <v/>
      </c>
      <c r="K1870" s="240"/>
      <c r="L1870" s="240"/>
      <c r="M1870" s="240"/>
      <c r="N1870" s="240"/>
      <c r="O1870" s="240"/>
      <c r="P1870" s="239"/>
      <c r="Q1870" s="241"/>
      <c r="R1870" s="236" t="str">
        <f ca="1">IF(ISERROR($V1870),"",OFFSET('Smelter Look-up'!$C$4,$V1870-4,0)&amp;"")</f>
        <v/>
      </c>
      <c r="S1870" s="250" t="str">
        <f t="shared" ca="1" si="87"/>
        <v/>
      </c>
      <c r="T1870" s="250" t="str">
        <f ca="1">IF(B1870="","",IF(ISERROR(MATCH($J1870,SorP!$B$1:$B$6230,0)),"",INDIRECT("'SorP'!$A$"&amp;MATCH($J1870,SorP!$B$1:$B$6230,0))))</f>
        <v/>
      </c>
      <c r="U1870" s="280"/>
      <c r="V1870" s="281" t="e">
        <f>IF(C1870="",NA(),MATCH($B1870&amp;$C1870,'Smelter Look-up'!$J:$J,0))</f>
        <v>#N/A</v>
      </c>
      <c r="W1870" s="282"/>
      <c r="X1870" s="282">
        <f t="shared" ca="1" si="88"/>
        <v>0</v>
      </c>
      <c r="Y1870" s="282"/>
      <c r="Z1870" s="282"/>
      <c r="AB1870" s="284" t="str">
        <f t="shared" si="89"/>
        <v/>
      </c>
    </row>
    <row r="1871" spans="1:28" s="283" customFormat="1" ht="20.25">
      <c r="A1871" s="235"/>
      <c r="B1871" s="236" t="str">
        <f>IF(LEN(A1871)=0,"",INDEX('Smelter Look-up'!$A:$A,MATCH($A1871,'Smelter Look-up'!$E:$E,0)))</f>
        <v/>
      </c>
      <c r="C1871" s="242" t="str">
        <f>IF(LEN(A1871)=0,"",INDEX('Smelter Look-up'!$C:$C,MATCH($A1871,'Smelter Look-up'!$E:$E,0)))</f>
        <v/>
      </c>
      <c r="D1871" s="236"/>
      <c r="E1871" s="236" t="str">
        <f ca="1">IF(ISERROR($V1871),"",OFFSET('Smelter Look-up'!$D$4,$V1871-4,0)&amp;"")</f>
        <v/>
      </c>
      <c r="F1871" s="236" t="str">
        <f ca="1">IF(ISERROR($V1871),"",OFFSET('Smelter Look-up'!$E$4,$V1871-4,0))</f>
        <v/>
      </c>
      <c r="G1871" s="236" t="str">
        <f ca="1">IF(C1871=$X$4,"Enter smelter details", IF(ISERROR($V1871),"",OFFSET('Smelter Look-up'!$F$4,$V1871-4,0)))</f>
        <v/>
      </c>
      <c r="H1871" s="237" t="str">
        <f ca="1">IF(ISERROR($V1871),"",OFFSET('Smelter Look-up'!$G$4,$V1871-4,0))</f>
        <v/>
      </c>
      <c r="I1871" s="238" t="str">
        <f ca="1">IF(ISERROR($V1871),"",OFFSET('Smelter Look-up'!$H$4,$V1871-4,0))</f>
        <v/>
      </c>
      <c r="J1871" s="238" t="str">
        <f ca="1">IF(ISERROR($V1871),"",OFFSET('Smelter Look-up'!$I$4,$V1871-4,0))</f>
        <v/>
      </c>
      <c r="K1871" s="240"/>
      <c r="L1871" s="240"/>
      <c r="M1871" s="240"/>
      <c r="N1871" s="240"/>
      <c r="O1871" s="240"/>
      <c r="P1871" s="239"/>
      <c r="Q1871" s="241"/>
      <c r="R1871" s="236" t="str">
        <f ca="1">IF(ISERROR($V1871),"",OFFSET('Smelter Look-up'!$C$4,$V1871-4,0)&amp;"")</f>
        <v/>
      </c>
      <c r="S1871" s="250" t="str">
        <f t="shared" ca="1" si="87"/>
        <v/>
      </c>
      <c r="T1871" s="250" t="str">
        <f ca="1">IF(B1871="","",IF(ISERROR(MATCH($J1871,SorP!$B$1:$B$6230,0)),"",INDIRECT("'SorP'!$A$"&amp;MATCH($J1871,SorP!$B$1:$B$6230,0))))</f>
        <v/>
      </c>
      <c r="U1871" s="280"/>
      <c r="V1871" s="281" t="e">
        <f>IF(C1871="",NA(),MATCH($B1871&amp;$C1871,'Smelter Look-up'!$J:$J,0))</f>
        <v>#N/A</v>
      </c>
      <c r="W1871" s="282"/>
      <c r="X1871" s="282">
        <f t="shared" ca="1" si="88"/>
        <v>0</v>
      </c>
      <c r="Y1871" s="282"/>
      <c r="Z1871" s="282"/>
      <c r="AB1871" s="284" t="str">
        <f t="shared" si="89"/>
        <v/>
      </c>
    </row>
    <row r="1872" spans="1:28" s="283" customFormat="1" ht="20.25">
      <c r="A1872" s="235"/>
      <c r="B1872" s="236" t="str">
        <f>IF(LEN(A1872)=0,"",INDEX('Smelter Look-up'!$A:$A,MATCH($A1872,'Smelter Look-up'!$E:$E,0)))</f>
        <v/>
      </c>
      <c r="C1872" s="242" t="str">
        <f>IF(LEN(A1872)=0,"",INDEX('Smelter Look-up'!$C:$C,MATCH($A1872,'Smelter Look-up'!$E:$E,0)))</f>
        <v/>
      </c>
      <c r="D1872" s="236"/>
      <c r="E1872" s="236" t="str">
        <f ca="1">IF(ISERROR($V1872),"",OFFSET('Smelter Look-up'!$D$4,$V1872-4,0)&amp;"")</f>
        <v/>
      </c>
      <c r="F1872" s="236" t="str">
        <f ca="1">IF(ISERROR($V1872),"",OFFSET('Smelter Look-up'!$E$4,$V1872-4,0))</f>
        <v/>
      </c>
      <c r="G1872" s="236" t="str">
        <f ca="1">IF(C1872=$X$4,"Enter smelter details", IF(ISERROR($V1872),"",OFFSET('Smelter Look-up'!$F$4,$V1872-4,0)))</f>
        <v/>
      </c>
      <c r="H1872" s="237" t="str">
        <f ca="1">IF(ISERROR($V1872),"",OFFSET('Smelter Look-up'!$G$4,$V1872-4,0))</f>
        <v/>
      </c>
      <c r="I1872" s="238" t="str">
        <f ca="1">IF(ISERROR($V1872),"",OFFSET('Smelter Look-up'!$H$4,$V1872-4,0))</f>
        <v/>
      </c>
      <c r="J1872" s="238" t="str">
        <f ca="1">IF(ISERROR($V1872),"",OFFSET('Smelter Look-up'!$I$4,$V1872-4,0))</f>
        <v/>
      </c>
      <c r="K1872" s="240"/>
      <c r="L1872" s="240"/>
      <c r="M1872" s="240"/>
      <c r="N1872" s="240"/>
      <c r="O1872" s="240"/>
      <c r="P1872" s="239"/>
      <c r="Q1872" s="241"/>
      <c r="R1872" s="236" t="str">
        <f ca="1">IF(ISERROR($V1872),"",OFFSET('Smelter Look-up'!$C$4,$V1872-4,0)&amp;"")</f>
        <v/>
      </c>
      <c r="S1872" s="250" t="str">
        <f t="shared" ca="1" si="87"/>
        <v/>
      </c>
      <c r="T1872" s="250" t="str">
        <f ca="1">IF(B1872="","",IF(ISERROR(MATCH($J1872,SorP!$B$1:$B$6230,0)),"",INDIRECT("'SorP'!$A$"&amp;MATCH($J1872,SorP!$B$1:$B$6230,0))))</f>
        <v/>
      </c>
      <c r="U1872" s="280"/>
      <c r="V1872" s="281" t="e">
        <f>IF(C1872="",NA(),MATCH($B1872&amp;$C1872,'Smelter Look-up'!$J:$J,0))</f>
        <v>#N/A</v>
      </c>
      <c r="W1872" s="282"/>
      <c r="X1872" s="282">
        <f t="shared" ca="1" si="88"/>
        <v>0</v>
      </c>
      <c r="Y1872" s="282"/>
      <c r="Z1872" s="282"/>
      <c r="AB1872" s="284" t="str">
        <f t="shared" si="89"/>
        <v/>
      </c>
    </row>
    <row r="1873" spans="1:28" s="283" customFormat="1" ht="20.25">
      <c r="A1873" s="235"/>
      <c r="B1873" s="236" t="str">
        <f>IF(LEN(A1873)=0,"",INDEX('Smelter Look-up'!$A:$A,MATCH($A1873,'Smelter Look-up'!$E:$E,0)))</f>
        <v/>
      </c>
      <c r="C1873" s="242" t="str">
        <f>IF(LEN(A1873)=0,"",INDEX('Smelter Look-up'!$C:$C,MATCH($A1873,'Smelter Look-up'!$E:$E,0)))</f>
        <v/>
      </c>
      <c r="D1873" s="236"/>
      <c r="E1873" s="236" t="str">
        <f ca="1">IF(ISERROR($V1873),"",OFFSET('Smelter Look-up'!$D$4,$V1873-4,0)&amp;"")</f>
        <v/>
      </c>
      <c r="F1873" s="236" t="str">
        <f ca="1">IF(ISERROR($V1873),"",OFFSET('Smelter Look-up'!$E$4,$V1873-4,0))</f>
        <v/>
      </c>
      <c r="G1873" s="236" t="str">
        <f ca="1">IF(C1873=$X$4,"Enter smelter details", IF(ISERROR($V1873),"",OFFSET('Smelter Look-up'!$F$4,$V1873-4,0)))</f>
        <v/>
      </c>
      <c r="H1873" s="237" t="str">
        <f ca="1">IF(ISERROR($V1873),"",OFFSET('Smelter Look-up'!$G$4,$V1873-4,0))</f>
        <v/>
      </c>
      <c r="I1873" s="238" t="str">
        <f ca="1">IF(ISERROR($V1873),"",OFFSET('Smelter Look-up'!$H$4,$V1873-4,0))</f>
        <v/>
      </c>
      <c r="J1873" s="238" t="str">
        <f ca="1">IF(ISERROR($V1873),"",OFFSET('Smelter Look-up'!$I$4,$V1873-4,0))</f>
        <v/>
      </c>
      <c r="K1873" s="240"/>
      <c r="L1873" s="240"/>
      <c r="M1873" s="240"/>
      <c r="N1873" s="240"/>
      <c r="O1873" s="240"/>
      <c r="P1873" s="239"/>
      <c r="Q1873" s="241"/>
      <c r="R1873" s="236" t="str">
        <f ca="1">IF(ISERROR($V1873),"",OFFSET('Smelter Look-up'!$C$4,$V1873-4,0)&amp;"")</f>
        <v/>
      </c>
      <c r="S1873" s="250" t="str">
        <f t="shared" ca="1" si="87"/>
        <v/>
      </c>
      <c r="T1873" s="250" t="str">
        <f ca="1">IF(B1873="","",IF(ISERROR(MATCH($J1873,SorP!$B$1:$B$6230,0)),"",INDIRECT("'SorP'!$A$"&amp;MATCH($J1873,SorP!$B$1:$B$6230,0))))</f>
        <v/>
      </c>
      <c r="U1873" s="280"/>
      <c r="V1873" s="281" t="e">
        <f>IF(C1873="",NA(),MATCH($B1873&amp;$C1873,'Smelter Look-up'!$J:$J,0))</f>
        <v>#N/A</v>
      </c>
      <c r="W1873" s="282"/>
      <c r="X1873" s="282">
        <f t="shared" ca="1" si="88"/>
        <v>0</v>
      </c>
      <c r="Y1873" s="282"/>
      <c r="Z1873" s="282"/>
      <c r="AB1873" s="284" t="str">
        <f t="shared" si="89"/>
        <v/>
      </c>
    </row>
    <row r="1874" spans="1:28" s="283" customFormat="1" ht="20.25">
      <c r="A1874" s="235"/>
      <c r="B1874" s="236" t="str">
        <f>IF(LEN(A1874)=0,"",INDEX('Smelter Look-up'!$A:$A,MATCH($A1874,'Smelter Look-up'!$E:$E,0)))</f>
        <v/>
      </c>
      <c r="C1874" s="242" t="str">
        <f>IF(LEN(A1874)=0,"",INDEX('Smelter Look-up'!$C:$C,MATCH($A1874,'Smelter Look-up'!$E:$E,0)))</f>
        <v/>
      </c>
      <c r="D1874" s="236"/>
      <c r="E1874" s="236" t="str">
        <f ca="1">IF(ISERROR($V1874),"",OFFSET('Smelter Look-up'!$D$4,$V1874-4,0)&amp;"")</f>
        <v/>
      </c>
      <c r="F1874" s="236" t="str">
        <f ca="1">IF(ISERROR($V1874),"",OFFSET('Smelter Look-up'!$E$4,$V1874-4,0))</f>
        <v/>
      </c>
      <c r="G1874" s="236" t="str">
        <f ca="1">IF(C1874=$X$4,"Enter smelter details", IF(ISERROR($V1874),"",OFFSET('Smelter Look-up'!$F$4,$V1874-4,0)))</f>
        <v/>
      </c>
      <c r="H1874" s="237" t="str">
        <f ca="1">IF(ISERROR($V1874),"",OFFSET('Smelter Look-up'!$G$4,$V1874-4,0))</f>
        <v/>
      </c>
      <c r="I1874" s="238" t="str">
        <f ca="1">IF(ISERROR($V1874),"",OFFSET('Smelter Look-up'!$H$4,$V1874-4,0))</f>
        <v/>
      </c>
      <c r="J1874" s="238" t="str">
        <f ca="1">IF(ISERROR($V1874),"",OFFSET('Smelter Look-up'!$I$4,$V1874-4,0))</f>
        <v/>
      </c>
      <c r="K1874" s="240"/>
      <c r="L1874" s="240"/>
      <c r="M1874" s="240"/>
      <c r="N1874" s="240"/>
      <c r="O1874" s="240"/>
      <c r="P1874" s="239"/>
      <c r="Q1874" s="241"/>
      <c r="R1874" s="236" t="str">
        <f ca="1">IF(ISERROR($V1874),"",OFFSET('Smelter Look-up'!$C$4,$V1874-4,0)&amp;"")</f>
        <v/>
      </c>
      <c r="S1874" s="250" t="str">
        <f t="shared" ca="1" si="87"/>
        <v/>
      </c>
      <c r="T1874" s="250" t="str">
        <f ca="1">IF(B1874="","",IF(ISERROR(MATCH($J1874,SorP!$B$1:$B$6230,0)),"",INDIRECT("'SorP'!$A$"&amp;MATCH($J1874,SorP!$B$1:$B$6230,0))))</f>
        <v/>
      </c>
      <c r="U1874" s="280"/>
      <c r="V1874" s="281" t="e">
        <f>IF(C1874="",NA(),MATCH($B1874&amp;$C1874,'Smelter Look-up'!$J:$J,0))</f>
        <v>#N/A</v>
      </c>
      <c r="W1874" s="282"/>
      <c r="X1874" s="282">
        <f t="shared" ca="1" si="88"/>
        <v>0</v>
      </c>
      <c r="Y1874" s="282"/>
      <c r="Z1874" s="282"/>
      <c r="AB1874" s="284" t="str">
        <f t="shared" si="89"/>
        <v/>
      </c>
    </row>
    <row r="1875" spans="1:28" s="283" customFormat="1" ht="20.25">
      <c r="A1875" s="235"/>
      <c r="B1875" s="236" t="str">
        <f>IF(LEN(A1875)=0,"",INDEX('Smelter Look-up'!$A:$A,MATCH($A1875,'Smelter Look-up'!$E:$E,0)))</f>
        <v/>
      </c>
      <c r="C1875" s="242" t="str">
        <f>IF(LEN(A1875)=0,"",INDEX('Smelter Look-up'!$C:$C,MATCH($A1875,'Smelter Look-up'!$E:$E,0)))</f>
        <v/>
      </c>
      <c r="D1875" s="236"/>
      <c r="E1875" s="236" t="str">
        <f ca="1">IF(ISERROR($V1875),"",OFFSET('Smelter Look-up'!$D$4,$V1875-4,0)&amp;"")</f>
        <v/>
      </c>
      <c r="F1875" s="236" t="str">
        <f ca="1">IF(ISERROR($V1875),"",OFFSET('Smelter Look-up'!$E$4,$V1875-4,0))</f>
        <v/>
      </c>
      <c r="G1875" s="236" t="str">
        <f ca="1">IF(C1875=$X$4,"Enter smelter details", IF(ISERROR($V1875),"",OFFSET('Smelter Look-up'!$F$4,$V1875-4,0)))</f>
        <v/>
      </c>
      <c r="H1875" s="237" t="str">
        <f ca="1">IF(ISERROR($V1875),"",OFFSET('Smelter Look-up'!$G$4,$V1875-4,0))</f>
        <v/>
      </c>
      <c r="I1875" s="238" t="str">
        <f ca="1">IF(ISERROR($V1875),"",OFFSET('Smelter Look-up'!$H$4,$V1875-4,0))</f>
        <v/>
      </c>
      <c r="J1875" s="238" t="str">
        <f ca="1">IF(ISERROR($V1875),"",OFFSET('Smelter Look-up'!$I$4,$V1875-4,0))</f>
        <v/>
      </c>
      <c r="K1875" s="240"/>
      <c r="L1875" s="240"/>
      <c r="M1875" s="240"/>
      <c r="N1875" s="240"/>
      <c r="O1875" s="240"/>
      <c r="P1875" s="239"/>
      <c r="Q1875" s="241"/>
      <c r="R1875" s="236" t="str">
        <f ca="1">IF(ISERROR($V1875),"",OFFSET('Smelter Look-up'!$C$4,$V1875-4,0)&amp;"")</f>
        <v/>
      </c>
      <c r="S1875" s="250" t="str">
        <f t="shared" ca="1" si="87"/>
        <v/>
      </c>
      <c r="T1875" s="250" t="str">
        <f ca="1">IF(B1875="","",IF(ISERROR(MATCH($J1875,SorP!$B$1:$B$6230,0)),"",INDIRECT("'SorP'!$A$"&amp;MATCH($J1875,SorP!$B$1:$B$6230,0))))</f>
        <v/>
      </c>
      <c r="U1875" s="280"/>
      <c r="V1875" s="281" t="e">
        <f>IF(C1875="",NA(),MATCH($B1875&amp;$C1875,'Smelter Look-up'!$J:$J,0))</f>
        <v>#N/A</v>
      </c>
      <c r="W1875" s="282"/>
      <c r="X1875" s="282">
        <f t="shared" ca="1" si="88"/>
        <v>0</v>
      </c>
      <c r="Y1875" s="282"/>
      <c r="Z1875" s="282"/>
      <c r="AB1875" s="284" t="str">
        <f t="shared" si="89"/>
        <v/>
      </c>
    </row>
    <row r="1876" spans="1:28" s="283" customFormat="1" ht="20.25">
      <c r="A1876" s="235"/>
      <c r="B1876" s="236" t="str">
        <f>IF(LEN(A1876)=0,"",INDEX('Smelter Look-up'!$A:$A,MATCH($A1876,'Smelter Look-up'!$E:$E,0)))</f>
        <v/>
      </c>
      <c r="C1876" s="242" t="str">
        <f>IF(LEN(A1876)=0,"",INDEX('Smelter Look-up'!$C:$C,MATCH($A1876,'Smelter Look-up'!$E:$E,0)))</f>
        <v/>
      </c>
      <c r="D1876" s="236"/>
      <c r="E1876" s="236" t="str">
        <f ca="1">IF(ISERROR($V1876),"",OFFSET('Smelter Look-up'!$D$4,$V1876-4,0)&amp;"")</f>
        <v/>
      </c>
      <c r="F1876" s="236" t="str">
        <f ca="1">IF(ISERROR($V1876),"",OFFSET('Smelter Look-up'!$E$4,$V1876-4,0))</f>
        <v/>
      </c>
      <c r="G1876" s="236" t="str">
        <f ca="1">IF(C1876=$X$4,"Enter smelter details", IF(ISERROR($V1876),"",OFFSET('Smelter Look-up'!$F$4,$V1876-4,0)))</f>
        <v/>
      </c>
      <c r="H1876" s="237" t="str">
        <f ca="1">IF(ISERROR($V1876),"",OFFSET('Smelter Look-up'!$G$4,$V1876-4,0))</f>
        <v/>
      </c>
      <c r="I1876" s="238" t="str">
        <f ca="1">IF(ISERROR($V1876),"",OFFSET('Smelter Look-up'!$H$4,$V1876-4,0))</f>
        <v/>
      </c>
      <c r="J1876" s="238" t="str">
        <f ca="1">IF(ISERROR($V1876),"",OFFSET('Smelter Look-up'!$I$4,$V1876-4,0))</f>
        <v/>
      </c>
      <c r="K1876" s="240"/>
      <c r="L1876" s="240"/>
      <c r="M1876" s="240"/>
      <c r="N1876" s="240"/>
      <c r="O1876" s="240"/>
      <c r="P1876" s="239"/>
      <c r="Q1876" s="241"/>
      <c r="R1876" s="236" t="str">
        <f ca="1">IF(ISERROR($V1876),"",OFFSET('Smelter Look-up'!$C$4,$V1876-4,0)&amp;"")</f>
        <v/>
      </c>
      <c r="S1876" s="250" t="str">
        <f t="shared" ca="1" si="87"/>
        <v/>
      </c>
      <c r="T1876" s="250" t="str">
        <f ca="1">IF(B1876="","",IF(ISERROR(MATCH($J1876,SorP!$B$1:$B$6230,0)),"",INDIRECT("'SorP'!$A$"&amp;MATCH($J1876,SorP!$B$1:$B$6230,0))))</f>
        <v/>
      </c>
      <c r="U1876" s="280"/>
      <c r="V1876" s="281" t="e">
        <f>IF(C1876="",NA(),MATCH($B1876&amp;$C1876,'Smelter Look-up'!$J:$J,0))</f>
        <v>#N/A</v>
      </c>
      <c r="W1876" s="282"/>
      <c r="X1876" s="282">
        <f t="shared" ca="1" si="88"/>
        <v>0</v>
      </c>
      <c r="Y1876" s="282"/>
      <c r="Z1876" s="282"/>
      <c r="AB1876" s="284" t="str">
        <f t="shared" si="89"/>
        <v/>
      </c>
    </row>
    <row r="1877" spans="1:28" s="283" customFormat="1" ht="20.25">
      <c r="A1877" s="235"/>
      <c r="B1877" s="236" t="str">
        <f>IF(LEN(A1877)=0,"",INDEX('Smelter Look-up'!$A:$A,MATCH($A1877,'Smelter Look-up'!$E:$E,0)))</f>
        <v/>
      </c>
      <c r="C1877" s="242" t="str">
        <f>IF(LEN(A1877)=0,"",INDEX('Smelter Look-up'!$C:$C,MATCH($A1877,'Smelter Look-up'!$E:$E,0)))</f>
        <v/>
      </c>
      <c r="D1877" s="236"/>
      <c r="E1877" s="236" t="str">
        <f ca="1">IF(ISERROR($V1877),"",OFFSET('Smelter Look-up'!$D$4,$V1877-4,0)&amp;"")</f>
        <v/>
      </c>
      <c r="F1877" s="236" t="str">
        <f ca="1">IF(ISERROR($V1877),"",OFFSET('Smelter Look-up'!$E$4,$V1877-4,0))</f>
        <v/>
      </c>
      <c r="G1877" s="236" t="str">
        <f ca="1">IF(C1877=$X$4,"Enter smelter details", IF(ISERROR($V1877),"",OFFSET('Smelter Look-up'!$F$4,$V1877-4,0)))</f>
        <v/>
      </c>
      <c r="H1877" s="237" t="str">
        <f ca="1">IF(ISERROR($V1877),"",OFFSET('Smelter Look-up'!$G$4,$V1877-4,0))</f>
        <v/>
      </c>
      <c r="I1877" s="238" t="str">
        <f ca="1">IF(ISERROR($V1877),"",OFFSET('Smelter Look-up'!$H$4,$V1877-4,0))</f>
        <v/>
      </c>
      <c r="J1877" s="238" t="str">
        <f ca="1">IF(ISERROR($V1877),"",OFFSET('Smelter Look-up'!$I$4,$V1877-4,0))</f>
        <v/>
      </c>
      <c r="K1877" s="240"/>
      <c r="L1877" s="240"/>
      <c r="M1877" s="240"/>
      <c r="N1877" s="240"/>
      <c r="O1877" s="240"/>
      <c r="P1877" s="239"/>
      <c r="Q1877" s="241"/>
      <c r="R1877" s="236" t="str">
        <f ca="1">IF(ISERROR($V1877),"",OFFSET('Smelter Look-up'!$C$4,$V1877-4,0)&amp;"")</f>
        <v/>
      </c>
      <c r="S1877" s="250" t="str">
        <f t="shared" ca="1" si="87"/>
        <v/>
      </c>
      <c r="T1877" s="250" t="str">
        <f ca="1">IF(B1877="","",IF(ISERROR(MATCH($J1877,SorP!$B$1:$B$6230,0)),"",INDIRECT("'SorP'!$A$"&amp;MATCH($J1877,SorP!$B$1:$B$6230,0))))</f>
        <v/>
      </c>
      <c r="U1877" s="280"/>
      <c r="V1877" s="281" t="e">
        <f>IF(C1877="",NA(),MATCH($B1877&amp;$C1877,'Smelter Look-up'!$J:$J,0))</f>
        <v>#N/A</v>
      </c>
      <c r="W1877" s="282"/>
      <c r="X1877" s="282">
        <f t="shared" ca="1" si="88"/>
        <v>0</v>
      </c>
      <c r="Y1877" s="282"/>
      <c r="Z1877" s="282"/>
      <c r="AB1877" s="284" t="str">
        <f t="shared" si="89"/>
        <v/>
      </c>
    </row>
    <row r="1878" spans="1:28" s="283" customFormat="1" ht="20.25">
      <c r="A1878" s="235"/>
      <c r="B1878" s="236" t="str">
        <f>IF(LEN(A1878)=0,"",INDEX('Smelter Look-up'!$A:$A,MATCH($A1878,'Smelter Look-up'!$E:$E,0)))</f>
        <v/>
      </c>
      <c r="C1878" s="242" t="str">
        <f>IF(LEN(A1878)=0,"",INDEX('Smelter Look-up'!$C:$C,MATCH($A1878,'Smelter Look-up'!$E:$E,0)))</f>
        <v/>
      </c>
      <c r="D1878" s="236"/>
      <c r="E1878" s="236" t="str">
        <f ca="1">IF(ISERROR($V1878),"",OFFSET('Smelter Look-up'!$D$4,$V1878-4,0)&amp;"")</f>
        <v/>
      </c>
      <c r="F1878" s="236" t="str">
        <f ca="1">IF(ISERROR($V1878),"",OFFSET('Smelter Look-up'!$E$4,$V1878-4,0))</f>
        <v/>
      </c>
      <c r="G1878" s="236" t="str">
        <f ca="1">IF(C1878=$X$4,"Enter smelter details", IF(ISERROR($V1878),"",OFFSET('Smelter Look-up'!$F$4,$V1878-4,0)))</f>
        <v/>
      </c>
      <c r="H1878" s="237" t="str">
        <f ca="1">IF(ISERROR($V1878),"",OFFSET('Smelter Look-up'!$G$4,$V1878-4,0))</f>
        <v/>
      </c>
      <c r="I1878" s="238" t="str">
        <f ca="1">IF(ISERROR($V1878),"",OFFSET('Smelter Look-up'!$H$4,$V1878-4,0))</f>
        <v/>
      </c>
      <c r="J1878" s="238" t="str">
        <f ca="1">IF(ISERROR($V1878),"",OFFSET('Smelter Look-up'!$I$4,$V1878-4,0))</f>
        <v/>
      </c>
      <c r="K1878" s="240"/>
      <c r="L1878" s="240"/>
      <c r="M1878" s="240"/>
      <c r="N1878" s="240"/>
      <c r="O1878" s="240"/>
      <c r="P1878" s="239"/>
      <c r="Q1878" s="241"/>
      <c r="R1878" s="236" t="str">
        <f ca="1">IF(ISERROR($V1878),"",OFFSET('Smelter Look-up'!$C$4,$V1878-4,0)&amp;"")</f>
        <v/>
      </c>
      <c r="S1878" s="250" t="str">
        <f t="shared" ca="1" si="87"/>
        <v/>
      </c>
      <c r="T1878" s="250" t="str">
        <f ca="1">IF(B1878="","",IF(ISERROR(MATCH($J1878,SorP!$B$1:$B$6230,0)),"",INDIRECT("'SorP'!$A$"&amp;MATCH($J1878,SorP!$B$1:$B$6230,0))))</f>
        <v/>
      </c>
      <c r="U1878" s="280"/>
      <c r="V1878" s="281" t="e">
        <f>IF(C1878="",NA(),MATCH($B1878&amp;$C1878,'Smelter Look-up'!$J:$J,0))</f>
        <v>#N/A</v>
      </c>
      <c r="W1878" s="282"/>
      <c r="X1878" s="282">
        <f t="shared" ca="1" si="88"/>
        <v>0</v>
      </c>
      <c r="Y1878" s="282"/>
      <c r="Z1878" s="282"/>
      <c r="AB1878" s="284" t="str">
        <f t="shared" si="89"/>
        <v/>
      </c>
    </row>
    <row r="1879" spans="1:28" s="283" customFormat="1" ht="20.25">
      <c r="A1879" s="235"/>
      <c r="B1879" s="236" t="str">
        <f>IF(LEN(A1879)=0,"",INDEX('Smelter Look-up'!$A:$A,MATCH($A1879,'Smelter Look-up'!$E:$E,0)))</f>
        <v/>
      </c>
      <c r="C1879" s="242" t="str">
        <f>IF(LEN(A1879)=0,"",INDEX('Smelter Look-up'!$C:$C,MATCH($A1879,'Smelter Look-up'!$E:$E,0)))</f>
        <v/>
      </c>
      <c r="D1879" s="236"/>
      <c r="E1879" s="236" t="str">
        <f ca="1">IF(ISERROR($V1879),"",OFFSET('Smelter Look-up'!$D$4,$V1879-4,0)&amp;"")</f>
        <v/>
      </c>
      <c r="F1879" s="236" t="str">
        <f ca="1">IF(ISERROR($V1879),"",OFFSET('Smelter Look-up'!$E$4,$V1879-4,0))</f>
        <v/>
      </c>
      <c r="G1879" s="236" t="str">
        <f ca="1">IF(C1879=$X$4,"Enter smelter details", IF(ISERROR($V1879),"",OFFSET('Smelter Look-up'!$F$4,$V1879-4,0)))</f>
        <v/>
      </c>
      <c r="H1879" s="237" t="str">
        <f ca="1">IF(ISERROR($V1879),"",OFFSET('Smelter Look-up'!$G$4,$V1879-4,0))</f>
        <v/>
      </c>
      <c r="I1879" s="238" t="str">
        <f ca="1">IF(ISERROR($V1879),"",OFFSET('Smelter Look-up'!$H$4,$V1879-4,0))</f>
        <v/>
      </c>
      <c r="J1879" s="238" t="str">
        <f ca="1">IF(ISERROR($V1879),"",OFFSET('Smelter Look-up'!$I$4,$V1879-4,0))</f>
        <v/>
      </c>
      <c r="K1879" s="240"/>
      <c r="L1879" s="240"/>
      <c r="M1879" s="240"/>
      <c r="N1879" s="240"/>
      <c r="O1879" s="240"/>
      <c r="P1879" s="239"/>
      <c r="Q1879" s="241"/>
      <c r="R1879" s="236" t="str">
        <f ca="1">IF(ISERROR($V1879),"",OFFSET('Smelter Look-up'!$C$4,$V1879-4,0)&amp;"")</f>
        <v/>
      </c>
      <c r="S1879" s="250" t="str">
        <f t="shared" ca="1" si="87"/>
        <v/>
      </c>
      <c r="T1879" s="250" t="str">
        <f ca="1">IF(B1879="","",IF(ISERROR(MATCH($J1879,SorP!$B$1:$B$6230,0)),"",INDIRECT("'SorP'!$A$"&amp;MATCH($J1879,SorP!$B$1:$B$6230,0))))</f>
        <v/>
      </c>
      <c r="U1879" s="280"/>
      <c r="V1879" s="281" t="e">
        <f>IF(C1879="",NA(),MATCH($B1879&amp;$C1879,'Smelter Look-up'!$J:$J,0))</f>
        <v>#N/A</v>
      </c>
      <c r="W1879" s="282"/>
      <c r="X1879" s="282">
        <f t="shared" ca="1" si="88"/>
        <v>0</v>
      </c>
      <c r="Y1879" s="282"/>
      <c r="Z1879" s="282"/>
      <c r="AB1879" s="284" t="str">
        <f t="shared" si="89"/>
        <v/>
      </c>
    </row>
    <row r="1880" spans="1:28" s="283" customFormat="1" ht="20.25">
      <c r="A1880" s="235"/>
      <c r="B1880" s="236" t="str">
        <f>IF(LEN(A1880)=0,"",INDEX('Smelter Look-up'!$A:$A,MATCH($A1880,'Smelter Look-up'!$E:$E,0)))</f>
        <v/>
      </c>
      <c r="C1880" s="242" t="str">
        <f>IF(LEN(A1880)=0,"",INDEX('Smelter Look-up'!$C:$C,MATCH($A1880,'Smelter Look-up'!$E:$E,0)))</f>
        <v/>
      </c>
      <c r="D1880" s="236"/>
      <c r="E1880" s="236" t="str">
        <f ca="1">IF(ISERROR($V1880),"",OFFSET('Smelter Look-up'!$D$4,$V1880-4,0)&amp;"")</f>
        <v/>
      </c>
      <c r="F1880" s="236" t="str">
        <f ca="1">IF(ISERROR($V1880),"",OFFSET('Smelter Look-up'!$E$4,$V1880-4,0))</f>
        <v/>
      </c>
      <c r="G1880" s="236" t="str">
        <f ca="1">IF(C1880=$X$4,"Enter smelter details", IF(ISERROR($V1880),"",OFFSET('Smelter Look-up'!$F$4,$V1880-4,0)))</f>
        <v/>
      </c>
      <c r="H1880" s="237" t="str">
        <f ca="1">IF(ISERROR($V1880),"",OFFSET('Smelter Look-up'!$G$4,$V1880-4,0))</f>
        <v/>
      </c>
      <c r="I1880" s="238" t="str">
        <f ca="1">IF(ISERROR($V1880),"",OFFSET('Smelter Look-up'!$H$4,$V1880-4,0))</f>
        <v/>
      </c>
      <c r="J1880" s="238" t="str">
        <f ca="1">IF(ISERROR($V1880),"",OFFSET('Smelter Look-up'!$I$4,$V1880-4,0))</f>
        <v/>
      </c>
      <c r="K1880" s="240"/>
      <c r="L1880" s="240"/>
      <c r="M1880" s="240"/>
      <c r="N1880" s="240"/>
      <c r="O1880" s="240"/>
      <c r="P1880" s="239"/>
      <c r="Q1880" s="241"/>
      <c r="R1880" s="236" t="str">
        <f ca="1">IF(ISERROR($V1880),"",OFFSET('Smelter Look-up'!$C$4,$V1880-4,0)&amp;"")</f>
        <v/>
      </c>
      <c r="S1880" s="250" t="str">
        <f t="shared" ca="1" si="87"/>
        <v/>
      </c>
      <c r="T1880" s="250" t="str">
        <f ca="1">IF(B1880="","",IF(ISERROR(MATCH($J1880,SorP!$B$1:$B$6230,0)),"",INDIRECT("'SorP'!$A$"&amp;MATCH($J1880,SorP!$B$1:$B$6230,0))))</f>
        <v/>
      </c>
      <c r="U1880" s="280"/>
      <c r="V1880" s="281" t="e">
        <f>IF(C1880="",NA(),MATCH($B1880&amp;$C1880,'Smelter Look-up'!$J:$J,0))</f>
        <v>#N/A</v>
      </c>
      <c r="W1880" s="282"/>
      <c r="X1880" s="282">
        <f t="shared" ca="1" si="88"/>
        <v>0</v>
      </c>
      <c r="Y1880" s="282"/>
      <c r="Z1880" s="282"/>
      <c r="AB1880" s="284" t="str">
        <f t="shared" si="89"/>
        <v/>
      </c>
    </row>
    <row r="1881" spans="1:28" s="283" customFormat="1" ht="20.25">
      <c r="A1881" s="235"/>
      <c r="B1881" s="236" t="str">
        <f>IF(LEN(A1881)=0,"",INDEX('Smelter Look-up'!$A:$A,MATCH($A1881,'Smelter Look-up'!$E:$E,0)))</f>
        <v/>
      </c>
      <c r="C1881" s="242" t="str">
        <f>IF(LEN(A1881)=0,"",INDEX('Smelter Look-up'!$C:$C,MATCH($A1881,'Smelter Look-up'!$E:$E,0)))</f>
        <v/>
      </c>
      <c r="D1881" s="236"/>
      <c r="E1881" s="236" t="str">
        <f ca="1">IF(ISERROR($V1881),"",OFFSET('Smelter Look-up'!$D$4,$V1881-4,0)&amp;"")</f>
        <v/>
      </c>
      <c r="F1881" s="236" t="str">
        <f ca="1">IF(ISERROR($V1881),"",OFFSET('Smelter Look-up'!$E$4,$V1881-4,0))</f>
        <v/>
      </c>
      <c r="G1881" s="236" t="str">
        <f ca="1">IF(C1881=$X$4,"Enter smelter details", IF(ISERROR($V1881),"",OFFSET('Smelter Look-up'!$F$4,$V1881-4,0)))</f>
        <v/>
      </c>
      <c r="H1881" s="237" t="str">
        <f ca="1">IF(ISERROR($V1881),"",OFFSET('Smelter Look-up'!$G$4,$V1881-4,0))</f>
        <v/>
      </c>
      <c r="I1881" s="238" t="str">
        <f ca="1">IF(ISERROR($V1881),"",OFFSET('Smelter Look-up'!$H$4,$V1881-4,0))</f>
        <v/>
      </c>
      <c r="J1881" s="238" t="str">
        <f ca="1">IF(ISERROR($V1881),"",OFFSET('Smelter Look-up'!$I$4,$V1881-4,0))</f>
        <v/>
      </c>
      <c r="K1881" s="240"/>
      <c r="L1881" s="240"/>
      <c r="M1881" s="240"/>
      <c r="N1881" s="240"/>
      <c r="O1881" s="240"/>
      <c r="P1881" s="239"/>
      <c r="Q1881" s="241"/>
      <c r="R1881" s="236" t="str">
        <f ca="1">IF(ISERROR($V1881),"",OFFSET('Smelter Look-up'!$C$4,$V1881-4,0)&amp;"")</f>
        <v/>
      </c>
      <c r="S1881" s="250" t="str">
        <f t="shared" ca="1" si="87"/>
        <v/>
      </c>
      <c r="T1881" s="250" t="str">
        <f ca="1">IF(B1881="","",IF(ISERROR(MATCH($J1881,SorP!$B$1:$B$6230,0)),"",INDIRECT("'SorP'!$A$"&amp;MATCH($J1881,SorP!$B$1:$B$6230,0))))</f>
        <v/>
      </c>
      <c r="U1881" s="280"/>
      <c r="V1881" s="281" t="e">
        <f>IF(C1881="",NA(),MATCH($B1881&amp;$C1881,'Smelter Look-up'!$J:$J,0))</f>
        <v>#N/A</v>
      </c>
      <c r="W1881" s="282"/>
      <c r="X1881" s="282">
        <f t="shared" ca="1" si="88"/>
        <v>0</v>
      </c>
      <c r="Y1881" s="282"/>
      <c r="Z1881" s="282"/>
      <c r="AB1881" s="284" t="str">
        <f t="shared" si="89"/>
        <v/>
      </c>
    </row>
    <row r="1882" spans="1:28" s="283" customFormat="1" ht="20.25">
      <c r="A1882" s="235"/>
      <c r="B1882" s="236" t="str">
        <f>IF(LEN(A1882)=0,"",INDEX('Smelter Look-up'!$A:$A,MATCH($A1882,'Smelter Look-up'!$E:$E,0)))</f>
        <v/>
      </c>
      <c r="C1882" s="242" t="str">
        <f>IF(LEN(A1882)=0,"",INDEX('Smelter Look-up'!$C:$C,MATCH($A1882,'Smelter Look-up'!$E:$E,0)))</f>
        <v/>
      </c>
      <c r="D1882" s="236"/>
      <c r="E1882" s="236" t="str">
        <f ca="1">IF(ISERROR($V1882),"",OFFSET('Smelter Look-up'!$D$4,$V1882-4,0)&amp;"")</f>
        <v/>
      </c>
      <c r="F1882" s="236" t="str">
        <f ca="1">IF(ISERROR($V1882),"",OFFSET('Smelter Look-up'!$E$4,$V1882-4,0))</f>
        <v/>
      </c>
      <c r="G1882" s="236" t="str">
        <f ca="1">IF(C1882=$X$4,"Enter smelter details", IF(ISERROR($V1882),"",OFFSET('Smelter Look-up'!$F$4,$V1882-4,0)))</f>
        <v/>
      </c>
      <c r="H1882" s="237" t="str">
        <f ca="1">IF(ISERROR($V1882),"",OFFSET('Smelter Look-up'!$G$4,$V1882-4,0))</f>
        <v/>
      </c>
      <c r="I1882" s="238" t="str">
        <f ca="1">IF(ISERROR($V1882),"",OFFSET('Smelter Look-up'!$H$4,$V1882-4,0))</f>
        <v/>
      </c>
      <c r="J1882" s="238" t="str">
        <f ca="1">IF(ISERROR($V1882),"",OFFSET('Smelter Look-up'!$I$4,$V1882-4,0))</f>
        <v/>
      </c>
      <c r="K1882" s="240"/>
      <c r="L1882" s="240"/>
      <c r="M1882" s="240"/>
      <c r="N1882" s="240"/>
      <c r="O1882" s="240"/>
      <c r="P1882" s="239"/>
      <c r="Q1882" s="241"/>
      <c r="R1882" s="236" t="str">
        <f ca="1">IF(ISERROR($V1882),"",OFFSET('Smelter Look-up'!$C$4,$V1882-4,0)&amp;"")</f>
        <v/>
      </c>
      <c r="S1882" s="250" t="str">
        <f t="shared" ca="1" si="87"/>
        <v/>
      </c>
      <c r="T1882" s="250" t="str">
        <f ca="1">IF(B1882="","",IF(ISERROR(MATCH($J1882,SorP!$B$1:$B$6230,0)),"",INDIRECT("'SorP'!$A$"&amp;MATCH($J1882,SorP!$B$1:$B$6230,0))))</f>
        <v/>
      </c>
      <c r="U1882" s="280"/>
      <c r="V1882" s="281" t="e">
        <f>IF(C1882="",NA(),MATCH($B1882&amp;$C1882,'Smelter Look-up'!$J:$J,0))</f>
        <v>#N/A</v>
      </c>
      <c r="W1882" s="282"/>
      <c r="X1882" s="282">
        <f t="shared" ca="1" si="88"/>
        <v>0</v>
      </c>
      <c r="Y1882" s="282"/>
      <c r="Z1882" s="282"/>
      <c r="AB1882" s="284" t="str">
        <f t="shared" si="89"/>
        <v/>
      </c>
    </row>
    <row r="1883" spans="1:28" s="283" customFormat="1" ht="20.25">
      <c r="A1883" s="235"/>
      <c r="B1883" s="236" t="str">
        <f>IF(LEN(A1883)=0,"",INDEX('Smelter Look-up'!$A:$A,MATCH($A1883,'Smelter Look-up'!$E:$E,0)))</f>
        <v/>
      </c>
      <c r="C1883" s="242" t="str">
        <f>IF(LEN(A1883)=0,"",INDEX('Smelter Look-up'!$C:$C,MATCH($A1883,'Smelter Look-up'!$E:$E,0)))</f>
        <v/>
      </c>
      <c r="D1883" s="236"/>
      <c r="E1883" s="236" t="str">
        <f ca="1">IF(ISERROR($V1883),"",OFFSET('Smelter Look-up'!$D$4,$V1883-4,0)&amp;"")</f>
        <v/>
      </c>
      <c r="F1883" s="236" t="str">
        <f ca="1">IF(ISERROR($V1883),"",OFFSET('Smelter Look-up'!$E$4,$V1883-4,0))</f>
        <v/>
      </c>
      <c r="G1883" s="236" t="str">
        <f ca="1">IF(C1883=$X$4,"Enter smelter details", IF(ISERROR($V1883),"",OFFSET('Smelter Look-up'!$F$4,$V1883-4,0)))</f>
        <v/>
      </c>
      <c r="H1883" s="237" t="str">
        <f ca="1">IF(ISERROR($V1883),"",OFFSET('Smelter Look-up'!$G$4,$V1883-4,0))</f>
        <v/>
      </c>
      <c r="I1883" s="238" t="str">
        <f ca="1">IF(ISERROR($V1883),"",OFFSET('Smelter Look-up'!$H$4,$V1883-4,0))</f>
        <v/>
      </c>
      <c r="J1883" s="238" t="str">
        <f ca="1">IF(ISERROR($V1883),"",OFFSET('Smelter Look-up'!$I$4,$V1883-4,0))</f>
        <v/>
      </c>
      <c r="K1883" s="240"/>
      <c r="L1883" s="240"/>
      <c r="M1883" s="240"/>
      <c r="N1883" s="240"/>
      <c r="O1883" s="240"/>
      <c r="P1883" s="239"/>
      <c r="Q1883" s="241"/>
      <c r="R1883" s="236" t="str">
        <f ca="1">IF(ISERROR($V1883),"",OFFSET('Smelter Look-up'!$C$4,$V1883-4,0)&amp;"")</f>
        <v/>
      </c>
      <c r="S1883" s="250" t="str">
        <f t="shared" ca="1" si="87"/>
        <v/>
      </c>
      <c r="T1883" s="250" t="str">
        <f ca="1">IF(B1883="","",IF(ISERROR(MATCH($J1883,SorP!$B$1:$B$6230,0)),"",INDIRECT("'SorP'!$A$"&amp;MATCH($J1883,SorP!$B$1:$B$6230,0))))</f>
        <v/>
      </c>
      <c r="U1883" s="280"/>
      <c r="V1883" s="281" t="e">
        <f>IF(C1883="",NA(),MATCH($B1883&amp;$C1883,'Smelter Look-up'!$J:$J,0))</f>
        <v>#N/A</v>
      </c>
      <c r="W1883" s="282"/>
      <c r="X1883" s="282">
        <f t="shared" ca="1" si="88"/>
        <v>0</v>
      </c>
      <c r="Y1883" s="282"/>
      <c r="Z1883" s="282"/>
      <c r="AB1883" s="284" t="str">
        <f t="shared" si="89"/>
        <v/>
      </c>
    </row>
    <row r="1884" spans="1:28" s="283" customFormat="1" ht="20.25">
      <c r="A1884" s="235"/>
      <c r="B1884" s="236" t="str">
        <f>IF(LEN(A1884)=0,"",INDEX('Smelter Look-up'!$A:$A,MATCH($A1884,'Smelter Look-up'!$E:$E,0)))</f>
        <v/>
      </c>
      <c r="C1884" s="242" t="str">
        <f>IF(LEN(A1884)=0,"",INDEX('Smelter Look-up'!$C:$C,MATCH($A1884,'Smelter Look-up'!$E:$E,0)))</f>
        <v/>
      </c>
      <c r="D1884" s="236"/>
      <c r="E1884" s="236" t="str">
        <f ca="1">IF(ISERROR($V1884),"",OFFSET('Smelter Look-up'!$D$4,$V1884-4,0)&amp;"")</f>
        <v/>
      </c>
      <c r="F1884" s="236" t="str">
        <f ca="1">IF(ISERROR($V1884),"",OFFSET('Smelter Look-up'!$E$4,$V1884-4,0))</f>
        <v/>
      </c>
      <c r="G1884" s="236" t="str">
        <f ca="1">IF(C1884=$X$4,"Enter smelter details", IF(ISERROR($V1884),"",OFFSET('Smelter Look-up'!$F$4,$V1884-4,0)))</f>
        <v/>
      </c>
      <c r="H1884" s="237" t="str">
        <f ca="1">IF(ISERROR($V1884),"",OFFSET('Smelter Look-up'!$G$4,$V1884-4,0))</f>
        <v/>
      </c>
      <c r="I1884" s="238" t="str">
        <f ca="1">IF(ISERROR($V1884),"",OFFSET('Smelter Look-up'!$H$4,$V1884-4,0))</f>
        <v/>
      </c>
      <c r="J1884" s="238" t="str">
        <f ca="1">IF(ISERROR($V1884),"",OFFSET('Smelter Look-up'!$I$4,$V1884-4,0))</f>
        <v/>
      </c>
      <c r="K1884" s="240"/>
      <c r="L1884" s="240"/>
      <c r="M1884" s="240"/>
      <c r="N1884" s="240"/>
      <c r="O1884" s="240"/>
      <c r="P1884" s="239"/>
      <c r="Q1884" s="241"/>
      <c r="R1884" s="236" t="str">
        <f ca="1">IF(ISERROR($V1884),"",OFFSET('Smelter Look-up'!$C$4,$V1884-4,0)&amp;"")</f>
        <v/>
      </c>
      <c r="S1884" s="250" t="str">
        <f t="shared" ca="1" si="87"/>
        <v/>
      </c>
      <c r="T1884" s="250" t="str">
        <f ca="1">IF(B1884="","",IF(ISERROR(MATCH($J1884,SorP!$B$1:$B$6230,0)),"",INDIRECT("'SorP'!$A$"&amp;MATCH($J1884,SorP!$B$1:$B$6230,0))))</f>
        <v/>
      </c>
      <c r="U1884" s="280"/>
      <c r="V1884" s="281" t="e">
        <f>IF(C1884="",NA(),MATCH($B1884&amp;$C1884,'Smelter Look-up'!$J:$J,0))</f>
        <v>#N/A</v>
      </c>
      <c r="W1884" s="282"/>
      <c r="X1884" s="282">
        <f t="shared" ca="1" si="88"/>
        <v>0</v>
      </c>
      <c r="Y1884" s="282"/>
      <c r="Z1884" s="282"/>
      <c r="AB1884" s="284" t="str">
        <f t="shared" si="89"/>
        <v/>
      </c>
    </row>
    <row r="1885" spans="1:28" s="283" customFormat="1" ht="20.25">
      <c r="A1885" s="235"/>
      <c r="B1885" s="236" t="str">
        <f>IF(LEN(A1885)=0,"",INDEX('Smelter Look-up'!$A:$A,MATCH($A1885,'Smelter Look-up'!$E:$E,0)))</f>
        <v/>
      </c>
      <c r="C1885" s="242" t="str">
        <f>IF(LEN(A1885)=0,"",INDEX('Smelter Look-up'!$C:$C,MATCH($A1885,'Smelter Look-up'!$E:$E,0)))</f>
        <v/>
      </c>
      <c r="D1885" s="236"/>
      <c r="E1885" s="236" t="str">
        <f ca="1">IF(ISERROR($V1885),"",OFFSET('Smelter Look-up'!$D$4,$V1885-4,0)&amp;"")</f>
        <v/>
      </c>
      <c r="F1885" s="236" t="str">
        <f ca="1">IF(ISERROR($V1885),"",OFFSET('Smelter Look-up'!$E$4,$V1885-4,0))</f>
        <v/>
      </c>
      <c r="G1885" s="236" t="str">
        <f ca="1">IF(C1885=$X$4,"Enter smelter details", IF(ISERROR($V1885),"",OFFSET('Smelter Look-up'!$F$4,$V1885-4,0)))</f>
        <v/>
      </c>
      <c r="H1885" s="237" t="str">
        <f ca="1">IF(ISERROR($V1885),"",OFFSET('Smelter Look-up'!$G$4,$V1885-4,0))</f>
        <v/>
      </c>
      <c r="I1885" s="238" t="str">
        <f ca="1">IF(ISERROR($V1885),"",OFFSET('Smelter Look-up'!$H$4,$V1885-4,0))</f>
        <v/>
      </c>
      <c r="J1885" s="238" t="str">
        <f ca="1">IF(ISERROR($V1885),"",OFFSET('Smelter Look-up'!$I$4,$V1885-4,0))</f>
        <v/>
      </c>
      <c r="K1885" s="240"/>
      <c r="L1885" s="240"/>
      <c r="M1885" s="240"/>
      <c r="N1885" s="240"/>
      <c r="O1885" s="240"/>
      <c r="P1885" s="239"/>
      <c r="Q1885" s="241"/>
      <c r="R1885" s="236" t="str">
        <f ca="1">IF(ISERROR($V1885),"",OFFSET('Smelter Look-up'!$C$4,$V1885-4,0)&amp;"")</f>
        <v/>
      </c>
      <c r="S1885" s="250" t="str">
        <f t="shared" ca="1" si="87"/>
        <v/>
      </c>
      <c r="T1885" s="250" t="str">
        <f ca="1">IF(B1885="","",IF(ISERROR(MATCH($J1885,SorP!$B$1:$B$6230,0)),"",INDIRECT("'SorP'!$A$"&amp;MATCH($J1885,SorP!$B$1:$B$6230,0))))</f>
        <v/>
      </c>
      <c r="U1885" s="280"/>
      <c r="V1885" s="281" t="e">
        <f>IF(C1885="",NA(),MATCH($B1885&amp;$C1885,'Smelter Look-up'!$J:$J,0))</f>
        <v>#N/A</v>
      </c>
      <c r="W1885" s="282"/>
      <c r="X1885" s="282">
        <f t="shared" ca="1" si="88"/>
        <v>0</v>
      </c>
      <c r="Y1885" s="282"/>
      <c r="Z1885" s="282"/>
      <c r="AB1885" s="284" t="str">
        <f t="shared" si="89"/>
        <v/>
      </c>
    </row>
    <row r="1886" spans="1:28" s="283" customFormat="1" ht="20.25">
      <c r="A1886" s="235"/>
      <c r="B1886" s="236" t="str">
        <f>IF(LEN(A1886)=0,"",INDEX('Smelter Look-up'!$A:$A,MATCH($A1886,'Smelter Look-up'!$E:$E,0)))</f>
        <v/>
      </c>
      <c r="C1886" s="242" t="str">
        <f>IF(LEN(A1886)=0,"",INDEX('Smelter Look-up'!$C:$C,MATCH($A1886,'Smelter Look-up'!$E:$E,0)))</f>
        <v/>
      </c>
      <c r="D1886" s="236"/>
      <c r="E1886" s="236" t="str">
        <f ca="1">IF(ISERROR($V1886),"",OFFSET('Smelter Look-up'!$D$4,$V1886-4,0)&amp;"")</f>
        <v/>
      </c>
      <c r="F1886" s="236" t="str">
        <f ca="1">IF(ISERROR($V1886),"",OFFSET('Smelter Look-up'!$E$4,$V1886-4,0))</f>
        <v/>
      </c>
      <c r="G1886" s="236" t="str">
        <f ca="1">IF(C1886=$X$4,"Enter smelter details", IF(ISERROR($V1886),"",OFFSET('Smelter Look-up'!$F$4,$V1886-4,0)))</f>
        <v/>
      </c>
      <c r="H1886" s="237" t="str">
        <f ca="1">IF(ISERROR($V1886),"",OFFSET('Smelter Look-up'!$G$4,$V1886-4,0))</f>
        <v/>
      </c>
      <c r="I1886" s="238" t="str">
        <f ca="1">IF(ISERROR($V1886),"",OFFSET('Smelter Look-up'!$H$4,$V1886-4,0))</f>
        <v/>
      </c>
      <c r="J1886" s="238" t="str">
        <f ca="1">IF(ISERROR($V1886),"",OFFSET('Smelter Look-up'!$I$4,$V1886-4,0))</f>
        <v/>
      </c>
      <c r="K1886" s="240"/>
      <c r="L1886" s="240"/>
      <c r="M1886" s="240"/>
      <c r="N1886" s="240"/>
      <c r="O1886" s="240"/>
      <c r="P1886" s="239"/>
      <c r="Q1886" s="241"/>
      <c r="R1886" s="236" t="str">
        <f ca="1">IF(ISERROR($V1886),"",OFFSET('Smelter Look-up'!$C$4,$V1886-4,0)&amp;"")</f>
        <v/>
      </c>
      <c r="S1886" s="250" t="str">
        <f t="shared" ca="1" si="87"/>
        <v/>
      </c>
      <c r="T1886" s="250" t="str">
        <f ca="1">IF(B1886="","",IF(ISERROR(MATCH($J1886,SorP!$B$1:$B$6230,0)),"",INDIRECT("'SorP'!$A$"&amp;MATCH($J1886,SorP!$B$1:$B$6230,0))))</f>
        <v/>
      </c>
      <c r="U1886" s="280"/>
      <c r="V1886" s="281" t="e">
        <f>IF(C1886="",NA(),MATCH($B1886&amp;$C1886,'Smelter Look-up'!$J:$J,0))</f>
        <v>#N/A</v>
      </c>
      <c r="W1886" s="282"/>
      <c r="X1886" s="282">
        <f t="shared" ca="1" si="88"/>
        <v>0</v>
      </c>
      <c r="Y1886" s="282"/>
      <c r="Z1886" s="282"/>
      <c r="AB1886" s="284" t="str">
        <f t="shared" si="89"/>
        <v/>
      </c>
    </row>
    <row r="1887" spans="1:28" s="283" customFormat="1" ht="20.25">
      <c r="A1887" s="235"/>
      <c r="B1887" s="236" t="str">
        <f>IF(LEN(A1887)=0,"",INDEX('Smelter Look-up'!$A:$A,MATCH($A1887,'Smelter Look-up'!$E:$E,0)))</f>
        <v/>
      </c>
      <c r="C1887" s="242" t="str">
        <f>IF(LEN(A1887)=0,"",INDEX('Smelter Look-up'!$C:$C,MATCH($A1887,'Smelter Look-up'!$E:$E,0)))</f>
        <v/>
      </c>
      <c r="D1887" s="236"/>
      <c r="E1887" s="236" t="str">
        <f ca="1">IF(ISERROR($V1887),"",OFFSET('Smelter Look-up'!$D$4,$V1887-4,0)&amp;"")</f>
        <v/>
      </c>
      <c r="F1887" s="236" t="str">
        <f ca="1">IF(ISERROR($V1887),"",OFFSET('Smelter Look-up'!$E$4,$V1887-4,0))</f>
        <v/>
      </c>
      <c r="G1887" s="236" t="str">
        <f ca="1">IF(C1887=$X$4,"Enter smelter details", IF(ISERROR($V1887),"",OFFSET('Smelter Look-up'!$F$4,$V1887-4,0)))</f>
        <v/>
      </c>
      <c r="H1887" s="237" t="str">
        <f ca="1">IF(ISERROR($V1887),"",OFFSET('Smelter Look-up'!$G$4,$V1887-4,0))</f>
        <v/>
      </c>
      <c r="I1887" s="238" t="str">
        <f ca="1">IF(ISERROR($V1887),"",OFFSET('Smelter Look-up'!$H$4,$V1887-4,0))</f>
        <v/>
      </c>
      <c r="J1887" s="238" t="str">
        <f ca="1">IF(ISERROR($V1887),"",OFFSET('Smelter Look-up'!$I$4,$V1887-4,0))</f>
        <v/>
      </c>
      <c r="K1887" s="240"/>
      <c r="L1887" s="240"/>
      <c r="M1887" s="240"/>
      <c r="N1887" s="240"/>
      <c r="O1887" s="240"/>
      <c r="P1887" s="239"/>
      <c r="Q1887" s="241"/>
      <c r="R1887" s="236" t="str">
        <f ca="1">IF(ISERROR($V1887),"",OFFSET('Smelter Look-up'!$C$4,$V1887-4,0)&amp;"")</f>
        <v/>
      </c>
      <c r="S1887" s="250" t="str">
        <f t="shared" ca="1" si="87"/>
        <v/>
      </c>
      <c r="T1887" s="250" t="str">
        <f ca="1">IF(B1887="","",IF(ISERROR(MATCH($J1887,SorP!$B$1:$B$6230,0)),"",INDIRECT("'SorP'!$A$"&amp;MATCH($J1887,SorP!$B$1:$B$6230,0))))</f>
        <v/>
      </c>
      <c r="U1887" s="280"/>
      <c r="V1887" s="281" t="e">
        <f>IF(C1887="",NA(),MATCH($B1887&amp;$C1887,'Smelter Look-up'!$J:$J,0))</f>
        <v>#N/A</v>
      </c>
      <c r="W1887" s="282"/>
      <c r="X1887" s="282">
        <f t="shared" ca="1" si="88"/>
        <v>0</v>
      </c>
      <c r="Y1887" s="282"/>
      <c r="Z1887" s="282"/>
      <c r="AB1887" s="284" t="str">
        <f t="shared" si="89"/>
        <v/>
      </c>
    </row>
    <row r="1888" spans="1:28" s="283" customFormat="1" ht="20.25">
      <c r="A1888" s="235"/>
      <c r="B1888" s="236" t="str">
        <f>IF(LEN(A1888)=0,"",INDEX('Smelter Look-up'!$A:$A,MATCH($A1888,'Smelter Look-up'!$E:$E,0)))</f>
        <v/>
      </c>
      <c r="C1888" s="242" t="str">
        <f>IF(LEN(A1888)=0,"",INDEX('Smelter Look-up'!$C:$C,MATCH($A1888,'Smelter Look-up'!$E:$E,0)))</f>
        <v/>
      </c>
      <c r="D1888" s="236"/>
      <c r="E1888" s="236" t="str">
        <f ca="1">IF(ISERROR($V1888),"",OFFSET('Smelter Look-up'!$D$4,$V1888-4,0)&amp;"")</f>
        <v/>
      </c>
      <c r="F1888" s="236" t="str">
        <f ca="1">IF(ISERROR($V1888),"",OFFSET('Smelter Look-up'!$E$4,$V1888-4,0))</f>
        <v/>
      </c>
      <c r="G1888" s="236" t="str">
        <f ca="1">IF(C1888=$X$4,"Enter smelter details", IF(ISERROR($V1888),"",OFFSET('Smelter Look-up'!$F$4,$V1888-4,0)))</f>
        <v/>
      </c>
      <c r="H1888" s="237" t="str">
        <f ca="1">IF(ISERROR($V1888),"",OFFSET('Smelter Look-up'!$G$4,$V1888-4,0))</f>
        <v/>
      </c>
      <c r="I1888" s="238" t="str">
        <f ca="1">IF(ISERROR($V1888),"",OFFSET('Smelter Look-up'!$H$4,$V1888-4,0))</f>
        <v/>
      </c>
      <c r="J1888" s="238" t="str">
        <f ca="1">IF(ISERROR($V1888),"",OFFSET('Smelter Look-up'!$I$4,$V1888-4,0))</f>
        <v/>
      </c>
      <c r="K1888" s="240"/>
      <c r="L1888" s="240"/>
      <c r="M1888" s="240"/>
      <c r="N1888" s="240"/>
      <c r="O1888" s="240"/>
      <c r="P1888" s="239"/>
      <c r="Q1888" s="241"/>
      <c r="R1888" s="236" t="str">
        <f ca="1">IF(ISERROR($V1888),"",OFFSET('Smelter Look-up'!$C$4,$V1888-4,0)&amp;"")</f>
        <v/>
      </c>
      <c r="S1888" s="250" t="str">
        <f t="shared" ca="1" si="87"/>
        <v/>
      </c>
      <c r="T1888" s="250" t="str">
        <f ca="1">IF(B1888="","",IF(ISERROR(MATCH($J1888,SorP!$B$1:$B$6230,0)),"",INDIRECT("'SorP'!$A$"&amp;MATCH($J1888,SorP!$B$1:$B$6230,0))))</f>
        <v/>
      </c>
      <c r="U1888" s="280"/>
      <c r="V1888" s="281" t="e">
        <f>IF(C1888="",NA(),MATCH($B1888&amp;$C1888,'Smelter Look-up'!$J:$J,0))</f>
        <v>#N/A</v>
      </c>
      <c r="W1888" s="282"/>
      <c r="X1888" s="282">
        <f t="shared" ca="1" si="88"/>
        <v>0</v>
      </c>
      <c r="Y1888" s="282"/>
      <c r="Z1888" s="282"/>
      <c r="AB1888" s="284" t="str">
        <f t="shared" si="89"/>
        <v/>
      </c>
    </row>
    <row r="1889" spans="1:28" s="283" customFormat="1" ht="20.25">
      <c r="A1889" s="235"/>
      <c r="B1889" s="236" t="str">
        <f>IF(LEN(A1889)=0,"",INDEX('Smelter Look-up'!$A:$A,MATCH($A1889,'Smelter Look-up'!$E:$E,0)))</f>
        <v/>
      </c>
      <c r="C1889" s="242" t="str">
        <f>IF(LEN(A1889)=0,"",INDEX('Smelter Look-up'!$C:$C,MATCH($A1889,'Smelter Look-up'!$E:$E,0)))</f>
        <v/>
      </c>
      <c r="D1889" s="236"/>
      <c r="E1889" s="236" t="str">
        <f ca="1">IF(ISERROR($V1889),"",OFFSET('Smelter Look-up'!$D$4,$V1889-4,0)&amp;"")</f>
        <v/>
      </c>
      <c r="F1889" s="236" t="str">
        <f ca="1">IF(ISERROR($V1889),"",OFFSET('Smelter Look-up'!$E$4,$V1889-4,0))</f>
        <v/>
      </c>
      <c r="G1889" s="236" t="str">
        <f ca="1">IF(C1889=$X$4,"Enter smelter details", IF(ISERROR($V1889),"",OFFSET('Smelter Look-up'!$F$4,$V1889-4,0)))</f>
        <v/>
      </c>
      <c r="H1889" s="237" t="str">
        <f ca="1">IF(ISERROR($V1889),"",OFFSET('Smelter Look-up'!$G$4,$V1889-4,0))</f>
        <v/>
      </c>
      <c r="I1889" s="238" t="str">
        <f ca="1">IF(ISERROR($V1889),"",OFFSET('Smelter Look-up'!$H$4,$V1889-4,0))</f>
        <v/>
      </c>
      <c r="J1889" s="238" t="str">
        <f ca="1">IF(ISERROR($V1889),"",OFFSET('Smelter Look-up'!$I$4,$V1889-4,0))</f>
        <v/>
      </c>
      <c r="K1889" s="240"/>
      <c r="L1889" s="240"/>
      <c r="M1889" s="240"/>
      <c r="N1889" s="240"/>
      <c r="O1889" s="240"/>
      <c r="P1889" s="239"/>
      <c r="Q1889" s="241"/>
      <c r="R1889" s="236" t="str">
        <f ca="1">IF(ISERROR($V1889),"",OFFSET('Smelter Look-up'!$C$4,$V1889-4,0)&amp;"")</f>
        <v/>
      </c>
      <c r="S1889" s="250" t="str">
        <f t="shared" ca="1" si="87"/>
        <v/>
      </c>
      <c r="T1889" s="250" t="str">
        <f ca="1">IF(B1889="","",IF(ISERROR(MATCH($J1889,SorP!$B$1:$B$6230,0)),"",INDIRECT("'SorP'!$A$"&amp;MATCH($J1889,SorP!$B$1:$B$6230,0))))</f>
        <v/>
      </c>
      <c r="U1889" s="280"/>
      <c r="V1889" s="281" t="e">
        <f>IF(C1889="",NA(),MATCH($B1889&amp;$C1889,'Smelter Look-up'!$J:$J,0))</f>
        <v>#N/A</v>
      </c>
      <c r="W1889" s="282"/>
      <c r="X1889" s="282">
        <f t="shared" ca="1" si="88"/>
        <v>0</v>
      </c>
      <c r="Y1889" s="282"/>
      <c r="Z1889" s="282"/>
      <c r="AB1889" s="284" t="str">
        <f t="shared" si="89"/>
        <v/>
      </c>
    </row>
    <row r="1890" spans="1:28" s="283" customFormat="1" ht="20.25">
      <c r="A1890" s="235"/>
      <c r="B1890" s="236" t="str">
        <f>IF(LEN(A1890)=0,"",INDEX('Smelter Look-up'!$A:$A,MATCH($A1890,'Smelter Look-up'!$E:$E,0)))</f>
        <v/>
      </c>
      <c r="C1890" s="242" t="str">
        <f>IF(LEN(A1890)=0,"",INDEX('Smelter Look-up'!$C:$C,MATCH($A1890,'Smelter Look-up'!$E:$E,0)))</f>
        <v/>
      </c>
      <c r="D1890" s="236"/>
      <c r="E1890" s="236" t="str">
        <f ca="1">IF(ISERROR($V1890),"",OFFSET('Smelter Look-up'!$D$4,$V1890-4,0)&amp;"")</f>
        <v/>
      </c>
      <c r="F1890" s="236" t="str">
        <f ca="1">IF(ISERROR($V1890),"",OFFSET('Smelter Look-up'!$E$4,$V1890-4,0))</f>
        <v/>
      </c>
      <c r="G1890" s="236" t="str">
        <f ca="1">IF(C1890=$X$4,"Enter smelter details", IF(ISERROR($V1890),"",OFFSET('Smelter Look-up'!$F$4,$V1890-4,0)))</f>
        <v/>
      </c>
      <c r="H1890" s="237" t="str">
        <f ca="1">IF(ISERROR($V1890),"",OFFSET('Smelter Look-up'!$G$4,$V1890-4,0))</f>
        <v/>
      </c>
      <c r="I1890" s="238" t="str">
        <f ca="1">IF(ISERROR($V1890),"",OFFSET('Smelter Look-up'!$H$4,$V1890-4,0))</f>
        <v/>
      </c>
      <c r="J1890" s="238" t="str">
        <f ca="1">IF(ISERROR($V1890),"",OFFSET('Smelter Look-up'!$I$4,$V1890-4,0))</f>
        <v/>
      </c>
      <c r="K1890" s="240"/>
      <c r="L1890" s="240"/>
      <c r="M1890" s="240"/>
      <c r="N1890" s="240"/>
      <c r="O1890" s="240"/>
      <c r="P1890" s="239"/>
      <c r="Q1890" s="241"/>
      <c r="R1890" s="236" t="str">
        <f ca="1">IF(ISERROR($V1890),"",OFFSET('Smelter Look-up'!$C$4,$V1890-4,0)&amp;"")</f>
        <v/>
      </c>
      <c r="S1890" s="250" t="str">
        <f t="shared" ca="1" si="87"/>
        <v/>
      </c>
      <c r="T1890" s="250" t="str">
        <f ca="1">IF(B1890="","",IF(ISERROR(MATCH($J1890,SorP!$B$1:$B$6230,0)),"",INDIRECT("'SorP'!$A$"&amp;MATCH($J1890,SorP!$B$1:$B$6230,0))))</f>
        <v/>
      </c>
      <c r="U1890" s="280"/>
      <c r="V1890" s="281" t="e">
        <f>IF(C1890="",NA(),MATCH($B1890&amp;$C1890,'Smelter Look-up'!$J:$J,0))</f>
        <v>#N/A</v>
      </c>
      <c r="W1890" s="282"/>
      <c r="X1890" s="282">
        <f t="shared" ca="1" si="88"/>
        <v>0</v>
      </c>
      <c r="Y1890" s="282"/>
      <c r="Z1890" s="282"/>
      <c r="AB1890" s="284" t="str">
        <f t="shared" si="89"/>
        <v/>
      </c>
    </row>
    <row r="1891" spans="1:28" s="283" customFormat="1" ht="20.25">
      <c r="A1891" s="235"/>
      <c r="B1891" s="236" t="str">
        <f>IF(LEN(A1891)=0,"",INDEX('Smelter Look-up'!$A:$A,MATCH($A1891,'Smelter Look-up'!$E:$E,0)))</f>
        <v/>
      </c>
      <c r="C1891" s="242" t="str">
        <f>IF(LEN(A1891)=0,"",INDEX('Smelter Look-up'!$C:$C,MATCH($A1891,'Smelter Look-up'!$E:$E,0)))</f>
        <v/>
      </c>
      <c r="D1891" s="236"/>
      <c r="E1891" s="236" t="str">
        <f ca="1">IF(ISERROR($V1891),"",OFFSET('Smelter Look-up'!$D$4,$V1891-4,0)&amp;"")</f>
        <v/>
      </c>
      <c r="F1891" s="236" t="str">
        <f ca="1">IF(ISERROR($V1891),"",OFFSET('Smelter Look-up'!$E$4,$V1891-4,0))</f>
        <v/>
      </c>
      <c r="G1891" s="236" t="str">
        <f ca="1">IF(C1891=$X$4,"Enter smelter details", IF(ISERROR($V1891),"",OFFSET('Smelter Look-up'!$F$4,$V1891-4,0)))</f>
        <v/>
      </c>
      <c r="H1891" s="237" t="str">
        <f ca="1">IF(ISERROR($V1891),"",OFFSET('Smelter Look-up'!$G$4,$V1891-4,0))</f>
        <v/>
      </c>
      <c r="I1891" s="238" t="str">
        <f ca="1">IF(ISERROR($V1891),"",OFFSET('Smelter Look-up'!$H$4,$V1891-4,0))</f>
        <v/>
      </c>
      <c r="J1891" s="238" t="str">
        <f ca="1">IF(ISERROR($V1891),"",OFFSET('Smelter Look-up'!$I$4,$V1891-4,0))</f>
        <v/>
      </c>
      <c r="K1891" s="240"/>
      <c r="L1891" s="240"/>
      <c r="M1891" s="240"/>
      <c r="N1891" s="240"/>
      <c r="O1891" s="240"/>
      <c r="P1891" s="239"/>
      <c r="Q1891" s="241"/>
      <c r="R1891" s="236" t="str">
        <f ca="1">IF(ISERROR($V1891),"",OFFSET('Smelter Look-up'!$C$4,$V1891-4,0)&amp;"")</f>
        <v/>
      </c>
      <c r="S1891" s="250" t="str">
        <f t="shared" ca="1" si="87"/>
        <v/>
      </c>
      <c r="T1891" s="250" t="str">
        <f ca="1">IF(B1891="","",IF(ISERROR(MATCH($J1891,SorP!$B$1:$B$6230,0)),"",INDIRECT("'SorP'!$A$"&amp;MATCH($J1891,SorP!$B$1:$B$6230,0))))</f>
        <v/>
      </c>
      <c r="U1891" s="280"/>
      <c r="V1891" s="281" t="e">
        <f>IF(C1891="",NA(),MATCH($B1891&amp;$C1891,'Smelter Look-up'!$J:$J,0))</f>
        <v>#N/A</v>
      </c>
      <c r="W1891" s="282"/>
      <c r="X1891" s="282">
        <f t="shared" ca="1" si="88"/>
        <v>0</v>
      </c>
      <c r="Y1891" s="282"/>
      <c r="Z1891" s="282"/>
      <c r="AB1891" s="284" t="str">
        <f t="shared" si="89"/>
        <v/>
      </c>
    </row>
    <row r="1892" spans="1:28" s="283" customFormat="1" ht="20.25">
      <c r="A1892" s="235"/>
      <c r="B1892" s="236" t="str">
        <f>IF(LEN(A1892)=0,"",INDEX('Smelter Look-up'!$A:$A,MATCH($A1892,'Smelter Look-up'!$E:$E,0)))</f>
        <v/>
      </c>
      <c r="C1892" s="242" t="str">
        <f>IF(LEN(A1892)=0,"",INDEX('Smelter Look-up'!$C:$C,MATCH($A1892,'Smelter Look-up'!$E:$E,0)))</f>
        <v/>
      </c>
      <c r="D1892" s="236"/>
      <c r="E1892" s="236" t="str">
        <f ca="1">IF(ISERROR($V1892),"",OFFSET('Smelter Look-up'!$D$4,$V1892-4,0)&amp;"")</f>
        <v/>
      </c>
      <c r="F1892" s="236" t="str">
        <f ca="1">IF(ISERROR($V1892),"",OFFSET('Smelter Look-up'!$E$4,$V1892-4,0))</f>
        <v/>
      </c>
      <c r="G1892" s="236" t="str">
        <f ca="1">IF(C1892=$X$4,"Enter smelter details", IF(ISERROR($V1892),"",OFFSET('Smelter Look-up'!$F$4,$V1892-4,0)))</f>
        <v/>
      </c>
      <c r="H1892" s="237" t="str">
        <f ca="1">IF(ISERROR($V1892),"",OFFSET('Smelter Look-up'!$G$4,$V1892-4,0))</f>
        <v/>
      </c>
      <c r="I1892" s="238" t="str">
        <f ca="1">IF(ISERROR($V1892),"",OFFSET('Smelter Look-up'!$H$4,$V1892-4,0))</f>
        <v/>
      </c>
      <c r="J1892" s="238" t="str">
        <f ca="1">IF(ISERROR($V1892),"",OFFSET('Smelter Look-up'!$I$4,$V1892-4,0))</f>
        <v/>
      </c>
      <c r="K1892" s="240"/>
      <c r="L1892" s="240"/>
      <c r="M1892" s="240"/>
      <c r="N1892" s="240"/>
      <c r="O1892" s="240"/>
      <c r="P1892" s="239"/>
      <c r="Q1892" s="241"/>
      <c r="R1892" s="236" t="str">
        <f ca="1">IF(ISERROR($V1892),"",OFFSET('Smelter Look-up'!$C$4,$V1892-4,0)&amp;"")</f>
        <v/>
      </c>
      <c r="S1892" s="250" t="str">
        <f t="shared" ca="1" si="87"/>
        <v/>
      </c>
      <c r="T1892" s="250" t="str">
        <f ca="1">IF(B1892="","",IF(ISERROR(MATCH($J1892,SorP!$B$1:$B$6230,0)),"",INDIRECT("'SorP'!$A$"&amp;MATCH($J1892,SorP!$B$1:$B$6230,0))))</f>
        <v/>
      </c>
      <c r="U1892" s="280"/>
      <c r="V1892" s="281" t="e">
        <f>IF(C1892="",NA(),MATCH($B1892&amp;$C1892,'Smelter Look-up'!$J:$J,0))</f>
        <v>#N/A</v>
      </c>
      <c r="W1892" s="282"/>
      <c r="X1892" s="282">
        <f t="shared" ca="1" si="88"/>
        <v>0</v>
      </c>
      <c r="Y1892" s="282"/>
      <c r="Z1892" s="282"/>
      <c r="AB1892" s="284" t="str">
        <f t="shared" si="89"/>
        <v/>
      </c>
    </row>
    <row r="1893" spans="1:28" s="283" customFormat="1" ht="20.25">
      <c r="A1893" s="235"/>
      <c r="B1893" s="236" t="str">
        <f>IF(LEN(A1893)=0,"",INDEX('Smelter Look-up'!$A:$A,MATCH($A1893,'Smelter Look-up'!$E:$E,0)))</f>
        <v/>
      </c>
      <c r="C1893" s="242" t="str">
        <f>IF(LEN(A1893)=0,"",INDEX('Smelter Look-up'!$C:$C,MATCH($A1893,'Smelter Look-up'!$E:$E,0)))</f>
        <v/>
      </c>
      <c r="D1893" s="236"/>
      <c r="E1893" s="236" t="str">
        <f ca="1">IF(ISERROR($V1893),"",OFFSET('Smelter Look-up'!$D$4,$V1893-4,0)&amp;"")</f>
        <v/>
      </c>
      <c r="F1893" s="236" t="str">
        <f ca="1">IF(ISERROR($V1893),"",OFFSET('Smelter Look-up'!$E$4,$V1893-4,0))</f>
        <v/>
      </c>
      <c r="G1893" s="236" t="str">
        <f ca="1">IF(C1893=$X$4,"Enter smelter details", IF(ISERROR($V1893),"",OFFSET('Smelter Look-up'!$F$4,$V1893-4,0)))</f>
        <v/>
      </c>
      <c r="H1893" s="237" t="str">
        <f ca="1">IF(ISERROR($V1893),"",OFFSET('Smelter Look-up'!$G$4,$V1893-4,0))</f>
        <v/>
      </c>
      <c r="I1893" s="238" t="str">
        <f ca="1">IF(ISERROR($V1893),"",OFFSET('Smelter Look-up'!$H$4,$V1893-4,0))</f>
        <v/>
      </c>
      <c r="J1893" s="238" t="str">
        <f ca="1">IF(ISERROR($V1893),"",OFFSET('Smelter Look-up'!$I$4,$V1893-4,0))</f>
        <v/>
      </c>
      <c r="K1893" s="240"/>
      <c r="L1893" s="240"/>
      <c r="M1893" s="240"/>
      <c r="N1893" s="240"/>
      <c r="O1893" s="240"/>
      <c r="P1893" s="239"/>
      <c r="Q1893" s="241"/>
      <c r="R1893" s="236" t="str">
        <f ca="1">IF(ISERROR($V1893),"",OFFSET('Smelter Look-up'!$C$4,$V1893-4,0)&amp;"")</f>
        <v/>
      </c>
      <c r="S1893" s="250" t="str">
        <f t="shared" ca="1" si="87"/>
        <v/>
      </c>
      <c r="T1893" s="250" t="str">
        <f ca="1">IF(B1893="","",IF(ISERROR(MATCH($J1893,SorP!$B$1:$B$6230,0)),"",INDIRECT("'SorP'!$A$"&amp;MATCH($J1893,SorP!$B$1:$B$6230,0))))</f>
        <v/>
      </c>
      <c r="U1893" s="280"/>
      <c r="V1893" s="281" t="e">
        <f>IF(C1893="",NA(),MATCH($B1893&amp;$C1893,'Smelter Look-up'!$J:$J,0))</f>
        <v>#N/A</v>
      </c>
      <c r="W1893" s="282"/>
      <c r="X1893" s="282">
        <f t="shared" ca="1" si="88"/>
        <v>0</v>
      </c>
      <c r="Y1893" s="282"/>
      <c r="Z1893" s="282"/>
      <c r="AB1893" s="284" t="str">
        <f t="shared" si="89"/>
        <v/>
      </c>
    </row>
    <row r="1894" spans="1:28" s="283" customFormat="1" ht="20.25">
      <c r="A1894" s="235"/>
      <c r="B1894" s="236" t="str">
        <f>IF(LEN(A1894)=0,"",INDEX('Smelter Look-up'!$A:$A,MATCH($A1894,'Smelter Look-up'!$E:$E,0)))</f>
        <v/>
      </c>
      <c r="C1894" s="242" t="str">
        <f>IF(LEN(A1894)=0,"",INDEX('Smelter Look-up'!$C:$C,MATCH($A1894,'Smelter Look-up'!$E:$E,0)))</f>
        <v/>
      </c>
      <c r="D1894" s="236"/>
      <c r="E1894" s="236" t="str">
        <f ca="1">IF(ISERROR($V1894),"",OFFSET('Smelter Look-up'!$D$4,$V1894-4,0)&amp;"")</f>
        <v/>
      </c>
      <c r="F1894" s="236" t="str">
        <f ca="1">IF(ISERROR($V1894),"",OFFSET('Smelter Look-up'!$E$4,$V1894-4,0))</f>
        <v/>
      </c>
      <c r="G1894" s="236" t="str">
        <f ca="1">IF(C1894=$X$4,"Enter smelter details", IF(ISERROR($V1894),"",OFFSET('Smelter Look-up'!$F$4,$V1894-4,0)))</f>
        <v/>
      </c>
      <c r="H1894" s="237" t="str">
        <f ca="1">IF(ISERROR($V1894),"",OFFSET('Smelter Look-up'!$G$4,$V1894-4,0))</f>
        <v/>
      </c>
      <c r="I1894" s="238" t="str">
        <f ca="1">IF(ISERROR($V1894),"",OFFSET('Smelter Look-up'!$H$4,$V1894-4,0))</f>
        <v/>
      </c>
      <c r="J1894" s="238" t="str">
        <f ca="1">IF(ISERROR($V1894),"",OFFSET('Smelter Look-up'!$I$4,$V1894-4,0))</f>
        <v/>
      </c>
      <c r="K1894" s="240"/>
      <c r="L1894" s="240"/>
      <c r="M1894" s="240"/>
      <c r="N1894" s="240"/>
      <c r="O1894" s="240"/>
      <c r="P1894" s="239"/>
      <c r="Q1894" s="241"/>
      <c r="R1894" s="236" t="str">
        <f ca="1">IF(ISERROR($V1894),"",OFFSET('Smelter Look-up'!$C$4,$V1894-4,0)&amp;"")</f>
        <v/>
      </c>
      <c r="S1894" s="250" t="str">
        <f t="shared" ca="1" si="87"/>
        <v/>
      </c>
      <c r="T1894" s="250" t="str">
        <f ca="1">IF(B1894="","",IF(ISERROR(MATCH($J1894,SorP!$B$1:$B$6230,0)),"",INDIRECT("'SorP'!$A$"&amp;MATCH($J1894,SorP!$B$1:$B$6230,0))))</f>
        <v/>
      </c>
      <c r="U1894" s="280"/>
      <c r="V1894" s="281" t="e">
        <f>IF(C1894="",NA(),MATCH($B1894&amp;$C1894,'Smelter Look-up'!$J:$J,0))</f>
        <v>#N/A</v>
      </c>
      <c r="W1894" s="282"/>
      <c r="X1894" s="282">
        <f t="shared" ca="1" si="88"/>
        <v>0</v>
      </c>
      <c r="Y1894" s="282"/>
      <c r="Z1894" s="282"/>
      <c r="AB1894" s="284" t="str">
        <f t="shared" si="89"/>
        <v/>
      </c>
    </row>
    <row r="1895" spans="1:28" s="283" customFormat="1" ht="20.25">
      <c r="A1895" s="235"/>
      <c r="B1895" s="236" t="str">
        <f>IF(LEN(A1895)=0,"",INDEX('Smelter Look-up'!$A:$A,MATCH($A1895,'Smelter Look-up'!$E:$E,0)))</f>
        <v/>
      </c>
      <c r="C1895" s="242" t="str">
        <f>IF(LEN(A1895)=0,"",INDEX('Smelter Look-up'!$C:$C,MATCH($A1895,'Smelter Look-up'!$E:$E,0)))</f>
        <v/>
      </c>
      <c r="D1895" s="236"/>
      <c r="E1895" s="236" t="str">
        <f ca="1">IF(ISERROR($V1895),"",OFFSET('Smelter Look-up'!$D$4,$V1895-4,0)&amp;"")</f>
        <v/>
      </c>
      <c r="F1895" s="236" t="str">
        <f ca="1">IF(ISERROR($V1895),"",OFFSET('Smelter Look-up'!$E$4,$V1895-4,0))</f>
        <v/>
      </c>
      <c r="G1895" s="236" t="str">
        <f ca="1">IF(C1895=$X$4,"Enter smelter details", IF(ISERROR($V1895),"",OFFSET('Smelter Look-up'!$F$4,$V1895-4,0)))</f>
        <v/>
      </c>
      <c r="H1895" s="237" t="str">
        <f ca="1">IF(ISERROR($V1895),"",OFFSET('Smelter Look-up'!$G$4,$V1895-4,0))</f>
        <v/>
      </c>
      <c r="I1895" s="238" t="str">
        <f ca="1">IF(ISERROR($V1895),"",OFFSET('Smelter Look-up'!$H$4,$V1895-4,0))</f>
        <v/>
      </c>
      <c r="J1895" s="238" t="str">
        <f ca="1">IF(ISERROR($V1895),"",OFFSET('Smelter Look-up'!$I$4,$V1895-4,0))</f>
        <v/>
      </c>
      <c r="K1895" s="240"/>
      <c r="L1895" s="240"/>
      <c r="M1895" s="240"/>
      <c r="N1895" s="240"/>
      <c r="O1895" s="240"/>
      <c r="P1895" s="239"/>
      <c r="Q1895" s="241"/>
      <c r="R1895" s="236" t="str">
        <f ca="1">IF(ISERROR($V1895),"",OFFSET('Smelter Look-up'!$C$4,$V1895-4,0)&amp;"")</f>
        <v/>
      </c>
      <c r="S1895" s="250" t="str">
        <f t="shared" ca="1" si="87"/>
        <v/>
      </c>
      <c r="T1895" s="250" t="str">
        <f ca="1">IF(B1895="","",IF(ISERROR(MATCH($J1895,SorP!$B$1:$B$6230,0)),"",INDIRECT("'SorP'!$A$"&amp;MATCH($J1895,SorP!$B$1:$B$6230,0))))</f>
        <v/>
      </c>
      <c r="U1895" s="280"/>
      <c r="V1895" s="281" t="e">
        <f>IF(C1895="",NA(),MATCH($B1895&amp;$C1895,'Smelter Look-up'!$J:$J,0))</f>
        <v>#N/A</v>
      </c>
      <c r="W1895" s="282"/>
      <c r="X1895" s="282">
        <f t="shared" ca="1" si="88"/>
        <v>0</v>
      </c>
      <c r="Y1895" s="282"/>
      <c r="Z1895" s="282"/>
      <c r="AB1895" s="284" t="str">
        <f t="shared" si="89"/>
        <v/>
      </c>
    </row>
    <row r="1896" spans="1:28" s="283" customFormat="1" ht="20.25">
      <c r="A1896" s="235"/>
      <c r="B1896" s="236" t="str">
        <f>IF(LEN(A1896)=0,"",INDEX('Smelter Look-up'!$A:$A,MATCH($A1896,'Smelter Look-up'!$E:$E,0)))</f>
        <v/>
      </c>
      <c r="C1896" s="242" t="str">
        <f>IF(LEN(A1896)=0,"",INDEX('Smelter Look-up'!$C:$C,MATCH($A1896,'Smelter Look-up'!$E:$E,0)))</f>
        <v/>
      </c>
      <c r="D1896" s="236"/>
      <c r="E1896" s="236" t="str">
        <f ca="1">IF(ISERROR($V1896),"",OFFSET('Smelter Look-up'!$D$4,$V1896-4,0)&amp;"")</f>
        <v/>
      </c>
      <c r="F1896" s="236" t="str">
        <f ca="1">IF(ISERROR($V1896),"",OFFSET('Smelter Look-up'!$E$4,$V1896-4,0))</f>
        <v/>
      </c>
      <c r="G1896" s="236" t="str">
        <f ca="1">IF(C1896=$X$4,"Enter smelter details", IF(ISERROR($V1896),"",OFFSET('Smelter Look-up'!$F$4,$V1896-4,0)))</f>
        <v/>
      </c>
      <c r="H1896" s="237" t="str">
        <f ca="1">IF(ISERROR($V1896),"",OFFSET('Smelter Look-up'!$G$4,$V1896-4,0))</f>
        <v/>
      </c>
      <c r="I1896" s="238" t="str">
        <f ca="1">IF(ISERROR($V1896),"",OFFSET('Smelter Look-up'!$H$4,$V1896-4,0))</f>
        <v/>
      </c>
      <c r="J1896" s="238" t="str">
        <f ca="1">IF(ISERROR($V1896),"",OFFSET('Smelter Look-up'!$I$4,$V1896-4,0))</f>
        <v/>
      </c>
      <c r="K1896" s="240"/>
      <c r="L1896" s="240"/>
      <c r="M1896" s="240"/>
      <c r="N1896" s="240"/>
      <c r="O1896" s="240"/>
      <c r="P1896" s="239"/>
      <c r="Q1896" s="241"/>
      <c r="R1896" s="236" t="str">
        <f ca="1">IF(ISERROR($V1896),"",OFFSET('Smelter Look-up'!$C$4,$V1896-4,0)&amp;"")</f>
        <v/>
      </c>
      <c r="S1896" s="250" t="str">
        <f t="shared" ca="1" si="87"/>
        <v/>
      </c>
      <c r="T1896" s="250" t="str">
        <f ca="1">IF(B1896="","",IF(ISERROR(MATCH($J1896,SorP!$B$1:$B$6230,0)),"",INDIRECT("'SorP'!$A$"&amp;MATCH($J1896,SorP!$B$1:$B$6230,0))))</f>
        <v/>
      </c>
      <c r="U1896" s="280"/>
      <c r="V1896" s="281" t="e">
        <f>IF(C1896="",NA(),MATCH($B1896&amp;$C1896,'Smelter Look-up'!$J:$J,0))</f>
        <v>#N/A</v>
      </c>
      <c r="W1896" s="282"/>
      <c r="X1896" s="282">
        <f t="shared" ca="1" si="88"/>
        <v>0</v>
      </c>
      <c r="Y1896" s="282"/>
      <c r="Z1896" s="282"/>
      <c r="AB1896" s="284" t="str">
        <f t="shared" si="89"/>
        <v/>
      </c>
    </row>
    <row r="1897" spans="1:28" s="283" customFormat="1" ht="20.25">
      <c r="A1897" s="235"/>
      <c r="B1897" s="236" t="str">
        <f>IF(LEN(A1897)=0,"",INDEX('Smelter Look-up'!$A:$A,MATCH($A1897,'Smelter Look-up'!$E:$E,0)))</f>
        <v/>
      </c>
      <c r="C1897" s="242" t="str">
        <f>IF(LEN(A1897)=0,"",INDEX('Smelter Look-up'!$C:$C,MATCH($A1897,'Smelter Look-up'!$E:$E,0)))</f>
        <v/>
      </c>
      <c r="D1897" s="236"/>
      <c r="E1897" s="236" t="str">
        <f ca="1">IF(ISERROR($V1897),"",OFFSET('Smelter Look-up'!$D$4,$V1897-4,0)&amp;"")</f>
        <v/>
      </c>
      <c r="F1897" s="236" t="str">
        <f ca="1">IF(ISERROR($V1897),"",OFFSET('Smelter Look-up'!$E$4,$V1897-4,0))</f>
        <v/>
      </c>
      <c r="G1897" s="236" t="str">
        <f ca="1">IF(C1897=$X$4,"Enter smelter details", IF(ISERROR($V1897),"",OFFSET('Smelter Look-up'!$F$4,$V1897-4,0)))</f>
        <v/>
      </c>
      <c r="H1897" s="237" t="str">
        <f ca="1">IF(ISERROR($V1897),"",OFFSET('Smelter Look-up'!$G$4,$V1897-4,0))</f>
        <v/>
      </c>
      <c r="I1897" s="238" t="str">
        <f ca="1">IF(ISERROR($V1897),"",OFFSET('Smelter Look-up'!$H$4,$V1897-4,0))</f>
        <v/>
      </c>
      <c r="J1897" s="238" t="str">
        <f ca="1">IF(ISERROR($V1897),"",OFFSET('Smelter Look-up'!$I$4,$V1897-4,0))</f>
        <v/>
      </c>
      <c r="K1897" s="240"/>
      <c r="L1897" s="240"/>
      <c r="M1897" s="240"/>
      <c r="N1897" s="240"/>
      <c r="O1897" s="240"/>
      <c r="P1897" s="239"/>
      <c r="Q1897" s="241"/>
      <c r="R1897" s="236" t="str">
        <f ca="1">IF(ISERROR($V1897),"",OFFSET('Smelter Look-up'!$C$4,$V1897-4,0)&amp;"")</f>
        <v/>
      </c>
      <c r="S1897" s="250" t="str">
        <f t="shared" ca="1" si="87"/>
        <v/>
      </c>
      <c r="T1897" s="250" t="str">
        <f ca="1">IF(B1897="","",IF(ISERROR(MATCH($J1897,SorP!$B$1:$B$6230,0)),"",INDIRECT("'SorP'!$A$"&amp;MATCH($J1897,SorP!$B$1:$B$6230,0))))</f>
        <v/>
      </c>
      <c r="U1897" s="280"/>
      <c r="V1897" s="281" t="e">
        <f>IF(C1897="",NA(),MATCH($B1897&amp;$C1897,'Smelter Look-up'!$J:$J,0))</f>
        <v>#N/A</v>
      </c>
      <c r="W1897" s="282"/>
      <c r="X1897" s="282">
        <f t="shared" ca="1" si="88"/>
        <v>0</v>
      </c>
      <c r="Y1897" s="282"/>
      <c r="Z1897" s="282"/>
      <c r="AB1897" s="284" t="str">
        <f t="shared" si="89"/>
        <v/>
      </c>
    </row>
    <row r="1898" spans="1:28" s="283" customFormat="1" ht="20.25">
      <c r="A1898" s="235"/>
      <c r="B1898" s="236" t="str">
        <f>IF(LEN(A1898)=0,"",INDEX('Smelter Look-up'!$A:$A,MATCH($A1898,'Smelter Look-up'!$E:$E,0)))</f>
        <v/>
      </c>
      <c r="C1898" s="242" t="str">
        <f>IF(LEN(A1898)=0,"",INDEX('Smelter Look-up'!$C:$C,MATCH($A1898,'Smelter Look-up'!$E:$E,0)))</f>
        <v/>
      </c>
      <c r="D1898" s="236"/>
      <c r="E1898" s="236" t="str">
        <f ca="1">IF(ISERROR($V1898),"",OFFSET('Smelter Look-up'!$D$4,$V1898-4,0)&amp;"")</f>
        <v/>
      </c>
      <c r="F1898" s="236" t="str">
        <f ca="1">IF(ISERROR($V1898),"",OFFSET('Smelter Look-up'!$E$4,$V1898-4,0))</f>
        <v/>
      </c>
      <c r="G1898" s="236" t="str">
        <f ca="1">IF(C1898=$X$4,"Enter smelter details", IF(ISERROR($V1898),"",OFFSET('Smelter Look-up'!$F$4,$V1898-4,0)))</f>
        <v/>
      </c>
      <c r="H1898" s="237" t="str">
        <f ca="1">IF(ISERROR($V1898),"",OFFSET('Smelter Look-up'!$G$4,$V1898-4,0))</f>
        <v/>
      </c>
      <c r="I1898" s="238" t="str">
        <f ca="1">IF(ISERROR($V1898),"",OFFSET('Smelter Look-up'!$H$4,$V1898-4,0))</f>
        <v/>
      </c>
      <c r="J1898" s="238" t="str">
        <f ca="1">IF(ISERROR($V1898),"",OFFSET('Smelter Look-up'!$I$4,$V1898-4,0))</f>
        <v/>
      </c>
      <c r="K1898" s="240"/>
      <c r="L1898" s="240"/>
      <c r="M1898" s="240"/>
      <c r="N1898" s="240"/>
      <c r="O1898" s="240"/>
      <c r="P1898" s="239"/>
      <c r="Q1898" s="241"/>
      <c r="R1898" s="236" t="str">
        <f ca="1">IF(ISERROR($V1898),"",OFFSET('Smelter Look-up'!$C$4,$V1898-4,0)&amp;"")</f>
        <v/>
      </c>
      <c r="S1898" s="250" t="str">
        <f t="shared" ca="1" si="87"/>
        <v/>
      </c>
      <c r="T1898" s="250" t="str">
        <f ca="1">IF(B1898="","",IF(ISERROR(MATCH($J1898,SorP!$B$1:$B$6230,0)),"",INDIRECT("'SorP'!$A$"&amp;MATCH($J1898,SorP!$B$1:$B$6230,0))))</f>
        <v/>
      </c>
      <c r="U1898" s="280"/>
      <c r="V1898" s="281" t="e">
        <f>IF(C1898="",NA(),MATCH($B1898&amp;$C1898,'Smelter Look-up'!$J:$J,0))</f>
        <v>#N/A</v>
      </c>
      <c r="W1898" s="282"/>
      <c r="X1898" s="282">
        <f t="shared" ca="1" si="88"/>
        <v>0</v>
      </c>
      <c r="Y1898" s="282"/>
      <c r="Z1898" s="282"/>
      <c r="AB1898" s="284" t="str">
        <f t="shared" si="89"/>
        <v/>
      </c>
    </row>
    <row r="1899" spans="1:28" s="283" customFormat="1" ht="20.25">
      <c r="A1899" s="235"/>
      <c r="B1899" s="236" t="str">
        <f>IF(LEN(A1899)=0,"",INDEX('Smelter Look-up'!$A:$A,MATCH($A1899,'Smelter Look-up'!$E:$E,0)))</f>
        <v/>
      </c>
      <c r="C1899" s="242" t="str">
        <f>IF(LEN(A1899)=0,"",INDEX('Smelter Look-up'!$C:$C,MATCH($A1899,'Smelter Look-up'!$E:$E,0)))</f>
        <v/>
      </c>
      <c r="D1899" s="236"/>
      <c r="E1899" s="236" t="str">
        <f ca="1">IF(ISERROR($V1899),"",OFFSET('Smelter Look-up'!$D$4,$V1899-4,0)&amp;"")</f>
        <v/>
      </c>
      <c r="F1899" s="236" t="str">
        <f ca="1">IF(ISERROR($V1899),"",OFFSET('Smelter Look-up'!$E$4,$V1899-4,0))</f>
        <v/>
      </c>
      <c r="G1899" s="236" t="str">
        <f ca="1">IF(C1899=$X$4,"Enter smelter details", IF(ISERROR($V1899),"",OFFSET('Smelter Look-up'!$F$4,$V1899-4,0)))</f>
        <v/>
      </c>
      <c r="H1899" s="237" t="str">
        <f ca="1">IF(ISERROR($V1899),"",OFFSET('Smelter Look-up'!$G$4,$V1899-4,0))</f>
        <v/>
      </c>
      <c r="I1899" s="238" t="str">
        <f ca="1">IF(ISERROR($V1899),"",OFFSET('Smelter Look-up'!$H$4,$V1899-4,0))</f>
        <v/>
      </c>
      <c r="J1899" s="238" t="str">
        <f ca="1">IF(ISERROR($V1899),"",OFFSET('Smelter Look-up'!$I$4,$V1899-4,0))</f>
        <v/>
      </c>
      <c r="K1899" s="240"/>
      <c r="L1899" s="240"/>
      <c r="M1899" s="240"/>
      <c r="N1899" s="240"/>
      <c r="O1899" s="240"/>
      <c r="P1899" s="239"/>
      <c r="Q1899" s="241"/>
      <c r="R1899" s="236" t="str">
        <f ca="1">IF(ISERROR($V1899),"",OFFSET('Smelter Look-up'!$C$4,$V1899-4,0)&amp;"")</f>
        <v/>
      </c>
      <c r="S1899" s="250" t="str">
        <f t="shared" ca="1" si="87"/>
        <v/>
      </c>
      <c r="T1899" s="250" t="str">
        <f ca="1">IF(B1899="","",IF(ISERROR(MATCH($J1899,SorP!$B$1:$B$6230,0)),"",INDIRECT("'SorP'!$A$"&amp;MATCH($J1899,SorP!$B$1:$B$6230,0))))</f>
        <v/>
      </c>
      <c r="U1899" s="280"/>
      <c r="V1899" s="281" t="e">
        <f>IF(C1899="",NA(),MATCH($B1899&amp;$C1899,'Smelter Look-up'!$J:$J,0))</f>
        <v>#N/A</v>
      </c>
      <c r="W1899" s="282"/>
      <c r="X1899" s="282">
        <f t="shared" ca="1" si="88"/>
        <v>0</v>
      </c>
      <c r="Y1899" s="282"/>
      <c r="Z1899" s="282"/>
      <c r="AB1899" s="284" t="str">
        <f t="shared" si="89"/>
        <v/>
      </c>
    </row>
    <row r="1900" spans="1:28" s="283" customFormat="1" ht="20.25">
      <c r="A1900" s="235"/>
      <c r="B1900" s="236" t="str">
        <f>IF(LEN(A1900)=0,"",INDEX('Smelter Look-up'!$A:$A,MATCH($A1900,'Smelter Look-up'!$E:$E,0)))</f>
        <v/>
      </c>
      <c r="C1900" s="242" t="str">
        <f>IF(LEN(A1900)=0,"",INDEX('Smelter Look-up'!$C:$C,MATCH($A1900,'Smelter Look-up'!$E:$E,0)))</f>
        <v/>
      </c>
      <c r="D1900" s="236"/>
      <c r="E1900" s="236" t="str">
        <f ca="1">IF(ISERROR($V1900),"",OFFSET('Smelter Look-up'!$D$4,$V1900-4,0)&amp;"")</f>
        <v/>
      </c>
      <c r="F1900" s="236" t="str">
        <f ca="1">IF(ISERROR($V1900),"",OFFSET('Smelter Look-up'!$E$4,$V1900-4,0))</f>
        <v/>
      </c>
      <c r="G1900" s="236" t="str">
        <f ca="1">IF(C1900=$X$4,"Enter smelter details", IF(ISERROR($V1900),"",OFFSET('Smelter Look-up'!$F$4,$V1900-4,0)))</f>
        <v/>
      </c>
      <c r="H1900" s="237" t="str">
        <f ca="1">IF(ISERROR($V1900),"",OFFSET('Smelter Look-up'!$G$4,$V1900-4,0))</f>
        <v/>
      </c>
      <c r="I1900" s="238" t="str">
        <f ca="1">IF(ISERROR($V1900),"",OFFSET('Smelter Look-up'!$H$4,$V1900-4,0))</f>
        <v/>
      </c>
      <c r="J1900" s="238" t="str">
        <f ca="1">IF(ISERROR($V1900),"",OFFSET('Smelter Look-up'!$I$4,$V1900-4,0))</f>
        <v/>
      </c>
      <c r="K1900" s="240"/>
      <c r="L1900" s="240"/>
      <c r="M1900" s="240"/>
      <c r="N1900" s="240"/>
      <c r="O1900" s="240"/>
      <c r="P1900" s="239"/>
      <c r="Q1900" s="241"/>
      <c r="R1900" s="236" t="str">
        <f ca="1">IF(ISERROR($V1900),"",OFFSET('Smelter Look-up'!$C$4,$V1900-4,0)&amp;"")</f>
        <v/>
      </c>
      <c r="S1900" s="250" t="str">
        <f t="shared" ca="1" si="87"/>
        <v/>
      </c>
      <c r="T1900" s="250" t="str">
        <f ca="1">IF(B1900="","",IF(ISERROR(MATCH($J1900,SorP!$B$1:$B$6230,0)),"",INDIRECT("'SorP'!$A$"&amp;MATCH($J1900,SorP!$B$1:$B$6230,0))))</f>
        <v/>
      </c>
      <c r="U1900" s="280"/>
      <c r="V1900" s="281" t="e">
        <f>IF(C1900="",NA(),MATCH($B1900&amp;$C1900,'Smelter Look-up'!$J:$J,0))</f>
        <v>#N/A</v>
      </c>
      <c r="W1900" s="282"/>
      <c r="X1900" s="282">
        <f t="shared" ca="1" si="88"/>
        <v>0</v>
      </c>
      <c r="Y1900" s="282"/>
      <c r="Z1900" s="282"/>
      <c r="AB1900" s="284" t="str">
        <f t="shared" si="89"/>
        <v/>
      </c>
    </row>
    <row r="1901" spans="1:28" s="283" customFormat="1" ht="20.25">
      <c r="A1901" s="235"/>
      <c r="B1901" s="236" t="str">
        <f>IF(LEN(A1901)=0,"",INDEX('Smelter Look-up'!$A:$A,MATCH($A1901,'Smelter Look-up'!$E:$E,0)))</f>
        <v/>
      </c>
      <c r="C1901" s="242" t="str">
        <f>IF(LEN(A1901)=0,"",INDEX('Smelter Look-up'!$C:$C,MATCH($A1901,'Smelter Look-up'!$E:$E,0)))</f>
        <v/>
      </c>
      <c r="D1901" s="236"/>
      <c r="E1901" s="236" t="str">
        <f ca="1">IF(ISERROR($V1901),"",OFFSET('Smelter Look-up'!$D$4,$V1901-4,0)&amp;"")</f>
        <v/>
      </c>
      <c r="F1901" s="236" t="str">
        <f ca="1">IF(ISERROR($V1901),"",OFFSET('Smelter Look-up'!$E$4,$V1901-4,0))</f>
        <v/>
      </c>
      <c r="G1901" s="236" t="str">
        <f ca="1">IF(C1901=$X$4,"Enter smelter details", IF(ISERROR($V1901),"",OFFSET('Smelter Look-up'!$F$4,$V1901-4,0)))</f>
        <v/>
      </c>
      <c r="H1901" s="237" t="str">
        <f ca="1">IF(ISERROR($V1901),"",OFFSET('Smelter Look-up'!$G$4,$V1901-4,0))</f>
        <v/>
      </c>
      <c r="I1901" s="238" t="str">
        <f ca="1">IF(ISERROR($V1901),"",OFFSET('Smelter Look-up'!$H$4,$V1901-4,0))</f>
        <v/>
      </c>
      <c r="J1901" s="238" t="str">
        <f ca="1">IF(ISERROR($V1901),"",OFFSET('Smelter Look-up'!$I$4,$V1901-4,0))</f>
        <v/>
      </c>
      <c r="K1901" s="240"/>
      <c r="L1901" s="240"/>
      <c r="M1901" s="240"/>
      <c r="N1901" s="240"/>
      <c r="O1901" s="240"/>
      <c r="P1901" s="239"/>
      <c r="Q1901" s="241"/>
      <c r="R1901" s="236" t="str">
        <f ca="1">IF(ISERROR($V1901),"",OFFSET('Smelter Look-up'!$C$4,$V1901-4,0)&amp;"")</f>
        <v/>
      </c>
      <c r="S1901" s="250" t="str">
        <f t="shared" ca="1" si="87"/>
        <v/>
      </c>
      <c r="T1901" s="250" t="str">
        <f ca="1">IF(B1901="","",IF(ISERROR(MATCH($J1901,SorP!$B$1:$B$6230,0)),"",INDIRECT("'SorP'!$A$"&amp;MATCH($J1901,SorP!$B$1:$B$6230,0))))</f>
        <v/>
      </c>
      <c r="U1901" s="280"/>
      <c r="V1901" s="281" t="e">
        <f>IF(C1901="",NA(),MATCH($B1901&amp;$C1901,'Smelter Look-up'!$J:$J,0))</f>
        <v>#N/A</v>
      </c>
      <c r="W1901" s="282"/>
      <c r="X1901" s="282">
        <f t="shared" ca="1" si="88"/>
        <v>0</v>
      </c>
      <c r="Y1901" s="282"/>
      <c r="Z1901" s="282"/>
      <c r="AB1901" s="284" t="str">
        <f t="shared" si="89"/>
        <v/>
      </c>
    </row>
    <row r="1902" spans="1:28" s="283" customFormat="1" ht="20.25">
      <c r="A1902" s="235"/>
      <c r="B1902" s="236" t="str">
        <f>IF(LEN(A1902)=0,"",INDEX('Smelter Look-up'!$A:$A,MATCH($A1902,'Smelter Look-up'!$E:$E,0)))</f>
        <v/>
      </c>
      <c r="C1902" s="242" t="str">
        <f>IF(LEN(A1902)=0,"",INDEX('Smelter Look-up'!$C:$C,MATCH($A1902,'Smelter Look-up'!$E:$E,0)))</f>
        <v/>
      </c>
      <c r="D1902" s="236"/>
      <c r="E1902" s="236" t="str">
        <f ca="1">IF(ISERROR($V1902),"",OFFSET('Smelter Look-up'!$D$4,$V1902-4,0)&amp;"")</f>
        <v/>
      </c>
      <c r="F1902" s="236" t="str">
        <f ca="1">IF(ISERROR($V1902),"",OFFSET('Smelter Look-up'!$E$4,$V1902-4,0))</f>
        <v/>
      </c>
      <c r="G1902" s="236" t="str">
        <f ca="1">IF(C1902=$X$4,"Enter smelter details", IF(ISERROR($V1902),"",OFFSET('Smelter Look-up'!$F$4,$V1902-4,0)))</f>
        <v/>
      </c>
      <c r="H1902" s="237" t="str">
        <f ca="1">IF(ISERROR($V1902),"",OFFSET('Smelter Look-up'!$G$4,$V1902-4,0))</f>
        <v/>
      </c>
      <c r="I1902" s="238" t="str">
        <f ca="1">IF(ISERROR($V1902),"",OFFSET('Smelter Look-up'!$H$4,$V1902-4,0))</f>
        <v/>
      </c>
      <c r="J1902" s="238" t="str">
        <f ca="1">IF(ISERROR($V1902),"",OFFSET('Smelter Look-up'!$I$4,$V1902-4,0))</f>
        <v/>
      </c>
      <c r="K1902" s="240"/>
      <c r="L1902" s="240"/>
      <c r="M1902" s="240"/>
      <c r="N1902" s="240"/>
      <c r="O1902" s="240"/>
      <c r="P1902" s="239"/>
      <c r="Q1902" s="241"/>
      <c r="R1902" s="236" t="str">
        <f ca="1">IF(ISERROR($V1902),"",OFFSET('Smelter Look-up'!$C$4,$V1902-4,0)&amp;"")</f>
        <v/>
      </c>
      <c r="S1902" s="250" t="str">
        <f t="shared" ca="1" si="87"/>
        <v/>
      </c>
      <c r="T1902" s="250" t="str">
        <f ca="1">IF(B1902="","",IF(ISERROR(MATCH($J1902,SorP!$B$1:$B$6230,0)),"",INDIRECT("'SorP'!$A$"&amp;MATCH($J1902,SorP!$B$1:$B$6230,0))))</f>
        <v/>
      </c>
      <c r="U1902" s="280"/>
      <c r="V1902" s="281" t="e">
        <f>IF(C1902="",NA(),MATCH($B1902&amp;$C1902,'Smelter Look-up'!$J:$J,0))</f>
        <v>#N/A</v>
      </c>
      <c r="W1902" s="282"/>
      <c r="X1902" s="282">
        <f t="shared" ca="1" si="88"/>
        <v>0</v>
      </c>
      <c r="Y1902" s="282"/>
      <c r="Z1902" s="282"/>
      <c r="AB1902" s="284" t="str">
        <f t="shared" si="89"/>
        <v/>
      </c>
    </row>
    <row r="1903" spans="1:28" s="283" customFormat="1" ht="20.25">
      <c r="A1903" s="235"/>
      <c r="B1903" s="236" t="str">
        <f>IF(LEN(A1903)=0,"",INDEX('Smelter Look-up'!$A:$A,MATCH($A1903,'Smelter Look-up'!$E:$E,0)))</f>
        <v/>
      </c>
      <c r="C1903" s="242" t="str">
        <f>IF(LEN(A1903)=0,"",INDEX('Smelter Look-up'!$C:$C,MATCH($A1903,'Smelter Look-up'!$E:$E,0)))</f>
        <v/>
      </c>
      <c r="D1903" s="236"/>
      <c r="E1903" s="236" t="str">
        <f ca="1">IF(ISERROR($V1903),"",OFFSET('Smelter Look-up'!$D$4,$V1903-4,0)&amp;"")</f>
        <v/>
      </c>
      <c r="F1903" s="236" t="str">
        <f ca="1">IF(ISERROR($V1903),"",OFFSET('Smelter Look-up'!$E$4,$V1903-4,0))</f>
        <v/>
      </c>
      <c r="G1903" s="236" t="str">
        <f ca="1">IF(C1903=$X$4,"Enter smelter details", IF(ISERROR($V1903),"",OFFSET('Smelter Look-up'!$F$4,$V1903-4,0)))</f>
        <v/>
      </c>
      <c r="H1903" s="237" t="str">
        <f ca="1">IF(ISERROR($V1903),"",OFFSET('Smelter Look-up'!$G$4,$V1903-4,0))</f>
        <v/>
      </c>
      <c r="I1903" s="238" t="str">
        <f ca="1">IF(ISERROR($V1903),"",OFFSET('Smelter Look-up'!$H$4,$V1903-4,0))</f>
        <v/>
      </c>
      <c r="J1903" s="238" t="str">
        <f ca="1">IF(ISERROR($V1903),"",OFFSET('Smelter Look-up'!$I$4,$V1903-4,0))</f>
        <v/>
      </c>
      <c r="K1903" s="240"/>
      <c r="L1903" s="240"/>
      <c r="M1903" s="240"/>
      <c r="N1903" s="240"/>
      <c r="O1903" s="240"/>
      <c r="P1903" s="239"/>
      <c r="Q1903" s="241"/>
      <c r="R1903" s="236" t="str">
        <f ca="1">IF(ISERROR($V1903),"",OFFSET('Smelter Look-up'!$C$4,$V1903-4,0)&amp;"")</f>
        <v/>
      </c>
      <c r="S1903" s="250" t="str">
        <f t="shared" ca="1" si="87"/>
        <v/>
      </c>
      <c r="T1903" s="250" t="str">
        <f ca="1">IF(B1903="","",IF(ISERROR(MATCH($J1903,SorP!$B$1:$B$6230,0)),"",INDIRECT("'SorP'!$A$"&amp;MATCH($J1903,SorP!$B$1:$B$6230,0))))</f>
        <v/>
      </c>
      <c r="U1903" s="280"/>
      <c r="V1903" s="281" t="e">
        <f>IF(C1903="",NA(),MATCH($B1903&amp;$C1903,'Smelter Look-up'!$J:$J,0))</f>
        <v>#N/A</v>
      </c>
      <c r="W1903" s="282"/>
      <c r="X1903" s="282">
        <f t="shared" ca="1" si="88"/>
        <v>0</v>
      </c>
      <c r="Y1903" s="282"/>
      <c r="Z1903" s="282"/>
      <c r="AB1903" s="284" t="str">
        <f t="shared" si="89"/>
        <v/>
      </c>
    </row>
    <row r="1904" spans="1:28" s="283" customFormat="1" ht="20.25">
      <c r="A1904" s="235"/>
      <c r="B1904" s="236" t="str">
        <f>IF(LEN(A1904)=0,"",INDEX('Smelter Look-up'!$A:$A,MATCH($A1904,'Smelter Look-up'!$E:$E,0)))</f>
        <v/>
      </c>
      <c r="C1904" s="242" t="str">
        <f>IF(LEN(A1904)=0,"",INDEX('Smelter Look-up'!$C:$C,MATCH($A1904,'Smelter Look-up'!$E:$E,0)))</f>
        <v/>
      </c>
      <c r="D1904" s="236"/>
      <c r="E1904" s="236" t="str">
        <f ca="1">IF(ISERROR($V1904),"",OFFSET('Smelter Look-up'!$D$4,$V1904-4,0)&amp;"")</f>
        <v/>
      </c>
      <c r="F1904" s="236" t="str">
        <f ca="1">IF(ISERROR($V1904),"",OFFSET('Smelter Look-up'!$E$4,$V1904-4,0))</f>
        <v/>
      </c>
      <c r="G1904" s="236" t="str">
        <f ca="1">IF(C1904=$X$4,"Enter smelter details", IF(ISERROR($V1904),"",OFFSET('Smelter Look-up'!$F$4,$V1904-4,0)))</f>
        <v/>
      </c>
      <c r="H1904" s="237" t="str">
        <f ca="1">IF(ISERROR($V1904),"",OFFSET('Smelter Look-up'!$G$4,$V1904-4,0))</f>
        <v/>
      </c>
      <c r="I1904" s="238" t="str">
        <f ca="1">IF(ISERROR($V1904),"",OFFSET('Smelter Look-up'!$H$4,$V1904-4,0))</f>
        <v/>
      </c>
      <c r="J1904" s="238" t="str">
        <f ca="1">IF(ISERROR($V1904),"",OFFSET('Smelter Look-up'!$I$4,$V1904-4,0))</f>
        <v/>
      </c>
      <c r="K1904" s="240"/>
      <c r="L1904" s="240"/>
      <c r="M1904" s="240"/>
      <c r="N1904" s="240"/>
      <c r="O1904" s="240"/>
      <c r="P1904" s="239"/>
      <c r="Q1904" s="241"/>
      <c r="R1904" s="236" t="str">
        <f ca="1">IF(ISERROR($V1904),"",OFFSET('Smelter Look-up'!$C$4,$V1904-4,0)&amp;"")</f>
        <v/>
      </c>
      <c r="S1904" s="250" t="str">
        <f t="shared" ca="1" si="87"/>
        <v/>
      </c>
      <c r="T1904" s="250" t="str">
        <f ca="1">IF(B1904="","",IF(ISERROR(MATCH($J1904,SorP!$B$1:$B$6230,0)),"",INDIRECT("'SorP'!$A$"&amp;MATCH($J1904,SorP!$B$1:$B$6230,0))))</f>
        <v/>
      </c>
      <c r="U1904" s="280"/>
      <c r="V1904" s="281" t="e">
        <f>IF(C1904="",NA(),MATCH($B1904&amp;$C1904,'Smelter Look-up'!$J:$J,0))</f>
        <v>#N/A</v>
      </c>
      <c r="W1904" s="282"/>
      <c r="X1904" s="282">
        <f t="shared" ca="1" si="88"/>
        <v>0</v>
      </c>
      <c r="Y1904" s="282"/>
      <c r="Z1904" s="282"/>
      <c r="AB1904" s="284" t="str">
        <f t="shared" si="89"/>
        <v/>
      </c>
    </row>
    <row r="1905" spans="1:28" s="283" customFormat="1" ht="20.25">
      <c r="A1905" s="235"/>
      <c r="B1905" s="236" t="str">
        <f>IF(LEN(A1905)=0,"",INDEX('Smelter Look-up'!$A:$A,MATCH($A1905,'Smelter Look-up'!$E:$E,0)))</f>
        <v/>
      </c>
      <c r="C1905" s="242" t="str">
        <f>IF(LEN(A1905)=0,"",INDEX('Smelter Look-up'!$C:$C,MATCH($A1905,'Smelter Look-up'!$E:$E,0)))</f>
        <v/>
      </c>
      <c r="D1905" s="236"/>
      <c r="E1905" s="236" t="str">
        <f ca="1">IF(ISERROR($V1905),"",OFFSET('Smelter Look-up'!$D$4,$V1905-4,0)&amp;"")</f>
        <v/>
      </c>
      <c r="F1905" s="236" t="str">
        <f ca="1">IF(ISERROR($V1905),"",OFFSET('Smelter Look-up'!$E$4,$V1905-4,0))</f>
        <v/>
      </c>
      <c r="G1905" s="236" t="str">
        <f ca="1">IF(C1905=$X$4,"Enter smelter details", IF(ISERROR($V1905),"",OFFSET('Smelter Look-up'!$F$4,$V1905-4,0)))</f>
        <v/>
      </c>
      <c r="H1905" s="237" t="str">
        <f ca="1">IF(ISERROR($V1905),"",OFFSET('Smelter Look-up'!$G$4,$V1905-4,0))</f>
        <v/>
      </c>
      <c r="I1905" s="238" t="str">
        <f ca="1">IF(ISERROR($V1905),"",OFFSET('Smelter Look-up'!$H$4,$V1905-4,0))</f>
        <v/>
      </c>
      <c r="J1905" s="238" t="str">
        <f ca="1">IF(ISERROR($V1905),"",OFFSET('Smelter Look-up'!$I$4,$V1905-4,0))</f>
        <v/>
      </c>
      <c r="K1905" s="240"/>
      <c r="L1905" s="240"/>
      <c r="M1905" s="240"/>
      <c r="N1905" s="240"/>
      <c r="O1905" s="240"/>
      <c r="P1905" s="239"/>
      <c r="Q1905" s="241"/>
      <c r="R1905" s="236" t="str">
        <f ca="1">IF(ISERROR($V1905),"",OFFSET('Smelter Look-up'!$C$4,$V1905-4,0)&amp;"")</f>
        <v/>
      </c>
      <c r="S1905" s="250" t="str">
        <f t="shared" ca="1" si="87"/>
        <v/>
      </c>
      <c r="T1905" s="250" t="str">
        <f ca="1">IF(B1905="","",IF(ISERROR(MATCH($J1905,SorP!$B$1:$B$6230,0)),"",INDIRECT("'SorP'!$A$"&amp;MATCH($J1905,SorP!$B$1:$B$6230,0))))</f>
        <v/>
      </c>
      <c r="U1905" s="280"/>
      <c r="V1905" s="281" t="e">
        <f>IF(C1905="",NA(),MATCH($B1905&amp;$C1905,'Smelter Look-up'!$J:$J,0))</f>
        <v>#N/A</v>
      </c>
      <c r="W1905" s="282"/>
      <c r="X1905" s="282">
        <f t="shared" ca="1" si="88"/>
        <v>0</v>
      </c>
      <c r="Y1905" s="282"/>
      <c r="Z1905" s="282"/>
      <c r="AB1905" s="284" t="str">
        <f t="shared" si="89"/>
        <v/>
      </c>
    </row>
    <row r="1906" spans="1:28" s="283" customFormat="1" ht="20.25">
      <c r="A1906" s="235"/>
      <c r="B1906" s="236" t="str">
        <f>IF(LEN(A1906)=0,"",INDEX('Smelter Look-up'!$A:$A,MATCH($A1906,'Smelter Look-up'!$E:$E,0)))</f>
        <v/>
      </c>
      <c r="C1906" s="242" t="str">
        <f>IF(LEN(A1906)=0,"",INDEX('Smelter Look-up'!$C:$C,MATCH($A1906,'Smelter Look-up'!$E:$E,0)))</f>
        <v/>
      </c>
      <c r="D1906" s="236"/>
      <c r="E1906" s="236" t="str">
        <f ca="1">IF(ISERROR($V1906),"",OFFSET('Smelter Look-up'!$D$4,$V1906-4,0)&amp;"")</f>
        <v/>
      </c>
      <c r="F1906" s="236" t="str">
        <f ca="1">IF(ISERROR($V1906),"",OFFSET('Smelter Look-up'!$E$4,$V1906-4,0))</f>
        <v/>
      </c>
      <c r="G1906" s="236" t="str">
        <f ca="1">IF(C1906=$X$4,"Enter smelter details", IF(ISERROR($V1906),"",OFFSET('Smelter Look-up'!$F$4,$V1906-4,0)))</f>
        <v/>
      </c>
      <c r="H1906" s="237" t="str">
        <f ca="1">IF(ISERROR($V1906),"",OFFSET('Smelter Look-up'!$G$4,$V1906-4,0))</f>
        <v/>
      </c>
      <c r="I1906" s="238" t="str">
        <f ca="1">IF(ISERROR($V1906),"",OFFSET('Smelter Look-up'!$H$4,$V1906-4,0))</f>
        <v/>
      </c>
      <c r="J1906" s="238" t="str">
        <f ca="1">IF(ISERROR($V1906),"",OFFSET('Smelter Look-up'!$I$4,$V1906-4,0))</f>
        <v/>
      </c>
      <c r="K1906" s="240"/>
      <c r="L1906" s="240"/>
      <c r="M1906" s="240"/>
      <c r="N1906" s="240"/>
      <c r="O1906" s="240"/>
      <c r="P1906" s="239"/>
      <c r="Q1906" s="241"/>
      <c r="R1906" s="236" t="str">
        <f ca="1">IF(ISERROR($V1906),"",OFFSET('Smelter Look-up'!$C$4,$V1906-4,0)&amp;"")</f>
        <v/>
      </c>
      <c r="S1906" s="250" t="str">
        <f t="shared" ca="1" si="87"/>
        <v/>
      </c>
      <c r="T1906" s="250" t="str">
        <f ca="1">IF(B1906="","",IF(ISERROR(MATCH($J1906,SorP!$B$1:$B$6230,0)),"",INDIRECT("'SorP'!$A$"&amp;MATCH($J1906,SorP!$B$1:$B$6230,0))))</f>
        <v/>
      </c>
      <c r="U1906" s="280"/>
      <c r="V1906" s="281" t="e">
        <f>IF(C1906="",NA(),MATCH($B1906&amp;$C1906,'Smelter Look-up'!$J:$J,0))</f>
        <v>#N/A</v>
      </c>
      <c r="W1906" s="282"/>
      <c r="X1906" s="282">
        <f t="shared" ca="1" si="88"/>
        <v>0</v>
      </c>
      <c r="Y1906" s="282"/>
      <c r="Z1906" s="282"/>
      <c r="AB1906" s="284" t="str">
        <f t="shared" si="89"/>
        <v/>
      </c>
    </row>
    <row r="1907" spans="1:28" s="283" customFormat="1" ht="20.25">
      <c r="A1907" s="235"/>
      <c r="B1907" s="236" t="str">
        <f>IF(LEN(A1907)=0,"",INDEX('Smelter Look-up'!$A:$A,MATCH($A1907,'Smelter Look-up'!$E:$E,0)))</f>
        <v/>
      </c>
      <c r="C1907" s="242" t="str">
        <f>IF(LEN(A1907)=0,"",INDEX('Smelter Look-up'!$C:$C,MATCH($A1907,'Smelter Look-up'!$E:$E,0)))</f>
        <v/>
      </c>
      <c r="D1907" s="236"/>
      <c r="E1907" s="236" t="str">
        <f ca="1">IF(ISERROR($V1907),"",OFFSET('Smelter Look-up'!$D$4,$V1907-4,0)&amp;"")</f>
        <v/>
      </c>
      <c r="F1907" s="236" t="str">
        <f ca="1">IF(ISERROR($V1907),"",OFFSET('Smelter Look-up'!$E$4,$V1907-4,0))</f>
        <v/>
      </c>
      <c r="G1907" s="236" t="str">
        <f ca="1">IF(C1907=$X$4,"Enter smelter details", IF(ISERROR($V1907),"",OFFSET('Smelter Look-up'!$F$4,$V1907-4,0)))</f>
        <v/>
      </c>
      <c r="H1907" s="237" t="str">
        <f ca="1">IF(ISERROR($V1907),"",OFFSET('Smelter Look-up'!$G$4,$V1907-4,0))</f>
        <v/>
      </c>
      <c r="I1907" s="238" t="str">
        <f ca="1">IF(ISERROR($V1907),"",OFFSET('Smelter Look-up'!$H$4,$V1907-4,0))</f>
        <v/>
      </c>
      <c r="J1907" s="238" t="str">
        <f ca="1">IF(ISERROR($V1907),"",OFFSET('Smelter Look-up'!$I$4,$V1907-4,0))</f>
        <v/>
      </c>
      <c r="K1907" s="240"/>
      <c r="L1907" s="240"/>
      <c r="M1907" s="240"/>
      <c r="N1907" s="240"/>
      <c r="O1907" s="240"/>
      <c r="P1907" s="239"/>
      <c r="Q1907" s="241"/>
      <c r="R1907" s="236" t="str">
        <f ca="1">IF(ISERROR($V1907),"",OFFSET('Smelter Look-up'!$C$4,$V1907-4,0)&amp;"")</f>
        <v/>
      </c>
      <c r="S1907" s="250" t="str">
        <f t="shared" ca="1" si="87"/>
        <v/>
      </c>
      <c r="T1907" s="250" t="str">
        <f ca="1">IF(B1907="","",IF(ISERROR(MATCH($J1907,SorP!$B$1:$B$6230,0)),"",INDIRECT("'SorP'!$A$"&amp;MATCH($J1907,SorP!$B$1:$B$6230,0))))</f>
        <v/>
      </c>
      <c r="U1907" s="280"/>
      <c r="V1907" s="281" t="e">
        <f>IF(C1907="",NA(),MATCH($B1907&amp;$C1907,'Smelter Look-up'!$J:$J,0))</f>
        <v>#N/A</v>
      </c>
      <c r="W1907" s="282"/>
      <c r="X1907" s="282">
        <f t="shared" ca="1" si="88"/>
        <v>0</v>
      </c>
      <c r="Y1907" s="282"/>
      <c r="Z1907" s="282"/>
      <c r="AB1907" s="284" t="str">
        <f t="shared" si="89"/>
        <v/>
      </c>
    </row>
    <row r="1908" spans="1:28" s="283" customFormat="1" ht="20.25">
      <c r="A1908" s="235"/>
      <c r="B1908" s="236" t="str">
        <f>IF(LEN(A1908)=0,"",INDEX('Smelter Look-up'!$A:$A,MATCH($A1908,'Smelter Look-up'!$E:$E,0)))</f>
        <v/>
      </c>
      <c r="C1908" s="242" t="str">
        <f>IF(LEN(A1908)=0,"",INDEX('Smelter Look-up'!$C:$C,MATCH($A1908,'Smelter Look-up'!$E:$E,0)))</f>
        <v/>
      </c>
      <c r="D1908" s="236"/>
      <c r="E1908" s="236" t="str">
        <f ca="1">IF(ISERROR($V1908),"",OFFSET('Smelter Look-up'!$D$4,$V1908-4,0)&amp;"")</f>
        <v/>
      </c>
      <c r="F1908" s="236" t="str">
        <f ca="1">IF(ISERROR($V1908),"",OFFSET('Smelter Look-up'!$E$4,$V1908-4,0))</f>
        <v/>
      </c>
      <c r="G1908" s="236" t="str">
        <f ca="1">IF(C1908=$X$4,"Enter smelter details", IF(ISERROR($V1908),"",OFFSET('Smelter Look-up'!$F$4,$V1908-4,0)))</f>
        <v/>
      </c>
      <c r="H1908" s="237" t="str">
        <f ca="1">IF(ISERROR($V1908),"",OFFSET('Smelter Look-up'!$G$4,$V1908-4,0))</f>
        <v/>
      </c>
      <c r="I1908" s="238" t="str">
        <f ca="1">IF(ISERROR($V1908),"",OFFSET('Smelter Look-up'!$H$4,$V1908-4,0))</f>
        <v/>
      </c>
      <c r="J1908" s="238" t="str">
        <f ca="1">IF(ISERROR($V1908),"",OFFSET('Smelter Look-up'!$I$4,$V1908-4,0))</f>
        <v/>
      </c>
      <c r="K1908" s="240"/>
      <c r="L1908" s="240"/>
      <c r="M1908" s="240"/>
      <c r="N1908" s="240"/>
      <c r="O1908" s="240"/>
      <c r="P1908" s="239"/>
      <c r="Q1908" s="241"/>
      <c r="R1908" s="236" t="str">
        <f ca="1">IF(ISERROR($V1908),"",OFFSET('Smelter Look-up'!$C$4,$V1908-4,0)&amp;"")</f>
        <v/>
      </c>
      <c r="S1908" s="250" t="str">
        <f t="shared" ca="1" si="87"/>
        <v/>
      </c>
      <c r="T1908" s="250" t="str">
        <f ca="1">IF(B1908="","",IF(ISERROR(MATCH($J1908,SorP!$B$1:$B$6230,0)),"",INDIRECT("'SorP'!$A$"&amp;MATCH($J1908,SorP!$B$1:$B$6230,0))))</f>
        <v/>
      </c>
      <c r="U1908" s="280"/>
      <c r="V1908" s="281" t="e">
        <f>IF(C1908="",NA(),MATCH($B1908&amp;$C1908,'Smelter Look-up'!$J:$J,0))</f>
        <v>#N/A</v>
      </c>
      <c r="W1908" s="282"/>
      <c r="X1908" s="282">
        <f t="shared" ca="1" si="88"/>
        <v>0</v>
      </c>
      <c r="Y1908" s="282"/>
      <c r="Z1908" s="282"/>
      <c r="AB1908" s="284" t="str">
        <f t="shared" si="89"/>
        <v/>
      </c>
    </row>
    <row r="1909" spans="1:28" s="283" customFormat="1" ht="20.25">
      <c r="A1909" s="235"/>
      <c r="B1909" s="236" t="str">
        <f>IF(LEN(A1909)=0,"",INDEX('Smelter Look-up'!$A:$A,MATCH($A1909,'Smelter Look-up'!$E:$E,0)))</f>
        <v/>
      </c>
      <c r="C1909" s="242" t="str">
        <f>IF(LEN(A1909)=0,"",INDEX('Smelter Look-up'!$C:$C,MATCH($A1909,'Smelter Look-up'!$E:$E,0)))</f>
        <v/>
      </c>
      <c r="D1909" s="236"/>
      <c r="E1909" s="236" t="str">
        <f ca="1">IF(ISERROR($V1909),"",OFFSET('Smelter Look-up'!$D$4,$V1909-4,0)&amp;"")</f>
        <v/>
      </c>
      <c r="F1909" s="236" t="str">
        <f ca="1">IF(ISERROR($V1909),"",OFFSET('Smelter Look-up'!$E$4,$V1909-4,0))</f>
        <v/>
      </c>
      <c r="G1909" s="236" t="str">
        <f ca="1">IF(C1909=$X$4,"Enter smelter details", IF(ISERROR($V1909),"",OFFSET('Smelter Look-up'!$F$4,$V1909-4,0)))</f>
        <v/>
      </c>
      <c r="H1909" s="237" t="str">
        <f ca="1">IF(ISERROR($V1909),"",OFFSET('Smelter Look-up'!$G$4,$V1909-4,0))</f>
        <v/>
      </c>
      <c r="I1909" s="238" t="str">
        <f ca="1">IF(ISERROR($V1909),"",OFFSET('Smelter Look-up'!$H$4,$V1909-4,0))</f>
        <v/>
      </c>
      <c r="J1909" s="238" t="str">
        <f ca="1">IF(ISERROR($V1909),"",OFFSET('Smelter Look-up'!$I$4,$V1909-4,0))</f>
        <v/>
      </c>
      <c r="K1909" s="240"/>
      <c r="L1909" s="240"/>
      <c r="M1909" s="240"/>
      <c r="N1909" s="240"/>
      <c r="O1909" s="240"/>
      <c r="P1909" s="239"/>
      <c r="Q1909" s="241"/>
      <c r="R1909" s="236" t="str">
        <f ca="1">IF(ISERROR($V1909),"",OFFSET('Smelter Look-up'!$C$4,$V1909-4,0)&amp;"")</f>
        <v/>
      </c>
      <c r="S1909" s="250" t="str">
        <f t="shared" ca="1" si="87"/>
        <v/>
      </c>
      <c r="T1909" s="250" t="str">
        <f ca="1">IF(B1909="","",IF(ISERROR(MATCH($J1909,SorP!$B$1:$B$6230,0)),"",INDIRECT("'SorP'!$A$"&amp;MATCH($J1909,SorP!$B$1:$B$6230,0))))</f>
        <v/>
      </c>
      <c r="U1909" s="280"/>
      <c r="V1909" s="281" t="e">
        <f>IF(C1909="",NA(),MATCH($B1909&amp;$C1909,'Smelter Look-up'!$J:$J,0))</f>
        <v>#N/A</v>
      </c>
      <c r="W1909" s="282"/>
      <c r="X1909" s="282">
        <f t="shared" ca="1" si="88"/>
        <v>0</v>
      </c>
      <c r="Y1909" s="282"/>
      <c r="Z1909" s="282"/>
      <c r="AB1909" s="284" t="str">
        <f t="shared" si="89"/>
        <v/>
      </c>
    </row>
    <row r="1910" spans="1:28" s="283" customFormat="1" ht="20.25">
      <c r="A1910" s="235"/>
      <c r="B1910" s="236" t="str">
        <f>IF(LEN(A1910)=0,"",INDEX('Smelter Look-up'!$A:$A,MATCH($A1910,'Smelter Look-up'!$E:$E,0)))</f>
        <v/>
      </c>
      <c r="C1910" s="242" t="str">
        <f>IF(LEN(A1910)=0,"",INDEX('Smelter Look-up'!$C:$C,MATCH($A1910,'Smelter Look-up'!$E:$E,0)))</f>
        <v/>
      </c>
      <c r="D1910" s="236"/>
      <c r="E1910" s="236" t="str">
        <f ca="1">IF(ISERROR($V1910),"",OFFSET('Smelter Look-up'!$D$4,$V1910-4,0)&amp;"")</f>
        <v/>
      </c>
      <c r="F1910" s="236" t="str">
        <f ca="1">IF(ISERROR($V1910),"",OFFSET('Smelter Look-up'!$E$4,$V1910-4,0))</f>
        <v/>
      </c>
      <c r="G1910" s="236" t="str">
        <f ca="1">IF(C1910=$X$4,"Enter smelter details", IF(ISERROR($V1910),"",OFFSET('Smelter Look-up'!$F$4,$V1910-4,0)))</f>
        <v/>
      </c>
      <c r="H1910" s="237" t="str">
        <f ca="1">IF(ISERROR($V1910),"",OFFSET('Smelter Look-up'!$G$4,$V1910-4,0))</f>
        <v/>
      </c>
      <c r="I1910" s="238" t="str">
        <f ca="1">IF(ISERROR($V1910),"",OFFSET('Smelter Look-up'!$H$4,$V1910-4,0))</f>
        <v/>
      </c>
      <c r="J1910" s="238" t="str">
        <f ca="1">IF(ISERROR($V1910),"",OFFSET('Smelter Look-up'!$I$4,$V1910-4,0))</f>
        <v/>
      </c>
      <c r="K1910" s="240"/>
      <c r="L1910" s="240"/>
      <c r="M1910" s="240"/>
      <c r="N1910" s="240"/>
      <c r="O1910" s="240"/>
      <c r="P1910" s="239"/>
      <c r="Q1910" s="241"/>
      <c r="R1910" s="236" t="str">
        <f ca="1">IF(ISERROR($V1910),"",OFFSET('Smelter Look-up'!$C$4,$V1910-4,0)&amp;"")</f>
        <v/>
      </c>
      <c r="S1910" s="250" t="str">
        <f t="shared" ca="1" si="87"/>
        <v/>
      </c>
      <c r="T1910" s="250" t="str">
        <f ca="1">IF(B1910="","",IF(ISERROR(MATCH($J1910,SorP!$B$1:$B$6230,0)),"",INDIRECT("'SorP'!$A$"&amp;MATCH($J1910,SorP!$B$1:$B$6230,0))))</f>
        <v/>
      </c>
      <c r="U1910" s="280"/>
      <c r="V1910" s="281" t="e">
        <f>IF(C1910="",NA(),MATCH($B1910&amp;$C1910,'Smelter Look-up'!$J:$J,0))</f>
        <v>#N/A</v>
      </c>
      <c r="W1910" s="282"/>
      <c r="X1910" s="282">
        <f t="shared" ca="1" si="88"/>
        <v>0</v>
      </c>
      <c r="Y1910" s="282"/>
      <c r="Z1910" s="282"/>
      <c r="AB1910" s="284" t="str">
        <f t="shared" si="89"/>
        <v/>
      </c>
    </row>
    <row r="1911" spans="1:28" s="283" customFormat="1" ht="20.25">
      <c r="A1911" s="235"/>
      <c r="B1911" s="236" t="str">
        <f>IF(LEN(A1911)=0,"",INDEX('Smelter Look-up'!$A:$A,MATCH($A1911,'Smelter Look-up'!$E:$E,0)))</f>
        <v/>
      </c>
      <c r="C1911" s="242" t="str">
        <f>IF(LEN(A1911)=0,"",INDEX('Smelter Look-up'!$C:$C,MATCH($A1911,'Smelter Look-up'!$E:$E,0)))</f>
        <v/>
      </c>
      <c r="D1911" s="236"/>
      <c r="E1911" s="236" t="str">
        <f ca="1">IF(ISERROR($V1911),"",OFFSET('Smelter Look-up'!$D$4,$V1911-4,0)&amp;"")</f>
        <v/>
      </c>
      <c r="F1911" s="236" t="str">
        <f ca="1">IF(ISERROR($V1911),"",OFFSET('Smelter Look-up'!$E$4,$V1911-4,0))</f>
        <v/>
      </c>
      <c r="G1911" s="236" t="str">
        <f ca="1">IF(C1911=$X$4,"Enter smelter details", IF(ISERROR($V1911),"",OFFSET('Smelter Look-up'!$F$4,$V1911-4,0)))</f>
        <v/>
      </c>
      <c r="H1911" s="237" t="str">
        <f ca="1">IF(ISERROR($V1911),"",OFFSET('Smelter Look-up'!$G$4,$V1911-4,0))</f>
        <v/>
      </c>
      <c r="I1911" s="238" t="str">
        <f ca="1">IF(ISERROR($V1911),"",OFFSET('Smelter Look-up'!$H$4,$V1911-4,0))</f>
        <v/>
      </c>
      <c r="J1911" s="238" t="str">
        <f ca="1">IF(ISERROR($V1911),"",OFFSET('Smelter Look-up'!$I$4,$V1911-4,0))</f>
        <v/>
      </c>
      <c r="K1911" s="240"/>
      <c r="L1911" s="240"/>
      <c r="M1911" s="240"/>
      <c r="N1911" s="240"/>
      <c r="O1911" s="240"/>
      <c r="P1911" s="239"/>
      <c r="Q1911" s="241"/>
      <c r="R1911" s="236" t="str">
        <f ca="1">IF(ISERROR($V1911),"",OFFSET('Smelter Look-up'!$C$4,$V1911-4,0)&amp;"")</f>
        <v/>
      </c>
      <c r="S1911" s="250" t="str">
        <f t="shared" ca="1" si="87"/>
        <v/>
      </c>
      <c r="T1911" s="250" t="str">
        <f ca="1">IF(B1911="","",IF(ISERROR(MATCH($J1911,SorP!$B$1:$B$6230,0)),"",INDIRECT("'SorP'!$A$"&amp;MATCH($J1911,SorP!$B$1:$B$6230,0))))</f>
        <v/>
      </c>
      <c r="U1911" s="280"/>
      <c r="V1911" s="281" t="e">
        <f>IF(C1911="",NA(),MATCH($B1911&amp;$C1911,'Smelter Look-up'!$J:$J,0))</f>
        <v>#N/A</v>
      </c>
      <c r="W1911" s="282"/>
      <c r="X1911" s="282">
        <f t="shared" ca="1" si="88"/>
        <v>0</v>
      </c>
      <c r="Y1911" s="282"/>
      <c r="Z1911" s="282"/>
      <c r="AB1911" s="284" t="str">
        <f t="shared" si="89"/>
        <v/>
      </c>
    </row>
    <row r="1912" spans="1:28" s="283" customFormat="1" ht="20.25">
      <c r="A1912" s="235"/>
      <c r="B1912" s="236" t="str">
        <f>IF(LEN(A1912)=0,"",INDEX('Smelter Look-up'!$A:$A,MATCH($A1912,'Smelter Look-up'!$E:$E,0)))</f>
        <v/>
      </c>
      <c r="C1912" s="242" t="str">
        <f>IF(LEN(A1912)=0,"",INDEX('Smelter Look-up'!$C:$C,MATCH($A1912,'Smelter Look-up'!$E:$E,0)))</f>
        <v/>
      </c>
      <c r="D1912" s="236"/>
      <c r="E1912" s="236" t="str">
        <f ca="1">IF(ISERROR($V1912),"",OFFSET('Smelter Look-up'!$D$4,$V1912-4,0)&amp;"")</f>
        <v/>
      </c>
      <c r="F1912" s="236" t="str">
        <f ca="1">IF(ISERROR($V1912),"",OFFSET('Smelter Look-up'!$E$4,$V1912-4,0))</f>
        <v/>
      </c>
      <c r="G1912" s="236" t="str">
        <f ca="1">IF(C1912=$X$4,"Enter smelter details", IF(ISERROR($V1912),"",OFFSET('Smelter Look-up'!$F$4,$V1912-4,0)))</f>
        <v/>
      </c>
      <c r="H1912" s="237" t="str">
        <f ca="1">IF(ISERROR($V1912),"",OFFSET('Smelter Look-up'!$G$4,$V1912-4,0))</f>
        <v/>
      </c>
      <c r="I1912" s="238" t="str">
        <f ca="1">IF(ISERROR($V1912),"",OFFSET('Smelter Look-up'!$H$4,$V1912-4,0))</f>
        <v/>
      </c>
      <c r="J1912" s="238" t="str">
        <f ca="1">IF(ISERROR($V1912),"",OFFSET('Smelter Look-up'!$I$4,$V1912-4,0))</f>
        <v/>
      </c>
      <c r="K1912" s="240"/>
      <c r="L1912" s="240"/>
      <c r="M1912" s="240"/>
      <c r="N1912" s="240"/>
      <c r="O1912" s="240"/>
      <c r="P1912" s="239"/>
      <c r="Q1912" s="241"/>
      <c r="R1912" s="236" t="str">
        <f ca="1">IF(ISERROR($V1912),"",OFFSET('Smelter Look-up'!$C$4,$V1912-4,0)&amp;"")</f>
        <v/>
      </c>
      <c r="S1912" s="250" t="str">
        <f t="shared" ca="1" si="87"/>
        <v/>
      </c>
      <c r="T1912" s="250" t="str">
        <f ca="1">IF(B1912="","",IF(ISERROR(MATCH($J1912,SorP!$B$1:$B$6230,0)),"",INDIRECT("'SorP'!$A$"&amp;MATCH($J1912,SorP!$B$1:$B$6230,0))))</f>
        <v/>
      </c>
      <c r="U1912" s="280"/>
      <c r="V1912" s="281" t="e">
        <f>IF(C1912="",NA(),MATCH($B1912&amp;$C1912,'Smelter Look-up'!$J:$J,0))</f>
        <v>#N/A</v>
      </c>
      <c r="W1912" s="282"/>
      <c r="X1912" s="282">
        <f t="shared" ca="1" si="88"/>
        <v>0</v>
      </c>
      <c r="Y1912" s="282"/>
      <c r="Z1912" s="282"/>
      <c r="AB1912" s="284" t="str">
        <f t="shared" si="89"/>
        <v/>
      </c>
    </row>
    <row r="1913" spans="1:28" s="283" customFormat="1" ht="20.25">
      <c r="A1913" s="235"/>
      <c r="B1913" s="236" t="str">
        <f>IF(LEN(A1913)=0,"",INDEX('Smelter Look-up'!$A:$A,MATCH($A1913,'Smelter Look-up'!$E:$E,0)))</f>
        <v/>
      </c>
      <c r="C1913" s="242" t="str">
        <f>IF(LEN(A1913)=0,"",INDEX('Smelter Look-up'!$C:$C,MATCH($A1913,'Smelter Look-up'!$E:$E,0)))</f>
        <v/>
      </c>
      <c r="D1913" s="236"/>
      <c r="E1913" s="236" t="str">
        <f ca="1">IF(ISERROR($V1913),"",OFFSET('Smelter Look-up'!$D$4,$V1913-4,0)&amp;"")</f>
        <v/>
      </c>
      <c r="F1913" s="236" t="str">
        <f ca="1">IF(ISERROR($V1913),"",OFFSET('Smelter Look-up'!$E$4,$V1913-4,0))</f>
        <v/>
      </c>
      <c r="G1913" s="236" t="str">
        <f ca="1">IF(C1913=$X$4,"Enter smelter details", IF(ISERROR($V1913),"",OFFSET('Smelter Look-up'!$F$4,$V1913-4,0)))</f>
        <v/>
      </c>
      <c r="H1913" s="237" t="str">
        <f ca="1">IF(ISERROR($V1913),"",OFFSET('Smelter Look-up'!$G$4,$V1913-4,0))</f>
        <v/>
      </c>
      <c r="I1913" s="238" t="str">
        <f ca="1">IF(ISERROR($V1913),"",OFFSET('Smelter Look-up'!$H$4,$V1913-4,0))</f>
        <v/>
      </c>
      <c r="J1913" s="238" t="str">
        <f ca="1">IF(ISERROR($V1913),"",OFFSET('Smelter Look-up'!$I$4,$V1913-4,0))</f>
        <v/>
      </c>
      <c r="K1913" s="240"/>
      <c r="L1913" s="240"/>
      <c r="M1913" s="240"/>
      <c r="N1913" s="240"/>
      <c r="O1913" s="240"/>
      <c r="P1913" s="239"/>
      <c r="Q1913" s="241"/>
      <c r="R1913" s="236" t="str">
        <f ca="1">IF(ISERROR($V1913),"",OFFSET('Smelter Look-up'!$C$4,$V1913-4,0)&amp;"")</f>
        <v/>
      </c>
      <c r="S1913" s="250" t="str">
        <f t="shared" ca="1" si="87"/>
        <v/>
      </c>
      <c r="T1913" s="250" t="str">
        <f ca="1">IF(B1913="","",IF(ISERROR(MATCH($J1913,SorP!$B$1:$B$6230,0)),"",INDIRECT("'SorP'!$A$"&amp;MATCH($J1913,SorP!$B$1:$B$6230,0))))</f>
        <v/>
      </c>
      <c r="U1913" s="280"/>
      <c r="V1913" s="281" t="e">
        <f>IF(C1913="",NA(),MATCH($B1913&amp;$C1913,'Smelter Look-up'!$J:$J,0))</f>
        <v>#N/A</v>
      </c>
      <c r="W1913" s="282"/>
      <c r="X1913" s="282">
        <f t="shared" ca="1" si="88"/>
        <v>0</v>
      </c>
      <c r="Y1913" s="282"/>
      <c r="Z1913" s="282"/>
      <c r="AB1913" s="284" t="str">
        <f t="shared" si="89"/>
        <v/>
      </c>
    </row>
    <row r="1914" spans="1:28" s="283" customFormat="1" ht="20.25">
      <c r="A1914" s="235"/>
      <c r="B1914" s="236" t="str">
        <f>IF(LEN(A1914)=0,"",INDEX('Smelter Look-up'!$A:$A,MATCH($A1914,'Smelter Look-up'!$E:$E,0)))</f>
        <v/>
      </c>
      <c r="C1914" s="242" t="str">
        <f>IF(LEN(A1914)=0,"",INDEX('Smelter Look-up'!$C:$C,MATCH($A1914,'Smelter Look-up'!$E:$E,0)))</f>
        <v/>
      </c>
      <c r="D1914" s="236"/>
      <c r="E1914" s="236" t="str">
        <f ca="1">IF(ISERROR($V1914),"",OFFSET('Smelter Look-up'!$D$4,$V1914-4,0)&amp;"")</f>
        <v/>
      </c>
      <c r="F1914" s="236" t="str">
        <f ca="1">IF(ISERROR($V1914),"",OFFSET('Smelter Look-up'!$E$4,$V1914-4,0))</f>
        <v/>
      </c>
      <c r="G1914" s="236" t="str">
        <f ca="1">IF(C1914=$X$4,"Enter smelter details", IF(ISERROR($V1914),"",OFFSET('Smelter Look-up'!$F$4,$V1914-4,0)))</f>
        <v/>
      </c>
      <c r="H1914" s="237" t="str">
        <f ca="1">IF(ISERROR($V1914),"",OFFSET('Smelter Look-up'!$G$4,$V1914-4,0))</f>
        <v/>
      </c>
      <c r="I1914" s="238" t="str">
        <f ca="1">IF(ISERROR($V1914),"",OFFSET('Smelter Look-up'!$H$4,$V1914-4,0))</f>
        <v/>
      </c>
      <c r="J1914" s="238" t="str">
        <f ca="1">IF(ISERROR($V1914),"",OFFSET('Smelter Look-up'!$I$4,$V1914-4,0))</f>
        <v/>
      </c>
      <c r="K1914" s="240"/>
      <c r="L1914" s="240"/>
      <c r="M1914" s="240"/>
      <c r="N1914" s="240"/>
      <c r="O1914" s="240"/>
      <c r="P1914" s="239"/>
      <c r="Q1914" s="241"/>
      <c r="R1914" s="236" t="str">
        <f ca="1">IF(ISERROR($V1914),"",OFFSET('Smelter Look-up'!$C$4,$V1914-4,0)&amp;"")</f>
        <v/>
      </c>
      <c r="S1914" s="250" t="str">
        <f t="shared" ca="1" si="87"/>
        <v/>
      </c>
      <c r="T1914" s="250" t="str">
        <f ca="1">IF(B1914="","",IF(ISERROR(MATCH($J1914,SorP!$B$1:$B$6230,0)),"",INDIRECT("'SorP'!$A$"&amp;MATCH($J1914,SorP!$B$1:$B$6230,0))))</f>
        <v/>
      </c>
      <c r="U1914" s="280"/>
      <c r="V1914" s="281" t="e">
        <f>IF(C1914="",NA(),MATCH($B1914&amp;$C1914,'Smelter Look-up'!$J:$J,0))</f>
        <v>#N/A</v>
      </c>
      <c r="W1914" s="282"/>
      <c r="X1914" s="282">
        <f t="shared" ca="1" si="88"/>
        <v>0</v>
      </c>
      <c r="Y1914" s="282"/>
      <c r="Z1914" s="282"/>
      <c r="AB1914" s="284" t="str">
        <f t="shared" si="89"/>
        <v/>
      </c>
    </row>
    <row r="1915" spans="1:28" s="283" customFormat="1" ht="20.25">
      <c r="A1915" s="235"/>
      <c r="B1915" s="236" t="str">
        <f>IF(LEN(A1915)=0,"",INDEX('Smelter Look-up'!$A:$A,MATCH($A1915,'Smelter Look-up'!$E:$E,0)))</f>
        <v/>
      </c>
      <c r="C1915" s="242" t="str">
        <f>IF(LEN(A1915)=0,"",INDEX('Smelter Look-up'!$C:$C,MATCH($A1915,'Smelter Look-up'!$E:$E,0)))</f>
        <v/>
      </c>
      <c r="D1915" s="236"/>
      <c r="E1915" s="236" t="str">
        <f ca="1">IF(ISERROR($V1915),"",OFFSET('Smelter Look-up'!$D$4,$V1915-4,0)&amp;"")</f>
        <v/>
      </c>
      <c r="F1915" s="236" t="str">
        <f ca="1">IF(ISERROR($V1915),"",OFFSET('Smelter Look-up'!$E$4,$V1915-4,0))</f>
        <v/>
      </c>
      <c r="G1915" s="236" t="str">
        <f ca="1">IF(C1915=$X$4,"Enter smelter details", IF(ISERROR($V1915),"",OFFSET('Smelter Look-up'!$F$4,$V1915-4,0)))</f>
        <v/>
      </c>
      <c r="H1915" s="237" t="str">
        <f ca="1">IF(ISERROR($V1915),"",OFFSET('Smelter Look-up'!$G$4,$V1915-4,0))</f>
        <v/>
      </c>
      <c r="I1915" s="238" t="str">
        <f ca="1">IF(ISERROR($V1915),"",OFFSET('Smelter Look-up'!$H$4,$V1915-4,0))</f>
        <v/>
      </c>
      <c r="J1915" s="238" t="str">
        <f ca="1">IF(ISERROR($V1915),"",OFFSET('Smelter Look-up'!$I$4,$V1915-4,0))</f>
        <v/>
      </c>
      <c r="K1915" s="240"/>
      <c r="L1915" s="240"/>
      <c r="M1915" s="240"/>
      <c r="N1915" s="240"/>
      <c r="O1915" s="240"/>
      <c r="P1915" s="239"/>
      <c r="Q1915" s="241"/>
      <c r="R1915" s="236" t="str">
        <f ca="1">IF(ISERROR($V1915),"",OFFSET('Smelter Look-up'!$C$4,$V1915-4,0)&amp;"")</f>
        <v/>
      </c>
      <c r="S1915" s="250" t="str">
        <f t="shared" ref="S1915:S1978" ca="1" si="90">IF(B1915="","",IF(ISERROR(MATCH($E1915,CL,0)),"Unknown",INDIRECT("'C'!$A$"&amp;MATCH($E1915,CL,0)+1)))</f>
        <v/>
      </c>
      <c r="T1915" s="250" t="str">
        <f ca="1">IF(B1915="","",IF(ISERROR(MATCH($J1915,SorP!$B$1:$B$6230,0)),"",INDIRECT("'SorP'!$A$"&amp;MATCH($J1915,SorP!$B$1:$B$6230,0))))</f>
        <v/>
      </c>
      <c r="U1915" s="280"/>
      <c r="V1915" s="281" t="e">
        <f>IF(C1915="",NA(),MATCH($B1915&amp;$C1915,'Smelter Look-up'!$J:$J,0))</f>
        <v>#N/A</v>
      </c>
      <c r="W1915" s="282"/>
      <c r="X1915" s="282">
        <f t="shared" ref="X1915:X1978" ca="1" si="91">IF(AND(C1915="Smelter not listed",OR(LEN(D1915)=0,LEN(E1915)=0)),1,0)</f>
        <v>0</v>
      </c>
      <c r="Y1915" s="282"/>
      <c r="Z1915" s="282"/>
      <c r="AB1915" s="284" t="str">
        <f t="shared" ref="AB1915:AB1978" si="92">B1915&amp;C1915</f>
        <v/>
      </c>
    </row>
    <row r="1916" spans="1:28" s="283" customFormat="1" ht="20.25">
      <c r="A1916" s="235"/>
      <c r="B1916" s="236" t="str">
        <f>IF(LEN(A1916)=0,"",INDEX('Smelter Look-up'!$A:$A,MATCH($A1916,'Smelter Look-up'!$E:$E,0)))</f>
        <v/>
      </c>
      <c r="C1916" s="242" t="str">
        <f>IF(LEN(A1916)=0,"",INDEX('Smelter Look-up'!$C:$C,MATCH($A1916,'Smelter Look-up'!$E:$E,0)))</f>
        <v/>
      </c>
      <c r="D1916" s="236"/>
      <c r="E1916" s="236" t="str">
        <f ca="1">IF(ISERROR($V1916),"",OFFSET('Smelter Look-up'!$D$4,$V1916-4,0)&amp;"")</f>
        <v/>
      </c>
      <c r="F1916" s="236" t="str">
        <f ca="1">IF(ISERROR($V1916),"",OFFSET('Smelter Look-up'!$E$4,$V1916-4,0))</f>
        <v/>
      </c>
      <c r="G1916" s="236" t="str">
        <f ca="1">IF(C1916=$X$4,"Enter smelter details", IF(ISERROR($V1916),"",OFFSET('Smelter Look-up'!$F$4,$V1916-4,0)))</f>
        <v/>
      </c>
      <c r="H1916" s="237" t="str">
        <f ca="1">IF(ISERROR($V1916),"",OFFSET('Smelter Look-up'!$G$4,$V1916-4,0))</f>
        <v/>
      </c>
      <c r="I1916" s="238" t="str">
        <f ca="1">IF(ISERROR($V1916),"",OFFSET('Smelter Look-up'!$H$4,$V1916-4,0))</f>
        <v/>
      </c>
      <c r="J1916" s="238" t="str">
        <f ca="1">IF(ISERROR($V1916),"",OFFSET('Smelter Look-up'!$I$4,$V1916-4,0))</f>
        <v/>
      </c>
      <c r="K1916" s="240"/>
      <c r="L1916" s="240"/>
      <c r="M1916" s="240"/>
      <c r="N1916" s="240"/>
      <c r="O1916" s="240"/>
      <c r="P1916" s="239"/>
      <c r="Q1916" s="241"/>
      <c r="R1916" s="236" t="str">
        <f ca="1">IF(ISERROR($V1916),"",OFFSET('Smelter Look-up'!$C$4,$V1916-4,0)&amp;"")</f>
        <v/>
      </c>
      <c r="S1916" s="250" t="str">
        <f t="shared" ca="1" si="90"/>
        <v/>
      </c>
      <c r="T1916" s="250" t="str">
        <f ca="1">IF(B1916="","",IF(ISERROR(MATCH($J1916,SorP!$B$1:$B$6230,0)),"",INDIRECT("'SorP'!$A$"&amp;MATCH($J1916,SorP!$B$1:$B$6230,0))))</f>
        <v/>
      </c>
      <c r="U1916" s="280"/>
      <c r="V1916" s="281" t="e">
        <f>IF(C1916="",NA(),MATCH($B1916&amp;$C1916,'Smelter Look-up'!$J:$J,0))</f>
        <v>#N/A</v>
      </c>
      <c r="W1916" s="282"/>
      <c r="X1916" s="282">
        <f t="shared" ca="1" si="91"/>
        <v>0</v>
      </c>
      <c r="Y1916" s="282"/>
      <c r="Z1916" s="282"/>
      <c r="AB1916" s="284" t="str">
        <f t="shared" si="92"/>
        <v/>
      </c>
    </row>
    <row r="1917" spans="1:28" s="283" customFormat="1" ht="20.25">
      <c r="A1917" s="235"/>
      <c r="B1917" s="236" t="str">
        <f>IF(LEN(A1917)=0,"",INDEX('Smelter Look-up'!$A:$A,MATCH($A1917,'Smelter Look-up'!$E:$E,0)))</f>
        <v/>
      </c>
      <c r="C1917" s="242" t="str">
        <f>IF(LEN(A1917)=0,"",INDEX('Smelter Look-up'!$C:$C,MATCH($A1917,'Smelter Look-up'!$E:$E,0)))</f>
        <v/>
      </c>
      <c r="D1917" s="236"/>
      <c r="E1917" s="236" t="str">
        <f ca="1">IF(ISERROR($V1917),"",OFFSET('Smelter Look-up'!$D$4,$V1917-4,0)&amp;"")</f>
        <v/>
      </c>
      <c r="F1917" s="236" t="str">
        <f ca="1">IF(ISERROR($V1917),"",OFFSET('Smelter Look-up'!$E$4,$V1917-4,0))</f>
        <v/>
      </c>
      <c r="G1917" s="236" t="str">
        <f ca="1">IF(C1917=$X$4,"Enter smelter details", IF(ISERROR($V1917),"",OFFSET('Smelter Look-up'!$F$4,$V1917-4,0)))</f>
        <v/>
      </c>
      <c r="H1917" s="237" t="str">
        <f ca="1">IF(ISERROR($V1917),"",OFFSET('Smelter Look-up'!$G$4,$V1917-4,0))</f>
        <v/>
      </c>
      <c r="I1917" s="238" t="str">
        <f ca="1">IF(ISERROR($V1917),"",OFFSET('Smelter Look-up'!$H$4,$V1917-4,0))</f>
        <v/>
      </c>
      <c r="J1917" s="238" t="str">
        <f ca="1">IF(ISERROR($V1917),"",OFFSET('Smelter Look-up'!$I$4,$V1917-4,0))</f>
        <v/>
      </c>
      <c r="K1917" s="240"/>
      <c r="L1917" s="240"/>
      <c r="M1917" s="240"/>
      <c r="N1917" s="240"/>
      <c r="O1917" s="240"/>
      <c r="P1917" s="239"/>
      <c r="Q1917" s="241"/>
      <c r="R1917" s="236" t="str">
        <f ca="1">IF(ISERROR($V1917),"",OFFSET('Smelter Look-up'!$C$4,$V1917-4,0)&amp;"")</f>
        <v/>
      </c>
      <c r="S1917" s="250" t="str">
        <f t="shared" ca="1" si="90"/>
        <v/>
      </c>
      <c r="T1917" s="250" t="str">
        <f ca="1">IF(B1917="","",IF(ISERROR(MATCH($J1917,SorP!$B$1:$B$6230,0)),"",INDIRECT("'SorP'!$A$"&amp;MATCH($J1917,SorP!$B$1:$B$6230,0))))</f>
        <v/>
      </c>
      <c r="U1917" s="280"/>
      <c r="V1917" s="281" t="e">
        <f>IF(C1917="",NA(),MATCH($B1917&amp;$C1917,'Smelter Look-up'!$J:$J,0))</f>
        <v>#N/A</v>
      </c>
      <c r="W1917" s="282"/>
      <c r="X1917" s="282">
        <f t="shared" ca="1" si="91"/>
        <v>0</v>
      </c>
      <c r="Y1917" s="282"/>
      <c r="Z1917" s="282"/>
      <c r="AB1917" s="284" t="str">
        <f t="shared" si="92"/>
        <v/>
      </c>
    </row>
    <row r="1918" spans="1:28" s="283" customFormat="1" ht="20.25">
      <c r="A1918" s="235"/>
      <c r="B1918" s="236" t="str">
        <f>IF(LEN(A1918)=0,"",INDEX('Smelter Look-up'!$A:$A,MATCH($A1918,'Smelter Look-up'!$E:$E,0)))</f>
        <v/>
      </c>
      <c r="C1918" s="242" t="str">
        <f>IF(LEN(A1918)=0,"",INDEX('Smelter Look-up'!$C:$C,MATCH($A1918,'Smelter Look-up'!$E:$E,0)))</f>
        <v/>
      </c>
      <c r="D1918" s="236"/>
      <c r="E1918" s="236" t="str">
        <f ca="1">IF(ISERROR($V1918),"",OFFSET('Smelter Look-up'!$D$4,$V1918-4,0)&amp;"")</f>
        <v/>
      </c>
      <c r="F1918" s="236" t="str">
        <f ca="1">IF(ISERROR($V1918),"",OFFSET('Smelter Look-up'!$E$4,$V1918-4,0))</f>
        <v/>
      </c>
      <c r="G1918" s="236" t="str">
        <f ca="1">IF(C1918=$X$4,"Enter smelter details", IF(ISERROR($V1918),"",OFFSET('Smelter Look-up'!$F$4,$V1918-4,0)))</f>
        <v/>
      </c>
      <c r="H1918" s="237" t="str">
        <f ca="1">IF(ISERROR($V1918),"",OFFSET('Smelter Look-up'!$G$4,$V1918-4,0))</f>
        <v/>
      </c>
      <c r="I1918" s="238" t="str">
        <f ca="1">IF(ISERROR($V1918),"",OFFSET('Smelter Look-up'!$H$4,$V1918-4,0))</f>
        <v/>
      </c>
      <c r="J1918" s="238" t="str">
        <f ca="1">IF(ISERROR($V1918),"",OFFSET('Smelter Look-up'!$I$4,$V1918-4,0))</f>
        <v/>
      </c>
      <c r="K1918" s="240"/>
      <c r="L1918" s="240"/>
      <c r="M1918" s="240"/>
      <c r="N1918" s="240"/>
      <c r="O1918" s="240"/>
      <c r="P1918" s="239"/>
      <c r="Q1918" s="241"/>
      <c r="R1918" s="236" t="str">
        <f ca="1">IF(ISERROR($V1918),"",OFFSET('Smelter Look-up'!$C$4,$V1918-4,0)&amp;"")</f>
        <v/>
      </c>
      <c r="S1918" s="250" t="str">
        <f t="shared" ca="1" si="90"/>
        <v/>
      </c>
      <c r="T1918" s="250" t="str">
        <f ca="1">IF(B1918="","",IF(ISERROR(MATCH($J1918,SorP!$B$1:$B$6230,0)),"",INDIRECT("'SorP'!$A$"&amp;MATCH($J1918,SorP!$B$1:$B$6230,0))))</f>
        <v/>
      </c>
      <c r="U1918" s="280"/>
      <c r="V1918" s="281" t="e">
        <f>IF(C1918="",NA(),MATCH($B1918&amp;$C1918,'Smelter Look-up'!$J:$J,0))</f>
        <v>#N/A</v>
      </c>
      <c r="W1918" s="282"/>
      <c r="X1918" s="282">
        <f t="shared" ca="1" si="91"/>
        <v>0</v>
      </c>
      <c r="Y1918" s="282"/>
      <c r="Z1918" s="282"/>
      <c r="AB1918" s="284" t="str">
        <f t="shared" si="92"/>
        <v/>
      </c>
    </row>
    <row r="1919" spans="1:28" s="283" customFormat="1" ht="20.25">
      <c r="A1919" s="235"/>
      <c r="B1919" s="236" t="str">
        <f>IF(LEN(A1919)=0,"",INDEX('Smelter Look-up'!$A:$A,MATCH($A1919,'Smelter Look-up'!$E:$E,0)))</f>
        <v/>
      </c>
      <c r="C1919" s="242" t="str">
        <f>IF(LEN(A1919)=0,"",INDEX('Smelter Look-up'!$C:$C,MATCH($A1919,'Smelter Look-up'!$E:$E,0)))</f>
        <v/>
      </c>
      <c r="D1919" s="236"/>
      <c r="E1919" s="236" t="str">
        <f ca="1">IF(ISERROR($V1919),"",OFFSET('Smelter Look-up'!$D$4,$V1919-4,0)&amp;"")</f>
        <v/>
      </c>
      <c r="F1919" s="236" t="str">
        <f ca="1">IF(ISERROR($V1919),"",OFFSET('Smelter Look-up'!$E$4,$V1919-4,0))</f>
        <v/>
      </c>
      <c r="G1919" s="236" t="str">
        <f ca="1">IF(C1919=$X$4,"Enter smelter details", IF(ISERROR($V1919),"",OFFSET('Smelter Look-up'!$F$4,$V1919-4,0)))</f>
        <v/>
      </c>
      <c r="H1919" s="237" t="str">
        <f ca="1">IF(ISERROR($V1919),"",OFFSET('Smelter Look-up'!$G$4,$V1919-4,0))</f>
        <v/>
      </c>
      <c r="I1919" s="238" t="str">
        <f ca="1">IF(ISERROR($V1919),"",OFFSET('Smelter Look-up'!$H$4,$V1919-4,0))</f>
        <v/>
      </c>
      <c r="J1919" s="238" t="str">
        <f ca="1">IF(ISERROR($V1919),"",OFFSET('Smelter Look-up'!$I$4,$V1919-4,0))</f>
        <v/>
      </c>
      <c r="K1919" s="240"/>
      <c r="L1919" s="240"/>
      <c r="M1919" s="240"/>
      <c r="N1919" s="240"/>
      <c r="O1919" s="240"/>
      <c r="P1919" s="239"/>
      <c r="Q1919" s="241"/>
      <c r="R1919" s="236" t="str">
        <f ca="1">IF(ISERROR($V1919),"",OFFSET('Smelter Look-up'!$C$4,$V1919-4,0)&amp;"")</f>
        <v/>
      </c>
      <c r="S1919" s="250" t="str">
        <f t="shared" ca="1" si="90"/>
        <v/>
      </c>
      <c r="T1919" s="250" t="str">
        <f ca="1">IF(B1919="","",IF(ISERROR(MATCH($J1919,SorP!$B$1:$B$6230,0)),"",INDIRECT("'SorP'!$A$"&amp;MATCH($J1919,SorP!$B$1:$B$6230,0))))</f>
        <v/>
      </c>
      <c r="U1919" s="280"/>
      <c r="V1919" s="281" t="e">
        <f>IF(C1919="",NA(),MATCH($B1919&amp;$C1919,'Smelter Look-up'!$J:$J,0))</f>
        <v>#N/A</v>
      </c>
      <c r="W1919" s="282"/>
      <c r="X1919" s="282">
        <f t="shared" ca="1" si="91"/>
        <v>0</v>
      </c>
      <c r="Y1919" s="282"/>
      <c r="Z1919" s="282"/>
      <c r="AB1919" s="284" t="str">
        <f t="shared" si="92"/>
        <v/>
      </c>
    </row>
    <row r="1920" spans="1:28" s="283" customFormat="1" ht="20.25">
      <c r="A1920" s="235"/>
      <c r="B1920" s="236" t="str">
        <f>IF(LEN(A1920)=0,"",INDEX('Smelter Look-up'!$A:$A,MATCH($A1920,'Smelter Look-up'!$E:$E,0)))</f>
        <v/>
      </c>
      <c r="C1920" s="242" t="str">
        <f>IF(LEN(A1920)=0,"",INDEX('Smelter Look-up'!$C:$C,MATCH($A1920,'Smelter Look-up'!$E:$E,0)))</f>
        <v/>
      </c>
      <c r="D1920" s="236"/>
      <c r="E1920" s="236" t="str">
        <f ca="1">IF(ISERROR($V1920),"",OFFSET('Smelter Look-up'!$D$4,$V1920-4,0)&amp;"")</f>
        <v/>
      </c>
      <c r="F1920" s="236" t="str">
        <f ca="1">IF(ISERROR($V1920),"",OFFSET('Smelter Look-up'!$E$4,$V1920-4,0))</f>
        <v/>
      </c>
      <c r="G1920" s="236" t="str">
        <f ca="1">IF(C1920=$X$4,"Enter smelter details", IF(ISERROR($V1920),"",OFFSET('Smelter Look-up'!$F$4,$V1920-4,0)))</f>
        <v/>
      </c>
      <c r="H1920" s="237" t="str">
        <f ca="1">IF(ISERROR($V1920),"",OFFSET('Smelter Look-up'!$G$4,$V1920-4,0))</f>
        <v/>
      </c>
      <c r="I1920" s="238" t="str">
        <f ca="1">IF(ISERROR($V1920),"",OFFSET('Smelter Look-up'!$H$4,$V1920-4,0))</f>
        <v/>
      </c>
      <c r="J1920" s="238" t="str">
        <f ca="1">IF(ISERROR($V1920),"",OFFSET('Smelter Look-up'!$I$4,$V1920-4,0))</f>
        <v/>
      </c>
      <c r="K1920" s="240"/>
      <c r="L1920" s="240"/>
      <c r="M1920" s="240"/>
      <c r="N1920" s="240"/>
      <c r="O1920" s="240"/>
      <c r="P1920" s="239"/>
      <c r="Q1920" s="241"/>
      <c r="R1920" s="236" t="str">
        <f ca="1">IF(ISERROR($V1920),"",OFFSET('Smelter Look-up'!$C$4,$V1920-4,0)&amp;"")</f>
        <v/>
      </c>
      <c r="S1920" s="250" t="str">
        <f t="shared" ca="1" si="90"/>
        <v/>
      </c>
      <c r="T1920" s="250" t="str">
        <f ca="1">IF(B1920="","",IF(ISERROR(MATCH($J1920,SorP!$B$1:$B$6230,0)),"",INDIRECT("'SorP'!$A$"&amp;MATCH($J1920,SorP!$B$1:$B$6230,0))))</f>
        <v/>
      </c>
      <c r="U1920" s="280"/>
      <c r="V1920" s="281" t="e">
        <f>IF(C1920="",NA(),MATCH($B1920&amp;$C1920,'Smelter Look-up'!$J:$J,0))</f>
        <v>#N/A</v>
      </c>
      <c r="W1920" s="282"/>
      <c r="X1920" s="282">
        <f t="shared" ca="1" si="91"/>
        <v>0</v>
      </c>
      <c r="Y1920" s="282"/>
      <c r="Z1920" s="282"/>
      <c r="AB1920" s="284" t="str">
        <f t="shared" si="92"/>
        <v/>
      </c>
    </row>
    <row r="1921" spans="1:28" s="283" customFormat="1" ht="20.25">
      <c r="A1921" s="235"/>
      <c r="B1921" s="236" t="str">
        <f>IF(LEN(A1921)=0,"",INDEX('Smelter Look-up'!$A:$A,MATCH($A1921,'Smelter Look-up'!$E:$E,0)))</f>
        <v/>
      </c>
      <c r="C1921" s="242" t="str">
        <f>IF(LEN(A1921)=0,"",INDEX('Smelter Look-up'!$C:$C,MATCH($A1921,'Smelter Look-up'!$E:$E,0)))</f>
        <v/>
      </c>
      <c r="D1921" s="236"/>
      <c r="E1921" s="236" t="str">
        <f ca="1">IF(ISERROR($V1921),"",OFFSET('Smelter Look-up'!$D$4,$V1921-4,0)&amp;"")</f>
        <v/>
      </c>
      <c r="F1921" s="236" t="str">
        <f ca="1">IF(ISERROR($V1921),"",OFFSET('Smelter Look-up'!$E$4,$V1921-4,0))</f>
        <v/>
      </c>
      <c r="G1921" s="236" t="str">
        <f ca="1">IF(C1921=$X$4,"Enter smelter details", IF(ISERROR($V1921),"",OFFSET('Smelter Look-up'!$F$4,$V1921-4,0)))</f>
        <v/>
      </c>
      <c r="H1921" s="237" t="str">
        <f ca="1">IF(ISERROR($V1921),"",OFFSET('Smelter Look-up'!$G$4,$V1921-4,0))</f>
        <v/>
      </c>
      <c r="I1921" s="238" t="str">
        <f ca="1">IF(ISERROR($V1921),"",OFFSET('Smelter Look-up'!$H$4,$V1921-4,0))</f>
        <v/>
      </c>
      <c r="J1921" s="238" t="str">
        <f ca="1">IF(ISERROR($V1921),"",OFFSET('Smelter Look-up'!$I$4,$V1921-4,0))</f>
        <v/>
      </c>
      <c r="K1921" s="240"/>
      <c r="L1921" s="240"/>
      <c r="M1921" s="240"/>
      <c r="N1921" s="240"/>
      <c r="O1921" s="240"/>
      <c r="P1921" s="239"/>
      <c r="Q1921" s="241"/>
      <c r="R1921" s="236" t="str">
        <f ca="1">IF(ISERROR($V1921),"",OFFSET('Smelter Look-up'!$C$4,$V1921-4,0)&amp;"")</f>
        <v/>
      </c>
      <c r="S1921" s="250" t="str">
        <f t="shared" ca="1" si="90"/>
        <v/>
      </c>
      <c r="T1921" s="250" t="str">
        <f ca="1">IF(B1921="","",IF(ISERROR(MATCH($J1921,SorP!$B$1:$B$6230,0)),"",INDIRECT("'SorP'!$A$"&amp;MATCH($J1921,SorP!$B$1:$B$6230,0))))</f>
        <v/>
      </c>
      <c r="U1921" s="280"/>
      <c r="V1921" s="281" t="e">
        <f>IF(C1921="",NA(),MATCH($B1921&amp;$C1921,'Smelter Look-up'!$J:$J,0))</f>
        <v>#N/A</v>
      </c>
      <c r="W1921" s="282"/>
      <c r="X1921" s="282">
        <f t="shared" ca="1" si="91"/>
        <v>0</v>
      </c>
      <c r="Y1921" s="282"/>
      <c r="Z1921" s="282"/>
      <c r="AB1921" s="284" t="str">
        <f t="shared" si="92"/>
        <v/>
      </c>
    </row>
    <row r="1922" spans="1:28" s="283" customFormat="1" ht="20.25">
      <c r="A1922" s="235"/>
      <c r="B1922" s="236" t="str">
        <f>IF(LEN(A1922)=0,"",INDEX('Smelter Look-up'!$A:$A,MATCH($A1922,'Smelter Look-up'!$E:$E,0)))</f>
        <v/>
      </c>
      <c r="C1922" s="242" t="str">
        <f>IF(LEN(A1922)=0,"",INDEX('Smelter Look-up'!$C:$C,MATCH($A1922,'Smelter Look-up'!$E:$E,0)))</f>
        <v/>
      </c>
      <c r="D1922" s="236"/>
      <c r="E1922" s="236" t="str">
        <f ca="1">IF(ISERROR($V1922),"",OFFSET('Smelter Look-up'!$D$4,$V1922-4,0)&amp;"")</f>
        <v/>
      </c>
      <c r="F1922" s="236" t="str">
        <f ca="1">IF(ISERROR($V1922),"",OFFSET('Smelter Look-up'!$E$4,$V1922-4,0))</f>
        <v/>
      </c>
      <c r="G1922" s="236" t="str">
        <f ca="1">IF(C1922=$X$4,"Enter smelter details", IF(ISERROR($V1922),"",OFFSET('Smelter Look-up'!$F$4,$V1922-4,0)))</f>
        <v/>
      </c>
      <c r="H1922" s="237" t="str">
        <f ca="1">IF(ISERROR($V1922),"",OFFSET('Smelter Look-up'!$G$4,$V1922-4,0))</f>
        <v/>
      </c>
      <c r="I1922" s="238" t="str">
        <f ca="1">IF(ISERROR($V1922),"",OFFSET('Smelter Look-up'!$H$4,$V1922-4,0))</f>
        <v/>
      </c>
      <c r="J1922" s="238" t="str">
        <f ca="1">IF(ISERROR($V1922),"",OFFSET('Smelter Look-up'!$I$4,$V1922-4,0))</f>
        <v/>
      </c>
      <c r="K1922" s="240"/>
      <c r="L1922" s="240"/>
      <c r="M1922" s="240"/>
      <c r="N1922" s="240"/>
      <c r="O1922" s="240"/>
      <c r="P1922" s="239"/>
      <c r="Q1922" s="241"/>
      <c r="R1922" s="236" t="str">
        <f ca="1">IF(ISERROR($V1922),"",OFFSET('Smelter Look-up'!$C$4,$V1922-4,0)&amp;"")</f>
        <v/>
      </c>
      <c r="S1922" s="250" t="str">
        <f t="shared" ca="1" si="90"/>
        <v/>
      </c>
      <c r="T1922" s="250" t="str">
        <f ca="1">IF(B1922="","",IF(ISERROR(MATCH($J1922,SorP!$B$1:$B$6230,0)),"",INDIRECT("'SorP'!$A$"&amp;MATCH($J1922,SorP!$B$1:$B$6230,0))))</f>
        <v/>
      </c>
      <c r="U1922" s="280"/>
      <c r="V1922" s="281" t="e">
        <f>IF(C1922="",NA(),MATCH($B1922&amp;$C1922,'Smelter Look-up'!$J:$J,0))</f>
        <v>#N/A</v>
      </c>
      <c r="W1922" s="282"/>
      <c r="X1922" s="282">
        <f t="shared" ca="1" si="91"/>
        <v>0</v>
      </c>
      <c r="Y1922" s="282"/>
      <c r="Z1922" s="282"/>
      <c r="AB1922" s="284" t="str">
        <f t="shared" si="92"/>
        <v/>
      </c>
    </row>
    <row r="1923" spans="1:28" s="283" customFormat="1" ht="20.25">
      <c r="A1923" s="235"/>
      <c r="B1923" s="236" t="str">
        <f>IF(LEN(A1923)=0,"",INDEX('Smelter Look-up'!$A:$A,MATCH($A1923,'Smelter Look-up'!$E:$E,0)))</f>
        <v/>
      </c>
      <c r="C1923" s="242" t="str">
        <f>IF(LEN(A1923)=0,"",INDEX('Smelter Look-up'!$C:$C,MATCH($A1923,'Smelter Look-up'!$E:$E,0)))</f>
        <v/>
      </c>
      <c r="D1923" s="236"/>
      <c r="E1923" s="236" t="str">
        <f ca="1">IF(ISERROR($V1923),"",OFFSET('Smelter Look-up'!$D$4,$V1923-4,0)&amp;"")</f>
        <v/>
      </c>
      <c r="F1923" s="236" t="str">
        <f ca="1">IF(ISERROR($V1923),"",OFFSET('Smelter Look-up'!$E$4,$V1923-4,0))</f>
        <v/>
      </c>
      <c r="G1923" s="236" t="str">
        <f ca="1">IF(C1923=$X$4,"Enter smelter details", IF(ISERROR($V1923),"",OFFSET('Smelter Look-up'!$F$4,$V1923-4,0)))</f>
        <v/>
      </c>
      <c r="H1923" s="237" t="str">
        <f ca="1">IF(ISERROR($V1923),"",OFFSET('Smelter Look-up'!$G$4,$V1923-4,0))</f>
        <v/>
      </c>
      <c r="I1923" s="238" t="str">
        <f ca="1">IF(ISERROR($V1923),"",OFFSET('Smelter Look-up'!$H$4,$V1923-4,0))</f>
        <v/>
      </c>
      <c r="J1923" s="238" t="str">
        <f ca="1">IF(ISERROR($V1923),"",OFFSET('Smelter Look-up'!$I$4,$V1923-4,0))</f>
        <v/>
      </c>
      <c r="K1923" s="240"/>
      <c r="L1923" s="240"/>
      <c r="M1923" s="240"/>
      <c r="N1923" s="240"/>
      <c r="O1923" s="240"/>
      <c r="P1923" s="239"/>
      <c r="Q1923" s="241"/>
      <c r="R1923" s="236" t="str">
        <f ca="1">IF(ISERROR($V1923),"",OFFSET('Smelter Look-up'!$C$4,$V1923-4,0)&amp;"")</f>
        <v/>
      </c>
      <c r="S1923" s="250" t="str">
        <f t="shared" ca="1" si="90"/>
        <v/>
      </c>
      <c r="T1923" s="250" t="str">
        <f ca="1">IF(B1923="","",IF(ISERROR(MATCH($J1923,SorP!$B$1:$B$6230,0)),"",INDIRECT("'SorP'!$A$"&amp;MATCH($J1923,SorP!$B$1:$B$6230,0))))</f>
        <v/>
      </c>
      <c r="U1923" s="280"/>
      <c r="V1923" s="281" t="e">
        <f>IF(C1923="",NA(),MATCH($B1923&amp;$C1923,'Smelter Look-up'!$J:$J,0))</f>
        <v>#N/A</v>
      </c>
      <c r="W1923" s="282"/>
      <c r="X1923" s="282">
        <f t="shared" ca="1" si="91"/>
        <v>0</v>
      </c>
      <c r="Y1923" s="282"/>
      <c r="Z1923" s="282"/>
      <c r="AB1923" s="284" t="str">
        <f t="shared" si="92"/>
        <v/>
      </c>
    </row>
    <row r="1924" spans="1:28" s="283" customFormat="1" ht="20.25">
      <c r="A1924" s="235"/>
      <c r="B1924" s="236" t="str">
        <f>IF(LEN(A1924)=0,"",INDEX('Smelter Look-up'!$A:$A,MATCH($A1924,'Smelter Look-up'!$E:$E,0)))</f>
        <v/>
      </c>
      <c r="C1924" s="242" t="str">
        <f>IF(LEN(A1924)=0,"",INDEX('Smelter Look-up'!$C:$C,MATCH($A1924,'Smelter Look-up'!$E:$E,0)))</f>
        <v/>
      </c>
      <c r="D1924" s="236"/>
      <c r="E1924" s="236" t="str">
        <f ca="1">IF(ISERROR($V1924),"",OFFSET('Smelter Look-up'!$D$4,$V1924-4,0)&amp;"")</f>
        <v/>
      </c>
      <c r="F1924" s="236" t="str">
        <f ca="1">IF(ISERROR($V1924),"",OFFSET('Smelter Look-up'!$E$4,$V1924-4,0))</f>
        <v/>
      </c>
      <c r="G1924" s="236" t="str">
        <f ca="1">IF(C1924=$X$4,"Enter smelter details", IF(ISERROR($V1924),"",OFFSET('Smelter Look-up'!$F$4,$V1924-4,0)))</f>
        <v/>
      </c>
      <c r="H1924" s="237" t="str">
        <f ca="1">IF(ISERROR($V1924),"",OFFSET('Smelter Look-up'!$G$4,$V1924-4,0))</f>
        <v/>
      </c>
      <c r="I1924" s="238" t="str">
        <f ca="1">IF(ISERROR($V1924),"",OFFSET('Smelter Look-up'!$H$4,$V1924-4,0))</f>
        <v/>
      </c>
      <c r="J1924" s="238" t="str">
        <f ca="1">IF(ISERROR($V1924),"",OFFSET('Smelter Look-up'!$I$4,$V1924-4,0))</f>
        <v/>
      </c>
      <c r="K1924" s="240"/>
      <c r="L1924" s="240"/>
      <c r="M1924" s="240"/>
      <c r="N1924" s="240"/>
      <c r="O1924" s="240"/>
      <c r="P1924" s="239"/>
      <c r="Q1924" s="241"/>
      <c r="R1924" s="236" t="str">
        <f ca="1">IF(ISERROR($V1924),"",OFFSET('Smelter Look-up'!$C$4,$V1924-4,0)&amp;"")</f>
        <v/>
      </c>
      <c r="S1924" s="250" t="str">
        <f t="shared" ca="1" si="90"/>
        <v/>
      </c>
      <c r="T1924" s="250" t="str">
        <f ca="1">IF(B1924="","",IF(ISERROR(MATCH($J1924,SorP!$B$1:$B$6230,0)),"",INDIRECT("'SorP'!$A$"&amp;MATCH($J1924,SorP!$B$1:$B$6230,0))))</f>
        <v/>
      </c>
      <c r="U1924" s="280"/>
      <c r="V1924" s="281" t="e">
        <f>IF(C1924="",NA(),MATCH($B1924&amp;$C1924,'Smelter Look-up'!$J:$J,0))</f>
        <v>#N/A</v>
      </c>
      <c r="W1924" s="282"/>
      <c r="X1924" s="282">
        <f t="shared" ca="1" si="91"/>
        <v>0</v>
      </c>
      <c r="Y1924" s="282"/>
      <c r="Z1924" s="282"/>
      <c r="AB1924" s="284" t="str">
        <f t="shared" si="92"/>
        <v/>
      </c>
    </row>
    <row r="1925" spans="1:28" s="283" customFormat="1" ht="20.25">
      <c r="A1925" s="235"/>
      <c r="B1925" s="236" t="str">
        <f>IF(LEN(A1925)=0,"",INDEX('Smelter Look-up'!$A:$A,MATCH($A1925,'Smelter Look-up'!$E:$E,0)))</f>
        <v/>
      </c>
      <c r="C1925" s="242" t="str">
        <f>IF(LEN(A1925)=0,"",INDEX('Smelter Look-up'!$C:$C,MATCH($A1925,'Smelter Look-up'!$E:$E,0)))</f>
        <v/>
      </c>
      <c r="D1925" s="236"/>
      <c r="E1925" s="236" t="str">
        <f ca="1">IF(ISERROR($V1925),"",OFFSET('Smelter Look-up'!$D$4,$V1925-4,0)&amp;"")</f>
        <v/>
      </c>
      <c r="F1925" s="236" t="str">
        <f ca="1">IF(ISERROR($V1925),"",OFFSET('Smelter Look-up'!$E$4,$V1925-4,0))</f>
        <v/>
      </c>
      <c r="G1925" s="236" t="str">
        <f ca="1">IF(C1925=$X$4,"Enter smelter details", IF(ISERROR($V1925),"",OFFSET('Smelter Look-up'!$F$4,$V1925-4,0)))</f>
        <v/>
      </c>
      <c r="H1925" s="237" t="str">
        <f ca="1">IF(ISERROR($V1925),"",OFFSET('Smelter Look-up'!$G$4,$V1925-4,0))</f>
        <v/>
      </c>
      <c r="I1925" s="238" t="str">
        <f ca="1">IF(ISERROR($V1925),"",OFFSET('Smelter Look-up'!$H$4,$V1925-4,0))</f>
        <v/>
      </c>
      <c r="J1925" s="238" t="str">
        <f ca="1">IF(ISERROR($V1925),"",OFFSET('Smelter Look-up'!$I$4,$V1925-4,0))</f>
        <v/>
      </c>
      <c r="K1925" s="240"/>
      <c r="L1925" s="240"/>
      <c r="M1925" s="240"/>
      <c r="N1925" s="240"/>
      <c r="O1925" s="240"/>
      <c r="P1925" s="239"/>
      <c r="Q1925" s="241"/>
      <c r="R1925" s="236" t="str">
        <f ca="1">IF(ISERROR($V1925),"",OFFSET('Smelter Look-up'!$C$4,$V1925-4,0)&amp;"")</f>
        <v/>
      </c>
      <c r="S1925" s="250" t="str">
        <f t="shared" ca="1" si="90"/>
        <v/>
      </c>
      <c r="T1925" s="250" t="str">
        <f ca="1">IF(B1925="","",IF(ISERROR(MATCH($J1925,SorP!$B$1:$B$6230,0)),"",INDIRECT("'SorP'!$A$"&amp;MATCH($J1925,SorP!$B$1:$B$6230,0))))</f>
        <v/>
      </c>
      <c r="U1925" s="280"/>
      <c r="V1925" s="281" t="e">
        <f>IF(C1925="",NA(),MATCH($B1925&amp;$C1925,'Smelter Look-up'!$J:$J,0))</f>
        <v>#N/A</v>
      </c>
      <c r="W1925" s="282"/>
      <c r="X1925" s="282">
        <f t="shared" ca="1" si="91"/>
        <v>0</v>
      </c>
      <c r="Y1925" s="282"/>
      <c r="Z1925" s="282"/>
      <c r="AB1925" s="284" t="str">
        <f t="shared" si="92"/>
        <v/>
      </c>
    </row>
    <row r="1926" spans="1:28" s="283" customFormat="1" ht="20.25">
      <c r="A1926" s="235"/>
      <c r="B1926" s="236" t="str">
        <f>IF(LEN(A1926)=0,"",INDEX('Smelter Look-up'!$A:$A,MATCH($A1926,'Smelter Look-up'!$E:$E,0)))</f>
        <v/>
      </c>
      <c r="C1926" s="242" t="str">
        <f>IF(LEN(A1926)=0,"",INDEX('Smelter Look-up'!$C:$C,MATCH($A1926,'Smelter Look-up'!$E:$E,0)))</f>
        <v/>
      </c>
      <c r="D1926" s="236"/>
      <c r="E1926" s="236" t="str">
        <f ca="1">IF(ISERROR($V1926),"",OFFSET('Smelter Look-up'!$D$4,$V1926-4,0)&amp;"")</f>
        <v/>
      </c>
      <c r="F1926" s="236" t="str">
        <f ca="1">IF(ISERROR($V1926),"",OFFSET('Smelter Look-up'!$E$4,$V1926-4,0))</f>
        <v/>
      </c>
      <c r="G1926" s="236" t="str">
        <f ca="1">IF(C1926=$X$4,"Enter smelter details", IF(ISERROR($V1926),"",OFFSET('Smelter Look-up'!$F$4,$V1926-4,0)))</f>
        <v/>
      </c>
      <c r="H1926" s="237" t="str">
        <f ca="1">IF(ISERROR($V1926),"",OFFSET('Smelter Look-up'!$G$4,$V1926-4,0))</f>
        <v/>
      </c>
      <c r="I1926" s="238" t="str">
        <f ca="1">IF(ISERROR($V1926),"",OFFSET('Smelter Look-up'!$H$4,$V1926-4,0))</f>
        <v/>
      </c>
      <c r="J1926" s="238" t="str">
        <f ca="1">IF(ISERROR($V1926),"",OFFSET('Smelter Look-up'!$I$4,$V1926-4,0))</f>
        <v/>
      </c>
      <c r="K1926" s="240"/>
      <c r="L1926" s="240"/>
      <c r="M1926" s="240"/>
      <c r="N1926" s="240"/>
      <c r="O1926" s="240"/>
      <c r="P1926" s="239"/>
      <c r="Q1926" s="241"/>
      <c r="R1926" s="236" t="str">
        <f ca="1">IF(ISERROR($V1926),"",OFFSET('Smelter Look-up'!$C$4,$V1926-4,0)&amp;"")</f>
        <v/>
      </c>
      <c r="S1926" s="250" t="str">
        <f t="shared" ca="1" si="90"/>
        <v/>
      </c>
      <c r="T1926" s="250" t="str">
        <f ca="1">IF(B1926="","",IF(ISERROR(MATCH($J1926,SorP!$B$1:$B$6230,0)),"",INDIRECT("'SorP'!$A$"&amp;MATCH($J1926,SorP!$B$1:$B$6230,0))))</f>
        <v/>
      </c>
      <c r="U1926" s="280"/>
      <c r="V1926" s="281" t="e">
        <f>IF(C1926="",NA(),MATCH($B1926&amp;$C1926,'Smelter Look-up'!$J:$J,0))</f>
        <v>#N/A</v>
      </c>
      <c r="W1926" s="282"/>
      <c r="X1926" s="282">
        <f t="shared" ca="1" si="91"/>
        <v>0</v>
      </c>
      <c r="Y1926" s="282"/>
      <c r="Z1926" s="282"/>
      <c r="AB1926" s="284" t="str">
        <f t="shared" si="92"/>
        <v/>
      </c>
    </row>
    <row r="1927" spans="1:28" s="283" customFormat="1" ht="20.25">
      <c r="A1927" s="235"/>
      <c r="B1927" s="236" t="str">
        <f>IF(LEN(A1927)=0,"",INDEX('Smelter Look-up'!$A:$A,MATCH($A1927,'Smelter Look-up'!$E:$E,0)))</f>
        <v/>
      </c>
      <c r="C1927" s="242" t="str">
        <f>IF(LEN(A1927)=0,"",INDEX('Smelter Look-up'!$C:$C,MATCH($A1927,'Smelter Look-up'!$E:$E,0)))</f>
        <v/>
      </c>
      <c r="D1927" s="236"/>
      <c r="E1927" s="236" t="str">
        <f ca="1">IF(ISERROR($V1927),"",OFFSET('Smelter Look-up'!$D$4,$V1927-4,0)&amp;"")</f>
        <v/>
      </c>
      <c r="F1927" s="236" t="str">
        <f ca="1">IF(ISERROR($V1927),"",OFFSET('Smelter Look-up'!$E$4,$V1927-4,0))</f>
        <v/>
      </c>
      <c r="G1927" s="236" t="str">
        <f ca="1">IF(C1927=$X$4,"Enter smelter details", IF(ISERROR($V1927),"",OFFSET('Smelter Look-up'!$F$4,$V1927-4,0)))</f>
        <v/>
      </c>
      <c r="H1927" s="237" t="str">
        <f ca="1">IF(ISERROR($V1927),"",OFFSET('Smelter Look-up'!$G$4,$V1927-4,0))</f>
        <v/>
      </c>
      <c r="I1927" s="238" t="str">
        <f ca="1">IF(ISERROR($V1927),"",OFFSET('Smelter Look-up'!$H$4,$V1927-4,0))</f>
        <v/>
      </c>
      <c r="J1927" s="238" t="str">
        <f ca="1">IF(ISERROR($V1927),"",OFFSET('Smelter Look-up'!$I$4,$V1927-4,0))</f>
        <v/>
      </c>
      <c r="K1927" s="240"/>
      <c r="L1927" s="240"/>
      <c r="M1927" s="240"/>
      <c r="N1927" s="240"/>
      <c r="O1927" s="240"/>
      <c r="P1927" s="239"/>
      <c r="Q1927" s="241"/>
      <c r="R1927" s="236" t="str">
        <f ca="1">IF(ISERROR($V1927),"",OFFSET('Smelter Look-up'!$C$4,$V1927-4,0)&amp;"")</f>
        <v/>
      </c>
      <c r="S1927" s="250" t="str">
        <f t="shared" ca="1" si="90"/>
        <v/>
      </c>
      <c r="T1927" s="250" t="str">
        <f ca="1">IF(B1927="","",IF(ISERROR(MATCH($J1927,SorP!$B$1:$B$6230,0)),"",INDIRECT("'SorP'!$A$"&amp;MATCH($J1927,SorP!$B$1:$B$6230,0))))</f>
        <v/>
      </c>
      <c r="U1927" s="280"/>
      <c r="V1927" s="281" t="e">
        <f>IF(C1927="",NA(),MATCH($B1927&amp;$C1927,'Smelter Look-up'!$J:$J,0))</f>
        <v>#N/A</v>
      </c>
      <c r="W1927" s="282"/>
      <c r="X1927" s="282">
        <f t="shared" ca="1" si="91"/>
        <v>0</v>
      </c>
      <c r="Y1927" s="282"/>
      <c r="Z1927" s="282"/>
      <c r="AB1927" s="284" t="str">
        <f t="shared" si="92"/>
        <v/>
      </c>
    </row>
    <row r="1928" spans="1:28" s="283" customFormat="1" ht="20.25">
      <c r="A1928" s="235"/>
      <c r="B1928" s="236" t="str">
        <f>IF(LEN(A1928)=0,"",INDEX('Smelter Look-up'!$A:$A,MATCH($A1928,'Smelter Look-up'!$E:$E,0)))</f>
        <v/>
      </c>
      <c r="C1928" s="242" t="str">
        <f>IF(LEN(A1928)=0,"",INDEX('Smelter Look-up'!$C:$C,MATCH($A1928,'Smelter Look-up'!$E:$E,0)))</f>
        <v/>
      </c>
      <c r="D1928" s="236"/>
      <c r="E1928" s="236" t="str">
        <f ca="1">IF(ISERROR($V1928),"",OFFSET('Smelter Look-up'!$D$4,$V1928-4,0)&amp;"")</f>
        <v/>
      </c>
      <c r="F1928" s="236" t="str">
        <f ca="1">IF(ISERROR($V1928),"",OFFSET('Smelter Look-up'!$E$4,$V1928-4,0))</f>
        <v/>
      </c>
      <c r="G1928" s="236" t="str">
        <f ca="1">IF(C1928=$X$4,"Enter smelter details", IF(ISERROR($V1928),"",OFFSET('Smelter Look-up'!$F$4,$V1928-4,0)))</f>
        <v/>
      </c>
      <c r="H1928" s="237" t="str">
        <f ca="1">IF(ISERROR($V1928),"",OFFSET('Smelter Look-up'!$G$4,$V1928-4,0))</f>
        <v/>
      </c>
      <c r="I1928" s="238" t="str">
        <f ca="1">IF(ISERROR($V1928),"",OFFSET('Smelter Look-up'!$H$4,$V1928-4,0))</f>
        <v/>
      </c>
      <c r="J1928" s="238" t="str">
        <f ca="1">IF(ISERROR($V1928),"",OFFSET('Smelter Look-up'!$I$4,$V1928-4,0))</f>
        <v/>
      </c>
      <c r="K1928" s="240"/>
      <c r="L1928" s="240"/>
      <c r="M1928" s="240"/>
      <c r="N1928" s="240"/>
      <c r="O1928" s="240"/>
      <c r="P1928" s="239"/>
      <c r="Q1928" s="241"/>
      <c r="R1928" s="236" t="str">
        <f ca="1">IF(ISERROR($V1928),"",OFFSET('Smelter Look-up'!$C$4,$V1928-4,0)&amp;"")</f>
        <v/>
      </c>
      <c r="S1928" s="250" t="str">
        <f t="shared" ca="1" si="90"/>
        <v/>
      </c>
      <c r="T1928" s="250" t="str">
        <f ca="1">IF(B1928="","",IF(ISERROR(MATCH($J1928,SorP!$B$1:$B$6230,0)),"",INDIRECT("'SorP'!$A$"&amp;MATCH($J1928,SorP!$B$1:$B$6230,0))))</f>
        <v/>
      </c>
      <c r="U1928" s="280"/>
      <c r="V1928" s="281" t="e">
        <f>IF(C1928="",NA(),MATCH($B1928&amp;$C1928,'Smelter Look-up'!$J:$J,0))</f>
        <v>#N/A</v>
      </c>
      <c r="W1928" s="282"/>
      <c r="X1928" s="282">
        <f t="shared" ca="1" si="91"/>
        <v>0</v>
      </c>
      <c r="Y1928" s="282"/>
      <c r="Z1928" s="282"/>
      <c r="AB1928" s="284" t="str">
        <f t="shared" si="92"/>
        <v/>
      </c>
    </row>
    <row r="1929" spans="1:28" s="283" customFormat="1" ht="20.25">
      <c r="A1929" s="235"/>
      <c r="B1929" s="236" t="str">
        <f>IF(LEN(A1929)=0,"",INDEX('Smelter Look-up'!$A:$A,MATCH($A1929,'Smelter Look-up'!$E:$E,0)))</f>
        <v/>
      </c>
      <c r="C1929" s="242" t="str">
        <f>IF(LEN(A1929)=0,"",INDEX('Smelter Look-up'!$C:$C,MATCH($A1929,'Smelter Look-up'!$E:$E,0)))</f>
        <v/>
      </c>
      <c r="D1929" s="236"/>
      <c r="E1929" s="236" t="str">
        <f ca="1">IF(ISERROR($V1929),"",OFFSET('Smelter Look-up'!$D$4,$V1929-4,0)&amp;"")</f>
        <v/>
      </c>
      <c r="F1929" s="236" t="str">
        <f ca="1">IF(ISERROR($V1929),"",OFFSET('Smelter Look-up'!$E$4,$V1929-4,0))</f>
        <v/>
      </c>
      <c r="G1929" s="236" t="str">
        <f ca="1">IF(C1929=$X$4,"Enter smelter details", IF(ISERROR($V1929),"",OFFSET('Smelter Look-up'!$F$4,$V1929-4,0)))</f>
        <v/>
      </c>
      <c r="H1929" s="237" t="str">
        <f ca="1">IF(ISERROR($V1929),"",OFFSET('Smelter Look-up'!$G$4,$V1929-4,0))</f>
        <v/>
      </c>
      <c r="I1929" s="238" t="str">
        <f ca="1">IF(ISERROR($V1929),"",OFFSET('Smelter Look-up'!$H$4,$V1929-4,0))</f>
        <v/>
      </c>
      <c r="J1929" s="238" t="str">
        <f ca="1">IF(ISERROR($V1929),"",OFFSET('Smelter Look-up'!$I$4,$V1929-4,0))</f>
        <v/>
      </c>
      <c r="K1929" s="240"/>
      <c r="L1929" s="240"/>
      <c r="M1929" s="240"/>
      <c r="N1929" s="240"/>
      <c r="O1929" s="240"/>
      <c r="P1929" s="239"/>
      <c r="Q1929" s="241"/>
      <c r="R1929" s="236" t="str">
        <f ca="1">IF(ISERROR($V1929),"",OFFSET('Smelter Look-up'!$C$4,$V1929-4,0)&amp;"")</f>
        <v/>
      </c>
      <c r="S1929" s="250" t="str">
        <f t="shared" ca="1" si="90"/>
        <v/>
      </c>
      <c r="T1929" s="250" t="str">
        <f ca="1">IF(B1929="","",IF(ISERROR(MATCH($J1929,SorP!$B$1:$B$6230,0)),"",INDIRECT("'SorP'!$A$"&amp;MATCH($J1929,SorP!$B$1:$B$6230,0))))</f>
        <v/>
      </c>
      <c r="U1929" s="280"/>
      <c r="V1929" s="281" t="e">
        <f>IF(C1929="",NA(),MATCH($B1929&amp;$C1929,'Smelter Look-up'!$J:$J,0))</f>
        <v>#N/A</v>
      </c>
      <c r="W1929" s="282"/>
      <c r="X1929" s="282">
        <f t="shared" ca="1" si="91"/>
        <v>0</v>
      </c>
      <c r="Y1929" s="282"/>
      <c r="Z1929" s="282"/>
      <c r="AB1929" s="284" t="str">
        <f t="shared" si="92"/>
        <v/>
      </c>
    </row>
    <row r="1930" spans="1:28" s="283" customFormat="1" ht="20.25">
      <c r="A1930" s="235"/>
      <c r="B1930" s="236" t="str">
        <f>IF(LEN(A1930)=0,"",INDEX('Smelter Look-up'!$A:$A,MATCH($A1930,'Smelter Look-up'!$E:$E,0)))</f>
        <v/>
      </c>
      <c r="C1930" s="242" t="str">
        <f>IF(LEN(A1930)=0,"",INDEX('Smelter Look-up'!$C:$C,MATCH($A1930,'Smelter Look-up'!$E:$E,0)))</f>
        <v/>
      </c>
      <c r="D1930" s="236"/>
      <c r="E1930" s="236" t="str">
        <f ca="1">IF(ISERROR($V1930),"",OFFSET('Smelter Look-up'!$D$4,$V1930-4,0)&amp;"")</f>
        <v/>
      </c>
      <c r="F1930" s="236" t="str">
        <f ca="1">IF(ISERROR($V1930),"",OFFSET('Smelter Look-up'!$E$4,$V1930-4,0))</f>
        <v/>
      </c>
      <c r="G1930" s="236" t="str">
        <f ca="1">IF(C1930=$X$4,"Enter smelter details", IF(ISERROR($V1930),"",OFFSET('Smelter Look-up'!$F$4,$V1930-4,0)))</f>
        <v/>
      </c>
      <c r="H1930" s="237" t="str">
        <f ca="1">IF(ISERROR($V1930),"",OFFSET('Smelter Look-up'!$G$4,$V1930-4,0))</f>
        <v/>
      </c>
      <c r="I1930" s="238" t="str">
        <f ca="1">IF(ISERROR($V1930),"",OFFSET('Smelter Look-up'!$H$4,$V1930-4,0))</f>
        <v/>
      </c>
      <c r="J1930" s="238" t="str">
        <f ca="1">IF(ISERROR($V1930),"",OFFSET('Smelter Look-up'!$I$4,$V1930-4,0))</f>
        <v/>
      </c>
      <c r="K1930" s="240"/>
      <c r="L1930" s="240"/>
      <c r="M1930" s="240"/>
      <c r="N1930" s="240"/>
      <c r="O1930" s="240"/>
      <c r="P1930" s="239"/>
      <c r="Q1930" s="241"/>
      <c r="R1930" s="236" t="str">
        <f ca="1">IF(ISERROR($V1930),"",OFFSET('Smelter Look-up'!$C$4,$V1930-4,0)&amp;"")</f>
        <v/>
      </c>
      <c r="S1930" s="250" t="str">
        <f t="shared" ca="1" si="90"/>
        <v/>
      </c>
      <c r="T1930" s="250" t="str">
        <f ca="1">IF(B1930="","",IF(ISERROR(MATCH($J1930,SorP!$B$1:$B$6230,0)),"",INDIRECT("'SorP'!$A$"&amp;MATCH($J1930,SorP!$B$1:$B$6230,0))))</f>
        <v/>
      </c>
      <c r="U1930" s="280"/>
      <c r="V1930" s="281" t="e">
        <f>IF(C1930="",NA(),MATCH($B1930&amp;$C1930,'Smelter Look-up'!$J:$J,0))</f>
        <v>#N/A</v>
      </c>
      <c r="W1930" s="282"/>
      <c r="X1930" s="282">
        <f t="shared" ca="1" si="91"/>
        <v>0</v>
      </c>
      <c r="Y1930" s="282"/>
      <c r="Z1930" s="282"/>
      <c r="AB1930" s="284" t="str">
        <f t="shared" si="92"/>
        <v/>
      </c>
    </row>
    <row r="1931" spans="1:28" s="283" customFormat="1" ht="20.25">
      <c r="A1931" s="235"/>
      <c r="B1931" s="236" t="str">
        <f>IF(LEN(A1931)=0,"",INDEX('Smelter Look-up'!$A:$A,MATCH($A1931,'Smelter Look-up'!$E:$E,0)))</f>
        <v/>
      </c>
      <c r="C1931" s="242" t="str">
        <f>IF(LEN(A1931)=0,"",INDEX('Smelter Look-up'!$C:$C,MATCH($A1931,'Smelter Look-up'!$E:$E,0)))</f>
        <v/>
      </c>
      <c r="D1931" s="236"/>
      <c r="E1931" s="236" t="str">
        <f ca="1">IF(ISERROR($V1931),"",OFFSET('Smelter Look-up'!$D$4,$V1931-4,0)&amp;"")</f>
        <v/>
      </c>
      <c r="F1931" s="236" t="str">
        <f ca="1">IF(ISERROR($V1931),"",OFFSET('Smelter Look-up'!$E$4,$V1931-4,0))</f>
        <v/>
      </c>
      <c r="G1931" s="236" t="str">
        <f ca="1">IF(C1931=$X$4,"Enter smelter details", IF(ISERROR($V1931),"",OFFSET('Smelter Look-up'!$F$4,$V1931-4,0)))</f>
        <v/>
      </c>
      <c r="H1931" s="237" t="str">
        <f ca="1">IF(ISERROR($V1931),"",OFFSET('Smelter Look-up'!$G$4,$V1931-4,0))</f>
        <v/>
      </c>
      <c r="I1931" s="238" t="str">
        <f ca="1">IF(ISERROR($V1931),"",OFFSET('Smelter Look-up'!$H$4,$V1931-4,0))</f>
        <v/>
      </c>
      <c r="J1931" s="238" t="str">
        <f ca="1">IF(ISERROR($V1931),"",OFFSET('Smelter Look-up'!$I$4,$V1931-4,0))</f>
        <v/>
      </c>
      <c r="K1931" s="240"/>
      <c r="L1931" s="240"/>
      <c r="M1931" s="240"/>
      <c r="N1931" s="240"/>
      <c r="O1931" s="240"/>
      <c r="P1931" s="239"/>
      <c r="Q1931" s="241"/>
      <c r="R1931" s="236" t="str">
        <f ca="1">IF(ISERROR($V1931),"",OFFSET('Smelter Look-up'!$C$4,$V1931-4,0)&amp;"")</f>
        <v/>
      </c>
      <c r="S1931" s="250" t="str">
        <f t="shared" ca="1" si="90"/>
        <v/>
      </c>
      <c r="T1931" s="250" t="str">
        <f ca="1">IF(B1931="","",IF(ISERROR(MATCH($J1931,SorP!$B$1:$B$6230,0)),"",INDIRECT("'SorP'!$A$"&amp;MATCH($J1931,SorP!$B$1:$B$6230,0))))</f>
        <v/>
      </c>
      <c r="U1931" s="280"/>
      <c r="V1931" s="281" t="e">
        <f>IF(C1931="",NA(),MATCH($B1931&amp;$C1931,'Smelter Look-up'!$J:$J,0))</f>
        <v>#N/A</v>
      </c>
      <c r="W1931" s="282"/>
      <c r="X1931" s="282">
        <f t="shared" ca="1" si="91"/>
        <v>0</v>
      </c>
      <c r="Y1931" s="282"/>
      <c r="Z1931" s="282"/>
      <c r="AB1931" s="284" t="str">
        <f t="shared" si="92"/>
        <v/>
      </c>
    </row>
    <row r="1932" spans="1:28" s="283" customFormat="1" ht="20.25">
      <c r="A1932" s="235"/>
      <c r="B1932" s="236" t="str">
        <f>IF(LEN(A1932)=0,"",INDEX('Smelter Look-up'!$A:$A,MATCH($A1932,'Smelter Look-up'!$E:$E,0)))</f>
        <v/>
      </c>
      <c r="C1932" s="242" t="str">
        <f>IF(LEN(A1932)=0,"",INDEX('Smelter Look-up'!$C:$C,MATCH($A1932,'Smelter Look-up'!$E:$E,0)))</f>
        <v/>
      </c>
      <c r="D1932" s="236"/>
      <c r="E1932" s="236" t="str">
        <f ca="1">IF(ISERROR($V1932),"",OFFSET('Smelter Look-up'!$D$4,$V1932-4,0)&amp;"")</f>
        <v/>
      </c>
      <c r="F1932" s="236" t="str">
        <f ca="1">IF(ISERROR($V1932),"",OFFSET('Smelter Look-up'!$E$4,$V1932-4,0))</f>
        <v/>
      </c>
      <c r="G1932" s="236" t="str">
        <f ca="1">IF(C1932=$X$4,"Enter smelter details", IF(ISERROR($V1932),"",OFFSET('Smelter Look-up'!$F$4,$V1932-4,0)))</f>
        <v/>
      </c>
      <c r="H1932" s="237" t="str">
        <f ca="1">IF(ISERROR($V1932),"",OFFSET('Smelter Look-up'!$G$4,$V1932-4,0))</f>
        <v/>
      </c>
      <c r="I1932" s="238" t="str">
        <f ca="1">IF(ISERROR($V1932),"",OFFSET('Smelter Look-up'!$H$4,$V1932-4,0))</f>
        <v/>
      </c>
      <c r="J1932" s="238" t="str">
        <f ca="1">IF(ISERROR($V1932),"",OFFSET('Smelter Look-up'!$I$4,$V1932-4,0))</f>
        <v/>
      </c>
      <c r="K1932" s="240"/>
      <c r="L1932" s="240"/>
      <c r="M1932" s="240"/>
      <c r="N1932" s="240"/>
      <c r="O1932" s="240"/>
      <c r="P1932" s="239"/>
      <c r="Q1932" s="241"/>
      <c r="R1932" s="236" t="str">
        <f ca="1">IF(ISERROR($V1932),"",OFFSET('Smelter Look-up'!$C$4,$V1932-4,0)&amp;"")</f>
        <v/>
      </c>
      <c r="S1932" s="250" t="str">
        <f t="shared" ca="1" si="90"/>
        <v/>
      </c>
      <c r="T1932" s="250" t="str">
        <f ca="1">IF(B1932="","",IF(ISERROR(MATCH($J1932,SorP!$B$1:$B$6230,0)),"",INDIRECT("'SorP'!$A$"&amp;MATCH($J1932,SorP!$B$1:$B$6230,0))))</f>
        <v/>
      </c>
      <c r="U1932" s="280"/>
      <c r="V1932" s="281" t="e">
        <f>IF(C1932="",NA(),MATCH($B1932&amp;$C1932,'Smelter Look-up'!$J:$J,0))</f>
        <v>#N/A</v>
      </c>
      <c r="W1932" s="282"/>
      <c r="X1932" s="282">
        <f t="shared" ca="1" si="91"/>
        <v>0</v>
      </c>
      <c r="Y1932" s="282"/>
      <c r="Z1932" s="282"/>
      <c r="AB1932" s="284" t="str">
        <f t="shared" si="92"/>
        <v/>
      </c>
    </row>
    <row r="1933" spans="1:28" s="283" customFormat="1" ht="20.25">
      <c r="A1933" s="235"/>
      <c r="B1933" s="236" t="str">
        <f>IF(LEN(A1933)=0,"",INDEX('Smelter Look-up'!$A:$A,MATCH($A1933,'Smelter Look-up'!$E:$E,0)))</f>
        <v/>
      </c>
      <c r="C1933" s="242" t="str">
        <f>IF(LEN(A1933)=0,"",INDEX('Smelter Look-up'!$C:$C,MATCH($A1933,'Smelter Look-up'!$E:$E,0)))</f>
        <v/>
      </c>
      <c r="D1933" s="236"/>
      <c r="E1933" s="236" t="str">
        <f ca="1">IF(ISERROR($V1933),"",OFFSET('Smelter Look-up'!$D$4,$V1933-4,0)&amp;"")</f>
        <v/>
      </c>
      <c r="F1933" s="236" t="str">
        <f ca="1">IF(ISERROR($V1933),"",OFFSET('Smelter Look-up'!$E$4,$V1933-4,0))</f>
        <v/>
      </c>
      <c r="G1933" s="236" t="str">
        <f ca="1">IF(C1933=$X$4,"Enter smelter details", IF(ISERROR($V1933),"",OFFSET('Smelter Look-up'!$F$4,$V1933-4,0)))</f>
        <v/>
      </c>
      <c r="H1933" s="237" t="str">
        <f ca="1">IF(ISERROR($V1933),"",OFFSET('Smelter Look-up'!$G$4,$V1933-4,0))</f>
        <v/>
      </c>
      <c r="I1933" s="238" t="str">
        <f ca="1">IF(ISERROR($V1933),"",OFFSET('Smelter Look-up'!$H$4,$V1933-4,0))</f>
        <v/>
      </c>
      <c r="J1933" s="238" t="str">
        <f ca="1">IF(ISERROR($V1933),"",OFFSET('Smelter Look-up'!$I$4,$V1933-4,0))</f>
        <v/>
      </c>
      <c r="K1933" s="240"/>
      <c r="L1933" s="240"/>
      <c r="M1933" s="240"/>
      <c r="N1933" s="240"/>
      <c r="O1933" s="240"/>
      <c r="P1933" s="239"/>
      <c r="Q1933" s="241"/>
      <c r="R1933" s="236" t="str">
        <f ca="1">IF(ISERROR($V1933),"",OFFSET('Smelter Look-up'!$C$4,$V1933-4,0)&amp;"")</f>
        <v/>
      </c>
      <c r="S1933" s="250" t="str">
        <f t="shared" ca="1" si="90"/>
        <v/>
      </c>
      <c r="T1933" s="250" t="str">
        <f ca="1">IF(B1933="","",IF(ISERROR(MATCH($J1933,SorP!$B$1:$B$6230,0)),"",INDIRECT("'SorP'!$A$"&amp;MATCH($J1933,SorP!$B$1:$B$6230,0))))</f>
        <v/>
      </c>
      <c r="U1933" s="280"/>
      <c r="V1933" s="281" t="e">
        <f>IF(C1933="",NA(),MATCH($B1933&amp;$C1933,'Smelter Look-up'!$J:$J,0))</f>
        <v>#N/A</v>
      </c>
      <c r="W1933" s="282"/>
      <c r="X1933" s="282">
        <f t="shared" ca="1" si="91"/>
        <v>0</v>
      </c>
      <c r="Y1933" s="282"/>
      <c r="Z1933" s="282"/>
      <c r="AB1933" s="284" t="str">
        <f t="shared" si="92"/>
        <v/>
      </c>
    </row>
    <row r="1934" spans="1:28" s="283" customFormat="1" ht="20.25">
      <c r="A1934" s="235"/>
      <c r="B1934" s="236" t="str">
        <f>IF(LEN(A1934)=0,"",INDEX('Smelter Look-up'!$A:$A,MATCH($A1934,'Smelter Look-up'!$E:$E,0)))</f>
        <v/>
      </c>
      <c r="C1934" s="242" t="str">
        <f>IF(LEN(A1934)=0,"",INDEX('Smelter Look-up'!$C:$C,MATCH($A1934,'Smelter Look-up'!$E:$E,0)))</f>
        <v/>
      </c>
      <c r="D1934" s="236"/>
      <c r="E1934" s="236" t="str">
        <f ca="1">IF(ISERROR($V1934),"",OFFSET('Smelter Look-up'!$D$4,$V1934-4,0)&amp;"")</f>
        <v/>
      </c>
      <c r="F1934" s="236" t="str">
        <f ca="1">IF(ISERROR($V1934),"",OFFSET('Smelter Look-up'!$E$4,$V1934-4,0))</f>
        <v/>
      </c>
      <c r="G1934" s="236" t="str">
        <f ca="1">IF(C1934=$X$4,"Enter smelter details", IF(ISERROR($V1934),"",OFFSET('Smelter Look-up'!$F$4,$V1934-4,0)))</f>
        <v/>
      </c>
      <c r="H1934" s="237" t="str">
        <f ca="1">IF(ISERROR($V1934),"",OFFSET('Smelter Look-up'!$G$4,$V1934-4,0))</f>
        <v/>
      </c>
      <c r="I1934" s="238" t="str">
        <f ca="1">IF(ISERROR($V1934),"",OFFSET('Smelter Look-up'!$H$4,$V1934-4,0))</f>
        <v/>
      </c>
      <c r="J1934" s="238" t="str">
        <f ca="1">IF(ISERROR($V1934),"",OFFSET('Smelter Look-up'!$I$4,$V1934-4,0))</f>
        <v/>
      </c>
      <c r="K1934" s="240"/>
      <c r="L1934" s="240"/>
      <c r="M1934" s="240"/>
      <c r="N1934" s="240"/>
      <c r="O1934" s="240"/>
      <c r="P1934" s="239"/>
      <c r="Q1934" s="241"/>
      <c r="R1934" s="236" t="str">
        <f ca="1">IF(ISERROR($V1934),"",OFFSET('Smelter Look-up'!$C$4,$V1934-4,0)&amp;"")</f>
        <v/>
      </c>
      <c r="S1934" s="250" t="str">
        <f t="shared" ca="1" si="90"/>
        <v/>
      </c>
      <c r="T1934" s="250" t="str">
        <f ca="1">IF(B1934="","",IF(ISERROR(MATCH($J1934,SorP!$B$1:$B$6230,0)),"",INDIRECT("'SorP'!$A$"&amp;MATCH($J1934,SorP!$B$1:$B$6230,0))))</f>
        <v/>
      </c>
      <c r="U1934" s="280"/>
      <c r="V1934" s="281" t="e">
        <f>IF(C1934="",NA(),MATCH($B1934&amp;$C1934,'Smelter Look-up'!$J:$J,0))</f>
        <v>#N/A</v>
      </c>
      <c r="W1934" s="282"/>
      <c r="X1934" s="282">
        <f t="shared" ca="1" si="91"/>
        <v>0</v>
      </c>
      <c r="Y1934" s="282"/>
      <c r="Z1934" s="282"/>
      <c r="AB1934" s="284" t="str">
        <f t="shared" si="92"/>
        <v/>
      </c>
    </row>
    <row r="1935" spans="1:28" s="283" customFormat="1" ht="20.25">
      <c r="A1935" s="235"/>
      <c r="B1935" s="236" t="str">
        <f>IF(LEN(A1935)=0,"",INDEX('Smelter Look-up'!$A:$A,MATCH($A1935,'Smelter Look-up'!$E:$E,0)))</f>
        <v/>
      </c>
      <c r="C1935" s="242" t="str">
        <f>IF(LEN(A1935)=0,"",INDEX('Smelter Look-up'!$C:$C,MATCH($A1935,'Smelter Look-up'!$E:$E,0)))</f>
        <v/>
      </c>
      <c r="D1935" s="236"/>
      <c r="E1935" s="236" t="str">
        <f ca="1">IF(ISERROR($V1935),"",OFFSET('Smelter Look-up'!$D$4,$V1935-4,0)&amp;"")</f>
        <v/>
      </c>
      <c r="F1935" s="236" t="str">
        <f ca="1">IF(ISERROR($V1935),"",OFFSET('Smelter Look-up'!$E$4,$V1935-4,0))</f>
        <v/>
      </c>
      <c r="G1935" s="236" t="str">
        <f ca="1">IF(C1935=$X$4,"Enter smelter details", IF(ISERROR($V1935),"",OFFSET('Smelter Look-up'!$F$4,$V1935-4,0)))</f>
        <v/>
      </c>
      <c r="H1935" s="237" t="str">
        <f ca="1">IF(ISERROR($V1935),"",OFFSET('Smelter Look-up'!$G$4,$V1935-4,0))</f>
        <v/>
      </c>
      <c r="I1935" s="238" t="str">
        <f ca="1">IF(ISERROR($V1935),"",OFFSET('Smelter Look-up'!$H$4,$V1935-4,0))</f>
        <v/>
      </c>
      <c r="J1935" s="238" t="str">
        <f ca="1">IF(ISERROR($V1935),"",OFFSET('Smelter Look-up'!$I$4,$V1935-4,0))</f>
        <v/>
      </c>
      <c r="K1935" s="240"/>
      <c r="L1935" s="240"/>
      <c r="M1935" s="240"/>
      <c r="N1935" s="240"/>
      <c r="O1935" s="240"/>
      <c r="P1935" s="239"/>
      <c r="Q1935" s="241"/>
      <c r="R1935" s="236" t="str">
        <f ca="1">IF(ISERROR($V1935),"",OFFSET('Smelter Look-up'!$C$4,$V1935-4,0)&amp;"")</f>
        <v/>
      </c>
      <c r="S1935" s="250" t="str">
        <f t="shared" ca="1" si="90"/>
        <v/>
      </c>
      <c r="T1935" s="250" t="str">
        <f ca="1">IF(B1935="","",IF(ISERROR(MATCH($J1935,SorP!$B$1:$B$6230,0)),"",INDIRECT("'SorP'!$A$"&amp;MATCH($J1935,SorP!$B$1:$B$6230,0))))</f>
        <v/>
      </c>
      <c r="U1935" s="280"/>
      <c r="V1935" s="281" t="e">
        <f>IF(C1935="",NA(),MATCH($B1935&amp;$C1935,'Smelter Look-up'!$J:$J,0))</f>
        <v>#N/A</v>
      </c>
      <c r="W1935" s="282"/>
      <c r="X1935" s="282">
        <f t="shared" ca="1" si="91"/>
        <v>0</v>
      </c>
      <c r="Y1935" s="282"/>
      <c r="Z1935" s="282"/>
      <c r="AB1935" s="284" t="str">
        <f t="shared" si="92"/>
        <v/>
      </c>
    </row>
    <row r="1936" spans="1:28" s="283" customFormat="1" ht="20.25">
      <c r="A1936" s="235"/>
      <c r="B1936" s="236" t="str">
        <f>IF(LEN(A1936)=0,"",INDEX('Smelter Look-up'!$A:$A,MATCH($A1936,'Smelter Look-up'!$E:$E,0)))</f>
        <v/>
      </c>
      <c r="C1936" s="242" t="str">
        <f>IF(LEN(A1936)=0,"",INDEX('Smelter Look-up'!$C:$C,MATCH($A1936,'Smelter Look-up'!$E:$E,0)))</f>
        <v/>
      </c>
      <c r="D1936" s="236"/>
      <c r="E1936" s="236" t="str">
        <f ca="1">IF(ISERROR($V1936),"",OFFSET('Smelter Look-up'!$D$4,$V1936-4,0)&amp;"")</f>
        <v/>
      </c>
      <c r="F1936" s="236" t="str">
        <f ca="1">IF(ISERROR($V1936),"",OFFSET('Smelter Look-up'!$E$4,$V1936-4,0))</f>
        <v/>
      </c>
      <c r="G1936" s="236" t="str">
        <f ca="1">IF(C1936=$X$4,"Enter smelter details", IF(ISERROR($V1936),"",OFFSET('Smelter Look-up'!$F$4,$V1936-4,0)))</f>
        <v/>
      </c>
      <c r="H1936" s="237" t="str">
        <f ca="1">IF(ISERROR($V1936),"",OFFSET('Smelter Look-up'!$G$4,$V1936-4,0))</f>
        <v/>
      </c>
      <c r="I1936" s="238" t="str">
        <f ca="1">IF(ISERROR($V1936),"",OFFSET('Smelter Look-up'!$H$4,$V1936-4,0))</f>
        <v/>
      </c>
      <c r="J1936" s="238" t="str">
        <f ca="1">IF(ISERROR($V1936),"",OFFSET('Smelter Look-up'!$I$4,$V1936-4,0))</f>
        <v/>
      </c>
      <c r="K1936" s="240"/>
      <c r="L1936" s="240"/>
      <c r="M1936" s="240"/>
      <c r="N1936" s="240"/>
      <c r="O1936" s="240"/>
      <c r="P1936" s="239"/>
      <c r="Q1936" s="241"/>
      <c r="R1936" s="236" t="str">
        <f ca="1">IF(ISERROR($V1936),"",OFFSET('Smelter Look-up'!$C$4,$V1936-4,0)&amp;"")</f>
        <v/>
      </c>
      <c r="S1936" s="250" t="str">
        <f t="shared" ca="1" si="90"/>
        <v/>
      </c>
      <c r="T1936" s="250" t="str">
        <f ca="1">IF(B1936="","",IF(ISERROR(MATCH($J1936,SorP!$B$1:$B$6230,0)),"",INDIRECT("'SorP'!$A$"&amp;MATCH($J1936,SorP!$B$1:$B$6230,0))))</f>
        <v/>
      </c>
      <c r="U1936" s="280"/>
      <c r="V1936" s="281" t="e">
        <f>IF(C1936="",NA(),MATCH($B1936&amp;$C1936,'Smelter Look-up'!$J:$J,0))</f>
        <v>#N/A</v>
      </c>
      <c r="W1936" s="282"/>
      <c r="X1936" s="282">
        <f t="shared" ca="1" si="91"/>
        <v>0</v>
      </c>
      <c r="Y1936" s="282"/>
      <c r="Z1936" s="282"/>
      <c r="AB1936" s="284" t="str">
        <f t="shared" si="92"/>
        <v/>
      </c>
    </row>
    <row r="1937" spans="1:28" s="283" customFormat="1" ht="20.25">
      <c r="A1937" s="235"/>
      <c r="B1937" s="236" t="str">
        <f>IF(LEN(A1937)=0,"",INDEX('Smelter Look-up'!$A:$A,MATCH($A1937,'Smelter Look-up'!$E:$E,0)))</f>
        <v/>
      </c>
      <c r="C1937" s="242" t="str">
        <f>IF(LEN(A1937)=0,"",INDEX('Smelter Look-up'!$C:$C,MATCH($A1937,'Smelter Look-up'!$E:$E,0)))</f>
        <v/>
      </c>
      <c r="D1937" s="236"/>
      <c r="E1937" s="236" t="str">
        <f ca="1">IF(ISERROR($V1937),"",OFFSET('Smelter Look-up'!$D$4,$V1937-4,0)&amp;"")</f>
        <v/>
      </c>
      <c r="F1937" s="236" t="str">
        <f ca="1">IF(ISERROR($V1937),"",OFFSET('Smelter Look-up'!$E$4,$V1937-4,0))</f>
        <v/>
      </c>
      <c r="G1937" s="236" t="str">
        <f ca="1">IF(C1937=$X$4,"Enter smelter details", IF(ISERROR($V1937),"",OFFSET('Smelter Look-up'!$F$4,$V1937-4,0)))</f>
        <v/>
      </c>
      <c r="H1937" s="237" t="str">
        <f ca="1">IF(ISERROR($V1937),"",OFFSET('Smelter Look-up'!$G$4,$V1937-4,0))</f>
        <v/>
      </c>
      <c r="I1937" s="238" t="str">
        <f ca="1">IF(ISERROR($V1937),"",OFFSET('Smelter Look-up'!$H$4,$V1937-4,0))</f>
        <v/>
      </c>
      <c r="J1937" s="238" t="str">
        <f ca="1">IF(ISERROR($V1937),"",OFFSET('Smelter Look-up'!$I$4,$V1937-4,0))</f>
        <v/>
      </c>
      <c r="K1937" s="240"/>
      <c r="L1937" s="240"/>
      <c r="M1937" s="240"/>
      <c r="N1937" s="240"/>
      <c r="O1937" s="240"/>
      <c r="P1937" s="239"/>
      <c r="Q1937" s="241"/>
      <c r="R1937" s="236" t="str">
        <f ca="1">IF(ISERROR($V1937),"",OFFSET('Smelter Look-up'!$C$4,$V1937-4,0)&amp;"")</f>
        <v/>
      </c>
      <c r="S1937" s="250" t="str">
        <f t="shared" ca="1" si="90"/>
        <v/>
      </c>
      <c r="T1937" s="250" t="str">
        <f ca="1">IF(B1937="","",IF(ISERROR(MATCH($J1937,SorP!$B$1:$B$6230,0)),"",INDIRECT("'SorP'!$A$"&amp;MATCH($J1937,SorP!$B$1:$B$6230,0))))</f>
        <v/>
      </c>
      <c r="U1937" s="280"/>
      <c r="V1937" s="281" t="e">
        <f>IF(C1937="",NA(),MATCH($B1937&amp;$C1937,'Smelter Look-up'!$J:$J,0))</f>
        <v>#N/A</v>
      </c>
      <c r="W1937" s="282"/>
      <c r="X1937" s="282">
        <f t="shared" ca="1" si="91"/>
        <v>0</v>
      </c>
      <c r="Y1937" s="282"/>
      <c r="Z1937" s="282"/>
      <c r="AB1937" s="284" t="str">
        <f t="shared" si="92"/>
        <v/>
      </c>
    </row>
    <row r="1938" spans="1:28" s="283" customFormat="1" ht="20.25">
      <c r="A1938" s="235"/>
      <c r="B1938" s="236" t="str">
        <f>IF(LEN(A1938)=0,"",INDEX('Smelter Look-up'!$A:$A,MATCH($A1938,'Smelter Look-up'!$E:$E,0)))</f>
        <v/>
      </c>
      <c r="C1938" s="242" t="str">
        <f>IF(LEN(A1938)=0,"",INDEX('Smelter Look-up'!$C:$C,MATCH($A1938,'Smelter Look-up'!$E:$E,0)))</f>
        <v/>
      </c>
      <c r="D1938" s="236"/>
      <c r="E1938" s="236" t="str">
        <f ca="1">IF(ISERROR($V1938),"",OFFSET('Smelter Look-up'!$D$4,$V1938-4,0)&amp;"")</f>
        <v/>
      </c>
      <c r="F1938" s="236" t="str">
        <f ca="1">IF(ISERROR($V1938),"",OFFSET('Smelter Look-up'!$E$4,$V1938-4,0))</f>
        <v/>
      </c>
      <c r="G1938" s="236" t="str">
        <f ca="1">IF(C1938=$X$4,"Enter smelter details", IF(ISERROR($V1938),"",OFFSET('Smelter Look-up'!$F$4,$V1938-4,0)))</f>
        <v/>
      </c>
      <c r="H1938" s="237" t="str">
        <f ca="1">IF(ISERROR($V1938),"",OFFSET('Smelter Look-up'!$G$4,$V1938-4,0))</f>
        <v/>
      </c>
      <c r="I1938" s="238" t="str">
        <f ca="1">IF(ISERROR($V1938),"",OFFSET('Smelter Look-up'!$H$4,$V1938-4,0))</f>
        <v/>
      </c>
      <c r="J1938" s="238" t="str">
        <f ca="1">IF(ISERROR($V1938),"",OFFSET('Smelter Look-up'!$I$4,$V1938-4,0))</f>
        <v/>
      </c>
      <c r="K1938" s="240"/>
      <c r="L1938" s="240"/>
      <c r="M1938" s="240"/>
      <c r="N1938" s="240"/>
      <c r="O1938" s="240"/>
      <c r="P1938" s="239"/>
      <c r="Q1938" s="241"/>
      <c r="R1938" s="236" t="str">
        <f ca="1">IF(ISERROR($V1938),"",OFFSET('Smelter Look-up'!$C$4,$V1938-4,0)&amp;"")</f>
        <v/>
      </c>
      <c r="S1938" s="250" t="str">
        <f t="shared" ca="1" si="90"/>
        <v/>
      </c>
      <c r="T1938" s="250" t="str">
        <f ca="1">IF(B1938="","",IF(ISERROR(MATCH($J1938,SorP!$B$1:$B$6230,0)),"",INDIRECT("'SorP'!$A$"&amp;MATCH($J1938,SorP!$B$1:$B$6230,0))))</f>
        <v/>
      </c>
      <c r="U1938" s="280"/>
      <c r="V1938" s="281" t="e">
        <f>IF(C1938="",NA(),MATCH($B1938&amp;$C1938,'Smelter Look-up'!$J:$J,0))</f>
        <v>#N/A</v>
      </c>
      <c r="W1938" s="282"/>
      <c r="X1938" s="282">
        <f t="shared" ca="1" si="91"/>
        <v>0</v>
      </c>
      <c r="Y1938" s="282"/>
      <c r="Z1938" s="282"/>
      <c r="AB1938" s="284" t="str">
        <f t="shared" si="92"/>
        <v/>
      </c>
    </row>
    <row r="1939" spans="1:28" s="283" customFormat="1" ht="20.25">
      <c r="A1939" s="235"/>
      <c r="B1939" s="236" t="str">
        <f>IF(LEN(A1939)=0,"",INDEX('Smelter Look-up'!$A:$A,MATCH($A1939,'Smelter Look-up'!$E:$E,0)))</f>
        <v/>
      </c>
      <c r="C1939" s="242" t="str">
        <f>IF(LEN(A1939)=0,"",INDEX('Smelter Look-up'!$C:$C,MATCH($A1939,'Smelter Look-up'!$E:$E,0)))</f>
        <v/>
      </c>
      <c r="D1939" s="236"/>
      <c r="E1939" s="236" t="str">
        <f ca="1">IF(ISERROR($V1939),"",OFFSET('Smelter Look-up'!$D$4,$V1939-4,0)&amp;"")</f>
        <v/>
      </c>
      <c r="F1939" s="236" t="str">
        <f ca="1">IF(ISERROR($V1939),"",OFFSET('Smelter Look-up'!$E$4,$V1939-4,0))</f>
        <v/>
      </c>
      <c r="G1939" s="236" t="str">
        <f ca="1">IF(C1939=$X$4,"Enter smelter details", IF(ISERROR($V1939),"",OFFSET('Smelter Look-up'!$F$4,$V1939-4,0)))</f>
        <v/>
      </c>
      <c r="H1939" s="237" t="str">
        <f ca="1">IF(ISERROR($V1939),"",OFFSET('Smelter Look-up'!$G$4,$V1939-4,0))</f>
        <v/>
      </c>
      <c r="I1939" s="238" t="str">
        <f ca="1">IF(ISERROR($V1939),"",OFFSET('Smelter Look-up'!$H$4,$V1939-4,0))</f>
        <v/>
      </c>
      <c r="J1939" s="238" t="str">
        <f ca="1">IF(ISERROR($V1939),"",OFFSET('Smelter Look-up'!$I$4,$V1939-4,0))</f>
        <v/>
      </c>
      <c r="K1939" s="240"/>
      <c r="L1939" s="240"/>
      <c r="M1939" s="240"/>
      <c r="N1939" s="240"/>
      <c r="O1939" s="240"/>
      <c r="P1939" s="239"/>
      <c r="Q1939" s="241"/>
      <c r="R1939" s="236" t="str">
        <f ca="1">IF(ISERROR($V1939),"",OFFSET('Smelter Look-up'!$C$4,$V1939-4,0)&amp;"")</f>
        <v/>
      </c>
      <c r="S1939" s="250" t="str">
        <f t="shared" ca="1" si="90"/>
        <v/>
      </c>
      <c r="T1939" s="250" t="str">
        <f ca="1">IF(B1939="","",IF(ISERROR(MATCH($J1939,SorP!$B$1:$B$6230,0)),"",INDIRECT("'SorP'!$A$"&amp;MATCH($J1939,SorP!$B$1:$B$6230,0))))</f>
        <v/>
      </c>
      <c r="U1939" s="280"/>
      <c r="V1939" s="281" t="e">
        <f>IF(C1939="",NA(),MATCH($B1939&amp;$C1939,'Smelter Look-up'!$J:$J,0))</f>
        <v>#N/A</v>
      </c>
      <c r="W1939" s="282"/>
      <c r="X1939" s="282">
        <f t="shared" ca="1" si="91"/>
        <v>0</v>
      </c>
      <c r="Y1939" s="282"/>
      <c r="Z1939" s="282"/>
      <c r="AB1939" s="284" t="str">
        <f t="shared" si="92"/>
        <v/>
      </c>
    </row>
    <row r="1940" spans="1:28" s="283" customFormat="1" ht="20.25">
      <c r="A1940" s="235"/>
      <c r="B1940" s="236" t="str">
        <f>IF(LEN(A1940)=0,"",INDEX('Smelter Look-up'!$A:$A,MATCH($A1940,'Smelter Look-up'!$E:$E,0)))</f>
        <v/>
      </c>
      <c r="C1940" s="242" t="str">
        <f>IF(LEN(A1940)=0,"",INDEX('Smelter Look-up'!$C:$C,MATCH($A1940,'Smelter Look-up'!$E:$E,0)))</f>
        <v/>
      </c>
      <c r="D1940" s="236"/>
      <c r="E1940" s="236" t="str">
        <f ca="1">IF(ISERROR($V1940),"",OFFSET('Smelter Look-up'!$D$4,$V1940-4,0)&amp;"")</f>
        <v/>
      </c>
      <c r="F1940" s="236" t="str">
        <f ca="1">IF(ISERROR($V1940),"",OFFSET('Smelter Look-up'!$E$4,$V1940-4,0))</f>
        <v/>
      </c>
      <c r="G1940" s="236" t="str">
        <f ca="1">IF(C1940=$X$4,"Enter smelter details", IF(ISERROR($V1940),"",OFFSET('Smelter Look-up'!$F$4,$V1940-4,0)))</f>
        <v/>
      </c>
      <c r="H1940" s="237" t="str">
        <f ca="1">IF(ISERROR($V1940),"",OFFSET('Smelter Look-up'!$G$4,$V1940-4,0))</f>
        <v/>
      </c>
      <c r="I1940" s="238" t="str">
        <f ca="1">IF(ISERROR($V1940),"",OFFSET('Smelter Look-up'!$H$4,$V1940-4,0))</f>
        <v/>
      </c>
      <c r="J1940" s="238" t="str">
        <f ca="1">IF(ISERROR($V1940),"",OFFSET('Smelter Look-up'!$I$4,$V1940-4,0))</f>
        <v/>
      </c>
      <c r="K1940" s="240"/>
      <c r="L1940" s="240"/>
      <c r="M1940" s="240"/>
      <c r="N1940" s="240"/>
      <c r="O1940" s="240"/>
      <c r="P1940" s="239"/>
      <c r="Q1940" s="241"/>
      <c r="R1940" s="236" t="str">
        <f ca="1">IF(ISERROR($V1940),"",OFFSET('Smelter Look-up'!$C$4,$V1940-4,0)&amp;"")</f>
        <v/>
      </c>
      <c r="S1940" s="250" t="str">
        <f t="shared" ca="1" si="90"/>
        <v/>
      </c>
      <c r="T1940" s="250" t="str">
        <f ca="1">IF(B1940="","",IF(ISERROR(MATCH($J1940,SorP!$B$1:$B$6230,0)),"",INDIRECT("'SorP'!$A$"&amp;MATCH($J1940,SorP!$B$1:$B$6230,0))))</f>
        <v/>
      </c>
      <c r="U1940" s="280"/>
      <c r="V1940" s="281" t="e">
        <f>IF(C1940="",NA(),MATCH($B1940&amp;$C1940,'Smelter Look-up'!$J:$J,0))</f>
        <v>#N/A</v>
      </c>
      <c r="W1940" s="282"/>
      <c r="X1940" s="282">
        <f t="shared" ca="1" si="91"/>
        <v>0</v>
      </c>
      <c r="Y1940" s="282"/>
      <c r="Z1940" s="282"/>
      <c r="AB1940" s="284" t="str">
        <f t="shared" si="92"/>
        <v/>
      </c>
    </row>
    <row r="1941" spans="1:28" s="283" customFormat="1" ht="20.25">
      <c r="A1941" s="235"/>
      <c r="B1941" s="236" t="str">
        <f>IF(LEN(A1941)=0,"",INDEX('Smelter Look-up'!$A:$A,MATCH($A1941,'Smelter Look-up'!$E:$E,0)))</f>
        <v/>
      </c>
      <c r="C1941" s="242" t="str">
        <f>IF(LEN(A1941)=0,"",INDEX('Smelter Look-up'!$C:$C,MATCH($A1941,'Smelter Look-up'!$E:$E,0)))</f>
        <v/>
      </c>
      <c r="D1941" s="236"/>
      <c r="E1941" s="236" t="str">
        <f ca="1">IF(ISERROR($V1941),"",OFFSET('Smelter Look-up'!$D$4,$V1941-4,0)&amp;"")</f>
        <v/>
      </c>
      <c r="F1941" s="236" t="str">
        <f ca="1">IF(ISERROR($V1941),"",OFFSET('Smelter Look-up'!$E$4,$V1941-4,0))</f>
        <v/>
      </c>
      <c r="G1941" s="236" t="str">
        <f ca="1">IF(C1941=$X$4,"Enter smelter details", IF(ISERROR($V1941),"",OFFSET('Smelter Look-up'!$F$4,$V1941-4,0)))</f>
        <v/>
      </c>
      <c r="H1941" s="237" t="str">
        <f ca="1">IF(ISERROR($V1941),"",OFFSET('Smelter Look-up'!$G$4,$V1941-4,0))</f>
        <v/>
      </c>
      <c r="I1941" s="238" t="str">
        <f ca="1">IF(ISERROR($V1941),"",OFFSET('Smelter Look-up'!$H$4,$V1941-4,0))</f>
        <v/>
      </c>
      <c r="J1941" s="238" t="str">
        <f ca="1">IF(ISERROR($V1941),"",OFFSET('Smelter Look-up'!$I$4,$V1941-4,0))</f>
        <v/>
      </c>
      <c r="K1941" s="240"/>
      <c r="L1941" s="240"/>
      <c r="M1941" s="240"/>
      <c r="N1941" s="240"/>
      <c r="O1941" s="240"/>
      <c r="P1941" s="239"/>
      <c r="Q1941" s="241"/>
      <c r="R1941" s="236" t="str">
        <f ca="1">IF(ISERROR($V1941),"",OFFSET('Smelter Look-up'!$C$4,$V1941-4,0)&amp;"")</f>
        <v/>
      </c>
      <c r="S1941" s="250" t="str">
        <f t="shared" ca="1" si="90"/>
        <v/>
      </c>
      <c r="T1941" s="250" t="str">
        <f ca="1">IF(B1941="","",IF(ISERROR(MATCH($J1941,SorP!$B$1:$B$6230,0)),"",INDIRECT("'SorP'!$A$"&amp;MATCH($J1941,SorP!$B$1:$B$6230,0))))</f>
        <v/>
      </c>
      <c r="U1941" s="280"/>
      <c r="V1941" s="281" t="e">
        <f>IF(C1941="",NA(),MATCH($B1941&amp;$C1941,'Smelter Look-up'!$J:$J,0))</f>
        <v>#N/A</v>
      </c>
      <c r="W1941" s="282"/>
      <c r="X1941" s="282">
        <f t="shared" ca="1" si="91"/>
        <v>0</v>
      </c>
      <c r="Y1941" s="282"/>
      <c r="Z1941" s="282"/>
      <c r="AB1941" s="284" t="str">
        <f t="shared" si="92"/>
        <v/>
      </c>
    </row>
    <row r="1942" spans="1:28" s="283" customFormat="1" ht="20.25">
      <c r="A1942" s="235"/>
      <c r="B1942" s="236" t="str">
        <f>IF(LEN(A1942)=0,"",INDEX('Smelter Look-up'!$A:$A,MATCH($A1942,'Smelter Look-up'!$E:$E,0)))</f>
        <v/>
      </c>
      <c r="C1942" s="242" t="str">
        <f>IF(LEN(A1942)=0,"",INDEX('Smelter Look-up'!$C:$C,MATCH($A1942,'Smelter Look-up'!$E:$E,0)))</f>
        <v/>
      </c>
      <c r="D1942" s="236"/>
      <c r="E1942" s="236" t="str">
        <f ca="1">IF(ISERROR($V1942),"",OFFSET('Smelter Look-up'!$D$4,$V1942-4,0)&amp;"")</f>
        <v/>
      </c>
      <c r="F1942" s="236" t="str">
        <f ca="1">IF(ISERROR($V1942),"",OFFSET('Smelter Look-up'!$E$4,$V1942-4,0))</f>
        <v/>
      </c>
      <c r="G1942" s="236" t="str">
        <f ca="1">IF(C1942=$X$4,"Enter smelter details", IF(ISERROR($V1942),"",OFFSET('Smelter Look-up'!$F$4,$V1942-4,0)))</f>
        <v/>
      </c>
      <c r="H1942" s="237" t="str">
        <f ca="1">IF(ISERROR($V1942),"",OFFSET('Smelter Look-up'!$G$4,$V1942-4,0))</f>
        <v/>
      </c>
      <c r="I1942" s="238" t="str">
        <f ca="1">IF(ISERROR($V1942),"",OFFSET('Smelter Look-up'!$H$4,$V1942-4,0))</f>
        <v/>
      </c>
      <c r="J1942" s="238" t="str">
        <f ca="1">IF(ISERROR($V1942),"",OFFSET('Smelter Look-up'!$I$4,$V1942-4,0))</f>
        <v/>
      </c>
      <c r="K1942" s="240"/>
      <c r="L1942" s="240"/>
      <c r="M1942" s="240"/>
      <c r="N1942" s="240"/>
      <c r="O1942" s="240"/>
      <c r="P1942" s="239"/>
      <c r="Q1942" s="241"/>
      <c r="R1942" s="236" t="str">
        <f ca="1">IF(ISERROR($V1942),"",OFFSET('Smelter Look-up'!$C$4,$V1942-4,0)&amp;"")</f>
        <v/>
      </c>
      <c r="S1942" s="250" t="str">
        <f t="shared" ca="1" si="90"/>
        <v/>
      </c>
      <c r="T1942" s="250" t="str">
        <f ca="1">IF(B1942="","",IF(ISERROR(MATCH($J1942,SorP!$B$1:$B$6230,0)),"",INDIRECT("'SorP'!$A$"&amp;MATCH($J1942,SorP!$B$1:$B$6230,0))))</f>
        <v/>
      </c>
      <c r="U1942" s="280"/>
      <c r="V1942" s="281" t="e">
        <f>IF(C1942="",NA(),MATCH($B1942&amp;$C1942,'Smelter Look-up'!$J:$J,0))</f>
        <v>#N/A</v>
      </c>
      <c r="W1942" s="282"/>
      <c r="X1942" s="282">
        <f t="shared" ca="1" si="91"/>
        <v>0</v>
      </c>
      <c r="Y1942" s="282"/>
      <c r="Z1942" s="282"/>
      <c r="AB1942" s="284" t="str">
        <f t="shared" si="92"/>
        <v/>
      </c>
    </row>
    <row r="1943" spans="1:28" s="283" customFormat="1" ht="20.25">
      <c r="A1943" s="235"/>
      <c r="B1943" s="236" t="str">
        <f>IF(LEN(A1943)=0,"",INDEX('Smelter Look-up'!$A:$A,MATCH($A1943,'Smelter Look-up'!$E:$E,0)))</f>
        <v/>
      </c>
      <c r="C1943" s="242" t="str">
        <f>IF(LEN(A1943)=0,"",INDEX('Smelter Look-up'!$C:$C,MATCH($A1943,'Smelter Look-up'!$E:$E,0)))</f>
        <v/>
      </c>
      <c r="D1943" s="236"/>
      <c r="E1943" s="236" t="str">
        <f ca="1">IF(ISERROR($V1943),"",OFFSET('Smelter Look-up'!$D$4,$V1943-4,0)&amp;"")</f>
        <v/>
      </c>
      <c r="F1943" s="236" t="str">
        <f ca="1">IF(ISERROR($V1943),"",OFFSET('Smelter Look-up'!$E$4,$V1943-4,0))</f>
        <v/>
      </c>
      <c r="G1943" s="236" t="str">
        <f ca="1">IF(C1943=$X$4,"Enter smelter details", IF(ISERROR($V1943),"",OFFSET('Smelter Look-up'!$F$4,$V1943-4,0)))</f>
        <v/>
      </c>
      <c r="H1943" s="237" t="str">
        <f ca="1">IF(ISERROR($V1943),"",OFFSET('Smelter Look-up'!$G$4,$V1943-4,0))</f>
        <v/>
      </c>
      <c r="I1943" s="238" t="str">
        <f ca="1">IF(ISERROR($V1943),"",OFFSET('Smelter Look-up'!$H$4,$V1943-4,0))</f>
        <v/>
      </c>
      <c r="J1943" s="238" t="str">
        <f ca="1">IF(ISERROR($V1943),"",OFFSET('Smelter Look-up'!$I$4,$V1943-4,0))</f>
        <v/>
      </c>
      <c r="K1943" s="240"/>
      <c r="L1943" s="240"/>
      <c r="M1943" s="240"/>
      <c r="N1943" s="240"/>
      <c r="O1943" s="240"/>
      <c r="P1943" s="239"/>
      <c r="Q1943" s="241"/>
      <c r="R1943" s="236" t="str">
        <f ca="1">IF(ISERROR($V1943),"",OFFSET('Smelter Look-up'!$C$4,$V1943-4,0)&amp;"")</f>
        <v/>
      </c>
      <c r="S1943" s="250" t="str">
        <f t="shared" ca="1" si="90"/>
        <v/>
      </c>
      <c r="T1943" s="250" t="str">
        <f ca="1">IF(B1943="","",IF(ISERROR(MATCH($J1943,SorP!$B$1:$B$6230,0)),"",INDIRECT("'SorP'!$A$"&amp;MATCH($J1943,SorP!$B$1:$B$6230,0))))</f>
        <v/>
      </c>
      <c r="U1943" s="280"/>
      <c r="V1943" s="281" t="e">
        <f>IF(C1943="",NA(),MATCH($B1943&amp;$C1943,'Smelter Look-up'!$J:$J,0))</f>
        <v>#N/A</v>
      </c>
      <c r="W1943" s="282"/>
      <c r="X1943" s="282">
        <f t="shared" ca="1" si="91"/>
        <v>0</v>
      </c>
      <c r="Y1943" s="282"/>
      <c r="Z1943" s="282"/>
      <c r="AB1943" s="284" t="str">
        <f t="shared" si="92"/>
        <v/>
      </c>
    </row>
    <row r="1944" spans="1:28" s="283" customFormat="1" ht="20.25">
      <c r="A1944" s="235"/>
      <c r="B1944" s="236" t="str">
        <f>IF(LEN(A1944)=0,"",INDEX('Smelter Look-up'!$A:$A,MATCH($A1944,'Smelter Look-up'!$E:$E,0)))</f>
        <v/>
      </c>
      <c r="C1944" s="242" t="str">
        <f>IF(LEN(A1944)=0,"",INDEX('Smelter Look-up'!$C:$C,MATCH($A1944,'Smelter Look-up'!$E:$E,0)))</f>
        <v/>
      </c>
      <c r="D1944" s="236"/>
      <c r="E1944" s="236" t="str">
        <f ca="1">IF(ISERROR($V1944),"",OFFSET('Smelter Look-up'!$D$4,$V1944-4,0)&amp;"")</f>
        <v/>
      </c>
      <c r="F1944" s="236" t="str">
        <f ca="1">IF(ISERROR($V1944),"",OFFSET('Smelter Look-up'!$E$4,$V1944-4,0))</f>
        <v/>
      </c>
      <c r="G1944" s="236" t="str">
        <f ca="1">IF(C1944=$X$4,"Enter smelter details", IF(ISERROR($V1944),"",OFFSET('Smelter Look-up'!$F$4,$V1944-4,0)))</f>
        <v/>
      </c>
      <c r="H1944" s="237" t="str">
        <f ca="1">IF(ISERROR($V1944),"",OFFSET('Smelter Look-up'!$G$4,$V1944-4,0))</f>
        <v/>
      </c>
      <c r="I1944" s="238" t="str">
        <f ca="1">IF(ISERROR($V1944),"",OFFSET('Smelter Look-up'!$H$4,$V1944-4,0))</f>
        <v/>
      </c>
      <c r="J1944" s="238" t="str">
        <f ca="1">IF(ISERROR($V1944),"",OFFSET('Smelter Look-up'!$I$4,$V1944-4,0))</f>
        <v/>
      </c>
      <c r="K1944" s="240"/>
      <c r="L1944" s="240"/>
      <c r="M1944" s="240"/>
      <c r="N1944" s="240"/>
      <c r="O1944" s="240"/>
      <c r="P1944" s="239"/>
      <c r="Q1944" s="241"/>
      <c r="R1944" s="236" t="str">
        <f ca="1">IF(ISERROR($V1944),"",OFFSET('Smelter Look-up'!$C$4,$V1944-4,0)&amp;"")</f>
        <v/>
      </c>
      <c r="S1944" s="250" t="str">
        <f t="shared" ca="1" si="90"/>
        <v/>
      </c>
      <c r="T1944" s="250" t="str">
        <f ca="1">IF(B1944="","",IF(ISERROR(MATCH($J1944,SorP!$B$1:$B$6230,0)),"",INDIRECT("'SorP'!$A$"&amp;MATCH($J1944,SorP!$B$1:$B$6230,0))))</f>
        <v/>
      </c>
      <c r="U1944" s="280"/>
      <c r="V1944" s="281" t="e">
        <f>IF(C1944="",NA(),MATCH($B1944&amp;$C1944,'Smelter Look-up'!$J:$J,0))</f>
        <v>#N/A</v>
      </c>
      <c r="W1944" s="282"/>
      <c r="X1944" s="282">
        <f t="shared" ca="1" si="91"/>
        <v>0</v>
      </c>
      <c r="Y1944" s="282"/>
      <c r="Z1944" s="282"/>
      <c r="AB1944" s="284" t="str">
        <f t="shared" si="92"/>
        <v/>
      </c>
    </row>
    <row r="1945" spans="1:28" s="283" customFormat="1" ht="20.25">
      <c r="A1945" s="235"/>
      <c r="B1945" s="236" t="str">
        <f>IF(LEN(A1945)=0,"",INDEX('Smelter Look-up'!$A:$A,MATCH($A1945,'Smelter Look-up'!$E:$E,0)))</f>
        <v/>
      </c>
      <c r="C1945" s="242" t="str">
        <f>IF(LEN(A1945)=0,"",INDEX('Smelter Look-up'!$C:$C,MATCH($A1945,'Smelter Look-up'!$E:$E,0)))</f>
        <v/>
      </c>
      <c r="D1945" s="236"/>
      <c r="E1945" s="236" t="str">
        <f ca="1">IF(ISERROR($V1945),"",OFFSET('Smelter Look-up'!$D$4,$V1945-4,0)&amp;"")</f>
        <v/>
      </c>
      <c r="F1945" s="236" t="str">
        <f ca="1">IF(ISERROR($V1945),"",OFFSET('Smelter Look-up'!$E$4,$V1945-4,0))</f>
        <v/>
      </c>
      <c r="G1945" s="236" t="str">
        <f ca="1">IF(C1945=$X$4,"Enter smelter details", IF(ISERROR($V1945),"",OFFSET('Smelter Look-up'!$F$4,$V1945-4,0)))</f>
        <v/>
      </c>
      <c r="H1945" s="237" t="str">
        <f ca="1">IF(ISERROR($V1945),"",OFFSET('Smelter Look-up'!$G$4,$V1945-4,0))</f>
        <v/>
      </c>
      <c r="I1945" s="238" t="str">
        <f ca="1">IF(ISERROR($V1945),"",OFFSET('Smelter Look-up'!$H$4,$V1945-4,0))</f>
        <v/>
      </c>
      <c r="J1945" s="238" t="str">
        <f ca="1">IF(ISERROR($V1945),"",OFFSET('Smelter Look-up'!$I$4,$V1945-4,0))</f>
        <v/>
      </c>
      <c r="K1945" s="240"/>
      <c r="L1945" s="240"/>
      <c r="M1945" s="240"/>
      <c r="N1945" s="240"/>
      <c r="O1945" s="240"/>
      <c r="P1945" s="239"/>
      <c r="Q1945" s="241"/>
      <c r="R1945" s="236" t="str">
        <f ca="1">IF(ISERROR($V1945),"",OFFSET('Smelter Look-up'!$C$4,$V1945-4,0)&amp;"")</f>
        <v/>
      </c>
      <c r="S1945" s="250" t="str">
        <f t="shared" ca="1" si="90"/>
        <v/>
      </c>
      <c r="T1945" s="250" t="str">
        <f ca="1">IF(B1945="","",IF(ISERROR(MATCH($J1945,SorP!$B$1:$B$6230,0)),"",INDIRECT("'SorP'!$A$"&amp;MATCH($J1945,SorP!$B$1:$B$6230,0))))</f>
        <v/>
      </c>
      <c r="U1945" s="280"/>
      <c r="V1945" s="281" t="e">
        <f>IF(C1945="",NA(),MATCH($B1945&amp;$C1945,'Smelter Look-up'!$J:$J,0))</f>
        <v>#N/A</v>
      </c>
      <c r="W1945" s="282"/>
      <c r="X1945" s="282">
        <f t="shared" ca="1" si="91"/>
        <v>0</v>
      </c>
      <c r="Y1945" s="282"/>
      <c r="Z1945" s="282"/>
      <c r="AB1945" s="284" t="str">
        <f t="shared" si="92"/>
        <v/>
      </c>
    </row>
    <row r="1946" spans="1:28" s="283" customFormat="1" ht="20.25">
      <c r="A1946" s="235"/>
      <c r="B1946" s="236" t="str">
        <f>IF(LEN(A1946)=0,"",INDEX('Smelter Look-up'!$A:$A,MATCH($A1946,'Smelter Look-up'!$E:$E,0)))</f>
        <v/>
      </c>
      <c r="C1946" s="242" t="str">
        <f>IF(LEN(A1946)=0,"",INDEX('Smelter Look-up'!$C:$C,MATCH($A1946,'Smelter Look-up'!$E:$E,0)))</f>
        <v/>
      </c>
      <c r="D1946" s="236"/>
      <c r="E1946" s="236" t="str">
        <f ca="1">IF(ISERROR($V1946),"",OFFSET('Smelter Look-up'!$D$4,$V1946-4,0)&amp;"")</f>
        <v/>
      </c>
      <c r="F1946" s="236" t="str">
        <f ca="1">IF(ISERROR($V1946),"",OFFSET('Smelter Look-up'!$E$4,$V1946-4,0))</f>
        <v/>
      </c>
      <c r="G1946" s="236" t="str">
        <f ca="1">IF(C1946=$X$4,"Enter smelter details", IF(ISERROR($V1946),"",OFFSET('Smelter Look-up'!$F$4,$V1946-4,0)))</f>
        <v/>
      </c>
      <c r="H1946" s="237" t="str">
        <f ca="1">IF(ISERROR($V1946),"",OFFSET('Smelter Look-up'!$G$4,$V1946-4,0))</f>
        <v/>
      </c>
      <c r="I1946" s="238" t="str">
        <f ca="1">IF(ISERROR($V1946),"",OFFSET('Smelter Look-up'!$H$4,$V1946-4,0))</f>
        <v/>
      </c>
      <c r="J1946" s="238" t="str">
        <f ca="1">IF(ISERROR($V1946),"",OFFSET('Smelter Look-up'!$I$4,$V1946-4,0))</f>
        <v/>
      </c>
      <c r="K1946" s="240"/>
      <c r="L1946" s="240"/>
      <c r="M1946" s="240"/>
      <c r="N1946" s="240"/>
      <c r="O1946" s="240"/>
      <c r="P1946" s="239"/>
      <c r="Q1946" s="241"/>
      <c r="R1946" s="236" t="str">
        <f ca="1">IF(ISERROR($V1946),"",OFFSET('Smelter Look-up'!$C$4,$V1946-4,0)&amp;"")</f>
        <v/>
      </c>
      <c r="S1946" s="250" t="str">
        <f t="shared" ca="1" si="90"/>
        <v/>
      </c>
      <c r="T1946" s="250" t="str">
        <f ca="1">IF(B1946="","",IF(ISERROR(MATCH($J1946,SorP!$B$1:$B$6230,0)),"",INDIRECT("'SorP'!$A$"&amp;MATCH($J1946,SorP!$B$1:$B$6230,0))))</f>
        <v/>
      </c>
      <c r="U1946" s="280"/>
      <c r="V1946" s="281" t="e">
        <f>IF(C1946="",NA(),MATCH($B1946&amp;$C1946,'Smelter Look-up'!$J:$J,0))</f>
        <v>#N/A</v>
      </c>
      <c r="W1946" s="282"/>
      <c r="X1946" s="282">
        <f t="shared" ca="1" si="91"/>
        <v>0</v>
      </c>
      <c r="Y1946" s="282"/>
      <c r="Z1946" s="282"/>
      <c r="AB1946" s="284" t="str">
        <f t="shared" si="92"/>
        <v/>
      </c>
    </row>
    <row r="1947" spans="1:28" s="283" customFormat="1" ht="20.25">
      <c r="A1947" s="235"/>
      <c r="B1947" s="236" t="str">
        <f>IF(LEN(A1947)=0,"",INDEX('Smelter Look-up'!$A:$A,MATCH($A1947,'Smelter Look-up'!$E:$E,0)))</f>
        <v/>
      </c>
      <c r="C1947" s="242" t="str">
        <f>IF(LEN(A1947)=0,"",INDEX('Smelter Look-up'!$C:$C,MATCH($A1947,'Smelter Look-up'!$E:$E,0)))</f>
        <v/>
      </c>
      <c r="D1947" s="236"/>
      <c r="E1947" s="236" t="str">
        <f ca="1">IF(ISERROR($V1947),"",OFFSET('Smelter Look-up'!$D$4,$V1947-4,0)&amp;"")</f>
        <v/>
      </c>
      <c r="F1947" s="236" t="str">
        <f ca="1">IF(ISERROR($V1947),"",OFFSET('Smelter Look-up'!$E$4,$V1947-4,0))</f>
        <v/>
      </c>
      <c r="G1947" s="236" t="str">
        <f ca="1">IF(C1947=$X$4,"Enter smelter details", IF(ISERROR($V1947),"",OFFSET('Smelter Look-up'!$F$4,$V1947-4,0)))</f>
        <v/>
      </c>
      <c r="H1947" s="237" t="str">
        <f ca="1">IF(ISERROR($V1947),"",OFFSET('Smelter Look-up'!$G$4,$V1947-4,0))</f>
        <v/>
      </c>
      <c r="I1947" s="238" t="str">
        <f ca="1">IF(ISERROR($V1947),"",OFFSET('Smelter Look-up'!$H$4,$V1947-4,0))</f>
        <v/>
      </c>
      <c r="J1947" s="238" t="str">
        <f ca="1">IF(ISERROR($V1947),"",OFFSET('Smelter Look-up'!$I$4,$V1947-4,0))</f>
        <v/>
      </c>
      <c r="K1947" s="240"/>
      <c r="L1947" s="240"/>
      <c r="M1947" s="240"/>
      <c r="N1947" s="240"/>
      <c r="O1947" s="240"/>
      <c r="P1947" s="239"/>
      <c r="Q1947" s="241"/>
      <c r="R1947" s="236" t="str">
        <f ca="1">IF(ISERROR($V1947),"",OFFSET('Smelter Look-up'!$C$4,$V1947-4,0)&amp;"")</f>
        <v/>
      </c>
      <c r="S1947" s="250" t="str">
        <f t="shared" ca="1" si="90"/>
        <v/>
      </c>
      <c r="T1947" s="250" t="str">
        <f ca="1">IF(B1947="","",IF(ISERROR(MATCH($J1947,SorP!$B$1:$B$6230,0)),"",INDIRECT("'SorP'!$A$"&amp;MATCH($J1947,SorP!$B$1:$B$6230,0))))</f>
        <v/>
      </c>
      <c r="U1947" s="280"/>
      <c r="V1947" s="281" t="e">
        <f>IF(C1947="",NA(),MATCH($B1947&amp;$C1947,'Smelter Look-up'!$J:$J,0))</f>
        <v>#N/A</v>
      </c>
      <c r="W1947" s="282"/>
      <c r="X1947" s="282">
        <f t="shared" ca="1" si="91"/>
        <v>0</v>
      </c>
      <c r="Y1947" s="282"/>
      <c r="Z1947" s="282"/>
      <c r="AB1947" s="284" t="str">
        <f t="shared" si="92"/>
        <v/>
      </c>
    </row>
    <row r="1948" spans="1:28" s="283" customFormat="1" ht="20.25">
      <c r="A1948" s="235"/>
      <c r="B1948" s="236" t="str">
        <f>IF(LEN(A1948)=0,"",INDEX('Smelter Look-up'!$A:$A,MATCH($A1948,'Smelter Look-up'!$E:$E,0)))</f>
        <v/>
      </c>
      <c r="C1948" s="242" t="str">
        <f>IF(LEN(A1948)=0,"",INDEX('Smelter Look-up'!$C:$C,MATCH($A1948,'Smelter Look-up'!$E:$E,0)))</f>
        <v/>
      </c>
      <c r="D1948" s="236"/>
      <c r="E1948" s="236" t="str">
        <f ca="1">IF(ISERROR($V1948),"",OFFSET('Smelter Look-up'!$D$4,$V1948-4,0)&amp;"")</f>
        <v/>
      </c>
      <c r="F1948" s="236" t="str">
        <f ca="1">IF(ISERROR($V1948),"",OFFSET('Smelter Look-up'!$E$4,$V1948-4,0))</f>
        <v/>
      </c>
      <c r="G1948" s="236" t="str">
        <f ca="1">IF(C1948=$X$4,"Enter smelter details", IF(ISERROR($V1948),"",OFFSET('Smelter Look-up'!$F$4,$V1948-4,0)))</f>
        <v/>
      </c>
      <c r="H1948" s="237" t="str">
        <f ca="1">IF(ISERROR($V1948),"",OFFSET('Smelter Look-up'!$G$4,$V1948-4,0))</f>
        <v/>
      </c>
      <c r="I1948" s="238" t="str">
        <f ca="1">IF(ISERROR($V1948),"",OFFSET('Smelter Look-up'!$H$4,$V1948-4,0))</f>
        <v/>
      </c>
      <c r="J1948" s="238" t="str">
        <f ca="1">IF(ISERROR($V1948),"",OFFSET('Smelter Look-up'!$I$4,$V1948-4,0))</f>
        <v/>
      </c>
      <c r="K1948" s="240"/>
      <c r="L1948" s="240"/>
      <c r="M1948" s="240"/>
      <c r="N1948" s="240"/>
      <c r="O1948" s="240"/>
      <c r="P1948" s="239"/>
      <c r="Q1948" s="241"/>
      <c r="R1948" s="236" t="str">
        <f ca="1">IF(ISERROR($V1948),"",OFFSET('Smelter Look-up'!$C$4,$V1948-4,0)&amp;"")</f>
        <v/>
      </c>
      <c r="S1948" s="250" t="str">
        <f t="shared" ca="1" si="90"/>
        <v/>
      </c>
      <c r="T1948" s="250" t="str">
        <f ca="1">IF(B1948="","",IF(ISERROR(MATCH($J1948,SorP!$B$1:$B$6230,0)),"",INDIRECT("'SorP'!$A$"&amp;MATCH($J1948,SorP!$B$1:$B$6230,0))))</f>
        <v/>
      </c>
      <c r="U1948" s="280"/>
      <c r="V1948" s="281" t="e">
        <f>IF(C1948="",NA(),MATCH($B1948&amp;$C1948,'Smelter Look-up'!$J:$J,0))</f>
        <v>#N/A</v>
      </c>
      <c r="W1948" s="282"/>
      <c r="X1948" s="282">
        <f t="shared" ca="1" si="91"/>
        <v>0</v>
      </c>
      <c r="Y1948" s="282"/>
      <c r="Z1948" s="282"/>
      <c r="AB1948" s="284" t="str">
        <f t="shared" si="92"/>
        <v/>
      </c>
    </row>
    <row r="1949" spans="1:28" s="283" customFormat="1" ht="20.25">
      <c r="A1949" s="235"/>
      <c r="B1949" s="236" t="str">
        <f>IF(LEN(A1949)=0,"",INDEX('Smelter Look-up'!$A:$A,MATCH($A1949,'Smelter Look-up'!$E:$E,0)))</f>
        <v/>
      </c>
      <c r="C1949" s="242" t="str">
        <f>IF(LEN(A1949)=0,"",INDEX('Smelter Look-up'!$C:$C,MATCH($A1949,'Smelter Look-up'!$E:$E,0)))</f>
        <v/>
      </c>
      <c r="D1949" s="236"/>
      <c r="E1949" s="236" t="str">
        <f ca="1">IF(ISERROR($V1949),"",OFFSET('Smelter Look-up'!$D$4,$V1949-4,0)&amp;"")</f>
        <v/>
      </c>
      <c r="F1949" s="236" t="str">
        <f ca="1">IF(ISERROR($V1949),"",OFFSET('Smelter Look-up'!$E$4,$V1949-4,0))</f>
        <v/>
      </c>
      <c r="G1949" s="236" t="str">
        <f ca="1">IF(C1949=$X$4,"Enter smelter details", IF(ISERROR($V1949),"",OFFSET('Smelter Look-up'!$F$4,$V1949-4,0)))</f>
        <v/>
      </c>
      <c r="H1949" s="237" t="str">
        <f ca="1">IF(ISERROR($V1949),"",OFFSET('Smelter Look-up'!$G$4,$V1949-4,0))</f>
        <v/>
      </c>
      <c r="I1949" s="238" t="str">
        <f ca="1">IF(ISERROR($V1949),"",OFFSET('Smelter Look-up'!$H$4,$V1949-4,0))</f>
        <v/>
      </c>
      <c r="J1949" s="238" t="str">
        <f ca="1">IF(ISERROR($V1949),"",OFFSET('Smelter Look-up'!$I$4,$V1949-4,0))</f>
        <v/>
      </c>
      <c r="K1949" s="240"/>
      <c r="L1949" s="240"/>
      <c r="M1949" s="240"/>
      <c r="N1949" s="240"/>
      <c r="O1949" s="240"/>
      <c r="P1949" s="239"/>
      <c r="Q1949" s="241"/>
      <c r="R1949" s="236" t="str">
        <f ca="1">IF(ISERROR($V1949),"",OFFSET('Smelter Look-up'!$C$4,$V1949-4,0)&amp;"")</f>
        <v/>
      </c>
      <c r="S1949" s="250" t="str">
        <f t="shared" ca="1" si="90"/>
        <v/>
      </c>
      <c r="T1949" s="250" t="str">
        <f ca="1">IF(B1949="","",IF(ISERROR(MATCH($J1949,SorP!$B$1:$B$6230,0)),"",INDIRECT("'SorP'!$A$"&amp;MATCH($J1949,SorP!$B$1:$B$6230,0))))</f>
        <v/>
      </c>
      <c r="U1949" s="280"/>
      <c r="V1949" s="281" t="e">
        <f>IF(C1949="",NA(),MATCH($B1949&amp;$C1949,'Smelter Look-up'!$J:$J,0))</f>
        <v>#N/A</v>
      </c>
      <c r="W1949" s="282"/>
      <c r="X1949" s="282">
        <f t="shared" ca="1" si="91"/>
        <v>0</v>
      </c>
      <c r="Y1949" s="282"/>
      <c r="Z1949" s="282"/>
      <c r="AB1949" s="284" t="str">
        <f t="shared" si="92"/>
        <v/>
      </c>
    </row>
    <row r="1950" spans="1:28" s="283" customFormat="1" ht="20.25">
      <c r="A1950" s="235"/>
      <c r="B1950" s="236" t="str">
        <f>IF(LEN(A1950)=0,"",INDEX('Smelter Look-up'!$A:$A,MATCH($A1950,'Smelter Look-up'!$E:$E,0)))</f>
        <v/>
      </c>
      <c r="C1950" s="242" t="str">
        <f>IF(LEN(A1950)=0,"",INDEX('Smelter Look-up'!$C:$C,MATCH($A1950,'Smelter Look-up'!$E:$E,0)))</f>
        <v/>
      </c>
      <c r="D1950" s="236"/>
      <c r="E1950" s="236" t="str">
        <f ca="1">IF(ISERROR($V1950),"",OFFSET('Smelter Look-up'!$D$4,$V1950-4,0)&amp;"")</f>
        <v/>
      </c>
      <c r="F1950" s="236" t="str">
        <f ca="1">IF(ISERROR($V1950),"",OFFSET('Smelter Look-up'!$E$4,$V1950-4,0))</f>
        <v/>
      </c>
      <c r="G1950" s="236" t="str">
        <f ca="1">IF(C1950=$X$4,"Enter smelter details", IF(ISERROR($V1950),"",OFFSET('Smelter Look-up'!$F$4,$V1950-4,0)))</f>
        <v/>
      </c>
      <c r="H1950" s="237" t="str">
        <f ca="1">IF(ISERROR($V1950),"",OFFSET('Smelter Look-up'!$G$4,$V1950-4,0))</f>
        <v/>
      </c>
      <c r="I1950" s="238" t="str">
        <f ca="1">IF(ISERROR($V1950),"",OFFSET('Smelter Look-up'!$H$4,$V1950-4,0))</f>
        <v/>
      </c>
      <c r="J1950" s="238" t="str">
        <f ca="1">IF(ISERROR($V1950),"",OFFSET('Smelter Look-up'!$I$4,$V1950-4,0))</f>
        <v/>
      </c>
      <c r="K1950" s="240"/>
      <c r="L1950" s="240"/>
      <c r="M1950" s="240"/>
      <c r="N1950" s="240"/>
      <c r="O1950" s="240"/>
      <c r="P1950" s="239"/>
      <c r="Q1950" s="241"/>
      <c r="R1950" s="236" t="str">
        <f ca="1">IF(ISERROR($V1950),"",OFFSET('Smelter Look-up'!$C$4,$V1950-4,0)&amp;"")</f>
        <v/>
      </c>
      <c r="S1950" s="250" t="str">
        <f t="shared" ca="1" si="90"/>
        <v/>
      </c>
      <c r="T1950" s="250" t="str">
        <f ca="1">IF(B1950="","",IF(ISERROR(MATCH($J1950,SorP!$B$1:$B$6230,0)),"",INDIRECT("'SorP'!$A$"&amp;MATCH($J1950,SorP!$B$1:$B$6230,0))))</f>
        <v/>
      </c>
      <c r="U1950" s="280"/>
      <c r="V1950" s="281" t="e">
        <f>IF(C1950="",NA(),MATCH($B1950&amp;$C1950,'Smelter Look-up'!$J:$J,0))</f>
        <v>#N/A</v>
      </c>
      <c r="W1950" s="282"/>
      <c r="X1950" s="282">
        <f t="shared" ca="1" si="91"/>
        <v>0</v>
      </c>
      <c r="Y1950" s="282"/>
      <c r="Z1950" s="282"/>
      <c r="AB1950" s="284" t="str">
        <f t="shared" si="92"/>
        <v/>
      </c>
    </row>
    <row r="1951" spans="1:28" s="283" customFormat="1" ht="20.25">
      <c r="A1951" s="235"/>
      <c r="B1951" s="236" t="str">
        <f>IF(LEN(A1951)=0,"",INDEX('Smelter Look-up'!$A:$A,MATCH($A1951,'Smelter Look-up'!$E:$E,0)))</f>
        <v/>
      </c>
      <c r="C1951" s="242" t="str">
        <f>IF(LEN(A1951)=0,"",INDEX('Smelter Look-up'!$C:$C,MATCH($A1951,'Smelter Look-up'!$E:$E,0)))</f>
        <v/>
      </c>
      <c r="D1951" s="236"/>
      <c r="E1951" s="236" t="str">
        <f ca="1">IF(ISERROR($V1951),"",OFFSET('Smelter Look-up'!$D$4,$V1951-4,0)&amp;"")</f>
        <v/>
      </c>
      <c r="F1951" s="236" t="str">
        <f ca="1">IF(ISERROR($V1951),"",OFFSET('Smelter Look-up'!$E$4,$V1951-4,0))</f>
        <v/>
      </c>
      <c r="G1951" s="236" t="str">
        <f ca="1">IF(C1951=$X$4,"Enter smelter details", IF(ISERROR($V1951),"",OFFSET('Smelter Look-up'!$F$4,$V1951-4,0)))</f>
        <v/>
      </c>
      <c r="H1951" s="237" t="str">
        <f ca="1">IF(ISERROR($V1951),"",OFFSET('Smelter Look-up'!$G$4,$V1951-4,0))</f>
        <v/>
      </c>
      <c r="I1951" s="238" t="str">
        <f ca="1">IF(ISERROR($V1951),"",OFFSET('Smelter Look-up'!$H$4,$V1951-4,0))</f>
        <v/>
      </c>
      <c r="J1951" s="238" t="str">
        <f ca="1">IF(ISERROR($V1951),"",OFFSET('Smelter Look-up'!$I$4,$V1951-4,0))</f>
        <v/>
      </c>
      <c r="K1951" s="240"/>
      <c r="L1951" s="240"/>
      <c r="M1951" s="240"/>
      <c r="N1951" s="240"/>
      <c r="O1951" s="240"/>
      <c r="P1951" s="239"/>
      <c r="Q1951" s="241"/>
      <c r="R1951" s="236" t="str">
        <f ca="1">IF(ISERROR($V1951),"",OFFSET('Smelter Look-up'!$C$4,$V1951-4,0)&amp;"")</f>
        <v/>
      </c>
      <c r="S1951" s="250" t="str">
        <f t="shared" ca="1" si="90"/>
        <v/>
      </c>
      <c r="T1951" s="250" t="str">
        <f ca="1">IF(B1951="","",IF(ISERROR(MATCH($J1951,SorP!$B$1:$B$6230,0)),"",INDIRECT("'SorP'!$A$"&amp;MATCH($J1951,SorP!$B$1:$B$6230,0))))</f>
        <v/>
      </c>
      <c r="U1951" s="280"/>
      <c r="V1951" s="281" t="e">
        <f>IF(C1951="",NA(),MATCH($B1951&amp;$C1951,'Smelter Look-up'!$J:$J,0))</f>
        <v>#N/A</v>
      </c>
      <c r="W1951" s="282"/>
      <c r="X1951" s="282">
        <f t="shared" ca="1" si="91"/>
        <v>0</v>
      </c>
      <c r="Y1951" s="282"/>
      <c r="Z1951" s="282"/>
      <c r="AB1951" s="284" t="str">
        <f t="shared" si="92"/>
        <v/>
      </c>
    </row>
    <row r="1952" spans="1:28" s="283" customFormat="1" ht="20.25">
      <c r="A1952" s="235"/>
      <c r="B1952" s="236" t="str">
        <f>IF(LEN(A1952)=0,"",INDEX('Smelter Look-up'!$A:$A,MATCH($A1952,'Smelter Look-up'!$E:$E,0)))</f>
        <v/>
      </c>
      <c r="C1952" s="242" t="str">
        <f>IF(LEN(A1952)=0,"",INDEX('Smelter Look-up'!$C:$C,MATCH($A1952,'Smelter Look-up'!$E:$E,0)))</f>
        <v/>
      </c>
      <c r="D1952" s="236"/>
      <c r="E1952" s="236" t="str">
        <f ca="1">IF(ISERROR($V1952),"",OFFSET('Smelter Look-up'!$D$4,$V1952-4,0)&amp;"")</f>
        <v/>
      </c>
      <c r="F1952" s="236" t="str">
        <f ca="1">IF(ISERROR($V1952),"",OFFSET('Smelter Look-up'!$E$4,$V1952-4,0))</f>
        <v/>
      </c>
      <c r="G1952" s="236" t="str">
        <f ca="1">IF(C1952=$X$4,"Enter smelter details", IF(ISERROR($V1952),"",OFFSET('Smelter Look-up'!$F$4,$V1952-4,0)))</f>
        <v/>
      </c>
      <c r="H1952" s="237" t="str">
        <f ca="1">IF(ISERROR($V1952),"",OFFSET('Smelter Look-up'!$G$4,$V1952-4,0))</f>
        <v/>
      </c>
      <c r="I1952" s="238" t="str">
        <f ca="1">IF(ISERROR($V1952),"",OFFSET('Smelter Look-up'!$H$4,$V1952-4,0))</f>
        <v/>
      </c>
      <c r="J1952" s="238" t="str">
        <f ca="1">IF(ISERROR($V1952),"",OFFSET('Smelter Look-up'!$I$4,$V1952-4,0))</f>
        <v/>
      </c>
      <c r="K1952" s="240"/>
      <c r="L1952" s="240"/>
      <c r="M1952" s="240"/>
      <c r="N1952" s="240"/>
      <c r="O1952" s="240"/>
      <c r="P1952" s="239"/>
      <c r="Q1952" s="241"/>
      <c r="R1952" s="236" t="str">
        <f ca="1">IF(ISERROR($V1952),"",OFFSET('Smelter Look-up'!$C$4,$V1952-4,0)&amp;"")</f>
        <v/>
      </c>
      <c r="S1952" s="250" t="str">
        <f t="shared" ca="1" si="90"/>
        <v/>
      </c>
      <c r="T1952" s="250" t="str">
        <f ca="1">IF(B1952="","",IF(ISERROR(MATCH($J1952,SorP!$B$1:$B$6230,0)),"",INDIRECT("'SorP'!$A$"&amp;MATCH($J1952,SorP!$B$1:$B$6230,0))))</f>
        <v/>
      </c>
      <c r="U1952" s="280"/>
      <c r="V1952" s="281" t="e">
        <f>IF(C1952="",NA(),MATCH($B1952&amp;$C1952,'Smelter Look-up'!$J:$J,0))</f>
        <v>#N/A</v>
      </c>
      <c r="W1952" s="282"/>
      <c r="X1952" s="282">
        <f t="shared" ca="1" si="91"/>
        <v>0</v>
      </c>
      <c r="Y1952" s="282"/>
      <c r="Z1952" s="282"/>
      <c r="AB1952" s="284" t="str">
        <f t="shared" si="92"/>
        <v/>
      </c>
    </row>
    <row r="1953" spans="1:28" s="283" customFormat="1" ht="20.25">
      <c r="A1953" s="235"/>
      <c r="B1953" s="236" t="str">
        <f>IF(LEN(A1953)=0,"",INDEX('Smelter Look-up'!$A:$A,MATCH($A1953,'Smelter Look-up'!$E:$E,0)))</f>
        <v/>
      </c>
      <c r="C1953" s="242" t="str">
        <f>IF(LEN(A1953)=0,"",INDEX('Smelter Look-up'!$C:$C,MATCH($A1953,'Smelter Look-up'!$E:$E,0)))</f>
        <v/>
      </c>
      <c r="D1953" s="236"/>
      <c r="E1953" s="236" t="str">
        <f ca="1">IF(ISERROR($V1953),"",OFFSET('Smelter Look-up'!$D$4,$V1953-4,0)&amp;"")</f>
        <v/>
      </c>
      <c r="F1953" s="236" t="str">
        <f ca="1">IF(ISERROR($V1953),"",OFFSET('Smelter Look-up'!$E$4,$V1953-4,0))</f>
        <v/>
      </c>
      <c r="G1953" s="236" t="str">
        <f ca="1">IF(C1953=$X$4,"Enter smelter details", IF(ISERROR($V1953),"",OFFSET('Smelter Look-up'!$F$4,$V1953-4,0)))</f>
        <v/>
      </c>
      <c r="H1953" s="237" t="str">
        <f ca="1">IF(ISERROR($V1953),"",OFFSET('Smelter Look-up'!$G$4,$V1953-4,0))</f>
        <v/>
      </c>
      <c r="I1953" s="238" t="str">
        <f ca="1">IF(ISERROR($V1953),"",OFFSET('Smelter Look-up'!$H$4,$V1953-4,0))</f>
        <v/>
      </c>
      <c r="J1953" s="238" t="str">
        <f ca="1">IF(ISERROR($V1953),"",OFFSET('Smelter Look-up'!$I$4,$V1953-4,0))</f>
        <v/>
      </c>
      <c r="K1953" s="240"/>
      <c r="L1953" s="240"/>
      <c r="M1953" s="240"/>
      <c r="N1953" s="240"/>
      <c r="O1953" s="240"/>
      <c r="P1953" s="239"/>
      <c r="Q1953" s="241"/>
      <c r="R1953" s="236" t="str">
        <f ca="1">IF(ISERROR($V1953),"",OFFSET('Smelter Look-up'!$C$4,$V1953-4,0)&amp;"")</f>
        <v/>
      </c>
      <c r="S1953" s="250" t="str">
        <f t="shared" ca="1" si="90"/>
        <v/>
      </c>
      <c r="T1953" s="250" t="str">
        <f ca="1">IF(B1953="","",IF(ISERROR(MATCH($J1953,SorP!$B$1:$B$6230,0)),"",INDIRECT("'SorP'!$A$"&amp;MATCH($J1953,SorP!$B$1:$B$6230,0))))</f>
        <v/>
      </c>
      <c r="U1953" s="280"/>
      <c r="V1953" s="281" t="e">
        <f>IF(C1953="",NA(),MATCH($B1953&amp;$C1953,'Smelter Look-up'!$J:$J,0))</f>
        <v>#N/A</v>
      </c>
      <c r="W1953" s="282"/>
      <c r="X1953" s="282">
        <f t="shared" ca="1" si="91"/>
        <v>0</v>
      </c>
      <c r="Y1953" s="282"/>
      <c r="Z1953" s="282"/>
      <c r="AB1953" s="284" t="str">
        <f t="shared" si="92"/>
        <v/>
      </c>
    </row>
    <row r="1954" spans="1:28" s="283" customFormat="1" ht="20.25">
      <c r="A1954" s="235"/>
      <c r="B1954" s="236" t="str">
        <f>IF(LEN(A1954)=0,"",INDEX('Smelter Look-up'!$A:$A,MATCH($A1954,'Smelter Look-up'!$E:$E,0)))</f>
        <v/>
      </c>
      <c r="C1954" s="242" t="str">
        <f>IF(LEN(A1954)=0,"",INDEX('Smelter Look-up'!$C:$C,MATCH($A1954,'Smelter Look-up'!$E:$E,0)))</f>
        <v/>
      </c>
      <c r="D1954" s="236"/>
      <c r="E1954" s="236" t="str">
        <f ca="1">IF(ISERROR($V1954),"",OFFSET('Smelter Look-up'!$D$4,$V1954-4,0)&amp;"")</f>
        <v/>
      </c>
      <c r="F1954" s="236" t="str">
        <f ca="1">IF(ISERROR($V1954),"",OFFSET('Smelter Look-up'!$E$4,$V1954-4,0))</f>
        <v/>
      </c>
      <c r="G1954" s="236" t="str">
        <f ca="1">IF(C1954=$X$4,"Enter smelter details", IF(ISERROR($V1954),"",OFFSET('Smelter Look-up'!$F$4,$V1954-4,0)))</f>
        <v/>
      </c>
      <c r="H1954" s="237" t="str">
        <f ca="1">IF(ISERROR($V1954),"",OFFSET('Smelter Look-up'!$G$4,$V1954-4,0))</f>
        <v/>
      </c>
      <c r="I1954" s="238" t="str">
        <f ca="1">IF(ISERROR($V1954),"",OFFSET('Smelter Look-up'!$H$4,$V1954-4,0))</f>
        <v/>
      </c>
      <c r="J1954" s="238" t="str">
        <f ca="1">IF(ISERROR($V1954),"",OFFSET('Smelter Look-up'!$I$4,$V1954-4,0))</f>
        <v/>
      </c>
      <c r="K1954" s="240"/>
      <c r="L1954" s="240"/>
      <c r="M1954" s="240"/>
      <c r="N1954" s="240"/>
      <c r="O1954" s="240"/>
      <c r="P1954" s="239"/>
      <c r="Q1954" s="241"/>
      <c r="R1954" s="236" t="str">
        <f ca="1">IF(ISERROR($V1954),"",OFFSET('Smelter Look-up'!$C$4,$V1954-4,0)&amp;"")</f>
        <v/>
      </c>
      <c r="S1954" s="250" t="str">
        <f t="shared" ca="1" si="90"/>
        <v/>
      </c>
      <c r="T1954" s="250" t="str">
        <f ca="1">IF(B1954="","",IF(ISERROR(MATCH($J1954,SorP!$B$1:$B$6230,0)),"",INDIRECT("'SorP'!$A$"&amp;MATCH($J1954,SorP!$B$1:$B$6230,0))))</f>
        <v/>
      </c>
      <c r="U1954" s="280"/>
      <c r="V1954" s="281" t="e">
        <f>IF(C1954="",NA(),MATCH($B1954&amp;$C1954,'Smelter Look-up'!$J:$J,0))</f>
        <v>#N/A</v>
      </c>
      <c r="W1954" s="282"/>
      <c r="X1954" s="282">
        <f t="shared" ca="1" si="91"/>
        <v>0</v>
      </c>
      <c r="Y1954" s="282"/>
      <c r="Z1954" s="282"/>
      <c r="AB1954" s="284" t="str">
        <f t="shared" si="92"/>
        <v/>
      </c>
    </row>
    <row r="1955" spans="1:28" s="283" customFormat="1" ht="20.25">
      <c r="A1955" s="235"/>
      <c r="B1955" s="236" t="str">
        <f>IF(LEN(A1955)=0,"",INDEX('Smelter Look-up'!$A:$A,MATCH($A1955,'Smelter Look-up'!$E:$E,0)))</f>
        <v/>
      </c>
      <c r="C1955" s="242" t="str">
        <f>IF(LEN(A1955)=0,"",INDEX('Smelter Look-up'!$C:$C,MATCH($A1955,'Smelter Look-up'!$E:$E,0)))</f>
        <v/>
      </c>
      <c r="D1955" s="236"/>
      <c r="E1955" s="236" t="str">
        <f ca="1">IF(ISERROR($V1955),"",OFFSET('Smelter Look-up'!$D$4,$V1955-4,0)&amp;"")</f>
        <v/>
      </c>
      <c r="F1955" s="236" t="str">
        <f ca="1">IF(ISERROR($V1955),"",OFFSET('Smelter Look-up'!$E$4,$V1955-4,0))</f>
        <v/>
      </c>
      <c r="G1955" s="236" t="str">
        <f ca="1">IF(C1955=$X$4,"Enter smelter details", IF(ISERROR($V1955),"",OFFSET('Smelter Look-up'!$F$4,$V1955-4,0)))</f>
        <v/>
      </c>
      <c r="H1955" s="237" t="str">
        <f ca="1">IF(ISERROR($V1955),"",OFFSET('Smelter Look-up'!$G$4,$V1955-4,0))</f>
        <v/>
      </c>
      <c r="I1955" s="238" t="str">
        <f ca="1">IF(ISERROR($V1955),"",OFFSET('Smelter Look-up'!$H$4,$V1955-4,0))</f>
        <v/>
      </c>
      <c r="J1955" s="238" t="str">
        <f ca="1">IF(ISERROR($V1955),"",OFFSET('Smelter Look-up'!$I$4,$V1955-4,0))</f>
        <v/>
      </c>
      <c r="K1955" s="240"/>
      <c r="L1955" s="240"/>
      <c r="M1955" s="240"/>
      <c r="N1955" s="240"/>
      <c r="O1955" s="240"/>
      <c r="P1955" s="239"/>
      <c r="Q1955" s="241"/>
      <c r="R1955" s="236" t="str">
        <f ca="1">IF(ISERROR($V1955),"",OFFSET('Smelter Look-up'!$C$4,$V1955-4,0)&amp;"")</f>
        <v/>
      </c>
      <c r="S1955" s="250" t="str">
        <f t="shared" ca="1" si="90"/>
        <v/>
      </c>
      <c r="T1955" s="250" t="str">
        <f ca="1">IF(B1955="","",IF(ISERROR(MATCH($J1955,SorP!$B$1:$B$6230,0)),"",INDIRECT("'SorP'!$A$"&amp;MATCH($J1955,SorP!$B$1:$B$6230,0))))</f>
        <v/>
      </c>
      <c r="U1955" s="280"/>
      <c r="V1955" s="281" t="e">
        <f>IF(C1955="",NA(),MATCH($B1955&amp;$C1955,'Smelter Look-up'!$J:$J,0))</f>
        <v>#N/A</v>
      </c>
      <c r="W1955" s="282"/>
      <c r="X1955" s="282">
        <f t="shared" ca="1" si="91"/>
        <v>0</v>
      </c>
      <c r="Y1955" s="282"/>
      <c r="Z1955" s="282"/>
      <c r="AB1955" s="284" t="str">
        <f t="shared" si="92"/>
        <v/>
      </c>
    </row>
    <row r="1956" spans="1:28" s="283" customFormat="1" ht="20.25">
      <c r="A1956" s="235"/>
      <c r="B1956" s="236" t="str">
        <f>IF(LEN(A1956)=0,"",INDEX('Smelter Look-up'!$A:$A,MATCH($A1956,'Smelter Look-up'!$E:$E,0)))</f>
        <v/>
      </c>
      <c r="C1956" s="242" t="str">
        <f>IF(LEN(A1956)=0,"",INDEX('Smelter Look-up'!$C:$C,MATCH($A1956,'Smelter Look-up'!$E:$E,0)))</f>
        <v/>
      </c>
      <c r="D1956" s="236"/>
      <c r="E1956" s="236" t="str">
        <f ca="1">IF(ISERROR($V1956),"",OFFSET('Smelter Look-up'!$D$4,$V1956-4,0)&amp;"")</f>
        <v/>
      </c>
      <c r="F1956" s="236" t="str">
        <f ca="1">IF(ISERROR($V1956),"",OFFSET('Smelter Look-up'!$E$4,$V1956-4,0))</f>
        <v/>
      </c>
      <c r="G1956" s="236" t="str">
        <f ca="1">IF(C1956=$X$4,"Enter smelter details", IF(ISERROR($V1956),"",OFFSET('Smelter Look-up'!$F$4,$V1956-4,0)))</f>
        <v/>
      </c>
      <c r="H1956" s="237" t="str">
        <f ca="1">IF(ISERROR($V1956),"",OFFSET('Smelter Look-up'!$G$4,$V1956-4,0))</f>
        <v/>
      </c>
      <c r="I1956" s="238" t="str">
        <f ca="1">IF(ISERROR($V1956),"",OFFSET('Smelter Look-up'!$H$4,$V1956-4,0))</f>
        <v/>
      </c>
      <c r="J1956" s="238" t="str">
        <f ca="1">IF(ISERROR($V1956),"",OFFSET('Smelter Look-up'!$I$4,$V1956-4,0))</f>
        <v/>
      </c>
      <c r="K1956" s="240"/>
      <c r="L1956" s="240"/>
      <c r="M1956" s="240"/>
      <c r="N1956" s="240"/>
      <c r="O1956" s="240"/>
      <c r="P1956" s="239"/>
      <c r="Q1956" s="241"/>
      <c r="R1956" s="236" t="str">
        <f ca="1">IF(ISERROR($V1956),"",OFFSET('Smelter Look-up'!$C$4,$V1956-4,0)&amp;"")</f>
        <v/>
      </c>
      <c r="S1956" s="250" t="str">
        <f t="shared" ca="1" si="90"/>
        <v/>
      </c>
      <c r="T1956" s="250" t="str">
        <f ca="1">IF(B1956="","",IF(ISERROR(MATCH($J1956,SorP!$B$1:$B$6230,0)),"",INDIRECT("'SorP'!$A$"&amp;MATCH($J1956,SorP!$B$1:$B$6230,0))))</f>
        <v/>
      </c>
      <c r="U1956" s="280"/>
      <c r="V1956" s="281" t="e">
        <f>IF(C1956="",NA(),MATCH($B1956&amp;$C1956,'Smelter Look-up'!$J:$J,0))</f>
        <v>#N/A</v>
      </c>
      <c r="W1956" s="282"/>
      <c r="X1956" s="282">
        <f t="shared" ca="1" si="91"/>
        <v>0</v>
      </c>
      <c r="Y1956" s="282"/>
      <c r="Z1956" s="282"/>
      <c r="AB1956" s="284" t="str">
        <f t="shared" si="92"/>
        <v/>
      </c>
    </row>
    <row r="1957" spans="1:28" s="283" customFormat="1" ht="20.25">
      <c r="A1957" s="235"/>
      <c r="B1957" s="236" t="str">
        <f>IF(LEN(A1957)=0,"",INDEX('Smelter Look-up'!$A:$A,MATCH($A1957,'Smelter Look-up'!$E:$E,0)))</f>
        <v/>
      </c>
      <c r="C1957" s="242" t="str">
        <f>IF(LEN(A1957)=0,"",INDEX('Smelter Look-up'!$C:$C,MATCH($A1957,'Smelter Look-up'!$E:$E,0)))</f>
        <v/>
      </c>
      <c r="D1957" s="236"/>
      <c r="E1957" s="236" t="str">
        <f ca="1">IF(ISERROR($V1957),"",OFFSET('Smelter Look-up'!$D$4,$V1957-4,0)&amp;"")</f>
        <v/>
      </c>
      <c r="F1957" s="236" t="str">
        <f ca="1">IF(ISERROR($V1957),"",OFFSET('Smelter Look-up'!$E$4,$V1957-4,0))</f>
        <v/>
      </c>
      <c r="G1957" s="236" t="str">
        <f ca="1">IF(C1957=$X$4,"Enter smelter details", IF(ISERROR($V1957),"",OFFSET('Smelter Look-up'!$F$4,$V1957-4,0)))</f>
        <v/>
      </c>
      <c r="H1957" s="237" t="str">
        <f ca="1">IF(ISERROR($V1957),"",OFFSET('Smelter Look-up'!$G$4,$V1957-4,0))</f>
        <v/>
      </c>
      <c r="I1957" s="238" t="str">
        <f ca="1">IF(ISERROR($V1957),"",OFFSET('Smelter Look-up'!$H$4,$V1957-4,0))</f>
        <v/>
      </c>
      <c r="J1957" s="238" t="str">
        <f ca="1">IF(ISERROR($V1957),"",OFFSET('Smelter Look-up'!$I$4,$V1957-4,0))</f>
        <v/>
      </c>
      <c r="K1957" s="240"/>
      <c r="L1957" s="240"/>
      <c r="M1957" s="240"/>
      <c r="N1957" s="240"/>
      <c r="O1957" s="240"/>
      <c r="P1957" s="239"/>
      <c r="Q1957" s="241"/>
      <c r="R1957" s="236" t="str">
        <f ca="1">IF(ISERROR($V1957),"",OFFSET('Smelter Look-up'!$C$4,$V1957-4,0)&amp;"")</f>
        <v/>
      </c>
      <c r="S1957" s="250" t="str">
        <f t="shared" ca="1" si="90"/>
        <v/>
      </c>
      <c r="T1957" s="250" t="str">
        <f ca="1">IF(B1957="","",IF(ISERROR(MATCH($J1957,SorP!$B$1:$B$6230,0)),"",INDIRECT("'SorP'!$A$"&amp;MATCH($J1957,SorP!$B$1:$B$6230,0))))</f>
        <v/>
      </c>
      <c r="U1957" s="280"/>
      <c r="V1957" s="281" t="e">
        <f>IF(C1957="",NA(),MATCH($B1957&amp;$C1957,'Smelter Look-up'!$J:$J,0))</f>
        <v>#N/A</v>
      </c>
      <c r="W1957" s="282"/>
      <c r="X1957" s="282">
        <f t="shared" ca="1" si="91"/>
        <v>0</v>
      </c>
      <c r="Y1957" s="282"/>
      <c r="Z1957" s="282"/>
      <c r="AB1957" s="284" t="str">
        <f t="shared" si="92"/>
        <v/>
      </c>
    </row>
    <row r="1958" spans="1:28" s="283" customFormat="1" ht="20.25">
      <c r="A1958" s="235"/>
      <c r="B1958" s="236" t="str">
        <f>IF(LEN(A1958)=0,"",INDEX('Smelter Look-up'!$A:$A,MATCH($A1958,'Smelter Look-up'!$E:$E,0)))</f>
        <v/>
      </c>
      <c r="C1958" s="242" t="str">
        <f>IF(LEN(A1958)=0,"",INDEX('Smelter Look-up'!$C:$C,MATCH($A1958,'Smelter Look-up'!$E:$E,0)))</f>
        <v/>
      </c>
      <c r="D1958" s="236"/>
      <c r="E1958" s="236" t="str">
        <f ca="1">IF(ISERROR($V1958),"",OFFSET('Smelter Look-up'!$D$4,$V1958-4,0)&amp;"")</f>
        <v/>
      </c>
      <c r="F1958" s="236" t="str">
        <f ca="1">IF(ISERROR($V1958),"",OFFSET('Smelter Look-up'!$E$4,$V1958-4,0))</f>
        <v/>
      </c>
      <c r="G1958" s="236" t="str">
        <f ca="1">IF(C1958=$X$4,"Enter smelter details", IF(ISERROR($V1958),"",OFFSET('Smelter Look-up'!$F$4,$V1958-4,0)))</f>
        <v/>
      </c>
      <c r="H1958" s="237" t="str">
        <f ca="1">IF(ISERROR($V1958),"",OFFSET('Smelter Look-up'!$G$4,$V1958-4,0))</f>
        <v/>
      </c>
      <c r="I1958" s="238" t="str">
        <f ca="1">IF(ISERROR($V1958),"",OFFSET('Smelter Look-up'!$H$4,$V1958-4,0))</f>
        <v/>
      </c>
      <c r="J1958" s="238" t="str">
        <f ca="1">IF(ISERROR($V1958),"",OFFSET('Smelter Look-up'!$I$4,$V1958-4,0))</f>
        <v/>
      </c>
      <c r="K1958" s="240"/>
      <c r="L1958" s="240"/>
      <c r="M1958" s="240"/>
      <c r="N1958" s="240"/>
      <c r="O1958" s="240"/>
      <c r="P1958" s="239"/>
      <c r="Q1958" s="241"/>
      <c r="R1958" s="236" t="str">
        <f ca="1">IF(ISERROR($V1958),"",OFFSET('Smelter Look-up'!$C$4,$V1958-4,0)&amp;"")</f>
        <v/>
      </c>
      <c r="S1958" s="250" t="str">
        <f t="shared" ca="1" si="90"/>
        <v/>
      </c>
      <c r="T1958" s="250" t="str">
        <f ca="1">IF(B1958="","",IF(ISERROR(MATCH($J1958,SorP!$B$1:$B$6230,0)),"",INDIRECT("'SorP'!$A$"&amp;MATCH($J1958,SorP!$B$1:$B$6230,0))))</f>
        <v/>
      </c>
      <c r="U1958" s="280"/>
      <c r="V1958" s="281" t="e">
        <f>IF(C1958="",NA(),MATCH($B1958&amp;$C1958,'Smelter Look-up'!$J:$J,0))</f>
        <v>#N/A</v>
      </c>
      <c r="W1958" s="282"/>
      <c r="X1958" s="282">
        <f t="shared" ca="1" si="91"/>
        <v>0</v>
      </c>
      <c r="Y1958" s="282"/>
      <c r="Z1958" s="282"/>
      <c r="AB1958" s="284" t="str">
        <f t="shared" si="92"/>
        <v/>
      </c>
    </row>
    <row r="1959" spans="1:28" s="283" customFormat="1" ht="20.25">
      <c r="A1959" s="235"/>
      <c r="B1959" s="236" t="str">
        <f>IF(LEN(A1959)=0,"",INDEX('Smelter Look-up'!$A:$A,MATCH($A1959,'Smelter Look-up'!$E:$E,0)))</f>
        <v/>
      </c>
      <c r="C1959" s="242" t="str">
        <f>IF(LEN(A1959)=0,"",INDEX('Smelter Look-up'!$C:$C,MATCH($A1959,'Smelter Look-up'!$E:$E,0)))</f>
        <v/>
      </c>
      <c r="D1959" s="236"/>
      <c r="E1959" s="236" t="str">
        <f ca="1">IF(ISERROR($V1959),"",OFFSET('Smelter Look-up'!$D$4,$V1959-4,0)&amp;"")</f>
        <v/>
      </c>
      <c r="F1959" s="236" t="str">
        <f ca="1">IF(ISERROR($V1959),"",OFFSET('Smelter Look-up'!$E$4,$V1959-4,0))</f>
        <v/>
      </c>
      <c r="G1959" s="236" t="str">
        <f ca="1">IF(C1959=$X$4,"Enter smelter details", IF(ISERROR($V1959),"",OFFSET('Smelter Look-up'!$F$4,$V1959-4,0)))</f>
        <v/>
      </c>
      <c r="H1959" s="237" t="str">
        <f ca="1">IF(ISERROR($V1959),"",OFFSET('Smelter Look-up'!$G$4,$V1959-4,0))</f>
        <v/>
      </c>
      <c r="I1959" s="238" t="str">
        <f ca="1">IF(ISERROR($V1959),"",OFFSET('Smelter Look-up'!$H$4,$V1959-4,0))</f>
        <v/>
      </c>
      <c r="J1959" s="238" t="str">
        <f ca="1">IF(ISERROR($V1959),"",OFFSET('Smelter Look-up'!$I$4,$V1959-4,0))</f>
        <v/>
      </c>
      <c r="K1959" s="240"/>
      <c r="L1959" s="240"/>
      <c r="M1959" s="240"/>
      <c r="N1959" s="240"/>
      <c r="O1959" s="240"/>
      <c r="P1959" s="239"/>
      <c r="Q1959" s="241"/>
      <c r="R1959" s="236" t="str">
        <f ca="1">IF(ISERROR($V1959),"",OFFSET('Smelter Look-up'!$C$4,$V1959-4,0)&amp;"")</f>
        <v/>
      </c>
      <c r="S1959" s="250" t="str">
        <f t="shared" ca="1" si="90"/>
        <v/>
      </c>
      <c r="T1959" s="250" t="str">
        <f ca="1">IF(B1959="","",IF(ISERROR(MATCH($J1959,SorP!$B$1:$B$6230,0)),"",INDIRECT("'SorP'!$A$"&amp;MATCH($J1959,SorP!$B$1:$B$6230,0))))</f>
        <v/>
      </c>
      <c r="U1959" s="280"/>
      <c r="V1959" s="281" t="e">
        <f>IF(C1959="",NA(),MATCH($B1959&amp;$C1959,'Smelter Look-up'!$J:$J,0))</f>
        <v>#N/A</v>
      </c>
      <c r="W1959" s="282"/>
      <c r="X1959" s="282">
        <f t="shared" ca="1" si="91"/>
        <v>0</v>
      </c>
      <c r="Y1959" s="282"/>
      <c r="Z1959" s="282"/>
      <c r="AB1959" s="284" t="str">
        <f t="shared" si="92"/>
        <v/>
      </c>
    </row>
    <row r="1960" spans="1:28" s="283" customFormat="1" ht="20.25">
      <c r="A1960" s="235"/>
      <c r="B1960" s="236" t="str">
        <f>IF(LEN(A1960)=0,"",INDEX('Smelter Look-up'!$A:$A,MATCH($A1960,'Smelter Look-up'!$E:$E,0)))</f>
        <v/>
      </c>
      <c r="C1960" s="242" t="str">
        <f>IF(LEN(A1960)=0,"",INDEX('Smelter Look-up'!$C:$C,MATCH($A1960,'Smelter Look-up'!$E:$E,0)))</f>
        <v/>
      </c>
      <c r="D1960" s="236"/>
      <c r="E1960" s="236" t="str">
        <f ca="1">IF(ISERROR($V1960),"",OFFSET('Smelter Look-up'!$D$4,$V1960-4,0)&amp;"")</f>
        <v/>
      </c>
      <c r="F1960" s="236" t="str">
        <f ca="1">IF(ISERROR($V1960),"",OFFSET('Smelter Look-up'!$E$4,$V1960-4,0))</f>
        <v/>
      </c>
      <c r="G1960" s="236" t="str">
        <f ca="1">IF(C1960=$X$4,"Enter smelter details", IF(ISERROR($V1960),"",OFFSET('Smelter Look-up'!$F$4,$V1960-4,0)))</f>
        <v/>
      </c>
      <c r="H1960" s="237" t="str">
        <f ca="1">IF(ISERROR($V1960),"",OFFSET('Smelter Look-up'!$G$4,$V1960-4,0))</f>
        <v/>
      </c>
      <c r="I1960" s="238" t="str">
        <f ca="1">IF(ISERROR($V1960),"",OFFSET('Smelter Look-up'!$H$4,$V1960-4,0))</f>
        <v/>
      </c>
      <c r="J1960" s="238" t="str">
        <f ca="1">IF(ISERROR($V1960),"",OFFSET('Smelter Look-up'!$I$4,$V1960-4,0))</f>
        <v/>
      </c>
      <c r="K1960" s="240"/>
      <c r="L1960" s="240"/>
      <c r="M1960" s="240"/>
      <c r="N1960" s="240"/>
      <c r="O1960" s="240"/>
      <c r="P1960" s="239"/>
      <c r="Q1960" s="241"/>
      <c r="R1960" s="236" t="str">
        <f ca="1">IF(ISERROR($V1960),"",OFFSET('Smelter Look-up'!$C$4,$V1960-4,0)&amp;"")</f>
        <v/>
      </c>
      <c r="S1960" s="250" t="str">
        <f t="shared" ca="1" si="90"/>
        <v/>
      </c>
      <c r="T1960" s="250" t="str">
        <f ca="1">IF(B1960="","",IF(ISERROR(MATCH($J1960,SorP!$B$1:$B$6230,0)),"",INDIRECT("'SorP'!$A$"&amp;MATCH($J1960,SorP!$B$1:$B$6230,0))))</f>
        <v/>
      </c>
      <c r="U1960" s="280"/>
      <c r="V1960" s="281" t="e">
        <f>IF(C1960="",NA(),MATCH($B1960&amp;$C1960,'Smelter Look-up'!$J:$J,0))</f>
        <v>#N/A</v>
      </c>
      <c r="W1960" s="282"/>
      <c r="X1960" s="282">
        <f t="shared" ca="1" si="91"/>
        <v>0</v>
      </c>
      <c r="Y1960" s="282"/>
      <c r="Z1960" s="282"/>
      <c r="AB1960" s="284" t="str">
        <f t="shared" si="92"/>
        <v/>
      </c>
    </row>
    <row r="1961" spans="1:28" s="283" customFormat="1" ht="20.25">
      <c r="A1961" s="235"/>
      <c r="B1961" s="236" t="str">
        <f>IF(LEN(A1961)=0,"",INDEX('Smelter Look-up'!$A:$A,MATCH($A1961,'Smelter Look-up'!$E:$E,0)))</f>
        <v/>
      </c>
      <c r="C1961" s="242" t="str">
        <f>IF(LEN(A1961)=0,"",INDEX('Smelter Look-up'!$C:$C,MATCH($A1961,'Smelter Look-up'!$E:$E,0)))</f>
        <v/>
      </c>
      <c r="D1961" s="236"/>
      <c r="E1961" s="236" t="str">
        <f ca="1">IF(ISERROR($V1961),"",OFFSET('Smelter Look-up'!$D$4,$V1961-4,0)&amp;"")</f>
        <v/>
      </c>
      <c r="F1961" s="236" t="str">
        <f ca="1">IF(ISERROR($V1961),"",OFFSET('Smelter Look-up'!$E$4,$V1961-4,0))</f>
        <v/>
      </c>
      <c r="G1961" s="236" t="str">
        <f ca="1">IF(C1961=$X$4,"Enter smelter details", IF(ISERROR($V1961),"",OFFSET('Smelter Look-up'!$F$4,$V1961-4,0)))</f>
        <v/>
      </c>
      <c r="H1961" s="237" t="str">
        <f ca="1">IF(ISERROR($V1961),"",OFFSET('Smelter Look-up'!$G$4,$V1961-4,0))</f>
        <v/>
      </c>
      <c r="I1961" s="238" t="str">
        <f ca="1">IF(ISERROR($V1961),"",OFFSET('Smelter Look-up'!$H$4,$V1961-4,0))</f>
        <v/>
      </c>
      <c r="J1961" s="238" t="str">
        <f ca="1">IF(ISERROR($V1961),"",OFFSET('Smelter Look-up'!$I$4,$V1961-4,0))</f>
        <v/>
      </c>
      <c r="K1961" s="240"/>
      <c r="L1961" s="240"/>
      <c r="M1961" s="240"/>
      <c r="N1961" s="240"/>
      <c r="O1961" s="240"/>
      <c r="P1961" s="239"/>
      <c r="Q1961" s="241"/>
      <c r="R1961" s="236" t="str">
        <f ca="1">IF(ISERROR($V1961),"",OFFSET('Smelter Look-up'!$C$4,$V1961-4,0)&amp;"")</f>
        <v/>
      </c>
      <c r="S1961" s="250" t="str">
        <f t="shared" ca="1" si="90"/>
        <v/>
      </c>
      <c r="T1961" s="250" t="str">
        <f ca="1">IF(B1961="","",IF(ISERROR(MATCH($J1961,SorP!$B$1:$B$6230,0)),"",INDIRECT("'SorP'!$A$"&amp;MATCH($J1961,SorP!$B$1:$B$6230,0))))</f>
        <v/>
      </c>
      <c r="U1961" s="280"/>
      <c r="V1961" s="281" t="e">
        <f>IF(C1961="",NA(),MATCH($B1961&amp;$C1961,'Smelter Look-up'!$J:$J,0))</f>
        <v>#N/A</v>
      </c>
      <c r="W1961" s="282"/>
      <c r="X1961" s="282">
        <f t="shared" ca="1" si="91"/>
        <v>0</v>
      </c>
      <c r="Y1961" s="282"/>
      <c r="Z1961" s="282"/>
      <c r="AB1961" s="284" t="str">
        <f t="shared" si="92"/>
        <v/>
      </c>
    </row>
    <row r="1962" spans="1:28" s="283" customFormat="1" ht="20.25">
      <c r="A1962" s="235"/>
      <c r="B1962" s="236" t="str">
        <f>IF(LEN(A1962)=0,"",INDEX('Smelter Look-up'!$A:$A,MATCH($A1962,'Smelter Look-up'!$E:$E,0)))</f>
        <v/>
      </c>
      <c r="C1962" s="242" t="str">
        <f>IF(LEN(A1962)=0,"",INDEX('Smelter Look-up'!$C:$C,MATCH($A1962,'Smelter Look-up'!$E:$E,0)))</f>
        <v/>
      </c>
      <c r="D1962" s="236"/>
      <c r="E1962" s="236" t="str">
        <f ca="1">IF(ISERROR($V1962),"",OFFSET('Smelter Look-up'!$D$4,$V1962-4,0)&amp;"")</f>
        <v/>
      </c>
      <c r="F1962" s="236" t="str">
        <f ca="1">IF(ISERROR($V1962),"",OFFSET('Smelter Look-up'!$E$4,$V1962-4,0))</f>
        <v/>
      </c>
      <c r="G1962" s="236" t="str">
        <f ca="1">IF(C1962=$X$4,"Enter smelter details", IF(ISERROR($V1962),"",OFFSET('Smelter Look-up'!$F$4,$V1962-4,0)))</f>
        <v/>
      </c>
      <c r="H1962" s="237" t="str">
        <f ca="1">IF(ISERROR($V1962),"",OFFSET('Smelter Look-up'!$G$4,$V1962-4,0))</f>
        <v/>
      </c>
      <c r="I1962" s="238" t="str">
        <f ca="1">IF(ISERROR($V1962),"",OFFSET('Smelter Look-up'!$H$4,$V1962-4,0))</f>
        <v/>
      </c>
      <c r="J1962" s="238" t="str">
        <f ca="1">IF(ISERROR($V1962),"",OFFSET('Smelter Look-up'!$I$4,$V1962-4,0))</f>
        <v/>
      </c>
      <c r="K1962" s="240"/>
      <c r="L1962" s="240"/>
      <c r="M1962" s="240"/>
      <c r="N1962" s="240"/>
      <c r="O1962" s="240"/>
      <c r="P1962" s="239"/>
      <c r="Q1962" s="241"/>
      <c r="R1962" s="236" t="str">
        <f ca="1">IF(ISERROR($V1962),"",OFFSET('Smelter Look-up'!$C$4,$V1962-4,0)&amp;"")</f>
        <v/>
      </c>
      <c r="S1962" s="250" t="str">
        <f t="shared" ca="1" si="90"/>
        <v/>
      </c>
      <c r="T1962" s="250" t="str">
        <f ca="1">IF(B1962="","",IF(ISERROR(MATCH($J1962,SorP!$B$1:$B$6230,0)),"",INDIRECT("'SorP'!$A$"&amp;MATCH($J1962,SorP!$B$1:$B$6230,0))))</f>
        <v/>
      </c>
      <c r="U1962" s="280"/>
      <c r="V1962" s="281" t="e">
        <f>IF(C1962="",NA(),MATCH($B1962&amp;$C1962,'Smelter Look-up'!$J:$J,0))</f>
        <v>#N/A</v>
      </c>
      <c r="W1962" s="282"/>
      <c r="X1962" s="282">
        <f t="shared" ca="1" si="91"/>
        <v>0</v>
      </c>
      <c r="Y1962" s="282"/>
      <c r="Z1962" s="282"/>
      <c r="AB1962" s="284" t="str">
        <f t="shared" si="92"/>
        <v/>
      </c>
    </row>
    <row r="1963" spans="1:28" s="283" customFormat="1" ht="20.25">
      <c r="A1963" s="235"/>
      <c r="B1963" s="236" t="str">
        <f>IF(LEN(A1963)=0,"",INDEX('Smelter Look-up'!$A:$A,MATCH($A1963,'Smelter Look-up'!$E:$E,0)))</f>
        <v/>
      </c>
      <c r="C1963" s="242" t="str">
        <f>IF(LEN(A1963)=0,"",INDEX('Smelter Look-up'!$C:$C,MATCH($A1963,'Smelter Look-up'!$E:$E,0)))</f>
        <v/>
      </c>
      <c r="D1963" s="236"/>
      <c r="E1963" s="236" t="str">
        <f ca="1">IF(ISERROR($V1963),"",OFFSET('Smelter Look-up'!$D$4,$V1963-4,0)&amp;"")</f>
        <v/>
      </c>
      <c r="F1963" s="236" t="str">
        <f ca="1">IF(ISERROR($V1963),"",OFFSET('Smelter Look-up'!$E$4,$V1963-4,0))</f>
        <v/>
      </c>
      <c r="G1963" s="236" t="str">
        <f ca="1">IF(C1963=$X$4,"Enter smelter details", IF(ISERROR($V1963),"",OFFSET('Smelter Look-up'!$F$4,$V1963-4,0)))</f>
        <v/>
      </c>
      <c r="H1963" s="237" t="str">
        <f ca="1">IF(ISERROR($V1963),"",OFFSET('Smelter Look-up'!$G$4,$V1963-4,0))</f>
        <v/>
      </c>
      <c r="I1963" s="238" t="str">
        <f ca="1">IF(ISERROR($V1963),"",OFFSET('Smelter Look-up'!$H$4,$V1963-4,0))</f>
        <v/>
      </c>
      <c r="J1963" s="238" t="str">
        <f ca="1">IF(ISERROR($V1963),"",OFFSET('Smelter Look-up'!$I$4,$V1963-4,0))</f>
        <v/>
      </c>
      <c r="K1963" s="240"/>
      <c r="L1963" s="240"/>
      <c r="M1963" s="240"/>
      <c r="N1963" s="240"/>
      <c r="O1963" s="240"/>
      <c r="P1963" s="239"/>
      <c r="Q1963" s="241"/>
      <c r="R1963" s="236" t="str">
        <f ca="1">IF(ISERROR($V1963),"",OFFSET('Smelter Look-up'!$C$4,$V1963-4,0)&amp;"")</f>
        <v/>
      </c>
      <c r="S1963" s="250" t="str">
        <f t="shared" ca="1" si="90"/>
        <v/>
      </c>
      <c r="T1963" s="250" t="str">
        <f ca="1">IF(B1963="","",IF(ISERROR(MATCH($J1963,SorP!$B$1:$B$6230,0)),"",INDIRECT("'SorP'!$A$"&amp;MATCH($J1963,SorP!$B$1:$B$6230,0))))</f>
        <v/>
      </c>
      <c r="U1963" s="280"/>
      <c r="V1963" s="281" t="e">
        <f>IF(C1963="",NA(),MATCH($B1963&amp;$C1963,'Smelter Look-up'!$J:$J,0))</f>
        <v>#N/A</v>
      </c>
      <c r="W1963" s="282"/>
      <c r="X1963" s="282">
        <f t="shared" ca="1" si="91"/>
        <v>0</v>
      </c>
      <c r="Y1963" s="282"/>
      <c r="Z1963" s="282"/>
      <c r="AB1963" s="284" t="str">
        <f t="shared" si="92"/>
        <v/>
      </c>
    </row>
    <row r="1964" spans="1:28" s="283" customFormat="1" ht="20.25">
      <c r="A1964" s="235"/>
      <c r="B1964" s="236" t="str">
        <f>IF(LEN(A1964)=0,"",INDEX('Smelter Look-up'!$A:$A,MATCH($A1964,'Smelter Look-up'!$E:$E,0)))</f>
        <v/>
      </c>
      <c r="C1964" s="242" t="str">
        <f>IF(LEN(A1964)=0,"",INDEX('Smelter Look-up'!$C:$C,MATCH($A1964,'Smelter Look-up'!$E:$E,0)))</f>
        <v/>
      </c>
      <c r="D1964" s="236"/>
      <c r="E1964" s="236" t="str">
        <f ca="1">IF(ISERROR($V1964),"",OFFSET('Smelter Look-up'!$D$4,$V1964-4,0)&amp;"")</f>
        <v/>
      </c>
      <c r="F1964" s="236" t="str">
        <f ca="1">IF(ISERROR($V1964),"",OFFSET('Smelter Look-up'!$E$4,$V1964-4,0))</f>
        <v/>
      </c>
      <c r="G1964" s="236" t="str">
        <f ca="1">IF(C1964=$X$4,"Enter smelter details", IF(ISERROR($V1964),"",OFFSET('Smelter Look-up'!$F$4,$V1964-4,0)))</f>
        <v/>
      </c>
      <c r="H1964" s="237" t="str">
        <f ca="1">IF(ISERROR($V1964),"",OFFSET('Smelter Look-up'!$G$4,$V1964-4,0))</f>
        <v/>
      </c>
      <c r="I1964" s="238" t="str">
        <f ca="1">IF(ISERROR($V1964),"",OFFSET('Smelter Look-up'!$H$4,$V1964-4,0))</f>
        <v/>
      </c>
      <c r="J1964" s="238" t="str">
        <f ca="1">IF(ISERROR($V1964),"",OFFSET('Smelter Look-up'!$I$4,$V1964-4,0))</f>
        <v/>
      </c>
      <c r="K1964" s="240"/>
      <c r="L1964" s="240"/>
      <c r="M1964" s="240"/>
      <c r="N1964" s="240"/>
      <c r="O1964" s="240"/>
      <c r="P1964" s="239"/>
      <c r="Q1964" s="241"/>
      <c r="R1964" s="236" t="str">
        <f ca="1">IF(ISERROR($V1964),"",OFFSET('Smelter Look-up'!$C$4,$V1964-4,0)&amp;"")</f>
        <v/>
      </c>
      <c r="S1964" s="250" t="str">
        <f t="shared" ca="1" si="90"/>
        <v/>
      </c>
      <c r="T1964" s="250" t="str">
        <f ca="1">IF(B1964="","",IF(ISERROR(MATCH($J1964,SorP!$B$1:$B$6230,0)),"",INDIRECT("'SorP'!$A$"&amp;MATCH($J1964,SorP!$B$1:$B$6230,0))))</f>
        <v/>
      </c>
      <c r="U1964" s="280"/>
      <c r="V1964" s="281" t="e">
        <f>IF(C1964="",NA(),MATCH($B1964&amp;$C1964,'Smelter Look-up'!$J:$J,0))</f>
        <v>#N/A</v>
      </c>
      <c r="W1964" s="282"/>
      <c r="X1964" s="282">
        <f t="shared" ca="1" si="91"/>
        <v>0</v>
      </c>
      <c r="Y1964" s="282"/>
      <c r="Z1964" s="282"/>
      <c r="AB1964" s="284" t="str">
        <f t="shared" si="92"/>
        <v/>
      </c>
    </row>
    <row r="1965" spans="1:28" s="283" customFormat="1" ht="20.25">
      <c r="A1965" s="235"/>
      <c r="B1965" s="236" t="str">
        <f>IF(LEN(A1965)=0,"",INDEX('Smelter Look-up'!$A:$A,MATCH($A1965,'Smelter Look-up'!$E:$E,0)))</f>
        <v/>
      </c>
      <c r="C1965" s="242" t="str">
        <f>IF(LEN(A1965)=0,"",INDEX('Smelter Look-up'!$C:$C,MATCH($A1965,'Smelter Look-up'!$E:$E,0)))</f>
        <v/>
      </c>
      <c r="D1965" s="236"/>
      <c r="E1965" s="236" t="str">
        <f ca="1">IF(ISERROR($V1965),"",OFFSET('Smelter Look-up'!$D$4,$V1965-4,0)&amp;"")</f>
        <v/>
      </c>
      <c r="F1965" s="236" t="str">
        <f ca="1">IF(ISERROR($V1965),"",OFFSET('Smelter Look-up'!$E$4,$V1965-4,0))</f>
        <v/>
      </c>
      <c r="G1965" s="236" t="str">
        <f ca="1">IF(C1965=$X$4,"Enter smelter details", IF(ISERROR($V1965),"",OFFSET('Smelter Look-up'!$F$4,$V1965-4,0)))</f>
        <v/>
      </c>
      <c r="H1965" s="237" t="str">
        <f ca="1">IF(ISERROR($V1965),"",OFFSET('Smelter Look-up'!$G$4,$V1965-4,0))</f>
        <v/>
      </c>
      <c r="I1965" s="238" t="str">
        <f ca="1">IF(ISERROR($V1965),"",OFFSET('Smelter Look-up'!$H$4,$V1965-4,0))</f>
        <v/>
      </c>
      <c r="J1965" s="238" t="str">
        <f ca="1">IF(ISERROR($V1965),"",OFFSET('Smelter Look-up'!$I$4,$V1965-4,0))</f>
        <v/>
      </c>
      <c r="K1965" s="240"/>
      <c r="L1965" s="240"/>
      <c r="M1965" s="240"/>
      <c r="N1965" s="240"/>
      <c r="O1965" s="240"/>
      <c r="P1965" s="239"/>
      <c r="Q1965" s="241"/>
      <c r="R1965" s="236" t="str">
        <f ca="1">IF(ISERROR($V1965),"",OFFSET('Smelter Look-up'!$C$4,$V1965-4,0)&amp;"")</f>
        <v/>
      </c>
      <c r="S1965" s="250" t="str">
        <f t="shared" ca="1" si="90"/>
        <v/>
      </c>
      <c r="T1965" s="250" t="str">
        <f ca="1">IF(B1965="","",IF(ISERROR(MATCH($J1965,SorP!$B$1:$B$6230,0)),"",INDIRECT("'SorP'!$A$"&amp;MATCH($J1965,SorP!$B$1:$B$6230,0))))</f>
        <v/>
      </c>
      <c r="U1965" s="280"/>
      <c r="V1965" s="281" t="e">
        <f>IF(C1965="",NA(),MATCH($B1965&amp;$C1965,'Smelter Look-up'!$J:$J,0))</f>
        <v>#N/A</v>
      </c>
      <c r="W1965" s="282"/>
      <c r="X1965" s="282">
        <f t="shared" ca="1" si="91"/>
        <v>0</v>
      </c>
      <c r="Y1965" s="282"/>
      <c r="Z1965" s="282"/>
      <c r="AB1965" s="284" t="str">
        <f t="shared" si="92"/>
        <v/>
      </c>
    </row>
    <row r="1966" spans="1:28" s="283" customFormat="1" ht="20.25">
      <c r="A1966" s="235"/>
      <c r="B1966" s="236" t="str">
        <f>IF(LEN(A1966)=0,"",INDEX('Smelter Look-up'!$A:$A,MATCH($A1966,'Smelter Look-up'!$E:$E,0)))</f>
        <v/>
      </c>
      <c r="C1966" s="242" t="str">
        <f>IF(LEN(A1966)=0,"",INDEX('Smelter Look-up'!$C:$C,MATCH($A1966,'Smelter Look-up'!$E:$E,0)))</f>
        <v/>
      </c>
      <c r="D1966" s="236"/>
      <c r="E1966" s="236" t="str">
        <f ca="1">IF(ISERROR($V1966),"",OFFSET('Smelter Look-up'!$D$4,$V1966-4,0)&amp;"")</f>
        <v/>
      </c>
      <c r="F1966" s="236" t="str">
        <f ca="1">IF(ISERROR($V1966),"",OFFSET('Smelter Look-up'!$E$4,$V1966-4,0))</f>
        <v/>
      </c>
      <c r="G1966" s="236" t="str">
        <f ca="1">IF(C1966=$X$4,"Enter smelter details", IF(ISERROR($V1966),"",OFFSET('Smelter Look-up'!$F$4,$V1966-4,0)))</f>
        <v/>
      </c>
      <c r="H1966" s="237" t="str">
        <f ca="1">IF(ISERROR($V1966),"",OFFSET('Smelter Look-up'!$G$4,$V1966-4,0))</f>
        <v/>
      </c>
      <c r="I1966" s="238" t="str">
        <f ca="1">IF(ISERROR($V1966),"",OFFSET('Smelter Look-up'!$H$4,$V1966-4,0))</f>
        <v/>
      </c>
      <c r="J1966" s="238" t="str">
        <f ca="1">IF(ISERROR($V1966),"",OFFSET('Smelter Look-up'!$I$4,$V1966-4,0))</f>
        <v/>
      </c>
      <c r="K1966" s="240"/>
      <c r="L1966" s="240"/>
      <c r="M1966" s="240"/>
      <c r="N1966" s="240"/>
      <c r="O1966" s="240"/>
      <c r="P1966" s="239"/>
      <c r="Q1966" s="241"/>
      <c r="R1966" s="236" t="str">
        <f ca="1">IF(ISERROR($V1966),"",OFFSET('Smelter Look-up'!$C$4,$V1966-4,0)&amp;"")</f>
        <v/>
      </c>
      <c r="S1966" s="250" t="str">
        <f t="shared" ca="1" si="90"/>
        <v/>
      </c>
      <c r="T1966" s="250" t="str">
        <f ca="1">IF(B1966="","",IF(ISERROR(MATCH($J1966,SorP!$B$1:$B$6230,0)),"",INDIRECT("'SorP'!$A$"&amp;MATCH($J1966,SorP!$B$1:$B$6230,0))))</f>
        <v/>
      </c>
      <c r="U1966" s="280"/>
      <c r="V1966" s="281" t="e">
        <f>IF(C1966="",NA(),MATCH($B1966&amp;$C1966,'Smelter Look-up'!$J:$J,0))</f>
        <v>#N/A</v>
      </c>
      <c r="W1966" s="282"/>
      <c r="X1966" s="282">
        <f t="shared" ca="1" si="91"/>
        <v>0</v>
      </c>
      <c r="Y1966" s="282"/>
      <c r="Z1966" s="282"/>
      <c r="AB1966" s="284" t="str">
        <f t="shared" si="92"/>
        <v/>
      </c>
    </row>
    <row r="1967" spans="1:28" s="283" customFormat="1" ht="20.25">
      <c r="A1967" s="235"/>
      <c r="B1967" s="236" t="str">
        <f>IF(LEN(A1967)=0,"",INDEX('Smelter Look-up'!$A:$A,MATCH($A1967,'Smelter Look-up'!$E:$E,0)))</f>
        <v/>
      </c>
      <c r="C1967" s="242" t="str">
        <f>IF(LEN(A1967)=0,"",INDEX('Smelter Look-up'!$C:$C,MATCH($A1967,'Smelter Look-up'!$E:$E,0)))</f>
        <v/>
      </c>
      <c r="D1967" s="236"/>
      <c r="E1967" s="236" t="str">
        <f ca="1">IF(ISERROR($V1967),"",OFFSET('Smelter Look-up'!$D$4,$V1967-4,0)&amp;"")</f>
        <v/>
      </c>
      <c r="F1967" s="236" t="str">
        <f ca="1">IF(ISERROR($V1967),"",OFFSET('Smelter Look-up'!$E$4,$V1967-4,0))</f>
        <v/>
      </c>
      <c r="G1967" s="236" t="str">
        <f ca="1">IF(C1967=$X$4,"Enter smelter details", IF(ISERROR($V1967),"",OFFSET('Smelter Look-up'!$F$4,$V1967-4,0)))</f>
        <v/>
      </c>
      <c r="H1967" s="237" t="str">
        <f ca="1">IF(ISERROR($V1967),"",OFFSET('Smelter Look-up'!$G$4,$V1967-4,0))</f>
        <v/>
      </c>
      <c r="I1967" s="238" t="str">
        <f ca="1">IF(ISERROR($V1967),"",OFFSET('Smelter Look-up'!$H$4,$V1967-4,0))</f>
        <v/>
      </c>
      <c r="J1967" s="238" t="str">
        <f ca="1">IF(ISERROR($V1967),"",OFFSET('Smelter Look-up'!$I$4,$V1967-4,0))</f>
        <v/>
      </c>
      <c r="K1967" s="240"/>
      <c r="L1967" s="240"/>
      <c r="M1967" s="240"/>
      <c r="N1967" s="240"/>
      <c r="O1967" s="240"/>
      <c r="P1967" s="239"/>
      <c r="Q1967" s="241"/>
      <c r="R1967" s="236" t="str">
        <f ca="1">IF(ISERROR($V1967),"",OFFSET('Smelter Look-up'!$C$4,$V1967-4,0)&amp;"")</f>
        <v/>
      </c>
      <c r="S1967" s="250" t="str">
        <f t="shared" ca="1" si="90"/>
        <v/>
      </c>
      <c r="T1967" s="250" t="str">
        <f ca="1">IF(B1967="","",IF(ISERROR(MATCH($J1967,SorP!$B$1:$B$6230,0)),"",INDIRECT("'SorP'!$A$"&amp;MATCH($J1967,SorP!$B$1:$B$6230,0))))</f>
        <v/>
      </c>
      <c r="U1967" s="280"/>
      <c r="V1967" s="281" t="e">
        <f>IF(C1967="",NA(),MATCH($B1967&amp;$C1967,'Smelter Look-up'!$J:$J,0))</f>
        <v>#N/A</v>
      </c>
      <c r="W1967" s="282"/>
      <c r="X1967" s="282">
        <f t="shared" ca="1" si="91"/>
        <v>0</v>
      </c>
      <c r="Y1967" s="282"/>
      <c r="Z1967" s="282"/>
      <c r="AB1967" s="284" t="str">
        <f t="shared" si="92"/>
        <v/>
      </c>
    </row>
    <row r="1968" spans="1:28" s="283" customFormat="1" ht="20.25">
      <c r="A1968" s="235"/>
      <c r="B1968" s="236" t="str">
        <f>IF(LEN(A1968)=0,"",INDEX('Smelter Look-up'!$A:$A,MATCH($A1968,'Smelter Look-up'!$E:$E,0)))</f>
        <v/>
      </c>
      <c r="C1968" s="242" t="str">
        <f>IF(LEN(A1968)=0,"",INDEX('Smelter Look-up'!$C:$C,MATCH($A1968,'Smelter Look-up'!$E:$E,0)))</f>
        <v/>
      </c>
      <c r="D1968" s="236"/>
      <c r="E1968" s="236" t="str">
        <f ca="1">IF(ISERROR($V1968),"",OFFSET('Smelter Look-up'!$D$4,$V1968-4,0)&amp;"")</f>
        <v/>
      </c>
      <c r="F1968" s="236" t="str">
        <f ca="1">IF(ISERROR($V1968),"",OFFSET('Smelter Look-up'!$E$4,$V1968-4,0))</f>
        <v/>
      </c>
      <c r="G1968" s="236" t="str">
        <f ca="1">IF(C1968=$X$4,"Enter smelter details", IF(ISERROR($V1968),"",OFFSET('Smelter Look-up'!$F$4,$V1968-4,0)))</f>
        <v/>
      </c>
      <c r="H1968" s="237" t="str">
        <f ca="1">IF(ISERROR($V1968),"",OFFSET('Smelter Look-up'!$G$4,$V1968-4,0))</f>
        <v/>
      </c>
      <c r="I1968" s="238" t="str">
        <f ca="1">IF(ISERROR($V1968),"",OFFSET('Smelter Look-up'!$H$4,$V1968-4,0))</f>
        <v/>
      </c>
      <c r="J1968" s="238" t="str">
        <f ca="1">IF(ISERROR($V1968),"",OFFSET('Smelter Look-up'!$I$4,$V1968-4,0))</f>
        <v/>
      </c>
      <c r="K1968" s="240"/>
      <c r="L1968" s="240"/>
      <c r="M1968" s="240"/>
      <c r="N1968" s="240"/>
      <c r="O1968" s="240"/>
      <c r="P1968" s="239"/>
      <c r="Q1968" s="241"/>
      <c r="R1968" s="236" t="str">
        <f ca="1">IF(ISERROR($V1968),"",OFFSET('Smelter Look-up'!$C$4,$V1968-4,0)&amp;"")</f>
        <v/>
      </c>
      <c r="S1968" s="250" t="str">
        <f t="shared" ca="1" si="90"/>
        <v/>
      </c>
      <c r="T1968" s="250" t="str">
        <f ca="1">IF(B1968="","",IF(ISERROR(MATCH($J1968,SorP!$B$1:$B$6230,0)),"",INDIRECT("'SorP'!$A$"&amp;MATCH($J1968,SorP!$B$1:$B$6230,0))))</f>
        <v/>
      </c>
      <c r="U1968" s="280"/>
      <c r="V1968" s="281" t="e">
        <f>IF(C1968="",NA(),MATCH($B1968&amp;$C1968,'Smelter Look-up'!$J:$J,0))</f>
        <v>#N/A</v>
      </c>
      <c r="W1968" s="282"/>
      <c r="X1968" s="282">
        <f t="shared" ca="1" si="91"/>
        <v>0</v>
      </c>
      <c r="Y1968" s="282"/>
      <c r="Z1968" s="282"/>
      <c r="AB1968" s="284" t="str">
        <f t="shared" si="92"/>
        <v/>
      </c>
    </row>
    <row r="1969" spans="1:28" s="283" customFormat="1" ht="20.25">
      <c r="A1969" s="235"/>
      <c r="B1969" s="236" t="str">
        <f>IF(LEN(A1969)=0,"",INDEX('Smelter Look-up'!$A:$A,MATCH($A1969,'Smelter Look-up'!$E:$E,0)))</f>
        <v/>
      </c>
      <c r="C1969" s="242" t="str">
        <f>IF(LEN(A1969)=0,"",INDEX('Smelter Look-up'!$C:$C,MATCH($A1969,'Smelter Look-up'!$E:$E,0)))</f>
        <v/>
      </c>
      <c r="D1969" s="236"/>
      <c r="E1969" s="236" t="str">
        <f ca="1">IF(ISERROR($V1969),"",OFFSET('Smelter Look-up'!$D$4,$V1969-4,0)&amp;"")</f>
        <v/>
      </c>
      <c r="F1969" s="236" t="str">
        <f ca="1">IF(ISERROR($V1969),"",OFFSET('Smelter Look-up'!$E$4,$V1969-4,0))</f>
        <v/>
      </c>
      <c r="G1969" s="236" t="str">
        <f ca="1">IF(C1969=$X$4,"Enter smelter details", IF(ISERROR($V1969),"",OFFSET('Smelter Look-up'!$F$4,$V1969-4,0)))</f>
        <v/>
      </c>
      <c r="H1969" s="237" t="str">
        <f ca="1">IF(ISERROR($V1969),"",OFFSET('Smelter Look-up'!$G$4,$V1969-4,0))</f>
        <v/>
      </c>
      <c r="I1969" s="238" t="str">
        <f ca="1">IF(ISERROR($V1969),"",OFFSET('Smelter Look-up'!$H$4,$V1969-4,0))</f>
        <v/>
      </c>
      <c r="J1969" s="238" t="str">
        <f ca="1">IF(ISERROR($V1969),"",OFFSET('Smelter Look-up'!$I$4,$V1969-4,0))</f>
        <v/>
      </c>
      <c r="K1969" s="240"/>
      <c r="L1969" s="240"/>
      <c r="M1969" s="240"/>
      <c r="N1969" s="240"/>
      <c r="O1969" s="240"/>
      <c r="P1969" s="239"/>
      <c r="Q1969" s="241"/>
      <c r="R1969" s="236" t="str">
        <f ca="1">IF(ISERROR($V1969),"",OFFSET('Smelter Look-up'!$C$4,$V1969-4,0)&amp;"")</f>
        <v/>
      </c>
      <c r="S1969" s="250" t="str">
        <f t="shared" ca="1" si="90"/>
        <v/>
      </c>
      <c r="T1969" s="250" t="str">
        <f ca="1">IF(B1969="","",IF(ISERROR(MATCH($J1969,SorP!$B$1:$B$6230,0)),"",INDIRECT("'SorP'!$A$"&amp;MATCH($J1969,SorP!$B$1:$B$6230,0))))</f>
        <v/>
      </c>
      <c r="U1969" s="280"/>
      <c r="V1969" s="281" t="e">
        <f>IF(C1969="",NA(),MATCH($B1969&amp;$C1969,'Smelter Look-up'!$J:$J,0))</f>
        <v>#N/A</v>
      </c>
      <c r="W1969" s="282"/>
      <c r="X1969" s="282">
        <f t="shared" ca="1" si="91"/>
        <v>0</v>
      </c>
      <c r="Y1969" s="282"/>
      <c r="Z1969" s="282"/>
      <c r="AB1969" s="284" t="str">
        <f t="shared" si="92"/>
        <v/>
      </c>
    </row>
    <row r="1970" spans="1:28" s="283" customFormat="1" ht="20.25">
      <c r="A1970" s="235"/>
      <c r="B1970" s="236" t="str">
        <f>IF(LEN(A1970)=0,"",INDEX('Smelter Look-up'!$A:$A,MATCH($A1970,'Smelter Look-up'!$E:$E,0)))</f>
        <v/>
      </c>
      <c r="C1970" s="242" t="str">
        <f>IF(LEN(A1970)=0,"",INDEX('Smelter Look-up'!$C:$C,MATCH($A1970,'Smelter Look-up'!$E:$E,0)))</f>
        <v/>
      </c>
      <c r="D1970" s="236"/>
      <c r="E1970" s="236" t="str">
        <f ca="1">IF(ISERROR($V1970),"",OFFSET('Smelter Look-up'!$D$4,$V1970-4,0)&amp;"")</f>
        <v/>
      </c>
      <c r="F1970" s="236" t="str">
        <f ca="1">IF(ISERROR($V1970),"",OFFSET('Smelter Look-up'!$E$4,$V1970-4,0))</f>
        <v/>
      </c>
      <c r="G1970" s="236" t="str">
        <f ca="1">IF(C1970=$X$4,"Enter smelter details", IF(ISERROR($V1970),"",OFFSET('Smelter Look-up'!$F$4,$V1970-4,0)))</f>
        <v/>
      </c>
      <c r="H1970" s="237" t="str">
        <f ca="1">IF(ISERROR($V1970),"",OFFSET('Smelter Look-up'!$G$4,$V1970-4,0))</f>
        <v/>
      </c>
      <c r="I1970" s="238" t="str">
        <f ca="1">IF(ISERROR($V1970),"",OFFSET('Smelter Look-up'!$H$4,$V1970-4,0))</f>
        <v/>
      </c>
      <c r="J1970" s="238" t="str">
        <f ca="1">IF(ISERROR($V1970),"",OFFSET('Smelter Look-up'!$I$4,$V1970-4,0))</f>
        <v/>
      </c>
      <c r="K1970" s="240"/>
      <c r="L1970" s="240"/>
      <c r="M1970" s="240"/>
      <c r="N1970" s="240"/>
      <c r="O1970" s="240"/>
      <c r="P1970" s="239"/>
      <c r="Q1970" s="241"/>
      <c r="R1970" s="236" t="str">
        <f ca="1">IF(ISERROR($V1970),"",OFFSET('Smelter Look-up'!$C$4,$V1970-4,0)&amp;"")</f>
        <v/>
      </c>
      <c r="S1970" s="250" t="str">
        <f t="shared" ca="1" si="90"/>
        <v/>
      </c>
      <c r="T1970" s="250" t="str">
        <f ca="1">IF(B1970="","",IF(ISERROR(MATCH($J1970,SorP!$B$1:$B$6230,0)),"",INDIRECT("'SorP'!$A$"&amp;MATCH($J1970,SorP!$B$1:$B$6230,0))))</f>
        <v/>
      </c>
      <c r="U1970" s="280"/>
      <c r="V1970" s="281" t="e">
        <f>IF(C1970="",NA(),MATCH($B1970&amp;$C1970,'Smelter Look-up'!$J:$J,0))</f>
        <v>#N/A</v>
      </c>
      <c r="W1970" s="282"/>
      <c r="X1970" s="282">
        <f t="shared" ca="1" si="91"/>
        <v>0</v>
      </c>
      <c r="Y1970" s="282"/>
      <c r="Z1970" s="282"/>
      <c r="AB1970" s="284" t="str">
        <f t="shared" si="92"/>
        <v/>
      </c>
    </row>
    <row r="1971" spans="1:28" s="283" customFormat="1" ht="20.25">
      <c r="A1971" s="235"/>
      <c r="B1971" s="236" t="str">
        <f>IF(LEN(A1971)=0,"",INDEX('Smelter Look-up'!$A:$A,MATCH($A1971,'Smelter Look-up'!$E:$E,0)))</f>
        <v/>
      </c>
      <c r="C1971" s="242" t="str">
        <f>IF(LEN(A1971)=0,"",INDEX('Smelter Look-up'!$C:$C,MATCH($A1971,'Smelter Look-up'!$E:$E,0)))</f>
        <v/>
      </c>
      <c r="D1971" s="236"/>
      <c r="E1971" s="236" t="str">
        <f ca="1">IF(ISERROR($V1971),"",OFFSET('Smelter Look-up'!$D$4,$V1971-4,0)&amp;"")</f>
        <v/>
      </c>
      <c r="F1971" s="236" t="str">
        <f ca="1">IF(ISERROR($V1971),"",OFFSET('Smelter Look-up'!$E$4,$V1971-4,0))</f>
        <v/>
      </c>
      <c r="G1971" s="236" t="str">
        <f ca="1">IF(C1971=$X$4,"Enter smelter details", IF(ISERROR($V1971),"",OFFSET('Smelter Look-up'!$F$4,$V1971-4,0)))</f>
        <v/>
      </c>
      <c r="H1971" s="237" t="str">
        <f ca="1">IF(ISERROR($V1971),"",OFFSET('Smelter Look-up'!$G$4,$V1971-4,0))</f>
        <v/>
      </c>
      <c r="I1971" s="238" t="str">
        <f ca="1">IF(ISERROR($V1971),"",OFFSET('Smelter Look-up'!$H$4,$V1971-4,0))</f>
        <v/>
      </c>
      <c r="J1971" s="238" t="str">
        <f ca="1">IF(ISERROR($V1971),"",OFFSET('Smelter Look-up'!$I$4,$V1971-4,0))</f>
        <v/>
      </c>
      <c r="K1971" s="240"/>
      <c r="L1971" s="240"/>
      <c r="M1971" s="240"/>
      <c r="N1971" s="240"/>
      <c r="O1971" s="240"/>
      <c r="P1971" s="239"/>
      <c r="Q1971" s="241"/>
      <c r="R1971" s="236" t="str">
        <f ca="1">IF(ISERROR($V1971),"",OFFSET('Smelter Look-up'!$C$4,$V1971-4,0)&amp;"")</f>
        <v/>
      </c>
      <c r="S1971" s="250" t="str">
        <f t="shared" ca="1" si="90"/>
        <v/>
      </c>
      <c r="T1971" s="250" t="str">
        <f ca="1">IF(B1971="","",IF(ISERROR(MATCH($J1971,SorP!$B$1:$B$6230,0)),"",INDIRECT("'SorP'!$A$"&amp;MATCH($J1971,SorP!$B$1:$B$6230,0))))</f>
        <v/>
      </c>
      <c r="U1971" s="280"/>
      <c r="V1971" s="281" t="e">
        <f>IF(C1971="",NA(),MATCH($B1971&amp;$C1971,'Smelter Look-up'!$J:$J,0))</f>
        <v>#N/A</v>
      </c>
      <c r="W1971" s="282"/>
      <c r="X1971" s="282">
        <f t="shared" ca="1" si="91"/>
        <v>0</v>
      </c>
      <c r="Y1971" s="282"/>
      <c r="Z1971" s="282"/>
      <c r="AB1971" s="284" t="str">
        <f t="shared" si="92"/>
        <v/>
      </c>
    </row>
    <row r="1972" spans="1:28" s="283" customFormat="1" ht="20.25">
      <c r="A1972" s="235"/>
      <c r="B1972" s="236" t="str">
        <f>IF(LEN(A1972)=0,"",INDEX('Smelter Look-up'!$A:$A,MATCH($A1972,'Smelter Look-up'!$E:$E,0)))</f>
        <v/>
      </c>
      <c r="C1972" s="242" t="str">
        <f>IF(LEN(A1972)=0,"",INDEX('Smelter Look-up'!$C:$C,MATCH($A1972,'Smelter Look-up'!$E:$E,0)))</f>
        <v/>
      </c>
      <c r="D1972" s="236"/>
      <c r="E1972" s="236" t="str">
        <f ca="1">IF(ISERROR($V1972),"",OFFSET('Smelter Look-up'!$D$4,$V1972-4,0)&amp;"")</f>
        <v/>
      </c>
      <c r="F1972" s="236" t="str">
        <f ca="1">IF(ISERROR($V1972),"",OFFSET('Smelter Look-up'!$E$4,$V1972-4,0))</f>
        <v/>
      </c>
      <c r="G1972" s="236" t="str">
        <f ca="1">IF(C1972=$X$4,"Enter smelter details", IF(ISERROR($V1972),"",OFFSET('Smelter Look-up'!$F$4,$V1972-4,0)))</f>
        <v/>
      </c>
      <c r="H1972" s="237" t="str">
        <f ca="1">IF(ISERROR($V1972),"",OFFSET('Smelter Look-up'!$G$4,$V1972-4,0))</f>
        <v/>
      </c>
      <c r="I1972" s="238" t="str">
        <f ca="1">IF(ISERROR($V1972),"",OFFSET('Smelter Look-up'!$H$4,$V1972-4,0))</f>
        <v/>
      </c>
      <c r="J1972" s="238" t="str">
        <f ca="1">IF(ISERROR($V1972),"",OFFSET('Smelter Look-up'!$I$4,$V1972-4,0))</f>
        <v/>
      </c>
      <c r="K1972" s="240"/>
      <c r="L1972" s="240"/>
      <c r="M1972" s="240"/>
      <c r="N1972" s="240"/>
      <c r="O1972" s="240"/>
      <c r="P1972" s="239"/>
      <c r="Q1972" s="241"/>
      <c r="R1972" s="236" t="str">
        <f ca="1">IF(ISERROR($V1972),"",OFFSET('Smelter Look-up'!$C$4,$V1972-4,0)&amp;"")</f>
        <v/>
      </c>
      <c r="S1972" s="250" t="str">
        <f t="shared" ca="1" si="90"/>
        <v/>
      </c>
      <c r="T1972" s="250" t="str">
        <f ca="1">IF(B1972="","",IF(ISERROR(MATCH($J1972,SorP!$B$1:$B$6230,0)),"",INDIRECT("'SorP'!$A$"&amp;MATCH($J1972,SorP!$B$1:$B$6230,0))))</f>
        <v/>
      </c>
      <c r="U1972" s="280"/>
      <c r="V1972" s="281" t="e">
        <f>IF(C1972="",NA(),MATCH($B1972&amp;$C1972,'Smelter Look-up'!$J:$J,0))</f>
        <v>#N/A</v>
      </c>
      <c r="W1972" s="282"/>
      <c r="X1972" s="282">
        <f t="shared" ca="1" si="91"/>
        <v>0</v>
      </c>
      <c r="Y1972" s="282"/>
      <c r="Z1972" s="282"/>
      <c r="AB1972" s="284" t="str">
        <f t="shared" si="92"/>
        <v/>
      </c>
    </row>
    <row r="1973" spans="1:28" s="283" customFormat="1" ht="20.25">
      <c r="A1973" s="235"/>
      <c r="B1973" s="236" t="str">
        <f>IF(LEN(A1973)=0,"",INDEX('Smelter Look-up'!$A:$A,MATCH($A1973,'Smelter Look-up'!$E:$E,0)))</f>
        <v/>
      </c>
      <c r="C1973" s="242" t="str">
        <f>IF(LEN(A1973)=0,"",INDEX('Smelter Look-up'!$C:$C,MATCH($A1973,'Smelter Look-up'!$E:$E,0)))</f>
        <v/>
      </c>
      <c r="D1973" s="236"/>
      <c r="E1973" s="236" t="str">
        <f ca="1">IF(ISERROR($V1973),"",OFFSET('Smelter Look-up'!$D$4,$V1973-4,0)&amp;"")</f>
        <v/>
      </c>
      <c r="F1973" s="236" t="str">
        <f ca="1">IF(ISERROR($V1973),"",OFFSET('Smelter Look-up'!$E$4,$V1973-4,0))</f>
        <v/>
      </c>
      <c r="G1973" s="236" t="str">
        <f ca="1">IF(C1973=$X$4,"Enter smelter details", IF(ISERROR($V1973),"",OFFSET('Smelter Look-up'!$F$4,$V1973-4,0)))</f>
        <v/>
      </c>
      <c r="H1973" s="237" t="str">
        <f ca="1">IF(ISERROR($V1973),"",OFFSET('Smelter Look-up'!$G$4,$V1973-4,0))</f>
        <v/>
      </c>
      <c r="I1973" s="238" t="str">
        <f ca="1">IF(ISERROR($V1973),"",OFFSET('Smelter Look-up'!$H$4,$V1973-4,0))</f>
        <v/>
      </c>
      <c r="J1973" s="238" t="str">
        <f ca="1">IF(ISERROR($V1973),"",OFFSET('Smelter Look-up'!$I$4,$V1973-4,0))</f>
        <v/>
      </c>
      <c r="K1973" s="240"/>
      <c r="L1973" s="240"/>
      <c r="M1973" s="240"/>
      <c r="N1973" s="240"/>
      <c r="O1973" s="240"/>
      <c r="P1973" s="239"/>
      <c r="Q1973" s="241"/>
      <c r="R1973" s="236" t="str">
        <f ca="1">IF(ISERROR($V1973),"",OFFSET('Smelter Look-up'!$C$4,$V1973-4,0)&amp;"")</f>
        <v/>
      </c>
      <c r="S1973" s="250" t="str">
        <f t="shared" ca="1" si="90"/>
        <v/>
      </c>
      <c r="T1973" s="250" t="str">
        <f ca="1">IF(B1973="","",IF(ISERROR(MATCH($J1973,SorP!$B$1:$B$6230,0)),"",INDIRECT("'SorP'!$A$"&amp;MATCH($J1973,SorP!$B$1:$B$6230,0))))</f>
        <v/>
      </c>
      <c r="U1973" s="280"/>
      <c r="V1973" s="281" t="e">
        <f>IF(C1973="",NA(),MATCH($B1973&amp;$C1973,'Smelter Look-up'!$J:$J,0))</f>
        <v>#N/A</v>
      </c>
      <c r="W1973" s="282"/>
      <c r="X1973" s="282">
        <f t="shared" ca="1" si="91"/>
        <v>0</v>
      </c>
      <c r="Y1973" s="282"/>
      <c r="Z1973" s="282"/>
      <c r="AB1973" s="284" t="str">
        <f t="shared" si="92"/>
        <v/>
      </c>
    </row>
    <row r="1974" spans="1:28" s="283" customFormat="1" ht="20.25">
      <c r="A1974" s="235"/>
      <c r="B1974" s="236" t="str">
        <f>IF(LEN(A1974)=0,"",INDEX('Smelter Look-up'!$A:$A,MATCH($A1974,'Smelter Look-up'!$E:$E,0)))</f>
        <v/>
      </c>
      <c r="C1974" s="242" t="str">
        <f>IF(LEN(A1974)=0,"",INDEX('Smelter Look-up'!$C:$C,MATCH($A1974,'Smelter Look-up'!$E:$E,0)))</f>
        <v/>
      </c>
      <c r="D1974" s="236"/>
      <c r="E1974" s="236" t="str">
        <f ca="1">IF(ISERROR($V1974),"",OFFSET('Smelter Look-up'!$D$4,$V1974-4,0)&amp;"")</f>
        <v/>
      </c>
      <c r="F1974" s="236" t="str">
        <f ca="1">IF(ISERROR($V1974),"",OFFSET('Smelter Look-up'!$E$4,$V1974-4,0))</f>
        <v/>
      </c>
      <c r="G1974" s="236" t="str">
        <f ca="1">IF(C1974=$X$4,"Enter smelter details", IF(ISERROR($V1974),"",OFFSET('Smelter Look-up'!$F$4,$V1974-4,0)))</f>
        <v/>
      </c>
      <c r="H1974" s="237" t="str">
        <f ca="1">IF(ISERROR($V1974),"",OFFSET('Smelter Look-up'!$G$4,$V1974-4,0))</f>
        <v/>
      </c>
      <c r="I1974" s="238" t="str">
        <f ca="1">IF(ISERROR($V1974),"",OFFSET('Smelter Look-up'!$H$4,$V1974-4,0))</f>
        <v/>
      </c>
      <c r="J1974" s="238" t="str">
        <f ca="1">IF(ISERROR($V1974),"",OFFSET('Smelter Look-up'!$I$4,$V1974-4,0))</f>
        <v/>
      </c>
      <c r="K1974" s="240"/>
      <c r="L1974" s="240"/>
      <c r="M1974" s="240"/>
      <c r="N1974" s="240"/>
      <c r="O1974" s="240"/>
      <c r="P1974" s="239"/>
      <c r="Q1974" s="241"/>
      <c r="R1974" s="236" t="str">
        <f ca="1">IF(ISERROR($V1974),"",OFFSET('Smelter Look-up'!$C$4,$V1974-4,0)&amp;"")</f>
        <v/>
      </c>
      <c r="S1974" s="250" t="str">
        <f t="shared" ca="1" si="90"/>
        <v/>
      </c>
      <c r="T1974" s="250" t="str">
        <f ca="1">IF(B1974="","",IF(ISERROR(MATCH($J1974,SorP!$B$1:$B$6230,0)),"",INDIRECT("'SorP'!$A$"&amp;MATCH($J1974,SorP!$B$1:$B$6230,0))))</f>
        <v/>
      </c>
      <c r="U1974" s="280"/>
      <c r="V1974" s="281" t="e">
        <f>IF(C1974="",NA(),MATCH($B1974&amp;$C1974,'Smelter Look-up'!$J:$J,0))</f>
        <v>#N/A</v>
      </c>
      <c r="W1974" s="282"/>
      <c r="X1974" s="282">
        <f t="shared" ca="1" si="91"/>
        <v>0</v>
      </c>
      <c r="Y1974" s="282"/>
      <c r="Z1974" s="282"/>
      <c r="AB1974" s="284" t="str">
        <f t="shared" si="92"/>
        <v/>
      </c>
    </row>
    <row r="1975" spans="1:28" s="283" customFormat="1" ht="20.25">
      <c r="A1975" s="235"/>
      <c r="B1975" s="236" t="str">
        <f>IF(LEN(A1975)=0,"",INDEX('Smelter Look-up'!$A:$A,MATCH($A1975,'Smelter Look-up'!$E:$E,0)))</f>
        <v/>
      </c>
      <c r="C1975" s="242" t="str">
        <f>IF(LEN(A1975)=0,"",INDEX('Smelter Look-up'!$C:$C,MATCH($A1975,'Smelter Look-up'!$E:$E,0)))</f>
        <v/>
      </c>
      <c r="D1975" s="236"/>
      <c r="E1975" s="236" t="str">
        <f ca="1">IF(ISERROR($V1975),"",OFFSET('Smelter Look-up'!$D$4,$V1975-4,0)&amp;"")</f>
        <v/>
      </c>
      <c r="F1975" s="236" t="str">
        <f ca="1">IF(ISERROR($V1975),"",OFFSET('Smelter Look-up'!$E$4,$V1975-4,0))</f>
        <v/>
      </c>
      <c r="G1975" s="236" t="str">
        <f ca="1">IF(C1975=$X$4,"Enter smelter details", IF(ISERROR($V1975),"",OFFSET('Smelter Look-up'!$F$4,$V1975-4,0)))</f>
        <v/>
      </c>
      <c r="H1975" s="237" t="str">
        <f ca="1">IF(ISERROR($V1975),"",OFFSET('Smelter Look-up'!$G$4,$V1975-4,0))</f>
        <v/>
      </c>
      <c r="I1975" s="238" t="str">
        <f ca="1">IF(ISERROR($V1975),"",OFFSET('Smelter Look-up'!$H$4,$V1975-4,0))</f>
        <v/>
      </c>
      <c r="J1975" s="238" t="str">
        <f ca="1">IF(ISERROR($V1975),"",OFFSET('Smelter Look-up'!$I$4,$V1975-4,0))</f>
        <v/>
      </c>
      <c r="K1975" s="240"/>
      <c r="L1975" s="240"/>
      <c r="M1975" s="240"/>
      <c r="N1975" s="240"/>
      <c r="O1975" s="240"/>
      <c r="P1975" s="239"/>
      <c r="Q1975" s="241"/>
      <c r="R1975" s="236" t="str">
        <f ca="1">IF(ISERROR($V1975),"",OFFSET('Smelter Look-up'!$C$4,$V1975-4,0)&amp;"")</f>
        <v/>
      </c>
      <c r="S1975" s="250" t="str">
        <f t="shared" ca="1" si="90"/>
        <v/>
      </c>
      <c r="T1975" s="250" t="str">
        <f ca="1">IF(B1975="","",IF(ISERROR(MATCH($J1975,SorP!$B$1:$B$6230,0)),"",INDIRECT("'SorP'!$A$"&amp;MATCH($J1975,SorP!$B$1:$B$6230,0))))</f>
        <v/>
      </c>
      <c r="U1975" s="280"/>
      <c r="V1975" s="281" t="e">
        <f>IF(C1975="",NA(),MATCH($B1975&amp;$C1975,'Smelter Look-up'!$J:$J,0))</f>
        <v>#N/A</v>
      </c>
      <c r="W1975" s="282"/>
      <c r="X1975" s="282">
        <f t="shared" ca="1" si="91"/>
        <v>0</v>
      </c>
      <c r="Y1975" s="282"/>
      <c r="Z1975" s="282"/>
      <c r="AB1975" s="284" t="str">
        <f t="shared" si="92"/>
        <v/>
      </c>
    </row>
    <row r="1976" spans="1:28" s="283" customFormat="1" ht="20.25">
      <c r="A1976" s="235"/>
      <c r="B1976" s="236" t="str">
        <f>IF(LEN(A1976)=0,"",INDEX('Smelter Look-up'!$A:$A,MATCH($A1976,'Smelter Look-up'!$E:$E,0)))</f>
        <v/>
      </c>
      <c r="C1976" s="242" t="str">
        <f>IF(LEN(A1976)=0,"",INDEX('Smelter Look-up'!$C:$C,MATCH($A1976,'Smelter Look-up'!$E:$E,0)))</f>
        <v/>
      </c>
      <c r="D1976" s="236"/>
      <c r="E1976" s="236" t="str">
        <f ca="1">IF(ISERROR($V1976),"",OFFSET('Smelter Look-up'!$D$4,$V1976-4,0)&amp;"")</f>
        <v/>
      </c>
      <c r="F1976" s="236" t="str">
        <f ca="1">IF(ISERROR($V1976),"",OFFSET('Smelter Look-up'!$E$4,$V1976-4,0))</f>
        <v/>
      </c>
      <c r="G1976" s="236" t="str">
        <f ca="1">IF(C1976=$X$4,"Enter smelter details", IF(ISERROR($V1976),"",OFFSET('Smelter Look-up'!$F$4,$V1976-4,0)))</f>
        <v/>
      </c>
      <c r="H1976" s="237" t="str">
        <f ca="1">IF(ISERROR($V1976),"",OFFSET('Smelter Look-up'!$G$4,$V1976-4,0))</f>
        <v/>
      </c>
      <c r="I1976" s="238" t="str">
        <f ca="1">IF(ISERROR($V1976),"",OFFSET('Smelter Look-up'!$H$4,$V1976-4,0))</f>
        <v/>
      </c>
      <c r="J1976" s="238" t="str">
        <f ca="1">IF(ISERROR($V1976),"",OFFSET('Smelter Look-up'!$I$4,$V1976-4,0))</f>
        <v/>
      </c>
      <c r="K1976" s="240"/>
      <c r="L1976" s="240"/>
      <c r="M1976" s="240"/>
      <c r="N1976" s="240"/>
      <c r="O1976" s="240"/>
      <c r="P1976" s="239"/>
      <c r="Q1976" s="241"/>
      <c r="R1976" s="236" t="str">
        <f ca="1">IF(ISERROR($V1976),"",OFFSET('Smelter Look-up'!$C$4,$V1976-4,0)&amp;"")</f>
        <v/>
      </c>
      <c r="S1976" s="250" t="str">
        <f t="shared" ca="1" si="90"/>
        <v/>
      </c>
      <c r="T1976" s="250" t="str">
        <f ca="1">IF(B1976="","",IF(ISERROR(MATCH($J1976,SorP!$B$1:$B$6230,0)),"",INDIRECT("'SorP'!$A$"&amp;MATCH($J1976,SorP!$B$1:$B$6230,0))))</f>
        <v/>
      </c>
      <c r="U1976" s="280"/>
      <c r="V1976" s="281" t="e">
        <f>IF(C1976="",NA(),MATCH($B1976&amp;$C1976,'Smelter Look-up'!$J:$J,0))</f>
        <v>#N/A</v>
      </c>
      <c r="W1976" s="282"/>
      <c r="X1976" s="282">
        <f t="shared" ca="1" si="91"/>
        <v>0</v>
      </c>
      <c r="Y1976" s="282"/>
      <c r="Z1976" s="282"/>
      <c r="AB1976" s="284" t="str">
        <f t="shared" si="92"/>
        <v/>
      </c>
    </row>
    <row r="1977" spans="1:28" s="283" customFormat="1" ht="20.25">
      <c r="A1977" s="235"/>
      <c r="B1977" s="236" t="str">
        <f>IF(LEN(A1977)=0,"",INDEX('Smelter Look-up'!$A:$A,MATCH($A1977,'Smelter Look-up'!$E:$E,0)))</f>
        <v/>
      </c>
      <c r="C1977" s="242" t="str">
        <f>IF(LEN(A1977)=0,"",INDEX('Smelter Look-up'!$C:$C,MATCH($A1977,'Smelter Look-up'!$E:$E,0)))</f>
        <v/>
      </c>
      <c r="D1977" s="236"/>
      <c r="E1977" s="236" t="str">
        <f ca="1">IF(ISERROR($V1977),"",OFFSET('Smelter Look-up'!$D$4,$V1977-4,0)&amp;"")</f>
        <v/>
      </c>
      <c r="F1977" s="236" t="str">
        <f ca="1">IF(ISERROR($V1977),"",OFFSET('Smelter Look-up'!$E$4,$V1977-4,0))</f>
        <v/>
      </c>
      <c r="G1977" s="236" t="str">
        <f ca="1">IF(C1977=$X$4,"Enter smelter details", IF(ISERROR($V1977),"",OFFSET('Smelter Look-up'!$F$4,$V1977-4,0)))</f>
        <v/>
      </c>
      <c r="H1977" s="237" t="str">
        <f ca="1">IF(ISERROR($V1977),"",OFFSET('Smelter Look-up'!$G$4,$V1977-4,0))</f>
        <v/>
      </c>
      <c r="I1977" s="238" t="str">
        <f ca="1">IF(ISERROR($V1977),"",OFFSET('Smelter Look-up'!$H$4,$V1977-4,0))</f>
        <v/>
      </c>
      <c r="J1977" s="238" t="str">
        <f ca="1">IF(ISERROR($V1977),"",OFFSET('Smelter Look-up'!$I$4,$V1977-4,0))</f>
        <v/>
      </c>
      <c r="K1977" s="240"/>
      <c r="L1977" s="240"/>
      <c r="M1977" s="240"/>
      <c r="N1977" s="240"/>
      <c r="O1977" s="240"/>
      <c r="P1977" s="239"/>
      <c r="Q1977" s="241"/>
      <c r="R1977" s="236" t="str">
        <f ca="1">IF(ISERROR($V1977),"",OFFSET('Smelter Look-up'!$C$4,$V1977-4,0)&amp;"")</f>
        <v/>
      </c>
      <c r="S1977" s="250" t="str">
        <f t="shared" ca="1" si="90"/>
        <v/>
      </c>
      <c r="T1977" s="250" t="str">
        <f ca="1">IF(B1977="","",IF(ISERROR(MATCH($J1977,SorP!$B$1:$B$6230,0)),"",INDIRECT("'SorP'!$A$"&amp;MATCH($J1977,SorP!$B$1:$B$6230,0))))</f>
        <v/>
      </c>
      <c r="U1977" s="280"/>
      <c r="V1977" s="281" t="e">
        <f>IF(C1977="",NA(),MATCH($B1977&amp;$C1977,'Smelter Look-up'!$J:$J,0))</f>
        <v>#N/A</v>
      </c>
      <c r="W1977" s="282"/>
      <c r="X1977" s="282">
        <f t="shared" ca="1" si="91"/>
        <v>0</v>
      </c>
      <c r="Y1977" s="282"/>
      <c r="Z1977" s="282"/>
      <c r="AB1977" s="284" t="str">
        <f t="shared" si="92"/>
        <v/>
      </c>
    </row>
    <row r="1978" spans="1:28" s="283" customFormat="1" ht="20.25">
      <c r="A1978" s="235"/>
      <c r="B1978" s="236" t="str">
        <f>IF(LEN(A1978)=0,"",INDEX('Smelter Look-up'!$A:$A,MATCH($A1978,'Smelter Look-up'!$E:$E,0)))</f>
        <v/>
      </c>
      <c r="C1978" s="242" t="str">
        <f>IF(LEN(A1978)=0,"",INDEX('Smelter Look-up'!$C:$C,MATCH($A1978,'Smelter Look-up'!$E:$E,0)))</f>
        <v/>
      </c>
      <c r="D1978" s="236"/>
      <c r="E1978" s="236" t="str">
        <f ca="1">IF(ISERROR($V1978),"",OFFSET('Smelter Look-up'!$D$4,$V1978-4,0)&amp;"")</f>
        <v/>
      </c>
      <c r="F1978" s="236" t="str">
        <f ca="1">IF(ISERROR($V1978),"",OFFSET('Smelter Look-up'!$E$4,$V1978-4,0))</f>
        <v/>
      </c>
      <c r="G1978" s="236" t="str">
        <f ca="1">IF(C1978=$X$4,"Enter smelter details", IF(ISERROR($V1978),"",OFFSET('Smelter Look-up'!$F$4,$V1978-4,0)))</f>
        <v/>
      </c>
      <c r="H1978" s="237" t="str">
        <f ca="1">IF(ISERROR($V1978),"",OFFSET('Smelter Look-up'!$G$4,$V1978-4,0))</f>
        <v/>
      </c>
      <c r="I1978" s="238" t="str">
        <f ca="1">IF(ISERROR($V1978),"",OFFSET('Smelter Look-up'!$H$4,$V1978-4,0))</f>
        <v/>
      </c>
      <c r="J1978" s="238" t="str">
        <f ca="1">IF(ISERROR($V1978),"",OFFSET('Smelter Look-up'!$I$4,$V1978-4,0))</f>
        <v/>
      </c>
      <c r="K1978" s="240"/>
      <c r="L1978" s="240"/>
      <c r="M1978" s="240"/>
      <c r="N1978" s="240"/>
      <c r="O1978" s="240"/>
      <c r="P1978" s="239"/>
      <c r="Q1978" s="241"/>
      <c r="R1978" s="236" t="str">
        <f ca="1">IF(ISERROR($V1978),"",OFFSET('Smelter Look-up'!$C$4,$V1978-4,0)&amp;"")</f>
        <v/>
      </c>
      <c r="S1978" s="250" t="str">
        <f t="shared" ca="1" si="90"/>
        <v/>
      </c>
      <c r="T1978" s="250" t="str">
        <f ca="1">IF(B1978="","",IF(ISERROR(MATCH($J1978,SorP!$B$1:$B$6230,0)),"",INDIRECT("'SorP'!$A$"&amp;MATCH($J1978,SorP!$B$1:$B$6230,0))))</f>
        <v/>
      </c>
      <c r="U1978" s="280"/>
      <c r="V1978" s="281" t="e">
        <f>IF(C1978="",NA(),MATCH($B1978&amp;$C1978,'Smelter Look-up'!$J:$J,0))</f>
        <v>#N/A</v>
      </c>
      <c r="W1978" s="282"/>
      <c r="X1978" s="282">
        <f t="shared" ca="1" si="91"/>
        <v>0</v>
      </c>
      <c r="Y1978" s="282"/>
      <c r="Z1978" s="282"/>
      <c r="AB1978" s="284" t="str">
        <f t="shared" si="92"/>
        <v/>
      </c>
    </row>
    <row r="1979" spans="1:28" s="283" customFormat="1" ht="20.25">
      <c r="A1979" s="235"/>
      <c r="B1979" s="236" t="str">
        <f>IF(LEN(A1979)=0,"",INDEX('Smelter Look-up'!$A:$A,MATCH($A1979,'Smelter Look-up'!$E:$E,0)))</f>
        <v/>
      </c>
      <c r="C1979" s="242" t="str">
        <f>IF(LEN(A1979)=0,"",INDEX('Smelter Look-up'!$C:$C,MATCH($A1979,'Smelter Look-up'!$E:$E,0)))</f>
        <v/>
      </c>
      <c r="D1979" s="236"/>
      <c r="E1979" s="236" t="str">
        <f ca="1">IF(ISERROR($V1979),"",OFFSET('Smelter Look-up'!$D$4,$V1979-4,0)&amp;"")</f>
        <v/>
      </c>
      <c r="F1979" s="236" t="str">
        <f ca="1">IF(ISERROR($V1979),"",OFFSET('Smelter Look-up'!$E$4,$V1979-4,0))</f>
        <v/>
      </c>
      <c r="G1979" s="236" t="str">
        <f ca="1">IF(C1979=$X$4,"Enter smelter details", IF(ISERROR($V1979),"",OFFSET('Smelter Look-up'!$F$4,$V1979-4,0)))</f>
        <v/>
      </c>
      <c r="H1979" s="237" t="str">
        <f ca="1">IF(ISERROR($V1979),"",OFFSET('Smelter Look-up'!$G$4,$V1979-4,0))</f>
        <v/>
      </c>
      <c r="I1979" s="238" t="str">
        <f ca="1">IF(ISERROR($V1979),"",OFFSET('Smelter Look-up'!$H$4,$V1979-4,0))</f>
        <v/>
      </c>
      <c r="J1979" s="238" t="str">
        <f ca="1">IF(ISERROR($V1979),"",OFFSET('Smelter Look-up'!$I$4,$V1979-4,0))</f>
        <v/>
      </c>
      <c r="K1979" s="240"/>
      <c r="L1979" s="240"/>
      <c r="M1979" s="240"/>
      <c r="N1979" s="240"/>
      <c r="O1979" s="240"/>
      <c r="P1979" s="239"/>
      <c r="Q1979" s="241"/>
      <c r="R1979" s="236" t="str">
        <f ca="1">IF(ISERROR($V1979),"",OFFSET('Smelter Look-up'!$C$4,$V1979-4,0)&amp;"")</f>
        <v/>
      </c>
      <c r="S1979" s="250" t="str">
        <f t="shared" ref="S1979:S2042" ca="1" si="93">IF(B1979="","",IF(ISERROR(MATCH($E1979,CL,0)),"Unknown",INDIRECT("'C'!$A$"&amp;MATCH($E1979,CL,0)+1)))</f>
        <v/>
      </c>
      <c r="T1979" s="250" t="str">
        <f ca="1">IF(B1979="","",IF(ISERROR(MATCH($J1979,SorP!$B$1:$B$6230,0)),"",INDIRECT("'SorP'!$A$"&amp;MATCH($J1979,SorP!$B$1:$B$6230,0))))</f>
        <v/>
      </c>
      <c r="U1979" s="280"/>
      <c r="V1979" s="281" t="e">
        <f>IF(C1979="",NA(),MATCH($B1979&amp;$C1979,'Smelter Look-up'!$J:$J,0))</f>
        <v>#N/A</v>
      </c>
      <c r="W1979" s="282"/>
      <c r="X1979" s="282">
        <f t="shared" ref="X1979:X2042" ca="1" si="94">IF(AND(C1979="Smelter not listed",OR(LEN(D1979)=0,LEN(E1979)=0)),1,0)</f>
        <v>0</v>
      </c>
      <c r="Y1979" s="282"/>
      <c r="Z1979" s="282"/>
      <c r="AB1979" s="284" t="str">
        <f t="shared" ref="AB1979:AB2042" si="95">B1979&amp;C1979</f>
        <v/>
      </c>
    </row>
    <row r="1980" spans="1:28" s="283" customFormat="1" ht="20.25">
      <c r="A1980" s="235"/>
      <c r="B1980" s="236" t="str">
        <f>IF(LEN(A1980)=0,"",INDEX('Smelter Look-up'!$A:$A,MATCH($A1980,'Smelter Look-up'!$E:$E,0)))</f>
        <v/>
      </c>
      <c r="C1980" s="242" t="str">
        <f>IF(LEN(A1980)=0,"",INDEX('Smelter Look-up'!$C:$C,MATCH($A1980,'Smelter Look-up'!$E:$E,0)))</f>
        <v/>
      </c>
      <c r="D1980" s="236"/>
      <c r="E1980" s="236" t="str">
        <f ca="1">IF(ISERROR($V1980),"",OFFSET('Smelter Look-up'!$D$4,$V1980-4,0)&amp;"")</f>
        <v/>
      </c>
      <c r="F1980" s="236" t="str">
        <f ca="1">IF(ISERROR($V1980),"",OFFSET('Smelter Look-up'!$E$4,$V1980-4,0))</f>
        <v/>
      </c>
      <c r="G1980" s="236" t="str">
        <f ca="1">IF(C1980=$X$4,"Enter smelter details", IF(ISERROR($V1980),"",OFFSET('Smelter Look-up'!$F$4,$V1980-4,0)))</f>
        <v/>
      </c>
      <c r="H1980" s="237" t="str">
        <f ca="1">IF(ISERROR($V1980),"",OFFSET('Smelter Look-up'!$G$4,$V1980-4,0))</f>
        <v/>
      </c>
      <c r="I1980" s="238" t="str">
        <f ca="1">IF(ISERROR($V1980),"",OFFSET('Smelter Look-up'!$H$4,$V1980-4,0))</f>
        <v/>
      </c>
      <c r="J1980" s="238" t="str">
        <f ca="1">IF(ISERROR($V1980),"",OFFSET('Smelter Look-up'!$I$4,$V1980-4,0))</f>
        <v/>
      </c>
      <c r="K1980" s="240"/>
      <c r="L1980" s="240"/>
      <c r="M1980" s="240"/>
      <c r="N1980" s="240"/>
      <c r="O1980" s="240"/>
      <c r="P1980" s="239"/>
      <c r="Q1980" s="241"/>
      <c r="R1980" s="236" t="str">
        <f ca="1">IF(ISERROR($V1980),"",OFFSET('Smelter Look-up'!$C$4,$V1980-4,0)&amp;"")</f>
        <v/>
      </c>
      <c r="S1980" s="250" t="str">
        <f t="shared" ca="1" si="93"/>
        <v/>
      </c>
      <c r="T1980" s="250" t="str">
        <f ca="1">IF(B1980="","",IF(ISERROR(MATCH($J1980,SorP!$B$1:$B$6230,0)),"",INDIRECT("'SorP'!$A$"&amp;MATCH($J1980,SorP!$B$1:$B$6230,0))))</f>
        <v/>
      </c>
      <c r="U1980" s="280"/>
      <c r="V1980" s="281" t="e">
        <f>IF(C1980="",NA(),MATCH($B1980&amp;$C1980,'Smelter Look-up'!$J:$J,0))</f>
        <v>#N/A</v>
      </c>
      <c r="W1980" s="282"/>
      <c r="X1980" s="282">
        <f t="shared" ca="1" si="94"/>
        <v>0</v>
      </c>
      <c r="Y1980" s="282"/>
      <c r="Z1980" s="282"/>
      <c r="AB1980" s="284" t="str">
        <f t="shared" si="95"/>
        <v/>
      </c>
    </row>
    <row r="1981" spans="1:28" s="283" customFormat="1" ht="20.25">
      <c r="A1981" s="235"/>
      <c r="B1981" s="236" t="str">
        <f>IF(LEN(A1981)=0,"",INDEX('Smelter Look-up'!$A:$A,MATCH($A1981,'Smelter Look-up'!$E:$E,0)))</f>
        <v/>
      </c>
      <c r="C1981" s="242" t="str">
        <f>IF(LEN(A1981)=0,"",INDEX('Smelter Look-up'!$C:$C,MATCH($A1981,'Smelter Look-up'!$E:$E,0)))</f>
        <v/>
      </c>
      <c r="D1981" s="236"/>
      <c r="E1981" s="236" t="str">
        <f ca="1">IF(ISERROR($V1981),"",OFFSET('Smelter Look-up'!$D$4,$V1981-4,0)&amp;"")</f>
        <v/>
      </c>
      <c r="F1981" s="236" t="str">
        <f ca="1">IF(ISERROR($V1981),"",OFFSET('Smelter Look-up'!$E$4,$V1981-4,0))</f>
        <v/>
      </c>
      <c r="G1981" s="236" t="str">
        <f ca="1">IF(C1981=$X$4,"Enter smelter details", IF(ISERROR($V1981),"",OFFSET('Smelter Look-up'!$F$4,$V1981-4,0)))</f>
        <v/>
      </c>
      <c r="H1981" s="237" t="str">
        <f ca="1">IF(ISERROR($V1981),"",OFFSET('Smelter Look-up'!$G$4,$V1981-4,0))</f>
        <v/>
      </c>
      <c r="I1981" s="238" t="str">
        <f ca="1">IF(ISERROR($V1981),"",OFFSET('Smelter Look-up'!$H$4,$V1981-4,0))</f>
        <v/>
      </c>
      <c r="J1981" s="238" t="str">
        <f ca="1">IF(ISERROR($V1981),"",OFFSET('Smelter Look-up'!$I$4,$V1981-4,0))</f>
        <v/>
      </c>
      <c r="K1981" s="240"/>
      <c r="L1981" s="240"/>
      <c r="M1981" s="240"/>
      <c r="N1981" s="240"/>
      <c r="O1981" s="240"/>
      <c r="P1981" s="239"/>
      <c r="Q1981" s="241"/>
      <c r="R1981" s="236" t="str">
        <f ca="1">IF(ISERROR($V1981),"",OFFSET('Smelter Look-up'!$C$4,$V1981-4,0)&amp;"")</f>
        <v/>
      </c>
      <c r="S1981" s="250" t="str">
        <f t="shared" ca="1" si="93"/>
        <v/>
      </c>
      <c r="T1981" s="250" t="str">
        <f ca="1">IF(B1981="","",IF(ISERROR(MATCH($J1981,SorP!$B$1:$B$6230,0)),"",INDIRECT("'SorP'!$A$"&amp;MATCH($J1981,SorP!$B$1:$B$6230,0))))</f>
        <v/>
      </c>
      <c r="U1981" s="280"/>
      <c r="V1981" s="281" t="e">
        <f>IF(C1981="",NA(),MATCH($B1981&amp;$C1981,'Smelter Look-up'!$J:$J,0))</f>
        <v>#N/A</v>
      </c>
      <c r="W1981" s="282"/>
      <c r="X1981" s="282">
        <f t="shared" ca="1" si="94"/>
        <v>0</v>
      </c>
      <c r="Y1981" s="282"/>
      <c r="Z1981" s="282"/>
      <c r="AB1981" s="284" t="str">
        <f t="shared" si="95"/>
        <v/>
      </c>
    </row>
    <row r="1982" spans="1:28" s="283" customFormat="1" ht="20.25">
      <c r="A1982" s="235"/>
      <c r="B1982" s="236" t="str">
        <f>IF(LEN(A1982)=0,"",INDEX('Smelter Look-up'!$A:$A,MATCH($A1982,'Smelter Look-up'!$E:$E,0)))</f>
        <v/>
      </c>
      <c r="C1982" s="242" t="str">
        <f>IF(LEN(A1982)=0,"",INDEX('Smelter Look-up'!$C:$C,MATCH($A1982,'Smelter Look-up'!$E:$E,0)))</f>
        <v/>
      </c>
      <c r="D1982" s="236"/>
      <c r="E1982" s="236" t="str">
        <f ca="1">IF(ISERROR($V1982),"",OFFSET('Smelter Look-up'!$D$4,$V1982-4,0)&amp;"")</f>
        <v/>
      </c>
      <c r="F1982" s="236" t="str">
        <f ca="1">IF(ISERROR($V1982),"",OFFSET('Smelter Look-up'!$E$4,$V1982-4,0))</f>
        <v/>
      </c>
      <c r="G1982" s="236" t="str">
        <f ca="1">IF(C1982=$X$4,"Enter smelter details", IF(ISERROR($V1982),"",OFFSET('Smelter Look-up'!$F$4,$V1982-4,0)))</f>
        <v/>
      </c>
      <c r="H1982" s="237" t="str">
        <f ca="1">IF(ISERROR($V1982),"",OFFSET('Smelter Look-up'!$G$4,$V1982-4,0))</f>
        <v/>
      </c>
      <c r="I1982" s="238" t="str">
        <f ca="1">IF(ISERROR($V1982),"",OFFSET('Smelter Look-up'!$H$4,$V1982-4,0))</f>
        <v/>
      </c>
      <c r="J1982" s="238" t="str">
        <f ca="1">IF(ISERROR($V1982),"",OFFSET('Smelter Look-up'!$I$4,$V1982-4,0))</f>
        <v/>
      </c>
      <c r="K1982" s="240"/>
      <c r="L1982" s="240"/>
      <c r="M1982" s="240"/>
      <c r="N1982" s="240"/>
      <c r="O1982" s="240"/>
      <c r="P1982" s="239"/>
      <c r="Q1982" s="241"/>
      <c r="R1982" s="236" t="str">
        <f ca="1">IF(ISERROR($V1982),"",OFFSET('Smelter Look-up'!$C$4,$V1982-4,0)&amp;"")</f>
        <v/>
      </c>
      <c r="S1982" s="250" t="str">
        <f t="shared" ca="1" si="93"/>
        <v/>
      </c>
      <c r="T1982" s="250" t="str">
        <f ca="1">IF(B1982="","",IF(ISERROR(MATCH($J1982,SorP!$B$1:$B$6230,0)),"",INDIRECT("'SorP'!$A$"&amp;MATCH($J1982,SorP!$B$1:$B$6230,0))))</f>
        <v/>
      </c>
      <c r="U1982" s="280"/>
      <c r="V1982" s="281" t="e">
        <f>IF(C1982="",NA(),MATCH($B1982&amp;$C1982,'Smelter Look-up'!$J:$J,0))</f>
        <v>#N/A</v>
      </c>
      <c r="W1982" s="282"/>
      <c r="X1982" s="282">
        <f t="shared" ca="1" si="94"/>
        <v>0</v>
      </c>
      <c r="Y1982" s="282"/>
      <c r="Z1982" s="282"/>
      <c r="AB1982" s="284" t="str">
        <f t="shared" si="95"/>
        <v/>
      </c>
    </row>
    <row r="1983" spans="1:28" s="283" customFormat="1" ht="20.25">
      <c r="A1983" s="235"/>
      <c r="B1983" s="236" t="str">
        <f>IF(LEN(A1983)=0,"",INDEX('Smelter Look-up'!$A:$A,MATCH($A1983,'Smelter Look-up'!$E:$E,0)))</f>
        <v/>
      </c>
      <c r="C1983" s="242" t="str">
        <f>IF(LEN(A1983)=0,"",INDEX('Smelter Look-up'!$C:$C,MATCH($A1983,'Smelter Look-up'!$E:$E,0)))</f>
        <v/>
      </c>
      <c r="D1983" s="236"/>
      <c r="E1983" s="236" t="str">
        <f ca="1">IF(ISERROR($V1983),"",OFFSET('Smelter Look-up'!$D$4,$V1983-4,0)&amp;"")</f>
        <v/>
      </c>
      <c r="F1983" s="236" t="str">
        <f ca="1">IF(ISERROR($V1983),"",OFFSET('Smelter Look-up'!$E$4,$V1983-4,0))</f>
        <v/>
      </c>
      <c r="G1983" s="236" t="str">
        <f ca="1">IF(C1983=$X$4,"Enter smelter details", IF(ISERROR($V1983),"",OFFSET('Smelter Look-up'!$F$4,$V1983-4,0)))</f>
        <v/>
      </c>
      <c r="H1983" s="237" t="str">
        <f ca="1">IF(ISERROR($V1983),"",OFFSET('Smelter Look-up'!$G$4,$V1983-4,0))</f>
        <v/>
      </c>
      <c r="I1983" s="238" t="str">
        <f ca="1">IF(ISERROR($V1983),"",OFFSET('Smelter Look-up'!$H$4,$V1983-4,0))</f>
        <v/>
      </c>
      <c r="J1983" s="238" t="str">
        <f ca="1">IF(ISERROR($V1983),"",OFFSET('Smelter Look-up'!$I$4,$V1983-4,0))</f>
        <v/>
      </c>
      <c r="K1983" s="240"/>
      <c r="L1983" s="240"/>
      <c r="M1983" s="240"/>
      <c r="N1983" s="240"/>
      <c r="O1983" s="240"/>
      <c r="P1983" s="239"/>
      <c r="Q1983" s="241"/>
      <c r="R1983" s="236" t="str">
        <f ca="1">IF(ISERROR($V1983),"",OFFSET('Smelter Look-up'!$C$4,$V1983-4,0)&amp;"")</f>
        <v/>
      </c>
      <c r="S1983" s="250" t="str">
        <f t="shared" ca="1" si="93"/>
        <v/>
      </c>
      <c r="T1983" s="250" t="str">
        <f ca="1">IF(B1983="","",IF(ISERROR(MATCH($J1983,SorP!$B$1:$B$6230,0)),"",INDIRECT("'SorP'!$A$"&amp;MATCH($J1983,SorP!$B$1:$B$6230,0))))</f>
        <v/>
      </c>
      <c r="U1983" s="280"/>
      <c r="V1983" s="281" t="e">
        <f>IF(C1983="",NA(),MATCH($B1983&amp;$C1983,'Smelter Look-up'!$J:$J,0))</f>
        <v>#N/A</v>
      </c>
      <c r="W1983" s="282"/>
      <c r="X1983" s="282">
        <f t="shared" ca="1" si="94"/>
        <v>0</v>
      </c>
      <c r="Y1983" s="282"/>
      <c r="Z1983" s="282"/>
      <c r="AB1983" s="284" t="str">
        <f t="shared" si="95"/>
        <v/>
      </c>
    </row>
    <row r="1984" spans="1:28" s="283" customFormat="1" ht="20.25">
      <c r="A1984" s="235"/>
      <c r="B1984" s="236" t="str">
        <f>IF(LEN(A1984)=0,"",INDEX('Smelter Look-up'!$A:$A,MATCH($A1984,'Smelter Look-up'!$E:$E,0)))</f>
        <v/>
      </c>
      <c r="C1984" s="242" t="str">
        <f>IF(LEN(A1984)=0,"",INDEX('Smelter Look-up'!$C:$C,MATCH($A1984,'Smelter Look-up'!$E:$E,0)))</f>
        <v/>
      </c>
      <c r="D1984" s="236"/>
      <c r="E1984" s="236" t="str">
        <f ca="1">IF(ISERROR($V1984),"",OFFSET('Smelter Look-up'!$D$4,$V1984-4,0)&amp;"")</f>
        <v/>
      </c>
      <c r="F1984" s="236" t="str">
        <f ca="1">IF(ISERROR($V1984),"",OFFSET('Smelter Look-up'!$E$4,$V1984-4,0))</f>
        <v/>
      </c>
      <c r="G1984" s="236" t="str">
        <f ca="1">IF(C1984=$X$4,"Enter smelter details", IF(ISERROR($V1984),"",OFFSET('Smelter Look-up'!$F$4,$V1984-4,0)))</f>
        <v/>
      </c>
      <c r="H1984" s="237" t="str">
        <f ca="1">IF(ISERROR($V1984),"",OFFSET('Smelter Look-up'!$G$4,$V1984-4,0))</f>
        <v/>
      </c>
      <c r="I1984" s="238" t="str">
        <f ca="1">IF(ISERROR($V1984),"",OFFSET('Smelter Look-up'!$H$4,$V1984-4,0))</f>
        <v/>
      </c>
      <c r="J1984" s="238" t="str">
        <f ca="1">IF(ISERROR($V1984),"",OFFSET('Smelter Look-up'!$I$4,$V1984-4,0))</f>
        <v/>
      </c>
      <c r="K1984" s="240"/>
      <c r="L1984" s="240"/>
      <c r="M1984" s="240"/>
      <c r="N1984" s="240"/>
      <c r="O1984" s="240"/>
      <c r="P1984" s="239"/>
      <c r="Q1984" s="241"/>
      <c r="R1984" s="236" t="str">
        <f ca="1">IF(ISERROR($V1984),"",OFFSET('Smelter Look-up'!$C$4,$V1984-4,0)&amp;"")</f>
        <v/>
      </c>
      <c r="S1984" s="250" t="str">
        <f t="shared" ca="1" si="93"/>
        <v/>
      </c>
      <c r="T1984" s="250" t="str">
        <f ca="1">IF(B1984="","",IF(ISERROR(MATCH($J1984,SorP!$B$1:$B$6230,0)),"",INDIRECT("'SorP'!$A$"&amp;MATCH($J1984,SorP!$B$1:$B$6230,0))))</f>
        <v/>
      </c>
      <c r="U1984" s="280"/>
      <c r="V1984" s="281" t="e">
        <f>IF(C1984="",NA(),MATCH($B1984&amp;$C1984,'Smelter Look-up'!$J:$J,0))</f>
        <v>#N/A</v>
      </c>
      <c r="W1984" s="282"/>
      <c r="X1984" s="282">
        <f t="shared" ca="1" si="94"/>
        <v>0</v>
      </c>
      <c r="Y1984" s="282"/>
      <c r="Z1984" s="282"/>
      <c r="AB1984" s="284" t="str">
        <f t="shared" si="95"/>
        <v/>
      </c>
    </row>
    <row r="1985" spans="1:28" s="283" customFormat="1" ht="20.25">
      <c r="A1985" s="235"/>
      <c r="B1985" s="236" t="str">
        <f>IF(LEN(A1985)=0,"",INDEX('Smelter Look-up'!$A:$A,MATCH($A1985,'Smelter Look-up'!$E:$E,0)))</f>
        <v/>
      </c>
      <c r="C1985" s="242" t="str">
        <f>IF(LEN(A1985)=0,"",INDEX('Smelter Look-up'!$C:$C,MATCH($A1985,'Smelter Look-up'!$E:$E,0)))</f>
        <v/>
      </c>
      <c r="D1985" s="236"/>
      <c r="E1985" s="236" t="str">
        <f ca="1">IF(ISERROR($V1985),"",OFFSET('Smelter Look-up'!$D$4,$V1985-4,0)&amp;"")</f>
        <v/>
      </c>
      <c r="F1985" s="236" t="str">
        <f ca="1">IF(ISERROR($V1985),"",OFFSET('Smelter Look-up'!$E$4,$V1985-4,0))</f>
        <v/>
      </c>
      <c r="G1985" s="236" t="str">
        <f ca="1">IF(C1985=$X$4,"Enter smelter details", IF(ISERROR($V1985),"",OFFSET('Smelter Look-up'!$F$4,$V1985-4,0)))</f>
        <v/>
      </c>
      <c r="H1985" s="237" t="str">
        <f ca="1">IF(ISERROR($V1985),"",OFFSET('Smelter Look-up'!$G$4,$V1985-4,0))</f>
        <v/>
      </c>
      <c r="I1985" s="238" t="str">
        <f ca="1">IF(ISERROR($V1985),"",OFFSET('Smelter Look-up'!$H$4,$V1985-4,0))</f>
        <v/>
      </c>
      <c r="J1985" s="238" t="str">
        <f ca="1">IF(ISERROR($V1985),"",OFFSET('Smelter Look-up'!$I$4,$V1985-4,0))</f>
        <v/>
      </c>
      <c r="K1985" s="240"/>
      <c r="L1985" s="240"/>
      <c r="M1985" s="240"/>
      <c r="N1985" s="240"/>
      <c r="O1985" s="240"/>
      <c r="P1985" s="239"/>
      <c r="Q1985" s="241"/>
      <c r="R1985" s="236" t="str">
        <f ca="1">IF(ISERROR($V1985),"",OFFSET('Smelter Look-up'!$C$4,$V1985-4,0)&amp;"")</f>
        <v/>
      </c>
      <c r="S1985" s="250" t="str">
        <f t="shared" ca="1" si="93"/>
        <v/>
      </c>
      <c r="T1985" s="250" t="str">
        <f ca="1">IF(B1985="","",IF(ISERROR(MATCH($J1985,SorP!$B$1:$B$6230,0)),"",INDIRECT("'SorP'!$A$"&amp;MATCH($J1985,SorP!$B$1:$B$6230,0))))</f>
        <v/>
      </c>
      <c r="U1985" s="280"/>
      <c r="V1985" s="281" t="e">
        <f>IF(C1985="",NA(),MATCH($B1985&amp;$C1985,'Smelter Look-up'!$J:$J,0))</f>
        <v>#N/A</v>
      </c>
      <c r="W1985" s="282"/>
      <c r="X1985" s="282">
        <f t="shared" ca="1" si="94"/>
        <v>0</v>
      </c>
      <c r="Y1985" s="282"/>
      <c r="Z1985" s="282"/>
      <c r="AB1985" s="284" t="str">
        <f t="shared" si="95"/>
        <v/>
      </c>
    </row>
    <row r="1986" spans="1:28" s="283" customFormat="1" ht="20.25">
      <c r="A1986" s="235"/>
      <c r="B1986" s="236" t="str">
        <f>IF(LEN(A1986)=0,"",INDEX('Smelter Look-up'!$A:$A,MATCH($A1986,'Smelter Look-up'!$E:$E,0)))</f>
        <v/>
      </c>
      <c r="C1986" s="242" t="str">
        <f>IF(LEN(A1986)=0,"",INDEX('Smelter Look-up'!$C:$C,MATCH($A1986,'Smelter Look-up'!$E:$E,0)))</f>
        <v/>
      </c>
      <c r="D1986" s="236"/>
      <c r="E1986" s="236" t="str">
        <f ca="1">IF(ISERROR($V1986),"",OFFSET('Smelter Look-up'!$D$4,$V1986-4,0)&amp;"")</f>
        <v/>
      </c>
      <c r="F1986" s="236" t="str">
        <f ca="1">IF(ISERROR($V1986),"",OFFSET('Smelter Look-up'!$E$4,$V1986-4,0))</f>
        <v/>
      </c>
      <c r="G1986" s="236" t="str">
        <f ca="1">IF(C1986=$X$4,"Enter smelter details", IF(ISERROR($V1986),"",OFFSET('Smelter Look-up'!$F$4,$V1986-4,0)))</f>
        <v/>
      </c>
      <c r="H1986" s="237" t="str">
        <f ca="1">IF(ISERROR($V1986),"",OFFSET('Smelter Look-up'!$G$4,$V1986-4,0))</f>
        <v/>
      </c>
      <c r="I1986" s="238" t="str">
        <f ca="1">IF(ISERROR($V1986),"",OFFSET('Smelter Look-up'!$H$4,$V1986-4,0))</f>
        <v/>
      </c>
      <c r="J1986" s="238" t="str">
        <f ca="1">IF(ISERROR($V1986),"",OFFSET('Smelter Look-up'!$I$4,$V1986-4,0))</f>
        <v/>
      </c>
      <c r="K1986" s="240"/>
      <c r="L1986" s="240"/>
      <c r="M1986" s="240"/>
      <c r="N1986" s="240"/>
      <c r="O1986" s="240"/>
      <c r="P1986" s="239"/>
      <c r="Q1986" s="241"/>
      <c r="R1986" s="236" t="str">
        <f ca="1">IF(ISERROR($V1986),"",OFFSET('Smelter Look-up'!$C$4,$V1986-4,0)&amp;"")</f>
        <v/>
      </c>
      <c r="S1986" s="250" t="str">
        <f t="shared" ca="1" si="93"/>
        <v/>
      </c>
      <c r="T1986" s="250" t="str">
        <f ca="1">IF(B1986="","",IF(ISERROR(MATCH($J1986,SorP!$B$1:$B$6230,0)),"",INDIRECT("'SorP'!$A$"&amp;MATCH($J1986,SorP!$B$1:$B$6230,0))))</f>
        <v/>
      </c>
      <c r="U1986" s="280"/>
      <c r="V1986" s="281" t="e">
        <f>IF(C1986="",NA(),MATCH($B1986&amp;$C1986,'Smelter Look-up'!$J:$J,0))</f>
        <v>#N/A</v>
      </c>
      <c r="W1986" s="282"/>
      <c r="X1986" s="282">
        <f t="shared" ca="1" si="94"/>
        <v>0</v>
      </c>
      <c r="Y1986" s="282"/>
      <c r="Z1986" s="282"/>
      <c r="AB1986" s="284" t="str">
        <f t="shared" si="95"/>
        <v/>
      </c>
    </row>
    <row r="1987" spans="1:28" s="283" customFormat="1" ht="20.25">
      <c r="A1987" s="235"/>
      <c r="B1987" s="236" t="str">
        <f>IF(LEN(A1987)=0,"",INDEX('Smelter Look-up'!$A:$A,MATCH($A1987,'Smelter Look-up'!$E:$E,0)))</f>
        <v/>
      </c>
      <c r="C1987" s="242" t="str">
        <f>IF(LEN(A1987)=0,"",INDEX('Smelter Look-up'!$C:$C,MATCH($A1987,'Smelter Look-up'!$E:$E,0)))</f>
        <v/>
      </c>
      <c r="D1987" s="236"/>
      <c r="E1987" s="236" t="str">
        <f ca="1">IF(ISERROR($V1987),"",OFFSET('Smelter Look-up'!$D$4,$V1987-4,0)&amp;"")</f>
        <v/>
      </c>
      <c r="F1987" s="236" t="str">
        <f ca="1">IF(ISERROR($V1987),"",OFFSET('Smelter Look-up'!$E$4,$V1987-4,0))</f>
        <v/>
      </c>
      <c r="G1987" s="236" t="str">
        <f ca="1">IF(C1987=$X$4,"Enter smelter details", IF(ISERROR($V1987),"",OFFSET('Smelter Look-up'!$F$4,$V1987-4,0)))</f>
        <v/>
      </c>
      <c r="H1987" s="237" t="str">
        <f ca="1">IF(ISERROR($V1987),"",OFFSET('Smelter Look-up'!$G$4,$V1987-4,0))</f>
        <v/>
      </c>
      <c r="I1987" s="238" t="str">
        <f ca="1">IF(ISERROR($V1987),"",OFFSET('Smelter Look-up'!$H$4,$V1987-4,0))</f>
        <v/>
      </c>
      <c r="J1987" s="238" t="str">
        <f ca="1">IF(ISERROR($V1987),"",OFFSET('Smelter Look-up'!$I$4,$V1987-4,0))</f>
        <v/>
      </c>
      <c r="K1987" s="240"/>
      <c r="L1987" s="240"/>
      <c r="M1987" s="240"/>
      <c r="N1987" s="240"/>
      <c r="O1987" s="240"/>
      <c r="P1987" s="239"/>
      <c r="Q1987" s="241"/>
      <c r="R1987" s="236" t="str">
        <f ca="1">IF(ISERROR($V1987),"",OFFSET('Smelter Look-up'!$C$4,$V1987-4,0)&amp;"")</f>
        <v/>
      </c>
      <c r="S1987" s="250" t="str">
        <f t="shared" ca="1" si="93"/>
        <v/>
      </c>
      <c r="T1987" s="250" t="str">
        <f ca="1">IF(B1987="","",IF(ISERROR(MATCH($J1987,SorP!$B$1:$B$6230,0)),"",INDIRECT("'SorP'!$A$"&amp;MATCH($J1987,SorP!$B$1:$B$6230,0))))</f>
        <v/>
      </c>
      <c r="U1987" s="280"/>
      <c r="V1987" s="281" t="e">
        <f>IF(C1987="",NA(),MATCH($B1987&amp;$C1987,'Smelter Look-up'!$J:$J,0))</f>
        <v>#N/A</v>
      </c>
      <c r="W1987" s="282"/>
      <c r="X1987" s="282">
        <f t="shared" ca="1" si="94"/>
        <v>0</v>
      </c>
      <c r="Y1987" s="282"/>
      <c r="Z1987" s="282"/>
      <c r="AB1987" s="284" t="str">
        <f t="shared" si="95"/>
        <v/>
      </c>
    </row>
    <row r="1988" spans="1:28" s="283" customFormat="1" ht="20.25">
      <c r="A1988" s="235"/>
      <c r="B1988" s="236" t="str">
        <f>IF(LEN(A1988)=0,"",INDEX('Smelter Look-up'!$A:$A,MATCH($A1988,'Smelter Look-up'!$E:$E,0)))</f>
        <v/>
      </c>
      <c r="C1988" s="242" t="str">
        <f>IF(LEN(A1988)=0,"",INDEX('Smelter Look-up'!$C:$C,MATCH($A1988,'Smelter Look-up'!$E:$E,0)))</f>
        <v/>
      </c>
      <c r="D1988" s="236"/>
      <c r="E1988" s="236" t="str">
        <f ca="1">IF(ISERROR($V1988),"",OFFSET('Smelter Look-up'!$D$4,$V1988-4,0)&amp;"")</f>
        <v/>
      </c>
      <c r="F1988" s="236" t="str">
        <f ca="1">IF(ISERROR($V1988),"",OFFSET('Smelter Look-up'!$E$4,$V1988-4,0))</f>
        <v/>
      </c>
      <c r="G1988" s="236" t="str">
        <f ca="1">IF(C1988=$X$4,"Enter smelter details", IF(ISERROR($V1988),"",OFFSET('Smelter Look-up'!$F$4,$V1988-4,0)))</f>
        <v/>
      </c>
      <c r="H1988" s="237" t="str">
        <f ca="1">IF(ISERROR($V1988),"",OFFSET('Smelter Look-up'!$G$4,$V1988-4,0))</f>
        <v/>
      </c>
      <c r="I1988" s="238" t="str">
        <f ca="1">IF(ISERROR($V1988),"",OFFSET('Smelter Look-up'!$H$4,$V1988-4,0))</f>
        <v/>
      </c>
      <c r="J1988" s="238" t="str">
        <f ca="1">IF(ISERROR($V1988),"",OFFSET('Smelter Look-up'!$I$4,$V1988-4,0))</f>
        <v/>
      </c>
      <c r="K1988" s="240"/>
      <c r="L1988" s="240"/>
      <c r="M1988" s="240"/>
      <c r="N1988" s="240"/>
      <c r="O1988" s="240"/>
      <c r="P1988" s="239"/>
      <c r="Q1988" s="241"/>
      <c r="R1988" s="236" t="str">
        <f ca="1">IF(ISERROR($V1988),"",OFFSET('Smelter Look-up'!$C$4,$V1988-4,0)&amp;"")</f>
        <v/>
      </c>
      <c r="S1988" s="250" t="str">
        <f t="shared" ca="1" si="93"/>
        <v/>
      </c>
      <c r="T1988" s="250" t="str">
        <f ca="1">IF(B1988="","",IF(ISERROR(MATCH($J1988,SorP!$B$1:$B$6230,0)),"",INDIRECT("'SorP'!$A$"&amp;MATCH($J1988,SorP!$B$1:$B$6230,0))))</f>
        <v/>
      </c>
      <c r="U1988" s="280"/>
      <c r="V1988" s="281" t="e">
        <f>IF(C1988="",NA(),MATCH($B1988&amp;$C1988,'Smelter Look-up'!$J:$J,0))</f>
        <v>#N/A</v>
      </c>
      <c r="W1988" s="282"/>
      <c r="X1988" s="282">
        <f t="shared" ca="1" si="94"/>
        <v>0</v>
      </c>
      <c r="Y1988" s="282"/>
      <c r="Z1988" s="282"/>
      <c r="AB1988" s="284" t="str">
        <f t="shared" si="95"/>
        <v/>
      </c>
    </row>
    <row r="1989" spans="1:28" s="283" customFormat="1" ht="20.25">
      <c r="A1989" s="235"/>
      <c r="B1989" s="236" t="str">
        <f>IF(LEN(A1989)=0,"",INDEX('Smelter Look-up'!$A:$A,MATCH($A1989,'Smelter Look-up'!$E:$E,0)))</f>
        <v/>
      </c>
      <c r="C1989" s="242" t="str">
        <f>IF(LEN(A1989)=0,"",INDEX('Smelter Look-up'!$C:$C,MATCH($A1989,'Smelter Look-up'!$E:$E,0)))</f>
        <v/>
      </c>
      <c r="D1989" s="236"/>
      <c r="E1989" s="236" t="str">
        <f ca="1">IF(ISERROR($V1989),"",OFFSET('Smelter Look-up'!$D$4,$V1989-4,0)&amp;"")</f>
        <v/>
      </c>
      <c r="F1989" s="236" t="str">
        <f ca="1">IF(ISERROR($V1989),"",OFFSET('Smelter Look-up'!$E$4,$V1989-4,0))</f>
        <v/>
      </c>
      <c r="G1989" s="236" t="str">
        <f ca="1">IF(C1989=$X$4,"Enter smelter details", IF(ISERROR($V1989),"",OFFSET('Smelter Look-up'!$F$4,$V1989-4,0)))</f>
        <v/>
      </c>
      <c r="H1989" s="237" t="str">
        <f ca="1">IF(ISERROR($V1989),"",OFFSET('Smelter Look-up'!$G$4,$V1989-4,0))</f>
        <v/>
      </c>
      <c r="I1989" s="238" t="str">
        <f ca="1">IF(ISERROR($V1989),"",OFFSET('Smelter Look-up'!$H$4,$V1989-4,0))</f>
        <v/>
      </c>
      <c r="J1989" s="238" t="str">
        <f ca="1">IF(ISERROR($V1989),"",OFFSET('Smelter Look-up'!$I$4,$V1989-4,0))</f>
        <v/>
      </c>
      <c r="K1989" s="240"/>
      <c r="L1989" s="240"/>
      <c r="M1989" s="240"/>
      <c r="N1989" s="240"/>
      <c r="O1989" s="240"/>
      <c r="P1989" s="239"/>
      <c r="Q1989" s="241"/>
      <c r="R1989" s="236" t="str">
        <f ca="1">IF(ISERROR($V1989),"",OFFSET('Smelter Look-up'!$C$4,$V1989-4,0)&amp;"")</f>
        <v/>
      </c>
      <c r="S1989" s="250" t="str">
        <f t="shared" ca="1" si="93"/>
        <v/>
      </c>
      <c r="T1989" s="250" t="str">
        <f ca="1">IF(B1989="","",IF(ISERROR(MATCH($J1989,SorP!$B$1:$B$6230,0)),"",INDIRECT("'SorP'!$A$"&amp;MATCH($J1989,SorP!$B$1:$B$6230,0))))</f>
        <v/>
      </c>
      <c r="U1989" s="280"/>
      <c r="V1989" s="281" t="e">
        <f>IF(C1989="",NA(),MATCH($B1989&amp;$C1989,'Smelter Look-up'!$J:$J,0))</f>
        <v>#N/A</v>
      </c>
      <c r="W1989" s="282"/>
      <c r="X1989" s="282">
        <f t="shared" ca="1" si="94"/>
        <v>0</v>
      </c>
      <c r="Y1989" s="282"/>
      <c r="Z1989" s="282"/>
      <c r="AB1989" s="284" t="str">
        <f t="shared" si="95"/>
        <v/>
      </c>
    </row>
    <row r="1990" spans="1:28" s="283" customFormat="1" ht="20.25">
      <c r="A1990" s="235"/>
      <c r="B1990" s="236" t="str">
        <f>IF(LEN(A1990)=0,"",INDEX('Smelter Look-up'!$A:$A,MATCH($A1990,'Smelter Look-up'!$E:$E,0)))</f>
        <v/>
      </c>
      <c r="C1990" s="242" t="str">
        <f>IF(LEN(A1990)=0,"",INDEX('Smelter Look-up'!$C:$C,MATCH($A1990,'Smelter Look-up'!$E:$E,0)))</f>
        <v/>
      </c>
      <c r="D1990" s="236"/>
      <c r="E1990" s="236" t="str">
        <f ca="1">IF(ISERROR($V1990),"",OFFSET('Smelter Look-up'!$D$4,$V1990-4,0)&amp;"")</f>
        <v/>
      </c>
      <c r="F1990" s="236" t="str">
        <f ca="1">IF(ISERROR($V1990),"",OFFSET('Smelter Look-up'!$E$4,$V1990-4,0))</f>
        <v/>
      </c>
      <c r="G1990" s="236" t="str">
        <f ca="1">IF(C1990=$X$4,"Enter smelter details", IF(ISERROR($V1990),"",OFFSET('Smelter Look-up'!$F$4,$V1990-4,0)))</f>
        <v/>
      </c>
      <c r="H1990" s="237" t="str">
        <f ca="1">IF(ISERROR($V1990),"",OFFSET('Smelter Look-up'!$G$4,$V1990-4,0))</f>
        <v/>
      </c>
      <c r="I1990" s="238" t="str">
        <f ca="1">IF(ISERROR($V1990),"",OFFSET('Smelter Look-up'!$H$4,$V1990-4,0))</f>
        <v/>
      </c>
      <c r="J1990" s="238" t="str">
        <f ca="1">IF(ISERROR($V1990),"",OFFSET('Smelter Look-up'!$I$4,$V1990-4,0))</f>
        <v/>
      </c>
      <c r="K1990" s="240"/>
      <c r="L1990" s="240"/>
      <c r="M1990" s="240"/>
      <c r="N1990" s="240"/>
      <c r="O1990" s="240"/>
      <c r="P1990" s="239"/>
      <c r="Q1990" s="241"/>
      <c r="R1990" s="236" t="str">
        <f ca="1">IF(ISERROR($V1990),"",OFFSET('Smelter Look-up'!$C$4,$V1990-4,0)&amp;"")</f>
        <v/>
      </c>
      <c r="S1990" s="250" t="str">
        <f t="shared" ca="1" si="93"/>
        <v/>
      </c>
      <c r="T1990" s="250" t="str">
        <f ca="1">IF(B1990="","",IF(ISERROR(MATCH($J1990,SorP!$B$1:$B$6230,0)),"",INDIRECT("'SorP'!$A$"&amp;MATCH($J1990,SorP!$B$1:$B$6230,0))))</f>
        <v/>
      </c>
      <c r="U1990" s="280"/>
      <c r="V1990" s="281" t="e">
        <f>IF(C1990="",NA(),MATCH($B1990&amp;$C1990,'Smelter Look-up'!$J:$J,0))</f>
        <v>#N/A</v>
      </c>
      <c r="W1990" s="282"/>
      <c r="X1990" s="282">
        <f t="shared" ca="1" si="94"/>
        <v>0</v>
      </c>
      <c r="Y1990" s="282"/>
      <c r="Z1990" s="282"/>
      <c r="AB1990" s="284" t="str">
        <f t="shared" si="95"/>
        <v/>
      </c>
    </row>
    <row r="1991" spans="1:28" s="283" customFormat="1" ht="20.25">
      <c r="A1991" s="235"/>
      <c r="B1991" s="236" t="str">
        <f>IF(LEN(A1991)=0,"",INDEX('Smelter Look-up'!$A:$A,MATCH($A1991,'Smelter Look-up'!$E:$E,0)))</f>
        <v/>
      </c>
      <c r="C1991" s="242" t="str">
        <f>IF(LEN(A1991)=0,"",INDEX('Smelter Look-up'!$C:$C,MATCH($A1991,'Smelter Look-up'!$E:$E,0)))</f>
        <v/>
      </c>
      <c r="D1991" s="236"/>
      <c r="E1991" s="236" t="str">
        <f ca="1">IF(ISERROR($V1991),"",OFFSET('Smelter Look-up'!$D$4,$V1991-4,0)&amp;"")</f>
        <v/>
      </c>
      <c r="F1991" s="236" t="str">
        <f ca="1">IF(ISERROR($V1991),"",OFFSET('Smelter Look-up'!$E$4,$V1991-4,0))</f>
        <v/>
      </c>
      <c r="G1991" s="236" t="str">
        <f ca="1">IF(C1991=$X$4,"Enter smelter details", IF(ISERROR($V1991),"",OFFSET('Smelter Look-up'!$F$4,$V1991-4,0)))</f>
        <v/>
      </c>
      <c r="H1991" s="237" t="str">
        <f ca="1">IF(ISERROR($V1991),"",OFFSET('Smelter Look-up'!$G$4,$V1991-4,0))</f>
        <v/>
      </c>
      <c r="I1991" s="238" t="str">
        <f ca="1">IF(ISERROR($V1991),"",OFFSET('Smelter Look-up'!$H$4,$V1991-4,0))</f>
        <v/>
      </c>
      <c r="J1991" s="238" t="str">
        <f ca="1">IF(ISERROR($V1991),"",OFFSET('Smelter Look-up'!$I$4,$V1991-4,0))</f>
        <v/>
      </c>
      <c r="K1991" s="240"/>
      <c r="L1991" s="240"/>
      <c r="M1991" s="240"/>
      <c r="N1991" s="240"/>
      <c r="O1991" s="240"/>
      <c r="P1991" s="239"/>
      <c r="Q1991" s="241"/>
      <c r="R1991" s="236" t="str">
        <f ca="1">IF(ISERROR($V1991),"",OFFSET('Smelter Look-up'!$C$4,$V1991-4,0)&amp;"")</f>
        <v/>
      </c>
      <c r="S1991" s="250" t="str">
        <f t="shared" ca="1" si="93"/>
        <v/>
      </c>
      <c r="T1991" s="250" t="str">
        <f ca="1">IF(B1991="","",IF(ISERROR(MATCH($J1991,SorP!$B$1:$B$6230,0)),"",INDIRECT("'SorP'!$A$"&amp;MATCH($J1991,SorP!$B$1:$B$6230,0))))</f>
        <v/>
      </c>
      <c r="U1991" s="280"/>
      <c r="V1991" s="281" t="e">
        <f>IF(C1991="",NA(),MATCH($B1991&amp;$C1991,'Smelter Look-up'!$J:$J,0))</f>
        <v>#N/A</v>
      </c>
      <c r="W1991" s="282"/>
      <c r="X1991" s="282">
        <f t="shared" ca="1" si="94"/>
        <v>0</v>
      </c>
      <c r="Y1991" s="282"/>
      <c r="Z1991" s="282"/>
      <c r="AB1991" s="284" t="str">
        <f t="shared" si="95"/>
        <v/>
      </c>
    </row>
    <row r="1992" spans="1:28" s="283" customFormat="1" ht="20.25">
      <c r="A1992" s="235"/>
      <c r="B1992" s="236" t="str">
        <f>IF(LEN(A1992)=0,"",INDEX('Smelter Look-up'!$A:$A,MATCH($A1992,'Smelter Look-up'!$E:$E,0)))</f>
        <v/>
      </c>
      <c r="C1992" s="242" t="str">
        <f>IF(LEN(A1992)=0,"",INDEX('Smelter Look-up'!$C:$C,MATCH($A1992,'Smelter Look-up'!$E:$E,0)))</f>
        <v/>
      </c>
      <c r="D1992" s="236"/>
      <c r="E1992" s="236" t="str">
        <f ca="1">IF(ISERROR($V1992),"",OFFSET('Smelter Look-up'!$D$4,$V1992-4,0)&amp;"")</f>
        <v/>
      </c>
      <c r="F1992" s="236" t="str">
        <f ca="1">IF(ISERROR($V1992),"",OFFSET('Smelter Look-up'!$E$4,$V1992-4,0))</f>
        <v/>
      </c>
      <c r="G1992" s="236" t="str">
        <f ca="1">IF(C1992=$X$4,"Enter smelter details", IF(ISERROR($V1992),"",OFFSET('Smelter Look-up'!$F$4,$V1992-4,0)))</f>
        <v/>
      </c>
      <c r="H1992" s="237" t="str">
        <f ca="1">IF(ISERROR($V1992),"",OFFSET('Smelter Look-up'!$G$4,$V1992-4,0))</f>
        <v/>
      </c>
      <c r="I1992" s="238" t="str">
        <f ca="1">IF(ISERROR($V1992),"",OFFSET('Smelter Look-up'!$H$4,$V1992-4,0))</f>
        <v/>
      </c>
      <c r="J1992" s="238" t="str">
        <f ca="1">IF(ISERROR($V1992),"",OFFSET('Smelter Look-up'!$I$4,$V1992-4,0))</f>
        <v/>
      </c>
      <c r="K1992" s="240"/>
      <c r="L1992" s="240"/>
      <c r="M1992" s="240"/>
      <c r="N1992" s="240"/>
      <c r="O1992" s="240"/>
      <c r="P1992" s="239"/>
      <c r="Q1992" s="241"/>
      <c r="R1992" s="236" t="str">
        <f ca="1">IF(ISERROR($V1992),"",OFFSET('Smelter Look-up'!$C$4,$V1992-4,0)&amp;"")</f>
        <v/>
      </c>
      <c r="S1992" s="250" t="str">
        <f t="shared" ca="1" si="93"/>
        <v/>
      </c>
      <c r="T1992" s="250" t="str">
        <f ca="1">IF(B1992="","",IF(ISERROR(MATCH($J1992,SorP!$B$1:$B$6230,0)),"",INDIRECT("'SorP'!$A$"&amp;MATCH($J1992,SorP!$B$1:$B$6230,0))))</f>
        <v/>
      </c>
      <c r="U1992" s="280"/>
      <c r="V1992" s="281" t="e">
        <f>IF(C1992="",NA(),MATCH($B1992&amp;$C1992,'Smelter Look-up'!$J:$J,0))</f>
        <v>#N/A</v>
      </c>
      <c r="W1992" s="282"/>
      <c r="X1992" s="282">
        <f t="shared" ca="1" si="94"/>
        <v>0</v>
      </c>
      <c r="Y1992" s="282"/>
      <c r="Z1992" s="282"/>
      <c r="AB1992" s="284" t="str">
        <f t="shared" si="95"/>
        <v/>
      </c>
    </row>
    <row r="1993" spans="1:28" s="283" customFormat="1" ht="20.25">
      <c r="A1993" s="235"/>
      <c r="B1993" s="236" t="str">
        <f>IF(LEN(A1993)=0,"",INDEX('Smelter Look-up'!$A:$A,MATCH($A1993,'Smelter Look-up'!$E:$E,0)))</f>
        <v/>
      </c>
      <c r="C1993" s="242" t="str">
        <f>IF(LEN(A1993)=0,"",INDEX('Smelter Look-up'!$C:$C,MATCH($A1993,'Smelter Look-up'!$E:$E,0)))</f>
        <v/>
      </c>
      <c r="D1993" s="236"/>
      <c r="E1993" s="236" t="str">
        <f ca="1">IF(ISERROR($V1993),"",OFFSET('Smelter Look-up'!$D$4,$V1993-4,0)&amp;"")</f>
        <v/>
      </c>
      <c r="F1993" s="236" t="str">
        <f ca="1">IF(ISERROR($V1993),"",OFFSET('Smelter Look-up'!$E$4,$V1993-4,0))</f>
        <v/>
      </c>
      <c r="G1993" s="236" t="str">
        <f ca="1">IF(C1993=$X$4,"Enter smelter details", IF(ISERROR($V1993),"",OFFSET('Smelter Look-up'!$F$4,$V1993-4,0)))</f>
        <v/>
      </c>
      <c r="H1993" s="237" t="str">
        <f ca="1">IF(ISERROR($V1993),"",OFFSET('Smelter Look-up'!$G$4,$V1993-4,0))</f>
        <v/>
      </c>
      <c r="I1993" s="238" t="str">
        <f ca="1">IF(ISERROR($V1993),"",OFFSET('Smelter Look-up'!$H$4,$V1993-4,0))</f>
        <v/>
      </c>
      <c r="J1993" s="238" t="str">
        <f ca="1">IF(ISERROR($V1993),"",OFFSET('Smelter Look-up'!$I$4,$V1993-4,0))</f>
        <v/>
      </c>
      <c r="K1993" s="240"/>
      <c r="L1993" s="240"/>
      <c r="M1993" s="240"/>
      <c r="N1993" s="240"/>
      <c r="O1993" s="240"/>
      <c r="P1993" s="239"/>
      <c r="Q1993" s="241"/>
      <c r="R1993" s="236" t="str">
        <f ca="1">IF(ISERROR($V1993),"",OFFSET('Smelter Look-up'!$C$4,$V1993-4,0)&amp;"")</f>
        <v/>
      </c>
      <c r="S1993" s="250" t="str">
        <f t="shared" ca="1" si="93"/>
        <v/>
      </c>
      <c r="T1993" s="250" t="str">
        <f ca="1">IF(B1993="","",IF(ISERROR(MATCH($J1993,SorP!$B$1:$B$6230,0)),"",INDIRECT("'SorP'!$A$"&amp;MATCH($J1993,SorP!$B$1:$B$6230,0))))</f>
        <v/>
      </c>
      <c r="U1993" s="280"/>
      <c r="V1993" s="281" t="e">
        <f>IF(C1993="",NA(),MATCH($B1993&amp;$C1993,'Smelter Look-up'!$J:$J,0))</f>
        <v>#N/A</v>
      </c>
      <c r="W1993" s="282"/>
      <c r="X1993" s="282">
        <f t="shared" ca="1" si="94"/>
        <v>0</v>
      </c>
      <c r="Y1993" s="282"/>
      <c r="Z1993" s="282"/>
      <c r="AB1993" s="284" t="str">
        <f t="shared" si="95"/>
        <v/>
      </c>
    </row>
    <row r="1994" spans="1:28" s="283" customFormat="1" ht="20.25">
      <c r="A1994" s="235"/>
      <c r="B1994" s="236" t="str">
        <f>IF(LEN(A1994)=0,"",INDEX('Smelter Look-up'!$A:$A,MATCH($A1994,'Smelter Look-up'!$E:$E,0)))</f>
        <v/>
      </c>
      <c r="C1994" s="242" t="str">
        <f>IF(LEN(A1994)=0,"",INDEX('Smelter Look-up'!$C:$C,MATCH($A1994,'Smelter Look-up'!$E:$E,0)))</f>
        <v/>
      </c>
      <c r="D1994" s="236"/>
      <c r="E1994" s="236" t="str">
        <f ca="1">IF(ISERROR($V1994),"",OFFSET('Smelter Look-up'!$D$4,$V1994-4,0)&amp;"")</f>
        <v/>
      </c>
      <c r="F1994" s="236" t="str">
        <f ca="1">IF(ISERROR($V1994),"",OFFSET('Smelter Look-up'!$E$4,$V1994-4,0))</f>
        <v/>
      </c>
      <c r="G1994" s="236" t="str">
        <f ca="1">IF(C1994=$X$4,"Enter smelter details", IF(ISERROR($V1994),"",OFFSET('Smelter Look-up'!$F$4,$V1994-4,0)))</f>
        <v/>
      </c>
      <c r="H1994" s="237" t="str">
        <f ca="1">IF(ISERROR($V1994),"",OFFSET('Smelter Look-up'!$G$4,$V1994-4,0))</f>
        <v/>
      </c>
      <c r="I1994" s="238" t="str">
        <f ca="1">IF(ISERROR($V1994),"",OFFSET('Smelter Look-up'!$H$4,$V1994-4,0))</f>
        <v/>
      </c>
      <c r="J1994" s="238" t="str">
        <f ca="1">IF(ISERROR($V1994),"",OFFSET('Smelter Look-up'!$I$4,$V1994-4,0))</f>
        <v/>
      </c>
      <c r="K1994" s="240"/>
      <c r="L1994" s="240"/>
      <c r="M1994" s="240"/>
      <c r="N1994" s="240"/>
      <c r="O1994" s="240"/>
      <c r="P1994" s="239"/>
      <c r="Q1994" s="241"/>
      <c r="R1994" s="236" t="str">
        <f ca="1">IF(ISERROR($V1994),"",OFFSET('Smelter Look-up'!$C$4,$V1994-4,0)&amp;"")</f>
        <v/>
      </c>
      <c r="S1994" s="250" t="str">
        <f t="shared" ca="1" si="93"/>
        <v/>
      </c>
      <c r="T1994" s="250" t="str">
        <f ca="1">IF(B1994="","",IF(ISERROR(MATCH($J1994,SorP!$B$1:$B$6230,0)),"",INDIRECT("'SorP'!$A$"&amp;MATCH($J1994,SorP!$B$1:$B$6230,0))))</f>
        <v/>
      </c>
      <c r="U1994" s="280"/>
      <c r="V1994" s="281" t="e">
        <f>IF(C1994="",NA(),MATCH($B1994&amp;$C1994,'Smelter Look-up'!$J:$J,0))</f>
        <v>#N/A</v>
      </c>
      <c r="W1994" s="282"/>
      <c r="X1994" s="282">
        <f t="shared" ca="1" si="94"/>
        <v>0</v>
      </c>
      <c r="Y1994" s="282"/>
      <c r="Z1994" s="282"/>
      <c r="AB1994" s="284" t="str">
        <f t="shared" si="95"/>
        <v/>
      </c>
    </row>
    <row r="1995" spans="1:28" s="283" customFormat="1" ht="20.25">
      <c r="A1995" s="235"/>
      <c r="B1995" s="236" t="str">
        <f>IF(LEN(A1995)=0,"",INDEX('Smelter Look-up'!$A:$A,MATCH($A1995,'Smelter Look-up'!$E:$E,0)))</f>
        <v/>
      </c>
      <c r="C1995" s="242" t="str">
        <f>IF(LEN(A1995)=0,"",INDEX('Smelter Look-up'!$C:$C,MATCH($A1995,'Smelter Look-up'!$E:$E,0)))</f>
        <v/>
      </c>
      <c r="D1995" s="236"/>
      <c r="E1995" s="236" t="str">
        <f ca="1">IF(ISERROR($V1995),"",OFFSET('Smelter Look-up'!$D$4,$V1995-4,0)&amp;"")</f>
        <v/>
      </c>
      <c r="F1995" s="236" t="str">
        <f ca="1">IF(ISERROR($V1995),"",OFFSET('Smelter Look-up'!$E$4,$V1995-4,0))</f>
        <v/>
      </c>
      <c r="G1995" s="236" t="str">
        <f ca="1">IF(C1995=$X$4,"Enter smelter details", IF(ISERROR($V1995),"",OFFSET('Smelter Look-up'!$F$4,$V1995-4,0)))</f>
        <v/>
      </c>
      <c r="H1995" s="237" t="str">
        <f ca="1">IF(ISERROR($V1995),"",OFFSET('Smelter Look-up'!$G$4,$V1995-4,0))</f>
        <v/>
      </c>
      <c r="I1995" s="238" t="str">
        <f ca="1">IF(ISERROR($V1995),"",OFFSET('Smelter Look-up'!$H$4,$V1995-4,0))</f>
        <v/>
      </c>
      <c r="J1995" s="238" t="str">
        <f ca="1">IF(ISERROR($V1995),"",OFFSET('Smelter Look-up'!$I$4,$V1995-4,0))</f>
        <v/>
      </c>
      <c r="K1995" s="240"/>
      <c r="L1995" s="240"/>
      <c r="M1995" s="240"/>
      <c r="N1995" s="240"/>
      <c r="O1995" s="240"/>
      <c r="P1995" s="239"/>
      <c r="Q1995" s="241"/>
      <c r="R1995" s="236" t="str">
        <f ca="1">IF(ISERROR($V1995),"",OFFSET('Smelter Look-up'!$C$4,$V1995-4,0)&amp;"")</f>
        <v/>
      </c>
      <c r="S1995" s="250" t="str">
        <f t="shared" ca="1" si="93"/>
        <v/>
      </c>
      <c r="T1995" s="250" t="str">
        <f ca="1">IF(B1995="","",IF(ISERROR(MATCH($J1995,SorP!$B$1:$B$6230,0)),"",INDIRECT("'SorP'!$A$"&amp;MATCH($J1995,SorP!$B$1:$B$6230,0))))</f>
        <v/>
      </c>
      <c r="U1995" s="280"/>
      <c r="V1995" s="281" t="e">
        <f>IF(C1995="",NA(),MATCH($B1995&amp;$C1995,'Smelter Look-up'!$J:$J,0))</f>
        <v>#N/A</v>
      </c>
      <c r="W1995" s="282"/>
      <c r="X1995" s="282">
        <f t="shared" ca="1" si="94"/>
        <v>0</v>
      </c>
      <c r="Y1995" s="282"/>
      <c r="Z1995" s="282"/>
      <c r="AB1995" s="284" t="str">
        <f t="shared" si="95"/>
        <v/>
      </c>
    </row>
    <row r="1996" spans="1:28" s="283" customFormat="1" ht="20.25">
      <c r="A1996" s="235"/>
      <c r="B1996" s="236" t="str">
        <f>IF(LEN(A1996)=0,"",INDEX('Smelter Look-up'!$A:$A,MATCH($A1996,'Smelter Look-up'!$E:$E,0)))</f>
        <v/>
      </c>
      <c r="C1996" s="242" t="str">
        <f>IF(LEN(A1996)=0,"",INDEX('Smelter Look-up'!$C:$C,MATCH($A1996,'Smelter Look-up'!$E:$E,0)))</f>
        <v/>
      </c>
      <c r="D1996" s="236"/>
      <c r="E1996" s="236" t="str">
        <f ca="1">IF(ISERROR($V1996),"",OFFSET('Smelter Look-up'!$D$4,$V1996-4,0)&amp;"")</f>
        <v/>
      </c>
      <c r="F1996" s="236" t="str">
        <f ca="1">IF(ISERROR($V1996),"",OFFSET('Smelter Look-up'!$E$4,$V1996-4,0))</f>
        <v/>
      </c>
      <c r="G1996" s="236" t="str">
        <f ca="1">IF(C1996=$X$4,"Enter smelter details", IF(ISERROR($V1996),"",OFFSET('Smelter Look-up'!$F$4,$V1996-4,0)))</f>
        <v/>
      </c>
      <c r="H1996" s="237" t="str">
        <f ca="1">IF(ISERROR($V1996),"",OFFSET('Smelter Look-up'!$G$4,$V1996-4,0))</f>
        <v/>
      </c>
      <c r="I1996" s="238" t="str">
        <f ca="1">IF(ISERROR($V1996),"",OFFSET('Smelter Look-up'!$H$4,$V1996-4,0))</f>
        <v/>
      </c>
      <c r="J1996" s="238" t="str">
        <f ca="1">IF(ISERROR($V1996),"",OFFSET('Smelter Look-up'!$I$4,$V1996-4,0))</f>
        <v/>
      </c>
      <c r="K1996" s="240"/>
      <c r="L1996" s="240"/>
      <c r="M1996" s="240"/>
      <c r="N1996" s="240"/>
      <c r="O1996" s="240"/>
      <c r="P1996" s="239"/>
      <c r="Q1996" s="241"/>
      <c r="R1996" s="236" t="str">
        <f ca="1">IF(ISERROR($V1996),"",OFFSET('Smelter Look-up'!$C$4,$V1996-4,0)&amp;"")</f>
        <v/>
      </c>
      <c r="S1996" s="250" t="str">
        <f t="shared" ca="1" si="93"/>
        <v/>
      </c>
      <c r="T1996" s="250" t="str">
        <f ca="1">IF(B1996="","",IF(ISERROR(MATCH($J1996,SorP!$B$1:$B$6230,0)),"",INDIRECT("'SorP'!$A$"&amp;MATCH($J1996,SorP!$B$1:$B$6230,0))))</f>
        <v/>
      </c>
      <c r="U1996" s="280"/>
      <c r="V1996" s="281" t="e">
        <f>IF(C1996="",NA(),MATCH($B1996&amp;$C1996,'Smelter Look-up'!$J:$J,0))</f>
        <v>#N/A</v>
      </c>
      <c r="W1996" s="282"/>
      <c r="X1996" s="282">
        <f t="shared" ca="1" si="94"/>
        <v>0</v>
      </c>
      <c r="Y1996" s="282"/>
      <c r="Z1996" s="282"/>
      <c r="AB1996" s="284" t="str">
        <f t="shared" si="95"/>
        <v/>
      </c>
    </row>
    <row r="1997" spans="1:28" s="283" customFormat="1" ht="20.25">
      <c r="A1997" s="235"/>
      <c r="B1997" s="236" t="str">
        <f>IF(LEN(A1997)=0,"",INDEX('Smelter Look-up'!$A:$A,MATCH($A1997,'Smelter Look-up'!$E:$E,0)))</f>
        <v/>
      </c>
      <c r="C1997" s="242" t="str">
        <f>IF(LEN(A1997)=0,"",INDEX('Smelter Look-up'!$C:$C,MATCH($A1997,'Smelter Look-up'!$E:$E,0)))</f>
        <v/>
      </c>
      <c r="D1997" s="236"/>
      <c r="E1997" s="236" t="str">
        <f ca="1">IF(ISERROR($V1997),"",OFFSET('Smelter Look-up'!$D$4,$V1997-4,0)&amp;"")</f>
        <v/>
      </c>
      <c r="F1997" s="236" t="str">
        <f ca="1">IF(ISERROR($V1997),"",OFFSET('Smelter Look-up'!$E$4,$V1997-4,0))</f>
        <v/>
      </c>
      <c r="G1997" s="236" t="str">
        <f ca="1">IF(C1997=$X$4,"Enter smelter details", IF(ISERROR($V1997),"",OFFSET('Smelter Look-up'!$F$4,$V1997-4,0)))</f>
        <v/>
      </c>
      <c r="H1997" s="237" t="str">
        <f ca="1">IF(ISERROR($V1997),"",OFFSET('Smelter Look-up'!$G$4,$V1997-4,0))</f>
        <v/>
      </c>
      <c r="I1997" s="238" t="str">
        <f ca="1">IF(ISERROR($V1997),"",OFFSET('Smelter Look-up'!$H$4,$V1997-4,0))</f>
        <v/>
      </c>
      <c r="J1997" s="238" t="str">
        <f ca="1">IF(ISERROR($V1997),"",OFFSET('Smelter Look-up'!$I$4,$V1997-4,0))</f>
        <v/>
      </c>
      <c r="K1997" s="240"/>
      <c r="L1997" s="240"/>
      <c r="M1997" s="240"/>
      <c r="N1997" s="240"/>
      <c r="O1997" s="240"/>
      <c r="P1997" s="239"/>
      <c r="Q1997" s="241"/>
      <c r="R1997" s="236" t="str">
        <f ca="1">IF(ISERROR($V1997),"",OFFSET('Smelter Look-up'!$C$4,$V1997-4,0)&amp;"")</f>
        <v/>
      </c>
      <c r="S1997" s="250" t="str">
        <f t="shared" ca="1" si="93"/>
        <v/>
      </c>
      <c r="T1997" s="250" t="str">
        <f ca="1">IF(B1997="","",IF(ISERROR(MATCH($J1997,SorP!$B$1:$B$6230,0)),"",INDIRECT("'SorP'!$A$"&amp;MATCH($J1997,SorP!$B$1:$B$6230,0))))</f>
        <v/>
      </c>
      <c r="U1997" s="280"/>
      <c r="V1997" s="281" t="e">
        <f>IF(C1997="",NA(),MATCH($B1997&amp;$C1997,'Smelter Look-up'!$J:$J,0))</f>
        <v>#N/A</v>
      </c>
      <c r="W1997" s="282"/>
      <c r="X1997" s="282">
        <f t="shared" ca="1" si="94"/>
        <v>0</v>
      </c>
      <c r="Y1997" s="282"/>
      <c r="Z1997" s="282"/>
      <c r="AB1997" s="284" t="str">
        <f t="shared" si="95"/>
        <v/>
      </c>
    </row>
    <row r="1998" spans="1:28" s="283" customFormat="1" ht="20.25">
      <c r="A1998" s="235"/>
      <c r="B1998" s="236" t="str">
        <f>IF(LEN(A1998)=0,"",INDEX('Smelter Look-up'!$A:$A,MATCH($A1998,'Smelter Look-up'!$E:$E,0)))</f>
        <v/>
      </c>
      <c r="C1998" s="242" t="str">
        <f>IF(LEN(A1998)=0,"",INDEX('Smelter Look-up'!$C:$C,MATCH($A1998,'Smelter Look-up'!$E:$E,0)))</f>
        <v/>
      </c>
      <c r="D1998" s="236"/>
      <c r="E1998" s="236" t="str">
        <f ca="1">IF(ISERROR($V1998),"",OFFSET('Smelter Look-up'!$D$4,$V1998-4,0)&amp;"")</f>
        <v/>
      </c>
      <c r="F1998" s="236" t="str">
        <f ca="1">IF(ISERROR($V1998),"",OFFSET('Smelter Look-up'!$E$4,$V1998-4,0))</f>
        <v/>
      </c>
      <c r="G1998" s="236" t="str">
        <f ca="1">IF(C1998=$X$4,"Enter smelter details", IF(ISERROR($V1998),"",OFFSET('Smelter Look-up'!$F$4,$V1998-4,0)))</f>
        <v/>
      </c>
      <c r="H1998" s="237" t="str">
        <f ca="1">IF(ISERROR($V1998),"",OFFSET('Smelter Look-up'!$G$4,$V1998-4,0))</f>
        <v/>
      </c>
      <c r="I1998" s="238" t="str">
        <f ca="1">IF(ISERROR($V1998),"",OFFSET('Smelter Look-up'!$H$4,$V1998-4,0))</f>
        <v/>
      </c>
      <c r="J1998" s="238" t="str">
        <f ca="1">IF(ISERROR($V1998),"",OFFSET('Smelter Look-up'!$I$4,$V1998-4,0))</f>
        <v/>
      </c>
      <c r="K1998" s="240"/>
      <c r="L1998" s="240"/>
      <c r="M1998" s="240"/>
      <c r="N1998" s="240"/>
      <c r="O1998" s="240"/>
      <c r="P1998" s="239"/>
      <c r="Q1998" s="241"/>
      <c r="R1998" s="236" t="str">
        <f ca="1">IF(ISERROR($V1998),"",OFFSET('Smelter Look-up'!$C$4,$V1998-4,0)&amp;"")</f>
        <v/>
      </c>
      <c r="S1998" s="250" t="str">
        <f t="shared" ca="1" si="93"/>
        <v/>
      </c>
      <c r="T1998" s="250" t="str">
        <f ca="1">IF(B1998="","",IF(ISERROR(MATCH($J1998,SorP!$B$1:$B$6230,0)),"",INDIRECT("'SorP'!$A$"&amp;MATCH($J1998,SorP!$B$1:$B$6230,0))))</f>
        <v/>
      </c>
      <c r="U1998" s="280"/>
      <c r="V1998" s="281" t="e">
        <f>IF(C1998="",NA(),MATCH($B1998&amp;$C1998,'Smelter Look-up'!$J:$J,0))</f>
        <v>#N/A</v>
      </c>
      <c r="W1998" s="282"/>
      <c r="X1998" s="282">
        <f t="shared" ca="1" si="94"/>
        <v>0</v>
      </c>
      <c r="Y1998" s="282"/>
      <c r="Z1998" s="282"/>
      <c r="AB1998" s="284" t="str">
        <f t="shared" si="95"/>
        <v/>
      </c>
    </row>
    <row r="1999" spans="1:28" s="283" customFormat="1" ht="20.25">
      <c r="A1999" s="235"/>
      <c r="B1999" s="236" t="str">
        <f>IF(LEN(A1999)=0,"",INDEX('Smelter Look-up'!$A:$A,MATCH($A1999,'Smelter Look-up'!$E:$E,0)))</f>
        <v/>
      </c>
      <c r="C1999" s="242" t="str">
        <f>IF(LEN(A1999)=0,"",INDEX('Smelter Look-up'!$C:$C,MATCH($A1999,'Smelter Look-up'!$E:$E,0)))</f>
        <v/>
      </c>
      <c r="D1999" s="236"/>
      <c r="E1999" s="236" t="str">
        <f ca="1">IF(ISERROR($V1999),"",OFFSET('Smelter Look-up'!$D$4,$V1999-4,0)&amp;"")</f>
        <v/>
      </c>
      <c r="F1999" s="236" t="str">
        <f ca="1">IF(ISERROR($V1999),"",OFFSET('Smelter Look-up'!$E$4,$V1999-4,0))</f>
        <v/>
      </c>
      <c r="G1999" s="236" t="str">
        <f ca="1">IF(C1999=$X$4,"Enter smelter details", IF(ISERROR($V1999),"",OFFSET('Smelter Look-up'!$F$4,$V1999-4,0)))</f>
        <v/>
      </c>
      <c r="H1999" s="237" t="str">
        <f ca="1">IF(ISERROR($V1999),"",OFFSET('Smelter Look-up'!$G$4,$V1999-4,0))</f>
        <v/>
      </c>
      <c r="I1999" s="238" t="str">
        <f ca="1">IF(ISERROR($V1999),"",OFFSET('Smelter Look-up'!$H$4,$V1999-4,0))</f>
        <v/>
      </c>
      <c r="J1999" s="238" t="str">
        <f ca="1">IF(ISERROR($V1999),"",OFFSET('Smelter Look-up'!$I$4,$V1999-4,0))</f>
        <v/>
      </c>
      <c r="K1999" s="240"/>
      <c r="L1999" s="240"/>
      <c r="M1999" s="240"/>
      <c r="N1999" s="240"/>
      <c r="O1999" s="240"/>
      <c r="P1999" s="239"/>
      <c r="Q1999" s="241"/>
      <c r="R1999" s="236" t="str">
        <f ca="1">IF(ISERROR($V1999),"",OFFSET('Smelter Look-up'!$C$4,$V1999-4,0)&amp;"")</f>
        <v/>
      </c>
      <c r="S1999" s="250" t="str">
        <f t="shared" ca="1" si="93"/>
        <v/>
      </c>
      <c r="T1999" s="250" t="str">
        <f ca="1">IF(B1999="","",IF(ISERROR(MATCH($J1999,SorP!$B$1:$B$6230,0)),"",INDIRECT("'SorP'!$A$"&amp;MATCH($J1999,SorP!$B$1:$B$6230,0))))</f>
        <v/>
      </c>
      <c r="U1999" s="280"/>
      <c r="V1999" s="281" t="e">
        <f>IF(C1999="",NA(),MATCH($B1999&amp;$C1999,'Smelter Look-up'!$J:$J,0))</f>
        <v>#N/A</v>
      </c>
      <c r="W1999" s="282"/>
      <c r="X1999" s="282">
        <f t="shared" ca="1" si="94"/>
        <v>0</v>
      </c>
      <c r="Y1999" s="282"/>
      <c r="Z1999" s="282"/>
      <c r="AB1999" s="284" t="str">
        <f t="shared" si="95"/>
        <v/>
      </c>
    </row>
    <row r="2000" spans="1:28" s="283" customFormat="1" ht="20.25">
      <c r="A2000" s="235"/>
      <c r="B2000" s="236" t="str">
        <f>IF(LEN(A2000)=0,"",INDEX('Smelter Look-up'!$A:$A,MATCH($A2000,'Smelter Look-up'!$E:$E,0)))</f>
        <v/>
      </c>
      <c r="C2000" s="242" t="str">
        <f>IF(LEN(A2000)=0,"",INDEX('Smelter Look-up'!$C:$C,MATCH($A2000,'Smelter Look-up'!$E:$E,0)))</f>
        <v/>
      </c>
      <c r="D2000" s="236"/>
      <c r="E2000" s="236" t="str">
        <f ca="1">IF(ISERROR($V2000),"",OFFSET('Smelter Look-up'!$D$4,$V2000-4,0)&amp;"")</f>
        <v/>
      </c>
      <c r="F2000" s="236" t="str">
        <f ca="1">IF(ISERROR($V2000),"",OFFSET('Smelter Look-up'!$E$4,$V2000-4,0))</f>
        <v/>
      </c>
      <c r="G2000" s="236" t="str">
        <f ca="1">IF(C2000=$X$4,"Enter smelter details", IF(ISERROR($V2000),"",OFFSET('Smelter Look-up'!$F$4,$V2000-4,0)))</f>
        <v/>
      </c>
      <c r="H2000" s="237" t="str">
        <f ca="1">IF(ISERROR($V2000),"",OFFSET('Smelter Look-up'!$G$4,$V2000-4,0))</f>
        <v/>
      </c>
      <c r="I2000" s="238" t="str">
        <f ca="1">IF(ISERROR($V2000),"",OFFSET('Smelter Look-up'!$H$4,$V2000-4,0))</f>
        <v/>
      </c>
      <c r="J2000" s="238" t="str">
        <f ca="1">IF(ISERROR($V2000),"",OFFSET('Smelter Look-up'!$I$4,$V2000-4,0))</f>
        <v/>
      </c>
      <c r="K2000" s="240"/>
      <c r="L2000" s="240"/>
      <c r="M2000" s="240"/>
      <c r="N2000" s="240"/>
      <c r="O2000" s="240"/>
      <c r="P2000" s="239"/>
      <c r="Q2000" s="241"/>
      <c r="R2000" s="236" t="str">
        <f ca="1">IF(ISERROR($V2000),"",OFFSET('Smelter Look-up'!$C$4,$V2000-4,0)&amp;"")</f>
        <v/>
      </c>
      <c r="S2000" s="250" t="str">
        <f t="shared" ca="1" si="93"/>
        <v/>
      </c>
      <c r="T2000" s="250" t="str">
        <f ca="1">IF(B2000="","",IF(ISERROR(MATCH($J2000,SorP!$B$1:$B$6230,0)),"",INDIRECT("'SorP'!$A$"&amp;MATCH($J2000,SorP!$B$1:$B$6230,0))))</f>
        <v/>
      </c>
      <c r="U2000" s="280"/>
      <c r="V2000" s="281" t="e">
        <f>IF(C2000="",NA(),MATCH($B2000&amp;$C2000,'Smelter Look-up'!$J:$J,0))</f>
        <v>#N/A</v>
      </c>
      <c r="W2000" s="282"/>
      <c r="X2000" s="282">
        <f t="shared" ca="1" si="94"/>
        <v>0</v>
      </c>
      <c r="Y2000" s="282"/>
      <c r="Z2000" s="282"/>
      <c r="AB2000" s="284" t="str">
        <f t="shared" si="95"/>
        <v/>
      </c>
    </row>
    <row r="2001" spans="1:28" s="283" customFormat="1" ht="20.25">
      <c r="A2001" s="235"/>
      <c r="B2001" s="236" t="str">
        <f>IF(LEN(A2001)=0,"",INDEX('Smelter Look-up'!$A:$A,MATCH($A2001,'Smelter Look-up'!$E:$E,0)))</f>
        <v/>
      </c>
      <c r="C2001" s="242" t="str">
        <f>IF(LEN(A2001)=0,"",INDEX('Smelter Look-up'!$C:$C,MATCH($A2001,'Smelter Look-up'!$E:$E,0)))</f>
        <v/>
      </c>
      <c r="D2001" s="236"/>
      <c r="E2001" s="236" t="str">
        <f ca="1">IF(ISERROR($V2001),"",OFFSET('Smelter Look-up'!$D$4,$V2001-4,0)&amp;"")</f>
        <v/>
      </c>
      <c r="F2001" s="236" t="str">
        <f ca="1">IF(ISERROR($V2001),"",OFFSET('Smelter Look-up'!$E$4,$V2001-4,0))</f>
        <v/>
      </c>
      <c r="G2001" s="236" t="str">
        <f ca="1">IF(C2001=$X$4,"Enter smelter details", IF(ISERROR($V2001),"",OFFSET('Smelter Look-up'!$F$4,$V2001-4,0)))</f>
        <v/>
      </c>
      <c r="H2001" s="237" t="str">
        <f ca="1">IF(ISERROR($V2001),"",OFFSET('Smelter Look-up'!$G$4,$V2001-4,0))</f>
        <v/>
      </c>
      <c r="I2001" s="238" t="str">
        <f ca="1">IF(ISERROR($V2001),"",OFFSET('Smelter Look-up'!$H$4,$V2001-4,0))</f>
        <v/>
      </c>
      <c r="J2001" s="238" t="str">
        <f ca="1">IF(ISERROR($V2001),"",OFFSET('Smelter Look-up'!$I$4,$V2001-4,0))</f>
        <v/>
      </c>
      <c r="K2001" s="240"/>
      <c r="L2001" s="240"/>
      <c r="M2001" s="240"/>
      <c r="N2001" s="240"/>
      <c r="O2001" s="240"/>
      <c r="P2001" s="239"/>
      <c r="Q2001" s="241"/>
      <c r="R2001" s="236" t="str">
        <f ca="1">IF(ISERROR($V2001),"",OFFSET('Smelter Look-up'!$C$4,$V2001-4,0)&amp;"")</f>
        <v/>
      </c>
      <c r="S2001" s="250" t="str">
        <f t="shared" ca="1" si="93"/>
        <v/>
      </c>
      <c r="T2001" s="250" t="str">
        <f ca="1">IF(B2001="","",IF(ISERROR(MATCH($J2001,SorP!$B$1:$B$6230,0)),"",INDIRECT("'SorP'!$A$"&amp;MATCH($J2001,SorP!$B$1:$B$6230,0))))</f>
        <v/>
      </c>
      <c r="U2001" s="280"/>
      <c r="V2001" s="281" t="e">
        <f>IF(C2001="",NA(),MATCH($B2001&amp;$C2001,'Smelter Look-up'!$J:$J,0))</f>
        <v>#N/A</v>
      </c>
      <c r="W2001" s="282"/>
      <c r="X2001" s="282">
        <f t="shared" ca="1" si="94"/>
        <v>0</v>
      </c>
      <c r="Y2001" s="282"/>
      <c r="Z2001" s="282"/>
      <c r="AB2001" s="284" t="str">
        <f t="shared" si="95"/>
        <v/>
      </c>
    </row>
    <row r="2002" spans="1:28" s="283" customFormat="1" ht="20.25">
      <c r="A2002" s="235"/>
      <c r="B2002" s="236" t="str">
        <f>IF(LEN(A2002)=0,"",INDEX('Smelter Look-up'!$A:$A,MATCH($A2002,'Smelter Look-up'!$E:$E,0)))</f>
        <v/>
      </c>
      <c r="C2002" s="242" t="str">
        <f>IF(LEN(A2002)=0,"",INDEX('Smelter Look-up'!$C:$C,MATCH($A2002,'Smelter Look-up'!$E:$E,0)))</f>
        <v/>
      </c>
      <c r="D2002" s="236"/>
      <c r="E2002" s="236" t="str">
        <f ca="1">IF(ISERROR($V2002),"",OFFSET('Smelter Look-up'!$D$4,$V2002-4,0)&amp;"")</f>
        <v/>
      </c>
      <c r="F2002" s="236" t="str">
        <f ca="1">IF(ISERROR($V2002),"",OFFSET('Smelter Look-up'!$E$4,$V2002-4,0))</f>
        <v/>
      </c>
      <c r="G2002" s="236" t="str">
        <f ca="1">IF(C2002=$X$4,"Enter smelter details", IF(ISERROR($V2002),"",OFFSET('Smelter Look-up'!$F$4,$V2002-4,0)))</f>
        <v/>
      </c>
      <c r="H2002" s="237" t="str">
        <f ca="1">IF(ISERROR($V2002),"",OFFSET('Smelter Look-up'!$G$4,$V2002-4,0))</f>
        <v/>
      </c>
      <c r="I2002" s="238" t="str">
        <f ca="1">IF(ISERROR($V2002),"",OFFSET('Smelter Look-up'!$H$4,$V2002-4,0))</f>
        <v/>
      </c>
      <c r="J2002" s="238" t="str">
        <f ca="1">IF(ISERROR($V2002),"",OFFSET('Smelter Look-up'!$I$4,$V2002-4,0))</f>
        <v/>
      </c>
      <c r="K2002" s="240"/>
      <c r="L2002" s="240"/>
      <c r="M2002" s="240"/>
      <c r="N2002" s="240"/>
      <c r="O2002" s="240"/>
      <c r="P2002" s="239"/>
      <c r="Q2002" s="241"/>
      <c r="R2002" s="236" t="str">
        <f ca="1">IF(ISERROR($V2002),"",OFFSET('Smelter Look-up'!$C$4,$V2002-4,0)&amp;"")</f>
        <v/>
      </c>
      <c r="S2002" s="250" t="str">
        <f t="shared" ca="1" si="93"/>
        <v/>
      </c>
      <c r="T2002" s="250" t="str">
        <f ca="1">IF(B2002="","",IF(ISERROR(MATCH($J2002,SorP!$B$1:$B$6230,0)),"",INDIRECT("'SorP'!$A$"&amp;MATCH($J2002,SorP!$B$1:$B$6230,0))))</f>
        <v/>
      </c>
      <c r="U2002" s="280"/>
      <c r="V2002" s="281" t="e">
        <f>IF(C2002="",NA(),MATCH($B2002&amp;$C2002,'Smelter Look-up'!$J:$J,0))</f>
        <v>#N/A</v>
      </c>
      <c r="W2002" s="282"/>
      <c r="X2002" s="282">
        <f t="shared" ca="1" si="94"/>
        <v>0</v>
      </c>
      <c r="Y2002" s="282"/>
      <c r="Z2002" s="282"/>
      <c r="AB2002" s="284" t="str">
        <f t="shared" si="95"/>
        <v/>
      </c>
    </row>
    <row r="2003" spans="1:28" s="283" customFormat="1" ht="20.25">
      <c r="A2003" s="235"/>
      <c r="B2003" s="236" t="str">
        <f>IF(LEN(A2003)=0,"",INDEX('Smelter Look-up'!$A:$A,MATCH($A2003,'Smelter Look-up'!$E:$E,0)))</f>
        <v/>
      </c>
      <c r="C2003" s="242" t="str">
        <f>IF(LEN(A2003)=0,"",INDEX('Smelter Look-up'!$C:$C,MATCH($A2003,'Smelter Look-up'!$E:$E,0)))</f>
        <v/>
      </c>
      <c r="D2003" s="236"/>
      <c r="E2003" s="236" t="str">
        <f ca="1">IF(ISERROR($V2003),"",OFFSET('Smelter Look-up'!$D$4,$V2003-4,0)&amp;"")</f>
        <v/>
      </c>
      <c r="F2003" s="236" t="str">
        <f ca="1">IF(ISERROR($V2003),"",OFFSET('Smelter Look-up'!$E$4,$V2003-4,0))</f>
        <v/>
      </c>
      <c r="G2003" s="236" t="str">
        <f ca="1">IF(C2003=$X$4,"Enter smelter details", IF(ISERROR($V2003),"",OFFSET('Smelter Look-up'!$F$4,$V2003-4,0)))</f>
        <v/>
      </c>
      <c r="H2003" s="237" t="str">
        <f ca="1">IF(ISERROR($V2003),"",OFFSET('Smelter Look-up'!$G$4,$V2003-4,0))</f>
        <v/>
      </c>
      <c r="I2003" s="238" t="str">
        <f ca="1">IF(ISERROR($V2003),"",OFFSET('Smelter Look-up'!$H$4,$V2003-4,0))</f>
        <v/>
      </c>
      <c r="J2003" s="238" t="str">
        <f ca="1">IF(ISERROR($V2003),"",OFFSET('Smelter Look-up'!$I$4,$V2003-4,0))</f>
        <v/>
      </c>
      <c r="K2003" s="240"/>
      <c r="L2003" s="240"/>
      <c r="M2003" s="240"/>
      <c r="N2003" s="240"/>
      <c r="O2003" s="240"/>
      <c r="P2003" s="239"/>
      <c r="Q2003" s="241"/>
      <c r="R2003" s="236" t="str">
        <f ca="1">IF(ISERROR($V2003),"",OFFSET('Smelter Look-up'!$C$4,$V2003-4,0)&amp;"")</f>
        <v/>
      </c>
      <c r="S2003" s="250" t="str">
        <f t="shared" ca="1" si="93"/>
        <v/>
      </c>
      <c r="T2003" s="250" t="str">
        <f ca="1">IF(B2003="","",IF(ISERROR(MATCH($J2003,SorP!$B$1:$B$6230,0)),"",INDIRECT("'SorP'!$A$"&amp;MATCH($J2003,SorP!$B$1:$B$6230,0))))</f>
        <v/>
      </c>
      <c r="U2003" s="280"/>
      <c r="V2003" s="281" t="e">
        <f>IF(C2003="",NA(),MATCH($B2003&amp;$C2003,'Smelter Look-up'!$J:$J,0))</f>
        <v>#N/A</v>
      </c>
      <c r="W2003" s="282"/>
      <c r="X2003" s="282">
        <f t="shared" ca="1" si="94"/>
        <v>0</v>
      </c>
      <c r="Y2003" s="282"/>
      <c r="Z2003" s="282"/>
      <c r="AB2003" s="284" t="str">
        <f t="shared" si="95"/>
        <v/>
      </c>
    </row>
    <row r="2004" spans="1:28" s="283" customFormat="1" ht="20.25">
      <c r="A2004" s="235"/>
      <c r="B2004" s="236" t="str">
        <f>IF(LEN(A2004)=0,"",INDEX('Smelter Look-up'!$A:$A,MATCH($A2004,'Smelter Look-up'!$E:$E,0)))</f>
        <v/>
      </c>
      <c r="C2004" s="242" t="str">
        <f>IF(LEN(A2004)=0,"",INDEX('Smelter Look-up'!$C:$C,MATCH($A2004,'Smelter Look-up'!$E:$E,0)))</f>
        <v/>
      </c>
      <c r="D2004" s="236"/>
      <c r="E2004" s="236" t="str">
        <f ca="1">IF(ISERROR($V2004),"",OFFSET('Smelter Look-up'!$D$4,$V2004-4,0)&amp;"")</f>
        <v/>
      </c>
      <c r="F2004" s="236" t="str">
        <f ca="1">IF(ISERROR($V2004),"",OFFSET('Smelter Look-up'!$E$4,$V2004-4,0))</f>
        <v/>
      </c>
      <c r="G2004" s="236" t="str">
        <f ca="1">IF(C2004=$X$4,"Enter smelter details", IF(ISERROR($V2004),"",OFFSET('Smelter Look-up'!$F$4,$V2004-4,0)))</f>
        <v/>
      </c>
      <c r="H2004" s="237" t="str">
        <f ca="1">IF(ISERROR($V2004),"",OFFSET('Smelter Look-up'!$G$4,$V2004-4,0))</f>
        <v/>
      </c>
      <c r="I2004" s="238" t="str">
        <f ca="1">IF(ISERROR($V2004),"",OFFSET('Smelter Look-up'!$H$4,$V2004-4,0))</f>
        <v/>
      </c>
      <c r="J2004" s="238" t="str">
        <f ca="1">IF(ISERROR($V2004),"",OFFSET('Smelter Look-up'!$I$4,$V2004-4,0))</f>
        <v/>
      </c>
      <c r="K2004" s="240"/>
      <c r="L2004" s="240"/>
      <c r="M2004" s="240"/>
      <c r="N2004" s="240"/>
      <c r="O2004" s="240"/>
      <c r="P2004" s="239"/>
      <c r="Q2004" s="241"/>
      <c r="R2004" s="236" t="str">
        <f ca="1">IF(ISERROR($V2004),"",OFFSET('Smelter Look-up'!$C$4,$V2004-4,0)&amp;"")</f>
        <v/>
      </c>
      <c r="S2004" s="250" t="str">
        <f t="shared" ca="1" si="93"/>
        <v/>
      </c>
      <c r="T2004" s="250" t="str">
        <f ca="1">IF(B2004="","",IF(ISERROR(MATCH($J2004,SorP!$B$1:$B$6230,0)),"",INDIRECT("'SorP'!$A$"&amp;MATCH($J2004,SorP!$B$1:$B$6230,0))))</f>
        <v/>
      </c>
      <c r="U2004" s="280"/>
      <c r="V2004" s="281" t="e">
        <f>IF(C2004="",NA(),MATCH($B2004&amp;$C2004,'Smelter Look-up'!$J:$J,0))</f>
        <v>#N/A</v>
      </c>
      <c r="W2004" s="282"/>
      <c r="X2004" s="282">
        <f t="shared" ca="1" si="94"/>
        <v>0</v>
      </c>
      <c r="Y2004" s="282"/>
      <c r="Z2004" s="282"/>
      <c r="AB2004" s="284" t="str">
        <f t="shared" si="95"/>
        <v/>
      </c>
    </row>
    <row r="2005" spans="1:28" s="283" customFormat="1" ht="20.25">
      <c r="A2005" s="235"/>
      <c r="B2005" s="236" t="str">
        <f>IF(LEN(A2005)=0,"",INDEX('Smelter Look-up'!$A:$A,MATCH($A2005,'Smelter Look-up'!$E:$E,0)))</f>
        <v/>
      </c>
      <c r="C2005" s="242" t="str">
        <f>IF(LEN(A2005)=0,"",INDEX('Smelter Look-up'!$C:$C,MATCH($A2005,'Smelter Look-up'!$E:$E,0)))</f>
        <v/>
      </c>
      <c r="D2005" s="236"/>
      <c r="E2005" s="236" t="str">
        <f ca="1">IF(ISERROR($V2005),"",OFFSET('Smelter Look-up'!$D$4,$V2005-4,0)&amp;"")</f>
        <v/>
      </c>
      <c r="F2005" s="236" t="str">
        <f ca="1">IF(ISERROR($V2005),"",OFFSET('Smelter Look-up'!$E$4,$V2005-4,0))</f>
        <v/>
      </c>
      <c r="G2005" s="236" t="str">
        <f ca="1">IF(C2005=$X$4,"Enter smelter details", IF(ISERROR($V2005),"",OFFSET('Smelter Look-up'!$F$4,$V2005-4,0)))</f>
        <v/>
      </c>
      <c r="H2005" s="237" t="str">
        <f ca="1">IF(ISERROR($V2005),"",OFFSET('Smelter Look-up'!$G$4,$V2005-4,0))</f>
        <v/>
      </c>
      <c r="I2005" s="238" t="str">
        <f ca="1">IF(ISERROR($V2005),"",OFFSET('Smelter Look-up'!$H$4,$V2005-4,0))</f>
        <v/>
      </c>
      <c r="J2005" s="238" t="str">
        <f ca="1">IF(ISERROR($V2005),"",OFFSET('Smelter Look-up'!$I$4,$V2005-4,0))</f>
        <v/>
      </c>
      <c r="K2005" s="240"/>
      <c r="L2005" s="240"/>
      <c r="M2005" s="240"/>
      <c r="N2005" s="240"/>
      <c r="O2005" s="240"/>
      <c r="P2005" s="239"/>
      <c r="Q2005" s="241"/>
      <c r="R2005" s="236" t="str">
        <f ca="1">IF(ISERROR($V2005),"",OFFSET('Smelter Look-up'!$C$4,$V2005-4,0)&amp;"")</f>
        <v/>
      </c>
      <c r="S2005" s="250" t="str">
        <f t="shared" ca="1" si="93"/>
        <v/>
      </c>
      <c r="T2005" s="250" t="str">
        <f ca="1">IF(B2005="","",IF(ISERROR(MATCH($J2005,SorP!$B$1:$B$6230,0)),"",INDIRECT("'SorP'!$A$"&amp;MATCH($J2005,SorP!$B$1:$B$6230,0))))</f>
        <v/>
      </c>
      <c r="U2005" s="280"/>
      <c r="V2005" s="281" t="e">
        <f>IF(C2005="",NA(),MATCH($B2005&amp;$C2005,'Smelter Look-up'!$J:$J,0))</f>
        <v>#N/A</v>
      </c>
      <c r="W2005" s="282"/>
      <c r="X2005" s="282">
        <f t="shared" ca="1" si="94"/>
        <v>0</v>
      </c>
      <c r="Y2005" s="282"/>
      <c r="Z2005" s="282"/>
      <c r="AB2005" s="284" t="str">
        <f t="shared" si="95"/>
        <v/>
      </c>
    </row>
    <row r="2006" spans="1:28" s="283" customFormat="1" ht="20.25">
      <c r="A2006" s="235"/>
      <c r="B2006" s="236" t="str">
        <f>IF(LEN(A2006)=0,"",INDEX('Smelter Look-up'!$A:$A,MATCH($A2006,'Smelter Look-up'!$E:$E,0)))</f>
        <v/>
      </c>
      <c r="C2006" s="242" t="str">
        <f>IF(LEN(A2006)=0,"",INDEX('Smelter Look-up'!$C:$C,MATCH($A2006,'Smelter Look-up'!$E:$E,0)))</f>
        <v/>
      </c>
      <c r="D2006" s="236"/>
      <c r="E2006" s="236" t="str">
        <f ca="1">IF(ISERROR($V2006),"",OFFSET('Smelter Look-up'!$D$4,$V2006-4,0)&amp;"")</f>
        <v/>
      </c>
      <c r="F2006" s="236" t="str">
        <f ca="1">IF(ISERROR($V2006),"",OFFSET('Smelter Look-up'!$E$4,$V2006-4,0))</f>
        <v/>
      </c>
      <c r="G2006" s="236" t="str">
        <f ca="1">IF(C2006=$X$4,"Enter smelter details", IF(ISERROR($V2006),"",OFFSET('Smelter Look-up'!$F$4,$V2006-4,0)))</f>
        <v/>
      </c>
      <c r="H2006" s="237" t="str">
        <f ca="1">IF(ISERROR($V2006),"",OFFSET('Smelter Look-up'!$G$4,$V2006-4,0))</f>
        <v/>
      </c>
      <c r="I2006" s="238" t="str">
        <f ca="1">IF(ISERROR($V2006),"",OFFSET('Smelter Look-up'!$H$4,$V2006-4,0))</f>
        <v/>
      </c>
      <c r="J2006" s="238" t="str">
        <f ca="1">IF(ISERROR($V2006),"",OFFSET('Smelter Look-up'!$I$4,$V2006-4,0))</f>
        <v/>
      </c>
      <c r="K2006" s="240"/>
      <c r="L2006" s="240"/>
      <c r="M2006" s="240"/>
      <c r="N2006" s="240"/>
      <c r="O2006" s="240"/>
      <c r="P2006" s="239"/>
      <c r="Q2006" s="241"/>
      <c r="R2006" s="236" t="str">
        <f ca="1">IF(ISERROR($V2006),"",OFFSET('Smelter Look-up'!$C$4,$V2006-4,0)&amp;"")</f>
        <v/>
      </c>
      <c r="S2006" s="250" t="str">
        <f t="shared" ca="1" si="93"/>
        <v/>
      </c>
      <c r="T2006" s="250" t="str">
        <f ca="1">IF(B2006="","",IF(ISERROR(MATCH($J2006,SorP!$B$1:$B$6230,0)),"",INDIRECT("'SorP'!$A$"&amp;MATCH($J2006,SorP!$B$1:$B$6230,0))))</f>
        <v/>
      </c>
      <c r="U2006" s="280"/>
      <c r="V2006" s="281" t="e">
        <f>IF(C2006="",NA(),MATCH($B2006&amp;$C2006,'Smelter Look-up'!$J:$J,0))</f>
        <v>#N/A</v>
      </c>
      <c r="W2006" s="282"/>
      <c r="X2006" s="282">
        <f t="shared" ca="1" si="94"/>
        <v>0</v>
      </c>
      <c r="Y2006" s="282"/>
      <c r="Z2006" s="282"/>
      <c r="AB2006" s="284" t="str">
        <f t="shared" si="95"/>
        <v/>
      </c>
    </row>
    <row r="2007" spans="1:28" s="283" customFormat="1" ht="20.25">
      <c r="A2007" s="235"/>
      <c r="B2007" s="236" t="str">
        <f>IF(LEN(A2007)=0,"",INDEX('Smelter Look-up'!$A:$A,MATCH($A2007,'Smelter Look-up'!$E:$E,0)))</f>
        <v/>
      </c>
      <c r="C2007" s="242" t="str">
        <f>IF(LEN(A2007)=0,"",INDEX('Smelter Look-up'!$C:$C,MATCH($A2007,'Smelter Look-up'!$E:$E,0)))</f>
        <v/>
      </c>
      <c r="D2007" s="236"/>
      <c r="E2007" s="236" t="str">
        <f ca="1">IF(ISERROR($V2007),"",OFFSET('Smelter Look-up'!$D$4,$V2007-4,0)&amp;"")</f>
        <v/>
      </c>
      <c r="F2007" s="236" t="str">
        <f ca="1">IF(ISERROR($V2007),"",OFFSET('Smelter Look-up'!$E$4,$V2007-4,0))</f>
        <v/>
      </c>
      <c r="G2007" s="236" t="str">
        <f ca="1">IF(C2007=$X$4,"Enter smelter details", IF(ISERROR($V2007),"",OFFSET('Smelter Look-up'!$F$4,$V2007-4,0)))</f>
        <v/>
      </c>
      <c r="H2007" s="237" t="str">
        <f ca="1">IF(ISERROR($V2007),"",OFFSET('Smelter Look-up'!$G$4,$V2007-4,0))</f>
        <v/>
      </c>
      <c r="I2007" s="238" t="str">
        <f ca="1">IF(ISERROR($V2007),"",OFFSET('Smelter Look-up'!$H$4,$V2007-4,0))</f>
        <v/>
      </c>
      <c r="J2007" s="238" t="str">
        <f ca="1">IF(ISERROR($V2007),"",OFFSET('Smelter Look-up'!$I$4,$V2007-4,0))</f>
        <v/>
      </c>
      <c r="K2007" s="240"/>
      <c r="L2007" s="240"/>
      <c r="M2007" s="240"/>
      <c r="N2007" s="240"/>
      <c r="O2007" s="240"/>
      <c r="P2007" s="239"/>
      <c r="Q2007" s="241"/>
      <c r="R2007" s="236" t="str">
        <f ca="1">IF(ISERROR($V2007),"",OFFSET('Smelter Look-up'!$C$4,$V2007-4,0)&amp;"")</f>
        <v/>
      </c>
      <c r="S2007" s="250" t="str">
        <f t="shared" ca="1" si="93"/>
        <v/>
      </c>
      <c r="T2007" s="250" t="str">
        <f ca="1">IF(B2007="","",IF(ISERROR(MATCH($J2007,SorP!$B$1:$B$6230,0)),"",INDIRECT("'SorP'!$A$"&amp;MATCH($J2007,SorP!$B$1:$B$6230,0))))</f>
        <v/>
      </c>
      <c r="U2007" s="280"/>
      <c r="V2007" s="281" t="e">
        <f>IF(C2007="",NA(),MATCH($B2007&amp;$C2007,'Smelter Look-up'!$J:$J,0))</f>
        <v>#N/A</v>
      </c>
      <c r="W2007" s="282"/>
      <c r="X2007" s="282">
        <f t="shared" ca="1" si="94"/>
        <v>0</v>
      </c>
      <c r="Y2007" s="282"/>
      <c r="Z2007" s="282"/>
      <c r="AB2007" s="284" t="str">
        <f t="shared" si="95"/>
        <v/>
      </c>
    </row>
    <row r="2008" spans="1:28" s="283" customFormat="1" ht="20.25">
      <c r="A2008" s="235"/>
      <c r="B2008" s="236" t="str">
        <f>IF(LEN(A2008)=0,"",INDEX('Smelter Look-up'!$A:$A,MATCH($A2008,'Smelter Look-up'!$E:$E,0)))</f>
        <v/>
      </c>
      <c r="C2008" s="242" t="str">
        <f>IF(LEN(A2008)=0,"",INDEX('Smelter Look-up'!$C:$C,MATCH($A2008,'Smelter Look-up'!$E:$E,0)))</f>
        <v/>
      </c>
      <c r="D2008" s="236"/>
      <c r="E2008" s="236" t="str">
        <f ca="1">IF(ISERROR($V2008),"",OFFSET('Smelter Look-up'!$D$4,$V2008-4,0)&amp;"")</f>
        <v/>
      </c>
      <c r="F2008" s="236" t="str">
        <f ca="1">IF(ISERROR($V2008),"",OFFSET('Smelter Look-up'!$E$4,$V2008-4,0))</f>
        <v/>
      </c>
      <c r="G2008" s="236" t="str">
        <f ca="1">IF(C2008=$X$4,"Enter smelter details", IF(ISERROR($V2008),"",OFFSET('Smelter Look-up'!$F$4,$V2008-4,0)))</f>
        <v/>
      </c>
      <c r="H2008" s="237" t="str">
        <f ca="1">IF(ISERROR($V2008),"",OFFSET('Smelter Look-up'!$G$4,$V2008-4,0))</f>
        <v/>
      </c>
      <c r="I2008" s="238" t="str">
        <f ca="1">IF(ISERROR($V2008),"",OFFSET('Smelter Look-up'!$H$4,$V2008-4,0))</f>
        <v/>
      </c>
      <c r="J2008" s="238" t="str">
        <f ca="1">IF(ISERROR($V2008),"",OFFSET('Smelter Look-up'!$I$4,$V2008-4,0))</f>
        <v/>
      </c>
      <c r="K2008" s="240"/>
      <c r="L2008" s="240"/>
      <c r="M2008" s="240"/>
      <c r="N2008" s="240"/>
      <c r="O2008" s="240"/>
      <c r="P2008" s="239"/>
      <c r="Q2008" s="241"/>
      <c r="R2008" s="236" t="str">
        <f ca="1">IF(ISERROR($V2008),"",OFFSET('Smelter Look-up'!$C$4,$V2008-4,0)&amp;"")</f>
        <v/>
      </c>
      <c r="S2008" s="250" t="str">
        <f t="shared" ca="1" si="93"/>
        <v/>
      </c>
      <c r="T2008" s="250" t="str">
        <f ca="1">IF(B2008="","",IF(ISERROR(MATCH($J2008,SorP!$B$1:$B$6230,0)),"",INDIRECT("'SorP'!$A$"&amp;MATCH($J2008,SorP!$B$1:$B$6230,0))))</f>
        <v/>
      </c>
      <c r="U2008" s="280"/>
      <c r="V2008" s="281" t="e">
        <f>IF(C2008="",NA(),MATCH($B2008&amp;$C2008,'Smelter Look-up'!$J:$J,0))</f>
        <v>#N/A</v>
      </c>
      <c r="W2008" s="282"/>
      <c r="X2008" s="282">
        <f t="shared" ca="1" si="94"/>
        <v>0</v>
      </c>
      <c r="Y2008" s="282"/>
      <c r="Z2008" s="282"/>
      <c r="AB2008" s="284" t="str">
        <f t="shared" si="95"/>
        <v/>
      </c>
    </row>
    <row r="2009" spans="1:28" s="283" customFormat="1" ht="20.25">
      <c r="A2009" s="235"/>
      <c r="B2009" s="236" t="str">
        <f>IF(LEN(A2009)=0,"",INDEX('Smelter Look-up'!$A:$A,MATCH($A2009,'Smelter Look-up'!$E:$E,0)))</f>
        <v/>
      </c>
      <c r="C2009" s="242" t="str">
        <f>IF(LEN(A2009)=0,"",INDEX('Smelter Look-up'!$C:$C,MATCH($A2009,'Smelter Look-up'!$E:$E,0)))</f>
        <v/>
      </c>
      <c r="D2009" s="236"/>
      <c r="E2009" s="236" t="str">
        <f ca="1">IF(ISERROR($V2009),"",OFFSET('Smelter Look-up'!$D$4,$V2009-4,0)&amp;"")</f>
        <v/>
      </c>
      <c r="F2009" s="236" t="str">
        <f ca="1">IF(ISERROR($V2009),"",OFFSET('Smelter Look-up'!$E$4,$V2009-4,0))</f>
        <v/>
      </c>
      <c r="G2009" s="236" t="str">
        <f ca="1">IF(C2009=$X$4,"Enter smelter details", IF(ISERROR($V2009),"",OFFSET('Smelter Look-up'!$F$4,$V2009-4,0)))</f>
        <v/>
      </c>
      <c r="H2009" s="237" t="str">
        <f ca="1">IF(ISERROR($V2009),"",OFFSET('Smelter Look-up'!$G$4,$V2009-4,0))</f>
        <v/>
      </c>
      <c r="I2009" s="238" t="str">
        <f ca="1">IF(ISERROR($V2009),"",OFFSET('Smelter Look-up'!$H$4,$V2009-4,0))</f>
        <v/>
      </c>
      <c r="J2009" s="238" t="str">
        <f ca="1">IF(ISERROR($V2009),"",OFFSET('Smelter Look-up'!$I$4,$V2009-4,0))</f>
        <v/>
      </c>
      <c r="K2009" s="240"/>
      <c r="L2009" s="240"/>
      <c r="M2009" s="240"/>
      <c r="N2009" s="240"/>
      <c r="O2009" s="240"/>
      <c r="P2009" s="239"/>
      <c r="Q2009" s="241"/>
      <c r="R2009" s="236" t="str">
        <f ca="1">IF(ISERROR($V2009),"",OFFSET('Smelter Look-up'!$C$4,$V2009-4,0)&amp;"")</f>
        <v/>
      </c>
      <c r="S2009" s="250" t="str">
        <f t="shared" ca="1" si="93"/>
        <v/>
      </c>
      <c r="T2009" s="250" t="str">
        <f ca="1">IF(B2009="","",IF(ISERROR(MATCH($J2009,SorP!$B$1:$B$6230,0)),"",INDIRECT("'SorP'!$A$"&amp;MATCH($J2009,SorP!$B$1:$B$6230,0))))</f>
        <v/>
      </c>
      <c r="U2009" s="280"/>
      <c r="V2009" s="281" t="e">
        <f>IF(C2009="",NA(),MATCH($B2009&amp;$C2009,'Smelter Look-up'!$J:$J,0))</f>
        <v>#N/A</v>
      </c>
      <c r="W2009" s="282"/>
      <c r="X2009" s="282">
        <f t="shared" ca="1" si="94"/>
        <v>0</v>
      </c>
      <c r="Y2009" s="282"/>
      <c r="Z2009" s="282"/>
      <c r="AB2009" s="284" t="str">
        <f t="shared" si="95"/>
        <v/>
      </c>
    </row>
    <row r="2010" spans="1:28" s="283" customFormat="1" ht="20.25">
      <c r="A2010" s="235"/>
      <c r="B2010" s="236" t="str">
        <f>IF(LEN(A2010)=0,"",INDEX('Smelter Look-up'!$A:$A,MATCH($A2010,'Smelter Look-up'!$E:$E,0)))</f>
        <v/>
      </c>
      <c r="C2010" s="242" t="str">
        <f>IF(LEN(A2010)=0,"",INDEX('Smelter Look-up'!$C:$C,MATCH($A2010,'Smelter Look-up'!$E:$E,0)))</f>
        <v/>
      </c>
      <c r="D2010" s="236"/>
      <c r="E2010" s="236" t="str">
        <f ca="1">IF(ISERROR($V2010),"",OFFSET('Smelter Look-up'!$D$4,$V2010-4,0)&amp;"")</f>
        <v/>
      </c>
      <c r="F2010" s="236" t="str">
        <f ca="1">IF(ISERROR($V2010),"",OFFSET('Smelter Look-up'!$E$4,$V2010-4,0))</f>
        <v/>
      </c>
      <c r="G2010" s="236" t="str">
        <f ca="1">IF(C2010=$X$4,"Enter smelter details", IF(ISERROR($V2010),"",OFFSET('Smelter Look-up'!$F$4,$V2010-4,0)))</f>
        <v/>
      </c>
      <c r="H2010" s="237" t="str">
        <f ca="1">IF(ISERROR($V2010),"",OFFSET('Smelter Look-up'!$G$4,$V2010-4,0))</f>
        <v/>
      </c>
      <c r="I2010" s="238" t="str">
        <f ca="1">IF(ISERROR($V2010),"",OFFSET('Smelter Look-up'!$H$4,$V2010-4,0))</f>
        <v/>
      </c>
      <c r="J2010" s="238" t="str">
        <f ca="1">IF(ISERROR($V2010),"",OFFSET('Smelter Look-up'!$I$4,$V2010-4,0))</f>
        <v/>
      </c>
      <c r="K2010" s="240"/>
      <c r="L2010" s="240"/>
      <c r="M2010" s="240"/>
      <c r="N2010" s="240"/>
      <c r="O2010" s="240"/>
      <c r="P2010" s="239"/>
      <c r="Q2010" s="241"/>
      <c r="R2010" s="236" t="str">
        <f ca="1">IF(ISERROR($V2010),"",OFFSET('Smelter Look-up'!$C$4,$V2010-4,0)&amp;"")</f>
        <v/>
      </c>
      <c r="S2010" s="250" t="str">
        <f t="shared" ca="1" si="93"/>
        <v/>
      </c>
      <c r="T2010" s="250" t="str">
        <f ca="1">IF(B2010="","",IF(ISERROR(MATCH($J2010,SorP!$B$1:$B$6230,0)),"",INDIRECT("'SorP'!$A$"&amp;MATCH($J2010,SorP!$B$1:$B$6230,0))))</f>
        <v/>
      </c>
      <c r="U2010" s="280"/>
      <c r="V2010" s="281" t="e">
        <f>IF(C2010="",NA(),MATCH($B2010&amp;$C2010,'Smelter Look-up'!$J:$J,0))</f>
        <v>#N/A</v>
      </c>
      <c r="W2010" s="282"/>
      <c r="X2010" s="282">
        <f t="shared" ca="1" si="94"/>
        <v>0</v>
      </c>
      <c r="Y2010" s="282"/>
      <c r="Z2010" s="282"/>
      <c r="AB2010" s="284" t="str">
        <f t="shared" si="95"/>
        <v/>
      </c>
    </row>
    <row r="2011" spans="1:28" s="283" customFormat="1" ht="20.25">
      <c r="A2011" s="235"/>
      <c r="B2011" s="236" t="str">
        <f>IF(LEN(A2011)=0,"",INDEX('Smelter Look-up'!$A:$A,MATCH($A2011,'Smelter Look-up'!$E:$E,0)))</f>
        <v/>
      </c>
      <c r="C2011" s="242" t="str">
        <f>IF(LEN(A2011)=0,"",INDEX('Smelter Look-up'!$C:$C,MATCH($A2011,'Smelter Look-up'!$E:$E,0)))</f>
        <v/>
      </c>
      <c r="D2011" s="236"/>
      <c r="E2011" s="236" t="str">
        <f ca="1">IF(ISERROR($V2011),"",OFFSET('Smelter Look-up'!$D$4,$V2011-4,0)&amp;"")</f>
        <v/>
      </c>
      <c r="F2011" s="236" t="str">
        <f ca="1">IF(ISERROR($V2011),"",OFFSET('Smelter Look-up'!$E$4,$V2011-4,0))</f>
        <v/>
      </c>
      <c r="G2011" s="236" t="str">
        <f ca="1">IF(C2011=$X$4,"Enter smelter details", IF(ISERROR($V2011),"",OFFSET('Smelter Look-up'!$F$4,$V2011-4,0)))</f>
        <v/>
      </c>
      <c r="H2011" s="237" t="str">
        <f ca="1">IF(ISERROR($V2011),"",OFFSET('Smelter Look-up'!$G$4,$V2011-4,0))</f>
        <v/>
      </c>
      <c r="I2011" s="238" t="str">
        <f ca="1">IF(ISERROR($V2011),"",OFFSET('Smelter Look-up'!$H$4,$V2011-4,0))</f>
        <v/>
      </c>
      <c r="J2011" s="238" t="str">
        <f ca="1">IF(ISERROR($V2011),"",OFFSET('Smelter Look-up'!$I$4,$V2011-4,0))</f>
        <v/>
      </c>
      <c r="K2011" s="240"/>
      <c r="L2011" s="240"/>
      <c r="M2011" s="240"/>
      <c r="N2011" s="240"/>
      <c r="O2011" s="240"/>
      <c r="P2011" s="239"/>
      <c r="Q2011" s="241"/>
      <c r="R2011" s="236" t="str">
        <f ca="1">IF(ISERROR($V2011),"",OFFSET('Smelter Look-up'!$C$4,$V2011-4,0)&amp;"")</f>
        <v/>
      </c>
      <c r="S2011" s="250" t="str">
        <f t="shared" ca="1" si="93"/>
        <v/>
      </c>
      <c r="T2011" s="250" t="str">
        <f ca="1">IF(B2011="","",IF(ISERROR(MATCH($J2011,SorP!$B$1:$B$6230,0)),"",INDIRECT("'SorP'!$A$"&amp;MATCH($J2011,SorP!$B$1:$B$6230,0))))</f>
        <v/>
      </c>
      <c r="U2011" s="280"/>
      <c r="V2011" s="281" t="e">
        <f>IF(C2011="",NA(),MATCH($B2011&amp;$C2011,'Smelter Look-up'!$J:$J,0))</f>
        <v>#N/A</v>
      </c>
      <c r="W2011" s="282"/>
      <c r="X2011" s="282">
        <f t="shared" ca="1" si="94"/>
        <v>0</v>
      </c>
      <c r="Y2011" s="282"/>
      <c r="Z2011" s="282"/>
      <c r="AB2011" s="284" t="str">
        <f t="shared" si="95"/>
        <v/>
      </c>
    </row>
    <row r="2012" spans="1:28" s="283" customFormat="1" ht="20.25">
      <c r="A2012" s="235"/>
      <c r="B2012" s="236" t="str">
        <f>IF(LEN(A2012)=0,"",INDEX('Smelter Look-up'!$A:$A,MATCH($A2012,'Smelter Look-up'!$E:$E,0)))</f>
        <v/>
      </c>
      <c r="C2012" s="242" t="str">
        <f>IF(LEN(A2012)=0,"",INDEX('Smelter Look-up'!$C:$C,MATCH($A2012,'Smelter Look-up'!$E:$E,0)))</f>
        <v/>
      </c>
      <c r="D2012" s="236"/>
      <c r="E2012" s="236" t="str">
        <f ca="1">IF(ISERROR($V2012),"",OFFSET('Smelter Look-up'!$D$4,$V2012-4,0)&amp;"")</f>
        <v/>
      </c>
      <c r="F2012" s="236" t="str">
        <f ca="1">IF(ISERROR($V2012),"",OFFSET('Smelter Look-up'!$E$4,$V2012-4,0))</f>
        <v/>
      </c>
      <c r="G2012" s="236" t="str">
        <f ca="1">IF(C2012=$X$4,"Enter smelter details", IF(ISERROR($V2012),"",OFFSET('Smelter Look-up'!$F$4,$V2012-4,0)))</f>
        <v/>
      </c>
      <c r="H2012" s="237" t="str">
        <f ca="1">IF(ISERROR($V2012),"",OFFSET('Smelter Look-up'!$G$4,$V2012-4,0))</f>
        <v/>
      </c>
      <c r="I2012" s="238" t="str">
        <f ca="1">IF(ISERROR($V2012),"",OFFSET('Smelter Look-up'!$H$4,$V2012-4,0))</f>
        <v/>
      </c>
      <c r="J2012" s="238" t="str">
        <f ca="1">IF(ISERROR($V2012),"",OFFSET('Smelter Look-up'!$I$4,$V2012-4,0))</f>
        <v/>
      </c>
      <c r="K2012" s="240"/>
      <c r="L2012" s="240"/>
      <c r="M2012" s="240"/>
      <c r="N2012" s="240"/>
      <c r="O2012" s="240"/>
      <c r="P2012" s="239"/>
      <c r="Q2012" s="241"/>
      <c r="R2012" s="236" t="str">
        <f ca="1">IF(ISERROR($V2012),"",OFFSET('Smelter Look-up'!$C$4,$V2012-4,0)&amp;"")</f>
        <v/>
      </c>
      <c r="S2012" s="250" t="str">
        <f t="shared" ca="1" si="93"/>
        <v/>
      </c>
      <c r="T2012" s="250" t="str">
        <f ca="1">IF(B2012="","",IF(ISERROR(MATCH($J2012,SorP!$B$1:$B$6230,0)),"",INDIRECT("'SorP'!$A$"&amp;MATCH($J2012,SorP!$B$1:$B$6230,0))))</f>
        <v/>
      </c>
      <c r="U2012" s="280"/>
      <c r="V2012" s="281" t="e">
        <f>IF(C2012="",NA(),MATCH($B2012&amp;$C2012,'Smelter Look-up'!$J:$J,0))</f>
        <v>#N/A</v>
      </c>
      <c r="W2012" s="282"/>
      <c r="X2012" s="282">
        <f t="shared" ca="1" si="94"/>
        <v>0</v>
      </c>
      <c r="Y2012" s="282"/>
      <c r="Z2012" s="282"/>
      <c r="AB2012" s="284" t="str">
        <f t="shared" si="95"/>
        <v/>
      </c>
    </row>
    <row r="2013" spans="1:28" s="283" customFormat="1" ht="20.25">
      <c r="A2013" s="235"/>
      <c r="B2013" s="236" t="str">
        <f>IF(LEN(A2013)=0,"",INDEX('Smelter Look-up'!$A:$A,MATCH($A2013,'Smelter Look-up'!$E:$E,0)))</f>
        <v/>
      </c>
      <c r="C2013" s="242" t="str">
        <f>IF(LEN(A2013)=0,"",INDEX('Smelter Look-up'!$C:$C,MATCH($A2013,'Smelter Look-up'!$E:$E,0)))</f>
        <v/>
      </c>
      <c r="D2013" s="236"/>
      <c r="E2013" s="236" t="str">
        <f ca="1">IF(ISERROR($V2013),"",OFFSET('Smelter Look-up'!$D$4,$V2013-4,0)&amp;"")</f>
        <v/>
      </c>
      <c r="F2013" s="236" t="str">
        <f ca="1">IF(ISERROR($V2013),"",OFFSET('Smelter Look-up'!$E$4,$V2013-4,0))</f>
        <v/>
      </c>
      <c r="G2013" s="236" t="str">
        <f ca="1">IF(C2013=$X$4,"Enter smelter details", IF(ISERROR($V2013),"",OFFSET('Smelter Look-up'!$F$4,$V2013-4,0)))</f>
        <v/>
      </c>
      <c r="H2013" s="237" t="str">
        <f ca="1">IF(ISERROR($V2013),"",OFFSET('Smelter Look-up'!$G$4,$V2013-4,0))</f>
        <v/>
      </c>
      <c r="I2013" s="238" t="str">
        <f ca="1">IF(ISERROR($V2013),"",OFFSET('Smelter Look-up'!$H$4,$V2013-4,0))</f>
        <v/>
      </c>
      <c r="J2013" s="238" t="str">
        <f ca="1">IF(ISERROR($V2013),"",OFFSET('Smelter Look-up'!$I$4,$V2013-4,0))</f>
        <v/>
      </c>
      <c r="K2013" s="240"/>
      <c r="L2013" s="240"/>
      <c r="M2013" s="240"/>
      <c r="N2013" s="240"/>
      <c r="O2013" s="240"/>
      <c r="P2013" s="239"/>
      <c r="Q2013" s="241"/>
      <c r="R2013" s="236" t="str">
        <f ca="1">IF(ISERROR($V2013),"",OFFSET('Smelter Look-up'!$C$4,$V2013-4,0)&amp;"")</f>
        <v/>
      </c>
      <c r="S2013" s="250" t="str">
        <f t="shared" ca="1" si="93"/>
        <v/>
      </c>
      <c r="T2013" s="250" t="str">
        <f ca="1">IF(B2013="","",IF(ISERROR(MATCH($J2013,SorP!$B$1:$B$6230,0)),"",INDIRECT("'SorP'!$A$"&amp;MATCH($J2013,SorP!$B$1:$B$6230,0))))</f>
        <v/>
      </c>
      <c r="U2013" s="280"/>
      <c r="V2013" s="281" t="e">
        <f>IF(C2013="",NA(),MATCH($B2013&amp;$C2013,'Smelter Look-up'!$J:$J,0))</f>
        <v>#N/A</v>
      </c>
      <c r="W2013" s="282"/>
      <c r="X2013" s="282">
        <f t="shared" ca="1" si="94"/>
        <v>0</v>
      </c>
      <c r="Y2013" s="282"/>
      <c r="Z2013" s="282"/>
      <c r="AB2013" s="284" t="str">
        <f t="shared" si="95"/>
        <v/>
      </c>
    </row>
    <row r="2014" spans="1:28" s="283" customFormat="1" ht="20.25">
      <c r="A2014" s="235"/>
      <c r="B2014" s="236" t="str">
        <f>IF(LEN(A2014)=0,"",INDEX('Smelter Look-up'!$A:$A,MATCH($A2014,'Smelter Look-up'!$E:$E,0)))</f>
        <v/>
      </c>
      <c r="C2014" s="242" t="str">
        <f>IF(LEN(A2014)=0,"",INDEX('Smelter Look-up'!$C:$C,MATCH($A2014,'Smelter Look-up'!$E:$E,0)))</f>
        <v/>
      </c>
      <c r="D2014" s="236"/>
      <c r="E2014" s="236" t="str">
        <f ca="1">IF(ISERROR($V2014),"",OFFSET('Smelter Look-up'!$D$4,$V2014-4,0)&amp;"")</f>
        <v/>
      </c>
      <c r="F2014" s="236" t="str">
        <f ca="1">IF(ISERROR($V2014),"",OFFSET('Smelter Look-up'!$E$4,$V2014-4,0))</f>
        <v/>
      </c>
      <c r="G2014" s="236" t="str">
        <f ca="1">IF(C2014=$X$4,"Enter smelter details", IF(ISERROR($V2014),"",OFFSET('Smelter Look-up'!$F$4,$V2014-4,0)))</f>
        <v/>
      </c>
      <c r="H2014" s="237" t="str">
        <f ca="1">IF(ISERROR($V2014),"",OFFSET('Smelter Look-up'!$G$4,$V2014-4,0))</f>
        <v/>
      </c>
      <c r="I2014" s="238" t="str">
        <f ca="1">IF(ISERROR($V2014),"",OFFSET('Smelter Look-up'!$H$4,$V2014-4,0))</f>
        <v/>
      </c>
      <c r="J2014" s="238" t="str">
        <f ca="1">IF(ISERROR($V2014),"",OFFSET('Smelter Look-up'!$I$4,$V2014-4,0))</f>
        <v/>
      </c>
      <c r="K2014" s="240"/>
      <c r="L2014" s="240"/>
      <c r="M2014" s="240"/>
      <c r="N2014" s="240"/>
      <c r="O2014" s="240"/>
      <c r="P2014" s="239"/>
      <c r="Q2014" s="241"/>
      <c r="R2014" s="236" t="str">
        <f ca="1">IF(ISERROR($V2014),"",OFFSET('Smelter Look-up'!$C$4,$V2014-4,0)&amp;"")</f>
        <v/>
      </c>
      <c r="S2014" s="250" t="str">
        <f t="shared" ca="1" si="93"/>
        <v/>
      </c>
      <c r="T2014" s="250" t="str">
        <f ca="1">IF(B2014="","",IF(ISERROR(MATCH($J2014,SorP!$B$1:$B$6230,0)),"",INDIRECT("'SorP'!$A$"&amp;MATCH($J2014,SorP!$B$1:$B$6230,0))))</f>
        <v/>
      </c>
      <c r="U2014" s="280"/>
      <c r="V2014" s="281" t="e">
        <f>IF(C2014="",NA(),MATCH($B2014&amp;$C2014,'Smelter Look-up'!$J:$J,0))</f>
        <v>#N/A</v>
      </c>
      <c r="W2014" s="282"/>
      <c r="X2014" s="282">
        <f t="shared" ca="1" si="94"/>
        <v>0</v>
      </c>
      <c r="Y2014" s="282"/>
      <c r="Z2014" s="282"/>
      <c r="AB2014" s="284" t="str">
        <f t="shared" si="95"/>
        <v/>
      </c>
    </row>
    <row r="2015" spans="1:28" s="283" customFormat="1" ht="20.25">
      <c r="A2015" s="235"/>
      <c r="B2015" s="236" t="str">
        <f>IF(LEN(A2015)=0,"",INDEX('Smelter Look-up'!$A:$A,MATCH($A2015,'Smelter Look-up'!$E:$E,0)))</f>
        <v/>
      </c>
      <c r="C2015" s="242" t="str">
        <f>IF(LEN(A2015)=0,"",INDEX('Smelter Look-up'!$C:$C,MATCH($A2015,'Smelter Look-up'!$E:$E,0)))</f>
        <v/>
      </c>
      <c r="D2015" s="236"/>
      <c r="E2015" s="236" t="str">
        <f ca="1">IF(ISERROR($V2015),"",OFFSET('Smelter Look-up'!$D$4,$V2015-4,0)&amp;"")</f>
        <v/>
      </c>
      <c r="F2015" s="236" t="str">
        <f ca="1">IF(ISERROR($V2015),"",OFFSET('Smelter Look-up'!$E$4,$V2015-4,0))</f>
        <v/>
      </c>
      <c r="G2015" s="236" t="str">
        <f ca="1">IF(C2015=$X$4,"Enter smelter details", IF(ISERROR($V2015),"",OFFSET('Smelter Look-up'!$F$4,$V2015-4,0)))</f>
        <v/>
      </c>
      <c r="H2015" s="237" t="str">
        <f ca="1">IF(ISERROR($V2015),"",OFFSET('Smelter Look-up'!$G$4,$V2015-4,0))</f>
        <v/>
      </c>
      <c r="I2015" s="238" t="str">
        <f ca="1">IF(ISERROR($V2015),"",OFFSET('Smelter Look-up'!$H$4,$V2015-4,0))</f>
        <v/>
      </c>
      <c r="J2015" s="238" t="str">
        <f ca="1">IF(ISERROR($V2015),"",OFFSET('Smelter Look-up'!$I$4,$V2015-4,0))</f>
        <v/>
      </c>
      <c r="K2015" s="240"/>
      <c r="L2015" s="240"/>
      <c r="M2015" s="240"/>
      <c r="N2015" s="240"/>
      <c r="O2015" s="240"/>
      <c r="P2015" s="239"/>
      <c r="Q2015" s="241"/>
      <c r="R2015" s="236" t="str">
        <f ca="1">IF(ISERROR($V2015),"",OFFSET('Smelter Look-up'!$C$4,$V2015-4,0)&amp;"")</f>
        <v/>
      </c>
      <c r="S2015" s="250" t="str">
        <f t="shared" ca="1" si="93"/>
        <v/>
      </c>
      <c r="T2015" s="250" t="str">
        <f ca="1">IF(B2015="","",IF(ISERROR(MATCH($J2015,SorP!$B$1:$B$6230,0)),"",INDIRECT("'SorP'!$A$"&amp;MATCH($J2015,SorP!$B$1:$B$6230,0))))</f>
        <v/>
      </c>
      <c r="U2015" s="280"/>
      <c r="V2015" s="281" t="e">
        <f>IF(C2015="",NA(),MATCH($B2015&amp;$C2015,'Smelter Look-up'!$J:$J,0))</f>
        <v>#N/A</v>
      </c>
      <c r="W2015" s="282"/>
      <c r="X2015" s="282">
        <f t="shared" ca="1" si="94"/>
        <v>0</v>
      </c>
      <c r="Y2015" s="282"/>
      <c r="Z2015" s="282"/>
      <c r="AB2015" s="284" t="str">
        <f t="shared" si="95"/>
        <v/>
      </c>
    </row>
    <row r="2016" spans="1:28" s="283" customFormat="1" ht="20.25">
      <c r="A2016" s="235"/>
      <c r="B2016" s="236" t="str">
        <f>IF(LEN(A2016)=0,"",INDEX('Smelter Look-up'!$A:$A,MATCH($A2016,'Smelter Look-up'!$E:$E,0)))</f>
        <v/>
      </c>
      <c r="C2016" s="242" t="str">
        <f>IF(LEN(A2016)=0,"",INDEX('Smelter Look-up'!$C:$C,MATCH($A2016,'Smelter Look-up'!$E:$E,0)))</f>
        <v/>
      </c>
      <c r="D2016" s="236"/>
      <c r="E2016" s="236" t="str">
        <f ca="1">IF(ISERROR($V2016),"",OFFSET('Smelter Look-up'!$D$4,$V2016-4,0)&amp;"")</f>
        <v/>
      </c>
      <c r="F2016" s="236" t="str">
        <f ca="1">IF(ISERROR($V2016),"",OFFSET('Smelter Look-up'!$E$4,$V2016-4,0))</f>
        <v/>
      </c>
      <c r="G2016" s="236" t="str">
        <f ca="1">IF(C2016=$X$4,"Enter smelter details", IF(ISERROR($V2016),"",OFFSET('Smelter Look-up'!$F$4,$V2016-4,0)))</f>
        <v/>
      </c>
      <c r="H2016" s="237" t="str">
        <f ca="1">IF(ISERROR($V2016),"",OFFSET('Smelter Look-up'!$G$4,$V2016-4,0))</f>
        <v/>
      </c>
      <c r="I2016" s="238" t="str">
        <f ca="1">IF(ISERROR($V2016),"",OFFSET('Smelter Look-up'!$H$4,$V2016-4,0))</f>
        <v/>
      </c>
      <c r="J2016" s="238" t="str">
        <f ca="1">IF(ISERROR($V2016),"",OFFSET('Smelter Look-up'!$I$4,$V2016-4,0))</f>
        <v/>
      </c>
      <c r="K2016" s="240"/>
      <c r="L2016" s="240"/>
      <c r="M2016" s="240"/>
      <c r="N2016" s="240"/>
      <c r="O2016" s="240"/>
      <c r="P2016" s="239"/>
      <c r="Q2016" s="241"/>
      <c r="R2016" s="236" t="str">
        <f ca="1">IF(ISERROR($V2016),"",OFFSET('Smelter Look-up'!$C$4,$V2016-4,0)&amp;"")</f>
        <v/>
      </c>
      <c r="S2016" s="250" t="str">
        <f t="shared" ca="1" si="93"/>
        <v/>
      </c>
      <c r="T2016" s="250" t="str">
        <f ca="1">IF(B2016="","",IF(ISERROR(MATCH($J2016,SorP!$B$1:$B$6230,0)),"",INDIRECT("'SorP'!$A$"&amp;MATCH($J2016,SorP!$B$1:$B$6230,0))))</f>
        <v/>
      </c>
      <c r="U2016" s="280"/>
      <c r="V2016" s="281" t="e">
        <f>IF(C2016="",NA(),MATCH($B2016&amp;$C2016,'Smelter Look-up'!$J:$J,0))</f>
        <v>#N/A</v>
      </c>
      <c r="W2016" s="282"/>
      <c r="X2016" s="282">
        <f t="shared" ca="1" si="94"/>
        <v>0</v>
      </c>
      <c r="Y2016" s="282"/>
      <c r="Z2016" s="282"/>
      <c r="AB2016" s="284" t="str">
        <f t="shared" si="95"/>
        <v/>
      </c>
    </row>
    <row r="2017" spans="1:28" s="283" customFormat="1" ht="20.25">
      <c r="A2017" s="235"/>
      <c r="B2017" s="236" t="str">
        <f>IF(LEN(A2017)=0,"",INDEX('Smelter Look-up'!$A:$A,MATCH($A2017,'Smelter Look-up'!$E:$E,0)))</f>
        <v/>
      </c>
      <c r="C2017" s="242" t="str">
        <f>IF(LEN(A2017)=0,"",INDEX('Smelter Look-up'!$C:$C,MATCH($A2017,'Smelter Look-up'!$E:$E,0)))</f>
        <v/>
      </c>
      <c r="D2017" s="236"/>
      <c r="E2017" s="236" t="str">
        <f ca="1">IF(ISERROR($V2017),"",OFFSET('Smelter Look-up'!$D$4,$V2017-4,0)&amp;"")</f>
        <v/>
      </c>
      <c r="F2017" s="236" t="str">
        <f ca="1">IF(ISERROR($V2017),"",OFFSET('Smelter Look-up'!$E$4,$V2017-4,0))</f>
        <v/>
      </c>
      <c r="G2017" s="236" t="str">
        <f ca="1">IF(C2017=$X$4,"Enter smelter details", IF(ISERROR($V2017),"",OFFSET('Smelter Look-up'!$F$4,$V2017-4,0)))</f>
        <v/>
      </c>
      <c r="H2017" s="237" t="str">
        <f ca="1">IF(ISERROR($V2017),"",OFFSET('Smelter Look-up'!$G$4,$V2017-4,0))</f>
        <v/>
      </c>
      <c r="I2017" s="238" t="str">
        <f ca="1">IF(ISERROR($V2017),"",OFFSET('Smelter Look-up'!$H$4,$V2017-4,0))</f>
        <v/>
      </c>
      <c r="J2017" s="238" t="str">
        <f ca="1">IF(ISERROR($V2017),"",OFFSET('Smelter Look-up'!$I$4,$V2017-4,0))</f>
        <v/>
      </c>
      <c r="K2017" s="240"/>
      <c r="L2017" s="240"/>
      <c r="M2017" s="240"/>
      <c r="N2017" s="240"/>
      <c r="O2017" s="240"/>
      <c r="P2017" s="239"/>
      <c r="Q2017" s="241"/>
      <c r="R2017" s="236" t="str">
        <f ca="1">IF(ISERROR($V2017),"",OFFSET('Smelter Look-up'!$C$4,$V2017-4,0)&amp;"")</f>
        <v/>
      </c>
      <c r="S2017" s="250" t="str">
        <f t="shared" ca="1" si="93"/>
        <v/>
      </c>
      <c r="T2017" s="250" t="str">
        <f ca="1">IF(B2017="","",IF(ISERROR(MATCH($J2017,SorP!$B$1:$B$6230,0)),"",INDIRECT("'SorP'!$A$"&amp;MATCH($J2017,SorP!$B$1:$B$6230,0))))</f>
        <v/>
      </c>
      <c r="U2017" s="280"/>
      <c r="V2017" s="281" t="e">
        <f>IF(C2017="",NA(),MATCH($B2017&amp;$C2017,'Smelter Look-up'!$J:$J,0))</f>
        <v>#N/A</v>
      </c>
      <c r="W2017" s="282"/>
      <c r="X2017" s="282">
        <f t="shared" ca="1" si="94"/>
        <v>0</v>
      </c>
      <c r="Y2017" s="282"/>
      <c r="Z2017" s="282"/>
      <c r="AB2017" s="284" t="str">
        <f t="shared" si="95"/>
        <v/>
      </c>
    </row>
    <row r="2018" spans="1:28" s="283" customFormat="1" ht="20.25">
      <c r="A2018" s="235"/>
      <c r="B2018" s="236" t="str">
        <f>IF(LEN(A2018)=0,"",INDEX('Smelter Look-up'!$A:$A,MATCH($A2018,'Smelter Look-up'!$E:$E,0)))</f>
        <v/>
      </c>
      <c r="C2018" s="242" t="str">
        <f>IF(LEN(A2018)=0,"",INDEX('Smelter Look-up'!$C:$C,MATCH($A2018,'Smelter Look-up'!$E:$E,0)))</f>
        <v/>
      </c>
      <c r="D2018" s="236"/>
      <c r="E2018" s="236" t="str">
        <f ca="1">IF(ISERROR($V2018),"",OFFSET('Smelter Look-up'!$D$4,$V2018-4,0)&amp;"")</f>
        <v/>
      </c>
      <c r="F2018" s="236" t="str">
        <f ca="1">IF(ISERROR($V2018),"",OFFSET('Smelter Look-up'!$E$4,$V2018-4,0))</f>
        <v/>
      </c>
      <c r="G2018" s="236" t="str">
        <f ca="1">IF(C2018=$X$4,"Enter smelter details", IF(ISERROR($V2018),"",OFFSET('Smelter Look-up'!$F$4,$V2018-4,0)))</f>
        <v/>
      </c>
      <c r="H2018" s="237" t="str">
        <f ca="1">IF(ISERROR($V2018),"",OFFSET('Smelter Look-up'!$G$4,$V2018-4,0))</f>
        <v/>
      </c>
      <c r="I2018" s="238" t="str">
        <f ca="1">IF(ISERROR($V2018),"",OFFSET('Smelter Look-up'!$H$4,$V2018-4,0))</f>
        <v/>
      </c>
      <c r="J2018" s="238" t="str">
        <f ca="1">IF(ISERROR($V2018),"",OFFSET('Smelter Look-up'!$I$4,$V2018-4,0))</f>
        <v/>
      </c>
      <c r="K2018" s="240"/>
      <c r="L2018" s="240"/>
      <c r="M2018" s="240"/>
      <c r="N2018" s="240"/>
      <c r="O2018" s="240"/>
      <c r="P2018" s="239"/>
      <c r="Q2018" s="241"/>
      <c r="R2018" s="236" t="str">
        <f ca="1">IF(ISERROR($V2018),"",OFFSET('Smelter Look-up'!$C$4,$V2018-4,0)&amp;"")</f>
        <v/>
      </c>
      <c r="S2018" s="250" t="str">
        <f t="shared" ca="1" si="93"/>
        <v/>
      </c>
      <c r="T2018" s="250" t="str">
        <f ca="1">IF(B2018="","",IF(ISERROR(MATCH($J2018,SorP!$B$1:$B$6230,0)),"",INDIRECT("'SorP'!$A$"&amp;MATCH($J2018,SorP!$B$1:$B$6230,0))))</f>
        <v/>
      </c>
      <c r="U2018" s="280"/>
      <c r="V2018" s="281" t="e">
        <f>IF(C2018="",NA(),MATCH($B2018&amp;$C2018,'Smelter Look-up'!$J:$J,0))</f>
        <v>#N/A</v>
      </c>
      <c r="W2018" s="282"/>
      <c r="X2018" s="282">
        <f t="shared" ca="1" si="94"/>
        <v>0</v>
      </c>
      <c r="Y2018" s="282"/>
      <c r="Z2018" s="282"/>
      <c r="AB2018" s="284" t="str">
        <f t="shared" si="95"/>
        <v/>
      </c>
    </row>
    <row r="2019" spans="1:28" s="283" customFormat="1" ht="20.25">
      <c r="A2019" s="235"/>
      <c r="B2019" s="236" t="str">
        <f>IF(LEN(A2019)=0,"",INDEX('Smelter Look-up'!$A:$A,MATCH($A2019,'Smelter Look-up'!$E:$E,0)))</f>
        <v/>
      </c>
      <c r="C2019" s="242" t="str">
        <f>IF(LEN(A2019)=0,"",INDEX('Smelter Look-up'!$C:$C,MATCH($A2019,'Smelter Look-up'!$E:$E,0)))</f>
        <v/>
      </c>
      <c r="D2019" s="236"/>
      <c r="E2019" s="236" t="str">
        <f ca="1">IF(ISERROR($V2019),"",OFFSET('Smelter Look-up'!$D$4,$V2019-4,0)&amp;"")</f>
        <v/>
      </c>
      <c r="F2019" s="236" t="str">
        <f ca="1">IF(ISERROR($V2019),"",OFFSET('Smelter Look-up'!$E$4,$V2019-4,0))</f>
        <v/>
      </c>
      <c r="G2019" s="236" t="str">
        <f ca="1">IF(C2019=$X$4,"Enter smelter details", IF(ISERROR($V2019),"",OFFSET('Smelter Look-up'!$F$4,$V2019-4,0)))</f>
        <v/>
      </c>
      <c r="H2019" s="237" t="str">
        <f ca="1">IF(ISERROR($V2019),"",OFFSET('Smelter Look-up'!$G$4,$V2019-4,0))</f>
        <v/>
      </c>
      <c r="I2019" s="238" t="str">
        <f ca="1">IF(ISERROR($V2019),"",OFFSET('Smelter Look-up'!$H$4,$V2019-4,0))</f>
        <v/>
      </c>
      <c r="J2019" s="238" t="str">
        <f ca="1">IF(ISERROR($V2019),"",OFFSET('Smelter Look-up'!$I$4,$V2019-4,0))</f>
        <v/>
      </c>
      <c r="K2019" s="240"/>
      <c r="L2019" s="240"/>
      <c r="M2019" s="240"/>
      <c r="N2019" s="240"/>
      <c r="O2019" s="240"/>
      <c r="P2019" s="239"/>
      <c r="Q2019" s="241"/>
      <c r="R2019" s="236" t="str">
        <f ca="1">IF(ISERROR($V2019),"",OFFSET('Smelter Look-up'!$C$4,$V2019-4,0)&amp;"")</f>
        <v/>
      </c>
      <c r="S2019" s="250" t="str">
        <f t="shared" ca="1" si="93"/>
        <v/>
      </c>
      <c r="T2019" s="250" t="str">
        <f ca="1">IF(B2019="","",IF(ISERROR(MATCH($J2019,SorP!$B$1:$B$6230,0)),"",INDIRECT("'SorP'!$A$"&amp;MATCH($J2019,SorP!$B$1:$B$6230,0))))</f>
        <v/>
      </c>
      <c r="U2019" s="280"/>
      <c r="V2019" s="281" t="e">
        <f>IF(C2019="",NA(),MATCH($B2019&amp;$C2019,'Smelter Look-up'!$J:$J,0))</f>
        <v>#N/A</v>
      </c>
      <c r="W2019" s="282"/>
      <c r="X2019" s="282">
        <f t="shared" ca="1" si="94"/>
        <v>0</v>
      </c>
      <c r="Y2019" s="282"/>
      <c r="Z2019" s="282"/>
      <c r="AB2019" s="284" t="str">
        <f t="shared" si="95"/>
        <v/>
      </c>
    </row>
    <row r="2020" spans="1:28" s="283" customFormat="1" ht="20.25">
      <c r="A2020" s="235"/>
      <c r="B2020" s="236" t="str">
        <f>IF(LEN(A2020)=0,"",INDEX('Smelter Look-up'!$A:$A,MATCH($A2020,'Smelter Look-up'!$E:$E,0)))</f>
        <v/>
      </c>
      <c r="C2020" s="242" t="str">
        <f>IF(LEN(A2020)=0,"",INDEX('Smelter Look-up'!$C:$C,MATCH($A2020,'Smelter Look-up'!$E:$E,0)))</f>
        <v/>
      </c>
      <c r="D2020" s="236"/>
      <c r="E2020" s="236" t="str">
        <f ca="1">IF(ISERROR($V2020),"",OFFSET('Smelter Look-up'!$D$4,$V2020-4,0)&amp;"")</f>
        <v/>
      </c>
      <c r="F2020" s="236" t="str">
        <f ca="1">IF(ISERROR($V2020),"",OFFSET('Smelter Look-up'!$E$4,$V2020-4,0))</f>
        <v/>
      </c>
      <c r="G2020" s="236" t="str">
        <f ca="1">IF(C2020=$X$4,"Enter smelter details", IF(ISERROR($V2020),"",OFFSET('Smelter Look-up'!$F$4,$V2020-4,0)))</f>
        <v/>
      </c>
      <c r="H2020" s="237" t="str">
        <f ca="1">IF(ISERROR($V2020),"",OFFSET('Smelter Look-up'!$G$4,$V2020-4,0))</f>
        <v/>
      </c>
      <c r="I2020" s="238" t="str">
        <f ca="1">IF(ISERROR($V2020),"",OFFSET('Smelter Look-up'!$H$4,$V2020-4,0))</f>
        <v/>
      </c>
      <c r="J2020" s="238" t="str">
        <f ca="1">IF(ISERROR($V2020),"",OFFSET('Smelter Look-up'!$I$4,$V2020-4,0))</f>
        <v/>
      </c>
      <c r="K2020" s="240"/>
      <c r="L2020" s="240"/>
      <c r="M2020" s="240"/>
      <c r="N2020" s="240"/>
      <c r="O2020" s="240"/>
      <c r="P2020" s="239"/>
      <c r="Q2020" s="241"/>
      <c r="R2020" s="236" t="str">
        <f ca="1">IF(ISERROR($V2020),"",OFFSET('Smelter Look-up'!$C$4,$V2020-4,0)&amp;"")</f>
        <v/>
      </c>
      <c r="S2020" s="250" t="str">
        <f t="shared" ca="1" si="93"/>
        <v/>
      </c>
      <c r="T2020" s="250" t="str">
        <f ca="1">IF(B2020="","",IF(ISERROR(MATCH($J2020,SorP!$B$1:$B$6230,0)),"",INDIRECT("'SorP'!$A$"&amp;MATCH($J2020,SorP!$B$1:$B$6230,0))))</f>
        <v/>
      </c>
      <c r="U2020" s="280"/>
      <c r="V2020" s="281" t="e">
        <f>IF(C2020="",NA(),MATCH($B2020&amp;$C2020,'Smelter Look-up'!$J:$J,0))</f>
        <v>#N/A</v>
      </c>
      <c r="W2020" s="282"/>
      <c r="X2020" s="282">
        <f t="shared" ca="1" si="94"/>
        <v>0</v>
      </c>
      <c r="Y2020" s="282"/>
      <c r="Z2020" s="282"/>
      <c r="AB2020" s="284" t="str">
        <f t="shared" si="95"/>
        <v/>
      </c>
    </row>
    <row r="2021" spans="1:28" s="283" customFormat="1" ht="20.25">
      <c r="A2021" s="235"/>
      <c r="B2021" s="236" t="str">
        <f>IF(LEN(A2021)=0,"",INDEX('Smelter Look-up'!$A:$A,MATCH($A2021,'Smelter Look-up'!$E:$E,0)))</f>
        <v/>
      </c>
      <c r="C2021" s="242" t="str">
        <f>IF(LEN(A2021)=0,"",INDEX('Smelter Look-up'!$C:$C,MATCH($A2021,'Smelter Look-up'!$E:$E,0)))</f>
        <v/>
      </c>
      <c r="D2021" s="236"/>
      <c r="E2021" s="236" t="str">
        <f ca="1">IF(ISERROR($V2021),"",OFFSET('Smelter Look-up'!$D$4,$V2021-4,0)&amp;"")</f>
        <v/>
      </c>
      <c r="F2021" s="236" t="str">
        <f ca="1">IF(ISERROR($V2021),"",OFFSET('Smelter Look-up'!$E$4,$V2021-4,0))</f>
        <v/>
      </c>
      <c r="G2021" s="236" t="str">
        <f ca="1">IF(C2021=$X$4,"Enter smelter details", IF(ISERROR($V2021),"",OFFSET('Smelter Look-up'!$F$4,$V2021-4,0)))</f>
        <v/>
      </c>
      <c r="H2021" s="237" t="str">
        <f ca="1">IF(ISERROR($V2021),"",OFFSET('Smelter Look-up'!$G$4,$V2021-4,0))</f>
        <v/>
      </c>
      <c r="I2021" s="238" t="str">
        <f ca="1">IF(ISERROR($V2021),"",OFFSET('Smelter Look-up'!$H$4,$V2021-4,0))</f>
        <v/>
      </c>
      <c r="J2021" s="238" t="str">
        <f ca="1">IF(ISERROR($V2021),"",OFFSET('Smelter Look-up'!$I$4,$V2021-4,0))</f>
        <v/>
      </c>
      <c r="K2021" s="240"/>
      <c r="L2021" s="240"/>
      <c r="M2021" s="240"/>
      <c r="N2021" s="240"/>
      <c r="O2021" s="240"/>
      <c r="P2021" s="239"/>
      <c r="Q2021" s="241"/>
      <c r="R2021" s="236" t="str">
        <f ca="1">IF(ISERROR($V2021),"",OFFSET('Smelter Look-up'!$C$4,$V2021-4,0)&amp;"")</f>
        <v/>
      </c>
      <c r="S2021" s="250" t="str">
        <f t="shared" ca="1" si="93"/>
        <v/>
      </c>
      <c r="T2021" s="250" t="str">
        <f ca="1">IF(B2021="","",IF(ISERROR(MATCH($J2021,SorP!$B$1:$B$6230,0)),"",INDIRECT("'SorP'!$A$"&amp;MATCH($J2021,SorP!$B$1:$B$6230,0))))</f>
        <v/>
      </c>
      <c r="U2021" s="280"/>
      <c r="V2021" s="281" t="e">
        <f>IF(C2021="",NA(),MATCH($B2021&amp;$C2021,'Smelter Look-up'!$J:$J,0))</f>
        <v>#N/A</v>
      </c>
      <c r="W2021" s="282"/>
      <c r="X2021" s="282">
        <f t="shared" ca="1" si="94"/>
        <v>0</v>
      </c>
      <c r="Y2021" s="282"/>
      <c r="Z2021" s="282"/>
      <c r="AB2021" s="284" t="str">
        <f t="shared" si="95"/>
        <v/>
      </c>
    </row>
    <row r="2022" spans="1:28" s="283" customFormat="1" ht="20.25">
      <c r="A2022" s="235"/>
      <c r="B2022" s="236" t="str">
        <f>IF(LEN(A2022)=0,"",INDEX('Smelter Look-up'!$A:$A,MATCH($A2022,'Smelter Look-up'!$E:$E,0)))</f>
        <v/>
      </c>
      <c r="C2022" s="242" t="str">
        <f>IF(LEN(A2022)=0,"",INDEX('Smelter Look-up'!$C:$C,MATCH($A2022,'Smelter Look-up'!$E:$E,0)))</f>
        <v/>
      </c>
      <c r="D2022" s="236"/>
      <c r="E2022" s="236" t="str">
        <f ca="1">IF(ISERROR($V2022),"",OFFSET('Smelter Look-up'!$D$4,$V2022-4,0)&amp;"")</f>
        <v/>
      </c>
      <c r="F2022" s="236" t="str">
        <f ca="1">IF(ISERROR($V2022),"",OFFSET('Smelter Look-up'!$E$4,$V2022-4,0))</f>
        <v/>
      </c>
      <c r="G2022" s="236" t="str">
        <f ca="1">IF(C2022=$X$4,"Enter smelter details", IF(ISERROR($V2022),"",OFFSET('Smelter Look-up'!$F$4,$V2022-4,0)))</f>
        <v/>
      </c>
      <c r="H2022" s="237" t="str">
        <f ca="1">IF(ISERROR($V2022),"",OFFSET('Smelter Look-up'!$G$4,$V2022-4,0))</f>
        <v/>
      </c>
      <c r="I2022" s="238" t="str">
        <f ca="1">IF(ISERROR($V2022),"",OFFSET('Smelter Look-up'!$H$4,$V2022-4,0))</f>
        <v/>
      </c>
      <c r="J2022" s="238" t="str">
        <f ca="1">IF(ISERROR($V2022),"",OFFSET('Smelter Look-up'!$I$4,$V2022-4,0))</f>
        <v/>
      </c>
      <c r="K2022" s="240"/>
      <c r="L2022" s="240"/>
      <c r="M2022" s="240"/>
      <c r="N2022" s="240"/>
      <c r="O2022" s="240"/>
      <c r="P2022" s="239"/>
      <c r="Q2022" s="241"/>
      <c r="R2022" s="236" t="str">
        <f ca="1">IF(ISERROR($V2022),"",OFFSET('Smelter Look-up'!$C$4,$V2022-4,0)&amp;"")</f>
        <v/>
      </c>
      <c r="S2022" s="250" t="str">
        <f t="shared" ca="1" si="93"/>
        <v/>
      </c>
      <c r="T2022" s="250" t="str">
        <f ca="1">IF(B2022="","",IF(ISERROR(MATCH($J2022,SorP!$B$1:$B$6230,0)),"",INDIRECT("'SorP'!$A$"&amp;MATCH($J2022,SorP!$B$1:$B$6230,0))))</f>
        <v/>
      </c>
      <c r="U2022" s="280"/>
      <c r="V2022" s="281" t="e">
        <f>IF(C2022="",NA(),MATCH($B2022&amp;$C2022,'Smelter Look-up'!$J:$J,0))</f>
        <v>#N/A</v>
      </c>
      <c r="W2022" s="282"/>
      <c r="X2022" s="282">
        <f t="shared" ca="1" si="94"/>
        <v>0</v>
      </c>
      <c r="Y2022" s="282"/>
      <c r="Z2022" s="282"/>
      <c r="AB2022" s="284" t="str">
        <f t="shared" si="95"/>
        <v/>
      </c>
    </row>
    <row r="2023" spans="1:28" s="283" customFormat="1" ht="20.25">
      <c r="A2023" s="235"/>
      <c r="B2023" s="236" t="str">
        <f>IF(LEN(A2023)=0,"",INDEX('Smelter Look-up'!$A:$A,MATCH($A2023,'Smelter Look-up'!$E:$E,0)))</f>
        <v/>
      </c>
      <c r="C2023" s="242" t="str">
        <f>IF(LEN(A2023)=0,"",INDEX('Smelter Look-up'!$C:$C,MATCH($A2023,'Smelter Look-up'!$E:$E,0)))</f>
        <v/>
      </c>
      <c r="D2023" s="236"/>
      <c r="E2023" s="236" t="str">
        <f ca="1">IF(ISERROR($V2023),"",OFFSET('Smelter Look-up'!$D$4,$V2023-4,0)&amp;"")</f>
        <v/>
      </c>
      <c r="F2023" s="236" t="str">
        <f ca="1">IF(ISERROR($V2023),"",OFFSET('Smelter Look-up'!$E$4,$V2023-4,0))</f>
        <v/>
      </c>
      <c r="G2023" s="236" t="str">
        <f ca="1">IF(C2023=$X$4,"Enter smelter details", IF(ISERROR($V2023),"",OFFSET('Smelter Look-up'!$F$4,$V2023-4,0)))</f>
        <v/>
      </c>
      <c r="H2023" s="237" t="str">
        <f ca="1">IF(ISERROR($V2023),"",OFFSET('Smelter Look-up'!$G$4,$V2023-4,0))</f>
        <v/>
      </c>
      <c r="I2023" s="238" t="str">
        <f ca="1">IF(ISERROR($V2023),"",OFFSET('Smelter Look-up'!$H$4,$V2023-4,0))</f>
        <v/>
      </c>
      <c r="J2023" s="238" t="str">
        <f ca="1">IF(ISERROR($V2023),"",OFFSET('Smelter Look-up'!$I$4,$V2023-4,0))</f>
        <v/>
      </c>
      <c r="K2023" s="240"/>
      <c r="L2023" s="240"/>
      <c r="M2023" s="240"/>
      <c r="N2023" s="240"/>
      <c r="O2023" s="240"/>
      <c r="P2023" s="239"/>
      <c r="Q2023" s="241"/>
      <c r="R2023" s="236" t="str">
        <f ca="1">IF(ISERROR($V2023),"",OFFSET('Smelter Look-up'!$C$4,$V2023-4,0)&amp;"")</f>
        <v/>
      </c>
      <c r="S2023" s="250" t="str">
        <f t="shared" ca="1" si="93"/>
        <v/>
      </c>
      <c r="T2023" s="250" t="str">
        <f ca="1">IF(B2023="","",IF(ISERROR(MATCH($J2023,SorP!$B$1:$B$6230,0)),"",INDIRECT("'SorP'!$A$"&amp;MATCH($J2023,SorP!$B$1:$B$6230,0))))</f>
        <v/>
      </c>
      <c r="U2023" s="280"/>
      <c r="V2023" s="281" t="e">
        <f>IF(C2023="",NA(),MATCH($B2023&amp;$C2023,'Smelter Look-up'!$J:$J,0))</f>
        <v>#N/A</v>
      </c>
      <c r="W2023" s="282"/>
      <c r="X2023" s="282">
        <f t="shared" ca="1" si="94"/>
        <v>0</v>
      </c>
      <c r="Y2023" s="282"/>
      <c r="Z2023" s="282"/>
      <c r="AB2023" s="284" t="str">
        <f t="shared" si="95"/>
        <v/>
      </c>
    </row>
    <row r="2024" spans="1:28" s="283" customFormat="1" ht="20.25">
      <c r="A2024" s="235"/>
      <c r="B2024" s="236" t="str">
        <f>IF(LEN(A2024)=0,"",INDEX('Smelter Look-up'!$A:$A,MATCH($A2024,'Smelter Look-up'!$E:$E,0)))</f>
        <v/>
      </c>
      <c r="C2024" s="242" t="str">
        <f>IF(LEN(A2024)=0,"",INDEX('Smelter Look-up'!$C:$C,MATCH($A2024,'Smelter Look-up'!$E:$E,0)))</f>
        <v/>
      </c>
      <c r="D2024" s="236"/>
      <c r="E2024" s="236" t="str">
        <f ca="1">IF(ISERROR($V2024),"",OFFSET('Smelter Look-up'!$D$4,$V2024-4,0)&amp;"")</f>
        <v/>
      </c>
      <c r="F2024" s="236" t="str">
        <f ca="1">IF(ISERROR($V2024),"",OFFSET('Smelter Look-up'!$E$4,$V2024-4,0))</f>
        <v/>
      </c>
      <c r="G2024" s="236" t="str">
        <f ca="1">IF(C2024=$X$4,"Enter smelter details", IF(ISERROR($V2024),"",OFFSET('Smelter Look-up'!$F$4,$V2024-4,0)))</f>
        <v/>
      </c>
      <c r="H2024" s="237" t="str">
        <f ca="1">IF(ISERROR($V2024),"",OFFSET('Smelter Look-up'!$G$4,$V2024-4,0))</f>
        <v/>
      </c>
      <c r="I2024" s="238" t="str">
        <f ca="1">IF(ISERROR($V2024),"",OFFSET('Smelter Look-up'!$H$4,$V2024-4,0))</f>
        <v/>
      </c>
      <c r="J2024" s="238" t="str">
        <f ca="1">IF(ISERROR($V2024),"",OFFSET('Smelter Look-up'!$I$4,$V2024-4,0))</f>
        <v/>
      </c>
      <c r="K2024" s="240"/>
      <c r="L2024" s="240"/>
      <c r="M2024" s="240"/>
      <c r="N2024" s="240"/>
      <c r="O2024" s="240"/>
      <c r="P2024" s="239"/>
      <c r="Q2024" s="241"/>
      <c r="R2024" s="236" t="str">
        <f ca="1">IF(ISERROR($V2024),"",OFFSET('Smelter Look-up'!$C$4,$V2024-4,0)&amp;"")</f>
        <v/>
      </c>
      <c r="S2024" s="250" t="str">
        <f t="shared" ca="1" si="93"/>
        <v/>
      </c>
      <c r="T2024" s="250" t="str">
        <f ca="1">IF(B2024="","",IF(ISERROR(MATCH($J2024,SorP!$B$1:$B$6230,0)),"",INDIRECT("'SorP'!$A$"&amp;MATCH($J2024,SorP!$B$1:$B$6230,0))))</f>
        <v/>
      </c>
      <c r="U2024" s="280"/>
      <c r="V2024" s="281" t="e">
        <f>IF(C2024="",NA(),MATCH($B2024&amp;$C2024,'Smelter Look-up'!$J:$J,0))</f>
        <v>#N/A</v>
      </c>
      <c r="W2024" s="282"/>
      <c r="X2024" s="282">
        <f t="shared" ca="1" si="94"/>
        <v>0</v>
      </c>
      <c r="Y2024" s="282"/>
      <c r="Z2024" s="282"/>
      <c r="AB2024" s="284" t="str">
        <f t="shared" si="95"/>
        <v/>
      </c>
    </row>
    <row r="2025" spans="1:28" s="283" customFormat="1" ht="20.25">
      <c r="A2025" s="235"/>
      <c r="B2025" s="236" t="str">
        <f>IF(LEN(A2025)=0,"",INDEX('Smelter Look-up'!$A:$A,MATCH($A2025,'Smelter Look-up'!$E:$E,0)))</f>
        <v/>
      </c>
      <c r="C2025" s="242" t="str">
        <f>IF(LEN(A2025)=0,"",INDEX('Smelter Look-up'!$C:$C,MATCH($A2025,'Smelter Look-up'!$E:$E,0)))</f>
        <v/>
      </c>
      <c r="D2025" s="236"/>
      <c r="E2025" s="236" t="str">
        <f ca="1">IF(ISERROR($V2025),"",OFFSET('Smelter Look-up'!$D$4,$V2025-4,0)&amp;"")</f>
        <v/>
      </c>
      <c r="F2025" s="236" t="str">
        <f ca="1">IF(ISERROR($V2025),"",OFFSET('Smelter Look-up'!$E$4,$V2025-4,0))</f>
        <v/>
      </c>
      <c r="G2025" s="236" t="str">
        <f ca="1">IF(C2025=$X$4,"Enter smelter details", IF(ISERROR($V2025),"",OFFSET('Smelter Look-up'!$F$4,$V2025-4,0)))</f>
        <v/>
      </c>
      <c r="H2025" s="237" t="str">
        <f ca="1">IF(ISERROR($V2025),"",OFFSET('Smelter Look-up'!$G$4,$V2025-4,0))</f>
        <v/>
      </c>
      <c r="I2025" s="238" t="str">
        <f ca="1">IF(ISERROR($V2025),"",OFFSET('Smelter Look-up'!$H$4,$V2025-4,0))</f>
        <v/>
      </c>
      <c r="J2025" s="238" t="str">
        <f ca="1">IF(ISERROR($V2025),"",OFFSET('Smelter Look-up'!$I$4,$V2025-4,0))</f>
        <v/>
      </c>
      <c r="K2025" s="240"/>
      <c r="L2025" s="240"/>
      <c r="M2025" s="240"/>
      <c r="N2025" s="240"/>
      <c r="O2025" s="240"/>
      <c r="P2025" s="239"/>
      <c r="Q2025" s="241"/>
      <c r="R2025" s="236" t="str">
        <f ca="1">IF(ISERROR($V2025),"",OFFSET('Smelter Look-up'!$C$4,$V2025-4,0)&amp;"")</f>
        <v/>
      </c>
      <c r="S2025" s="250" t="str">
        <f t="shared" ca="1" si="93"/>
        <v/>
      </c>
      <c r="T2025" s="250" t="str">
        <f ca="1">IF(B2025="","",IF(ISERROR(MATCH($J2025,SorP!$B$1:$B$6230,0)),"",INDIRECT("'SorP'!$A$"&amp;MATCH($J2025,SorP!$B$1:$B$6230,0))))</f>
        <v/>
      </c>
      <c r="U2025" s="280"/>
      <c r="V2025" s="281" t="e">
        <f>IF(C2025="",NA(),MATCH($B2025&amp;$C2025,'Smelter Look-up'!$J:$J,0))</f>
        <v>#N/A</v>
      </c>
      <c r="W2025" s="282"/>
      <c r="X2025" s="282">
        <f t="shared" ca="1" si="94"/>
        <v>0</v>
      </c>
      <c r="Y2025" s="282"/>
      <c r="Z2025" s="282"/>
      <c r="AB2025" s="284" t="str">
        <f t="shared" si="95"/>
        <v/>
      </c>
    </row>
    <row r="2026" spans="1:28" s="283" customFormat="1" ht="20.25">
      <c r="A2026" s="235"/>
      <c r="B2026" s="236" t="str">
        <f>IF(LEN(A2026)=0,"",INDEX('Smelter Look-up'!$A:$A,MATCH($A2026,'Smelter Look-up'!$E:$E,0)))</f>
        <v/>
      </c>
      <c r="C2026" s="242" t="str">
        <f>IF(LEN(A2026)=0,"",INDEX('Smelter Look-up'!$C:$C,MATCH($A2026,'Smelter Look-up'!$E:$E,0)))</f>
        <v/>
      </c>
      <c r="D2026" s="236"/>
      <c r="E2026" s="236" t="str">
        <f ca="1">IF(ISERROR($V2026),"",OFFSET('Smelter Look-up'!$D$4,$V2026-4,0)&amp;"")</f>
        <v/>
      </c>
      <c r="F2026" s="236" t="str">
        <f ca="1">IF(ISERROR($V2026),"",OFFSET('Smelter Look-up'!$E$4,$V2026-4,0))</f>
        <v/>
      </c>
      <c r="G2026" s="236" t="str">
        <f ca="1">IF(C2026=$X$4,"Enter smelter details", IF(ISERROR($V2026),"",OFFSET('Smelter Look-up'!$F$4,$V2026-4,0)))</f>
        <v/>
      </c>
      <c r="H2026" s="237" t="str">
        <f ca="1">IF(ISERROR($V2026),"",OFFSET('Smelter Look-up'!$G$4,$V2026-4,0))</f>
        <v/>
      </c>
      <c r="I2026" s="238" t="str">
        <f ca="1">IF(ISERROR($V2026),"",OFFSET('Smelter Look-up'!$H$4,$V2026-4,0))</f>
        <v/>
      </c>
      <c r="J2026" s="238" t="str">
        <f ca="1">IF(ISERROR($V2026),"",OFFSET('Smelter Look-up'!$I$4,$V2026-4,0))</f>
        <v/>
      </c>
      <c r="K2026" s="240"/>
      <c r="L2026" s="240"/>
      <c r="M2026" s="240"/>
      <c r="N2026" s="240"/>
      <c r="O2026" s="240"/>
      <c r="P2026" s="239"/>
      <c r="Q2026" s="241"/>
      <c r="R2026" s="236" t="str">
        <f ca="1">IF(ISERROR($V2026),"",OFFSET('Smelter Look-up'!$C$4,$V2026-4,0)&amp;"")</f>
        <v/>
      </c>
      <c r="S2026" s="250" t="str">
        <f t="shared" ca="1" si="93"/>
        <v/>
      </c>
      <c r="T2026" s="250" t="str">
        <f ca="1">IF(B2026="","",IF(ISERROR(MATCH($J2026,SorP!$B$1:$B$6230,0)),"",INDIRECT("'SorP'!$A$"&amp;MATCH($J2026,SorP!$B$1:$B$6230,0))))</f>
        <v/>
      </c>
      <c r="U2026" s="280"/>
      <c r="V2026" s="281" t="e">
        <f>IF(C2026="",NA(),MATCH($B2026&amp;$C2026,'Smelter Look-up'!$J:$J,0))</f>
        <v>#N/A</v>
      </c>
      <c r="W2026" s="282"/>
      <c r="X2026" s="282">
        <f t="shared" ca="1" si="94"/>
        <v>0</v>
      </c>
      <c r="Y2026" s="282"/>
      <c r="Z2026" s="282"/>
      <c r="AB2026" s="284" t="str">
        <f t="shared" si="95"/>
        <v/>
      </c>
    </row>
    <row r="2027" spans="1:28" s="283" customFormat="1" ht="20.25">
      <c r="A2027" s="235"/>
      <c r="B2027" s="236" t="str">
        <f>IF(LEN(A2027)=0,"",INDEX('Smelter Look-up'!$A:$A,MATCH($A2027,'Smelter Look-up'!$E:$E,0)))</f>
        <v/>
      </c>
      <c r="C2027" s="242" t="str">
        <f>IF(LEN(A2027)=0,"",INDEX('Smelter Look-up'!$C:$C,MATCH($A2027,'Smelter Look-up'!$E:$E,0)))</f>
        <v/>
      </c>
      <c r="D2027" s="236"/>
      <c r="E2027" s="236" t="str">
        <f ca="1">IF(ISERROR($V2027),"",OFFSET('Smelter Look-up'!$D$4,$V2027-4,0)&amp;"")</f>
        <v/>
      </c>
      <c r="F2027" s="236" t="str">
        <f ca="1">IF(ISERROR($V2027),"",OFFSET('Smelter Look-up'!$E$4,$V2027-4,0))</f>
        <v/>
      </c>
      <c r="G2027" s="236" t="str">
        <f ca="1">IF(C2027=$X$4,"Enter smelter details", IF(ISERROR($V2027),"",OFFSET('Smelter Look-up'!$F$4,$V2027-4,0)))</f>
        <v/>
      </c>
      <c r="H2027" s="237" t="str">
        <f ca="1">IF(ISERROR($V2027),"",OFFSET('Smelter Look-up'!$G$4,$V2027-4,0))</f>
        <v/>
      </c>
      <c r="I2027" s="238" t="str">
        <f ca="1">IF(ISERROR($V2027),"",OFFSET('Smelter Look-up'!$H$4,$V2027-4,0))</f>
        <v/>
      </c>
      <c r="J2027" s="238" t="str">
        <f ca="1">IF(ISERROR($V2027),"",OFFSET('Smelter Look-up'!$I$4,$V2027-4,0))</f>
        <v/>
      </c>
      <c r="K2027" s="240"/>
      <c r="L2027" s="240"/>
      <c r="M2027" s="240"/>
      <c r="N2027" s="240"/>
      <c r="O2027" s="240"/>
      <c r="P2027" s="239"/>
      <c r="Q2027" s="241"/>
      <c r="R2027" s="236" t="str">
        <f ca="1">IF(ISERROR($V2027),"",OFFSET('Smelter Look-up'!$C$4,$V2027-4,0)&amp;"")</f>
        <v/>
      </c>
      <c r="S2027" s="250" t="str">
        <f t="shared" ca="1" si="93"/>
        <v/>
      </c>
      <c r="T2027" s="250" t="str">
        <f ca="1">IF(B2027="","",IF(ISERROR(MATCH($J2027,SorP!$B$1:$B$6230,0)),"",INDIRECT("'SorP'!$A$"&amp;MATCH($J2027,SorP!$B$1:$B$6230,0))))</f>
        <v/>
      </c>
      <c r="U2027" s="280"/>
      <c r="V2027" s="281" t="e">
        <f>IF(C2027="",NA(),MATCH($B2027&amp;$C2027,'Smelter Look-up'!$J:$J,0))</f>
        <v>#N/A</v>
      </c>
      <c r="W2027" s="282"/>
      <c r="X2027" s="282">
        <f t="shared" ca="1" si="94"/>
        <v>0</v>
      </c>
      <c r="Y2027" s="282"/>
      <c r="Z2027" s="282"/>
      <c r="AB2027" s="284" t="str">
        <f t="shared" si="95"/>
        <v/>
      </c>
    </row>
    <row r="2028" spans="1:28" s="283" customFormat="1" ht="20.25">
      <c r="A2028" s="235"/>
      <c r="B2028" s="236" t="str">
        <f>IF(LEN(A2028)=0,"",INDEX('Smelter Look-up'!$A:$A,MATCH($A2028,'Smelter Look-up'!$E:$E,0)))</f>
        <v/>
      </c>
      <c r="C2028" s="242" t="str">
        <f>IF(LEN(A2028)=0,"",INDEX('Smelter Look-up'!$C:$C,MATCH($A2028,'Smelter Look-up'!$E:$E,0)))</f>
        <v/>
      </c>
      <c r="D2028" s="236"/>
      <c r="E2028" s="236" t="str">
        <f ca="1">IF(ISERROR($V2028),"",OFFSET('Smelter Look-up'!$D$4,$V2028-4,0)&amp;"")</f>
        <v/>
      </c>
      <c r="F2028" s="236" t="str">
        <f ca="1">IF(ISERROR($V2028),"",OFFSET('Smelter Look-up'!$E$4,$V2028-4,0))</f>
        <v/>
      </c>
      <c r="G2028" s="236" t="str">
        <f ca="1">IF(C2028=$X$4,"Enter smelter details", IF(ISERROR($V2028),"",OFFSET('Smelter Look-up'!$F$4,$V2028-4,0)))</f>
        <v/>
      </c>
      <c r="H2028" s="237" t="str">
        <f ca="1">IF(ISERROR($V2028),"",OFFSET('Smelter Look-up'!$G$4,$V2028-4,0))</f>
        <v/>
      </c>
      <c r="I2028" s="238" t="str">
        <f ca="1">IF(ISERROR($V2028),"",OFFSET('Smelter Look-up'!$H$4,$V2028-4,0))</f>
        <v/>
      </c>
      <c r="J2028" s="238" t="str">
        <f ca="1">IF(ISERROR($V2028),"",OFFSET('Smelter Look-up'!$I$4,$V2028-4,0))</f>
        <v/>
      </c>
      <c r="K2028" s="240"/>
      <c r="L2028" s="240"/>
      <c r="M2028" s="240"/>
      <c r="N2028" s="240"/>
      <c r="O2028" s="240"/>
      <c r="P2028" s="239"/>
      <c r="Q2028" s="241"/>
      <c r="R2028" s="236" t="str">
        <f ca="1">IF(ISERROR($V2028),"",OFFSET('Smelter Look-up'!$C$4,$V2028-4,0)&amp;"")</f>
        <v/>
      </c>
      <c r="S2028" s="250" t="str">
        <f t="shared" ca="1" si="93"/>
        <v/>
      </c>
      <c r="T2028" s="250" t="str">
        <f ca="1">IF(B2028="","",IF(ISERROR(MATCH($J2028,SorP!$B$1:$B$6230,0)),"",INDIRECT("'SorP'!$A$"&amp;MATCH($J2028,SorP!$B$1:$B$6230,0))))</f>
        <v/>
      </c>
      <c r="U2028" s="280"/>
      <c r="V2028" s="281" t="e">
        <f>IF(C2028="",NA(),MATCH($B2028&amp;$C2028,'Smelter Look-up'!$J:$J,0))</f>
        <v>#N/A</v>
      </c>
      <c r="W2028" s="282"/>
      <c r="X2028" s="282">
        <f t="shared" ca="1" si="94"/>
        <v>0</v>
      </c>
      <c r="Y2028" s="282"/>
      <c r="Z2028" s="282"/>
      <c r="AB2028" s="284" t="str">
        <f t="shared" si="95"/>
        <v/>
      </c>
    </row>
    <row r="2029" spans="1:28" s="283" customFormat="1" ht="20.25">
      <c r="A2029" s="235"/>
      <c r="B2029" s="236" t="str">
        <f>IF(LEN(A2029)=0,"",INDEX('Smelter Look-up'!$A:$A,MATCH($A2029,'Smelter Look-up'!$E:$E,0)))</f>
        <v/>
      </c>
      <c r="C2029" s="242" t="str">
        <f>IF(LEN(A2029)=0,"",INDEX('Smelter Look-up'!$C:$C,MATCH($A2029,'Smelter Look-up'!$E:$E,0)))</f>
        <v/>
      </c>
      <c r="D2029" s="236"/>
      <c r="E2029" s="236" t="str">
        <f ca="1">IF(ISERROR($V2029),"",OFFSET('Smelter Look-up'!$D$4,$V2029-4,0)&amp;"")</f>
        <v/>
      </c>
      <c r="F2029" s="236" t="str">
        <f ca="1">IF(ISERROR($V2029),"",OFFSET('Smelter Look-up'!$E$4,$V2029-4,0))</f>
        <v/>
      </c>
      <c r="G2029" s="236" t="str">
        <f ca="1">IF(C2029=$X$4,"Enter smelter details", IF(ISERROR($V2029),"",OFFSET('Smelter Look-up'!$F$4,$V2029-4,0)))</f>
        <v/>
      </c>
      <c r="H2029" s="237" t="str">
        <f ca="1">IF(ISERROR($V2029),"",OFFSET('Smelter Look-up'!$G$4,$V2029-4,0))</f>
        <v/>
      </c>
      <c r="I2029" s="238" t="str">
        <f ca="1">IF(ISERROR($V2029),"",OFFSET('Smelter Look-up'!$H$4,$V2029-4,0))</f>
        <v/>
      </c>
      <c r="J2029" s="238" t="str">
        <f ca="1">IF(ISERROR($V2029),"",OFFSET('Smelter Look-up'!$I$4,$V2029-4,0))</f>
        <v/>
      </c>
      <c r="K2029" s="240"/>
      <c r="L2029" s="240"/>
      <c r="M2029" s="240"/>
      <c r="N2029" s="240"/>
      <c r="O2029" s="240"/>
      <c r="P2029" s="239"/>
      <c r="Q2029" s="241"/>
      <c r="R2029" s="236" t="str">
        <f ca="1">IF(ISERROR($V2029),"",OFFSET('Smelter Look-up'!$C$4,$V2029-4,0)&amp;"")</f>
        <v/>
      </c>
      <c r="S2029" s="250" t="str">
        <f t="shared" ca="1" si="93"/>
        <v/>
      </c>
      <c r="T2029" s="250" t="str">
        <f ca="1">IF(B2029="","",IF(ISERROR(MATCH($J2029,SorP!$B$1:$B$6230,0)),"",INDIRECT("'SorP'!$A$"&amp;MATCH($J2029,SorP!$B$1:$B$6230,0))))</f>
        <v/>
      </c>
      <c r="U2029" s="280"/>
      <c r="V2029" s="281" t="e">
        <f>IF(C2029="",NA(),MATCH($B2029&amp;$C2029,'Smelter Look-up'!$J:$J,0))</f>
        <v>#N/A</v>
      </c>
      <c r="W2029" s="282"/>
      <c r="X2029" s="282">
        <f t="shared" ca="1" si="94"/>
        <v>0</v>
      </c>
      <c r="Y2029" s="282"/>
      <c r="Z2029" s="282"/>
      <c r="AB2029" s="284" t="str">
        <f t="shared" si="95"/>
        <v/>
      </c>
    </row>
    <row r="2030" spans="1:28" s="283" customFormat="1" ht="20.25">
      <c r="A2030" s="235"/>
      <c r="B2030" s="236" t="str">
        <f>IF(LEN(A2030)=0,"",INDEX('Smelter Look-up'!$A:$A,MATCH($A2030,'Smelter Look-up'!$E:$E,0)))</f>
        <v/>
      </c>
      <c r="C2030" s="242" t="str">
        <f>IF(LEN(A2030)=0,"",INDEX('Smelter Look-up'!$C:$C,MATCH($A2030,'Smelter Look-up'!$E:$E,0)))</f>
        <v/>
      </c>
      <c r="D2030" s="236"/>
      <c r="E2030" s="236" t="str">
        <f ca="1">IF(ISERROR($V2030),"",OFFSET('Smelter Look-up'!$D$4,$V2030-4,0)&amp;"")</f>
        <v/>
      </c>
      <c r="F2030" s="236" t="str">
        <f ca="1">IF(ISERROR($V2030),"",OFFSET('Smelter Look-up'!$E$4,$V2030-4,0))</f>
        <v/>
      </c>
      <c r="G2030" s="236" t="str">
        <f ca="1">IF(C2030=$X$4,"Enter smelter details", IF(ISERROR($V2030),"",OFFSET('Smelter Look-up'!$F$4,$V2030-4,0)))</f>
        <v/>
      </c>
      <c r="H2030" s="237" t="str">
        <f ca="1">IF(ISERROR($V2030),"",OFFSET('Smelter Look-up'!$G$4,$V2030-4,0))</f>
        <v/>
      </c>
      <c r="I2030" s="238" t="str">
        <f ca="1">IF(ISERROR($V2030),"",OFFSET('Smelter Look-up'!$H$4,$V2030-4,0))</f>
        <v/>
      </c>
      <c r="J2030" s="238" t="str">
        <f ca="1">IF(ISERROR($V2030),"",OFFSET('Smelter Look-up'!$I$4,$V2030-4,0))</f>
        <v/>
      </c>
      <c r="K2030" s="240"/>
      <c r="L2030" s="240"/>
      <c r="M2030" s="240"/>
      <c r="N2030" s="240"/>
      <c r="O2030" s="240"/>
      <c r="P2030" s="239"/>
      <c r="Q2030" s="241"/>
      <c r="R2030" s="236" t="str">
        <f ca="1">IF(ISERROR($V2030),"",OFFSET('Smelter Look-up'!$C$4,$V2030-4,0)&amp;"")</f>
        <v/>
      </c>
      <c r="S2030" s="250" t="str">
        <f t="shared" ca="1" si="93"/>
        <v/>
      </c>
      <c r="T2030" s="250" t="str">
        <f ca="1">IF(B2030="","",IF(ISERROR(MATCH($J2030,SorP!$B$1:$B$6230,0)),"",INDIRECT("'SorP'!$A$"&amp;MATCH($J2030,SorP!$B$1:$B$6230,0))))</f>
        <v/>
      </c>
      <c r="U2030" s="280"/>
      <c r="V2030" s="281" t="e">
        <f>IF(C2030="",NA(),MATCH($B2030&amp;$C2030,'Smelter Look-up'!$J:$J,0))</f>
        <v>#N/A</v>
      </c>
      <c r="W2030" s="282"/>
      <c r="X2030" s="282">
        <f t="shared" ca="1" si="94"/>
        <v>0</v>
      </c>
      <c r="Y2030" s="282"/>
      <c r="Z2030" s="282"/>
      <c r="AB2030" s="284" t="str">
        <f t="shared" si="95"/>
        <v/>
      </c>
    </row>
    <row r="2031" spans="1:28" s="283" customFormat="1" ht="20.25">
      <c r="A2031" s="235"/>
      <c r="B2031" s="236" t="str">
        <f>IF(LEN(A2031)=0,"",INDEX('Smelter Look-up'!$A:$A,MATCH($A2031,'Smelter Look-up'!$E:$E,0)))</f>
        <v/>
      </c>
      <c r="C2031" s="242" t="str">
        <f>IF(LEN(A2031)=0,"",INDEX('Smelter Look-up'!$C:$C,MATCH($A2031,'Smelter Look-up'!$E:$E,0)))</f>
        <v/>
      </c>
      <c r="D2031" s="236"/>
      <c r="E2031" s="236" t="str">
        <f ca="1">IF(ISERROR($V2031),"",OFFSET('Smelter Look-up'!$D$4,$V2031-4,0)&amp;"")</f>
        <v/>
      </c>
      <c r="F2031" s="236" t="str">
        <f ca="1">IF(ISERROR($V2031),"",OFFSET('Smelter Look-up'!$E$4,$V2031-4,0))</f>
        <v/>
      </c>
      <c r="G2031" s="236" t="str">
        <f ca="1">IF(C2031=$X$4,"Enter smelter details", IF(ISERROR($V2031),"",OFFSET('Smelter Look-up'!$F$4,$V2031-4,0)))</f>
        <v/>
      </c>
      <c r="H2031" s="237" t="str">
        <f ca="1">IF(ISERROR($V2031),"",OFFSET('Smelter Look-up'!$G$4,$V2031-4,0))</f>
        <v/>
      </c>
      <c r="I2031" s="238" t="str">
        <f ca="1">IF(ISERROR($V2031),"",OFFSET('Smelter Look-up'!$H$4,$V2031-4,0))</f>
        <v/>
      </c>
      <c r="J2031" s="238" t="str">
        <f ca="1">IF(ISERROR($V2031),"",OFFSET('Smelter Look-up'!$I$4,$V2031-4,0))</f>
        <v/>
      </c>
      <c r="K2031" s="240"/>
      <c r="L2031" s="240"/>
      <c r="M2031" s="240"/>
      <c r="N2031" s="240"/>
      <c r="O2031" s="240"/>
      <c r="P2031" s="239"/>
      <c r="Q2031" s="241"/>
      <c r="R2031" s="236" t="str">
        <f ca="1">IF(ISERROR($V2031),"",OFFSET('Smelter Look-up'!$C$4,$V2031-4,0)&amp;"")</f>
        <v/>
      </c>
      <c r="S2031" s="250" t="str">
        <f t="shared" ca="1" si="93"/>
        <v/>
      </c>
      <c r="T2031" s="250" t="str">
        <f ca="1">IF(B2031="","",IF(ISERROR(MATCH($J2031,SorP!$B$1:$B$6230,0)),"",INDIRECT("'SorP'!$A$"&amp;MATCH($J2031,SorP!$B$1:$B$6230,0))))</f>
        <v/>
      </c>
      <c r="U2031" s="280"/>
      <c r="V2031" s="281" t="e">
        <f>IF(C2031="",NA(),MATCH($B2031&amp;$C2031,'Smelter Look-up'!$J:$J,0))</f>
        <v>#N/A</v>
      </c>
      <c r="W2031" s="282"/>
      <c r="X2031" s="282">
        <f t="shared" ca="1" si="94"/>
        <v>0</v>
      </c>
      <c r="Y2031" s="282"/>
      <c r="Z2031" s="282"/>
      <c r="AB2031" s="284" t="str">
        <f t="shared" si="95"/>
        <v/>
      </c>
    </row>
    <row r="2032" spans="1:28" s="283" customFormat="1" ht="20.25">
      <c r="A2032" s="235"/>
      <c r="B2032" s="236" t="str">
        <f>IF(LEN(A2032)=0,"",INDEX('Smelter Look-up'!$A:$A,MATCH($A2032,'Smelter Look-up'!$E:$E,0)))</f>
        <v/>
      </c>
      <c r="C2032" s="242" t="str">
        <f>IF(LEN(A2032)=0,"",INDEX('Smelter Look-up'!$C:$C,MATCH($A2032,'Smelter Look-up'!$E:$E,0)))</f>
        <v/>
      </c>
      <c r="D2032" s="236"/>
      <c r="E2032" s="236" t="str">
        <f ca="1">IF(ISERROR($V2032),"",OFFSET('Smelter Look-up'!$D$4,$V2032-4,0)&amp;"")</f>
        <v/>
      </c>
      <c r="F2032" s="236" t="str">
        <f ca="1">IF(ISERROR($V2032),"",OFFSET('Smelter Look-up'!$E$4,$V2032-4,0))</f>
        <v/>
      </c>
      <c r="G2032" s="236" t="str">
        <f ca="1">IF(C2032=$X$4,"Enter smelter details", IF(ISERROR($V2032),"",OFFSET('Smelter Look-up'!$F$4,$V2032-4,0)))</f>
        <v/>
      </c>
      <c r="H2032" s="237" t="str">
        <f ca="1">IF(ISERROR($V2032),"",OFFSET('Smelter Look-up'!$G$4,$V2032-4,0))</f>
        <v/>
      </c>
      <c r="I2032" s="238" t="str">
        <f ca="1">IF(ISERROR($V2032),"",OFFSET('Smelter Look-up'!$H$4,$V2032-4,0))</f>
        <v/>
      </c>
      <c r="J2032" s="238" t="str">
        <f ca="1">IF(ISERROR($V2032),"",OFFSET('Smelter Look-up'!$I$4,$V2032-4,0))</f>
        <v/>
      </c>
      <c r="K2032" s="240"/>
      <c r="L2032" s="240"/>
      <c r="M2032" s="240"/>
      <c r="N2032" s="240"/>
      <c r="O2032" s="240"/>
      <c r="P2032" s="239"/>
      <c r="Q2032" s="241"/>
      <c r="R2032" s="236" t="str">
        <f ca="1">IF(ISERROR($V2032),"",OFFSET('Smelter Look-up'!$C$4,$V2032-4,0)&amp;"")</f>
        <v/>
      </c>
      <c r="S2032" s="250" t="str">
        <f t="shared" ca="1" si="93"/>
        <v/>
      </c>
      <c r="T2032" s="250" t="str">
        <f ca="1">IF(B2032="","",IF(ISERROR(MATCH($J2032,SorP!$B$1:$B$6230,0)),"",INDIRECT("'SorP'!$A$"&amp;MATCH($J2032,SorP!$B$1:$B$6230,0))))</f>
        <v/>
      </c>
      <c r="U2032" s="280"/>
      <c r="V2032" s="281" t="e">
        <f>IF(C2032="",NA(),MATCH($B2032&amp;$C2032,'Smelter Look-up'!$J:$J,0))</f>
        <v>#N/A</v>
      </c>
      <c r="W2032" s="282"/>
      <c r="X2032" s="282">
        <f t="shared" ca="1" si="94"/>
        <v>0</v>
      </c>
      <c r="Y2032" s="282"/>
      <c r="Z2032" s="282"/>
      <c r="AB2032" s="284" t="str">
        <f t="shared" si="95"/>
        <v/>
      </c>
    </row>
    <row r="2033" spans="1:28" s="283" customFormat="1" ht="20.25">
      <c r="A2033" s="235"/>
      <c r="B2033" s="236" t="str">
        <f>IF(LEN(A2033)=0,"",INDEX('Smelter Look-up'!$A:$A,MATCH($A2033,'Smelter Look-up'!$E:$E,0)))</f>
        <v/>
      </c>
      <c r="C2033" s="242" t="str">
        <f>IF(LEN(A2033)=0,"",INDEX('Smelter Look-up'!$C:$C,MATCH($A2033,'Smelter Look-up'!$E:$E,0)))</f>
        <v/>
      </c>
      <c r="D2033" s="236"/>
      <c r="E2033" s="236" t="str">
        <f ca="1">IF(ISERROR($V2033),"",OFFSET('Smelter Look-up'!$D$4,$V2033-4,0)&amp;"")</f>
        <v/>
      </c>
      <c r="F2033" s="236" t="str">
        <f ca="1">IF(ISERROR($V2033),"",OFFSET('Smelter Look-up'!$E$4,$V2033-4,0))</f>
        <v/>
      </c>
      <c r="G2033" s="236" t="str">
        <f ca="1">IF(C2033=$X$4,"Enter smelter details", IF(ISERROR($V2033),"",OFFSET('Smelter Look-up'!$F$4,$V2033-4,0)))</f>
        <v/>
      </c>
      <c r="H2033" s="237" t="str">
        <f ca="1">IF(ISERROR($V2033),"",OFFSET('Smelter Look-up'!$G$4,$V2033-4,0))</f>
        <v/>
      </c>
      <c r="I2033" s="238" t="str">
        <f ca="1">IF(ISERROR($V2033),"",OFFSET('Smelter Look-up'!$H$4,$V2033-4,0))</f>
        <v/>
      </c>
      <c r="J2033" s="238" t="str">
        <f ca="1">IF(ISERROR($V2033),"",OFFSET('Smelter Look-up'!$I$4,$V2033-4,0))</f>
        <v/>
      </c>
      <c r="K2033" s="240"/>
      <c r="L2033" s="240"/>
      <c r="M2033" s="240"/>
      <c r="N2033" s="240"/>
      <c r="O2033" s="240"/>
      <c r="P2033" s="239"/>
      <c r="Q2033" s="241"/>
      <c r="R2033" s="236" t="str">
        <f ca="1">IF(ISERROR($V2033),"",OFFSET('Smelter Look-up'!$C$4,$V2033-4,0)&amp;"")</f>
        <v/>
      </c>
      <c r="S2033" s="250" t="str">
        <f t="shared" ca="1" si="93"/>
        <v/>
      </c>
      <c r="T2033" s="250" t="str">
        <f ca="1">IF(B2033="","",IF(ISERROR(MATCH($J2033,SorP!$B$1:$B$6230,0)),"",INDIRECT("'SorP'!$A$"&amp;MATCH($J2033,SorP!$B$1:$B$6230,0))))</f>
        <v/>
      </c>
      <c r="U2033" s="280"/>
      <c r="V2033" s="281" t="e">
        <f>IF(C2033="",NA(),MATCH($B2033&amp;$C2033,'Smelter Look-up'!$J:$J,0))</f>
        <v>#N/A</v>
      </c>
      <c r="W2033" s="282"/>
      <c r="X2033" s="282">
        <f t="shared" ca="1" si="94"/>
        <v>0</v>
      </c>
      <c r="Y2033" s="282"/>
      <c r="Z2033" s="282"/>
      <c r="AB2033" s="284" t="str">
        <f t="shared" si="95"/>
        <v/>
      </c>
    </row>
    <row r="2034" spans="1:28" s="283" customFormat="1" ht="20.25">
      <c r="A2034" s="235"/>
      <c r="B2034" s="236" t="str">
        <f>IF(LEN(A2034)=0,"",INDEX('Smelter Look-up'!$A:$A,MATCH($A2034,'Smelter Look-up'!$E:$E,0)))</f>
        <v/>
      </c>
      <c r="C2034" s="242" t="str">
        <f>IF(LEN(A2034)=0,"",INDEX('Smelter Look-up'!$C:$C,MATCH($A2034,'Smelter Look-up'!$E:$E,0)))</f>
        <v/>
      </c>
      <c r="D2034" s="236"/>
      <c r="E2034" s="236" t="str">
        <f ca="1">IF(ISERROR($V2034),"",OFFSET('Smelter Look-up'!$D$4,$V2034-4,0)&amp;"")</f>
        <v/>
      </c>
      <c r="F2034" s="236" t="str">
        <f ca="1">IF(ISERROR($V2034),"",OFFSET('Smelter Look-up'!$E$4,$V2034-4,0))</f>
        <v/>
      </c>
      <c r="G2034" s="236" t="str">
        <f ca="1">IF(C2034=$X$4,"Enter smelter details", IF(ISERROR($V2034),"",OFFSET('Smelter Look-up'!$F$4,$V2034-4,0)))</f>
        <v/>
      </c>
      <c r="H2034" s="237" t="str">
        <f ca="1">IF(ISERROR($V2034),"",OFFSET('Smelter Look-up'!$G$4,$V2034-4,0))</f>
        <v/>
      </c>
      <c r="I2034" s="238" t="str">
        <f ca="1">IF(ISERROR($V2034),"",OFFSET('Smelter Look-up'!$H$4,$V2034-4,0))</f>
        <v/>
      </c>
      <c r="J2034" s="238" t="str">
        <f ca="1">IF(ISERROR($V2034),"",OFFSET('Smelter Look-up'!$I$4,$V2034-4,0))</f>
        <v/>
      </c>
      <c r="K2034" s="240"/>
      <c r="L2034" s="240"/>
      <c r="M2034" s="240"/>
      <c r="N2034" s="240"/>
      <c r="O2034" s="240"/>
      <c r="P2034" s="239"/>
      <c r="Q2034" s="241"/>
      <c r="R2034" s="236" t="str">
        <f ca="1">IF(ISERROR($V2034),"",OFFSET('Smelter Look-up'!$C$4,$V2034-4,0)&amp;"")</f>
        <v/>
      </c>
      <c r="S2034" s="250" t="str">
        <f t="shared" ca="1" si="93"/>
        <v/>
      </c>
      <c r="T2034" s="250" t="str">
        <f ca="1">IF(B2034="","",IF(ISERROR(MATCH($J2034,SorP!$B$1:$B$6230,0)),"",INDIRECT("'SorP'!$A$"&amp;MATCH($J2034,SorP!$B$1:$B$6230,0))))</f>
        <v/>
      </c>
      <c r="U2034" s="280"/>
      <c r="V2034" s="281" t="e">
        <f>IF(C2034="",NA(),MATCH($B2034&amp;$C2034,'Smelter Look-up'!$J:$J,0))</f>
        <v>#N/A</v>
      </c>
      <c r="W2034" s="282"/>
      <c r="X2034" s="282">
        <f t="shared" ca="1" si="94"/>
        <v>0</v>
      </c>
      <c r="Y2034" s="282"/>
      <c r="Z2034" s="282"/>
      <c r="AB2034" s="284" t="str">
        <f t="shared" si="95"/>
        <v/>
      </c>
    </row>
    <row r="2035" spans="1:28" s="283" customFormat="1" ht="20.25">
      <c r="A2035" s="235"/>
      <c r="B2035" s="236" t="str">
        <f>IF(LEN(A2035)=0,"",INDEX('Smelter Look-up'!$A:$A,MATCH($A2035,'Smelter Look-up'!$E:$E,0)))</f>
        <v/>
      </c>
      <c r="C2035" s="242" t="str">
        <f>IF(LEN(A2035)=0,"",INDEX('Smelter Look-up'!$C:$C,MATCH($A2035,'Smelter Look-up'!$E:$E,0)))</f>
        <v/>
      </c>
      <c r="D2035" s="236"/>
      <c r="E2035" s="236" t="str">
        <f ca="1">IF(ISERROR($V2035),"",OFFSET('Smelter Look-up'!$D$4,$V2035-4,0)&amp;"")</f>
        <v/>
      </c>
      <c r="F2035" s="236" t="str">
        <f ca="1">IF(ISERROR($V2035),"",OFFSET('Smelter Look-up'!$E$4,$V2035-4,0))</f>
        <v/>
      </c>
      <c r="G2035" s="236" t="str">
        <f ca="1">IF(C2035=$X$4,"Enter smelter details", IF(ISERROR($V2035),"",OFFSET('Smelter Look-up'!$F$4,$V2035-4,0)))</f>
        <v/>
      </c>
      <c r="H2035" s="237" t="str">
        <f ca="1">IF(ISERROR($V2035),"",OFFSET('Smelter Look-up'!$G$4,$V2035-4,0))</f>
        <v/>
      </c>
      <c r="I2035" s="238" t="str">
        <f ca="1">IF(ISERROR($V2035),"",OFFSET('Smelter Look-up'!$H$4,$V2035-4,0))</f>
        <v/>
      </c>
      <c r="J2035" s="238" t="str">
        <f ca="1">IF(ISERROR($V2035),"",OFFSET('Smelter Look-up'!$I$4,$V2035-4,0))</f>
        <v/>
      </c>
      <c r="K2035" s="240"/>
      <c r="L2035" s="240"/>
      <c r="M2035" s="240"/>
      <c r="N2035" s="240"/>
      <c r="O2035" s="240"/>
      <c r="P2035" s="239"/>
      <c r="Q2035" s="241"/>
      <c r="R2035" s="236" t="str">
        <f ca="1">IF(ISERROR($V2035),"",OFFSET('Smelter Look-up'!$C$4,$V2035-4,0)&amp;"")</f>
        <v/>
      </c>
      <c r="S2035" s="250" t="str">
        <f t="shared" ca="1" si="93"/>
        <v/>
      </c>
      <c r="T2035" s="250" t="str">
        <f ca="1">IF(B2035="","",IF(ISERROR(MATCH($J2035,SorP!$B$1:$B$6230,0)),"",INDIRECT("'SorP'!$A$"&amp;MATCH($J2035,SorP!$B$1:$B$6230,0))))</f>
        <v/>
      </c>
      <c r="U2035" s="280"/>
      <c r="V2035" s="281" t="e">
        <f>IF(C2035="",NA(),MATCH($B2035&amp;$C2035,'Smelter Look-up'!$J:$J,0))</f>
        <v>#N/A</v>
      </c>
      <c r="W2035" s="282"/>
      <c r="X2035" s="282">
        <f t="shared" ca="1" si="94"/>
        <v>0</v>
      </c>
      <c r="Y2035" s="282"/>
      <c r="Z2035" s="282"/>
      <c r="AB2035" s="284" t="str">
        <f t="shared" si="95"/>
        <v/>
      </c>
    </row>
    <row r="2036" spans="1:28" s="283" customFormat="1" ht="20.25">
      <c r="A2036" s="235"/>
      <c r="B2036" s="236" t="str">
        <f>IF(LEN(A2036)=0,"",INDEX('Smelter Look-up'!$A:$A,MATCH($A2036,'Smelter Look-up'!$E:$E,0)))</f>
        <v/>
      </c>
      <c r="C2036" s="242" t="str">
        <f>IF(LEN(A2036)=0,"",INDEX('Smelter Look-up'!$C:$C,MATCH($A2036,'Smelter Look-up'!$E:$E,0)))</f>
        <v/>
      </c>
      <c r="D2036" s="236"/>
      <c r="E2036" s="236" t="str">
        <f ca="1">IF(ISERROR($V2036),"",OFFSET('Smelter Look-up'!$D$4,$V2036-4,0)&amp;"")</f>
        <v/>
      </c>
      <c r="F2036" s="236" t="str">
        <f ca="1">IF(ISERROR($V2036),"",OFFSET('Smelter Look-up'!$E$4,$V2036-4,0))</f>
        <v/>
      </c>
      <c r="G2036" s="236" t="str">
        <f ca="1">IF(C2036=$X$4,"Enter smelter details", IF(ISERROR($V2036),"",OFFSET('Smelter Look-up'!$F$4,$V2036-4,0)))</f>
        <v/>
      </c>
      <c r="H2036" s="237" t="str">
        <f ca="1">IF(ISERROR($V2036),"",OFFSET('Smelter Look-up'!$G$4,$V2036-4,0))</f>
        <v/>
      </c>
      <c r="I2036" s="238" t="str">
        <f ca="1">IF(ISERROR($V2036),"",OFFSET('Smelter Look-up'!$H$4,$V2036-4,0))</f>
        <v/>
      </c>
      <c r="J2036" s="238" t="str">
        <f ca="1">IF(ISERROR($V2036),"",OFFSET('Smelter Look-up'!$I$4,$V2036-4,0))</f>
        <v/>
      </c>
      <c r="K2036" s="240"/>
      <c r="L2036" s="240"/>
      <c r="M2036" s="240"/>
      <c r="N2036" s="240"/>
      <c r="O2036" s="240"/>
      <c r="P2036" s="239"/>
      <c r="Q2036" s="241"/>
      <c r="R2036" s="236" t="str">
        <f ca="1">IF(ISERROR($V2036),"",OFFSET('Smelter Look-up'!$C$4,$V2036-4,0)&amp;"")</f>
        <v/>
      </c>
      <c r="S2036" s="250" t="str">
        <f t="shared" ca="1" si="93"/>
        <v/>
      </c>
      <c r="T2036" s="250" t="str">
        <f ca="1">IF(B2036="","",IF(ISERROR(MATCH($J2036,SorP!$B$1:$B$6230,0)),"",INDIRECT("'SorP'!$A$"&amp;MATCH($J2036,SorP!$B$1:$B$6230,0))))</f>
        <v/>
      </c>
      <c r="U2036" s="280"/>
      <c r="V2036" s="281" t="e">
        <f>IF(C2036="",NA(),MATCH($B2036&amp;$C2036,'Smelter Look-up'!$J:$J,0))</f>
        <v>#N/A</v>
      </c>
      <c r="W2036" s="282"/>
      <c r="X2036" s="282">
        <f t="shared" ca="1" si="94"/>
        <v>0</v>
      </c>
      <c r="Y2036" s="282"/>
      <c r="Z2036" s="282"/>
      <c r="AB2036" s="284" t="str">
        <f t="shared" si="95"/>
        <v/>
      </c>
    </row>
    <row r="2037" spans="1:28" s="283" customFormat="1" ht="20.25">
      <c r="A2037" s="235"/>
      <c r="B2037" s="236" t="str">
        <f>IF(LEN(A2037)=0,"",INDEX('Smelter Look-up'!$A:$A,MATCH($A2037,'Smelter Look-up'!$E:$E,0)))</f>
        <v/>
      </c>
      <c r="C2037" s="242" t="str">
        <f>IF(LEN(A2037)=0,"",INDEX('Smelter Look-up'!$C:$C,MATCH($A2037,'Smelter Look-up'!$E:$E,0)))</f>
        <v/>
      </c>
      <c r="D2037" s="236"/>
      <c r="E2037" s="236" t="str">
        <f ca="1">IF(ISERROR($V2037),"",OFFSET('Smelter Look-up'!$D$4,$V2037-4,0)&amp;"")</f>
        <v/>
      </c>
      <c r="F2037" s="236" t="str">
        <f ca="1">IF(ISERROR($V2037),"",OFFSET('Smelter Look-up'!$E$4,$V2037-4,0))</f>
        <v/>
      </c>
      <c r="G2037" s="236" t="str">
        <f ca="1">IF(C2037=$X$4,"Enter smelter details", IF(ISERROR($V2037),"",OFFSET('Smelter Look-up'!$F$4,$V2037-4,0)))</f>
        <v/>
      </c>
      <c r="H2037" s="237" t="str">
        <f ca="1">IF(ISERROR($V2037),"",OFFSET('Smelter Look-up'!$G$4,$V2037-4,0))</f>
        <v/>
      </c>
      <c r="I2037" s="238" t="str">
        <f ca="1">IF(ISERROR($V2037),"",OFFSET('Smelter Look-up'!$H$4,$V2037-4,0))</f>
        <v/>
      </c>
      <c r="J2037" s="238" t="str">
        <f ca="1">IF(ISERROR($V2037),"",OFFSET('Smelter Look-up'!$I$4,$V2037-4,0))</f>
        <v/>
      </c>
      <c r="K2037" s="240"/>
      <c r="L2037" s="240"/>
      <c r="M2037" s="240"/>
      <c r="N2037" s="240"/>
      <c r="O2037" s="240"/>
      <c r="P2037" s="239"/>
      <c r="Q2037" s="241"/>
      <c r="R2037" s="236" t="str">
        <f ca="1">IF(ISERROR($V2037),"",OFFSET('Smelter Look-up'!$C$4,$V2037-4,0)&amp;"")</f>
        <v/>
      </c>
      <c r="S2037" s="250" t="str">
        <f t="shared" ca="1" si="93"/>
        <v/>
      </c>
      <c r="T2037" s="250" t="str">
        <f ca="1">IF(B2037="","",IF(ISERROR(MATCH($J2037,SorP!$B$1:$B$6230,0)),"",INDIRECT("'SorP'!$A$"&amp;MATCH($J2037,SorP!$B$1:$B$6230,0))))</f>
        <v/>
      </c>
      <c r="U2037" s="280"/>
      <c r="V2037" s="281" t="e">
        <f>IF(C2037="",NA(),MATCH($B2037&amp;$C2037,'Smelter Look-up'!$J:$J,0))</f>
        <v>#N/A</v>
      </c>
      <c r="W2037" s="282"/>
      <c r="X2037" s="282">
        <f t="shared" ca="1" si="94"/>
        <v>0</v>
      </c>
      <c r="Y2037" s="282"/>
      <c r="Z2037" s="282"/>
      <c r="AB2037" s="284" t="str">
        <f t="shared" si="95"/>
        <v/>
      </c>
    </row>
    <row r="2038" spans="1:28" s="283" customFormat="1" ht="20.25">
      <c r="A2038" s="235"/>
      <c r="B2038" s="236" t="str">
        <f>IF(LEN(A2038)=0,"",INDEX('Smelter Look-up'!$A:$A,MATCH($A2038,'Smelter Look-up'!$E:$E,0)))</f>
        <v/>
      </c>
      <c r="C2038" s="242" t="str">
        <f>IF(LEN(A2038)=0,"",INDEX('Smelter Look-up'!$C:$C,MATCH($A2038,'Smelter Look-up'!$E:$E,0)))</f>
        <v/>
      </c>
      <c r="D2038" s="236"/>
      <c r="E2038" s="236" t="str">
        <f ca="1">IF(ISERROR($V2038),"",OFFSET('Smelter Look-up'!$D$4,$V2038-4,0)&amp;"")</f>
        <v/>
      </c>
      <c r="F2038" s="236" t="str">
        <f ca="1">IF(ISERROR($V2038),"",OFFSET('Smelter Look-up'!$E$4,$V2038-4,0))</f>
        <v/>
      </c>
      <c r="G2038" s="236" t="str">
        <f ca="1">IF(C2038=$X$4,"Enter smelter details", IF(ISERROR($V2038),"",OFFSET('Smelter Look-up'!$F$4,$V2038-4,0)))</f>
        <v/>
      </c>
      <c r="H2038" s="237" t="str">
        <f ca="1">IF(ISERROR($V2038),"",OFFSET('Smelter Look-up'!$G$4,$V2038-4,0))</f>
        <v/>
      </c>
      <c r="I2038" s="238" t="str">
        <f ca="1">IF(ISERROR($V2038),"",OFFSET('Smelter Look-up'!$H$4,$V2038-4,0))</f>
        <v/>
      </c>
      <c r="J2038" s="238" t="str">
        <f ca="1">IF(ISERROR($V2038),"",OFFSET('Smelter Look-up'!$I$4,$V2038-4,0))</f>
        <v/>
      </c>
      <c r="K2038" s="240"/>
      <c r="L2038" s="240"/>
      <c r="M2038" s="240"/>
      <c r="N2038" s="240"/>
      <c r="O2038" s="240"/>
      <c r="P2038" s="239"/>
      <c r="Q2038" s="241"/>
      <c r="R2038" s="236" t="str">
        <f ca="1">IF(ISERROR($V2038),"",OFFSET('Smelter Look-up'!$C$4,$V2038-4,0)&amp;"")</f>
        <v/>
      </c>
      <c r="S2038" s="250" t="str">
        <f t="shared" ca="1" si="93"/>
        <v/>
      </c>
      <c r="T2038" s="250" t="str">
        <f ca="1">IF(B2038="","",IF(ISERROR(MATCH($J2038,SorP!$B$1:$B$6230,0)),"",INDIRECT("'SorP'!$A$"&amp;MATCH($J2038,SorP!$B$1:$B$6230,0))))</f>
        <v/>
      </c>
      <c r="U2038" s="280"/>
      <c r="V2038" s="281" t="e">
        <f>IF(C2038="",NA(),MATCH($B2038&amp;$C2038,'Smelter Look-up'!$J:$J,0))</f>
        <v>#N/A</v>
      </c>
      <c r="W2038" s="282"/>
      <c r="X2038" s="282">
        <f t="shared" ca="1" si="94"/>
        <v>0</v>
      </c>
      <c r="Y2038" s="282"/>
      <c r="Z2038" s="282"/>
      <c r="AB2038" s="284" t="str">
        <f t="shared" si="95"/>
        <v/>
      </c>
    </row>
    <row r="2039" spans="1:28" s="283" customFormat="1" ht="20.25">
      <c r="A2039" s="235"/>
      <c r="B2039" s="236" t="str">
        <f>IF(LEN(A2039)=0,"",INDEX('Smelter Look-up'!$A:$A,MATCH($A2039,'Smelter Look-up'!$E:$E,0)))</f>
        <v/>
      </c>
      <c r="C2039" s="242" t="str">
        <f>IF(LEN(A2039)=0,"",INDEX('Smelter Look-up'!$C:$C,MATCH($A2039,'Smelter Look-up'!$E:$E,0)))</f>
        <v/>
      </c>
      <c r="D2039" s="236"/>
      <c r="E2039" s="236" t="str">
        <f ca="1">IF(ISERROR($V2039),"",OFFSET('Smelter Look-up'!$D$4,$V2039-4,0)&amp;"")</f>
        <v/>
      </c>
      <c r="F2039" s="236" t="str">
        <f ca="1">IF(ISERROR($V2039),"",OFFSET('Smelter Look-up'!$E$4,$V2039-4,0))</f>
        <v/>
      </c>
      <c r="G2039" s="236" t="str">
        <f ca="1">IF(C2039=$X$4,"Enter smelter details", IF(ISERROR($V2039),"",OFFSET('Smelter Look-up'!$F$4,$V2039-4,0)))</f>
        <v/>
      </c>
      <c r="H2039" s="237" t="str">
        <f ca="1">IF(ISERROR($V2039),"",OFFSET('Smelter Look-up'!$G$4,$V2039-4,0))</f>
        <v/>
      </c>
      <c r="I2039" s="238" t="str">
        <f ca="1">IF(ISERROR($V2039),"",OFFSET('Smelter Look-up'!$H$4,$V2039-4,0))</f>
        <v/>
      </c>
      <c r="J2039" s="238" t="str">
        <f ca="1">IF(ISERROR($V2039),"",OFFSET('Smelter Look-up'!$I$4,$V2039-4,0))</f>
        <v/>
      </c>
      <c r="K2039" s="240"/>
      <c r="L2039" s="240"/>
      <c r="M2039" s="240"/>
      <c r="N2039" s="240"/>
      <c r="O2039" s="240"/>
      <c r="P2039" s="239"/>
      <c r="Q2039" s="241"/>
      <c r="R2039" s="236" t="str">
        <f ca="1">IF(ISERROR($V2039),"",OFFSET('Smelter Look-up'!$C$4,$V2039-4,0)&amp;"")</f>
        <v/>
      </c>
      <c r="S2039" s="250" t="str">
        <f t="shared" ca="1" si="93"/>
        <v/>
      </c>
      <c r="T2039" s="250" t="str">
        <f ca="1">IF(B2039="","",IF(ISERROR(MATCH($J2039,SorP!$B$1:$B$6230,0)),"",INDIRECT("'SorP'!$A$"&amp;MATCH($J2039,SorP!$B$1:$B$6230,0))))</f>
        <v/>
      </c>
      <c r="U2039" s="280"/>
      <c r="V2039" s="281" t="e">
        <f>IF(C2039="",NA(),MATCH($B2039&amp;$C2039,'Smelter Look-up'!$J:$J,0))</f>
        <v>#N/A</v>
      </c>
      <c r="W2039" s="282"/>
      <c r="X2039" s="282">
        <f t="shared" ca="1" si="94"/>
        <v>0</v>
      </c>
      <c r="Y2039" s="282"/>
      <c r="Z2039" s="282"/>
      <c r="AB2039" s="284" t="str">
        <f t="shared" si="95"/>
        <v/>
      </c>
    </row>
    <row r="2040" spans="1:28" s="283" customFormat="1" ht="20.25">
      <c r="A2040" s="235"/>
      <c r="B2040" s="236" t="str">
        <f>IF(LEN(A2040)=0,"",INDEX('Smelter Look-up'!$A:$A,MATCH($A2040,'Smelter Look-up'!$E:$E,0)))</f>
        <v/>
      </c>
      <c r="C2040" s="242" t="str">
        <f>IF(LEN(A2040)=0,"",INDEX('Smelter Look-up'!$C:$C,MATCH($A2040,'Smelter Look-up'!$E:$E,0)))</f>
        <v/>
      </c>
      <c r="D2040" s="236"/>
      <c r="E2040" s="236" t="str">
        <f ca="1">IF(ISERROR($V2040),"",OFFSET('Smelter Look-up'!$D$4,$V2040-4,0)&amp;"")</f>
        <v/>
      </c>
      <c r="F2040" s="236" t="str">
        <f ca="1">IF(ISERROR($V2040),"",OFFSET('Smelter Look-up'!$E$4,$V2040-4,0))</f>
        <v/>
      </c>
      <c r="G2040" s="236" t="str">
        <f ca="1">IF(C2040=$X$4,"Enter smelter details", IF(ISERROR($V2040),"",OFFSET('Smelter Look-up'!$F$4,$V2040-4,0)))</f>
        <v/>
      </c>
      <c r="H2040" s="237" t="str">
        <f ca="1">IF(ISERROR($V2040),"",OFFSET('Smelter Look-up'!$G$4,$V2040-4,0))</f>
        <v/>
      </c>
      <c r="I2040" s="238" t="str">
        <f ca="1">IF(ISERROR($V2040),"",OFFSET('Smelter Look-up'!$H$4,$V2040-4,0))</f>
        <v/>
      </c>
      <c r="J2040" s="238" t="str">
        <f ca="1">IF(ISERROR($V2040),"",OFFSET('Smelter Look-up'!$I$4,$V2040-4,0))</f>
        <v/>
      </c>
      <c r="K2040" s="240"/>
      <c r="L2040" s="240"/>
      <c r="M2040" s="240"/>
      <c r="N2040" s="240"/>
      <c r="O2040" s="240"/>
      <c r="P2040" s="239"/>
      <c r="Q2040" s="241"/>
      <c r="R2040" s="236" t="str">
        <f ca="1">IF(ISERROR($V2040),"",OFFSET('Smelter Look-up'!$C$4,$V2040-4,0)&amp;"")</f>
        <v/>
      </c>
      <c r="S2040" s="250" t="str">
        <f t="shared" ca="1" si="93"/>
        <v/>
      </c>
      <c r="T2040" s="250" t="str">
        <f ca="1">IF(B2040="","",IF(ISERROR(MATCH($J2040,SorP!$B$1:$B$6230,0)),"",INDIRECT("'SorP'!$A$"&amp;MATCH($J2040,SorP!$B$1:$B$6230,0))))</f>
        <v/>
      </c>
      <c r="U2040" s="280"/>
      <c r="V2040" s="281" t="e">
        <f>IF(C2040="",NA(),MATCH($B2040&amp;$C2040,'Smelter Look-up'!$J:$J,0))</f>
        <v>#N/A</v>
      </c>
      <c r="W2040" s="282"/>
      <c r="X2040" s="282">
        <f t="shared" ca="1" si="94"/>
        <v>0</v>
      </c>
      <c r="Y2040" s="282"/>
      <c r="Z2040" s="282"/>
      <c r="AB2040" s="284" t="str">
        <f t="shared" si="95"/>
        <v/>
      </c>
    </row>
    <row r="2041" spans="1:28" s="283" customFormat="1" ht="20.25">
      <c r="A2041" s="235"/>
      <c r="B2041" s="236" t="str">
        <f>IF(LEN(A2041)=0,"",INDEX('Smelter Look-up'!$A:$A,MATCH($A2041,'Smelter Look-up'!$E:$E,0)))</f>
        <v/>
      </c>
      <c r="C2041" s="242" t="str">
        <f>IF(LEN(A2041)=0,"",INDEX('Smelter Look-up'!$C:$C,MATCH($A2041,'Smelter Look-up'!$E:$E,0)))</f>
        <v/>
      </c>
      <c r="D2041" s="236"/>
      <c r="E2041" s="236" t="str">
        <f ca="1">IF(ISERROR($V2041),"",OFFSET('Smelter Look-up'!$D$4,$V2041-4,0)&amp;"")</f>
        <v/>
      </c>
      <c r="F2041" s="236" t="str">
        <f ca="1">IF(ISERROR($V2041),"",OFFSET('Smelter Look-up'!$E$4,$V2041-4,0))</f>
        <v/>
      </c>
      <c r="G2041" s="236" t="str">
        <f ca="1">IF(C2041=$X$4,"Enter smelter details", IF(ISERROR($V2041),"",OFFSET('Smelter Look-up'!$F$4,$V2041-4,0)))</f>
        <v/>
      </c>
      <c r="H2041" s="237" t="str">
        <f ca="1">IF(ISERROR($V2041),"",OFFSET('Smelter Look-up'!$G$4,$V2041-4,0))</f>
        <v/>
      </c>
      <c r="I2041" s="238" t="str">
        <f ca="1">IF(ISERROR($V2041),"",OFFSET('Smelter Look-up'!$H$4,$V2041-4,0))</f>
        <v/>
      </c>
      <c r="J2041" s="238" t="str">
        <f ca="1">IF(ISERROR($V2041),"",OFFSET('Smelter Look-up'!$I$4,$V2041-4,0))</f>
        <v/>
      </c>
      <c r="K2041" s="240"/>
      <c r="L2041" s="240"/>
      <c r="M2041" s="240"/>
      <c r="N2041" s="240"/>
      <c r="O2041" s="240"/>
      <c r="P2041" s="239"/>
      <c r="Q2041" s="241"/>
      <c r="R2041" s="236" t="str">
        <f ca="1">IF(ISERROR($V2041),"",OFFSET('Smelter Look-up'!$C$4,$V2041-4,0)&amp;"")</f>
        <v/>
      </c>
      <c r="S2041" s="250" t="str">
        <f t="shared" ca="1" si="93"/>
        <v/>
      </c>
      <c r="T2041" s="250" t="str">
        <f ca="1">IF(B2041="","",IF(ISERROR(MATCH($J2041,SorP!$B$1:$B$6230,0)),"",INDIRECT("'SorP'!$A$"&amp;MATCH($J2041,SorP!$B$1:$B$6230,0))))</f>
        <v/>
      </c>
      <c r="U2041" s="280"/>
      <c r="V2041" s="281" t="e">
        <f>IF(C2041="",NA(),MATCH($B2041&amp;$C2041,'Smelter Look-up'!$J:$J,0))</f>
        <v>#N/A</v>
      </c>
      <c r="W2041" s="282"/>
      <c r="X2041" s="282">
        <f t="shared" ca="1" si="94"/>
        <v>0</v>
      </c>
      <c r="Y2041" s="282"/>
      <c r="Z2041" s="282"/>
      <c r="AB2041" s="284" t="str">
        <f t="shared" si="95"/>
        <v/>
      </c>
    </row>
    <row r="2042" spans="1:28" s="283" customFormat="1" ht="20.25">
      <c r="A2042" s="235"/>
      <c r="B2042" s="236" t="str">
        <f>IF(LEN(A2042)=0,"",INDEX('Smelter Look-up'!$A:$A,MATCH($A2042,'Smelter Look-up'!$E:$E,0)))</f>
        <v/>
      </c>
      <c r="C2042" s="242" t="str">
        <f>IF(LEN(A2042)=0,"",INDEX('Smelter Look-up'!$C:$C,MATCH($A2042,'Smelter Look-up'!$E:$E,0)))</f>
        <v/>
      </c>
      <c r="D2042" s="236"/>
      <c r="E2042" s="236" t="str">
        <f ca="1">IF(ISERROR($V2042),"",OFFSET('Smelter Look-up'!$D$4,$V2042-4,0)&amp;"")</f>
        <v/>
      </c>
      <c r="F2042" s="236" t="str">
        <f ca="1">IF(ISERROR($V2042),"",OFFSET('Smelter Look-up'!$E$4,$V2042-4,0))</f>
        <v/>
      </c>
      <c r="G2042" s="236" t="str">
        <f ca="1">IF(C2042=$X$4,"Enter smelter details", IF(ISERROR($V2042),"",OFFSET('Smelter Look-up'!$F$4,$V2042-4,0)))</f>
        <v/>
      </c>
      <c r="H2042" s="237" t="str">
        <f ca="1">IF(ISERROR($V2042),"",OFFSET('Smelter Look-up'!$G$4,$V2042-4,0))</f>
        <v/>
      </c>
      <c r="I2042" s="238" t="str">
        <f ca="1">IF(ISERROR($V2042),"",OFFSET('Smelter Look-up'!$H$4,$V2042-4,0))</f>
        <v/>
      </c>
      <c r="J2042" s="238" t="str">
        <f ca="1">IF(ISERROR($V2042),"",OFFSET('Smelter Look-up'!$I$4,$V2042-4,0))</f>
        <v/>
      </c>
      <c r="K2042" s="240"/>
      <c r="L2042" s="240"/>
      <c r="M2042" s="240"/>
      <c r="N2042" s="240"/>
      <c r="O2042" s="240"/>
      <c r="P2042" s="239"/>
      <c r="Q2042" s="241"/>
      <c r="R2042" s="236" t="str">
        <f ca="1">IF(ISERROR($V2042),"",OFFSET('Smelter Look-up'!$C$4,$V2042-4,0)&amp;"")</f>
        <v/>
      </c>
      <c r="S2042" s="250" t="str">
        <f t="shared" ca="1" si="93"/>
        <v/>
      </c>
      <c r="T2042" s="250" t="str">
        <f ca="1">IF(B2042="","",IF(ISERROR(MATCH($J2042,SorP!$B$1:$B$6230,0)),"",INDIRECT("'SorP'!$A$"&amp;MATCH($J2042,SorP!$B$1:$B$6230,0))))</f>
        <v/>
      </c>
      <c r="U2042" s="280"/>
      <c r="V2042" s="281" t="e">
        <f>IF(C2042="",NA(),MATCH($B2042&amp;$C2042,'Smelter Look-up'!$J:$J,0))</f>
        <v>#N/A</v>
      </c>
      <c r="W2042" s="282"/>
      <c r="X2042" s="282">
        <f t="shared" ca="1" si="94"/>
        <v>0</v>
      </c>
      <c r="Y2042" s="282"/>
      <c r="Z2042" s="282"/>
      <c r="AB2042" s="284" t="str">
        <f t="shared" si="95"/>
        <v/>
      </c>
    </row>
    <row r="2043" spans="1:28" s="283" customFormat="1" ht="20.25">
      <c r="A2043" s="235"/>
      <c r="B2043" s="236" t="str">
        <f>IF(LEN(A2043)=0,"",INDEX('Smelter Look-up'!$A:$A,MATCH($A2043,'Smelter Look-up'!$E:$E,0)))</f>
        <v/>
      </c>
      <c r="C2043" s="242" t="str">
        <f>IF(LEN(A2043)=0,"",INDEX('Smelter Look-up'!$C:$C,MATCH($A2043,'Smelter Look-up'!$E:$E,0)))</f>
        <v/>
      </c>
      <c r="D2043" s="236"/>
      <c r="E2043" s="236" t="str">
        <f ca="1">IF(ISERROR($V2043),"",OFFSET('Smelter Look-up'!$D$4,$V2043-4,0)&amp;"")</f>
        <v/>
      </c>
      <c r="F2043" s="236" t="str">
        <f ca="1">IF(ISERROR($V2043),"",OFFSET('Smelter Look-up'!$E$4,$V2043-4,0))</f>
        <v/>
      </c>
      <c r="G2043" s="236" t="str">
        <f ca="1">IF(C2043=$X$4,"Enter smelter details", IF(ISERROR($V2043),"",OFFSET('Smelter Look-up'!$F$4,$V2043-4,0)))</f>
        <v/>
      </c>
      <c r="H2043" s="237" t="str">
        <f ca="1">IF(ISERROR($V2043),"",OFFSET('Smelter Look-up'!$G$4,$V2043-4,0))</f>
        <v/>
      </c>
      <c r="I2043" s="238" t="str">
        <f ca="1">IF(ISERROR($V2043),"",OFFSET('Smelter Look-up'!$H$4,$V2043-4,0))</f>
        <v/>
      </c>
      <c r="J2043" s="238" t="str">
        <f ca="1">IF(ISERROR($V2043),"",OFFSET('Smelter Look-up'!$I$4,$V2043-4,0))</f>
        <v/>
      </c>
      <c r="K2043" s="240"/>
      <c r="L2043" s="240"/>
      <c r="M2043" s="240"/>
      <c r="N2043" s="240"/>
      <c r="O2043" s="240"/>
      <c r="P2043" s="239"/>
      <c r="Q2043" s="241"/>
      <c r="R2043" s="236" t="str">
        <f ca="1">IF(ISERROR($V2043),"",OFFSET('Smelter Look-up'!$C$4,$V2043-4,0)&amp;"")</f>
        <v/>
      </c>
      <c r="S2043" s="250" t="str">
        <f t="shared" ref="S2043:S2106" ca="1" si="96">IF(B2043="","",IF(ISERROR(MATCH($E2043,CL,0)),"Unknown",INDIRECT("'C'!$A$"&amp;MATCH($E2043,CL,0)+1)))</f>
        <v/>
      </c>
      <c r="T2043" s="250" t="str">
        <f ca="1">IF(B2043="","",IF(ISERROR(MATCH($J2043,SorP!$B$1:$B$6230,0)),"",INDIRECT("'SorP'!$A$"&amp;MATCH($J2043,SorP!$B$1:$B$6230,0))))</f>
        <v/>
      </c>
      <c r="U2043" s="280"/>
      <c r="V2043" s="281" t="e">
        <f>IF(C2043="",NA(),MATCH($B2043&amp;$C2043,'Smelter Look-up'!$J:$J,0))</f>
        <v>#N/A</v>
      </c>
      <c r="W2043" s="282"/>
      <c r="X2043" s="282">
        <f t="shared" ref="X2043:X2106" ca="1" si="97">IF(AND(C2043="Smelter not listed",OR(LEN(D2043)=0,LEN(E2043)=0)),1,0)</f>
        <v>0</v>
      </c>
      <c r="Y2043" s="282"/>
      <c r="Z2043" s="282"/>
      <c r="AB2043" s="284" t="str">
        <f t="shared" ref="AB2043:AB2106" si="98">B2043&amp;C2043</f>
        <v/>
      </c>
    </row>
    <row r="2044" spans="1:28" s="283" customFormat="1" ht="20.25">
      <c r="A2044" s="235"/>
      <c r="B2044" s="236" t="str">
        <f>IF(LEN(A2044)=0,"",INDEX('Smelter Look-up'!$A:$A,MATCH($A2044,'Smelter Look-up'!$E:$E,0)))</f>
        <v/>
      </c>
      <c r="C2044" s="242" t="str">
        <f>IF(LEN(A2044)=0,"",INDEX('Smelter Look-up'!$C:$C,MATCH($A2044,'Smelter Look-up'!$E:$E,0)))</f>
        <v/>
      </c>
      <c r="D2044" s="236"/>
      <c r="E2044" s="236" t="str">
        <f ca="1">IF(ISERROR($V2044),"",OFFSET('Smelter Look-up'!$D$4,$V2044-4,0)&amp;"")</f>
        <v/>
      </c>
      <c r="F2044" s="236" t="str">
        <f ca="1">IF(ISERROR($V2044),"",OFFSET('Smelter Look-up'!$E$4,$V2044-4,0))</f>
        <v/>
      </c>
      <c r="G2044" s="236" t="str">
        <f ca="1">IF(C2044=$X$4,"Enter smelter details", IF(ISERROR($V2044),"",OFFSET('Smelter Look-up'!$F$4,$V2044-4,0)))</f>
        <v/>
      </c>
      <c r="H2044" s="237" t="str">
        <f ca="1">IF(ISERROR($V2044),"",OFFSET('Smelter Look-up'!$G$4,$V2044-4,0))</f>
        <v/>
      </c>
      <c r="I2044" s="238" t="str">
        <f ca="1">IF(ISERROR($V2044),"",OFFSET('Smelter Look-up'!$H$4,$V2044-4,0))</f>
        <v/>
      </c>
      <c r="J2044" s="238" t="str">
        <f ca="1">IF(ISERROR($V2044),"",OFFSET('Smelter Look-up'!$I$4,$V2044-4,0))</f>
        <v/>
      </c>
      <c r="K2044" s="240"/>
      <c r="L2044" s="240"/>
      <c r="M2044" s="240"/>
      <c r="N2044" s="240"/>
      <c r="O2044" s="240"/>
      <c r="P2044" s="239"/>
      <c r="Q2044" s="241"/>
      <c r="R2044" s="236" t="str">
        <f ca="1">IF(ISERROR($V2044),"",OFFSET('Smelter Look-up'!$C$4,$V2044-4,0)&amp;"")</f>
        <v/>
      </c>
      <c r="S2044" s="250" t="str">
        <f t="shared" ca="1" si="96"/>
        <v/>
      </c>
      <c r="T2044" s="250" t="str">
        <f ca="1">IF(B2044="","",IF(ISERROR(MATCH($J2044,SorP!$B$1:$B$6230,0)),"",INDIRECT("'SorP'!$A$"&amp;MATCH($J2044,SorP!$B$1:$B$6230,0))))</f>
        <v/>
      </c>
      <c r="U2044" s="280"/>
      <c r="V2044" s="281" t="e">
        <f>IF(C2044="",NA(),MATCH($B2044&amp;$C2044,'Smelter Look-up'!$J:$J,0))</f>
        <v>#N/A</v>
      </c>
      <c r="W2044" s="282"/>
      <c r="X2044" s="282">
        <f t="shared" ca="1" si="97"/>
        <v>0</v>
      </c>
      <c r="Y2044" s="282"/>
      <c r="Z2044" s="282"/>
      <c r="AB2044" s="284" t="str">
        <f t="shared" si="98"/>
        <v/>
      </c>
    </row>
    <row r="2045" spans="1:28" s="283" customFormat="1" ht="20.25">
      <c r="A2045" s="235"/>
      <c r="B2045" s="236" t="str">
        <f>IF(LEN(A2045)=0,"",INDEX('Smelter Look-up'!$A:$A,MATCH($A2045,'Smelter Look-up'!$E:$E,0)))</f>
        <v/>
      </c>
      <c r="C2045" s="242" t="str">
        <f>IF(LEN(A2045)=0,"",INDEX('Smelter Look-up'!$C:$C,MATCH($A2045,'Smelter Look-up'!$E:$E,0)))</f>
        <v/>
      </c>
      <c r="D2045" s="236"/>
      <c r="E2045" s="236" t="str">
        <f ca="1">IF(ISERROR($V2045),"",OFFSET('Smelter Look-up'!$D$4,$V2045-4,0)&amp;"")</f>
        <v/>
      </c>
      <c r="F2045" s="236" t="str">
        <f ca="1">IF(ISERROR($V2045),"",OFFSET('Smelter Look-up'!$E$4,$V2045-4,0))</f>
        <v/>
      </c>
      <c r="G2045" s="236" t="str">
        <f ca="1">IF(C2045=$X$4,"Enter smelter details", IF(ISERROR($V2045),"",OFFSET('Smelter Look-up'!$F$4,$V2045-4,0)))</f>
        <v/>
      </c>
      <c r="H2045" s="237" t="str">
        <f ca="1">IF(ISERROR($V2045),"",OFFSET('Smelter Look-up'!$G$4,$V2045-4,0))</f>
        <v/>
      </c>
      <c r="I2045" s="238" t="str">
        <f ca="1">IF(ISERROR($V2045),"",OFFSET('Smelter Look-up'!$H$4,$V2045-4,0))</f>
        <v/>
      </c>
      <c r="J2045" s="238" t="str">
        <f ca="1">IF(ISERROR($V2045),"",OFFSET('Smelter Look-up'!$I$4,$V2045-4,0))</f>
        <v/>
      </c>
      <c r="K2045" s="240"/>
      <c r="L2045" s="240"/>
      <c r="M2045" s="240"/>
      <c r="N2045" s="240"/>
      <c r="O2045" s="240"/>
      <c r="P2045" s="239"/>
      <c r="Q2045" s="241"/>
      <c r="R2045" s="236" t="str">
        <f ca="1">IF(ISERROR($V2045),"",OFFSET('Smelter Look-up'!$C$4,$V2045-4,0)&amp;"")</f>
        <v/>
      </c>
      <c r="S2045" s="250" t="str">
        <f t="shared" ca="1" si="96"/>
        <v/>
      </c>
      <c r="T2045" s="250" t="str">
        <f ca="1">IF(B2045="","",IF(ISERROR(MATCH($J2045,SorP!$B$1:$B$6230,0)),"",INDIRECT("'SorP'!$A$"&amp;MATCH($J2045,SorP!$B$1:$B$6230,0))))</f>
        <v/>
      </c>
      <c r="U2045" s="280"/>
      <c r="V2045" s="281" t="e">
        <f>IF(C2045="",NA(),MATCH($B2045&amp;$C2045,'Smelter Look-up'!$J:$J,0))</f>
        <v>#N/A</v>
      </c>
      <c r="W2045" s="282"/>
      <c r="X2045" s="282">
        <f t="shared" ca="1" si="97"/>
        <v>0</v>
      </c>
      <c r="Y2045" s="282"/>
      <c r="Z2045" s="282"/>
      <c r="AB2045" s="284" t="str">
        <f t="shared" si="98"/>
        <v/>
      </c>
    </row>
    <row r="2046" spans="1:28" s="283" customFormat="1" ht="20.25">
      <c r="A2046" s="235"/>
      <c r="B2046" s="236" t="str">
        <f>IF(LEN(A2046)=0,"",INDEX('Smelter Look-up'!$A:$A,MATCH($A2046,'Smelter Look-up'!$E:$E,0)))</f>
        <v/>
      </c>
      <c r="C2046" s="242" t="str">
        <f>IF(LEN(A2046)=0,"",INDEX('Smelter Look-up'!$C:$C,MATCH($A2046,'Smelter Look-up'!$E:$E,0)))</f>
        <v/>
      </c>
      <c r="D2046" s="236"/>
      <c r="E2046" s="236" t="str">
        <f ca="1">IF(ISERROR($V2046),"",OFFSET('Smelter Look-up'!$D$4,$V2046-4,0)&amp;"")</f>
        <v/>
      </c>
      <c r="F2046" s="236" t="str">
        <f ca="1">IF(ISERROR($V2046),"",OFFSET('Smelter Look-up'!$E$4,$V2046-4,0))</f>
        <v/>
      </c>
      <c r="G2046" s="236" t="str">
        <f ca="1">IF(C2046=$X$4,"Enter smelter details", IF(ISERROR($V2046),"",OFFSET('Smelter Look-up'!$F$4,$V2046-4,0)))</f>
        <v/>
      </c>
      <c r="H2046" s="237" t="str">
        <f ca="1">IF(ISERROR($V2046),"",OFFSET('Smelter Look-up'!$G$4,$V2046-4,0))</f>
        <v/>
      </c>
      <c r="I2046" s="238" t="str">
        <f ca="1">IF(ISERROR($V2046),"",OFFSET('Smelter Look-up'!$H$4,$V2046-4,0))</f>
        <v/>
      </c>
      <c r="J2046" s="238" t="str">
        <f ca="1">IF(ISERROR($V2046),"",OFFSET('Smelter Look-up'!$I$4,$V2046-4,0))</f>
        <v/>
      </c>
      <c r="K2046" s="240"/>
      <c r="L2046" s="240"/>
      <c r="M2046" s="240"/>
      <c r="N2046" s="240"/>
      <c r="O2046" s="240"/>
      <c r="P2046" s="239"/>
      <c r="Q2046" s="241"/>
      <c r="R2046" s="236" t="str">
        <f ca="1">IF(ISERROR($V2046),"",OFFSET('Smelter Look-up'!$C$4,$V2046-4,0)&amp;"")</f>
        <v/>
      </c>
      <c r="S2046" s="250" t="str">
        <f t="shared" ca="1" si="96"/>
        <v/>
      </c>
      <c r="T2046" s="250" t="str">
        <f ca="1">IF(B2046="","",IF(ISERROR(MATCH($J2046,SorP!$B$1:$B$6230,0)),"",INDIRECT("'SorP'!$A$"&amp;MATCH($J2046,SorP!$B$1:$B$6230,0))))</f>
        <v/>
      </c>
      <c r="U2046" s="280"/>
      <c r="V2046" s="281" t="e">
        <f>IF(C2046="",NA(),MATCH($B2046&amp;$C2046,'Smelter Look-up'!$J:$J,0))</f>
        <v>#N/A</v>
      </c>
      <c r="W2046" s="282"/>
      <c r="X2046" s="282">
        <f t="shared" ca="1" si="97"/>
        <v>0</v>
      </c>
      <c r="Y2046" s="282"/>
      <c r="Z2046" s="282"/>
      <c r="AB2046" s="284" t="str">
        <f t="shared" si="98"/>
        <v/>
      </c>
    </row>
    <row r="2047" spans="1:28" s="283" customFormat="1" ht="20.25">
      <c r="A2047" s="235"/>
      <c r="B2047" s="236" t="str">
        <f>IF(LEN(A2047)=0,"",INDEX('Smelter Look-up'!$A:$A,MATCH($A2047,'Smelter Look-up'!$E:$E,0)))</f>
        <v/>
      </c>
      <c r="C2047" s="242" t="str">
        <f>IF(LEN(A2047)=0,"",INDEX('Smelter Look-up'!$C:$C,MATCH($A2047,'Smelter Look-up'!$E:$E,0)))</f>
        <v/>
      </c>
      <c r="D2047" s="236"/>
      <c r="E2047" s="236" t="str">
        <f ca="1">IF(ISERROR($V2047),"",OFFSET('Smelter Look-up'!$D$4,$V2047-4,0)&amp;"")</f>
        <v/>
      </c>
      <c r="F2047" s="236" t="str">
        <f ca="1">IF(ISERROR($V2047),"",OFFSET('Smelter Look-up'!$E$4,$V2047-4,0))</f>
        <v/>
      </c>
      <c r="G2047" s="236" t="str">
        <f ca="1">IF(C2047=$X$4,"Enter smelter details", IF(ISERROR($V2047),"",OFFSET('Smelter Look-up'!$F$4,$V2047-4,0)))</f>
        <v/>
      </c>
      <c r="H2047" s="237" t="str">
        <f ca="1">IF(ISERROR($V2047),"",OFFSET('Smelter Look-up'!$G$4,$V2047-4,0))</f>
        <v/>
      </c>
      <c r="I2047" s="238" t="str">
        <f ca="1">IF(ISERROR($V2047),"",OFFSET('Smelter Look-up'!$H$4,$V2047-4,0))</f>
        <v/>
      </c>
      <c r="J2047" s="238" t="str">
        <f ca="1">IF(ISERROR($V2047),"",OFFSET('Smelter Look-up'!$I$4,$V2047-4,0))</f>
        <v/>
      </c>
      <c r="K2047" s="240"/>
      <c r="L2047" s="240"/>
      <c r="M2047" s="240"/>
      <c r="N2047" s="240"/>
      <c r="O2047" s="240"/>
      <c r="P2047" s="239"/>
      <c r="Q2047" s="241"/>
      <c r="R2047" s="236" t="str">
        <f ca="1">IF(ISERROR($V2047),"",OFFSET('Smelter Look-up'!$C$4,$V2047-4,0)&amp;"")</f>
        <v/>
      </c>
      <c r="S2047" s="250" t="str">
        <f t="shared" ca="1" si="96"/>
        <v/>
      </c>
      <c r="T2047" s="250" t="str">
        <f ca="1">IF(B2047="","",IF(ISERROR(MATCH($J2047,SorP!$B$1:$B$6230,0)),"",INDIRECT("'SorP'!$A$"&amp;MATCH($J2047,SorP!$B$1:$B$6230,0))))</f>
        <v/>
      </c>
      <c r="U2047" s="280"/>
      <c r="V2047" s="281" t="e">
        <f>IF(C2047="",NA(),MATCH($B2047&amp;$C2047,'Smelter Look-up'!$J:$J,0))</f>
        <v>#N/A</v>
      </c>
      <c r="W2047" s="282"/>
      <c r="X2047" s="282">
        <f t="shared" ca="1" si="97"/>
        <v>0</v>
      </c>
      <c r="Y2047" s="282"/>
      <c r="Z2047" s="282"/>
      <c r="AB2047" s="284" t="str">
        <f t="shared" si="98"/>
        <v/>
      </c>
    </row>
    <row r="2048" spans="1:28" s="283" customFormat="1" ht="20.25">
      <c r="A2048" s="235"/>
      <c r="B2048" s="236" t="str">
        <f>IF(LEN(A2048)=0,"",INDEX('Smelter Look-up'!$A:$A,MATCH($A2048,'Smelter Look-up'!$E:$E,0)))</f>
        <v/>
      </c>
      <c r="C2048" s="242" t="str">
        <f>IF(LEN(A2048)=0,"",INDEX('Smelter Look-up'!$C:$C,MATCH($A2048,'Smelter Look-up'!$E:$E,0)))</f>
        <v/>
      </c>
      <c r="D2048" s="236"/>
      <c r="E2048" s="236" t="str">
        <f ca="1">IF(ISERROR($V2048),"",OFFSET('Smelter Look-up'!$D$4,$V2048-4,0)&amp;"")</f>
        <v/>
      </c>
      <c r="F2048" s="236" t="str">
        <f ca="1">IF(ISERROR($V2048),"",OFFSET('Smelter Look-up'!$E$4,$V2048-4,0))</f>
        <v/>
      </c>
      <c r="G2048" s="236" t="str">
        <f ca="1">IF(C2048=$X$4,"Enter smelter details", IF(ISERROR($V2048),"",OFFSET('Smelter Look-up'!$F$4,$V2048-4,0)))</f>
        <v/>
      </c>
      <c r="H2048" s="237" t="str">
        <f ca="1">IF(ISERROR($V2048),"",OFFSET('Smelter Look-up'!$G$4,$V2048-4,0))</f>
        <v/>
      </c>
      <c r="I2048" s="238" t="str">
        <f ca="1">IF(ISERROR($V2048),"",OFFSET('Smelter Look-up'!$H$4,$V2048-4,0))</f>
        <v/>
      </c>
      <c r="J2048" s="238" t="str">
        <f ca="1">IF(ISERROR($V2048),"",OFFSET('Smelter Look-up'!$I$4,$V2048-4,0))</f>
        <v/>
      </c>
      <c r="K2048" s="240"/>
      <c r="L2048" s="240"/>
      <c r="M2048" s="240"/>
      <c r="N2048" s="240"/>
      <c r="O2048" s="240"/>
      <c r="P2048" s="239"/>
      <c r="Q2048" s="241"/>
      <c r="R2048" s="236" t="str">
        <f ca="1">IF(ISERROR($V2048),"",OFFSET('Smelter Look-up'!$C$4,$V2048-4,0)&amp;"")</f>
        <v/>
      </c>
      <c r="S2048" s="250" t="str">
        <f t="shared" ca="1" si="96"/>
        <v/>
      </c>
      <c r="T2048" s="250" t="str">
        <f ca="1">IF(B2048="","",IF(ISERROR(MATCH($J2048,SorP!$B$1:$B$6230,0)),"",INDIRECT("'SorP'!$A$"&amp;MATCH($J2048,SorP!$B$1:$B$6230,0))))</f>
        <v/>
      </c>
      <c r="U2048" s="280"/>
      <c r="V2048" s="281" t="e">
        <f>IF(C2048="",NA(),MATCH($B2048&amp;$C2048,'Smelter Look-up'!$J:$J,0))</f>
        <v>#N/A</v>
      </c>
      <c r="W2048" s="282"/>
      <c r="X2048" s="282">
        <f t="shared" ca="1" si="97"/>
        <v>0</v>
      </c>
      <c r="Y2048" s="282"/>
      <c r="Z2048" s="282"/>
      <c r="AB2048" s="284" t="str">
        <f t="shared" si="98"/>
        <v/>
      </c>
    </row>
    <row r="2049" spans="1:28" s="283" customFormat="1" ht="20.25">
      <c r="A2049" s="235"/>
      <c r="B2049" s="236" t="str">
        <f>IF(LEN(A2049)=0,"",INDEX('Smelter Look-up'!$A:$A,MATCH($A2049,'Smelter Look-up'!$E:$E,0)))</f>
        <v/>
      </c>
      <c r="C2049" s="242" t="str">
        <f>IF(LEN(A2049)=0,"",INDEX('Smelter Look-up'!$C:$C,MATCH($A2049,'Smelter Look-up'!$E:$E,0)))</f>
        <v/>
      </c>
      <c r="D2049" s="236"/>
      <c r="E2049" s="236" t="str">
        <f ca="1">IF(ISERROR($V2049),"",OFFSET('Smelter Look-up'!$D$4,$V2049-4,0)&amp;"")</f>
        <v/>
      </c>
      <c r="F2049" s="236" t="str">
        <f ca="1">IF(ISERROR($V2049),"",OFFSET('Smelter Look-up'!$E$4,$V2049-4,0))</f>
        <v/>
      </c>
      <c r="G2049" s="236" t="str">
        <f ca="1">IF(C2049=$X$4,"Enter smelter details", IF(ISERROR($V2049),"",OFFSET('Smelter Look-up'!$F$4,$V2049-4,0)))</f>
        <v/>
      </c>
      <c r="H2049" s="237" t="str">
        <f ca="1">IF(ISERROR($V2049),"",OFFSET('Smelter Look-up'!$G$4,$V2049-4,0))</f>
        <v/>
      </c>
      <c r="I2049" s="238" t="str">
        <f ca="1">IF(ISERROR($V2049),"",OFFSET('Smelter Look-up'!$H$4,$V2049-4,0))</f>
        <v/>
      </c>
      <c r="J2049" s="238" t="str">
        <f ca="1">IF(ISERROR($V2049),"",OFFSET('Smelter Look-up'!$I$4,$V2049-4,0))</f>
        <v/>
      </c>
      <c r="K2049" s="240"/>
      <c r="L2049" s="240"/>
      <c r="M2049" s="240"/>
      <c r="N2049" s="240"/>
      <c r="O2049" s="240"/>
      <c r="P2049" s="239"/>
      <c r="Q2049" s="241"/>
      <c r="R2049" s="236" t="str">
        <f ca="1">IF(ISERROR($V2049),"",OFFSET('Smelter Look-up'!$C$4,$V2049-4,0)&amp;"")</f>
        <v/>
      </c>
      <c r="S2049" s="250" t="str">
        <f t="shared" ca="1" si="96"/>
        <v/>
      </c>
      <c r="T2049" s="250" t="str">
        <f ca="1">IF(B2049="","",IF(ISERROR(MATCH($J2049,SorP!$B$1:$B$6230,0)),"",INDIRECT("'SorP'!$A$"&amp;MATCH($J2049,SorP!$B$1:$B$6230,0))))</f>
        <v/>
      </c>
      <c r="U2049" s="280"/>
      <c r="V2049" s="281" t="e">
        <f>IF(C2049="",NA(),MATCH($B2049&amp;$C2049,'Smelter Look-up'!$J:$J,0))</f>
        <v>#N/A</v>
      </c>
      <c r="W2049" s="282"/>
      <c r="X2049" s="282">
        <f t="shared" ca="1" si="97"/>
        <v>0</v>
      </c>
      <c r="Y2049" s="282"/>
      <c r="Z2049" s="282"/>
      <c r="AB2049" s="284" t="str">
        <f t="shared" si="98"/>
        <v/>
      </c>
    </row>
    <row r="2050" spans="1:28" s="283" customFormat="1" ht="20.25">
      <c r="A2050" s="235"/>
      <c r="B2050" s="236" t="str">
        <f>IF(LEN(A2050)=0,"",INDEX('Smelter Look-up'!$A:$A,MATCH($A2050,'Smelter Look-up'!$E:$E,0)))</f>
        <v/>
      </c>
      <c r="C2050" s="242" t="str">
        <f>IF(LEN(A2050)=0,"",INDEX('Smelter Look-up'!$C:$C,MATCH($A2050,'Smelter Look-up'!$E:$E,0)))</f>
        <v/>
      </c>
      <c r="D2050" s="236"/>
      <c r="E2050" s="236" t="str">
        <f ca="1">IF(ISERROR($V2050),"",OFFSET('Smelter Look-up'!$D$4,$V2050-4,0)&amp;"")</f>
        <v/>
      </c>
      <c r="F2050" s="236" t="str">
        <f ca="1">IF(ISERROR($V2050),"",OFFSET('Smelter Look-up'!$E$4,$V2050-4,0))</f>
        <v/>
      </c>
      <c r="G2050" s="236" t="str">
        <f ca="1">IF(C2050=$X$4,"Enter smelter details", IF(ISERROR($V2050),"",OFFSET('Smelter Look-up'!$F$4,$V2050-4,0)))</f>
        <v/>
      </c>
      <c r="H2050" s="237" t="str">
        <f ca="1">IF(ISERROR($V2050),"",OFFSET('Smelter Look-up'!$G$4,$V2050-4,0))</f>
        <v/>
      </c>
      <c r="I2050" s="238" t="str">
        <f ca="1">IF(ISERROR($V2050),"",OFFSET('Smelter Look-up'!$H$4,$V2050-4,0))</f>
        <v/>
      </c>
      <c r="J2050" s="238" t="str">
        <f ca="1">IF(ISERROR($V2050),"",OFFSET('Smelter Look-up'!$I$4,$V2050-4,0))</f>
        <v/>
      </c>
      <c r="K2050" s="240"/>
      <c r="L2050" s="240"/>
      <c r="M2050" s="240"/>
      <c r="N2050" s="240"/>
      <c r="O2050" s="240"/>
      <c r="P2050" s="239"/>
      <c r="Q2050" s="241"/>
      <c r="R2050" s="236" t="str">
        <f ca="1">IF(ISERROR($V2050),"",OFFSET('Smelter Look-up'!$C$4,$V2050-4,0)&amp;"")</f>
        <v/>
      </c>
      <c r="S2050" s="250" t="str">
        <f t="shared" ca="1" si="96"/>
        <v/>
      </c>
      <c r="T2050" s="250" t="str">
        <f ca="1">IF(B2050="","",IF(ISERROR(MATCH($J2050,SorP!$B$1:$B$6230,0)),"",INDIRECT("'SorP'!$A$"&amp;MATCH($J2050,SorP!$B$1:$B$6230,0))))</f>
        <v/>
      </c>
      <c r="U2050" s="280"/>
      <c r="V2050" s="281" t="e">
        <f>IF(C2050="",NA(),MATCH($B2050&amp;$C2050,'Smelter Look-up'!$J:$J,0))</f>
        <v>#N/A</v>
      </c>
      <c r="W2050" s="282"/>
      <c r="X2050" s="282">
        <f t="shared" ca="1" si="97"/>
        <v>0</v>
      </c>
      <c r="Y2050" s="282"/>
      <c r="Z2050" s="282"/>
      <c r="AB2050" s="284" t="str">
        <f t="shared" si="98"/>
        <v/>
      </c>
    </row>
    <row r="2051" spans="1:28" s="283" customFormat="1" ht="20.25">
      <c r="A2051" s="235"/>
      <c r="B2051" s="236" t="str">
        <f>IF(LEN(A2051)=0,"",INDEX('Smelter Look-up'!$A:$A,MATCH($A2051,'Smelter Look-up'!$E:$E,0)))</f>
        <v/>
      </c>
      <c r="C2051" s="242" t="str">
        <f>IF(LEN(A2051)=0,"",INDEX('Smelter Look-up'!$C:$C,MATCH($A2051,'Smelter Look-up'!$E:$E,0)))</f>
        <v/>
      </c>
      <c r="D2051" s="236"/>
      <c r="E2051" s="236" t="str">
        <f ca="1">IF(ISERROR($V2051),"",OFFSET('Smelter Look-up'!$D$4,$V2051-4,0)&amp;"")</f>
        <v/>
      </c>
      <c r="F2051" s="236" t="str">
        <f ca="1">IF(ISERROR($V2051),"",OFFSET('Smelter Look-up'!$E$4,$V2051-4,0))</f>
        <v/>
      </c>
      <c r="G2051" s="236" t="str">
        <f ca="1">IF(C2051=$X$4,"Enter smelter details", IF(ISERROR($V2051),"",OFFSET('Smelter Look-up'!$F$4,$V2051-4,0)))</f>
        <v/>
      </c>
      <c r="H2051" s="237" t="str">
        <f ca="1">IF(ISERROR($V2051),"",OFFSET('Smelter Look-up'!$G$4,$V2051-4,0))</f>
        <v/>
      </c>
      <c r="I2051" s="238" t="str">
        <f ca="1">IF(ISERROR($V2051),"",OFFSET('Smelter Look-up'!$H$4,$V2051-4,0))</f>
        <v/>
      </c>
      <c r="J2051" s="238" t="str">
        <f ca="1">IF(ISERROR($V2051),"",OFFSET('Smelter Look-up'!$I$4,$V2051-4,0))</f>
        <v/>
      </c>
      <c r="K2051" s="240"/>
      <c r="L2051" s="240"/>
      <c r="M2051" s="240"/>
      <c r="N2051" s="240"/>
      <c r="O2051" s="240"/>
      <c r="P2051" s="239"/>
      <c r="Q2051" s="241"/>
      <c r="R2051" s="236" t="str">
        <f ca="1">IF(ISERROR($V2051),"",OFFSET('Smelter Look-up'!$C$4,$V2051-4,0)&amp;"")</f>
        <v/>
      </c>
      <c r="S2051" s="250" t="str">
        <f t="shared" ca="1" si="96"/>
        <v/>
      </c>
      <c r="T2051" s="250" t="str">
        <f ca="1">IF(B2051="","",IF(ISERROR(MATCH($J2051,SorP!$B$1:$B$6230,0)),"",INDIRECT("'SorP'!$A$"&amp;MATCH($J2051,SorP!$B$1:$B$6230,0))))</f>
        <v/>
      </c>
      <c r="U2051" s="280"/>
      <c r="V2051" s="281" t="e">
        <f>IF(C2051="",NA(),MATCH($B2051&amp;$C2051,'Smelter Look-up'!$J:$J,0))</f>
        <v>#N/A</v>
      </c>
      <c r="W2051" s="282"/>
      <c r="X2051" s="282">
        <f t="shared" ca="1" si="97"/>
        <v>0</v>
      </c>
      <c r="Y2051" s="282"/>
      <c r="Z2051" s="282"/>
      <c r="AB2051" s="284" t="str">
        <f t="shared" si="98"/>
        <v/>
      </c>
    </row>
    <row r="2052" spans="1:28" s="283" customFormat="1" ht="20.25">
      <c r="A2052" s="235"/>
      <c r="B2052" s="236" t="str">
        <f>IF(LEN(A2052)=0,"",INDEX('Smelter Look-up'!$A:$A,MATCH($A2052,'Smelter Look-up'!$E:$E,0)))</f>
        <v/>
      </c>
      <c r="C2052" s="242" t="str">
        <f>IF(LEN(A2052)=0,"",INDEX('Smelter Look-up'!$C:$C,MATCH($A2052,'Smelter Look-up'!$E:$E,0)))</f>
        <v/>
      </c>
      <c r="D2052" s="236"/>
      <c r="E2052" s="236" t="str">
        <f ca="1">IF(ISERROR($V2052),"",OFFSET('Smelter Look-up'!$D$4,$V2052-4,0)&amp;"")</f>
        <v/>
      </c>
      <c r="F2052" s="236" t="str">
        <f ca="1">IF(ISERROR($V2052),"",OFFSET('Smelter Look-up'!$E$4,$V2052-4,0))</f>
        <v/>
      </c>
      <c r="G2052" s="236" t="str">
        <f ca="1">IF(C2052=$X$4,"Enter smelter details", IF(ISERROR($V2052),"",OFFSET('Smelter Look-up'!$F$4,$V2052-4,0)))</f>
        <v/>
      </c>
      <c r="H2052" s="237" t="str">
        <f ca="1">IF(ISERROR($V2052),"",OFFSET('Smelter Look-up'!$G$4,$V2052-4,0))</f>
        <v/>
      </c>
      <c r="I2052" s="238" t="str">
        <f ca="1">IF(ISERROR($V2052),"",OFFSET('Smelter Look-up'!$H$4,$V2052-4,0))</f>
        <v/>
      </c>
      <c r="J2052" s="238" t="str">
        <f ca="1">IF(ISERROR($V2052),"",OFFSET('Smelter Look-up'!$I$4,$V2052-4,0))</f>
        <v/>
      </c>
      <c r="K2052" s="240"/>
      <c r="L2052" s="240"/>
      <c r="M2052" s="240"/>
      <c r="N2052" s="240"/>
      <c r="O2052" s="240"/>
      <c r="P2052" s="239"/>
      <c r="Q2052" s="241"/>
      <c r="R2052" s="236" t="str">
        <f ca="1">IF(ISERROR($V2052),"",OFFSET('Smelter Look-up'!$C$4,$V2052-4,0)&amp;"")</f>
        <v/>
      </c>
      <c r="S2052" s="250" t="str">
        <f t="shared" ca="1" si="96"/>
        <v/>
      </c>
      <c r="T2052" s="250" t="str">
        <f ca="1">IF(B2052="","",IF(ISERROR(MATCH($J2052,SorP!$B$1:$B$6230,0)),"",INDIRECT("'SorP'!$A$"&amp;MATCH($J2052,SorP!$B$1:$B$6230,0))))</f>
        <v/>
      </c>
      <c r="U2052" s="280"/>
      <c r="V2052" s="281" t="e">
        <f>IF(C2052="",NA(),MATCH($B2052&amp;$C2052,'Smelter Look-up'!$J:$J,0))</f>
        <v>#N/A</v>
      </c>
      <c r="W2052" s="282"/>
      <c r="X2052" s="282">
        <f t="shared" ca="1" si="97"/>
        <v>0</v>
      </c>
      <c r="Y2052" s="282"/>
      <c r="Z2052" s="282"/>
      <c r="AB2052" s="284" t="str">
        <f t="shared" si="98"/>
        <v/>
      </c>
    </row>
    <row r="2053" spans="1:28" s="283" customFormat="1" ht="20.25">
      <c r="A2053" s="235"/>
      <c r="B2053" s="236" t="str">
        <f>IF(LEN(A2053)=0,"",INDEX('Smelter Look-up'!$A:$A,MATCH($A2053,'Smelter Look-up'!$E:$E,0)))</f>
        <v/>
      </c>
      <c r="C2053" s="242" t="str">
        <f>IF(LEN(A2053)=0,"",INDEX('Smelter Look-up'!$C:$C,MATCH($A2053,'Smelter Look-up'!$E:$E,0)))</f>
        <v/>
      </c>
      <c r="D2053" s="236"/>
      <c r="E2053" s="236" t="str">
        <f ca="1">IF(ISERROR($V2053),"",OFFSET('Smelter Look-up'!$D$4,$V2053-4,0)&amp;"")</f>
        <v/>
      </c>
      <c r="F2053" s="236" t="str">
        <f ca="1">IF(ISERROR($V2053),"",OFFSET('Smelter Look-up'!$E$4,$V2053-4,0))</f>
        <v/>
      </c>
      <c r="G2053" s="236" t="str">
        <f ca="1">IF(C2053=$X$4,"Enter smelter details", IF(ISERROR($V2053),"",OFFSET('Smelter Look-up'!$F$4,$V2053-4,0)))</f>
        <v/>
      </c>
      <c r="H2053" s="237" t="str">
        <f ca="1">IF(ISERROR($V2053),"",OFFSET('Smelter Look-up'!$G$4,$V2053-4,0))</f>
        <v/>
      </c>
      <c r="I2053" s="238" t="str">
        <f ca="1">IF(ISERROR($V2053),"",OFFSET('Smelter Look-up'!$H$4,$V2053-4,0))</f>
        <v/>
      </c>
      <c r="J2053" s="238" t="str">
        <f ca="1">IF(ISERROR($V2053),"",OFFSET('Smelter Look-up'!$I$4,$V2053-4,0))</f>
        <v/>
      </c>
      <c r="K2053" s="240"/>
      <c r="L2053" s="240"/>
      <c r="M2053" s="240"/>
      <c r="N2053" s="240"/>
      <c r="O2053" s="240"/>
      <c r="P2053" s="239"/>
      <c r="Q2053" s="241"/>
      <c r="R2053" s="236" t="str">
        <f ca="1">IF(ISERROR($V2053),"",OFFSET('Smelter Look-up'!$C$4,$V2053-4,0)&amp;"")</f>
        <v/>
      </c>
      <c r="S2053" s="250" t="str">
        <f t="shared" ca="1" si="96"/>
        <v/>
      </c>
      <c r="T2053" s="250" t="str">
        <f ca="1">IF(B2053="","",IF(ISERROR(MATCH($J2053,SorP!$B$1:$B$6230,0)),"",INDIRECT("'SorP'!$A$"&amp;MATCH($J2053,SorP!$B$1:$B$6230,0))))</f>
        <v/>
      </c>
      <c r="U2053" s="280"/>
      <c r="V2053" s="281" t="e">
        <f>IF(C2053="",NA(),MATCH($B2053&amp;$C2053,'Smelter Look-up'!$J:$J,0))</f>
        <v>#N/A</v>
      </c>
      <c r="W2053" s="282"/>
      <c r="X2053" s="282">
        <f t="shared" ca="1" si="97"/>
        <v>0</v>
      </c>
      <c r="Y2053" s="282"/>
      <c r="Z2053" s="282"/>
      <c r="AB2053" s="284" t="str">
        <f t="shared" si="98"/>
        <v/>
      </c>
    </row>
    <row r="2054" spans="1:28" s="283" customFormat="1" ht="20.25">
      <c r="A2054" s="235"/>
      <c r="B2054" s="236" t="str">
        <f>IF(LEN(A2054)=0,"",INDEX('Smelter Look-up'!$A:$A,MATCH($A2054,'Smelter Look-up'!$E:$E,0)))</f>
        <v/>
      </c>
      <c r="C2054" s="242" t="str">
        <f>IF(LEN(A2054)=0,"",INDEX('Smelter Look-up'!$C:$C,MATCH($A2054,'Smelter Look-up'!$E:$E,0)))</f>
        <v/>
      </c>
      <c r="D2054" s="236"/>
      <c r="E2054" s="236" t="str">
        <f ca="1">IF(ISERROR($V2054),"",OFFSET('Smelter Look-up'!$D$4,$V2054-4,0)&amp;"")</f>
        <v/>
      </c>
      <c r="F2054" s="236" t="str">
        <f ca="1">IF(ISERROR($V2054),"",OFFSET('Smelter Look-up'!$E$4,$V2054-4,0))</f>
        <v/>
      </c>
      <c r="G2054" s="236" t="str">
        <f ca="1">IF(C2054=$X$4,"Enter smelter details", IF(ISERROR($V2054),"",OFFSET('Smelter Look-up'!$F$4,$V2054-4,0)))</f>
        <v/>
      </c>
      <c r="H2054" s="237" t="str">
        <f ca="1">IF(ISERROR($V2054),"",OFFSET('Smelter Look-up'!$G$4,$V2054-4,0))</f>
        <v/>
      </c>
      <c r="I2054" s="238" t="str">
        <f ca="1">IF(ISERROR($V2054),"",OFFSET('Smelter Look-up'!$H$4,$V2054-4,0))</f>
        <v/>
      </c>
      <c r="J2054" s="238" t="str">
        <f ca="1">IF(ISERROR($V2054),"",OFFSET('Smelter Look-up'!$I$4,$V2054-4,0))</f>
        <v/>
      </c>
      <c r="K2054" s="240"/>
      <c r="L2054" s="240"/>
      <c r="M2054" s="240"/>
      <c r="N2054" s="240"/>
      <c r="O2054" s="240"/>
      <c r="P2054" s="239"/>
      <c r="Q2054" s="241"/>
      <c r="R2054" s="236" t="str">
        <f ca="1">IF(ISERROR($V2054),"",OFFSET('Smelter Look-up'!$C$4,$V2054-4,0)&amp;"")</f>
        <v/>
      </c>
      <c r="S2054" s="250" t="str">
        <f t="shared" ca="1" si="96"/>
        <v/>
      </c>
      <c r="T2054" s="250" t="str">
        <f ca="1">IF(B2054="","",IF(ISERROR(MATCH($J2054,SorP!$B$1:$B$6230,0)),"",INDIRECT("'SorP'!$A$"&amp;MATCH($J2054,SorP!$B$1:$B$6230,0))))</f>
        <v/>
      </c>
      <c r="U2054" s="280"/>
      <c r="V2054" s="281" t="e">
        <f>IF(C2054="",NA(),MATCH($B2054&amp;$C2054,'Smelter Look-up'!$J:$J,0))</f>
        <v>#N/A</v>
      </c>
      <c r="W2054" s="282"/>
      <c r="X2054" s="282">
        <f t="shared" ca="1" si="97"/>
        <v>0</v>
      </c>
      <c r="Y2054" s="282"/>
      <c r="Z2054" s="282"/>
      <c r="AB2054" s="284" t="str">
        <f t="shared" si="98"/>
        <v/>
      </c>
    </row>
    <row r="2055" spans="1:28" s="283" customFormat="1" ht="20.25">
      <c r="A2055" s="235"/>
      <c r="B2055" s="236" t="str">
        <f>IF(LEN(A2055)=0,"",INDEX('Smelter Look-up'!$A:$A,MATCH($A2055,'Smelter Look-up'!$E:$E,0)))</f>
        <v/>
      </c>
      <c r="C2055" s="242" t="str">
        <f>IF(LEN(A2055)=0,"",INDEX('Smelter Look-up'!$C:$C,MATCH($A2055,'Smelter Look-up'!$E:$E,0)))</f>
        <v/>
      </c>
      <c r="D2055" s="236"/>
      <c r="E2055" s="236" t="str">
        <f ca="1">IF(ISERROR($V2055),"",OFFSET('Smelter Look-up'!$D$4,$V2055-4,0)&amp;"")</f>
        <v/>
      </c>
      <c r="F2055" s="236" t="str">
        <f ca="1">IF(ISERROR($V2055),"",OFFSET('Smelter Look-up'!$E$4,$V2055-4,0))</f>
        <v/>
      </c>
      <c r="G2055" s="236" t="str">
        <f ca="1">IF(C2055=$X$4,"Enter smelter details", IF(ISERROR($V2055),"",OFFSET('Smelter Look-up'!$F$4,$V2055-4,0)))</f>
        <v/>
      </c>
      <c r="H2055" s="237" t="str">
        <f ca="1">IF(ISERROR($V2055),"",OFFSET('Smelter Look-up'!$G$4,$V2055-4,0))</f>
        <v/>
      </c>
      <c r="I2055" s="238" t="str">
        <f ca="1">IF(ISERROR($V2055),"",OFFSET('Smelter Look-up'!$H$4,$V2055-4,0))</f>
        <v/>
      </c>
      <c r="J2055" s="238" t="str">
        <f ca="1">IF(ISERROR($V2055),"",OFFSET('Smelter Look-up'!$I$4,$V2055-4,0))</f>
        <v/>
      </c>
      <c r="K2055" s="240"/>
      <c r="L2055" s="240"/>
      <c r="M2055" s="240"/>
      <c r="N2055" s="240"/>
      <c r="O2055" s="240"/>
      <c r="P2055" s="239"/>
      <c r="Q2055" s="241"/>
      <c r="R2055" s="236" t="str">
        <f ca="1">IF(ISERROR($V2055),"",OFFSET('Smelter Look-up'!$C$4,$V2055-4,0)&amp;"")</f>
        <v/>
      </c>
      <c r="S2055" s="250" t="str">
        <f t="shared" ca="1" si="96"/>
        <v/>
      </c>
      <c r="T2055" s="250" t="str">
        <f ca="1">IF(B2055="","",IF(ISERROR(MATCH($J2055,SorP!$B$1:$B$6230,0)),"",INDIRECT("'SorP'!$A$"&amp;MATCH($J2055,SorP!$B$1:$B$6230,0))))</f>
        <v/>
      </c>
      <c r="U2055" s="280"/>
      <c r="V2055" s="281" t="e">
        <f>IF(C2055="",NA(),MATCH($B2055&amp;$C2055,'Smelter Look-up'!$J:$J,0))</f>
        <v>#N/A</v>
      </c>
      <c r="W2055" s="282"/>
      <c r="X2055" s="282">
        <f t="shared" ca="1" si="97"/>
        <v>0</v>
      </c>
      <c r="Y2055" s="282"/>
      <c r="Z2055" s="282"/>
      <c r="AB2055" s="284" t="str">
        <f t="shared" si="98"/>
        <v/>
      </c>
    </row>
    <row r="2056" spans="1:28" s="283" customFormat="1" ht="20.25">
      <c r="A2056" s="235"/>
      <c r="B2056" s="236" t="str">
        <f>IF(LEN(A2056)=0,"",INDEX('Smelter Look-up'!$A:$A,MATCH($A2056,'Smelter Look-up'!$E:$E,0)))</f>
        <v/>
      </c>
      <c r="C2056" s="242" t="str">
        <f>IF(LEN(A2056)=0,"",INDEX('Smelter Look-up'!$C:$C,MATCH($A2056,'Smelter Look-up'!$E:$E,0)))</f>
        <v/>
      </c>
      <c r="D2056" s="236"/>
      <c r="E2056" s="236" t="str">
        <f ca="1">IF(ISERROR($V2056),"",OFFSET('Smelter Look-up'!$D$4,$V2056-4,0)&amp;"")</f>
        <v/>
      </c>
      <c r="F2056" s="236" t="str">
        <f ca="1">IF(ISERROR($V2056),"",OFFSET('Smelter Look-up'!$E$4,$V2056-4,0))</f>
        <v/>
      </c>
      <c r="G2056" s="236" t="str">
        <f ca="1">IF(C2056=$X$4,"Enter smelter details", IF(ISERROR($V2056),"",OFFSET('Smelter Look-up'!$F$4,$V2056-4,0)))</f>
        <v/>
      </c>
      <c r="H2056" s="237" t="str">
        <f ca="1">IF(ISERROR($V2056),"",OFFSET('Smelter Look-up'!$G$4,$V2056-4,0))</f>
        <v/>
      </c>
      <c r="I2056" s="238" t="str">
        <f ca="1">IF(ISERROR($V2056),"",OFFSET('Smelter Look-up'!$H$4,$V2056-4,0))</f>
        <v/>
      </c>
      <c r="J2056" s="238" t="str">
        <f ca="1">IF(ISERROR($V2056),"",OFFSET('Smelter Look-up'!$I$4,$V2056-4,0))</f>
        <v/>
      </c>
      <c r="K2056" s="240"/>
      <c r="L2056" s="240"/>
      <c r="M2056" s="240"/>
      <c r="N2056" s="240"/>
      <c r="O2056" s="240"/>
      <c r="P2056" s="239"/>
      <c r="Q2056" s="241"/>
      <c r="R2056" s="236" t="str">
        <f ca="1">IF(ISERROR($V2056),"",OFFSET('Smelter Look-up'!$C$4,$V2056-4,0)&amp;"")</f>
        <v/>
      </c>
      <c r="S2056" s="250" t="str">
        <f t="shared" ca="1" si="96"/>
        <v/>
      </c>
      <c r="T2056" s="250" t="str">
        <f ca="1">IF(B2056="","",IF(ISERROR(MATCH($J2056,SorP!$B$1:$B$6230,0)),"",INDIRECT("'SorP'!$A$"&amp;MATCH($J2056,SorP!$B$1:$B$6230,0))))</f>
        <v/>
      </c>
      <c r="U2056" s="280"/>
      <c r="V2056" s="281" t="e">
        <f>IF(C2056="",NA(),MATCH($B2056&amp;$C2056,'Smelter Look-up'!$J:$J,0))</f>
        <v>#N/A</v>
      </c>
      <c r="W2056" s="282"/>
      <c r="X2056" s="282">
        <f t="shared" ca="1" si="97"/>
        <v>0</v>
      </c>
      <c r="Y2056" s="282"/>
      <c r="Z2056" s="282"/>
      <c r="AB2056" s="284" t="str">
        <f t="shared" si="98"/>
        <v/>
      </c>
    </row>
    <row r="2057" spans="1:28" s="283" customFormat="1" ht="20.25">
      <c r="A2057" s="235"/>
      <c r="B2057" s="236" t="str">
        <f>IF(LEN(A2057)=0,"",INDEX('Smelter Look-up'!$A:$A,MATCH($A2057,'Smelter Look-up'!$E:$E,0)))</f>
        <v/>
      </c>
      <c r="C2057" s="242" t="str">
        <f>IF(LEN(A2057)=0,"",INDEX('Smelter Look-up'!$C:$C,MATCH($A2057,'Smelter Look-up'!$E:$E,0)))</f>
        <v/>
      </c>
      <c r="D2057" s="236"/>
      <c r="E2057" s="236" t="str">
        <f ca="1">IF(ISERROR($V2057),"",OFFSET('Smelter Look-up'!$D$4,$V2057-4,0)&amp;"")</f>
        <v/>
      </c>
      <c r="F2057" s="236" t="str">
        <f ca="1">IF(ISERROR($V2057),"",OFFSET('Smelter Look-up'!$E$4,$V2057-4,0))</f>
        <v/>
      </c>
      <c r="G2057" s="236" t="str">
        <f ca="1">IF(C2057=$X$4,"Enter smelter details", IF(ISERROR($V2057),"",OFFSET('Smelter Look-up'!$F$4,$V2057-4,0)))</f>
        <v/>
      </c>
      <c r="H2057" s="237" t="str">
        <f ca="1">IF(ISERROR($V2057),"",OFFSET('Smelter Look-up'!$G$4,$V2057-4,0))</f>
        <v/>
      </c>
      <c r="I2057" s="238" t="str">
        <f ca="1">IF(ISERROR($V2057),"",OFFSET('Smelter Look-up'!$H$4,$V2057-4,0))</f>
        <v/>
      </c>
      <c r="J2057" s="238" t="str">
        <f ca="1">IF(ISERROR($V2057),"",OFFSET('Smelter Look-up'!$I$4,$V2057-4,0))</f>
        <v/>
      </c>
      <c r="K2057" s="240"/>
      <c r="L2057" s="240"/>
      <c r="M2057" s="240"/>
      <c r="N2057" s="240"/>
      <c r="O2057" s="240"/>
      <c r="P2057" s="239"/>
      <c r="Q2057" s="241"/>
      <c r="R2057" s="236" t="str">
        <f ca="1">IF(ISERROR($V2057),"",OFFSET('Smelter Look-up'!$C$4,$V2057-4,0)&amp;"")</f>
        <v/>
      </c>
      <c r="S2057" s="250" t="str">
        <f t="shared" ca="1" si="96"/>
        <v/>
      </c>
      <c r="T2057" s="250" t="str">
        <f ca="1">IF(B2057="","",IF(ISERROR(MATCH($J2057,SorP!$B$1:$B$6230,0)),"",INDIRECT("'SorP'!$A$"&amp;MATCH($J2057,SorP!$B$1:$B$6230,0))))</f>
        <v/>
      </c>
      <c r="U2057" s="280"/>
      <c r="V2057" s="281" t="e">
        <f>IF(C2057="",NA(),MATCH($B2057&amp;$C2057,'Smelter Look-up'!$J:$J,0))</f>
        <v>#N/A</v>
      </c>
      <c r="W2057" s="282"/>
      <c r="X2057" s="282">
        <f t="shared" ca="1" si="97"/>
        <v>0</v>
      </c>
      <c r="Y2057" s="282"/>
      <c r="Z2057" s="282"/>
      <c r="AB2057" s="284" t="str">
        <f t="shared" si="98"/>
        <v/>
      </c>
    </row>
    <row r="2058" spans="1:28" s="283" customFormat="1" ht="20.25">
      <c r="A2058" s="235"/>
      <c r="B2058" s="236" t="str">
        <f>IF(LEN(A2058)=0,"",INDEX('Smelter Look-up'!$A:$A,MATCH($A2058,'Smelter Look-up'!$E:$E,0)))</f>
        <v/>
      </c>
      <c r="C2058" s="242" t="str">
        <f>IF(LEN(A2058)=0,"",INDEX('Smelter Look-up'!$C:$C,MATCH($A2058,'Smelter Look-up'!$E:$E,0)))</f>
        <v/>
      </c>
      <c r="D2058" s="236"/>
      <c r="E2058" s="236" t="str">
        <f ca="1">IF(ISERROR($V2058),"",OFFSET('Smelter Look-up'!$D$4,$V2058-4,0)&amp;"")</f>
        <v/>
      </c>
      <c r="F2058" s="236" t="str">
        <f ca="1">IF(ISERROR($V2058),"",OFFSET('Smelter Look-up'!$E$4,$V2058-4,0))</f>
        <v/>
      </c>
      <c r="G2058" s="236" t="str">
        <f ca="1">IF(C2058=$X$4,"Enter smelter details", IF(ISERROR($V2058),"",OFFSET('Smelter Look-up'!$F$4,$V2058-4,0)))</f>
        <v/>
      </c>
      <c r="H2058" s="237" t="str">
        <f ca="1">IF(ISERROR($V2058),"",OFFSET('Smelter Look-up'!$G$4,$V2058-4,0))</f>
        <v/>
      </c>
      <c r="I2058" s="238" t="str">
        <f ca="1">IF(ISERROR($V2058),"",OFFSET('Smelter Look-up'!$H$4,$V2058-4,0))</f>
        <v/>
      </c>
      <c r="J2058" s="238" t="str">
        <f ca="1">IF(ISERROR($V2058),"",OFFSET('Smelter Look-up'!$I$4,$V2058-4,0))</f>
        <v/>
      </c>
      <c r="K2058" s="240"/>
      <c r="L2058" s="240"/>
      <c r="M2058" s="240"/>
      <c r="N2058" s="240"/>
      <c r="O2058" s="240"/>
      <c r="P2058" s="239"/>
      <c r="Q2058" s="241"/>
      <c r="R2058" s="236" t="str">
        <f ca="1">IF(ISERROR($V2058),"",OFFSET('Smelter Look-up'!$C$4,$V2058-4,0)&amp;"")</f>
        <v/>
      </c>
      <c r="S2058" s="250" t="str">
        <f t="shared" ca="1" si="96"/>
        <v/>
      </c>
      <c r="T2058" s="250" t="str">
        <f ca="1">IF(B2058="","",IF(ISERROR(MATCH($J2058,SorP!$B$1:$B$6230,0)),"",INDIRECT("'SorP'!$A$"&amp;MATCH($J2058,SorP!$B$1:$B$6230,0))))</f>
        <v/>
      </c>
      <c r="U2058" s="280"/>
      <c r="V2058" s="281" t="e">
        <f>IF(C2058="",NA(),MATCH($B2058&amp;$C2058,'Smelter Look-up'!$J:$J,0))</f>
        <v>#N/A</v>
      </c>
      <c r="W2058" s="282"/>
      <c r="X2058" s="282">
        <f t="shared" ca="1" si="97"/>
        <v>0</v>
      </c>
      <c r="Y2058" s="282"/>
      <c r="Z2058" s="282"/>
      <c r="AB2058" s="284" t="str">
        <f t="shared" si="98"/>
        <v/>
      </c>
    </row>
    <row r="2059" spans="1:28" s="283" customFormat="1" ht="20.25">
      <c r="A2059" s="235"/>
      <c r="B2059" s="236" t="str">
        <f>IF(LEN(A2059)=0,"",INDEX('Smelter Look-up'!$A:$A,MATCH($A2059,'Smelter Look-up'!$E:$E,0)))</f>
        <v/>
      </c>
      <c r="C2059" s="242" t="str">
        <f>IF(LEN(A2059)=0,"",INDEX('Smelter Look-up'!$C:$C,MATCH($A2059,'Smelter Look-up'!$E:$E,0)))</f>
        <v/>
      </c>
      <c r="D2059" s="236"/>
      <c r="E2059" s="236" t="str">
        <f ca="1">IF(ISERROR($V2059),"",OFFSET('Smelter Look-up'!$D$4,$V2059-4,0)&amp;"")</f>
        <v/>
      </c>
      <c r="F2059" s="236" t="str">
        <f ca="1">IF(ISERROR($V2059),"",OFFSET('Smelter Look-up'!$E$4,$V2059-4,0))</f>
        <v/>
      </c>
      <c r="G2059" s="236" t="str">
        <f ca="1">IF(C2059=$X$4,"Enter smelter details", IF(ISERROR($V2059),"",OFFSET('Smelter Look-up'!$F$4,$V2059-4,0)))</f>
        <v/>
      </c>
      <c r="H2059" s="237" t="str">
        <f ca="1">IF(ISERROR($V2059),"",OFFSET('Smelter Look-up'!$G$4,$V2059-4,0))</f>
        <v/>
      </c>
      <c r="I2059" s="238" t="str">
        <f ca="1">IF(ISERROR($V2059),"",OFFSET('Smelter Look-up'!$H$4,$V2059-4,0))</f>
        <v/>
      </c>
      <c r="J2059" s="238" t="str">
        <f ca="1">IF(ISERROR($V2059),"",OFFSET('Smelter Look-up'!$I$4,$V2059-4,0))</f>
        <v/>
      </c>
      <c r="K2059" s="240"/>
      <c r="L2059" s="240"/>
      <c r="M2059" s="240"/>
      <c r="N2059" s="240"/>
      <c r="O2059" s="240"/>
      <c r="P2059" s="239"/>
      <c r="Q2059" s="241"/>
      <c r="R2059" s="236" t="str">
        <f ca="1">IF(ISERROR($V2059),"",OFFSET('Smelter Look-up'!$C$4,$V2059-4,0)&amp;"")</f>
        <v/>
      </c>
      <c r="S2059" s="250" t="str">
        <f t="shared" ca="1" si="96"/>
        <v/>
      </c>
      <c r="T2059" s="250" t="str">
        <f ca="1">IF(B2059="","",IF(ISERROR(MATCH($J2059,SorP!$B$1:$B$6230,0)),"",INDIRECT("'SorP'!$A$"&amp;MATCH($J2059,SorP!$B$1:$B$6230,0))))</f>
        <v/>
      </c>
      <c r="U2059" s="280"/>
      <c r="V2059" s="281" t="e">
        <f>IF(C2059="",NA(),MATCH($B2059&amp;$C2059,'Smelter Look-up'!$J:$J,0))</f>
        <v>#N/A</v>
      </c>
      <c r="W2059" s="282"/>
      <c r="X2059" s="282">
        <f t="shared" ca="1" si="97"/>
        <v>0</v>
      </c>
      <c r="Y2059" s="282"/>
      <c r="Z2059" s="282"/>
      <c r="AB2059" s="284" t="str">
        <f t="shared" si="98"/>
        <v/>
      </c>
    </row>
    <row r="2060" spans="1:28" s="283" customFormat="1" ht="20.25">
      <c r="A2060" s="235"/>
      <c r="B2060" s="236" t="str">
        <f>IF(LEN(A2060)=0,"",INDEX('Smelter Look-up'!$A:$A,MATCH($A2060,'Smelter Look-up'!$E:$E,0)))</f>
        <v/>
      </c>
      <c r="C2060" s="242" t="str">
        <f>IF(LEN(A2060)=0,"",INDEX('Smelter Look-up'!$C:$C,MATCH($A2060,'Smelter Look-up'!$E:$E,0)))</f>
        <v/>
      </c>
      <c r="D2060" s="236"/>
      <c r="E2060" s="236" t="str">
        <f ca="1">IF(ISERROR($V2060),"",OFFSET('Smelter Look-up'!$D$4,$V2060-4,0)&amp;"")</f>
        <v/>
      </c>
      <c r="F2060" s="236" t="str">
        <f ca="1">IF(ISERROR($V2060),"",OFFSET('Smelter Look-up'!$E$4,$V2060-4,0))</f>
        <v/>
      </c>
      <c r="G2060" s="236" t="str">
        <f ca="1">IF(C2060=$X$4,"Enter smelter details", IF(ISERROR($V2060),"",OFFSET('Smelter Look-up'!$F$4,$V2060-4,0)))</f>
        <v/>
      </c>
      <c r="H2060" s="237" t="str">
        <f ca="1">IF(ISERROR($V2060),"",OFFSET('Smelter Look-up'!$G$4,$V2060-4,0))</f>
        <v/>
      </c>
      <c r="I2060" s="238" t="str">
        <f ca="1">IF(ISERROR($V2060),"",OFFSET('Smelter Look-up'!$H$4,$V2060-4,0))</f>
        <v/>
      </c>
      <c r="J2060" s="238" t="str">
        <f ca="1">IF(ISERROR($V2060),"",OFFSET('Smelter Look-up'!$I$4,$V2060-4,0))</f>
        <v/>
      </c>
      <c r="K2060" s="240"/>
      <c r="L2060" s="240"/>
      <c r="M2060" s="240"/>
      <c r="N2060" s="240"/>
      <c r="O2060" s="240"/>
      <c r="P2060" s="239"/>
      <c r="Q2060" s="241"/>
      <c r="R2060" s="236" t="str">
        <f ca="1">IF(ISERROR($V2060),"",OFFSET('Smelter Look-up'!$C$4,$V2060-4,0)&amp;"")</f>
        <v/>
      </c>
      <c r="S2060" s="250" t="str">
        <f t="shared" ca="1" si="96"/>
        <v/>
      </c>
      <c r="T2060" s="250" t="str">
        <f ca="1">IF(B2060="","",IF(ISERROR(MATCH($J2060,SorP!$B$1:$B$6230,0)),"",INDIRECT("'SorP'!$A$"&amp;MATCH($J2060,SorP!$B$1:$B$6230,0))))</f>
        <v/>
      </c>
      <c r="U2060" s="280"/>
      <c r="V2060" s="281" t="e">
        <f>IF(C2060="",NA(),MATCH($B2060&amp;$C2060,'Smelter Look-up'!$J:$J,0))</f>
        <v>#N/A</v>
      </c>
      <c r="W2060" s="282"/>
      <c r="X2060" s="282">
        <f t="shared" ca="1" si="97"/>
        <v>0</v>
      </c>
      <c r="Y2060" s="282"/>
      <c r="Z2060" s="282"/>
      <c r="AB2060" s="284" t="str">
        <f t="shared" si="98"/>
        <v/>
      </c>
    </row>
    <row r="2061" spans="1:28" s="283" customFormat="1" ht="20.25">
      <c r="A2061" s="235"/>
      <c r="B2061" s="236" t="str">
        <f>IF(LEN(A2061)=0,"",INDEX('Smelter Look-up'!$A:$A,MATCH($A2061,'Smelter Look-up'!$E:$E,0)))</f>
        <v/>
      </c>
      <c r="C2061" s="242" t="str">
        <f>IF(LEN(A2061)=0,"",INDEX('Smelter Look-up'!$C:$C,MATCH($A2061,'Smelter Look-up'!$E:$E,0)))</f>
        <v/>
      </c>
      <c r="D2061" s="236"/>
      <c r="E2061" s="236" t="str">
        <f ca="1">IF(ISERROR($V2061),"",OFFSET('Smelter Look-up'!$D$4,$V2061-4,0)&amp;"")</f>
        <v/>
      </c>
      <c r="F2061" s="236" t="str">
        <f ca="1">IF(ISERROR($V2061),"",OFFSET('Smelter Look-up'!$E$4,$V2061-4,0))</f>
        <v/>
      </c>
      <c r="G2061" s="236" t="str">
        <f ca="1">IF(C2061=$X$4,"Enter smelter details", IF(ISERROR($V2061),"",OFFSET('Smelter Look-up'!$F$4,$V2061-4,0)))</f>
        <v/>
      </c>
      <c r="H2061" s="237" t="str">
        <f ca="1">IF(ISERROR($V2061),"",OFFSET('Smelter Look-up'!$G$4,$V2061-4,0))</f>
        <v/>
      </c>
      <c r="I2061" s="238" t="str">
        <f ca="1">IF(ISERROR($V2061),"",OFFSET('Smelter Look-up'!$H$4,$V2061-4,0))</f>
        <v/>
      </c>
      <c r="J2061" s="238" t="str">
        <f ca="1">IF(ISERROR($V2061),"",OFFSET('Smelter Look-up'!$I$4,$V2061-4,0))</f>
        <v/>
      </c>
      <c r="K2061" s="240"/>
      <c r="L2061" s="240"/>
      <c r="M2061" s="240"/>
      <c r="N2061" s="240"/>
      <c r="O2061" s="240"/>
      <c r="P2061" s="239"/>
      <c r="Q2061" s="241"/>
      <c r="R2061" s="236" t="str">
        <f ca="1">IF(ISERROR($V2061),"",OFFSET('Smelter Look-up'!$C$4,$V2061-4,0)&amp;"")</f>
        <v/>
      </c>
      <c r="S2061" s="250" t="str">
        <f t="shared" ca="1" si="96"/>
        <v/>
      </c>
      <c r="T2061" s="250" t="str">
        <f ca="1">IF(B2061="","",IF(ISERROR(MATCH($J2061,SorP!$B$1:$B$6230,0)),"",INDIRECT("'SorP'!$A$"&amp;MATCH($J2061,SorP!$B$1:$B$6230,0))))</f>
        <v/>
      </c>
      <c r="U2061" s="280"/>
      <c r="V2061" s="281" t="e">
        <f>IF(C2061="",NA(),MATCH($B2061&amp;$C2061,'Smelter Look-up'!$J:$J,0))</f>
        <v>#N/A</v>
      </c>
      <c r="W2061" s="282"/>
      <c r="X2061" s="282">
        <f t="shared" ca="1" si="97"/>
        <v>0</v>
      </c>
      <c r="Y2061" s="282"/>
      <c r="Z2061" s="282"/>
      <c r="AB2061" s="284" t="str">
        <f t="shared" si="98"/>
        <v/>
      </c>
    </row>
    <row r="2062" spans="1:28" s="283" customFormat="1" ht="20.25">
      <c r="A2062" s="235"/>
      <c r="B2062" s="236" t="str">
        <f>IF(LEN(A2062)=0,"",INDEX('Smelter Look-up'!$A:$A,MATCH($A2062,'Smelter Look-up'!$E:$E,0)))</f>
        <v/>
      </c>
      <c r="C2062" s="242" t="str">
        <f>IF(LEN(A2062)=0,"",INDEX('Smelter Look-up'!$C:$C,MATCH($A2062,'Smelter Look-up'!$E:$E,0)))</f>
        <v/>
      </c>
      <c r="D2062" s="236"/>
      <c r="E2062" s="236" t="str">
        <f ca="1">IF(ISERROR($V2062),"",OFFSET('Smelter Look-up'!$D$4,$V2062-4,0)&amp;"")</f>
        <v/>
      </c>
      <c r="F2062" s="236" t="str">
        <f ca="1">IF(ISERROR($V2062),"",OFFSET('Smelter Look-up'!$E$4,$V2062-4,0))</f>
        <v/>
      </c>
      <c r="G2062" s="236" t="str">
        <f ca="1">IF(C2062=$X$4,"Enter smelter details", IF(ISERROR($V2062),"",OFFSET('Smelter Look-up'!$F$4,$V2062-4,0)))</f>
        <v/>
      </c>
      <c r="H2062" s="237" t="str">
        <f ca="1">IF(ISERROR($V2062),"",OFFSET('Smelter Look-up'!$G$4,$V2062-4,0))</f>
        <v/>
      </c>
      <c r="I2062" s="238" t="str">
        <f ca="1">IF(ISERROR($V2062),"",OFFSET('Smelter Look-up'!$H$4,$V2062-4,0))</f>
        <v/>
      </c>
      <c r="J2062" s="238" t="str">
        <f ca="1">IF(ISERROR($V2062),"",OFFSET('Smelter Look-up'!$I$4,$V2062-4,0))</f>
        <v/>
      </c>
      <c r="K2062" s="240"/>
      <c r="L2062" s="240"/>
      <c r="M2062" s="240"/>
      <c r="N2062" s="240"/>
      <c r="O2062" s="240"/>
      <c r="P2062" s="239"/>
      <c r="Q2062" s="241"/>
      <c r="R2062" s="236" t="str">
        <f ca="1">IF(ISERROR($V2062),"",OFFSET('Smelter Look-up'!$C$4,$V2062-4,0)&amp;"")</f>
        <v/>
      </c>
      <c r="S2062" s="250" t="str">
        <f t="shared" ca="1" si="96"/>
        <v/>
      </c>
      <c r="T2062" s="250" t="str">
        <f ca="1">IF(B2062="","",IF(ISERROR(MATCH($J2062,SorP!$B$1:$B$6230,0)),"",INDIRECT("'SorP'!$A$"&amp;MATCH($J2062,SorP!$B$1:$B$6230,0))))</f>
        <v/>
      </c>
      <c r="U2062" s="280"/>
      <c r="V2062" s="281" t="e">
        <f>IF(C2062="",NA(),MATCH($B2062&amp;$C2062,'Smelter Look-up'!$J:$J,0))</f>
        <v>#N/A</v>
      </c>
      <c r="W2062" s="282"/>
      <c r="X2062" s="282">
        <f t="shared" ca="1" si="97"/>
        <v>0</v>
      </c>
      <c r="Y2062" s="282"/>
      <c r="Z2062" s="282"/>
      <c r="AB2062" s="284" t="str">
        <f t="shared" si="98"/>
        <v/>
      </c>
    </row>
    <row r="2063" spans="1:28" s="283" customFormat="1" ht="20.25">
      <c r="A2063" s="235"/>
      <c r="B2063" s="236" t="str">
        <f>IF(LEN(A2063)=0,"",INDEX('Smelter Look-up'!$A:$A,MATCH($A2063,'Smelter Look-up'!$E:$E,0)))</f>
        <v/>
      </c>
      <c r="C2063" s="242" t="str">
        <f>IF(LEN(A2063)=0,"",INDEX('Smelter Look-up'!$C:$C,MATCH($A2063,'Smelter Look-up'!$E:$E,0)))</f>
        <v/>
      </c>
      <c r="D2063" s="236"/>
      <c r="E2063" s="236" t="str">
        <f ca="1">IF(ISERROR($V2063),"",OFFSET('Smelter Look-up'!$D$4,$V2063-4,0)&amp;"")</f>
        <v/>
      </c>
      <c r="F2063" s="236" t="str">
        <f ca="1">IF(ISERROR($V2063),"",OFFSET('Smelter Look-up'!$E$4,$V2063-4,0))</f>
        <v/>
      </c>
      <c r="G2063" s="236" t="str">
        <f ca="1">IF(C2063=$X$4,"Enter smelter details", IF(ISERROR($V2063),"",OFFSET('Smelter Look-up'!$F$4,$V2063-4,0)))</f>
        <v/>
      </c>
      <c r="H2063" s="237" t="str">
        <f ca="1">IF(ISERROR($V2063),"",OFFSET('Smelter Look-up'!$G$4,$V2063-4,0))</f>
        <v/>
      </c>
      <c r="I2063" s="238" t="str">
        <f ca="1">IF(ISERROR($V2063),"",OFFSET('Smelter Look-up'!$H$4,$V2063-4,0))</f>
        <v/>
      </c>
      <c r="J2063" s="238" t="str">
        <f ca="1">IF(ISERROR($V2063),"",OFFSET('Smelter Look-up'!$I$4,$V2063-4,0))</f>
        <v/>
      </c>
      <c r="K2063" s="240"/>
      <c r="L2063" s="240"/>
      <c r="M2063" s="240"/>
      <c r="N2063" s="240"/>
      <c r="O2063" s="240"/>
      <c r="P2063" s="239"/>
      <c r="Q2063" s="241"/>
      <c r="R2063" s="236" t="str">
        <f ca="1">IF(ISERROR($V2063),"",OFFSET('Smelter Look-up'!$C$4,$V2063-4,0)&amp;"")</f>
        <v/>
      </c>
      <c r="S2063" s="250" t="str">
        <f t="shared" ca="1" si="96"/>
        <v/>
      </c>
      <c r="T2063" s="250" t="str">
        <f ca="1">IF(B2063="","",IF(ISERROR(MATCH($J2063,SorP!$B$1:$B$6230,0)),"",INDIRECT("'SorP'!$A$"&amp;MATCH($J2063,SorP!$B$1:$B$6230,0))))</f>
        <v/>
      </c>
      <c r="U2063" s="280"/>
      <c r="V2063" s="281" t="e">
        <f>IF(C2063="",NA(),MATCH($B2063&amp;$C2063,'Smelter Look-up'!$J:$J,0))</f>
        <v>#N/A</v>
      </c>
      <c r="W2063" s="282"/>
      <c r="X2063" s="282">
        <f t="shared" ca="1" si="97"/>
        <v>0</v>
      </c>
      <c r="Y2063" s="282"/>
      <c r="Z2063" s="282"/>
      <c r="AB2063" s="284" t="str">
        <f t="shared" si="98"/>
        <v/>
      </c>
    </row>
    <row r="2064" spans="1:28" s="283" customFormat="1" ht="20.25">
      <c r="A2064" s="235"/>
      <c r="B2064" s="236" t="str">
        <f>IF(LEN(A2064)=0,"",INDEX('Smelter Look-up'!$A:$A,MATCH($A2064,'Smelter Look-up'!$E:$E,0)))</f>
        <v/>
      </c>
      <c r="C2064" s="242" t="str">
        <f>IF(LEN(A2064)=0,"",INDEX('Smelter Look-up'!$C:$C,MATCH($A2064,'Smelter Look-up'!$E:$E,0)))</f>
        <v/>
      </c>
      <c r="D2064" s="236"/>
      <c r="E2064" s="236" t="str">
        <f ca="1">IF(ISERROR($V2064),"",OFFSET('Smelter Look-up'!$D$4,$V2064-4,0)&amp;"")</f>
        <v/>
      </c>
      <c r="F2064" s="236" t="str">
        <f ca="1">IF(ISERROR($V2064),"",OFFSET('Smelter Look-up'!$E$4,$V2064-4,0))</f>
        <v/>
      </c>
      <c r="G2064" s="236" t="str">
        <f ca="1">IF(C2064=$X$4,"Enter smelter details", IF(ISERROR($V2064),"",OFFSET('Smelter Look-up'!$F$4,$V2064-4,0)))</f>
        <v/>
      </c>
      <c r="H2064" s="237" t="str">
        <f ca="1">IF(ISERROR($V2064),"",OFFSET('Smelter Look-up'!$G$4,$V2064-4,0))</f>
        <v/>
      </c>
      <c r="I2064" s="238" t="str">
        <f ca="1">IF(ISERROR($V2064),"",OFFSET('Smelter Look-up'!$H$4,$V2064-4,0))</f>
        <v/>
      </c>
      <c r="J2064" s="238" t="str">
        <f ca="1">IF(ISERROR($V2064),"",OFFSET('Smelter Look-up'!$I$4,$V2064-4,0))</f>
        <v/>
      </c>
      <c r="K2064" s="240"/>
      <c r="L2064" s="240"/>
      <c r="M2064" s="240"/>
      <c r="N2064" s="240"/>
      <c r="O2064" s="240"/>
      <c r="P2064" s="239"/>
      <c r="Q2064" s="241"/>
      <c r="R2064" s="236" t="str">
        <f ca="1">IF(ISERROR($V2064),"",OFFSET('Smelter Look-up'!$C$4,$V2064-4,0)&amp;"")</f>
        <v/>
      </c>
      <c r="S2064" s="250" t="str">
        <f t="shared" ca="1" si="96"/>
        <v/>
      </c>
      <c r="T2064" s="250" t="str">
        <f ca="1">IF(B2064="","",IF(ISERROR(MATCH($J2064,SorP!$B$1:$B$6230,0)),"",INDIRECT("'SorP'!$A$"&amp;MATCH($J2064,SorP!$B$1:$B$6230,0))))</f>
        <v/>
      </c>
      <c r="U2064" s="280"/>
      <c r="V2064" s="281" t="e">
        <f>IF(C2064="",NA(),MATCH($B2064&amp;$C2064,'Smelter Look-up'!$J:$J,0))</f>
        <v>#N/A</v>
      </c>
      <c r="W2064" s="282"/>
      <c r="X2064" s="282">
        <f t="shared" ca="1" si="97"/>
        <v>0</v>
      </c>
      <c r="Y2064" s="282"/>
      <c r="Z2064" s="282"/>
      <c r="AB2064" s="284" t="str">
        <f t="shared" si="98"/>
        <v/>
      </c>
    </row>
    <row r="2065" spans="1:28" s="283" customFormat="1" ht="20.25">
      <c r="A2065" s="235"/>
      <c r="B2065" s="236" t="str">
        <f>IF(LEN(A2065)=0,"",INDEX('Smelter Look-up'!$A:$A,MATCH($A2065,'Smelter Look-up'!$E:$E,0)))</f>
        <v/>
      </c>
      <c r="C2065" s="242" t="str">
        <f>IF(LEN(A2065)=0,"",INDEX('Smelter Look-up'!$C:$C,MATCH($A2065,'Smelter Look-up'!$E:$E,0)))</f>
        <v/>
      </c>
      <c r="D2065" s="236"/>
      <c r="E2065" s="236" t="str">
        <f ca="1">IF(ISERROR($V2065),"",OFFSET('Smelter Look-up'!$D$4,$V2065-4,0)&amp;"")</f>
        <v/>
      </c>
      <c r="F2065" s="236" t="str">
        <f ca="1">IF(ISERROR($V2065),"",OFFSET('Smelter Look-up'!$E$4,$V2065-4,0))</f>
        <v/>
      </c>
      <c r="G2065" s="236" t="str">
        <f ca="1">IF(C2065=$X$4,"Enter smelter details", IF(ISERROR($V2065),"",OFFSET('Smelter Look-up'!$F$4,$V2065-4,0)))</f>
        <v/>
      </c>
      <c r="H2065" s="237" t="str">
        <f ca="1">IF(ISERROR($V2065),"",OFFSET('Smelter Look-up'!$G$4,$V2065-4,0))</f>
        <v/>
      </c>
      <c r="I2065" s="238" t="str">
        <f ca="1">IF(ISERROR($V2065),"",OFFSET('Smelter Look-up'!$H$4,$V2065-4,0))</f>
        <v/>
      </c>
      <c r="J2065" s="238" t="str">
        <f ca="1">IF(ISERROR($V2065),"",OFFSET('Smelter Look-up'!$I$4,$V2065-4,0))</f>
        <v/>
      </c>
      <c r="K2065" s="240"/>
      <c r="L2065" s="240"/>
      <c r="M2065" s="240"/>
      <c r="N2065" s="240"/>
      <c r="O2065" s="240"/>
      <c r="P2065" s="239"/>
      <c r="Q2065" s="241"/>
      <c r="R2065" s="236" t="str">
        <f ca="1">IF(ISERROR($V2065),"",OFFSET('Smelter Look-up'!$C$4,$V2065-4,0)&amp;"")</f>
        <v/>
      </c>
      <c r="S2065" s="250" t="str">
        <f t="shared" ca="1" si="96"/>
        <v/>
      </c>
      <c r="T2065" s="250" t="str">
        <f ca="1">IF(B2065="","",IF(ISERROR(MATCH($J2065,SorP!$B$1:$B$6230,0)),"",INDIRECT("'SorP'!$A$"&amp;MATCH($J2065,SorP!$B$1:$B$6230,0))))</f>
        <v/>
      </c>
      <c r="U2065" s="280"/>
      <c r="V2065" s="281" t="e">
        <f>IF(C2065="",NA(),MATCH($B2065&amp;$C2065,'Smelter Look-up'!$J:$J,0))</f>
        <v>#N/A</v>
      </c>
      <c r="W2065" s="282"/>
      <c r="X2065" s="282">
        <f t="shared" ca="1" si="97"/>
        <v>0</v>
      </c>
      <c r="Y2065" s="282"/>
      <c r="Z2065" s="282"/>
      <c r="AB2065" s="284" t="str">
        <f t="shared" si="98"/>
        <v/>
      </c>
    </row>
    <row r="2066" spans="1:28" s="283" customFormat="1" ht="20.25">
      <c r="A2066" s="235"/>
      <c r="B2066" s="236" t="str">
        <f>IF(LEN(A2066)=0,"",INDEX('Smelter Look-up'!$A:$A,MATCH($A2066,'Smelter Look-up'!$E:$E,0)))</f>
        <v/>
      </c>
      <c r="C2066" s="242" t="str">
        <f>IF(LEN(A2066)=0,"",INDEX('Smelter Look-up'!$C:$C,MATCH($A2066,'Smelter Look-up'!$E:$E,0)))</f>
        <v/>
      </c>
      <c r="D2066" s="236"/>
      <c r="E2066" s="236" t="str">
        <f ca="1">IF(ISERROR($V2066),"",OFFSET('Smelter Look-up'!$D$4,$V2066-4,0)&amp;"")</f>
        <v/>
      </c>
      <c r="F2066" s="236" t="str">
        <f ca="1">IF(ISERROR($V2066),"",OFFSET('Smelter Look-up'!$E$4,$V2066-4,0))</f>
        <v/>
      </c>
      <c r="G2066" s="236" t="str">
        <f ca="1">IF(C2066=$X$4,"Enter smelter details", IF(ISERROR($V2066),"",OFFSET('Smelter Look-up'!$F$4,$V2066-4,0)))</f>
        <v/>
      </c>
      <c r="H2066" s="237" t="str">
        <f ca="1">IF(ISERROR($V2066),"",OFFSET('Smelter Look-up'!$G$4,$V2066-4,0))</f>
        <v/>
      </c>
      <c r="I2066" s="238" t="str">
        <f ca="1">IF(ISERROR($V2066),"",OFFSET('Smelter Look-up'!$H$4,$V2066-4,0))</f>
        <v/>
      </c>
      <c r="J2066" s="238" t="str">
        <f ca="1">IF(ISERROR($V2066),"",OFFSET('Smelter Look-up'!$I$4,$V2066-4,0))</f>
        <v/>
      </c>
      <c r="K2066" s="240"/>
      <c r="L2066" s="240"/>
      <c r="M2066" s="240"/>
      <c r="N2066" s="240"/>
      <c r="O2066" s="240"/>
      <c r="P2066" s="239"/>
      <c r="Q2066" s="241"/>
      <c r="R2066" s="236" t="str">
        <f ca="1">IF(ISERROR($V2066),"",OFFSET('Smelter Look-up'!$C$4,$V2066-4,0)&amp;"")</f>
        <v/>
      </c>
      <c r="S2066" s="250" t="str">
        <f t="shared" ca="1" si="96"/>
        <v/>
      </c>
      <c r="T2066" s="250" t="str">
        <f ca="1">IF(B2066="","",IF(ISERROR(MATCH($J2066,SorP!$B$1:$B$6230,0)),"",INDIRECT("'SorP'!$A$"&amp;MATCH($J2066,SorP!$B$1:$B$6230,0))))</f>
        <v/>
      </c>
      <c r="U2066" s="280"/>
      <c r="V2066" s="281" t="e">
        <f>IF(C2066="",NA(),MATCH($B2066&amp;$C2066,'Smelter Look-up'!$J:$J,0))</f>
        <v>#N/A</v>
      </c>
      <c r="W2066" s="282"/>
      <c r="X2066" s="282">
        <f t="shared" ca="1" si="97"/>
        <v>0</v>
      </c>
      <c r="Y2066" s="282"/>
      <c r="Z2066" s="282"/>
      <c r="AB2066" s="284" t="str">
        <f t="shared" si="98"/>
        <v/>
      </c>
    </row>
    <row r="2067" spans="1:28" s="283" customFormat="1" ht="20.25">
      <c r="A2067" s="235"/>
      <c r="B2067" s="236" t="str">
        <f>IF(LEN(A2067)=0,"",INDEX('Smelter Look-up'!$A:$A,MATCH($A2067,'Smelter Look-up'!$E:$E,0)))</f>
        <v/>
      </c>
      <c r="C2067" s="242" t="str">
        <f>IF(LEN(A2067)=0,"",INDEX('Smelter Look-up'!$C:$C,MATCH($A2067,'Smelter Look-up'!$E:$E,0)))</f>
        <v/>
      </c>
      <c r="D2067" s="236"/>
      <c r="E2067" s="236" t="str">
        <f ca="1">IF(ISERROR($V2067),"",OFFSET('Smelter Look-up'!$D$4,$V2067-4,0)&amp;"")</f>
        <v/>
      </c>
      <c r="F2067" s="236" t="str">
        <f ca="1">IF(ISERROR($V2067),"",OFFSET('Smelter Look-up'!$E$4,$V2067-4,0))</f>
        <v/>
      </c>
      <c r="G2067" s="236" t="str">
        <f ca="1">IF(C2067=$X$4,"Enter smelter details", IF(ISERROR($V2067),"",OFFSET('Smelter Look-up'!$F$4,$V2067-4,0)))</f>
        <v/>
      </c>
      <c r="H2067" s="237" t="str">
        <f ca="1">IF(ISERROR($V2067),"",OFFSET('Smelter Look-up'!$G$4,$V2067-4,0))</f>
        <v/>
      </c>
      <c r="I2067" s="238" t="str">
        <f ca="1">IF(ISERROR($V2067),"",OFFSET('Smelter Look-up'!$H$4,$V2067-4,0))</f>
        <v/>
      </c>
      <c r="J2067" s="238" t="str">
        <f ca="1">IF(ISERROR($V2067),"",OFFSET('Smelter Look-up'!$I$4,$V2067-4,0))</f>
        <v/>
      </c>
      <c r="K2067" s="240"/>
      <c r="L2067" s="240"/>
      <c r="M2067" s="240"/>
      <c r="N2067" s="240"/>
      <c r="O2067" s="240"/>
      <c r="P2067" s="239"/>
      <c r="Q2067" s="241"/>
      <c r="R2067" s="236" t="str">
        <f ca="1">IF(ISERROR($V2067),"",OFFSET('Smelter Look-up'!$C$4,$V2067-4,0)&amp;"")</f>
        <v/>
      </c>
      <c r="S2067" s="250" t="str">
        <f t="shared" ca="1" si="96"/>
        <v/>
      </c>
      <c r="T2067" s="250" t="str">
        <f ca="1">IF(B2067="","",IF(ISERROR(MATCH($J2067,SorP!$B$1:$B$6230,0)),"",INDIRECT("'SorP'!$A$"&amp;MATCH($J2067,SorP!$B$1:$B$6230,0))))</f>
        <v/>
      </c>
      <c r="U2067" s="280"/>
      <c r="V2067" s="281" t="e">
        <f>IF(C2067="",NA(),MATCH($B2067&amp;$C2067,'Smelter Look-up'!$J:$J,0))</f>
        <v>#N/A</v>
      </c>
      <c r="W2067" s="282"/>
      <c r="X2067" s="282">
        <f t="shared" ca="1" si="97"/>
        <v>0</v>
      </c>
      <c r="Y2067" s="282"/>
      <c r="Z2067" s="282"/>
      <c r="AB2067" s="284" t="str">
        <f t="shared" si="98"/>
        <v/>
      </c>
    </row>
    <row r="2068" spans="1:28" s="283" customFormat="1" ht="20.25">
      <c r="A2068" s="235"/>
      <c r="B2068" s="236" t="str">
        <f>IF(LEN(A2068)=0,"",INDEX('Smelter Look-up'!$A:$A,MATCH($A2068,'Smelter Look-up'!$E:$E,0)))</f>
        <v/>
      </c>
      <c r="C2068" s="242" t="str">
        <f>IF(LEN(A2068)=0,"",INDEX('Smelter Look-up'!$C:$C,MATCH($A2068,'Smelter Look-up'!$E:$E,0)))</f>
        <v/>
      </c>
      <c r="D2068" s="236"/>
      <c r="E2068" s="236" t="str">
        <f ca="1">IF(ISERROR($V2068),"",OFFSET('Smelter Look-up'!$D$4,$V2068-4,0)&amp;"")</f>
        <v/>
      </c>
      <c r="F2068" s="236" t="str">
        <f ca="1">IF(ISERROR($V2068),"",OFFSET('Smelter Look-up'!$E$4,$V2068-4,0))</f>
        <v/>
      </c>
      <c r="G2068" s="236" t="str">
        <f ca="1">IF(C2068=$X$4,"Enter smelter details", IF(ISERROR($V2068),"",OFFSET('Smelter Look-up'!$F$4,$V2068-4,0)))</f>
        <v/>
      </c>
      <c r="H2068" s="237" t="str">
        <f ca="1">IF(ISERROR($V2068),"",OFFSET('Smelter Look-up'!$G$4,$V2068-4,0))</f>
        <v/>
      </c>
      <c r="I2068" s="238" t="str">
        <f ca="1">IF(ISERROR($V2068),"",OFFSET('Smelter Look-up'!$H$4,$V2068-4,0))</f>
        <v/>
      </c>
      <c r="J2068" s="238" t="str">
        <f ca="1">IF(ISERROR($V2068),"",OFFSET('Smelter Look-up'!$I$4,$V2068-4,0))</f>
        <v/>
      </c>
      <c r="K2068" s="240"/>
      <c r="L2068" s="240"/>
      <c r="M2068" s="240"/>
      <c r="N2068" s="240"/>
      <c r="O2068" s="240"/>
      <c r="P2068" s="239"/>
      <c r="Q2068" s="241"/>
      <c r="R2068" s="236" t="str">
        <f ca="1">IF(ISERROR($V2068),"",OFFSET('Smelter Look-up'!$C$4,$V2068-4,0)&amp;"")</f>
        <v/>
      </c>
      <c r="S2068" s="250" t="str">
        <f t="shared" ca="1" si="96"/>
        <v/>
      </c>
      <c r="T2068" s="250" t="str">
        <f ca="1">IF(B2068="","",IF(ISERROR(MATCH($J2068,SorP!$B$1:$B$6230,0)),"",INDIRECT("'SorP'!$A$"&amp;MATCH($J2068,SorP!$B$1:$B$6230,0))))</f>
        <v/>
      </c>
      <c r="U2068" s="280"/>
      <c r="V2068" s="281" t="e">
        <f>IF(C2068="",NA(),MATCH($B2068&amp;$C2068,'Smelter Look-up'!$J:$J,0))</f>
        <v>#N/A</v>
      </c>
      <c r="W2068" s="282"/>
      <c r="X2068" s="282">
        <f t="shared" ca="1" si="97"/>
        <v>0</v>
      </c>
      <c r="Y2068" s="282"/>
      <c r="Z2068" s="282"/>
      <c r="AB2068" s="284" t="str">
        <f t="shared" si="98"/>
        <v/>
      </c>
    </row>
    <row r="2069" spans="1:28" s="283" customFormat="1" ht="20.25">
      <c r="A2069" s="235"/>
      <c r="B2069" s="236" t="str">
        <f>IF(LEN(A2069)=0,"",INDEX('Smelter Look-up'!$A:$A,MATCH($A2069,'Smelter Look-up'!$E:$E,0)))</f>
        <v/>
      </c>
      <c r="C2069" s="242" t="str">
        <f>IF(LEN(A2069)=0,"",INDEX('Smelter Look-up'!$C:$C,MATCH($A2069,'Smelter Look-up'!$E:$E,0)))</f>
        <v/>
      </c>
      <c r="D2069" s="236"/>
      <c r="E2069" s="236" t="str">
        <f ca="1">IF(ISERROR($V2069),"",OFFSET('Smelter Look-up'!$D$4,$V2069-4,0)&amp;"")</f>
        <v/>
      </c>
      <c r="F2069" s="236" t="str">
        <f ca="1">IF(ISERROR($V2069),"",OFFSET('Smelter Look-up'!$E$4,$V2069-4,0))</f>
        <v/>
      </c>
      <c r="G2069" s="236" t="str">
        <f ca="1">IF(C2069=$X$4,"Enter smelter details", IF(ISERROR($V2069),"",OFFSET('Smelter Look-up'!$F$4,$V2069-4,0)))</f>
        <v/>
      </c>
      <c r="H2069" s="237" t="str">
        <f ca="1">IF(ISERROR($V2069),"",OFFSET('Smelter Look-up'!$G$4,$V2069-4,0))</f>
        <v/>
      </c>
      <c r="I2069" s="238" t="str">
        <f ca="1">IF(ISERROR($V2069),"",OFFSET('Smelter Look-up'!$H$4,$V2069-4,0))</f>
        <v/>
      </c>
      <c r="J2069" s="238" t="str">
        <f ca="1">IF(ISERROR($V2069),"",OFFSET('Smelter Look-up'!$I$4,$V2069-4,0))</f>
        <v/>
      </c>
      <c r="K2069" s="240"/>
      <c r="L2069" s="240"/>
      <c r="M2069" s="240"/>
      <c r="N2069" s="240"/>
      <c r="O2069" s="240"/>
      <c r="P2069" s="239"/>
      <c r="Q2069" s="241"/>
      <c r="R2069" s="236" t="str">
        <f ca="1">IF(ISERROR($V2069),"",OFFSET('Smelter Look-up'!$C$4,$V2069-4,0)&amp;"")</f>
        <v/>
      </c>
      <c r="S2069" s="250" t="str">
        <f t="shared" ca="1" si="96"/>
        <v/>
      </c>
      <c r="T2069" s="250" t="str">
        <f ca="1">IF(B2069="","",IF(ISERROR(MATCH($J2069,SorP!$B$1:$B$6230,0)),"",INDIRECT("'SorP'!$A$"&amp;MATCH($J2069,SorP!$B$1:$B$6230,0))))</f>
        <v/>
      </c>
      <c r="U2069" s="280"/>
      <c r="V2069" s="281" t="e">
        <f>IF(C2069="",NA(),MATCH($B2069&amp;$C2069,'Smelter Look-up'!$J:$J,0))</f>
        <v>#N/A</v>
      </c>
      <c r="W2069" s="282"/>
      <c r="X2069" s="282">
        <f t="shared" ca="1" si="97"/>
        <v>0</v>
      </c>
      <c r="Y2069" s="282"/>
      <c r="Z2069" s="282"/>
      <c r="AB2069" s="284" t="str">
        <f t="shared" si="98"/>
        <v/>
      </c>
    </row>
    <row r="2070" spans="1:28" s="283" customFormat="1" ht="20.25">
      <c r="A2070" s="235"/>
      <c r="B2070" s="236" t="str">
        <f>IF(LEN(A2070)=0,"",INDEX('Smelter Look-up'!$A:$A,MATCH($A2070,'Smelter Look-up'!$E:$E,0)))</f>
        <v/>
      </c>
      <c r="C2070" s="242" t="str">
        <f>IF(LEN(A2070)=0,"",INDEX('Smelter Look-up'!$C:$C,MATCH($A2070,'Smelter Look-up'!$E:$E,0)))</f>
        <v/>
      </c>
      <c r="D2070" s="236"/>
      <c r="E2070" s="236" t="str">
        <f ca="1">IF(ISERROR($V2070),"",OFFSET('Smelter Look-up'!$D$4,$V2070-4,0)&amp;"")</f>
        <v/>
      </c>
      <c r="F2070" s="236" t="str">
        <f ca="1">IF(ISERROR($V2070),"",OFFSET('Smelter Look-up'!$E$4,$V2070-4,0))</f>
        <v/>
      </c>
      <c r="G2070" s="236" t="str">
        <f ca="1">IF(C2070=$X$4,"Enter smelter details", IF(ISERROR($V2070),"",OFFSET('Smelter Look-up'!$F$4,$V2070-4,0)))</f>
        <v/>
      </c>
      <c r="H2070" s="237" t="str">
        <f ca="1">IF(ISERROR($V2070),"",OFFSET('Smelter Look-up'!$G$4,$V2070-4,0))</f>
        <v/>
      </c>
      <c r="I2070" s="238" t="str">
        <f ca="1">IF(ISERROR($V2070),"",OFFSET('Smelter Look-up'!$H$4,$V2070-4,0))</f>
        <v/>
      </c>
      <c r="J2070" s="238" t="str">
        <f ca="1">IF(ISERROR($V2070),"",OFFSET('Smelter Look-up'!$I$4,$V2070-4,0))</f>
        <v/>
      </c>
      <c r="K2070" s="240"/>
      <c r="L2070" s="240"/>
      <c r="M2070" s="240"/>
      <c r="N2070" s="240"/>
      <c r="O2070" s="240"/>
      <c r="P2070" s="239"/>
      <c r="Q2070" s="241"/>
      <c r="R2070" s="236" t="str">
        <f ca="1">IF(ISERROR($V2070),"",OFFSET('Smelter Look-up'!$C$4,$V2070-4,0)&amp;"")</f>
        <v/>
      </c>
      <c r="S2070" s="250" t="str">
        <f t="shared" ca="1" si="96"/>
        <v/>
      </c>
      <c r="T2070" s="250" t="str">
        <f ca="1">IF(B2070="","",IF(ISERROR(MATCH($J2070,SorP!$B$1:$B$6230,0)),"",INDIRECT("'SorP'!$A$"&amp;MATCH($J2070,SorP!$B$1:$B$6230,0))))</f>
        <v/>
      </c>
      <c r="U2070" s="280"/>
      <c r="V2070" s="281" t="e">
        <f>IF(C2070="",NA(),MATCH($B2070&amp;$C2070,'Smelter Look-up'!$J:$J,0))</f>
        <v>#N/A</v>
      </c>
      <c r="W2070" s="282"/>
      <c r="X2070" s="282">
        <f t="shared" ca="1" si="97"/>
        <v>0</v>
      </c>
      <c r="Y2070" s="282"/>
      <c r="Z2070" s="282"/>
      <c r="AB2070" s="284" t="str">
        <f t="shared" si="98"/>
        <v/>
      </c>
    </row>
    <row r="2071" spans="1:28" s="283" customFormat="1" ht="20.25">
      <c r="A2071" s="235"/>
      <c r="B2071" s="236" t="str">
        <f>IF(LEN(A2071)=0,"",INDEX('Smelter Look-up'!$A:$A,MATCH($A2071,'Smelter Look-up'!$E:$E,0)))</f>
        <v/>
      </c>
      <c r="C2071" s="242" t="str">
        <f>IF(LEN(A2071)=0,"",INDEX('Smelter Look-up'!$C:$C,MATCH($A2071,'Smelter Look-up'!$E:$E,0)))</f>
        <v/>
      </c>
      <c r="D2071" s="236"/>
      <c r="E2071" s="236" t="str">
        <f ca="1">IF(ISERROR($V2071),"",OFFSET('Smelter Look-up'!$D$4,$V2071-4,0)&amp;"")</f>
        <v/>
      </c>
      <c r="F2071" s="236" t="str">
        <f ca="1">IF(ISERROR($V2071),"",OFFSET('Smelter Look-up'!$E$4,$V2071-4,0))</f>
        <v/>
      </c>
      <c r="G2071" s="236" t="str">
        <f ca="1">IF(C2071=$X$4,"Enter smelter details", IF(ISERROR($V2071),"",OFFSET('Smelter Look-up'!$F$4,$V2071-4,0)))</f>
        <v/>
      </c>
      <c r="H2071" s="237" t="str">
        <f ca="1">IF(ISERROR($V2071),"",OFFSET('Smelter Look-up'!$G$4,$V2071-4,0))</f>
        <v/>
      </c>
      <c r="I2071" s="238" t="str">
        <f ca="1">IF(ISERROR($V2071),"",OFFSET('Smelter Look-up'!$H$4,$V2071-4,0))</f>
        <v/>
      </c>
      <c r="J2071" s="238" t="str">
        <f ca="1">IF(ISERROR($V2071),"",OFFSET('Smelter Look-up'!$I$4,$V2071-4,0))</f>
        <v/>
      </c>
      <c r="K2071" s="240"/>
      <c r="L2071" s="240"/>
      <c r="M2071" s="240"/>
      <c r="N2071" s="240"/>
      <c r="O2071" s="240"/>
      <c r="P2071" s="239"/>
      <c r="Q2071" s="241"/>
      <c r="R2071" s="236" t="str">
        <f ca="1">IF(ISERROR($V2071),"",OFFSET('Smelter Look-up'!$C$4,$V2071-4,0)&amp;"")</f>
        <v/>
      </c>
      <c r="S2071" s="250" t="str">
        <f t="shared" ca="1" si="96"/>
        <v/>
      </c>
      <c r="T2071" s="250" t="str">
        <f ca="1">IF(B2071="","",IF(ISERROR(MATCH($J2071,SorP!$B$1:$B$6230,0)),"",INDIRECT("'SorP'!$A$"&amp;MATCH($J2071,SorP!$B$1:$B$6230,0))))</f>
        <v/>
      </c>
      <c r="U2071" s="280"/>
      <c r="V2071" s="281" t="e">
        <f>IF(C2071="",NA(),MATCH($B2071&amp;$C2071,'Smelter Look-up'!$J:$J,0))</f>
        <v>#N/A</v>
      </c>
      <c r="W2071" s="282"/>
      <c r="X2071" s="282">
        <f t="shared" ca="1" si="97"/>
        <v>0</v>
      </c>
      <c r="Y2071" s="282"/>
      <c r="Z2071" s="282"/>
      <c r="AB2071" s="284" t="str">
        <f t="shared" si="98"/>
        <v/>
      </c>
    </row>
    <row r="2072" spans="1:28" s="283" customFormat="1" ht="20.25">
      <c r="A2072" s="235"/>
      <c r="B2072" s="236" t="str">
        <f>IF(LEN(A2072)=0,"",INDEX('Smelter Look-up'!$A:$A,MATCH($A2072,'Smelter Look-up'!$E:$E,0)))</f>
        <v/>
      </c>
      <c r="C2072" s="242" t="str">
        <f>IF(LEN(A2072)=0,"",INDEX('Smelter Look-up'!$C:$C,MATCH($A2072,'Smelter Look-up'!$E:$E,0)))</f>
        <v/>
      </c>
      <c r="D2072" s="236"/>
      <c r="E2072" s="236" t="str">
        <f ca="1">IF(ISERROR($V2072),"",OFFSET('Smelter Look-up'!$D$4,$V2072-4,0)&amp;"")</f>
        <v/>
      </c>
      <c r="F2072" s="236" t="str">
        <f ca="1">IF(ISERROR($V2072),"",OFFSET('Smelter Look-up'!$E$4,$V2072-4,0))</f>
        <v/>
      </c>
      <c r="G2072" s="236" t="str">
        <f ca="1">IF(C2072=$X$4,"Enter smelter details", IF(ISERROR($V2072),"",OFFSET('Smelter Look-up'!$F$4,$V2072-4,0)))</f>
        <v/>
      </c>
      <c r="H2072" s="237" t="str">
        <f ca="1">IF(ISERROR($V2072),"",OFFSET('Smelter Look-up'!$G$4,$V2072-4,0))</f>
        <v/>
      </c>
      <c r="I2072" s="238" t="str">
        <f ca="1">IF(ISERROR($V2072),"",OFFSET('Smelter Look-up'!$H$4,$V2072-4,0))</f>
        <v/>
      </c>
      <c r="J2072" s="238" t="str">
        <f ca="1">IF(ISERROR($V2072),"",OFFSET('Smelter Look-up'!$I$4,$V2072-4,0))</f>
        <v/>
      </c>
      <c r="K2072" s="240"/>
      <c r="L2072" s="240"/>
      <c r="M2072" s="240"/>
      <c r="N2072" s="240"/>
      <c r="O2072" s="240"/>
      <c r="P2072" s="239"/>
      <c r="Q2072" s="241"/>
      <c r="R2072" s="236" t="str">
        <f ca="1">IF(ISERROR($V2072),"",OFFSET('Smelter Look-up'!$C$4,$V2072-4,0)&amp;"")</f>
        <v/>
      </c>
      <c r="S2072" s="250" t="str">
        <f t="shared" ca="1" si="96"/>
        <v/>
      </c>
      <c r="T2072" s="250" t="str">
        <f ca="1">IF(B2072="","",IF(ISERROR(MATCH($J2072,SorP!$B$1:$B$6230,0)),"",INDIRECT("'SorP'!$A$"&amp;MATCH($J2072,SorP!$B$1:$B$6230,0))))</f>
        <v/>
      </c>
      <c r="U2072" s="280"/>
      <c r="V2072" s="281" t="e">
        <f>IF(C2072="",NA(),MATCH($B2072&amp;$C2072,'Smelter Look-up'!$J:$J,0))</f>
        <v>#N/A</v>
      </c>
      <c r="W2072" s="282"/>
      <c r="X2072" s="282">
        <f t="shared" ca="1" si="97"/>
        <v>0</v>
      </c>
      <c r="Y2072" s="282"/>
      <c r="Z2072" s="282"/>
      <c r="AB2072" s="284" t="str">
        <f t="shared" si="98"/>
        <v/>
      </c>
    </row>
    <row r="2073" spans="1:28" s="283" customFormat="1" ht="20.25">
      <c r="A2073" s="235"/>
      <c r="B2073" s="236" t="str">
        <f>IF(LEN(A2073)=0,"",INDEX('Smelter Look-up'!$A:$A,MATCH($A2073,'Smelter Look-up'!$E:$E,0)))</f>
        <v/>
      </c>
      <c r="C2073" s="242" t="str">
        <f>IF(LEN(A2073)=0,"",INDEX('Smelter Look-up'!$C:$C,MATCH($A2073,'Smelter Look-up'!$E:$E,0)))</f>
        <v/>
      </c>
      <c r="D2073" s="236"/>
      <c r="E2073" s="236" t="str">
        <f ca="1">IF(ISERROR($V2073),"",OFFSET('Smelter Look-up'!$D$4,$V2073-4,0)&amp;"")</f>
        <v/>
      </c>
      <c r="F2073" s="236" t="str">
        <f ca="1">IF(ISERROR($V2073),"",OFFSET('Smelter Look-up'!$E$4,$V2073-4,0))</f>
        <v/>
      </c>
      <c r="G2073" s="236" t="str">
        <f ca="1">IF(C2073=$X$4,"Enter smelter details", IF(ISERROR($V2073),"",OFFSET('Smelter Look-up'!$F$4,$V2073-4,0)))</f>
        <v/>
      </c>
      <c r="H2073" s="237" t="str">
        <f ca="1">IF(ISERROR($V2073),"",OFFSET('Smelter Look-up'!$G$4,$V2073-4,0))</f>
        <v/>
      </c>
      <c r="I2073" s="238" t="str">
        <f ca="1">IF(ISERROR($V2073),"",OFFSET('Smelter Look-up'!$H$4,$V2073-4,0))</f>
        <v/>
      </c>
      <c r="J2073" s="238" t="str">
        <f ca="1">IF(ISERROR($V2073),"",OFFSET('Smelter Look-up'!$I$4,$V2073-4,0))</f>
        <v/>
      </c>
      <c r="K2073" s="240"/>
      <c r="L2073" s="240"/>
      <c r="M2073" s="240"/>
      <c r="N2073" s="240"/>
      <c r="O2073" s="240"/>
      <c r="P2073" s="239"/>
      <c r="Q2073" s="241"/>
      <c r="R2073" s="236" t="str">
        <f ca="1">IF(ISERROR($V2073),"",OFFSET('Smelter Look-up'!$C$4,$V2073-4,0)&amp;"")</f>
        <v/>
      </c>
      <c r="S2073" s="250" t="str">
        <f t="shared" ca="1" si="96"/>
        <v/>
      </c>
      <c r="T2073" s="250" t="str">
        <f ca="1">IF(B2073="","",IF(ISERROR(MATCH($J2073,SorP!$B$1:$B$6230,0)),"",INDIRECT("'SorP'!$A$"&amp;MATCH($J2073,SorP!$B$1:$B$6230,0))))</f>
        <v/>
      </c>
      <c r="U2073" s="280"/>
      <c r="V2073" s="281" t="e">
        <f>IF(C2073="",NA(),MATCH($B2073&amp;$C2073,'Smelter Look-up'!$J:$J,0))</f>
        <v>#N/A</v>
      </c>
      <c r="W2073" s="282"/>
      <c r="X2073" s="282">
        <f t="shared" ca="1" si="97"/>
        <v>0</v>
      </c>
      <c r="Y2073" s="282"/>
      <c r="Z2073" s="282"/>
      <c r="AB2073" s="284" t="str">
        <f t="shared" si="98"/>
        <v/>
      </c>
    </row>
    <row r="2074" spans="1:28" s="283" customFormat="1" ht="20.25">
      <c r="A2074" s="235"/>
      <c r="B2074" s="236" t="str">
        <f>IF(LEN(A2074)=0,"",INDEX('Smelter Look-up'!$A:$A,MATCH($A2074,'Smelter Look-up'!$E:$E,0)))</f>
        <v/>
      </c>
      <c r="C2074" s="242" t="str">
        <f>IF(LEN(A2074)=0,"",INDEX('Smelter Look-up'!$C:$C,MATCH($A2074,'Smelter Look-up'!$E:$E,0)))</f>
        <v/>
      </c>
      <c r="D2074" s="236"/>
      <c r="E2074" s="236" t="str">
        <f ca="1">IF(ISERROR($V2074),"",OFFSET('Smelter Look-up'!$D$4,$V2074-4,0)&amp;"")</f>
        <v/>
      </c>
      <c r="F2074" s="236" t="str">
        <f ca="1">IF(ISERROR($V2074),"",OFFSET('Smelter Look-up'!$E$4,$V2074-4,0))</f>
        <v/>
      </c>
      <c r="G2074" s="236" t="str">
        <f ca="1">IF(C2074=$X$4,"Enter smelter details", IF(ISERROR($V2074),"",OFFSET('Smelter Look-up'!$F$4,$V2074-4,0)))</f>
        <v/>
      </c>
      <c r="H2074" s="237" t="str">
        <f ca="1">IF(ISERROR($V2074),"",OFFSET('Smelter Look-up'!$G$4,$V2074-4,0))</f>
        <v/>
      </c>
      <c r="I2074" s="238" t="str">
        <f ca="1">IF(ISERROR($V2074),"",OFFSET('Smelter Look-up'!$H$4,$V2074-4,0))</f>
        <v/>
      </c>
      <c r="J2074" s="238" t="str">
        <f ca="1">IF(ISERROR($V2074),"",OFFSET('Smelter Look-up'!$I$4,$V2074-4,0))</f>
        <v/>
      </c>
      <c r="K2074" s="240"/>
      <c r="L2074" s="240"/>
      <c r="M2074" s="240"/>
      <c r="N2074" s="240"/>
      <c r="O2074" s="240"/>
      <c r="P2074" s="239"/>
      <c r="Q2074" s="241"/>
      <c r="R2074" s="236" t="str">
        <f ca="1">IF(ISERROR($V2074),"",OFFSET('Smelter Look-up'!$C$4,$V2074-4,0)&amp;"")</f>
        <v/>
      </c>
      <c r="S2074" s="250" t="str">
        <f t="shared" ca="1" si="96"/>
        <v/>
      </c>
      <c r="T2074" s="250" t="str">
        <f ca="1">IF(B2074="","",IF(ISERROR(MATCH($J2074,SorP!$B$1:$B$6230,0)),"",INDIRECT("'SorP'!$A$"&amp;MATCH($J2074,SorP!$B$1:$B$6230,0))))</f>
        <v/>
      </c>
      <c r="U2074" s="280"/>
      <c r="V2074" s="281" t="e">
        <f>IF(C2074="",NA(),MATCH($B2074&amp;$C2074,'Smelter Look-up'!$J:$J,0))</f>
        <v>#N/A</v>
      </c>
      <c r="W2074" s="282"/>
      <c r="X2074" s="282">
        <f t="shared" ca="1" si="97"/>
        <v>0</v>
      </c>
      <c r="Y2074" s="282"/>
      <c r="Z2074" s="282"/>
      <c r="AB2074" s="284" t="str">
        <f t="shared" si="98"/>
        <v/>
      </c>
    </row>
    <row r="2075" spans="1:28" s="283" customFormat="1" ht="20.25">
      <c r="A2075" s="235"/>
      <c r="B2075" s="236" t="str">
        <f>IF(LEN(A2075)=0,"",INDEX('Smelter Look-up'!$A:$A,MATCH($A2075,'Smelter Look-up'!$E:$E,0)))</f>
        <v/>
      </c>
      <c r="C2075" s="242" t="str">
        <f>IF(LEN(A2075)=0,"",INDEX('Smelter Look-up'!$C:$C,MATCH($A2075,'Smelter Look-up'!$E:$E,0)))</f>
        <v/>
      </c>
      <c r="D2075" s="236"/>
      <c r="E2075" s="236" t="str">
        <f ca="1">IF(ISERROR($V2075),"",OFFSET('Smelter Look-up'!$D$4,$V2075-4,0)&amp;"")</f>
        <v/>
      </c>
      <c r="F2075" s="236" t="str">
        <f ca="1">IF(ISERROR($V2075),"",OFFSET('Smelter Look-up'!$E$4,$V2075-4,0))</f>
        <v/>
      </c>
      <c r="G2075" s="236" t="str">
        <f ca="1">IF(C2075=$X$4,"Enter smelter details", IF(ISERROR($V2075),"",OFFSET('Smelter Look-up'!$F$4,$V2075-4,0)))</f>
        <v/>
      </c>
      <c r="H2075" s="237" t="str">
        <f ca="1">IF(ISERROR($V2075),"",OFFSET('Smelter Look-up'!$G$4,$V2075-4,0))</f>
        <v/>
      </c>
      <c r="I2075" s="238" t="str">
        <f ca="1">IF(ISERROR($V2075),"",OFFSET('Smelter Look-up'!$H$4,$V2075-4,0))</f>
        <v/>
      </c>
      <c r="J2075" s="238" t="str">
        <f ca="1">IF(ISERROR($V2075),"",OFFSET('Smelter Look-up'!$I$4,$V2075-4,0))</f>
        <v/>
      </c>
      <c r="K2075" s="240"/>
      <c r="L2075" s="240"/>
      <c r="M2075" s="240"/>
      <c r="N2075" s="240"/>
      <c r="O2075" s="240"/>
      <c r="P2075" s="239"/>
      <c r="Q2075" s="241"/>
      <c r="R2075" s="236" t="str">
        <f ca="1">IF(ISERROR($V2075),"",OFFSET('Smelter Look-up'!$C$4,$V2075-4,0)&amp;"")</f>
        <v/>
      </c>
      <c r="S2075" s="250" t="str">
        <f t="shared" ca="1" si="96"/>
        <v/>
      </c>
      <c r="T2075" s="250" t="str">
        <f ca="1">IF(B2075="","",IF(ISERROR(MATCH($J2075,SorP!$B$1:$B$6230,0)),"",INDIRECT("'SorP'!$A$"&amp;MATCH($J2075,SorP!$B$1:$B$6230,0))))</f>
        <v/>
      </c>
      <c r="U2075" s="280"/>
      <c r="V2075" s="281" t="e">
        <f>IF(C2075="",NA(),MATCH($B2075&amp;$C2075,'Smelter Look-up'!$J:$J,0))</f>
        <v>#N/A</v>
      </c>
      <c r="W2075" s="282"/>
      <c r="X2075" s="282">
        <f t="shared" ca="1" si="97"/>
        <v>0</v>
      </c>
      <c r="Y2075" s="282"/>
      <c r="Z2075" s="282"/>
      <c r="AB2075" s="284" t="str">
        <f t="shared" si="98"/>
        <v/>
      </c>
    </row>
    <row r="2076" spans="1:28" s="283" customFormat="1" ht="20.25">
      <c r="A2076" s="235"/>
      <c r="B2076" s="236" t="str">
        <f>IF(LEN(A2076)=0,"",INDEX('Smelter Look-up'!$A:$A,MATCH($A2076,'Smelter Look-up'!$E:$E,0)))</f>
        <v/>
      </c>
      <c r="C2076" s="242" t="str">
        <f>IF(LEN(A2076)=0,"",INDEX('Smelter Look-up'!$C:$C,MATCH($A2076,'Smelter Look-up'!$E:$E,0)))</f>
        <v/>
      </c>
      <c r="D2076" s="236"/>
      <c r="E2076" s="236" t="str">
        <f ca="1">IF(ISERROR($V2076),"",OFFSET('Smelter Look-up'!$D$4,$V2076-4,0)&amp;"")</f>
        <v/>
      </c>
      <c r="F2076" s="236" t="str">
        <f ca="1">IF(ISERROR($V2076),"",OFFSET('Smelter Look-up'!$E$4,$V2076-4,0))</f>
        <v/>
      </c>
      <c r="G2076" s="236" t="str">
        <f ca="1">IF(C2076=$X$4,"Enter smelter details", IF(ISERROR($V2076),"",OFFSET('Smelter Look-up'!$F$4,$V2076-4,0)))</f>
        <v/>
      </c>
      <c r="H2076" s="237" t="str">
        <f ca="1">IF(ISERROR($V2076),"",OFFSET('Smelter Look-up'!$G$4,$V2076-4,0))</f>
        <v/>
      </c>
      <c r="I2076" s="238" t="str">
        <f ca="1">IF(ISERROR($V2076),"",OFFSET('Smelter Look-up'!$H$4,$V2076-4,0))</f>
        <v/>
      </c>
      <c r="J2076" s="238" t="str">
        <f ca="1">IF(ISERROR($V2076),"",OFFSET('Smelter Look-up'!$I$4,$V2076-4,0))</f>
        <v/>
      </c>
      <c r="K2076" s="240"/>
      <c r="L2076" s="240"/>
      <c r="M2076" s="240"/>
      <c r="N2076" s="240"/>
      <c r="O2076" s="240"/>
      <c r="P2076" s="239"/>
      <c r="Q2076" s="241"/>
      <c r="R2076" s="236" t="str">
        <f ca="1">IF(ISERROR($V2076),"",OFFSET('Smelter Look-up'!$C$4,$V2076-4,0)&amp;"")</f>
        <v/>
      </c>
      <c r="S2076" s="250" t="str">
        <f t="shared" ca="1" si="96"/>
        <v/>
      </c>
      <c r="T2076" s="250" t="str">
        <f ca="1">IF(B2076="","",IF(ISERROR(MATCH($J2076,SorP!$B$1:$B$6230,0)),"",INDIRECT("'SorP'!$A$"&amp;MATCH($J2076,SorP!$B$1:$B$6230,0))))</f>
        <v/>
      </c>
      <c r="U2076" s="280"/>
      <c r="V2076" s="281" t="e">
        <f>IF(C2076="",NA(),MATCH($B2076&amp;$C2076,'Smelter Look-up'!$J:$J,0))</f>
        <v>#N/A</v>
      </c>
      <c r="W2076" s="282"/>
      <c r="X2076" s="282">
        <f t="shared" ca="1" si="97"/>
        <v>0</v>
      </c>
      <c r="Y2076" s="282"/>
      <c r="Z2076" s="282"/>
      <c r="AB2076" s="284" t="str">
        <f t="shared" si="98"/>
        <v/>
      </c>
    </row>
    <row r="2077" spans="1:28" s="283" customFormat="1" ht="20.25">
      <c r="A2077" s="235"/>
      <c r="B2077" s="236" t="str">
        <f>IF(LEN(A2077)=0,"",INDEX('Smelter Look-up'!$A:$A,MATCH($A2077,'Smelter Look-up'!$E:$E,0)))</f>
        <v/>
      </c>
      <c r="C2077" s="242" t="str">
        <f>IF(LEN(A2077)=0,"",INDEX('Smelter Look-up'!$C:$C,MATCH($A2077,'Smelter Look-up'!$E:$E,0)))</f>
        <v/>
      </c>
      <c r="D2077" s="236"/>
      <c r="E2077" s="236" t="str">
        <f ca="1">IF(ISERROR($V2077),"",OFFSET('Smelter Look-up'!$D$4,$V2077-4,0)&amp;"")</f>
        <v/>
      </c>
      <c r="F2077" s="236" t="str">
        <f ca="1">IF(ISERROR($V2077),"",OFFSET('Smelter Look-up'!$E$4,$V2077-4,0))</f>
        <v/>
      </c>
      <c r="G2077" s="236" t="str">
        <f ca="1">IF(C2077=$X$4,"Enter smelter details", IF(ISERROR($V2077),"",OFFSET('Smelter Look-up'!$F$4,$V2077-4,0)))</f>
        <v/>
      </c>
      <c r="H2077" s="237" t="str">
        <f ca="1">IF(ISERROR($V2077),"",OFFSET('Smelter Look-up'!$G$4,$V2077-4,0))</f>
        <v/>
      </c>
      <c r="I2077" s="238" t="str">
        <f ca="1">IF(ISERROR($V2077),"",OFFSET('Smelter Look-up'!$H$4,$V2077-4,0))</f>
        <v/>
      </c>
      <c r="J2077" s="238" t="str">
        <f ca="1">IF(ISERROR($V2077),"",OFFSET('Smelter Look-up'!$I$4,$V2077-4,0))</f>
        <v/>
      </c>
      <c r="K2077" s="240"/>
      <c r="L2077" s="240"/>
      <c r="M2077" s="240"/>
      <c r="N2077" s="240"/>
      <c r="O2077" s="240"/>
      <c r="P2077" s="239"/>
      <c r="Q2077" s="241"/>
      <c r="R2077" s="236" t="str">
        <f ca="1">IF(ISERROR($V2077),"",OFFSET('Smelter Look-up'!$C$4,$V2077-4,0)&amp;"")</f>
        <v/>
      </c>
      <c r="S2077" s="250" t="str">
        <f t="shared" ca="1" si="96"/>
        <v/>
      </c>
      <c r="T2077" s="250" t="str">
        <f ca="1">IF(B2077="","",IF(ISERROR(MATCH($J2077,SorP!$B$1:$B$6230,0)),"",INDIRECT("'SorP'!$A$"&amp;MATCH($J2077,SorP!$B$1:$B$6230,0))))</f>
        <v/>
      </c>
      <c r="U2077" s="280"/>
      <c r="V2077" s="281" t="e">
        <f>IF(C2077="",NA(),MATCH($B2077&amp;$C2077,'Smelter Look-up'!$J:$J,0))</f>
        <v>#N/A</v>
      </c>
      <c r="W2077" s="282"/>
      <c r="X2077" s="282">
        <f t="shared" ca="1" si="97"/>
        <v>0</v>
      </c>
      <c r="Y2077" s="282"/>
      <c r="Z2077" s="282"/>
      <c r="AB2077" s="284" t="str">
        <f t="shared" si="98"/>
        <v/>
      </c>
    </row>
    <row r="2078" spans="1:28" s="283" customFormat="1" ht="20.25">
      <c r="A2078" s="235"/>
      <c r="B2078" s="236" t="str">
        <f>IF(LEN(A2078)=0,"",INDEX('Smelter Look-up'!$A:$A,MATCH($A2078,'Smelter Look-up'!$E:$E,0)))</f>
        <v/>
      </c>
      <c r="C2078" s="242" t="str">
        <f>IF(LEN(A2078)=0,"",INDEX('Smelter Look-up'!$C:$C,MATCH($A2078,'Smelter Look-up'!$E:$E,0)))</f>
        <v/>
      </c>
      <c r="D2078" s="236"/>
      <c r="E2078" s="236" t="str">
        <f ca="1">IF(ISERROR($V2078),"",OFFSET('Smelter Look-up'!$D$4,$V2078-4,0)&amp;"")</f>
        <v/>
      </c>
      <c r="F2078" s="236" t="str">
        <f ca="1">IF(ISERROR($V2078),"",OFFSET('Smelter Look-up'!$E$4,$V2078-4,0))</f>
        <v/>
      </c>
      <c r="G2078" s="236" t="str">
        <f ca="1">IF(C2078=$X$4,"Enter smelter details", IF(ISERROR($V2078),"",OFFSET('Smelter Look-up'!$F$4,$V2078-4,0)))</f>
        <v/>
      </c>
      <c r="H2078" s="237" t="str">
        <f ca="1">IF(ISERROR($V2078),"",OFFSET('Smelter Look-up'!$G$4,$V2078-4,0))</f>
        <v/>
      </c>
      <c r="I2078" s="238" t="str">
        <f ca="1">IF(ISERROR($V2078),"",OFFSET('Smelter Look-up'!$H$4,$V2078-4,0))</f>
        <v/>
      </c>
      <c r="J2078" s="238" t="str">
        <f ca="1">IF(ISERROR($V2078),"",OFFSET('Smelter Look-up'!$I$4,$V2078-4,0))</f>
        <v/>
      </c>
      <c r="K2078" s="240"/>
      <c r="L2078" s="240"/>
      <c r="M2078" s="240"/>
      <c r="N2078" s="240"/>
      <c r="O2078" s="240"/>
      <c r="P2078" s="239"/>
      <c r="Q2078" s="241"/>
      <c r="R2078" s="236" t="str">
        <f ca="1">IF(ISERROR($V2078),"",OFFSET('Smelter Look-up'!$C$4,$V2078-4,0)&amp;"")</f>
        <v/>
      </c>
      <c r="S2078" s="250" t="str">
        <f t="shared" ca="1" si="96"/>
        <v/>
      </c>
      <c r="T2078" s="250" t="str">
        <f ca="1">IF(B2078="","",IF(ISERROR(MATCH($J2078,SorP!$B$1:$B$6230,0)),"",INDIRECT("'SorP'!$A$"&amp;MATCH($J2078,SorP!$B$1:$B$6230,0))))</f>
        <v/>
      </c>
      <c r="U2078" s="280"/>
      <c r="V2078" s="281" t="e">
        <f>IF(C2078="",NA(),MATCH($B2078&amp;$C2078,'Smelter Look-up'!$J:$J,0))</f>
        <v>#N/A</v>
      </c>
      <c r="W2078" s="282"/>
      <c r="X2078" s="282">
        <f t="shared" ca="1" si="97"/>
        <v>0</v>
      </c>
      <c r="Y2078" s="282"/>
      <c r="Z2078" s="282"/>
      <c r="AB2078" s="284" t="str">
        <f t="shared" si="98"/>
        <v/>
      </c>
    </row>
    <row r="2079" spans="1:28" s="283" customFormat="1" ht="20.25">
      <c r="A2079" s="235"/>
      <c r="B2079" s="236" t="str">
        <f>IF(LEN(A2079)=0,"",INDEX('Smelter Look-up'!$A:$A,MATCH($A2079,'Smelter Look-up'!$E:$E,0)))</f>
        <v/>
      </c>
      <c r="C2079" s="242" t="str">
        <f>IF(LEN(A2079)=0,"",INDEX('Smelter Look-up'!$C:$C,MATCH($A2079,'Smelter Look-up'!$E:$E,0)))</f>
        <v/>
      </c>
      <c r="D2079" s="236"/>
      <c r="E2079" s="236" t="str">
        <f ca="1">IF(ISERROR($V2079),"",OFFSET('Smelter Look-up'!$D$4,$V2079-4,0)&amp;"")</f>
        <v/>
      </c>
      <c r="F2079" s="236" t="str">
        <f ca="1">IF(ISERROR($V2079),"",OFFSET('Smelter Look-up'!$E$4,$V2079-4,0))</f>
        <v/>
      </c>
      <c r="G2079" s="236" t="str">
        <f ca="1">IF(C2079=$X$4,"Enter smelter details", IF(ISERROR($V2079),"",OFFSET('Smelter Look-up'!$F$4,$V2079-4,0)))</f>
        <v/>
      </c>
      <c r="H2079" s="237" t="str">
        <f ca="1">IF(ISERROR($V2079),"",OFFSET('Smelter Look-up'!$G$4,$V2079-4,0))</f>
        <v/>
      </c>
      <c r="I2079" s="238" t="str">
        <f ca="1">IF(ISERROR($V2079),"",OFFSET('Smelter Look-up'!$H$4,$V2079-4,0))</f>
        <v/>
      </c>
      <c r="J2079" s="238" t="str">
        <f ca="1">IF(ISERROR($V2079),"",OFFSET('Smelter Look-up'!$I$4,$V2079-4,0))</f>
        <v/>
      </c>
      <c r="K2079" s="240"/>
      <c r="L2079" s="240"/>
      <c r="M2079" s="240"/>
      <c r="N2079" s="240"/>
      <c r="O2079" s="240"/>
      <c r="P2079" s="239"/>
      <c r="Q2079" s="241"/>
      <c r="R2079" s="236" t="str">
        <f ca="1">IF(ISERROR($V2079),"",OFFSET('Smelter Look-up'!$C$4,$V2079-4,0)&amp;"")</f>
        <v/>
      </c>
      <c r="S2079" s="250" t="str">
        <f t="shared" ca="1" si="96"/>
        <v/>
      </c>
      <c r="T2079" s="250" t="str">
        <f ca="1">IF(B2079="","",IF(ISERROR(MATCH($J2079,SorP!$B$1:$B$6230,0)),"",INDIRECT("'SorP'!$A$"&amp;MATCH($J2079,SorP!$B$1:$B$6230,0))))</f>
        <v/>
      </c>
      <c r="U2079" s="280"/>
      <c r="V2079" s="281" t="e">
        <f>IF(C2079="",NA(),MATCH($B2079&amp;$C2079,'Smelter Look-up'!$J:$J,0))</f>
        <v>#N/A</v>
      </c>
      <c r="W2079" s="282"/>
      <c r="X2079" s="282">
        <f t="shared" ca="1" si="97"/>
        <v>0</v>
      </c>
      <c r="Y2079" s="282"/>
      <c r="Z2079" s="282"/>
      <c r="AB2079" s="284" t="str">
        <f t="shared" si="98"/>
        <v/>
      </c>
    </row>
    <row r="2080" spans="1:28" s="283" customFormat="1" ht="20.25">
      <c r="A2080" s="235"/>
      <c r="B2080" s="236" t="str">
        <f>IF(LEN(A2080)=0,"",INDEX('Smelter Look-up'!$A:$A,MATCH($A2080,'Smelter Look-up'!$E:$E,0)))</f>
        <v/>
      </c>
      <c r="C2080" s="242" t="str">
        <f>IF(LEN(A2080)=0,"",INDEX('Smelter Look-up'!$C:$C,MATCH($A2080,'Smelter Look-up'!$E:$E,0)))</f>
        <v/>
      </c>
      <c r="D2080" s="236"/>
      <c r="E2080" s="236" t="str">
        <f ca="1">IF(ISERROR($V2080),"",OFFSET('Smelter Look-up'!$D$4,$V2080-4,0)&amp;"")</f>
        <v/>
      </c>
      <c r="F2080" s="236" t="str">
        <f ca="1">IF(ISERROR($V2080),"",OFFSET('Smelter Look-up'!$E$4,$V2080-4,0))</f>
        <v/>
      </c>
      <c r="G2080" s="236" t="str">
        <f ca="1">IF(C2080=$X$4,"Enter smelter details", IF(ISERROR($V2080),"",OFFSET('Smelter Look-up'!$F$4,$V2080-4,0)))</f>
        <v/>
      </c>
      <c r="H2080" s="237" t="str">
        <f ca="1">IF(ISERROR($V2080),"",OFFSET('Smelter Look-up'!$G$4,$V2080-4,0))</f>
        <v/>
      </c>
      <c r="I2080" s="238" t="str">
        <f ca="1">IF(ISERROR($V2080),"",OFFSET('Smelter Look-up'!$H$4,$V2080-4,0))</f>
        <v/>
      </c>
      <c r="J2080" s="238" t="str">
        <f ca="1">IF(ISERROR($V2080),"",OFFSET('Smelter Look-up'!$I$4,$V2080-4,0))</f>
        <v/>
      </c>
      <c r="K2080" s="240"/>
      <c r="L2080" s="240"/>
      <c r="M2080" s="240"/>
      <c r="N2080" s="240"/>
      <c r="O2080" s="240"/>
      <c r="P2080" s="239"/>
      <c r="Q2080" s="241"/>
      <c r="R2080" s="236" t="str">
        <f ca="1">IF(ISERROR($V2080),"",OFFSET('Smelter Look-up'!$C$4,$V2080-4,0)&amp;"")</f>
        <v/>
      </c>
      <c r="S2080" s="250" t="str">
        <f t="shared" ca="1" si="96"/>
        <v/>
      </c>
      <c r="T2080" s="250" t="str">
        <f ca="1">IF(B2080="","",IF(ISERROR(MATCH($J2080,SorP!$B$1:$B$6230,0)),"",INDIRECT("'SorP'!$A$"&amp;MATCH($J2080,SorP!$B$1:$B$6230,0))))</f>
        <v/>
      </c>
      <c r="U2080" s="280"/>
      <c r="V2080" s="281" t="e">
        <f>IF(C2080="",NA(),MATCH($B2080&amp;$C2080,'Smelter Look-up'!$J:$J,0))</f>
        <v>#N/A</v>
      </c>
      <c r="W2080" s="282"/>
      <c r="X2080" s="282">
        <f t="shared" ca="1" si="97"/>
        <v>0</v>
      </c>
      <c r="Y2080" s="282"/>
      <c r="Z2080" s="282"/>
      <c r="AB2080" s="284" t="str">
        <f t="shared" si="98"/>
        <v/>
      </c>
    </row>
    <row r="2081" spans="1:28" s="283" customFormat="1" ht="20.25">
      <c r="A2081" s="235"/>
      <c r="B2081" s="236" t="str">
        <f>IF(LEN(A2081)=0,"",INDEX('Smelter Look-up'!$A:$A,MATCH($A2081,'Smelter Look-up'!$E:$E,0)))</f>
        <v/>
      </c>
      <c r="C2081" s="242" t="str">
        <f>IF(LEN(A2081)=0,"",INDEX('Smelter Look-up'!$C:$C,MATCH($A2081,'Smelter Look-up'!$E:$E,0)))</f>
        <v/>
      </c>
      <c r="D2081" s="236"/>
      <c r="E2081" s="236" t="str">
        <f ca="1">IF(ISERROR($V2081),"",OFFSET('Smelter Look-up'!$D$4,$V2081-4,0)&amp;"")</f>
        <v/>
      </c>
      <c r="F2081" s="236" t="str">
        <f ca="1">IF(ISERROR($V2081),"",OFFSET('Smelter Look-up'!$E$4,$V2081-4,0))</f>
        <v/>
      </c>
      <c r="G2081" s="236" t="str">
        <f ca="1">IF(C2081=$X$4,"Enter smelter details", IF(ISERROR($V2081),"",OFFSET('Smelter Look-up'!$F$4,$V2081-4,0)))</f>
        <v/>
      </c>
      <c r="H2081" s="237" t="str">
        <f ca="1">IF(ISERROR($V2081),"",OFFSET('Smelter Look-up'!$G$4,$V2081-4,0))</f>
        <v/>
      </c>
      <c r="I2081" s="238" t="str">
        <f ca="1">IF(ISERROR($V2081),"",OFFSET('Smelter Look-up'!$H$4,$V2081-4,0))</f>
        <v/>
      </c>
      <c r="J2081" s="238" t="str">
        <f ca="1">IF(ISERROR($V2081),"",OFFSET('Smelter Look-up'!$I$4,$V2081-4,0))</f>
        <v/>
      </c>
      <c r="K2081" s="240"/>
      <c r="L2081" s="240"/>
      <c r="M2081" s="240"/>
      <c r="N2081" s="240"/>
      <c r="O2081" s="240"/>
      <c r="P2081" s="239"/>
      <c r="Q2081" s="241"/>
      <c r="R2081" s="236" t="str">
        <f ca="1">IF(ISERROR($V2081),"",OFFSET('Smelter Look-up'!$C$4,$V2081-4,0)&amp;"")</f>
        <v/>
      </c>
      <c r="S2081" s="250" t="str">
        <f t="shared" ca="1" si="96"/>
        <v/>
      </c>
      <c r="T2081" s="250" t="str">
        <f ca="1">IF(B2081="","",IF(ISERROR(MATCH($J2081,SorP!$B$1:$B$6230,0)),"",INDIRECT("'SorP'!$A$"&amp;MATCH($J2081,SorP!$B$1:$B$6230,0))))</f>
        <v/>
      </c>
      <c r="U2081" s="280"/>
      <c r="V2081" s="281" t="e">
        <f>IF(C2081="",NA(),MATCH($B2081&amp;$C2081,'Smelter Look-up'!$J:$J,0))</f>
        <v>#N/A</v>
      </c>
      <c r="W2081" s="282"/>
      <c r="X2081" s="282">
        <f t="shared" ca="1" si="97"/>
        <v>0</v>
      </c>
      <c r="Y2081" s="282"/>
      <c r="Z2081" s="282"/>
      <c r="AB2081" s="284" t="str">
        <f t="shared" si="98"/>
        <v/>
      </c>
    </row>
    <row r="2082" spans="1:28" s="283" customFormat="1" ht="20.25">
      <c r="A2082" s="235"/>
      <c r="B2082" s="236" t="str">
        <f>IF(LEN(A2082)=0,"",INDEX('Smelter Look-up'!$A:$A,MATCH($A2082,'Smelter Look-up'!$E:$E,0)))</f>
        <v/>
      </c>
      <c r="C2082" s="242" t="str">
        <f>IF(LEN(A2082)=0,"",INDEX('Smelter Look-up'!$C:$C,MATCH($A2082,'Smelter Look-up'!$E:$E,0)))</f>
        <v/>
      </c>
      <c r="D2082" s="236"/>
      <c r="E2082" s="236" t="str">
        <f ca="1">IF(ISERROR($V2082),"",OFFSET('Smelter Look-up'!$D$4,$V2082-4,0)&amp;"")</f>
        <v/>
      </c>
      <c r="F2082" s="236" t="str">
        <f ca="1">IF(ISERROR($V2082),"",OFFSET('Smelter Look-up'!$E$4,$V2082-4,0))</f>
        <v/>
      </c>
      <c r="G2082" s="236" t="str">
        <f ca="1">IF(C2082=$X$4,"Enter smelter details", IF(ISERROR($V2082),"",OFFSET('Smelter Look-up'!$F$4,$V2082-4,0)))</f>
        <v/>
      </c>
      <c r="H2082" s="237" t="str">
        <f ca="1">IF(ISERROR($V2082),"",OFFSET('Smelter Look-up'!$G$4,$V2082-4,0))</f>
        <v/>
      </c>
      <c r="I2082" s="238" t="str">
        <f ca="1">IF(ISERROR($V2082),"",OFFSET('Smelter Look-up'!$H$4,$V2082-4,0))</f>
        <v/>
      </c>
      <c r="J2082" s="238" t="str">
        <f ca="1">IF(ISERROR($V2082),"",OFFSET('Smelter Look-up'!$I$4,$V2082-4,0))</f>
        <v/>
      </c>
      <c r="K2082" s="240"/>
      <c r="L2082" s="240"/>
      <c r="M2082" s="240"/>
      <c r="N2082" s="240"/>
      <c r="O2082" s="240"/>
      <c r="P2082" s="239"/>
      <c r="Q2082" s="241"/>
      <c r="R2082" s="236" t="str">
        <f ca="1">IF(ISERROR($V2082),"",OFFSET('Smelter Look-up'!$C$4,$V2082-4,0)&amp;"")</f>
        <v/>
      </c>
      <c r="S2082" s="250" t="str">
        <f t="shared" ca="1" si="96"/>
        <v/>
      </c>
      <c r="T2082" s="250" t="str">
        <f ca="1">IF(B2082="","",IF(ISERROR(MATCH($J2082,SorP!$B$1:$B$6230,0)),"",INDIRECT("'SorP'!$A$"&amp;MATCH($J2082,SorP!$B$1:$B$6230,0))))</f>
        <v/>
      </c>
      <c r="U2082" s="280"/>
      <c r="V2082" s="281" t="e">
        <f>IF(C2082="",NA(),MATCH($B2082&amp;$C2082,'Smelter Look-up'!$J:$J,0))</f>
        <v>#N/A</v>
      </c>
      <c r="W2082" s="282"/>
      <c r="X2082" s="282">
        <f t="shared" ca="1" si="97"/>
        <v>0</v>
      </c>
      <c r="Y2082" s="282"/>
      <c r="Z2082" s="282"/>
      <c r="AB2082" s="284" t="str">
        <f t="shared" si="98"/>
        <v/>
      </c>
    </row>
    <row r="2083" spans="1:28" s="283" customFormat="1" ht="20.25">
      <c r="A2083" s="235"/>
      <c r="B2083" s="236" t="str">
        <f>IF(LEN(A2083)=0,"",INDEX('Smelter Look-up'!$A:$A,MATCH($A2083,'Smelter Look-up'!$E:$E,0)))</f>
        <v/>
      </c>
      <c r="C2083" s="242" t="str">
        <f>IF(LEN(A2083)=0,"",INDEX('Smelter Look-up'!$C:$C,MATCH($A2083,'Smelter Look-up'!$E:$E,0)))</f>
        <v/>
      </c>
      <c r="D2083" s="236"/>
      <c r="E2083" s="236" t="str">
        <f ca="1">IF(ISERROR($V2083),"",OFFSET('Smelter Look-up'!$D$4,$V2083-4,0)&amp;"")</f>
        <v/>
      </c>
      <c r="F2083" s="236" t="str">
        <f ca="1">IF(ISERROR($V2083),"",OFFSET('Smelter Look-up'!$E$4,$V2083-4,0))</f>
        <v/>
      </c>
      <c r="G2083" s="236" t="str">
        <f ca="1">IF(C2083=$X$4,"Enter smelter details", IF(ISERROR($V2083),"",OFFSET('Smelter Look-up'!$F$4,$V2083-4,0)))</f>
        <v/>
      </c>
      <c r="H2083" s="237" t="str">
        <f ca="1">IF(ISERROR($V2083),"",OFFSET('Smelter Look-up'!$G$4,$V2083-4,0))</f>
        <v/>
      </c>
      <c r="I2083" s="238" t="str">
        <f ca="1">IF(ISERROR($V2083),"",OFFSET('Smelter Look-up'!$H$4,$V2083-4,0))</f>
        <v/>
      </c>
      <c r="J2083" s="238" t="str">
        <f ca="1">IF(ISERROR($V2083),"",OFFSET('Smelter Look-up'!$I$4,$V2083-4,0))</f>
        <v/>
      </c>
      <c r="K2083" s="240"/>
      <c r="L2083" s="240"/>
      <c r="M2083" s="240"/>
      <c r="N2083" s="240"/>
      <c r="O2083" s="240"/>
      <c r="P2083" s="239"/>
      <c r="Q2083" s="241"/>
      <c r="R2083" s="236" t="str">
        <f ca="1">IF(ISERROR($V2083),"",OFFSET('Smelter Look-up'!$C$4,$V2083-4,0)&amp;"")</f>
        <v/>
      </c>
      <c r="S2083" s="250" t="str">
        <f t="shared" ca="1" si="96"/>
        <v/>
      </c>
      <c r="T2083" s="250" t="str">
        <f ca="1">IF(B2083="","",IF(ISERROR(MATCH($J2083,SorP!$B$1:$B$6230,0)),"",INDIRECT("'SorP'!$A$"&amp;MATCH($J2083,SorP!$B$1:$B$6230,0))))</f>
        <v/>
      </c>
      <c r="U2083" s="280"/>
      <c r="V2083" s="281" t="e">
        <f>IF(C2083="",NA(),MATCH($B2083&amp;$C2083,'Smelter Look-up'!$J:$J,0))</f>
        <v>#N/A</v>
      </c>
      <c r="W2083" s="282"/>
      <c r="X2083" s="282">
        <f t="shared" ca="1" si="97"/>
        <v>0</v>
      </c>
      <c r="Y2083" s="282"/>
      <c r="Z2083" s="282"/>
      <c r="AB2083" s="284" t="str">
        <f t="shared" si="98"/>
        <v/>
      </c>
    </row>
    <row r="2084" spans="1:28" s="283" customFormat="1" ht="20.25">
      <c r="A2084" s="235"/>
      <c r="B2084" s="236" t="str">
        <f>IF(LEN(A2084)=0,"",INDEX('Smelter Look-up'!$A:$A,MATCH($A2084,'Smelter Look-up'!$E:$E,0)))</f>
        <v/>
      </c>
      <c r="C2084" s="242" t="str">
        <f>IF(LEN(A2084)=0,"",INDEX('Smelter Look-up'!$C:$C,MATCH($A2084,'Smelter Look-up'!$E:$E,0)))</f>
        <v/>
      </c>
      <c r="D2084" s="236"/>
      <c r="E2084" s="236" t="str">
        <f ca="1">IF(ISERROR($V2084),"",OFFSET('Smelter Look-up'!$D$4,$V2084-4,0)&amp;"")</f>
        <v/>
      </c>
      <c r="F2084" s="236" t="str">
        <f ca="1">IF(ISERROR($V2084),"",OFFSET('Smelter Look-up'!$E$4,$V2084-4,0))</f>
        <v/>
      </c>
      <c r="G2084" s="236" t="str">
        <f ca="1">IF(C2084=$X$4,"Enter smelter details", IF(ISERROR($V2084),"",OFFSET('Smelter Look-up'!$F$4,$V2084-4,0)))</f>
        <v/>
      </c>
      <c r="H2084" s="237" t="str">
        <f ca="1">IF(ISERROR($V2084),"",OFFSET('Smelter Look-up'!$G$4,$V2084-4,0))</f>
        <v/>
      </c>
      <c r="I2084" s="238" t="str">
        <f ca="1">IF(ISERROR($V2084),"",OFFSET('Smelter Look-up'!$H$4,$V2084-4,0))</f>
        <v/>
      </c>
      <c r="J2084" s="238" t="str">
        <f ca="1">IF(ISERROR($V2084),"",OFFSET('Smelter Look-up'!$I$4,$V2084-4,0))</f>
        <v/>
      </c>
      <c r="K2084" s="240"/>
      <c r="L2084" s="240"/>
      <c r="M2084" s="240"/>
      <c r="N2084" s="240"/>
      <c r="O2084" s="240"/>
      <c r="P2084" s="239"/>
      <c r="Q2084" s="241"/>
      <c r="R2084" s="236" t="str">
        <f ca="1">IF(ISERROR($V2084),"",OFFSET('Smelter Look-up'!$C$4,$V2084-4,0)&amp;"")</f>
        <v/>
      </c>
      <c r="S2084" s="250" t="str">
        <f t="shared" ca="1" si="96"/>
        <v/>
      </c>
      <c r="T2084" s="250" t="str">
        <f ca="1">IF(B2084="","",IF(ISERROR(MATCH($J2084,SorP!$B$1:$B$6230,0)),"",INDIRECT("'SorP'!$A$"&amp;MATCH($J2084,SorP!$B$1:$B$6230,0))))</f>
        <v/>
      </c>
      <c r="U2084" s="280"/>
      <c r="V2084" s="281" t="e">
        <f>IF(C2084="",NA(),MATCH($B2084&amp;$C2084,'Smelter Look-up'!$J:$J,0))</f>
        <v>#N/A</v>
      </c>
      <c r="W2084" s="282"/>
      <c r="X2084" s="282">
        <f t="shared" ca="1" si="97"/>
        <v>0</v>
      </c>
      <c r="Y2084" s="282"/>
      <c r="Z2084" s="282"/>
      <c r="AB2084" s="284" t="str">
        <f t="shared" si="98"/>
        <v/>
      </c>
    </row>
    <row r="2085" spans="1:28" s="283" customFormat="1" ht="20.25">
      <c r="A2085" s="235"/>
      <c r="B2085" s="236" t="str">
        <f>IF(LEN(A2085)=0,"",INDEX('Smelter Look-up'!$A:$A,MATCH($A2085,'Smelter Look-up'!$E:$E,0)))</f>
        <v/>
      </c>
      <c r="C2085" s="242" t="str">
        <f>IF(LEN(A2085)=0,"",INDEX('Smelter Look-up'!$C:$C,MATCH($A2085,'Smelter Look-up'!$E:$E,0)))</f>
        <v/>
      </c>
      <c r="D2085" s="236"/>
      <c r="E2085" s="236" t="str">
        <f ca="1">IF(ISERROR($V2085),"",OFFSET('Smelter Look-up'!$D$4,$V2085-4,0)&amp;"")</f>
        <v/>
      </c>
      <c r="F2085" s="236" t="str">
        <f ca="1">IF(ISERROR($V2085),"",OFFSET('Smelter Look-up'!$E$4,$V2085-4,0))</f>
        <v/>
      </c>
      <c r="G2085" s="236" t="str">
        <f ca="1">IF(C2085=$X$4,"Enter smelter details", IF(ISERROR($V2085),"",OFFSET('Smelter Look-up'!$F$4,$V2085-4,0)))</f>
        <v/>
      </c>
      <c r="H2085" s="237" t="str">
        <f ca="1">IF(ISERROR($V2085),"",OFFSET('Smelter Look-up'!$G$4,$V2085-4,0))</f>
        <v/>
      </c>
      <c r="I2085" s="238" t="str">
        <f ca="1">IF(ISERROR($V2085),"",OFFSET('Smelter Look-up'!$H$4,$V2085-4,0))</f>
        <v/>
      </c>
      <c r="J2085" s="238" t="str">
        <f ca="1">IF(ISERROR($V2085),"",OFFSET('Smelter Look-up'!$I$4,$V2085-4,0))</f>
        <v/>
      </c>
      <c r="K2085" s="240"/>
      <c r="L2085" s="240"/>
      <c r="M2085" s="240"/>
      <c r="N2085" s="240"/>
      <c r="O2085" s="240"/>
      <c r="P2085" s="239"/>
      <c r="Q2085" s="241"/>
      <c r="R2085" s="236" t="str">
        <f ca="1">IF(ISERROR($V2085),"",OFFSET('Smelter Look-up'!$C$4,$V2085-4,0)&amp;"")</f>
        <v/>
      </c>
      <c r="S2085" s="250" t="str">
        <f t="shared" ca="1" si="96"/>
        <v/>
      </c>
      <c r="T2085" s="250" t="str">
        <f ca="1">IF(B2085="","",IF(ISERROR(MATCH($J2085,SorP!$B$1:$B$6230,0)),"",INDIRECT("'SorP'!$A$"&amp;MATCH($J2085,SorP!$B$1:$B$6230,0))))</f>
        <v/>
      </c>
      <c r="U2085" s="280"/>
      <c r="V2085" s="281" t="e">
        <f>IF(C2085="",NA(),MATCH($B2085&amp;$C2085,'Smelter Look-up'!$J:$J,0))</f>
        <v>#N/A</v>
      </c>
      <c r="W2085" s="282"/>
      <c r="X2085" s="282">
        <f t="shared" ca="1" si="97"/>
        <v>0</v>
      </c>
      <c r="Y2085" s="282"/>
      <c r="Z2085" s="282"/>
      <c r="AB2085" s="284" t="str">
        <f t="shared" si="98"/>
        <v/>
      </c>
    </row>
    <row r="2086" spans="1:28" s="283" customFormat="1" ht="20.25">
      <c r="A2086" s="235"/>
      <c r="B2086" s="236" t="str">
        <f>IF(LEN(A2086)=0,"",INDEX('Smelter Look-up'!$A:$A,MATCH($A2086,'Smelter Look-up'!$E:$E,0)))</f>
        <v/>
      </c>
      <c r="C2086" s="242" t="str">
        <f>IF(LEN(A2086)=0,"",INDEX('Smelter Look-up'!$C:$C,MATCH($A2086,'Smelter Look-up'!$E:$E,0)))</f>
        <v/>
      </c>
      <c r="D2086" s="236"/>
      <c r="E2086" s="236" t="str">
        <f ca="1">IF(ISERROR($V2086),"",OFFSET('Smelter Look-up'!$D$4,$V2086-4,0)&amp;"")</f>
        <v/>
      </c>
      <c r="F2086" s="236" t="str">
        <f ca="1">IF(ISERROR($V2086),"",OFFSET('Smelter Look-up'!$E$4,$V2086-4,0))</f>
        <v/>
      </c>
      <c r="G2086" s="236" t="str">
        <f ca="1">IF(C2086=$X$4,"Enter smelter details", IF(ISERROR($V2086),"",OFFSET('Smelter Look-up'!$F$4,$V2086-4,0)))</f>
        <v/>
      </c>
      <c r="H2086" s="237" t="str">
        <f ca="1">IF(ISERROR($V2086),"",OFFSET('Smelter Look-up'!$G$4,$V2086-4,0))</f>
        <v/>
      </c>
      <c r="I2086" s="238" t="str">
        <f ca="1">IF(ISERROR($V2086),"",OFFSET('Smelter Look-up'!$H$4,$V2086-4,0))</f>
        <v/>
      </c>
      <c r="J2086" s="238" t="str">
        <f ca="1">IF(ISERROR($V2086),"",OFFSET('Smelter Look-up'!$I$4,$V2086-4,0))</f>
        <v/>
      </c>
      <c r="K2086" s="240"/>
      <c r="L2086" s="240"/>
      <c r="M2086" s="240"/>
      <c r="N2086" s="240"/>
      <c r="O2086" s="240"/>
      <c r="P2086" s="239"/>
      <c r="Q2086" s="241"/>
      <c r="R2086" s="236" t="str">
        <f ca="1">IF(ISERROR($V2086),"",OFFSET('Smelter Look-up'!$C$4,$V2086-4,0)&amp;"")</f>
        <v/>
      </c>
      <c r="S2086" s="250" t="str">
        <f t="shared" ca="1" si="96"/>
        <v/>
      </c>
      <c r="T2086" s="250" t="str">
        <f ca="1">IF(B2086="","",IF(ISERROR(MATCH($J2086,SorP!$B$1:$B$6230,0)),"",INDIRECT("'SorP'!$A$"&amp;MATCH($J2086,SorP!$B$1:$B$6230,0))))</f>
        <v/>
      </c>
      <c r="U2086" s="280"/>
      <c r="V2086" s="281" t="e">
        <f>IF(C2086="",NA(),MATCH($B2086&amp;$C2086,'Smelter Look-up'!$J:$J,0))</f>
        <v>#N/A</v>
      </c>
      <c r="W2086" s="282"/>
      <c r="X2086" s="282">
        <f t="shared" ca="1" si="97"/>
        <v>0</v>
      </c>
      <c r="Y2086" s="282"/>
      <c r="Z2086" s="282"/>
      <c r="AB2086" s="284" t="str">
        <f t="shared" si="98"/>
        <v/>
      </c>
    </row>
    <row r="2087" spans="1:28" s="283" customFormat="1" ht="20.25">
      <c r="A2087" s="235"/>
      <c r="B2087" s="236" t="str">
        <f>IF(LEN(A2087)=0,"",INDEX('Smelter Look-up'!$A:$A,MATCH($A2087,'Smelter Look-up'!$E:$E,0)))</f>
        <v/>
      </c>
      <c r="C2087" s="242" t="str">
        <f>IF(LEN(A2087)=0,"",INDEX('Smelter Look-up'!$C:$C,MATCH($A2087,'Smelter Look-up'!$E:$E,0)))</f>
        <v/>
      </c>
      <c r="D2087" s="236"/>
      <c r="E2087" s="236" t="str">
        <f ca="1">IF(ISERROR($V2087),"",OFFSET('Smelter Look-up'!$D$4,$V2087-4,0)&amp;"")</f>
        <v/>
      </c>
      <c r="F2087" s="236" t="str">
        <f ca="1">IF(ISERROR($V2087),"",OFFSET('Smelter Look-up'!$E$4,$V2087-4,0))</f>
        <v/>
      </c>
      <c r="G2087" s="236" t="str">
        <f ca="1">IF(C2087=$X$4,"Enter smelter details", IF(ISERROR($V2087),"",OFFSET('Smelter Look-up'!$F$4,$V2087-4,0)))</f>
        <v/>
      </c>
      <c r="H2087" s="237" t="str">
        <f ca="1">IF(ISERROR($V2087),"",OFFSET('Smelter Look-up'!$G$4,$V2087-4,0))</f>
        <v/>
      </c>
      <c r="I2087" s="238" t="str">
        <f ca="1">IF(ISERROR($V2087),"",OFFSET('Smelter Look-up'!$H$4,$V2087-4,0))</f>
        <v/>
      </c>
      <c r="J2087" s="238" t="str">
        <f ca="1">IF(ISERROR($V2087),"",OFFSET('Smelter Look-up'!$I$4,$V2087-4,0))</f>
        <v/>
      </c>
      <c r="K2087" s="240"/>
      <c r="L2087" s="240"/>
      <c r="M2087" s="240"/>
      <c r="N2087" s="240"/>
      <c r="O2087" s="240"/>
      <c r="P2087" s="239"/>
      <c r="Q2087" s="241"/>
      <c r="R2087" s="236" t="str">
        <f ca="1">IF(ISERROR($V2087),"",OFFSET('Smelter Look-up'!$C$4,$V2087-4,0)&amp;"")</f>
        <v/>
      </c>
      <c r="S2087" s="250" t="str">
        <f t="shared" ca="1" si="96"/>
        <v/>
      </c>
      <c r="T2087" s="250" t="str">
        <f ca="1">IF(B2087="","",IF(ISERROR(MATCH($J2087,SorP!$B$1:$B$6230,0)),"",INDIRECT("'SorP'!$A$"&amp;MATCH($J2087,SorP!$B$1:$B$6230,0))))</f>
        <v/>
      </c>
      <c r="U2087" s="280"/>
      <c r="V2087" s="281" t="e">
        <f>IF(C2087="",NA(),MATCH($B2087&amp;$C2087,'Smelter Look-up'!$J:$J,0))</f>
        <v>#N/A</v>
      </c>
      <c r="W2087" s="282"/>
      <c r="X2087" s="282">
        <f t="shared" ca="1" si="97"/>
        <v>0</v>
      </c>
      <c r="Y2087" s="282"/>
      <c r="Z2087" s="282"/>
      <c r="AB2087" s="284" t="str">
        <f t="shared" si="98"/>
        <v/>
      </c>
    </row>
    <row r="2088" spans="1:28" s="283" customFormat="1" ht="20.25">
      <c r="A2088" s="235"/>
      <c r="B2088" s="236" t="str">
        <f>IF(LEN(A2088)=0,"",INDEX('Smelter Look-up'!$A:$A,MATCH($A2088,'Smelter Look-up'!$E:$E,0)))</f>
        <v/>
      </c>
      <c r="C2088" s="242" t="str">
        <f>IF(LEN(A2088)=0,"",INDEX('Smelter Look-up'!$C:$C,MATCH($A2088,'Smelter Look-up'!$E:$E,0)))</f>
        <v/>
      </c>
      <c r="D2088" s="236"/>
      <c r="E2088" s="236" t="str">
        <f ca="1">IF(ISERROR($V2088),"",OFFSET('Smelter Look-up'!$D$4,$V2088-4,0)&amp;"")</f>
        <v/>
      </c>
      <c r="F2088" s="236" t="str">
        <f ca="1">IF(ISERROR($V2088),"",OFFSET('Smelter Look-up'!$E$4,$V2088-4,0))</f>
        <v/>
      </c>
      <c r="G2088" s="236" t="str">
        <f ca="1">IF(C2088=$X$4,"Enter smelter details", IF(ISERROR($V2088),"",OFFSET('Smelter Look-up'!$F$4,$V2088-4,0)))</f>
        <v/>
      </c>
      <c r="H2088" s="237" t="str">
        <f ca="1">IF(ISERROR($V2088),"",OFFSET('Smelter Look-up'!$G$4,$V2088-4,0))</f>
        <v/>
      </c>
      <c r="I2088" s="238" t="str">
        <f ca="1">IF(ISERROR($V2088),"",OFFSET('Smelter Look-up'!$H$4,$V2088-4,0))</f>
        <v/>
      </c>
      <c r="J2088" s="238" t="str">
        <f ca="1">IF(ISERROR($V2088),"",OFFSET('Smelter Look-up'!$I$4,$V2088-4,0))</f>
        <v/>
      </c>
      <c r="K2088" s="240"/>
      <c r="L2088" s="240"/>
      <c r="M2088" s="240"/>
      <c r="N2088" s="240"/>
      <c r="O2088" s="240"/>
      <c r="P2088" s="239"/>
      <c r="Q2088" s="241"/>
      <c r="R2088" s="236" t="str">
        <f ca="1">IF(ISERROR($V2088),"",OFFSET('Smelter Look-up'!$C$4,$V2088-4,0)&amp;"")</f>
        <v/>
      </c>
      <c r="S2088" s="250" t="str">
        <f t="shared" ca="1" si="96"/>
        <v/>
      </c>
      <c r="T2088" s="250" t="str">
        <f ca="1">IF(B2088="","",IF(ISERROR(MATCH($J2088,SorP!$B$1:$B$6230,0)),"",INDIRECT("'SorP'!$A$"&amp;MATCH($J2088,SorP!$B$1:$B$6230,0))))</f>
        <v/>
      </c>
      <c r="U2088" s="280"/>
      <c r="V2088" s="281" t="e">
        <f>IF(C2088="",NA(),MATCH($B2088&amp;$C2088,'Smelter Look-up'!$J:$J,0))</f>
        <v>#N/A</v>
      </c>
      <c r="W2088" s="282"/>
      <c r="X2088" s="282">
        <f t="shared" ca="1" si="97"/>
        <v>0</v>
      </c>
      <c r="Y2088" s="282"/>
      <c r="Z2088" s="282"/>
      <c r="AB2088" s="284" t="str">
        <f t="shared" si="98"/>
        <v/>
      </c>
    </row>
    <row r="2089" spans="1:28" s="283" customFormat="1" ht="20.25">
      <c r="A2089" s="235"/>
      <c r="B2089" s="236" t="str">
        <f>IF(LEN(A2089)=0,"",INDEX('Smelter Look-up'!$A:$A,MATCH($A2089,'Smelter Look-up'!$E:$E,0)))</f>
        <v/>
      </c>
      <c r="C2089" s="242" t="str">
        <f>IF(LEN(A2089)=0,"",INDEX('Smelter Look-up'!$C:$C,MATCH($A2089,'Smelter Look-up'!$E:$E,0)))</f>
        <v/>
      </c>
      <c r="D2089" s="236"/>
      <c r="E2089" s="236" t="str">
        <f ca="1">IF(ISERROR($V2089),"",OFFSET('Smelter Look-up'!$D$4,$V2089-4,0)&amp;"")</f>
        <v/>
      </c>
      <c r="F2089" s="236" t="str">
        <f ca="1">IF(ISERROR($V2089),"",OFFSET('Smelter Look-up'!$E$4,$V2089-4,0))</f>
        <v/>
      </c>
      <c r="G2089" s="236" t="str">
        <f ca="1">IF(C2089=$X$4,"Enter smelter details", IF(ISERROR($V2089),"",OFFSET('Smelter Look-up'!$F$4,$V2089-4,0)))</f>
        <v/>
      </c>
      <c r="H2089" s="237" t="str">
        <f ca="1">IF(ISERROR($V2089),"",OFFSET('Smelter Look-up'!$G$4,$V2089-4,0))</f>
        <v/>
      </c>
      <c r="I2089" s="238" t="str">
        <f ca="1">IF(ISERROR($V2089),"",OFFSET('Smelter Look-up'!$H$4,$V2089-4,0))</f>
        <v/>
      </c>
      <c r="J2089" s="238" t="str">
        <f ca="1">IF(ISERROR($V2089),"",OFFSET('Smelter Look-up'!$I$4,$V2089-4,0))</f>
        <v/>
      </c>
      <c r="K2089" s="240"/>
      <c r="L2089" s="240"/>
      <c r="M2089" s="240"/>
      <c r="N2089" s="240"/>
      <c r="O2089" s="240"/>
      <c r="P2089" s="239"/>
      <c r="Q2089" s="241"/>
      <c r="R2089" s="236" t="str">
        <f ca="1">IF(ISERROR($V2089),"",OFFSET('Smelter Look-up'!$C$4,$V2089-4,0)&amp;"")</f>
        <v/>
      </c>
      <c r="S2089" s="250" t="str">
        <f t="shared" ca="1" si="96"/>
        <v/>
      </c>
      <c r="T2089" s="250" t="str">
        <f ca="1">IF(B2089="","",IF(ISERROR(MATCH($J2089,SorP!$B$1:$B$6230,0)),"",INDIRECT("'SorP'!$A$"&amp;MATCH($J2089,SorP!$B$1:$B$6230,0))))</f>
        <v/>
      </c>
      <c r="U2089" s="280"/>
      <c r="V2089" s="281" t="e">
        <f>IF(C2089="",NA(),MATCH($B2089&amp;$C2089,'Smelter Look-up'!$J:$J,0))</f>
        <v>#N/A</v>
      </c>
      <c r="W2089" s="282"/>
      <c r="X2089" s="282">
        <f t="shared" ca="1" si="97"/>
        <v>0</v>
      </c>
      <c r="Y2089" s="282"/>
      <c r="Z2089" s="282"/>
      <c r="AB2089" s="284" t="str">
        <f t="shared" si="98"/>
        <v/>
      </c>
    </row>
    <row r="2090" spans="1:28" s="283" customFormat="1" ht="20.25">
      <c r="A2090" s="235"/>
      <c r="B2090" s="236" t="str">
        <f>IF(LEN(A2090)=0,"",INDEX('Smelter Look-up'!$A:$A,MATCH($A2090,'Smelter Look-up'!$E:$E,0)))</f>
        <v/>
      </c>
      <c r="C2090" s="242" t="str">
        <f>IF(LEN(A2090)=0,"",INDEX('Smelter Look-up'!$C:$C,MATCH($A2090,'Smelter Look-up'!$E:$E,0)))</f>
        <v/>
      </c>
      <c r="D2090" s="236"/>
      <c r="E2090" s="236" t="str">
        <f ca="1">IF(ISERROR($V2090),"",OFFSET('Smelter Look-up'!$D$4,$V2090-4,0)&amp;"")</f>
        <v/>
      </c>
      <c r="F2090" s="236" t="str">
        <f ca="1">IF(ISERROR($V2090),"",OFFSET('Smelter Look-up'!$E$4,$V2090-4,0))</f>
        <v/>
      </c>
      <c r="G2090" s="236" t="str">
        <f ca="1">IF(C2090=$X$4,"Enter smelter details", IF(ISERROR($V2090),"",OFFSET('Smelter Look-up'!$F$4,$V2090-4,0)))</f>
        <v/>
      </c>
      <c r="H2090" s="237" t="str">
        <f ca="1">IF(ISERROR($V2090),"",OFFSET('Smelter Look-up'!$G$4,$V2090-4,0))</f>
        <v/>
      </c>
      <c r="I2090" s="238" t="str">
        <f ca="1">IF(ISERROR($V2090),"",OFFSET('Smelter Look-up'!$H$4,$V2090-4,0))</f>
        <v/>
      </c>
      <c r="J2090" s="238" t="str">
        <f ca="1">IF(ISERROR($V2090),"",OFFSET('Smelter Look-up'!$I$4,$V2090-4,0))</f>
        <v/>
      </c>
      <c r="K2090" s="240"/>
      <c r="L2090" s="240"/>
      <c r="M2090" s="240"/>
      <c r="N2090" s="240"/>
      <c r="O2090" s="240"/>
      <c r="P2090" s="239"/>
      <c r="Q2090" s="241"/>
      <c r="R2090" s="236" t="str">
        <f ca="1">IF(ISERROR($V2090),"",OFFSET('Smelter Look-up'!$C$4,$V2090-4,0)&amp;"")</f>
        <v/>
      </c>
      <c r="S2090" s="250" t="str">
        <f t="shared" ca="1" si="96"/>
        <v/>
      </c>
      <c r="T2090" s="250" t="str">
        <f ca="1">IF(B2090="","",IF(ISERROR(MATCH($J2090,SorP!$B$1:$B$6230,0)),"",INDIRECT("'SorP'!$A$"&amp;MATCH($J2090,SorP!$B$1:$B$6230,0))))</f>
        <v/>
      </c>
      <c r="U2090" s="280"/>
      <c r="V2090" s="281" t="e">
        <f>IF(C2090="",NA(),MATCH($B2090&amp;$C2090,'Smelter Look-up'!$J:$J,0))</f>
        <v>#N/A</v>
      </c>
      <c r="W2090" s="282"/>
      <c r="X2090" s="282">
        <f t="shared" ca="1" si="97"/>
        <v>0</v>
      </c>
      <c r="Y2090" s="282"/>
      <c r="Z2090" s="282"/>
      <c r="AB2090" s="284" t="str">
        <f t="shared" si="98"/>
        <v/>
      </c>
    </row>
    <row r="2091" spans="1:28" s="283" customFormat="1" ht="20.25">
      <c r="A2091" s="235"/>
      <c r="B2091" s="236" t="str">
        <f>IF(LEN(A2091)=0,"",INDEX('Smelter Look-up'!$A:$A,MATCH($A2091,'Smelter Look-up'!$E:$E,0)))</f>
        <v/>
      </c>
      <c r="C2091" s="242" t="str">
        <f>IF(LEN(A2091)=0,"",INDEX('Smelter Look-up'!$C:$C,MATCH($A2091,'Smelter Look-up'!$E:$E,0)))</f>
        <v/>
      </c>
      <c r="D2091" s="236"/>
      <c r="E2091" s="236" t="str">
        <f ca="1">IF(ISERROR($V2091),"",OFFSET('Smelter Look-up'!$D$4,$V2091-4,0)&amp;"")</f>
        <v/>
      </c>
      <c r="F2091" s="236" t="str">
        <f ca="1">IF(ISERROR($V2091),"",OFFSET('Smelter Look-up'!$E$4,$V2091-4,0))</f>
        <v/>
      </c>
      <c r="G2091" s="236" t="str">
        <f ca="1">IF(C2091=$X$4,"Enter smelter details", IF(ISERROR($V2091),"",OFFSET('Smelter Look-up'!$F$4,$V2091-4,0)))</f>
        <v/>
      </c>
      <c r="H2091" s="237" t="str">
        <f ca="1">IF(ISERROR($V2091),"",OFFSET('Smelter Look-up'!$G$4,$V2091-4,0))</f>
        <v/>
      </c>
      <c r="I2091" s="238" t="str">
        <f ca="1">IF(ISERROR($V2091),"",OFFSET('Smelter Look-up'!$H$4,$V2091-4,0))</f>
        <v/>
      </c>
      <c r="J2091" s="238" t="str">
        <f ca="1">IF(ISERROR($V2091),"",OFFSET('Smelter Look-up'!$I$4,$V2091-4,0))</f>
        <v/>
      </c>
      <c r="K2091" s="240"/>
      <c r="L2091" s="240"/>
      <c r="M2091" s="240"/>
      <c r="N2091" s="240"/>
      <c r="O2091" s="240"/>
      <c r="P2091" s="239"/>
      <c r="Q2091" s="241"/>
      <c r="R2091" s="236" t="str">
        <f ca="1">IF(ISERROR($V2091),"",OFFSET('Smelter Look-up'!$C$4,$V2091-4,0)&amp;"")</f>
        <v/>
      </c>
      <c r="S2091" s="250" t="str">
        <f t="shared" ca="1" si="96"/>
        <v/>
      </c>
      <c r="T2091" s="250" t="str">
        <f ca="1">IF(B2091="","",IF(ISERROR(MATCH($J2091,SorP!$B$1:$B$6230,0)),"",INDIRECT("'SorP'!$A$"&amp;MATCH($J2091,SorP!$B$1:$B$6230,0))))</f>
        <v/>
      </c>
      <c r="U2091" s="280"/>
      <c r="V2091" s="281" t="e">
        <f>IF(C2091="",NA(),MATCH($B2091&amp;$C2091,'Smelter Look-up'!$J:$J,0))</f>
        <v>#N/A</v>
      </c>
      <c r="W2091" s="282"/>
      <c r="X2091" s="282">
        <f t="shared" ca="1" si="97"/>
        <v>0</v>
      </c>
      <c r="Y2091" s="282"/>
      <c r="Z2091" s="282"/>
      <c r="AB2091" s="284" t="str">
        <f t="shared" si="98"/>
        <v/>
      </c>
    </row>
    <row r="2092" spans="1:28" s="283" customFormat="1" ht="20.25">
      <c r="A2092" s="235"/>
      <c r="B2092" s="236" t="str">
        <f>IF(LEN(A2092)=0,"",INDEX('Smelter Look-up'!$A:$A,MATCH($A2092,'Smelter Look-up'!$E:$E,0)))</f>
        <v/>
      </c>
      <c r="C2092" s="242" t="str">
        <f>IF(LEN(A2092)=0,"",INDEX('Smelter Look-up'!$C:$C,MATCH($A2092,'Smelter Look-up'!$E:$E,0)))</f>
        <v/>
      </c>
      <c r="D2092" s="236"/>
      <c r="E2092" s="236" t="str">
        <f ca="1">IF(ISERROR($V2092),"",OFFSET('Smelter Look-up'!$D$4,$V2092-4,0)&amp;"")</f>
        <v/>
      </c>
      <c r="F2092" s="236" t="str">
        <f ca="1">IF(ISERROR($V2092),"",OFFSET('Smelter Look-up'!$E$4,$V2092-4,0))</f>
        <v/>
      </c>
      <c r="G2092" s="236" t="str">
        <f ca="1">IF(C2092=$X$4,"Enter smelter details", IF(ISERROR($V2092),"",OFFSET('Smelter Look-up'!$F$4,$V2092-4,0)))</f>
        <v/>
      </c>
      <c r="H2092" s="237" t="str">
        <f ca="1">IF(ISERROR($V2092),"",OFFSET('Smelter Look-up'!$G$4,$V2092-4,0))</f>
        <v/>
      </c>
      <c r="I2092" s="238" t="str">
        <f ca="1">IF(ISERROR($V2092),"",OFFSET('Smelter Look-up'!$H$4,$V2092-4,0))</f>
        <v/>
      </c>
      <c r="J2092" s="238" t="str">
        <f ca="1">IF(ISERROR($V2092),"",OFFSET('Smelter Look-up'!$I$4,$V2092-4,0))</f>
        <v/>
      </c>
      <c r="K2092" s="240"/>
      <c r="L2092" s="240"/>
      <c r="M2092" s="240"/>
      <c r="N2092" s="240"/>
      <c r="O2092" s="240"/>
      <c r="P2092" s="239"/>
      <c r="Q2092" s="241"/>
      <c r="R2092" s="236" t="str">
        <f ca="1">IF(ISERROR($V2092),"",OFFSET('Smelter Look-up'!$C$4,$V2092-4,0)&amp;"")</f>
        <v/>
      </c>
      <c r="S2092" s="250" t="str">
        <f t="shared" ca="1" si="96"/>
        <v/>
      </c>
      <c r="T2092" s="250" t="str">
        <f ca="1">IF(B2092="","",IF(ISERROR(MATCH($J2092,SorP!$B$1:$B$6230,0)),"",INDIRECT("'SorP'!$A$"&amp;MATCH($J2092,SorP!$B$1:$B$6230,0))))</f>
        <v/>
      </c>
      <c r="U2092" s="280"/>
      <c r="V2092" s="281" t="e">
        <f>IF(C2092="",NA(),MATCH($B2092&amp;$C2092,'Smelter Look-up'!$J:$J,0))</f>
        <v>#N/A</v>
      </c>
      <c r="W2092" s="282"/>
      <c r="X2092" s="282">
        <f t="shared" ca="1" si="97"/>
        <v>0</v>
      </c>
      <c r="Y2092" s="282"/>
      <c r="Z2092" s="282"/>
      <c r="AB2092" s="284" t="str">
        <f t="shared" si="98"/>
        <v/>
      </c>
    </row>
    <row r="2093" spans="1:28" s="283" customFormat="1" ht="20.25">
      <c r="A2093" s="235"/>
      <c r="B2093" s="236" t="str">
        <f>IF(LEN(A2093)=0,"",INDEX('Smelter Look-up'!$A:$A,MATCH($A2093,'Smelter Look-up'!$E:$E,0)))</f>
        <v/>
      </c>
      <c r="C2093" s="242" t="str">
        <f>IF(LEN(A2093)=0,"",INDEX('Smelter Look-up'!$C:$C,MATCH($A2093,'Smelter Look-up'!$E:$E,0)))</f>
        <v/>
      </c>
      <c r="D2093" s="236"/>
      <c r="E2093" s="236" t="str">
        <f ca="1">IF(ISERROR($V2093),"",OFFSET('Smelter Look-up'!$D$4,$V2093-4,0)&amp;"")</f>
        <v/>
      </c>
      <c r="F2093" s="236" t="str">
        <f ca="1">IF(ISERROR($V2093),"",OFFSET('Smelter Look-up'!$E$4,$V2093-4,0))</f>
        <v/>
      </c>
      <c r="G2093" s="236" t="str">
        <f ca="1">IF(C2093=$X$4,"Enter smelter details", IF(ISERROR($V2093),"",OFFSET('Smelter Look-up'!$F$4,$V2093-4,0)))</f>
        <v/>
      </c>
      <c r="H2093" s="237" t="str">
        <f ca="1">IF(ISERROR($V2093),"",OFFSET('Smelter Look-up'!$G$4,$V2093-4,0))</f>
        <v/>
      </c>
      <c r="I2093" s="238" t="str">
        <f ca="1">IF(ISERROR($V2093),"",OFFSET('Smelter Look-up'!$H$4,$V2093-4,0))</f>
        <v/>
      </c>
      <c r="J2093" s="238" t="str">
        <f ca="1">IF(ISERROR($V2093),"",OFFSET('Smelter Look-up'!$I$4,$V2093-4,0))</f>
        <v/>
      </c>
      <c r="K2093" s="240"/>
      <c r="L2093" s="240"/>
      <c r="M2093" s="240"/>
      <c r="N2093" s="240"/>
      <c r="O2093" s="240"/>
      <c r="P2093" s="239"/>
      <c r="Q2093" s="241"/>
      <c r="R2093" s="236" t="str">
        <f ca="1">IF(ISERROR($V2093),"",OFFSET('Smelter Look-up'!$C$4,$V2093-4,0)&amp;"")</f>
        <v/>
      </c>
      <c r="S2093" s="250" t="str">
        <f t="shared" ca="1" si="96"/>
        <v/>
      </c>
      <c r="T2093" s="250" t="str">
        <f ca="1">IF(B2093="","",IF(ISERROR(MATCH($J2093,SorP!$B$1:$B$6230,0)),"",INDIRECT("'SorP'!$A$"&amp;MATCH($J2093,SorP!$B$1:$B$6230,0))))</f>
        <v/>
      </c>
      <c r="U2093" s="280"/>
      <c r="V2093" s="281" t="e">
        <f>IF(C2093="",NA(),MATCH($B2093&amp;$C2093,'Smelter Look-up'!$J:$J,0))</f>
        <v>#N/A</v>
      </c>
      <c r="W2093" s="282"/>
      <c r="X2093" s="282">
        <f t="shared" ca="1" si="97"/>
        <v>0</v>
      </c>
      <c r="Y2093" s="282"/>
      <c r="Z2093" s="282"/>
      <c r="AB2093" s="284" t="str">
        <f t="shared" si="98"/>
        <v/>
      </c>
    </row>
    <row r="2094" spans="1:28" s="283" customFormat="1" ht="20.25">
      <c r="A2094" s="235"/>
      <c r="B2094" s="236" t="str">
        <f>IF(LEN(A2094)=0,"",INDEX('Smelter Look-up'!$A:$A,MATCH($A2094,'Smelter Look-up'!$E:$E,0)))</f>
        <v/>
      </c>
      <c r="C2094" s="242" t="str">
        <f>IF(LEN(A2094)=0,"",INDEX('Smelter Look-up'!$C:$C,MATCH($A2094,'Smelter Look-up'!$E:$E,0)))</f>
        <v/>
      </c>
      <c r="D2094" s="236"/>
      <c r="E2094" s="236" t="str">
        <f ca="1">IF(ISERROR($V2094),"",OFFSET('Smelter Look-up'!$D$4,$V2094-4,0)&amp;"")</f>
        <v/>
      </c>
      <c r="F2094" s="236" t="str">
        <f ca="1">IF(ISERROR($V2094),"",OFFSET('Smelter Look-up'!$E$4,$V2094-4,0))</f>
        <v/>
      </c>
      <c r="G2094" s="236" t="str">
        <f ca="1">IF(C2094=$X$4,"Enter smelter details", IF(ISERROR($V2094),"",OFFSET('Smelter Look-up'!$F$4,$V2094-4,0)))</f>
        <v/>
      </c>
      <c r="H2094" s="237" t="str">
        <f ca="1">IF(ISERROR($V2094),"",OFFSET('Smelter Look-up'!$G$4,$V2094-4,0))</f>
        <v/>
      </c>
      <c r="I2094" s="238" t="str">
        <f ca="1">IF(ISERROR($V2094),"",OFFSET('Smelter Look-up'!$H$4,$V2094-4,0))</f>
        <v/>
      </c>
      <c r="J2094" s="238" t="str">
        <f ca="1">IF(ISERROR($V2094),"",OFFSET('Smelter Look-up'!$I$4,$V2094-4,0))</f>
        <v/>
      </c>
      <c r="K2094" s="240"/>
      <c r="L2094" s="240"/>
      <c r="M2094" s="240"/>
      <c r="N2094" s="240"/>
      <c r="O2094" s="240"/>
      <c r="P2094" s="239"/>
      <c r="Q2094" s="241"/>
      <c r="R2094" s="236" t="str">
        <f ca="1">IF(ISERROR($V2094),"",OFFSET('Smelter Look-up'!$C$4,$V2094-4,0)&amp;"")</f>
        <v/>
      </c>
      <c r="S2094" s="250" t="str">
        <f t="shared" ca="1" si="96"/>
        <v/>
      </c>
      <c r="T2094" s="250" t="str">
        <f ca="1">IF(B2094="","",IF(ISERROR(MATCH($J2094,SorP!$B$1:$B$6230,0)),"",INDIRECT("'SorP'!$A$"&amp;MATCH($J2094,SorP!$B$1:$B$6230,0))))</f>
        <v/>
      </c>
      <c r="U2094" s="280"/>
      <c r="V2094" s="281" t="e">
        <f>IF(C2094="",NA(),MATCH($B2094&amp;$C2094,'Smelter Look-up'!$J:$J,0))</f>
        <v>#N/A</v>
      </c>
      <c r="W2094" s="282"/>
      <c r="X2094" s="282">
        <f t="shared" ca="1" si="97"/>
        <v>0</v>
      </c>
      <c r="Y2094" s="282"/>
      <c r="Z2094" s="282"/>
      <c r="AB2094" s="284" t="str">
        <f t="shared" si="98"/>
        <v/>
      </c>
    </row>
    <row r="2095" spans="1:28" s="283" customFormat="1" ht="20.25">
      <c r="A2095" s="235"/>
      <c r="B2095" s="236" t="str">
        <f>IF(LEN(A2095)=0,"",INDEX('Smelter Look-up'!$A:$A,MATCH($A2095,'Smelter Look-up'!$E:$E,0)))</f>
        <v/>
      </c>
      <c r="C2095" s="242" t="str">
        <f>IF(LEN(A2095)=0,"",INDEX('Smelter Look-up'!$C:$C,MATCH($A2095,'Smelter Look-up'!$E:$E,0)))</f>
        <v/>
      </c>
      <c r="D2095" s="236"/>
      <c r="E2095" s="236" t="str">
        <f ca="1">IF(ISERROR($V2095),"",OFFSET('Smelter Look-up'!$D$4,$V2095-4,0)&amp;"")</f>
        <v/>
      </c>
      <c r="F2095" s="236" t="str">
        <f ca="1">IF(ISERROR($V2095),"",OFFSET('Smelter Look-up'!$E$4,$V2095-4,0))</f>
        <v/>
      </c>
      <c r="G2095" s="236" t="str">
        <f ca="1">IF(C2095=$X$4,"Enter smelter details", IF(ISERROR($V2095),"",OFFSET('Smelter Look-up'!$F$4,$V2095-4,0)))</f>
        <v/>
      </c>
      <c r="H2095" s="237" t="str">
        <f ca="1">IF(ISERROR($V2095),"",OFFSET('Smelter Look-up'!$G$4,$V2095-4,0))</f>
        <v/>
      </c>
      <c r="I2095" s="238" t="str">
        <f ca="1">IF(ISERROR($V2095),"",OFFSET('Smelter Look-up'!$H$4,$V2095-4,0))</f>
        <v/>
      </c>
      <c r="J2095" s="238" t="str">
        <f ca="1">IF(ISERROR($V2095),"",OFFSET('Smelter Look-up'!$I$4,$V2095-4,0))</f>
        <v/>
      </c>
      <c r="K2095" s="240"/>
      <c r="L2095" s="240"/>
      <c r="M2095" s="240"/>
      <c r="N2095" s="240"/>
      <c r="O2095" s="240"/>
      <c r="P2095" s="239"/>
      <c r="Q2095" s="241"/>
      <c r="R2095" s="236" t="str">
        <f ca="1">IF(ISERROR($V2095),"",OFFSET('Smelter Look-up'!$C$4,$V2095-4,0)&amp;"")</f>
        <v/>
      </c>
      <c r="S2095" s="250" t="str">
        <f t="shared" ca="1" si="96"/>
        <v/>
      </c>
      <c r="T2095" s="250" t="str">
        <f ca="1">IF(B2095="","",IF(ISERROR(MATCH($J2095,SorP!$B$1:$B$6230,0)),"",INDIRECT("'SorP'!$A$"&amp;MATCH($J2095,SorP!$B$1:$B$6230,0))))</f>
        <v/>
      </c>
      <c r="U2095" s="280"/>
      <c r="V2095" s="281" t="e">
        <f>IF(C2095="",NA(),MATCH($B2095&amp;$C2095,'Smelter Look-up'!$J:$J,0))</f>
        <v>#N/A</v>
      </c>
      <c r="W2095" s="282"/>
      <c r="X2095" s="282">
        <f t="shared" ca="1" si="97"/>
        <v>0</v>
      </c>
      <c r="Y2095" s="282"/>
      <c r="Z2095" s="282"/>
      <c r="AB2095" s="284" t="str">
        <f t="shared" si="98"/>
        <v/>
      </c>
    </row>
    <row r="2096" spans="1:28" s="283" customFormat="1" ht="20.25">
      <c r="A2096" s="235"/>
      <c r="B2096" s="236" t="str">
        <f>IF(LEN(A2096)=0,"",INDEX('Smelter Look-up'!$A:$A,MATCH($A2096,'Smelter Look-up'!$E:$E,0)))</f>
        <v/>
      </c>
      <c r="C2096" s="242" t="str">
        <f>IF(LEN(A2096)=0,"",INDEX('Smelter Look-up'!$C:$C,MATCH($A2096,'Smelter Look-up'!$E:$E,0)))</f>
        <v/>
      </c>
      <c r="D2096" s="236"/>
      <c r="E2096" s="236" t="str">
        <f ca="1">IF(ISERROR($V2096),"",OFFSET('Smelter Look-up'!$D$4,$V2096-4,0)&amp;"")</f>
        <v/>
      </c>
      <c r="F2096" s="236" t="str">
        <f ca="1">IF(ISERROR($V2096),"",OFFSET('Smelter Look-up'!$E$4,$V2096-4,0))</f>
        <v/>
      </c>
      <c r="G2096" s="236" t="str">
        <f ca="1">IF(C2096=$X$4,"Enter smelter details", IF(ISERROR($V2096),"",OFFSET('Smelter Look-up'!$F$4,$V2096-4,0)))</f>
        <v/>
      </c>
      <c r="H2096" s="237" t="str">
        <f ca="1">IF(ISERROR($V2096),"",OFFSET('Smelter Look-up'!$G$4,$V2096-4,0))</f>
        <v/>
      </c>
      <c r="I2096" s="238" t="str">
        <f ca="1">IF(ISERROR($V2096),"",OFFSET('Smelter Look-up'!$H$4,$V2096-4,0))</f>
        <v/>
      </c>
      <c r="J2096" s="238" t="str">
        <f ca="1">IF(ISERROR($V2096),"",OFFSET('Smelter Look-up'!$I$4,$V2096-4,0))</f>
        <v/>
      </c>
      <c r="K2096" s="240"/>
      <c r="L2096" s="240"/>
      <c r="M2096" s="240"/>
      <c r="N2096" s="240"/>
      <c r="O2096" s="240"/>
      <c r="P2096" s="239"/>
      <c r="Q2096" s="241"/>
      <c r="R2096" s="236" t="str">
        <f ca="1">IF(ISERROR($V2096),"",OFFSET('Smelter Look-up'!$C$4,$V2096-4,0)&amp;"")</f>
        <v/>
      </c>
      <c r="S2096" s="250" t="str">
        <f t="shared" ca="1" si="96"/>
        <v/>
      </c>
      <c r="T2096" s="250" t="str">
        <f ca="1">IF(B2096="","",IF(ISERROR(MATCH($J2096,SorP!$B$1:$B$6230,0)),"",INDIRECT("'SorP'!$A$"&amp;MATCH($J2096,SorP!$B$1:$B$6230,0))))</f>
        <v/>
      </c>
      <c r="U2096" s="280"/>
      <c r="V2096" s="281" t="e">
        <f>IF(C2096="",NA(),MATCH($B2096&amp;$C2096,'Smelter Look-up'!$J:$J,0))</f>
        <v>#N/A</v>
      </c>
      <c r="W2096" s="282"/>
      <c r="X2096" s="282">
        <f t="shared" ca="1" si="97"/>
        <v>0</v>
      </c>
      <c r="Y2096" s="282"/>
      <c r="Z2096" s="282"/>
      <c r="AB2096" s="284" t="str">
        <f t="shared" si="98"/>
        <v/>
      </c>
    </row>
    <row r="2097" spans="1:28" s="283" customFormat="1" ht="20.25">
      <c r="A2097" s="235"/>
      <c r="B2097" s="236" t="str">
        <f>IF(LEN(A2097)=0,"",INDEX('Smelter Look-up'!$A:$A,MATCH($A2097,'Smelter Look-up'!$E:$E,0)))</f>
        <v/>
      </c>
      <c r="C2097" s="242" t="str">
        <f>IF(LEN(A2097)=0,"",INDEX('Smelter Look-up'!$C:$C,MATCH($A2097,'Smelter Look-up'!$E:$E,0)))</f>
        <v/>
      </c>
      <c r="D2097" s="236"/>
      <c r="E2097" s="236" t="str">
        <f ca="1">IF(ISERROR($V2097),"",OFFSET('Smelter Look-up'!$D$4,$V2097-4,0)&amp;"")</f>
        <v/>
      </c>
      <c r="F2097" s="236" t="str">
        <f ca="1">IF(ISERROR($V2097),"",OFFSET('Smelter Look-up'!$E$4,$V2097-4,0))</f>
        <v/>
      </c>
      <c r="G2097" s="236" t="str">
        <f ca="1">IF(C2097=$X$4,"Enter smelter details", IF(ISERROR($V2097),"",OFFSET('Smelter Look-up'!$F$4,$V2097-4,0)))</f>
        <v/>
      </c>
      <c r="H2097" s="237" t="str">
        <f ca="1">IF(ISERROR($V2097),"",OFFSET('Smelter Look-up'!$G$4,$V2097-4,0))</f>
        <v/>
      </c>
      <c r="I2097" s="238" t="str">
        <f ca="1">IF(ISERROR($V2097),"",OFFSET('Smelter Look-up'!$H$4,$V2097-4,0))</f>
        <v/>
      </c>
      <c r="J2097" s="238" t="str">
        <f ca="1">IF(ISERROR($V2097),"",OFFSET('Smelter Look-up'!$I$4,$V2097-4,0))</f>
        <v/>
      </c>
      <c r="K2097" s="240"/>
      <c r="L2097" s="240"/>
      <c r="M2097" s="240"/>
      <c r="N2097" s="240"/>
      <c r="O2097" s="240"/>
      <c r="P2097" s="239"/>
      <c r="Q2097" s="241"/>
      <c r="R2097" s="236" t="str">
        <f ca="1">IF(ISERROR($V2097),"",OFFSET('Smelter Look-up'!$C$4,$V2097-4,0)&amp;"")</f>
        <v/>
      </c>
      <c r="S2097" s="250" t="str">
        <f t="shared" ca="1" si="96"/>
        <v/>
      </c>
      <c r="T2097" s="250" t="str">
        <f ca="1">IF(B2097="","",IF(ISERROR(MATCH($J2097,SorP!$B$1:$B$6230,0)),"",INDIRECT("'SorP'!$A$"&amp;MATCH($J2097,SorP!$B$1:$B$6230,0))))</f>
        <v/>
      </c>
      <c r="U2097" s="280"/>
      <c r="V2097" s="281" t="e">
        <f>IF(C2097="",NA(),MATCH($B2097&amp;$C2097,'Smelter Look-up'!$J:$J,0))</f>
        <v>#N/A</v>
      </c>
      <c r="W2097" s="282"/>
      <c r="X2097" s="282">
        <f t="shared" ca="1" si="97"/>
        <v>0</v>
      </c>
      <c r="Y2097" s="282"/>
      <c r="Z2097" s="282"/>
      <c r="AB2097" s="284" t="str">
        <f t="shared" si="98"/>
        <v/>
      </c>
    </row>
    <row r="2098" spans="1:28" s="283" customFormat="1" ht="20.25">
      <c r="A2098" s="235"/>
      <c r="B2098" s="236" t="str">
        <f>IF(LEN(A2098)=0,"",INDEX('Smelter Look-up'!$A:$A,MATCH($A2098,'Smelter Look-up'!$E:$E,0)))</f>
        <v/>
      </c>
      <c r="C2098" s="242" t="str">
        <f>IF(LEN(A2098)=0,"",INDEX('Smelter Look-up'!$C:$C,MATCH($A2098,'Smelter Look-up'!$E:$E,0)))</f>
        <v/>
      </c>
      <c r="D2098" s="236"/>
      <c r="E2098" s="236" t="str">
        <f ca="1">IF(ISERROR($V2098),"",OFFSET('Smelter Look-up'!$D$4,$V2098-4,0)&amp;"")</f>
        <v/>
      </c>
      <c r="F2098" s="236" t="str">
        <f ca="1">IF(ISERROR($V2098),"",OFFSET('Smelter Look-up'!$E$4,$V2098-4,0))</f>
        <v/>
      </c>
      <c r="G2098" s="236" t="str">
        <f ca="1">IF(C2098=$X$4,"Enter smelter details", IF(ISERROR($V2098),"",OFFSET('Smelter Look-up'!$F$4,$V2098-4,0)))</f>
        <v/>
      </c>
      <c r="H2098" s="237" t="str">
        <f ca="1">IF(ISERROR($V2098),"",OFFSET('Smelter Look-up'!$G$4,$V2098-4,0))</f>
        <v/>
      </c>
      <c r="I2098" s="238" t="str">
        <f ca="1">IF(ISERROR($V2098),"",OFFSET('Smelter Look-up'!$H$4,$V2098-4,0))</f>
        <v/>
      </c>
      <c r="J2098" s="238" t="str">
        <f ca="1">IF(ISERROR($V2098),"",OFFSET('Smelter Look-up'!$I$4,$V2098-4,0))</f>
        <v/>
      </c>
      <c r="K2098" s="240"/>
      <c r="L2098" s="240"/>
      <c r="M2098" s="240"/>
      <c r="N2098" s="240"/>
      <c r="O2098" s="240"/>
      <c r="P2098" s="239"/>
      <c r="Q2098" s="241"/>
      <c r="R2098" s="236" t="str">
        <f ca="1">IF(ISERROR($V2098),"",OFFSET('Smelter Look-up'!$C$4,$V2098-4,0)&amp;"")</f>
        <v/>
      </c>
      <c r="S2098" s="250" t="str">
        <f t="shared" ca="1" si="96"/>
        <v/>
      </c>
      <c r="T2098" s="250" t="str">
        <f ca="1">IF(B2098="","",IF(ISERROR(MATCH($J2098,SorP!$B$1:$B$6230,0)),"",INDIRECT("'SorP'!$A$"&amp;MATCH($J2098,SorP!$B$1:$B$6230,0))))</f>
        <v/>
      </c>
      <c r="U2098" s="280"/>
      <c r="V2098" s="281" t="e">
        <f>IF(C2098="",NA(),MATCH($B2098&amp;$C2098,'Smelter Look-up'!$J:$J,0))</f>
        <v>#N/A</v>
      </c>
      <c r="W2098" s="282"/>
      <c r="X2098" s="282">
        <f t="shared" ca="1" si="97"/>
        <v>0</v>
      </c>
      <c r="Y2098" s="282"/>
      <c r="Z2098" s="282"/>
      <c r="AB2098" s="284" t="str">
        <f t="shared" si="98"/>
        <v/>
      </c>
    </row>
    <row r="2099" spans="1:28" s="283" customFormat="1" ht="20.25">
      <c r="A2099" s="235"/>
      <c r="B2099" s="236" t="str">
        <f>IF(LEN(A2099)=0,"",INDEX('Smelter Look-up'!$A:$A,MATCH($A2099,'Smelter Look-up'!$E:$E,0)))</f>
        <v/>
      </c>
      <c r="C2099" s="242" t="str">
        <f>IF(LEN(A2099)=0,"",INDEX('Smelter Look-up'!$C:$C,MATCH($A2099,'Smelter Look-up'!$E:$E,0)))</f>
        <v/>
      </c>
      <c r="D2099" s="236"/>
      <c r="E2099" s="236" t="str">
        <f ca="1">IF(ISERROR($V2099),"",OFFSET('Smelter Look-up'!$D$4,$V2099-4,0)&amp;"")</f>
        <v/>
      </c>
      <c r="F2099" s="236" t="str">
        <f ca="1">IF(ISERROR($V2099),"",OFFSET('Smelter Look-up'!$E$4,$V2099-4,0))</f>
        <v/>
      </c>
      <c r="G2099" s="236" t="str">
        <f ca="1">IF(C2099=$X$4,"Enter smelter details", IF(ISERROR($V2099),"",OFFSET('Smelter Look-up'!$F$4,$V2099-4,0)))</f>
        <v/>
      </c>
      <c r="H2099" s="237" t="str">
        <f ca="1">IF(ISERROR($V2099),"",OFFSET('Smelter Look-up'!$G$4,$V2099-4,0))</f>
        <v/>
      </c>
      <c r="I2099" s="238" t="str">
        <f ca="1">IF(ISERROR($V2099),"",OFFSET('Smelter Look-up'!$H$4,$V2099-4,0))</f>
        <v/>
      </c>
      <c r="J2099" s="238" t="str">
        <f ca="1">IF(ISERROR($V2099),"",OFFSET('Smelter Look-up'!$I$4,$V2099-4,0))</f>
        <v/>
      </c>
      <c r="K2099" s="240"/>
      <c r="L2099" s="240"/>
      <c r="M2099" s="240"/>
      <c r="N2099" s="240"/>
      <c r="O2099" s="240"/>
      <c r="P2099" s="239"/>
      <c r="Q2099" s="241"/>
      <c r="R2099" s="236" t="str">
        <f ca="1">IF(ISERROR($V2099),"",OFFSET('Smelter Look-up'!$C$4,$V2099-4,0)&amp;"")</f>
        <v/>
      </c>
      <c r="S2099" s="250" t="str">
        <f t="shared" ca="1" si="96"/>
        <v/>
      </c>
      <c r="T2099" s="250" t="str">
        <f ca="1">IF(B2099="","",IF(ISERROR(MATCH($J2099,SorP!$B$1:$B$6230,0)),"",INDIRECT("'SorP'!$A$"&amp;MATCH($J2099,SorP!$B$1:$B$6230,0))))</f>
        <v/>
      </c>
      <c r="U2099" s="280"/>
      <c r="V2099" s="281" t="e">
        <f>IF(C2099="",NA(),MATCH($B2099&amp;$C2099,'Smelter Look-up'!$J:$J,0))</f>
        <v>#N/A</v>
      </c>
      <c r="W2099" s="282"/>
      <c r="X2099" s="282">
        <f t="shared" ca="1" si="97"/>
        <v>0</v>
      </c>
      <c r="Y2099" s="282"/>
      <c r="Z2099" s="282"/>
      <c r="AB2099" s="284" t="str">
        <f t="shared" si="98"/>
        <v/>
      </c>
    </row>
    <row r="2100" spans="1:28" s="283" customFormat="1" ht="20.25">
      <c r="A2100" s="235"/>
      <c r="B2100" s="236" t="str">
        <f>IF(LEN(A2100)=0,"",INDEX('Smelter Look-up'!$A:$A,MATCH($A2100,'Smelter Look-up'!$E:$E,0)))</f>
        <v/>
      </c>
      <c r="C2100" s="242" t="str">
        <f>IF(LEN(A2100)=0,"",INDEX('Smelter Look-up'!$C:$C,MATCH($A2100,'Smelter Look-up'!$E:$E,0)))</f>
        <v/>
      </c>
      <c r="D2100" s="236"/>
      <c r="E2100" s="236" t="str">
        <f ca="1">IF(ISERROR($V2100),"",OFFSET('Smelter Look-up'!$D$4,$V2100-4,0)&amp;"")</f>
        <v/>
      </c>
      <c r="F2100" s="236" t="str">
        <f ca="1">IF(ISERROR($V2100),"",OFFSET('Smelter Look-up'!$E$4,$V2100-4,0))</f>
        <v/>
      </c>
      <c r="G2100" s="236" t="str">
        <f ca="1">IF(C2100=$X$4,"Enter smelter details", IF(ISERROR($V2100),"",OFFSET('Smelter Look-up'!$F$4,$V2100-4,0)))</f>
        <v/>
      </c>
      <c r="H2100" s="237" t="str">
        <f ca="1">IF(ISERROR($V2100),"",OFFSET('Smelter Look-up'!$G$4,$V2100-4,0))</f>
        <v/>
      </c>
      <c r="I2100" s="238" t="str">
        <f ca="1">IF(ISERROR($V2100),"",OFFSET('Smelter Look-up'!$H$4,$V2100-4,0))</f>
        <v/>
      </c>
      <c r="J2100" s="238" t="str">
        <f ca="1">IF(ISERROR($V2100),"",OFFSET('Smelter Look-up'!$I$4,$V2100-4,0))</f>
        <v/>
      </c>
      <c r="K2100" s="240"/>
      <c r="L2100" s="240"/>
      <c r="M2100" s="240"/>
      <c r="N2100" s="240"/>
      <c r="O2100" s="240"/>
      <c r="P2100" s="239"/>
      <c r="Q2100" s="241"/>
      <c r="R2100" s="236" t="str">
        <f ca="1">IF(ISERROR($V2100),"",OFFSET('Smelter Look-up'!$C$4,$V2100-4,0)&amp;"")</f>
        <v/>
      </c>
      <c r="S2100" s="250" t="str">
        <f t="shared" ca="1" si="96"/>
        <v/>
      </c>
      <c r="T2100" s="250" t="str">
        <f ca="1">IF(B2100="","",IF(ISERROR(MATCH($J2100,SorP!$B$1:$B$6230,0)),"",INDIRECT("'SorP'!$A$"&amp;MATCH($J2100,SorP!$B$1:$B$6230,0))))</f>
        <v/>
      </c>
      <c r="U2100" s="280"/>
      <c r="V2100" s="281" t="e">
        <f>IF(C2100="",NA(),MATCH($B2100&amp;$C2100,'Smelter Look-up'!$J:$J,0))</f>
        <v>#N/A</v>
      </c>
      <c r="W2100" s="282"/>
      <c r="X2100" s="282">
        <f t="shared" ca="1" si="97"/>
        <v>0</v>
      </c>
      <c r="Y2100" s="282"/>
      <c r="Z2100" s="282"/>
      <c r="AB2100" s="284" t="str">
        <f t="shared" si="98"/>
        <v/>
      </c>
    </row>
    <row r="2101" spans="1:28" s="283" customFormat="1" ht="20.25">
      <c r="A2101" s="235"/>
      <c r="B2101" s="236" t="str">
        <f>IF(LEN(A2101)=0,"",INDEX('Smelter Look-up'!$A:$A,MATCH($A2101,'Smelter Look-up'!$E:$E,0)))</f>
        <v/>
      </c>
      <c r="C2101" s="242" t="str">
        <f>IF(LEN(A2101)=0,"",INDEX('Smelter Look-up'!$C:$C,MATCH($A2101,'Smelter Look-up'!$E:$E,0)))</f>
        <v/>
      </c>
      <c r="D2101" s="236"/>
      <c r="E2101" s="236" t="str">
        <f ca="1">IF(ISERROR($V2101),"",OFFSET('Smelter Look-up'!$D$4,$V2101-4,0)&amp;"")</f>
        <v/>
      </c>
      <c r="F2101" s="236" t="str">
        <f ca="1">IF(ISERROR($V2101),"",OFFSET('Smelter Look-up'!$E$4,$V2101-4,0))</f>
        <v/>
      </c>
      <c r="G2101" s="236" t="str">
        <f ca="1">IF(C2101=$X$4,"Enter smelter details", IF(ISERROR($V2101),"",OFFSET('Smelter Look-up'!$F$4,$V2101-4,0)))</f>
        <v/>
      </c>
      <c r="H2101" s="237" t="str">
        <f ca="1">IF(ISERROR($V2101),"",OFFSET('Smelter Look-up'!$G$4,$V2101-4,0))</f>
        <v/>
      </c>
      <c r="I2101" s="238" t="str">
        <f ca="1">IF(ISERROR($V2101),"",OFFSET('Smelter Look-up'!$H$4,$V2101-4,0))</f>
        <v/>
      </c>
      <c r="J2101" s="238" t="str">
        <f ca="1">IF(ISERROR($V2101),"",OFFSET('Smelter Look-up'!$I$4,$V2101-4,0))</f>
        <v/>
      </c>
      <c r="K2101" s="240"/>
      <c r="L2101" s="240"/>
      <c r="M2101" s="240"/>
      <c r="N2101" s="240"/>
      <c r="O2101" s="240"/>
      <c r="P2101" s="239"/>
      <c r="Q2101" s="241"/>
      <c r="R2101" s="236" t="str">
        <f ca="1">IF(ISERROR($V2101),"",OFFSET('Smelter Look-up'!$C$4,$V2101-4,0)&amp;"")</f>
        <v/>
      </c>
      <c r="S2101" s="250" t="str">
        <f t="shared" ca="1" si="96"/>
        <v/>
      </c>
      <c r="T2101" s="250" t="str">
        <f ca="1">IF(B2101="","",IF(ISERROR(MATCH($J2101,SorP!$B$1:$B$6230,0)),"",INDIRECT("'SorP'!$A$"&amp;MATCH($J2101,SorP!$B$1:$B$6230,0))))</f>
        <v/>
      </c>
      <c r="U2101" s="280"/>
      <c r="V2101" s="281" t="e">
        <f>IF(C2101="",NA(),MATCH($B2101&amp;$C2101,'Smelter Look-up'!$J:$J,0))</f>
        <v>#N/A</v>
      </c>
      <c r="W2101" s="282"/>
      <c r="X2101" s="282">
        <f t="shared" ca="1" si="97"/>
        <v>0</v>
      </c>
      <c r="Y2101" s="282"/>
      <c r="Z2101" s="282"/>
      <c r="AB2101" s="284" t="str">
        <f t="shared" si="98"/>
        <v/>
      </c>
    </row>
    <row r="2102" spans="1:28" s="283" customFormat="1" ht="20.25">
      <c r="A2102" s="235"/>
      <c r="B2102" s="236" t="str">
        <f>IF(LEN(A2102)=0,"",INDEX('Smelter Look-up'!$A:$A,MATCH($A2102,'Smelter Look-up'!$E:$E,0)))</f>
        <v/>
      </c>
      <c r="C2102" s="242" t="str">
        <f>IF(LEN(A2102)=0,"",INDEX('Smelter Look-up'!$C:$C,MATCH($A2102,'Smelter Look-up'!$E:$E,0)))</f>
        <v/>
      </c>
      <c r="D2102" s="236"/>
      <c r="E2102" s="236" t="str">
        <f ca="1">IF(ISERROR($V2102),"",OFFSET('Smelter Look-up'!$D$4,$V2102-4,0)&amp;"")</f>
        <v/>
      </c>
      <c r="F2102" s="236" t="str">
        <f ca="1">IF(ISERROR($V2102),"",OFFSET('Smelter Look-up'!$E$4,$V2102-4,0))</f>
        <v/>
      </c>
      <c r="G2102" s="236" t="str">
        <f ca="1">IF(C2102=$X$4,"Enter smelter details", IF(ISERROR($V2102),"",OFFSET('Smelter Look-up'!$F$4,$V2102-4,0)))</f>
        <v/>
      </c>
      <c r="H2102" s="237" t="str">
        <f ca="1">IF(ISERROR($V2102),"",OFFSET('Smelter Look-up'!$G$4,$V2102-4,0))</f>
        <v/>
      </c>
      <c r="I2102" s="238" t="str">
        <f ca="1">IF(ISERROR($V2102),"",OFFSET('Smelter Look-up'!$H$4,$V2102-4,0))</f>
        <v/>
      </c>
      <c r="J2102" s="238" t="str">
        <f ca="1">IF(ISERROR($V2102),"",OFFSET('Smelter Look-up'!$I$4,$V2102-4,0))</f>
        <v/>
      </c>
      <c r="K2102" s="240"/>
      <c r="L2102" s="240"/>
      <c r="M2102" s="240"/>
      <c r="N2102" s="240"/>
      <c r="O2102" s="240"/>
      <c r="P2102" s="239"/>
      <c r="Q2102" s="241"/>
      <c r="R2102" s="236" t="str">
        <f ca="1">IF(ISERROR($V2102),"",OFFSET('Smelter Look-up'!$C$4,$V2102-4,0)&amp;"")</f>
        <v/>
      </c>
      <c r="S2102" s="250" t="str">
        <f t="shared" ca="1" si="96"/>
        <v/>
      </c>
      <c r="T2102" s="250" t="str">
        <f ca="1">IF(B2102="","",IF(ISERROR(MATCH($J2102,SorP!$B$1:$B$6230,0)),"",INDIRECT("'SorP'!$A$"&amp;MATCH($J2102,SorP!$B$1:$B$6230,0))))</f>
        <v/>
      </c>
      <c r="U2102" s="280"/>
      <c r="V2102" s="281" t="e">
        <f>IF(C2102="",NA(),MATCH($B2102&amp;$C2102,'Smelter Look-up'!$J:$J,0))</f>
        <v>#N/A</v>
      </c>
      <c r="W2102" s="282"/>
      <c r="X2102" s="282">
        <f t="shared" ca="1" si="97"/>
        <v>0</v>
      </c>
      <c r="Y2102" s="282"/>
      <c r="Z2102" s="282"/>
      <c r="AB2102" s="284" t="str">
        <f t="shared" si="98"/>
        <v/>
      </c>
    </row>
    <row r="2103" spans="1:28" s="283" customFormat="1" ht="20.25">
      <c r="A2103" s="235"/>
      <c r="B2103" s="236" t="str">
        <f>IF(LEN(A2103)=0,"",INDEX('Smelter Look-up'!$A:$A,MATCH($A2103,'Smelter Look-up'!$E:$E,0)))</f>
        <v/>
      </c>
      <c r="C2103" s="242" t="str">
        <f>IF(LEN(A2103)=0,"",INDEX('Smelter Look-up'!$C:$C,MATCH($A2103,'Smelter Look-up'!$E:$E,0)))</f>
        <v/>
      </c>
      <c r="D2103" s="236"/>
      <c r="E2103" s="236" t="str">
        <f ca="1">IF(ISERROR($V2103),"",OFFSET('Smelter Look-up'!$D$4,$V2103-4,0)&amp;"")</f>
        <v/>
      </c>
      <c r="F2103" s="236" t="str">
        <f ca="1">IF(ISERROR($V2103),"",OFFSET('Smelter Look-up'!$E$4,$V2103-4,0))</f>
        <v/>
      </c>
      <c r="G2103" s="236" t="str">
        <f ca="1">IF(C2103=$X$4,"Enter smelter details", IF(ISERROR($V2103),"",OFFSET('Smelter Look-up'!$F$4,$V2103-4,0)))</f>
        <v/>
      </c>
      <c r="H2103" s="237" t="str">
        <f ca="1">IF(ISERROR($V2103),"",OFFSET('Smelter Look-up'!$G$4,$V2103-4,0))</f>
        <v/>
      </c>
      <c r="I2103" s="238" t="str">
        <f ca="1">IF(ISERROR($V2103),"",OFFSET('Smelter Look-up'!$H$4,$V2103-4,0))</f>
        <v/>
      </c>
      <c r="J2103" s="238" t="str">
        <f ca="1">IF(ISERROR($V2103),"",OFFSET('Smelter Look-up'!$I$4,$V2103-4,0))</f>
        <v/>
      </c>
      <c r="K2103" s="240"/>
      <c r="L2103" s="240"/>
      <c r="M2103" s="240"/>
      <c r="N2103" s="240"/>
      <c r="O2103" s="240"/>
      <c r="P2103" s="239"/>
      <c r="Q2103" s="241"/>
      <c r="R2103" s="236" t="str">
        <f ca="1">IF(ISERROR($V2103),"",OFFSET('Smelter Look-up'!$C$4,$V2103-4,0)&amp;"")</f>
        <v/>
      </c>
      <c r="S2103" s="250" t="str">
        <f t="shared" ca="1" si="96"/>
        <v/>
      </c>
      <c r="T2103" s="250" t="str">
        <f ca="1">IF(B2103="","",IF(ISERROR(MATCH($J2103,SorP!$B$1:$B$6230,0)),"",INDIRECT("'SorP'!$A$"&amp;MATCH($J2103,SorP!$B$1:$B$6230,0))))</f>
        <v/>
      </c>
      <c r="U2103" s="280"/>
      <c r="V2103" s="281" t="e">
        <f>IF(C2103="",NA(),MATCH($B2103&amp;$C2103,'Smelter Look-up'!$J:$J,0))</f>
        <v>#N/A</v>
      </c>
      <c r="W2103" s="282"/>
      <c r="X2103" s="282">
        <f t="shared" ca="1" si="97"/>
        <v>0</v>
      </c>
      <c r="Y2103" s="282"/>
      <c r="Z2103" s="282"/>
      <c r="AB2103" s="284" t="str">
        <f t="shared" si="98"/>
        <v/>
      </c>
    </row>
    <row r="2104" spans="1:28" s="283" customFormat="1" ht="20.25">
      <c r="A2104" s="235"/>
      <c r="B2104" s="236" t="str">
        <f>IF(LEN(A2104)=0,"",INDEX('Smelter Look-up'!$A:$A,MATCH($A2104,'Smelter Look-up'!$E:$E,0)))</f>
        <v/>
      </c>
      <c r="C2104" s="242" t="str">
        <f>IF(LEN(A2104)=0,"",INDEX('Smelter Look-up'!$C:$C,MATCH($A2104,'Smelter Look-up'!$E:$E,0)))</f>
        <v/>
      </c>
      <c r="D2104" s="236"/>
      <c r="E2104" s="236" t="str">
        <f ca="1">IF(ISERROR($V2104),"",OFFSET('Smelter Look-up'!$D$4,$V2104-4,0)&amp;"")</f>
        <v/>
      </c>
      <c r="F2104" s="236" t="str">
        <f ca="1">IF(ISERROR($V2104),"",OFFSET('Smelter Look-up'!$E$4,$V2104-4,0))</f>
        <v/>
      </c>
      <c r="G2104" s="236" t="str">
        <f ca="1">IF(C2104=$X$4,"Enter smelter details", IF(ISERROR($V2104),"",OFFSET('Smelter Look-up'!$F$4,$V2104-4,0)))</f>
        <v/>
      </c>
      <c r="H2104" s="237" t="str">
        <f ca="1">IF(ISERROR($V2104),"",OFFSET('Smelter Look-up'!$G$4,$V2104-4,0))</f>
        <v/>
      </c>
      <c r="I2104" s="238" t="str">
        <f ca="1">IF(ISERROR($V2104),"",OFFSET('Smelter Look-up'!$H$4,$V2104-4,0))</f>
        <v/>
      </c>
      <c r="J2104" s="238" t="str">
        <f ca="1">IF(ISERROR($V2104),"",OFFSET('Smelter Look-up'!$I$4,$V2104-4,0))</f>
        <v/>
      </c>
      <c r="K2104" s="240"/>
      <c r="L2104" s="240"/>
      <c r="M2104" s="240"/>
      <c r="N2104" s="240"/>
      <c r="O2104" s="240"/>
      <c r="P2104" s="239"/>
      <c r="Q2104" s="241"/>
      <c r="R2104" s="236" t="str">
        <f ca="1">IF(ISERROR($V2104),"",OFFSET('Smelter Look-up'!$C$4,$V2104-4,0)&amp;"")</f>
        <v/>
      </c>
      <c r="S2104" s="250" t="str">
        <f t="shared" ca="1" si="96"/>
        <v/>
      </c>
      <c r="T2104" s="250" t="str">
        <f ca="1">IF(B2104="","",IF(ISERROR(MATCH($J2104,SorP!$B$1:$B$6230,0)),"",INDIRECT("'SorP'!$A$"&amp;MATCH($J2104,SorP!$B$1:$B$6230,0))))</f>
        <v/>
      </c>
      <c r="U2104" s="280"/>
      <c r="V2104" s="281" t="e">
        <f>IF(C2104="",NA(),MATCH($B2104&amp;$C2104,'Smelter Look-up'!$J:$J,0))</f>
        <v>#N/A</v>
      </c>
      <c r="W2104" s="282"/>
      <c r="X2104" s="282">
        <f t="shared" ca="1" si="97"/>
        <v>0</v>
      </c>
      <c r="Y2104" s="282"/>
      <c r="Z2104" s="282"/>
      <c r="AB2104" s="284" t="str">
        <f t="shared" si="98"/>
        <v/>
      </c>
    </row>
    <row r="2105" spans="1:28" s="283" customFormat="1" ht="20.25">
      <c r="A2105" s="235"/>
      <c r="B2105" s="236" t="str">
        <f>IF(LEN(A2105)=0,"",INDEX('Smelter Look-up'!$A:$A,MATCH($A2105,'Smelter Look-up'!$E:$E,0)))</f>
        <v/>
      </c>
      <c r="C2105" s="242" t="str">
        <f>IF(LEN(A2105)=0,"",INDEX('Smelter Look-up'!$C:$C,MATCH($A2105,'Smelter Look-up'!$E:$E,0)))</f>
        <v/>
      </c>
      <c r="D2105" s="236"/>
      <c r="E2105" s="236" t="str">
        <f ca="1">IF(ISERROR($V2105),"",OFFSET('Smelter Look-up'!$D$4,$V2105-4,0)&amp;"")</f>
        <v/>
      </c>
      <c r="F2105" s="236" t="str">
        <f ca="1">IF(ISERROR($V2105),"",OFFSET('Smelter Look-up'!$E$4,$V2105-4,0))</f>
        <v/>
      </c>
      <c r="G2105" s="236" t="str">
        <f ca="1">IF(C2105=$X$4,"Enter smelter details", IF(ISERROR($V2105),"",OFFSET('Smelter Look-up'!$F$4,$V2105-4,0)))</f>
        <v/>
      </c>
      <c r="H2105" s="237" t="str">
        <f ca="1">IF(ISERROR($V2105),"",OFFSET('Smelter Look-up'!$G$4,$V2105-4,0))</f>
        <v/>
      </c>
      <c r="I2105" s="238" t="str">
        <f ca="1">IF(ISERROR($V2105),"",OFFSET('Smelter Look-up'!$H$4,$V2105-4,0))</f>
        <v/>
      </c>
      <c r="J2105" s="238" t="str">
        <f ca="1">IF(ISERROR($V2105),"",OFFSET('Smelter Look-up'!$I$4,$V2105-4,0))</f>
        <v/>
      </c>
      <c r="K2105" s="240"/>
      <c r="L2105" s="240"/>
      <c r="M2105" s="240"/>
      <c r="N2105" s="240"/>
      <c r="O2105" s="240"/>
      <c r="P2105" s="239"/>
      <c r="Q2105" s="241"/>
      <c r="R2105" s="236" t="str">
        <f ca="1">IF(ISERROR($V2105),"",OFFSET('Smelter Look-up'!$C$4,$V2105-4,0)&amp;"")</f>
        <v/>
      </c>
      <c r="S2105" s="250" t="str">
        <f t="shared" ca="1" si="96"/>
        <v/>
      </c>
      <c r="T2105" s="250" t="str">
        <f ca="1">IF(B2105="","",IF(ISERROR(MATCH($J2105,SorP!$B$1:$B$6230,0)),"",INDIRECT("'SorP'!$A$"&amp;MATCH($J2105,SorP!$B$1:$B$6230,0))))</f>
        <v/>
      </c>
      <c r="U2105" s="280"/>
      <c r="V2105" s="281" t="e">
        <f>IF(C2105="",NA(),MATCH($B2105&amp;$C2105,'Smelter Look-up'!$J:$J,0))</f>
        <v>#N/A</v>
      </c>
      <c r="W2105" s="282"/>
      <c r="X2105" s="282">
        <f t="shared" ca="1" si="97"/>
        <v>0</v>
      </c>
      <c r="Y2105" s="282"/>
      <c r="Z2105" s="282"/>
      <c r="AB2105" s="284" t="str">
        <f t="shared" si="98"/>
        <v/>
      </c>
    </row>
    <row r="2106" spans="1:28" s="283" customFormat="1" ht="20.25">
      <c r="A2106" s="235"/>
      <c r="B2106" s="236" t="str">
        <f>IF(LEN(A2106)=0,"",INDEX('Smelter Look-up'!$A:$A,MATCH($A2106,'Smelter Look-up'!$E:$E,0)))</f>
        <v/>
      </c>
      <c r="C2106" s="242" t="str">
        <f>IF(LEN(A2106)=0,"",INDEX('Smelter Look-up'!$C:$C,MATCH($A2106,'Smelter Look-up'!$E:$E,0)))</f>
        <v/>
      </c>
      <c r="D2106" s="236"/>
      <c r="E2106" s="236" t="str">
        <f ca="1">IF(ISERROR($V2106),"",OFFSET('Smelter Look-up'!$D$4,$V2106-4,0)&amp;"")</f>
        <v/>
      </c>
      <c r="F2106" s="236" t="str">
        <f ca="1">IF(ISERROR($V2106),"",OFFSET('Smelter Look-up'!$E$4,$V2106-4,0))</f>
        <v/>
      </c>
      <c r="G2106" s="236" t="str">
        <f ca="1">IF(C2106=$X$4,"Enter smelter details", IF(ISERROR($V2106),"",OFFSET('Smelter Look-up'!$F$4,$V2106-4,0)))</f>
        <v/>
      </c>
      <c r="H2106" s="237" t="str">
        <f ca="1">IF(ISERROR($V2106),"",OFFSET('Smelter Look-up'!$G$4,$V2106-4,0))</f>
        <v/>
      </c>
      <c r="I2106" s="238" t="str">
        <f ca="1">IF(ISERROR($V2106),"",OFFSET('Smelter Look-up'!$H$4,$V2106-4,0))</f>
        <v/>
      </c>
      <c r="J2106" s="238" t="str">
        <f ca="1">IF(ISERROR($V2106),"",OFFSET('Smelter Look-up'!$I$4,$V2106-4,0))</f>
        <v/>
      </c>
      <c r="K2106" s="240"/>
      <c r="L2106" s="240"/>
      <c r="M2106" s="240"/>
      <c r="N2106" s="240"/>
      <c r="O2106" s="240"/>
      <c r="P2106" s="239"/>
      <c r="Q2106" s="241"/>
      <c r="R2106" s="236" t="str">
        <f ca="1">IF(ISERROR($V2106),"",OFFSET('Smelter Look-up'!$C$4,$V2106-4,0)&amp;"")</f>
        <v/>
      </c>
      <c r="S2106" s="250" t="str">
        <f t="shared" ca="1" si="96"/>
        <v/>
      </c>
      <c r="T2106" s="250" t="str">
        <f ca="1">IF(B2106="","",IF(ISERROR(MATCH($J2106,SorP!$B$1:$B$6230,0)),"",INDIRECT("'SorP'!$A$"&amp;MATCH($J2106,SorP!$B$1:$B$6230,0))))</f>
        <v/>
      </c>
      <c r="U2106" s="280"/>
      <c r="V2106" s="281" t="e">
        <f>IF(C2106="",NA(),MATCH($B2106&amp;$C2106,'Smelter Look-up'!$J:$J,0))</f>
        <v>#N/A</v>
      </c>
      <c r="W2106" s="282"/>
      <c r="X2106" s="282">
        <f t="shared" ca="1" si="97"/>
        <v>0</v>
      </c>
      <c r="Y2106" s="282"/>
      <c r="Z2106" s="282"/>
      <c r="AB2106" s="284" t="str">
        <f t="shared" si="98"/>
        <v/>
      </c>
    </row>
    <row r="2107" spans="1:28" s="283" customFormat="1" ht="20.25">
      <c r="A2107" s="235"/>
      <c r="B2107" s="236" t="str">
        <f>IF(LEN(A2107)=0,"",INDEX('Smelter Look-up'!$A:$A,MATCH($A2107,'Smelter Look-up'!$E:$E,0)))</f>
        <v/>
      </c>
      <c r="C2107" s="242" t="str">
        <f>IF(LEN(A2107)=0,"",INDEX('Smelter Look-up'!$C:$C,MATCH($A2107,'Smelter Look-up'!$E:$E,0)))</f>
        <v/>
      </c>
      <c r="D2107" s="236"/>
      <c r="E2107" s="236" t="str">
        <f ca="1">IF(ISERROR($V2107),"",OFFSET('Smelter Look-up'!$D$4,$V2107-4,0)&amp;"")</f>
        <v/>
      </c>
      <c r="F2107" s="236" t="str">
        <f ca="1">IF(ISERROR($V2107),"",OFFSET('Smelter Look-up'!$E$4,$V2107-4,0))</f>
        <v/>
      </c>
      <c r="G2107" s="236" t="str">
        <f ca="1">IF(C2107=$X$4,"Enter smelter details", IF(ISERROR($V2107),"",OFFSET('Smelter Look-up'!$F$4,$V2107-4,0)))</f>
        <v/>
      </c>
      <c r="H2107" s="237" t="str">
        <f ca="1">IF(ISERROR($V2107),"",OFFSET('Smelter Look-up'!$G$4,$V2107-4,0))</f>
        <v/>
      </c>
      <c r="I2107" s="238" t="str">
        <f ca="1">IF(ISERROR($V2107),"",OFFSET('Smelter Look-up'!$H$4,$V2107-4,0))</f>
        <v/>
      </c>
      <c r="J2107" s="238" t="str">
        <f ca="1">IF(ISERROR($V2107),"",OFFSET('Smelter Look-up'!$I$4,$V2107-4,0))</f>
        <v/>
      </c>
      <c r="K2107" s="240"/>
      <c r="L2107" s="240"/>
      <c r="M2107" s="240"/>
      <c r="N2107" s="240"/>
      <c r="O2107" s="240"/>
      <c r="P2107" s="239"/>
      <c r="Q2107" s="241"/>
      <c r="R2107" s="236" t="str">
        <f ca="1">IF(ISERROR($V2107),"",OFFSET('Smelter Look-up'!$C$4,$V2107-4,0)&amp;"")</f>
        <v/>
      </c>
      <c r="S2107" s="250" t="str">
        <f t="shared" ref="S2107:S2170" ca="1" si="99">IF(B2107="","",IF(ISERROR(MATCH($E2107,CL,0)),"Unknown",INDIRECT("'C'!$A$"&amp;MATCH($E2107,CL,0)+1)))</f>
        <v/>
      </c>
      <c r="T2107" s="250" t="str">
        <f ca="1">IF(B2107="","",IF(ISERROR(MATCH($J2107,SorP!$B$1:$B$6230,0)),"",INDIRECT("'SorP'!$A$"&amp;MATCH($J2107,SorP!$B$1:$B$6230,0))))</f>
        <v/>
      </c>
      <c r="U2107" s="280"/>
      <c r="V2107" s="281" t="e">
        <f>IF(C2107="",NA(),MATCH($B2107&amp;$C2107,'Smelter Look-up'!$J:$J,0))</f>
        <v>#N/A</v>
      </c>
      <c r="W2107" s="282"/>
      <c r="X2107" s="282">
        <f t="shared" ref="X2107:X2170" ca="1" si="100">IF(AND(C2107="Smelter not listed",OR(LEN(D2107)=0,LEN(E2107)=0)),1,0)</f>
        <v>0</v>
      </c>
      <c r="Y2107" s="282"/>
      <c r="Z2107" s="282"/>
      <c r="AB2107" s="284" t="str">
        <f t="shared" ref="AB2107:AB2170" si="101">B2107&amp;C2107</f>
        <v/>
      </c>
    </row>
    <row r="2108" spans="1:28" s="283" customFormat="1" ht="20.25">
      <c r="A2108" s="235"/>
      <c r="B2108" s="236" t="str">
        <f>IF(LEN(A2108)=0,"",INDEX('Smelter Look-up'!$A:$A,MATCH($A2108,'Smelter Look-up'!$E:$E,0)))</f>
        <v/>
      </c>
      <c r="C2108" s="242" t="str">
        <f>IF(LEN(A2108)=0,"",INDEX('Smelter Look-up'!$C:$C,MATCH($A2108,'Smelter Look-up'!$E:$E,0)))</f>
        <v/>
      </c>
      <c r="D2108" s="236"/>
      <c r="E2108" s="236" t="str">
        <f ca="1">IF(ISERROR($V2108),"",OFFSET('Smelter Look-up'!$D$4,$V2108-4,0)&amp;"")</f>
        <v/>
      </c>
      <c r="F2108" s="236" t="str">
        <f ca="1">IF(ISERROR($V2108),"",OFFSET('Smelter Look-up'!$E$4,$V2108-4,0))</f>
        <v/>
      </c>
      <c r="G2108" s="236" t="str">
        <f ca="1">IF(C2108=$X$4,"Enter smelter details", IF(ISERROR($V2108),"",OFFSET('Smelter Look-up'!$F$4,$V2108-4,0)))</f>
        <v/>
      </c>
      <c r="H2108" s="237" t="str">
        <f ca="1">IF(ISERROR($V2108),"",OFFSET('Smelter Look-up'!$G$4,$V2108-4,0))</f>
        <v/>
      </c>
      <c r="I2108" s="238" t="str">
        <f ca="1">IF(ISERROR($V2108),"",OFFSET('Smelter Look-up'!$H$4,$V2108-4,0))</f>
        <v/>
      </c>
      <c r="J2108" s="238" t="str">
        <f ca="1">IF(ISERROR($V2108),"",OFFSET('Smelter Look-up'!$I$4,$V2108-4,0))</f>
        <v/>
      </c>
      <c r="K2108" s="240"/>
      <c r="L2108" s="240"/>
      <c r="M2108" s="240"/>
      <c r="N2108" s="240"/>
      <c r="O2108" s="240"/>
      <c r="P2108" s="239"/>
      <c r="Q2108" s="241"/>
      <c r="R2108" s="236" t="str">
        <f ca="1">IF(ISERROR($V2108),"",OFFSET('Smelter Look-up'!$C$4,$V2108-4,0)&amp;"")</f>
        <v/>
      </c>
      <c r="S2108" s="250" t="str">
        <f t="shared" ca="1" si="99"/>
        <v/>
      </c>
      <c r="T2108" s="250" t="str">
        <f ca="1">IF(B2108="","",IF(ISERROR(MATCH($J2108,SorP!$B$1:$B$6230,0)),"",INDIRECT("'SorP'!$A$"&amp;MATCH($J2108,SorP!$B$1:$B$6230,0))))</f>
        <v/>
      </c>
      <c r="U2108" s="280"/>
      <c r="V2108" s="281" t="e">
        <f>IF(C2108="",NA(),MATCH($B2108&amp;$C2108,'Smelter Look-up'!$J:$J,0))</f>
        <v>#N/A</v>
      </c>
      <c r="W2108" s="282"/>
      <c r="X2108" s="282">
        <f t="shared" ca="1" si="100"/>
        <v>0</v>
      </c>
      <c r="Y2108" s="282"/>
      <c r="Z2108" s="282"/>
      <c r="AB2108" s="284" t="str">
        <f t="shared" si="101"/>
        <v/>
      </c>
    </row>
    <row r="2109" spans="1:28" s="283" customFormat="1" ht="20.25">
      <c r="A2109" s="235"/>
      <c r="B2109" s="236" t="str">
        <f>IF(LEN(A2109)=0,"",INDEX('Smelter Look-up'!$A:$A,MATCH($A2109,'Smelter Look-up'!$E:$E,0)))</f>
        <v/>
      </c>
      <c r="C2109" s="242" t="str">
        <f>IF(LEN(A2109)=0,"",INDEX('Smelter Look-up'!$C:$C,MATCH($A2109,'Smelter Look-up'!$E:$E,0)))</f>
        <v/>
      </c>
      <c r="D2109" s="236"/>
      <c r="E2109" s="236" t="str">
        <f ca="1">IF(ISERROR($V2109),"",OFFSET('Smelter Look-up'!$D$4,$V2109-4,0)&amp;"")</f>
        <v/>
      </c>
      <c r="F2109" s="236" t="str">
        <f ca="1">IF(ISERROR($V2109),"",OFFSET('Smelter Look-up'!$E$4,$V2109-4,0))</f>
        <v/>
      </c>
      <c r="G2109" s="236" t="str">
        <f ca="1">IF(C2109=$X$4,"Enter smelter details", IF(ISERROR($V2109),"",OFFSET('Smelter Look-up'!$F$4,$V2109-4,0)))</f>
        <v/>
      </c>
      <c r="H2109" s="237" t="str">
        <f ca="1">IF(ISERROR($V2109),"",OFFSET('Smelter Look-up'!$G$4,$V2109-4,0))</f>
        <v/>
      </c>
      <c r="I2109" s="238" t="str">
        <f ca="1">IF(ISERROR($V2109),"",OFFSET('Smelter Look-up'!$H$4,$V2109-4,0))</f>
        <v/>
      </c>
      <c r="J2109" s="238" t="str">
        <f ca="1">IF(ISERROR($V2109),"",OFFSET('Smelter Look-up'!$I$4,$V2109-4,0))</f>
        <v/>
      </c>
      <c r="K2109" s="240"/>
      <c r="L2109" s="240"/>
      <c r="M2109" s="240"/>
      <c r="N2109" s="240"/>
      <c r="O2109" s="240"/>
      <c r="P2109" s="239"/>
      <c r="Q2109" s="241"/>
      <c r="R2109" s="236" t="str">
        <f ca="1">IF(ISERROR($V2109),"",OFFSET('Smelter Look-up'!$C$4,$V2109-4,0)&amp;"")</f>
        <v/>
      </c>
      <c r="S2109" s="250" t="str">
        <f t="shared" ca="1" si="99"/>
        <v/>
      </c>
      <c r="T2109" s="250" t="str">
        <f ca="1">IF(B2109="","",IF(ISERROR(MATCH($J2109,SorP!$B$1:$B$6230,0)),"",INDIRECT("'SorP'!$A$"&amp;MATCH($J2109,SorP!$B$1:$B$6230,0))))</f>
        <v/>
      </c>
      <c r="U2109" s="280"/>
      <c r="V2109" s="281" t="e">
        <f>IF(C2109="",NA(),MATCH($B2109&amp;$C2109,'Smelter Look-up'!$J:$J,0))</f>
        <v>#N/A</v>
      </c>
      <c r="W2109" s="282"/>
      <c r="X2109" s="282">
        <f t="shared" ca="1" si="100"/>
        <v>0</v>
      </c>
      <c r="Y2109" s="282"/>
      <c r="Z2109" s="282"/>
      <c r="AB2109" s="284" t="str">
        <f t="shared" si="101"/>
        <v/>
      </c>
    </row>
    <row r="2110" spans="1:28" s="283" customFormat="1" ht="20.25">
      <c r="A2110" s="235"/>
      <c r="B2110" s="236" t="str">
        <f>IF(LEN(A2110)=0,"",INDEX('Smelter Look-up'!$A:$A,MATCH($A2110,'Smelter Look-up'!$E:$E,0)))</f>
        <v/>
      </c>
      <c r="C2110" s="242" t="str">
        <f>IF(LEN(A2110)=0,"",INDEX('Smelter Look-up'!$C:$C,MATCH($A2110,'Smelter Look-up'!$E:$E,0)))</f>
        <v/>
      </c>
      <c r="D2110" s="236"/>
      <c r="E2110" s="236" t="str">
        <f ca="1">IF(ISERROR($V2110),"",OFFSET('Smelter Look-up'!$D$4,$V2110-4,0)&amp;"")</f>
        <v/>
      </c>
      <c r="F2110" s="236" t="str">
        <f ca="1">IF(ISERROR($V2110),"",OFFSET('Smelter Look-up'!$E$4,$V2110-4,0))</f>
        <v/>
      </c>
      <c r="G2110" s="236" t="str">
        <f ca="1">IF(C2110=$X$4,"Enter smelter details", IF(ISERROR($V2110),"",OFFSET('Smelter Look-up'!$F$4,$V2110-4,0)))</f>
        <v/>
      </c>
      <c r="H2110" s="237" t="str">
        <f ca="1">IF(ISERROR($V2110),"",OFFSET('Smelter Look-up'!$G$4,$V2110-4,0))</f>
        <v/>
      </c>
      <c r="I2110" s="238" t="str">
        <f ca="1">IF(ISERROR($V2110),"",OFFSET('Smelter Look-up'!$H$4,$V2110-4,0))</f>
        <v/>
      </c>
      <c r="J2110" s="238" t="str">
        <f ca="1">IF(ISERROR($V2110),"",OFFSET('Smelter Look-up'!$I$4,$V2110-4,0))</f>
        <v/>
      </c>
      <c r="K2110" s="240"/>
      <c r="L2110" s="240"/>
      <c r="M2110" s="240"/>
      <c r="N2110" s="240"/>
      <c r="O2110" s="240"/>
      <c r="P2110" s="239"/>
      <c r="Q2110" s="241"/>
      <c r="R2110" s="236" t="str">
        <f ca="1">IF(ISERROR($V2110),"",OFFSET('Smelter Look-up'!$C$4,$V2110-4,0)&amp;"")</f>
        <v/>
      </c>
      <c r="S2110" s="250" t="str">
        <f t="shared" ca="1" si="99"/>
        <v/>
      </c>
      <c r="T2110" s="250" t="str">
        <f ca="1">IF(B2110="","",IF(ISERROR(MATCH($J2110,SorP!$B$1:$B$6230,0)),"",INDIRECT("'SorP'!$A$"&amp;MATCH($J2110,SorP!$B$1:$B$6230,0))))</f>
        <v/>
      </c>
      <c r="U2110" s="280"/>
      <c r="V2110" s="281" t="e">
        <f>IF(C2110="",NA(),MATCH($B2110&amp;$C2110,'Smelter Look-up'!$J:$J,0))</f>
        <v>#N/A</v>
      </c>
      <c r="W2110" s="282"/>
      <c r="X2110" s="282">
        <f t="shared" ca="1" si="100"/>
        <v>0</v>
      </c>
      <c r="Y2110" s="282"/>
      <c r="Z2110" s="282"/>
      <c r="AB2110" s="284" t="str">
        <f t="shared" si="101"/>
        <v/>
      </c>
    </row>
    <row r="2111" spans="1:28" s="283" customFormat="1" ht="20.25">
      <c r="A2111" s="235"/>
      <c r="B2111" s="236" t="str">
        <f>IF(LEN(A2111)=0,"",INDEX('Smelter Look-up'!$A:$A,MATCH($A2111,'Smelter Look-up'!$E:$E,0)))</f>
        <v/>
      </c>
      <c r="C2111" s="242" t="str">
        <f>IF(LEN(A2111)=0,"",INDEX('Smelter Look-up'!$C:$C,MATCH($A2111,'Smelter Look-up'!$E:$E,0)))</f>
        <v/>
      </c>
      <c r="D2111" s="236"/>
      <c r="E2111" s="236" t="str">
        <f ca="1">IF(ISERROR($V2111),"",OFFSET('Smelter Look-up'!$D$4,$V2111-4,0)&amp;"")</f>
        <v/>
      </c>
      <c r="F2111" s="236" t="str">
        <f ca="1">IF(ISERROR($V2111),"",OFFSET('Smelter Look-up'!$E$4,$V2111-4,0))</f>
        <v/>
      </c>
      <c r="G2111" s="236" t="str">
        <f ca="1">IF(C2111=$X$4,"Enter smelter details", IF(ISERROR($V2111),"",OFFSET('Smelter Look-up'!$F$4,$V2111-4,0)))</f>
        <v/>
      </c>
      <c r="H2111" s="237" t="str">
        <f ca="1">IF(ISERROR($V2111),"",OFFSET('Smelter Look-up'!$G$4,$V2111-4,0))</f>
        <v/>
      </c>
      <c r="I2111" s="238" t="str">
        <f ca="1">IF(ISERROR($V2111),"",OFFSET('Smelter Look-up'!$H$4,$V2111-4,0))</f>
        <v/>
      </c>
      <c r="J2111" s="238" t="str">
        <f ca="1">IF(ISERROR($V2111),"",OFFSET('Smelter Look-up'!$I$4,$V2111-4,0))</f>
        <v/>
      </c>
      <c r="K2111" s="240"/>
      <c r="L2111" s="240"/>
      <c r="M2111" s="240"/>
      <c r="N2111" s="240"/>
      <c r="O2111" s="240"/>
      <c r="P2111" s="239"/>
      <c r="Q2111" s="241"/>
      <c r="R2111" s="236" t="str">
        <f ca="1">IF(ISERROR($V2111),"",OFFSET('Smelter Look-up'!$C$4,$V2111-4,0)&amp;"")</f>
        <v/>
      </c>
      <c r="S2111" s="250" t="str">
        <f t="shared" ca="1" si="99"/>
        <v/>
      </c>
      <c r="T2111" s="250" t="str">
        <f ca="1">IF(B2111="","",IF(ISERROR(MATCH($J2111,SorP!$B$1:$B$6230,0)),"",INDIRECT("'SorP'!$A$"&amp;MATCH($J2111,SorP!$B$1:$B$6230,0))))</f>
        <v/>
      </c>
      <c r="U2111" s="280"/>
      <c r="V2111" s="281" t="e">
        <f>IF(C2111="",NA(),MATCH($B2111&amp;$C2111,'Smelter Look-up'!$J:$J,0))</f>
        <v>#N/A</v>
      </c>
      <c r="W2111" s="282"/>
      <c r="X2111" s="282">
        <f t="shared" ca="1" si="100"/>
        <v>0</v>
      </c>
      <c r="Y2111" s="282"/>
      <c r="Z2111" s="282"/>
      <c r="AB2111" s="284" t="str">
        <f t="shared" si="101"/>
        <v/>
      </c>
    </row>
    <row r="2112" spans="1:28" s="283" customFormat="1" ht="20.25">
      <c r="A2112" s="235"/>
      <c r="B2112" s="236" t="str">
        <f>IF(LEN(A2112)=0,"",INDEX('Smelter Look-up'!$A:$A,MATCH($A2112,'Smelter Look-up'!$E:$E,0)))</f>
        <v/>
      </c>
      <c r="C2112" s="242" t="str">
        <f>IF(LEN(A2112)=0,"",INDEX('Smelter Look-up'!$C:$C,MATCH($A2112,'Smelter Look-up'!$E:$E,0)))</f>
        <v/>
      </c>
      <c r="D2112" s="236"/>
      <c r="E2112" s="236" t="str">
        <f ca="1">IF(ISERROR($V2112),"",OFFSET('Smelter Look-up'!$D$4,$V2112-4,0)&amp;"")</f>
        <v/>
      </c>
      <c r="F2112" s="236" t="str">
        <f ca="1">IF(ISERROR($V2112),"",OFFSET('Smelter Look-up'!$E$4,$V2112-4,0))</f>
        <v/>
      </c>
      <c r="G2112" s="236" t="str">
        <f ca="1">IF(C2112=$X$4,"Enter smelter details", IF(ISERROR($V2112),"",OFFSET('Smelter Look-up'!$F$4,$V2112-4,0)))</f>
        <v/>
      </c>
      <c r="H2112" s="237" t="str">
        <f ca="1">IF(ISERROR($V2112),"",OFFSET('Smelter Look-up'!$G$4,$V2112-4,0))</f>
        <v/>
      </c>
      <c r="I2112" s="238" t="str">
        <f ca="1">IF(ISERROR($V2112),"",OFFSET('Smelter Look-up'!$H$4,$V2112-4,0))</f>
        <v/>
      </c>
      <c r="J2112" s="238" t="str">
        <f ca="1">IF(ISERROR($V2112),"",OFFSET('Smelter Look-up'!$I$4,$V2112-4,0))</f>
        <v/>
      </c>
      <c r="K2112" s="240"/>
      <c r="L2112" s="240"/>
      <c r="M2112" s="240"/>
      <c r="N2112" s="240"/>
      <c r="O2112" s="240"/>
      <c r="P2112" s="239"/>
      <c r="Q2112" s="241"/>
      <c r="R2112" s="236" t="str">
        <f ca="1">IF(ISERROR($V2112),"",OFFSET('Smelter Look-up'!$C$4,$V2112-4,0)&amp;"")</f>
        <v/>
      </c>
      <c r="S2112" s="250" t="str">
        <f t="shared" ca="1" si="99"/>
        <v/>
      </c>
      <c r="T2112" s="250" t="str">
        <f ca="1">IF(B2112="","",IF(ISERROR(MATCH($J2112,SorP!$B$1:$B$6230,0)),"",INDIRECT("'SorP'!$A$"&amp;MATCH($J2112,SorP!$B$1:$B$6230,0))))</f>
        <v/>
      </c>
      <c r="U2112" s="280"/>
      <c r="V2112" s="281" t="e">
        <f>IF(C2112="",NA(),MATCH($B2112&amp;$C2112,'Smelter Look-up'!$J:$J,0))</f>
        <v>#N/A</v>
      </c>
      <c r="W2112" s="282"/>
      <c r="X2112" s="282">
        <f t="shared" ca="1" si="100"/>
        <v>0</v>
      </c>
      <c r="Y2112" s="282"/>
      <c r="Z2112" s="282"/>
      <c r="AB2112" s="284" t="str">
        <f t="shared" si="101"/>
        <v/>
      </c>
    </row>
    <row r="2113" spans="1:28" s="283" customFormat="1" ht="20.25">
      <c r="A2113" s="235"/>
      <c r="B2113" s="236" t="str">
        <f>IF(LEN(A2113)=0,"",INDEX('Smelter Look-up'!$A:$A,MATCH($A2113,'Smelter Look-up'!$E:$E,0)))</f>
        <v/>
      </c>
      <c r="C2113" s="242" t="str">
        <f>IF(LEN(A2113)=0,"",INDEX('Smelter Look-up'!$C:$C,MATCH($A2113,'Smelter Look-up'!$E:$E,0)))</f>
        <v/>
      </c>
      <c r="D2113" s="236"/>
      <c r="E2113" s="236" t="str">
        <f ca="1">IF(ISERROR($V2113),"",OFFSET('Smelter Look-up'!$D$4,$V2113-4,0)&amp;"")</f>
        <v/>
      </c>
      <c r="F2113" s="236" t="str">
        <f ca="1">IF(ISERROR($V2113),"",OFFSET('Smelter Look-up'!$E$4,$V2113-4,0))</f>
        <v/>
      </c>
      <c r="G2113" s="236" t="str">
        <f ca="1">IF(C2113=$X$4,"Enter smelter details", IF(ISERROR($V2113),"",OFFSET('Smelter Look-up'!$F$4,$V2113-4,0)))</f>
        <v/>
      </c>
      <c r="H2113" s="237" t="str">
        <f ca="1">IF(ISERROR($V2113),"",OFFSET('Smelter Look-up'!$G$4,$V2113-4,0))</f>
        <v/>
      </c>
      <c r="I2113" s="238" t="str">
        <f ca="1">IF(ISERROR($V2113),"",OFFSET('Smelter Look-up'!$H$4,$V2113-4,0))</f>
        <v/>
      </c>
      <c r="J2113" s="238" t="str">
        <f ca="1">IF(ISERROR($V2113),"",OFFSET('Smelter Look-up'!$I$4,$V2113-4,0))</f>
        <v/>
      </c>
      <c r="K2113" s="240"/>
      <c r="L2113" s="240"/>
      <c r="M2113" s="240"/>
      <c r="N2113" s="240"/>
      <c r="O2113" s="240"/>
      <c r="P2113" s="239"/>
      <c r="Q2113" s="241"/>
      <c r="R2113" s="236" t="str">
        <f ca="1">IF(ISERROR($V2113),"",OFFSET('Smelter Look-up'!$C$4,$V2113-4,0)&amp;"")</f>
        <v/>
      </c>
      <c r="S2113" s="250" t="str">
        <f t="shared" ca="1" si="99"/>
        <v/>
      </c>
      <c r="T2113" s="250" t="str">
        <f ca="1">IF(B2113="","",IF(ISERROR(MATCH($J2113,SorP!$B$1:$B$6230,0)),"",INDIRECT("'SorP'!$A$"&amp;MATCH($J2113,SorP!$B$1:$B$6230,0))))</f>
        <v/>
      </c>
      <c r="U2113" s="280"/>
      <c r="V2113" s="281" t="e">
        <f>IF(C2113="",NA(),MATCH($B2113&amp;$C2113,'Smelter Look-up'!$J:$J,0))</f>
        <v>#N/A</v>
      </c>
      <c r="W2113" s="282"/>
      <c r="X2113" s="282">
        <f t="shared" ca="1" si="100"/>
        <v>0</v>
      </c>
      <c r="Y2113" s="282"/>
      <c r="Z2113" s="282"/>
      <c r="AB2113" s="284" t="str">
        <f t="shared" si="101"/>
        <v/>
      </c>
    </row>
    <row r="2114" spans="1:28" s="283" customFormat="1" ht="20.25">
      <c r="A2114" s="235"/>
      <c r="B2114" s="236" t="str">
        <f>IF(LEN(A2114)=0,"",INDEX('Smelter Look-up'!$A:$A,MATCH($A2114,'Smelter Look-up'!$E:$E,0)))</f>
        <v/>
      </c>
      <c r="C2114" s="242" t="str">
        <f>IF(LEN(A2114)=0,"",INDEX('Smelter Look-up'!$C:$C,MATCH($A2114,'Smelter Look-up'!$E:$E,0)))</f>
        <v/>
      </c>
      <c r="D2114" s="236"/>
      <c r="E2114" s="236" t="str">
        <f ca="1">IF(ISERROR($V2114),"",OFFSET('Smelter Look-up'!$D$4,$V2114-4,0)&amp;"")</f>
        <v/>
      </c>
      <c r="F2114" s="236" t="str">
        <f ca="1">IF(ISERROR($V2114),"",OFFSET('Smelter Look-up'!$E$4,$V2114-4,0))</f>
        <v/>
      </c>
      <c r="G2114" s="236" t="str">
        <f ca="1">IF(C2114=$X$4,"Enter smelter details", IF(ISERROR($V2114),"",OFFSET('Smelter Look-up'!$F$4,$V2114-4,0)))</f>
        <v/>
      </c>
      <c r="H2114" s="237" t="str">
        <f ca="1">IF(ISERROR($V2114),"",OFFSET('Smelter Look-up'!$G$4,$V2114-4,0))</f>
        <v/>
      </c>
      <c r="I2114" s="238" t="str">
        <f ca="1">IF(ISERROR($V2114),"",OFFSET('Smelter Look-up'!$H$4,$V2114-4,0))</f>
        <v/>
      </c>
      <c r="J2114" s="238" t="str">
        <f ca="1">IF(ISERROR($V2114),"",OFFSET('Smelter Look-up'!$I$4,$V2114-4,0))</f>
        <v/>
      </c>
      <c r="K2114" s="240"/>
      <c r="L2114" s="240"/>
      <c r="M2114" s="240"/>
      <c r="N2114" s="240"/>
      <c r="O2114" s="240"/>
      <c r="P2114" s="239"/>
      <c r="Q2114" s="241"/>
      <c r="R2114" s="236" t="str">
        <f ca="1">IF(ISERROR($V2114),"",OFFSET('Smelter Look-up'!$C$4,$V2114-4,0)&amp;"")</f>
        <v/>
      </c>
      <c r="S2114" s="250" t="str">
        <f t="shared" ca="1" si="99"/>
        <v/>
      </c>
      <c r="T2114" s="250" t="str">
        <f ca="1">IF(B2114="","",IF(ISERROR(MATCH($J2114,SorP!$B$1:$B$6230,0)),"",INDIRECT("'SorP'!$A$"&amp;MATCH($J2114,SorP!$B$1:$B$6230,0))))</f>
        <v/>
      </c>
      <c r="U2114" s="280"/>
      <c r="V2114" s="281" t="e">
        <f>IF(C2114="",NA(),MATCH($B2114&amp;$C2114,'Smelter Look-up'!$J:$J,0))</f>
        <v>#N/A</v>
      </c>
      <c r="W2114" s="282"/>
      <c r="X2114" s="282">
        <f t="shared" ca="1" si="100"/>
        <v>0</v>
      </c>
      <c r="Y2114" s="282"/>
      <c r="Z2114" s="282"/>
      <c r="AB2114" s="284" t="str">
        <f t="shared" si="101"/>
        <v/>
      </c>
    </row>
    <row r="2115" spans="1:28" s="283" customFormat="1" ht="20.25">
      <c r="A2115" s="235"/>
      <c r="B2115" s="236" t="str">
        <f>IF(LEN(A2115)=0,"",INDEX('Smelter Look-up'!$A:$A,MATCH($A2115,'Smelter Look-up'!$E:$E,0)))</f>
        <v/>
      </c>
      <c r="C2115" s="242" t="str">
        <f>IF(LEN(A2115)=0,"",INDEX('Smelter Look-up'!$C:$C,MATCH($A2115,'Smelter Look-up'!$E:$E,0)))</f>
        <v/>
      </c>
      <c r="D2115" s="236"/>
      <c r="E2115" s="236" t="str">
        <f ca="1">IF(ISERROR($V2115),"",OFFSET('Smelter Look-up'!$D$4,$V2115-4,0)&amp;"")</f>
        <v/>
      </c>
      <c r="F2115" s="236" t="str">
        <f ca="1">IF(ISERROR($V2115),"",OFFSET('Smelter Look-up'!$E$4,$V2115-4,0))</f>
        <v/>
      </c>
      <c r="G2115" s="236" t="str">
        <f ca="1">IF(C2115=$X$4,"Enter smelter details", IF(ISERROR($V2115),"",OFFSET('Smelter Look-up'!$F$4,$V2115-4,0)))</f>
        <v/>
      </c>
      <c r="H2115" s="237" t="str">
        <f ca="1">IF(ISERROR($V2115),"",OFFSET('Smelter Look-up'!$G$4,$V2115-4,0))</f>
        <v/>
      </c>
      <c r="I2115" s="238" t="str">
        <f ca="1">IF(ISERROR($V2115),"",OFFSET('Smelter Look-up'!$H$4,$V2115-4,0))</f>
        <v/>
      </c>
      <c r="J2115" s="238" t="str">
        <f ca="1">IF(ISERROR($V2115),"",OFFSET('Smelter Look-up'!$I$4,$V2115-4,0))</f>
        <v/>
      </c>
      <c r="K2115" s="240"/>
      <c r="L2115" s="240"/>
      <c r="M2115" s="240"/>
      <c r="N2115" s="240"/>
      <c r="O2115" s="240"/>
      <c r="P2115" s="239"/>
      <c r="Q2115" s="241"/>
      <c r="R2115" s="236" t="str">
        <f ca="1">IF(ISERROR($V2115),"",OFFSET('Smelter Look-up'!$C$4,$V2115-4,0)&amp;"")</f>
        <v/>
      </c>
      <c r="S2115" s="250" t="str">
        <f t="shared" ca="1" si="99"/>
        <v/>
      </c>
      <c r="T2115" s="250" t="str">
        <f ca="1">IF(B2115="","",IF(ISERROR(MATCH($J2115,SorP!$B$1:$B$6230,0)),"",INDIRECT("'SorP'!$A$"&amp;MATCH($J2115,SorP!$B$1:$B$6230,0))))</f>
        <v/>
      </c>
      <c r="U2115" s="280"/>
      <c r="V2115" s="281" t="e">
        <f>IF(C2115="",NA(),MATCH($B2115&amp;$C2115,'Smelter Look-up'!$J:$J,0))</f>
        <v>#N/A</v>
      </c>
      <c r="W2115" s="282"/>
      <c r="X2115" s="282">
        <f t="shared" ca="1" si="100"/>
        <v>0</v>
      </c>
      <c r="Y2115" s="282"/>
      <c r="Z2115" s="282"/>
      <c r="AB2115" s="284" t="str">
        <f t="shared" si="101"/>
        <v/>
      </c>
    </row>
    <row r="2116" spans="1:28" s="283" customFormat="1" ht="20.25">
      <c r="A2116" s="235"/>
      <c r="B2116" s="236" t="str">
        <f>IF(LEN(A2116)=0,"",INDEX('Smelter Look-up'!$A:$A,MATCH($A2116,'Smelter Look-up'!$E:$E,0)))</f>
        <v/>
      </c>
      <c r="C2116" s="242" t="str">
        <f>IF(LEN(A2116)=0,"",INDEX('Smelter Look-up'!$C:$C,MATCH($A2116,'Smelter Look-up'!$E:$E,0)))</f>
        <v/>
      </c>
      <c r="D2116" s="236"/>
      <c r="E2116" s="236" t="str">
        <f ca="1">IF(ISERROR($V2116),"",OFFSET('Smelter Look-up'!$D$4,$V2116-4,0)&amp;"")</f>
        <v/>
      </c>
      <c r="F2116" s="236" t="str">
        <f ca="1">IF(ISERROR($V2116),"",OFFSET('Smelter Look-up'!$E$4,$V2116-4,0))</f>
        <v/>
      </c>
      <c r="G2116" s="236" t="str">
        <f ca="1">IF(C2116=$X$4,"Enter smelter details", IF(ISERROR($V2116),"",OFFSET('Smelter Look-up'!$F$4,$V2116-4,0)))</f>
        <v/>
      </c>
      <c r="H2116" s="237" t="str">
        <f ca="1">IF(ISERROR($V2116),"",OFFSET('Smelter Look-up'!$G$4,$V2116-4,0))</f>
        <v/>
      </c>
      <c r="I2116" s="238" t="str">
        <f ca="1">IF(ISERROR($V2116),"",OFFSET('Smelter Look-up'!$H$4,$V2116-4,0))</f>
        <v/>
      </c>
      <c r="J2116" s="238" t="str">
        <f ca="1">IF(ISERROR($V2116),"",OFFSET('Smelter Look-up'!$I$4,$V2116-4,0))</f>
        <v/>
      </c>
      <c r="K2116" s="240"/>
      <c r="L2116" s="240"/>
      <c r="M2116" s="240"/>
      <c r="N2116" s="240"/>
      <c r="O2116" s="240"/>
      <c r="P2116" s="239"/>
      <c r="Q2116" s="241"/>
      <c r="R2116" s="236" t="str">
        <f ca="1">IF(ISERROR($V2116),"",OFFSET('Smelter Look-up'!$C$4,$V2116-4,0)&amp;"")</f>
        <v/>
      </c>
      <c r="S2116" s="250" t="str">
        <f t="shared" ca="1" si="99"/>
        <v/>
      </c>
      <c r="T2116" s="250" t="str">
        <f ca="1">IF(B2116="","",IF(ISERROR(MATCH($J2116,SorP!$B$1:$B$6230,0)),"",INDIRECT("'SorP'!$A$"&amp;MATCH($J2116,SorP!$B$1:$B$6230,0))))</f>
        <v/>
      </c>
      <c r="U2116" s="280"/>
      <c r="V2116" s="281" t="e">
        <f>IF(C2116="",NA(),MATCH($B2116&amp;$C2116,'Smelter Look-up'!$J:$J,0))</f>
        <v>#N/A</v>
      </c>
      <c r="W2116" s="282"/>
      <c r="X2116" s="282">
        <f t="shared" ca="1" si="100"/>
        <v>0</v>
      </c>
      <c r="Y2116" s="282"/>
      <c r="Z2116" s="282"/>
      <c r="AB2116" s="284" t="str">
        <f t="shared" si="101"/>
        <v/>
      </c>
    </row>
    <row r="2117" spans="1:28" s="283" customFormat="1" ht="20.25">
      <c r="A2117" s="235"/>
      <c r="B2117" s="236" t="str">
        <f>IF(LEN(A2117)=0,"",INDEX('Smelter Look-up'!$A:$A,MATCH($A2117,'Smelter Look-up'!$E:$E,0)))</f>
        <v/>
      </c>
      <c r="C2117" s="242" t="str">
        <f>IF(LEN(A2117)=0,"",INDEX('Smelter Look-up'!$C:$C,MATCH($A2117,'Smelter Look-up'!$E:$E,0)))</f>
        <v/>
      </c>
      <c r="D2117" s="236"/>
      <c r="E2117" s="236" t="str">
        <f ca="1">IF(ISERROR($V2117),"",OFFSET('Smelter Look-up'!$D$4,$V2117-4,0)&amp;"")</f>
        <v/>
      </c>
      <c r="F2117" s="236" t="str">
        <f ca="1">IF(ISERROR($V2117),"",OFFSET('Smelter Look-up'!$E$4,$V2117-4,0))</f>
        <v/>
      </c>
      <c r="G2117" s="236" t="str">
        <f ca="1">IF(C2117=$X$4,"Enter smelter details", IF(ISERROR($V2117),"",OFFSET('Smelter Look-up'!$F$4,$V2117-4,0)))</f>
        <v/>
      </c>
      <c r="H2117" s="237" t="str">
        <f ca="1">IF(ISERROR($V2117),"",OFFSET('Smelter Look-up'!$G$4,$V2117-4,0))</f>
        <v/>
      </c>
      <c r="I2117" s="238" t="str">
        <f ca="1">IF(ISERROR($V2117),"",OFFSET('Smelter Look-up'!$H$4,$V2117-4,0))</f>
        <v/>
      </c>
      <c r="J2117" s="238" t="str">
        <f ca="1">IF(ISERROR($V2117),"",OFFSET('Smelter Look-up'!$I$4,$V2117-4,0))</f>
        <v/>
      </c>
      <c r="K2117" s="240"/>
      <c r="L2117" s="240"/>
      <c r="M2117" s="240"/>
      <c r="N2117" s="240"/>
      <c r="O2117" s="240"/>
      <c r="P2117" s="239"/>
      <c r="Q2117" s="241"/>
      <c r="R2117" s="236" t="str">
        <f ca="1">IF(ISERROR($V2117),"",OFFSET('Smelter Look-up'!$C$4,$V2117-4,0)&amp;"")</f>
        <v/>
      </c>
      <c r="S2117" s="250" t="str">
        <f t="shared" ca="1" si="99"/>
        <v/>
      </c>
      <c r="T2117" s="250" t="str">
        <f ca="1">IF(B2117="","",IF(ISERROR(MATCH($J2117,SorP!$B$1:$B$6230,0)),"",INDIRECT("'SorP'!$A$"&amp;MATCH($J2117,SorP!$B$1:$B$6230,0))))</f>
        <v/>
      </c>
      <c r="U2117" s="280"/>
      <c r="V2117" s="281" t="e">
        <f>IF(C2117="",NA(),MATCH($B2117&amp;$C2117,'Smelter Look-up'!$J:$J,0))</f>
        <v>#N/A</v>
      </c>
      <c r="W2117" s="282"/>
      <c r="X2117" s="282">
        <f t="shared" ca="1" si="100"/>
        <v>0</v>
      </c>
      <c r="Y2117" s="282"/>
      <c r="Z2117" s="282"/>
      <c r="AB2117" s="284" t="str">
        <f t="shared" si="101"/>
        <v/>
      </c>
    </row>
    <row r="2118" spans="1:28" s="283" customFormat="1" ht="20.25">
      <c r="A2118" s="235"/>
      <c r="B2118" s="236" t="str">
        <f>IF(LEN(A2118)=0,"",INDEX('Smelter Look-up'!$A:$A,MATCH($A2118,'Smelter Look-up'!$E:$E,0)))</f>
        <v/>
      </c>
      <c r="C2118" s="242" t="str">
        <f>IF(LEN(A2118)=0,"",INDEX('Smelter Look-up'!$C:$C,MATCH($A2118,'Smelter Look-up'!$E:$E,0)))</f>
        <v/>
      </c>
      <c r="D2118" s="236"/>
      <c r="E2118" s="236" t="str">
        <f ca="1">IF(ISERROR($V2118),"",OFFSET('Smelter Look-up'!$D$4,$V2118-4,0)&amp;"")</f>
        <v/>
      </c>
      <c r="F2118" s="236" t="str">
        <f ca="1">IF(ISERROR($V2118),"",OFFSET('Smelter Look-up'!$E$4,$V2118-4,0))</f>
        <v/>
      </c>
      <c r="G2118" s="236" t="str">
        <f ca="1">IF(C2118=$X$4,"Enter smelter details", IF(ISERROR($V2118),"",OFFSET('Smelter Look-up'!$F$4,$V2118-4,0)))</f>
        <v/>
      </c>
      <c r="H2118" s="237" t="str">
        <f ca="1">IF(ISERROR($V2118),"",OFFSET('Smelter Look-up'!$G$4,$V2118-4,0))</f>
        <v/>
      </c>
      <c r="I2118" s="238" t="str">
        <f ca="1">IF(ISERROR($V2118),"",OFFSET('Smelter Look-up'!$H$4,$V2118-4,0))</f>
        <v/>
      </c>
      <c r="J2118" s="238" t="str">
        <f ca="1">IF(ISERROR($V2118),"",OFFSET('Smelter Look-up'!$I$4,$V2118-4,0))</f>
        <v/>
      </c>
      <c r="K2118" s="240"/>
      <c r="L2118" s="240"/>
      <c r="M2118" s="240"/>
      <c r="N2118" s="240"/>
      <c r="O2118" s="240"/>
      <c r="P2118" s="239"/>
      <c r="Q2118" s="241"/>
      <c r="R2118" s="236" t="str">
        <f ca="1">IF(ISERROR($V2118),"",OFFSET('Smelter Look-up'!$C$4,$V2118-4,0)&amp;"")</f>
        <v/>
      </c>
      <c r="S2118" s="250" t="str">
        <f t="shared" ca="1" si="99"/>
        <v/>
      </c>
      <c r="T2118" s="250" t="str">
        <f ca="1">IF(B2118="","",IF(ISERROR(MATCH($J2118,SorP!$B$1:$B$6230,0)),"",INDIRECT("'SorP'!$A$"&amp;MATCH($J2118,SorP!$B$1:$B$6230,0))))</f>
        <v/>
      </c>
      <c r="U2118" s="280"/>
      <c r="V2118" s="281" t="e">
        <f>IF(C2118="",NA(),MATCH($B2118&amp;$C2118,'Smelter Look-up'!$J:$J,0))</f>
        <v>#N/A</v>
      </c>
      <c r="W2118" s="282"/>
      <c r="X2118" s="282">
        <f t="shared" ca="1" si="100"/>
        <v>0</v>
      </c>
      <c r="Y2118" s="282"/>
      <c r="Z2118" s="282"/>
      <c r="AB2118" s="284" t="str">
        <f t="shared" si="101"/>
        <v/>
      </c>
    </row>
    <row r="2119" spans="1:28" s="283" customFormat="1" ht="20.25">
      <c r="A2119" s="235"/>
      <c r="B2119" s="236" t="str">
        <f>IF(LEN(A2119)=0,"",INDEX('Smelter Look-up'!$A:$A,MATCH($A2119,'Smelter Look-up'!$E:$E,0)))</f>
        <v/>
      </c>
      <c r="C2119" s="242" t="str">
        <f>IF(LEN(A2119)=0,"",INDEX('Smelter Look-up'!$C:$C,MATCH($A2119,'Smelter Look-up'!$E:$E,0)))</f>
        <v/>
      </c>
      <c r="D2119" s="236"/>
      <c r="E2119" s="236" t="str">
        <f ca="1">IF(ISERROR($V2119),"",OFFSET('Smelter Look-up'!$D$4,$V2119-4,0)&amp;"")</f>
        <v/>
      </c>
      <c r="F2119" s="236" t="str">
        <f ca="1">IF(ISERROR($V2119),"",OFFSET('Smelter Look-up'!$E$4,$V2119-4,0))</f>
        <v/>
      </c>
      <c r="G2119" s="236" t="str">
        <f ca="1">IF(C2119=$X$4,"Enter smelter details", IF(ISERROR($V2119),"",OFFSET('Smelter Look-up'!$F$4,$V2119-4,0)))</f>
        <v/>
      </c>
      <c r="H2119" s="237" t="str">
        <f ca="1">IF(ISERROR($V2119),"",OFFSET('Smelter Look-up'!$G$4,$V2119-4,0))</f>
        <v/>
      </c>
      <c r="I2119" s="238" t="str">
        <f ca="1">IF(ISERROR($V2119),"",OFFSET('Smelter Look-up'!$H$4,$V2119-4,0))</f>
        <v/>
      </c>
      <c r="J2119" s="238" t="str">
        <f ca="1">IF(ISERROR($V2119),"",OFFSET('Smelter Look-up'!$I$4,$V2119-4,0))</f>
        <v/>
      </c>
      <c r="K2119" s="240"/>
      <c r="L2119" s="240"/>
      <c r="M2119" s="240"/>
      <c r="N2119" s="240"/>
      <c r="O2119" s="240"/>
      <c r="P2119" s="239"/>
      <c r="Q2119" s="241"/>
      <c r="R2119" s="236" t="str">
        <f ca="1">IF(ISERROR($V2119),"",OFFSET('Smelter Look-up'!$C$4,$V2119-4,0)&amp;"")</f>
        <v/>
      </c>
      <c r="S2119" s="250" t="str">
        <f t="shared" ca="1" si="99"/>
        <v/>
      </c>
      <c r="T2119" s="250" t="str">
        <f ca="1">IF(B2119="","",IF(ISERROR(MATCH($J2119,SorP!$B$1:$B$6230,0)),"",INDIRECT("'SorP'!$A$"&amp;MATCH($J2119,SorP!$B$1:$B$6230,0))))</f>
        <v/>
      </c>
      <c r="U2119" s="280"/>
      <c r="V2119" s="281" t="e">
        <f>IF(C2119="",NA(),MATCH($B2119&amp;$C2119,'Smelter Look-up'!$J:$J,0))</f>
        <v>#N/A</v>
      </c>
      <c r="W2119" s="282"/>
      <c r="X2119" s="282">
        <f t="shared" ca="1" si="100"/>
        <v>0</v>
      </c>
      <c r="Y2119" s="282"/>
      <c r="Z2119" s="282"/>
      <c r="AB2119" s="284" t="str">
        <f t="shared" si="101"/>
        <v/>
      </c>
    </row>
    <row r="2120" spans="1:28" s="283" customFormat="1" ht="20.25">
      <c r="A2120" s="235"/>
      <c r="B2120" s="236" t="str">
        <f>IF(LEN(A2120)=0,"",INDEX('Smelter Look-up'!$A:$A,MATCH($A2120,'Smelter Look-up'!$E:$E,0)))</f>
        <v/>
      </c>
      <c r="C2120" s="242" t="str">
        <f>IF(LEN(A2120)=0,"",INDEX('Smelter Look-up'!$C:$C,MATCH($A2120,'Smelter Look-up'!$E:$E,0)))</f>
        <v/>
      </c>
      <c r="D2120" s="236"/>
      <c r="E2120" s="236" t="str">
        <f ca="1">IF(ISERROR($V2120),"",OFFSET('Smelter Look-up'!$D$4,$V2120-4,0)&amp;"")</f>
        <v/>
      </c>
      <c r="F2120" s="236" t="str">
        <f ca="1">IF(ISERROR($V2120),"",OFFSET('Smelter Look-up'!$E$4,$V2120-4,0))</f>
        <v/>
      </c>
      <c r="G2120" s="236" t="str">
        <f ca="1">IF(C2120=$X$4,"Enter smelter details", IF(ISERROR($V2120),"",OFFSET('Smelter Look-up'!$F$4,$V2120-4,0)))</f>
        <v/>
      </c>
      <c r="H2120" s="237" t="str">
        <f ca="1">IF(ISERROR($V2120),"",OFFSET('Smelter Look-up'!$G$4,$V2120-4,0))</f>
        <v/>
      </c>
      <c r="I2120" s="238" t="str">
        <f ca="1">IF(ISERROR($V2120),"",OFFSET('Smelter Look-up'!$H$4,$V2120-4,0))</f>
        <v/>
      </c>
      <c r="J2120" s="238" t="str">
        <f ca="1">IF(ISERROR($V2120),"",OFFSET('Smelter Look-up'!$I$4,$V2120-4,0))</f>
        <v/>
      </c>
      <c r="K2120" s="240"/>
      <c r="L2120" s="240"/>
      <c r="M2120" s="240"/>
      <c r="N2120" s="240"/>
      <c r="O2120" s="240"/>
      <c r="P2120" s="239"/>
      <c r="Q2120" s="241"/>
      <c r="R2120" s="236" t="str">
        <f ca="1">IF(ISERROR($V2120),"",OFFSET('Smelter Look-up'!$C$4,$V2120-4,0)&amp;"")</f>
        <v/>
      </c>
      <c r="S2120" s="250" t="str">
        <f t="shared" ca="1" si="99"/>
        <v/>
      </c>
      <c r="T2120" s="250" t="str">
        <f ca="1">IF(B2120="","",IF(ISERROR(MATCH($J2120,SorP!$B$1:$B$6230,0)),"",INDIRECT("'SorP'!$A$"&amp;MATCH($J2120,SorP!$B$1:$B$6230,0))))</f>
        <v/>
      </c>
      <c r="U2120" s="280"/>
      <c r="V2120" s="281" t="e">
        <f>IF(C2120="",NA(),MATCH($B2120&amp;$C2120,'Smelter Look-up'!$J:$J,0))</f>
        <v>#N/A</v>
      </c>
      <c r="W2120" s="282"/>
      <c r="X2120" s="282">
        <f t="shared" ca="1" si="100"/>
        <v>0</v>
      </c>
      <c r="Y2120" s="282"/>
      <c r="Z2120" s="282"/>
      <c r="AB2120" s="284" t="str">
        <f t="shared" si="101"/>
        <v/>
      </c>
    </row>
    <row r="2121" spans="1:28" s="283" customFormat="1" ht="20.25">
      <c r="A2121" s="235"/>
      <c r="B2121" s="236" t="str">
        <f>IF(LEN(A2121)=0,"",INDEX('Smelter Look-up'!$A:$A,MATCH($A2121,'Smelter Look-up'!$E:$E,0)))</f>
        <v/>
      </c>
      <c r="C2121" s="242" t="str">
        <f>IF(LEN(A2121)=0,"",INDEX('Smelter Look-up'!$C:$C,MATCH($A2121,'Smelter Look-up'!$E:$E,0)))</f>
        <v/>
      </c>
      <c r="D2121" s="236"/>
      <c r="E2121" s="236" t="str">
        <f ca="1">IF(ISERROR($V2121),"",OFFSET('Smelter Look-up'!$D$4,$V2121-4,0)&amp;"")</f>
        <v/>
      </c>
      <c r="F2121" s="236" t="str">
        <f ca="1">IF(ISERROR($V2121),"",OFFSET('Smelter Look-up'!$E$4,$V2121-4,0))</f>
        <v/>
      </c>
      <c r="G2121" s="236" t="str">
        <f ca="1">IF(C2121=$X$4,"Enter smelter details", IF(ISERROR($V2121),"",OFFSET('Smelter Look-up'!$F$4,$V2121-4,0)))</f>
        <v/>
      </c>
      <c r="H2121" s="237" t="str">
        <f ca="1">IF(ISERROR($V2121),"",OFFSET('Smelter Look-up'!$G$4,$V2121-4,0))</f>
        <v/>
      </c>
      <c r="I2121" s="238" t="str">
        <f ca="1">IF(ISERROR($V2121),"",OFFSET('Smelter Look-up'!$H$4,$V2121-4,0))</f>
        <v/>
      </c>
      <c r="J2121" s="238" t="str">
        <f ca="1">IF(ISERROR($V2121),"",OFFSET('Smelter Look-up'!$I$4,$V2121-4,0))</f>
        <v/>
      </c>
      <c r="K2121" s="240"/>
      <c r="L2121" s="240"/>
      <c r="M2121" s="240"/>
      <c r="N2121" s="240"/>
      <c r="O2121" s="240"/>
      <c r="P2121" s="239"/>
      <c r="Q2121" s="241"/>
      <c r="R2121" s="236" t="str">
        <f ca="1">IF(ISERROR($V2121),"",OFFSET('Smelter Look-up'!$C$4,$V2121-4,0)&amp;"")</f>
        <v/>
      </c>
      <c r="S2121" s="250" t="str">
        <f t="shared" ca="1" si="99"/>
        <v/>
      </c>
      <c r="T2121" s="250" t="str">
        <f ca="1">IF(B2121="","",IF(ISERROR(MATCH($J2121,SorP!$B$1:$B$6230,0)),"",INDIRECT("'SorP'!$A$"&amp;MATCH($J2121,SorP!$B$1:$B$6230,0))))</f>
        <v/>
      </c>
      <c r="U2121" s="280"/>
      <c r="V2121" s="281" t="e">
        <f>IF(C2121="",NA(),MATCH($B2121&amp;$C2121,'Smelter Look-up'!$J:$J,0))</f>
        <v>#N/A</v>
      </c>
      <c r="W2121" s="282"/>
      <c r="X2121" s="282">
        <f t="shared" ca="1" si="100"/>
        <v>0</v>
      </c>
      <c r="Y2121" s="282"/>
      <c r="Z2121" s="282"/>
      <c r="AB2121" s="284" t="str">
        <f t="shared" si="101"/>
        <v/>
      </c>
    </row>
    <row r="2122" spans="1:28" s="283" customFormat="1" ht="20.25">
      <c r="A2122" s="235"/>
      <c r="B2122" s="236" t="str">
        <f>IF(LEN(A2122)=0,"",INDEX('Smelter Look-up'!$A:$A,MATCH($A2122,'Smelter Look-up'!$E:$E,0)))</f>
        <v/>
      </c>
      <c r="C2122" s="242" t="str">
        <f>IF(LEN(A2122)=0,"",INDEX('Smelter Look-up'!$C:$C,MATCH($A2122,'Smelter Look-up'!$E:$E,0)))</f>
        <v/>
      </c>
      <c r="D2122" s="236"/>
      <c r="E2122" s="236" t="str">
        <f ca="1">IF(ISERROR($V2122),"",OFFSET('Smelter Look-up'!$D$4,$V2122-4,0)&amp;"")</f>
        <v/>
      </c>
      <c r="F2122" s="236" t="str">
        <f ca="1">IF(ISERROR($V2122),"",OFFSET('Smelter Look-up'!$E$4,$V2122-4,0))</f>
        <v/>
      </c>
      <c r="G2122" s="236" t="str">
        <f ca="1">IF(C2122=$X$4,"Enter smelter details", IF(ISERROR($V2122),"",OFFSET('Smelter Look-up'!$F$4,$V2122-4,0)))</f>
        <v/>
      </c>
      <c r="H2122" s="237" t="str">
        <f ca="1">IF(ISERROR($V2122),"",OFFSET('Smelter Look-up'!$G$4,$V2122-4,0))</f>
        <v/>
      </c>
      <c r="I2122" s="238" t="str">
        <f ca="1">IF(ISERROR($V2122),"",OFFSET('Smelter Look-up'!$H$4,$V2122-4,0))</f>
        <v/>
      </c>
      <c r="J2122" s="238" t="str">
        <f ca="1">IF(ISERROR($V2122),"",OFFSET('Smelter Look-up'!$I$4,$V2122-4,0))</f>
        <v/>
      </c>
      <c r="K2122" s="240"/>
      <c r="L2122" s="240"/>
      <c r="M2122" s="240"/>
      <c r="N2122" s="240"/>
      <c r="O2122" s="240"/>
      <c r="P2122" s="239"/>
      <c r="Q2122" s="241"/>
      <c r="R2122" s="236" t="str">
        <f ca="1">IF(ISERROR($V2122),"",OFFSET('Smelter Look-up'!$C$4,$V2122-4,0)&amp;"")</f>
        <v/>
      </c>
      <c r="S2122" s="250" t="str">
        <f t="shared" ca="1" si="99"/>
        <v/>
      </c>
      <c r="T2122" s="250" t="str">
        <f ca="1">IF(B2122="","",IF(ISERROR(MATCH($J2122,SorP!$B$1:$B$6230,0)),"",INDIRECT("'SorP'!$A$"&amp;MATCH($J2122,SorP!$B$1:$B$6230,0))))</f>
        <v/>
      </c>
      <c r="U2122" s="280"/>
      <c r="V2122" s="281" t="e">
        <f>IF(C2122="",NA(),MATCH($B2122&amp;$C2122,'Smelter Look-up'!$J:$J,0))</f>
        <v>#N/A</v>
      </c>
      <c r="W2122" s="282"/>
      <c r="X2122" s="282">
        <f t="shared" ca="1" si="100"/>
        <v>0</v>
      </c>
      <c r="Y2122" s="282"/>
      <c r="Z2122" s="282"/>
      <c r="AB2122" s="284" t="str">
        <f t="shared" si="101"/>
        <v/>
      </c>
    </row>
    <row r="2123" spans="1:28" s="283" customFormat="1" ht="20.25">
      <c r="A2123" s="235"/>
      <c r="B2123" s="236" t="str">
        <f>IF(LEN(A2123)=0,"",INDEX('Smelter Look-up'!$A:$A,MATCH($A2123,'Smelter Look-up'!$E:$E,0)))</f>
        <v/>
      </c>
      <c r="C2123" s="242" t="str">
        <f>IF(LEN(A2123)=0,"",INDEX('Smelter Look-up'!$C:$C,MATCH($A2123,'Smelter Look-up'!$E:$E,0)))</f>
        <v/>
      </c>
      <c r="D2123" s="236"/>
      <c r="E2123" s="236" t="str">
        <f ca="1">IF(ISERROR($V2123),"",OFFSET('Smelter Look-up'!$D$4,$V2123-4,0)&amp;"")</f>
        <v/>
      </c>
      <c r="F2123" s="236" t="str">
        <f ca="1">IF(ISERROR($V2123),"",OFFSET('Smelter Look-up'!$E$4,$V2123-4,0))</f>
        <v/>
      </c>
      <c r="G2123" s="236" t="str">
        <f ca="1">IF(C2123=$X$4,"Enter smelter details", IF(ISERROR($V2123),"",OFFSET('Smelter Look-up'!$F$4,$V2123-4,0)))</f>
        <v/>
      </c>
      <c r="H2123" s="237" t="str">
        <f ca="1">IF(ISERROR($V2123),"",OFFSET('Smelter Look-up'!$G$4,$V2123-4,0))</f>
        <v/>
      </c>
      <c r="I2123" s="238" t="str">
        <f ca="1">IF(ISERROR($V2123),"",OFFSET('Smelter Look-up'!$H$4,$V2123-4,0))</f>
        <v/>
      </c>
      <c r="J2123" s="238" t="str">
        <f ca="1">IF(ISERROR($V2123),"",OFFSET('Smelter Look-up'!$I$4,$V2123-4,0))</f>
        <v/>
      </c>
      <c r="K2123" s="240"/>
      <c r="L2123" s="240"/>
      <c r="M2123" s="240"/>
      <c r="N2123" s="240"/>
      <c r="O2123" s="240"/>
      <c r="P2123" s="239"/>
      <c r="Q2123" s="241"/>
      <c r="R2123" s="236" t="str">
        <f ca="1">IF(ISERROR($V2123),"",OFFSET('Smelter Look-up'!$C$4,$V2123-4,0)&amp;"")</f>
        <v/>
      </c>
      <c r="S2123" s="250" t="str">
        <f t="shared" ca="1" si="99"/>
        <v/>
      </c>
      <c r="T2123" s="250" t="str">
        <f ca="1">IF(B2123="","",IF(ISERROR(MATCH($J2123,SorP!$B$1:$B$6230,0)),"",INDIRECT("'SorP'!$A$"&amp;MATCH($J2123,SorP!$B$1:$B$6230,0))))</f>
        <v/>
      </c>
      <c r="U2123" s="280"/>
      <c r="V2123" s="281" t="e">
        <f>IF(C2123="",NA(),MATCH($B2123&amp;$C2123,'Smelter Look-up'!$J:$J,0))</f>
        <v>#N/A</v>
      </c>
      <c r="W2123" s="282"/>
      <c r="X2123" s="282">
        <f t="shared" ca="1" si="100"/>
        <v>0</v>
      </c>
      <c r="Y2123" s="282"/>
      <c r="Z2123" s="282"/>
      <c r="AB2123" s="284" t="str">
        <f t="shared" si="101"/>
        <v/>
      </c>
    </row>
    <row r="2124" spans="1:28" s="283" customFormat="1" ht="20.25">
      <c r="A2124" s="235"/>
      <c r="B2124" s="236" t="str">
        <f>IF(LEN(A2124)=0,"",INDEX('Smelter Look-up'!$A:$A,MATCH($A2124,'Smelter Look-up'!$E:$E,0)))</f>
        <v/>
      </c>
      <c r="C2124" s="242" t="str">
        <f>IF(LEN(A2124)=0,"",INDEX('Smelter Look-up'!$C:$C,MATCH($A2124,'Smelter Look-up'!$E:$E,0)))</f>
        <v/>
      </c>
      <c r="D2124" s="236"/>
      <c r="E2124" s="236" t="str">
        <f ca="1">IF(ISERROR($V2124),"",OFFSET('Smelter Look-up'!$D$4,$V2124-4,0)&amp;"")</f>
        <v/>
      </c>
      <c r="F2124" s="236" t="str">
        <f ca="1">IF(ISERROR($V2124),"",OFFSET('Smelter Look-up'!$E$4,$V2124-4,0))</f>
        <v/>
      </c>
      <c r="G2124" s="236" t="str">
        <f ca="1">IF(C2124=$X$4,"Enter smelter details", IF(ISERROR($V2124),"",OFFSET('Smelter Look-up'!$F$4,$V2124-4,0)))</f>
        <v/>
      </c>
      <c r="H2124" s="237" t="str">
        <f ca="1">IF(ISERROR($V2124),"",OFFSET('Smelter Look-up'!$G$4,$V2124-4,0))</f>
        <v/>
      </c>
      <c r="I2124" s="238" t="str">
        <f ca="1">IF(ISERROR($V2124),"",OFFSET('Smelter Look-up'!$H$4,$V2124-4,0))</f>
        <v/>
      </c>
      <c r="J2124" s="238" t="str">
        <f ca="1">IF(ISERROR($V2124),"",OFFSET('Smelter Look-up'!$I$4,$V2124-4,0))</f>
        <v/>
      </c>
      <c r="K2124" s="240"/>
      <c r="L2124" s="240"/>
      <c r="M2124" s="240"/>
      <c r="N2124" s="240"/>
      <c r="O2124" s="240"/>
      <c r="P2124" s="239"/>
      <c r="Q2124" s="241"/>
      <c r="R2124" s="236" t="str">
        <f ca="1">IF(ISERROR($V2124),"",OFFSET('Smelter Look-up'!$C$4,$V2124-4,0)&amp;"")</f>
        <v/>
      </c>
      <c r="S2124" s="250" t="str">
        <f t="shared" ca="1" si="99"/>
        <v/>
      </c>
      <c r="T2124" s="250" t="str">
        <f ca="1">IF(B2124="","",IF(ISERROR(MATCH($J2124,SorP!$B$1:$B$6230,0)),"",INDIRECT("'SorP'!$A$"&amp;MATCH($J2124,SorP!$B$1:$B$6230,0))))</f>
        <v/>
      </c>
      <c r="U2124" s="280"/>
      <c r="V2124" s="281" t="e">
        <f>IF(C2124="",NA(),MATCH($B2124&amp;$C2124,'Smelter Look-up'!$J:$J,0))</f>
        <v>#N/A</v>
      </c>
      <c r="W2124" s="282"/>
      <c r="X2124" s="282">
        <f t="shared" ca="1" si="100"/>
        <v>0</v>
      </c>
      <c r="Y2124" s="282"/>
      <c r="Z2124" s="282"/>
      <c r="AB2124" s="284" t="str">
        <f t="shared" si="101"/>
        <v/>
      </c>
    </row>
    <row r="2125" spans="1:28" s="283" customFormat="1" ht="20.25">
      <c r="A2125" s="235"/>
      <c r="B2125" s="236" t="str">
        <f>IF(LEN(A2125)=0,"",INDEX('Smelter Look-up'!$A:$A,MATCH($A2125,'Smelter Look-up'!$E:$E,0)))</f>
        <v/>
      </c>
      <c r="C2125" s="242" t="str">
        <f>IF(LEN(A2125)=0,"",INDEX('Smelter Look-up'!$C:$C,MATCH($A2125,'Smelter Look-up'!$E:$E,0)))</f>
        <v/>
      </c>
      <c r="D2125" s="236"/>
      <c r="E2125" s="236" t="str">
        <f ca="1">IF(ISERROR($V2125),"",OFFSET('Smelter Look-up'!$D$4,$V2125-4,0)&amp;"")</f>
        <v/>
      </c>
      <c r="F2125" s="236" t="str">
        <f ca="1">IF(ISERROR($V2125),"",OFFSET('Smelter Look-up'!$E$4,$V2125-4,0))</f>
        <v/>
      </c>
      <c r="G2125" s="236" t="str">
        <f ca="1">IF(C2125=$X$4,"Enter smelter details", IF(ISERROR($V2125),"",OFFSET('Smelter Look-up'!$F$4,$V2125-4,0)))</f>
        <v/>
      </c>
      <c r="H2125" s="237" t="str">
        <f ca="1">IF(ISERROR($V2125),"",OFFSET('Smelter Look-up'!$G$4,$V2125-4,0))</f>
        <v/>
      </c>
      <c r="I2125" s="238" t="str">
        <f ca="1">IF(ISERROR($V2125),"",OFFSET('Smelter Look-up'!$H$4,$V2125-4,0))</f>
        <v/>
      </c>
      <c r="J2125" s="238" t="str">
        <f ca="1">IF(ISERROR($V2125),"",OFFSET('Smelter Look-up'!$I$4,$V2125-4,0))</f>
        <v/>
      </c>
      <c r="K2125" s="240"/>
      <c r="L2125" s="240"/>
      <c r="M2125" s="240"/>
      <c r="N2125" s="240"/>
      <c r="O2125" s="240"/>
      <c r="P2125" s="239"/>
      <c r="Q2125" s="241"/>
      <c r="R2125" s="236" t="str">
        <f ca="1">IF(ISERROR($V2125),"",OFFSET('Smelter Look-up'!$C$4,$V2125-4,0)&amp;"")</f>
        <v/>
      </c>
      <c r="S2125" s="250" t="str">
        <f t="shared" ca="1" si="99"/>
        <v/>
      </c>
      <c r="T2125" s="250" t="str">
        <f ca="1">IF(B2125="","",IF(ISERROR(MATCH($J2125,SorP!$B$1:$B$6230,0)),"",INDIRECT("'SorP'!$A$"&amp;MATCH($J2125,SorP!$B$1:$B$6230,0))))</f>
        <v/>
      </c>
      <c r="U2125" s="280"/>
      <c r="V2125" s="281" t="e">
        <f>IF(C2125="",NA(),MATCH($B2125&amp;$C2125,'Smelter Look-up'!$J:$J,0))</f>
        <v>#N/A</v>
      </c>
      <c r="W2125" s="282"/>
      <c r="X2125" s="282">
        <f t="shared" ca="1" si="100"/>
        <v>0</v>
      </c>
      <c r="Y2125" s="282"/>
      <c r="Z2125" s="282"/>
      <c r="AB2125" s="284" t="str">
        <f t="shared" si="101"/>
        <v/>
      </c>
    </row>
    <row r="2126" spans="1:28" s="283" customFormat="1" ht="20.25">
      <c r="A2126" s="235"/>
      <c r="B2126" s="236" t="str">
        <f>IF(LEN(A2126)=0,"",INDEX('Smelter Look-up'!$A:$A,MATCH($A2126,'Smelter Look-up'!$E:$E,0)))</f>
        <v/>
      </c>
      <c r="C2126" s="242" t="str">
        <f>IF(LEN(A2126)=0,"",INDEX('Smelter Look-up'!$C:$C,MATCH($A2126,'Smelter Look-up'!$E:$E,0)))</f>
        <v/>
      </c>
      <c r="D2126" s="236"/>
      <c r="E2126" s="236" t="str">
        <f ca="1">IF(ISERROR($V2126),"",OFFSET('Smelter Look-up'!$D$4,$V2126-4,0)&amp;"")</f>
        <v/>
      </c>
      <c r="F2126" s="236" t="str">
        <f ca="1">IF(ISERROR($V2126),"",OFFSET('Smelter Look-up'!$E$4,$V2126-4,0))</f>
        <v/>
      </c>
      <c r="G2126" s="236" t="str">
        <f ca="1">IF(C2126=$X$4,"Enter smelter details", IF(ISERROR($V2126),"",OFFSET('Smelter Look-up'!$F$4,$V2126-4,0)))</f>
        <v/>
      </c>
      <c r="H2126" s="237" t="str">
        <f ca="1">IF(ISERROR($V2126),"",OFFSET('Smelter Look-up'!$G$4,$V2126-4,0))</f>
        <v/>
      </c>
      <c r="I2126" s="238" t="str">
        <f ca="1">IF(ISERROR($V2126),"",OFFSET('Smelter Look-up'!$H$4,$V2126-4,0))</f>
        <v/>
      </c>
      <c r="J2126" s="238" t="str">
        <f ca="1">IF(ISERROR($V2126),"",OFFSET('Smelter Look-up'!$I$4,$V2126-4,0))</f>
        <v/>
      </c>
      <c r="K2126" s="240"/>
      <c r="L2126" s="240"/>
      <c r="M2126" s="240"/>
      <c r="N2126" s="240"/>
      <c r="O2126" s="240"/>
      <c r="P2126" s="239"/>
      <c r="Q2126" s="241"/>
      <c r="R2126" s="236" t="str">
        <f ca="1">IF(ISERROR($V2126),"",OFFSET('Smelter Look-up'!$C$4,$V2126-4,0)&amp;"")</f>
        <v/>
      </c>
      <c r="S2126" s="250" t="str">
        <f t="shared" ca="1" si="99"/>
        <v/>
      </c>
      <c r="T2126" s="250" t="str">
        <f ca="1">IF(B2126="","",IF(ISERROR(MATCH($J2126,SorP!$B$1:$B$6230,0)),"",INDIRECT("'SorP'!$A$"&amp;MATCH($J2126,SorP!$B$1:$B$6230,0))))</f>
        <v/>
      </c>
      <c r="U2126" s="280"/>
      <c r="V2126" s="281" t="e">
        <f>IF(C2126="",NA(),MATCH($B2126&amp;$C2126,'Smelter Look-up'!$J:$J,0))</f>
        <v>#N/A</v>
      </c>
      <c r="W2126" s="282"/>
      <c r="X2126" s="282">
        <f t="shared" ca="1" si="100"/>
        <v>0</v>
      </c>
      <c r="Y2126" s="282"/>
      <c r="Z2126" s="282"/>
      <c r="AB2126" s="284" t="str">
        <f t="shared" si="101"/>
        <v/>
      </c>
    </row>
    <row r="2127" spans="1:28" s="283" customFormat="1" ht="20.25">
      <c r="A2127" s="235"/>
      <c r="B2127" s="236" t="str">
        <f>IF(LEN(A2127)=0,"",INDEX('Smelter Look-up'!$A:$A,MATCH($A2127,'Smelter Look-up'!$E:$E,0)))</f>
        <v/>
      </c>
      <c r="C2127" s="242" t="str">
        <f>IF(LEN(A2127)=0,"",INDEX('Smelter Look-up'!$C:$C,MATCH($A2127,'Smelter Look-up'!$E:$E,0)))</f>
        <v/>
      </c>
      <c r="D2127" s="236"/>
      <c r="E2127" s="236" t="str">
        <f ca="1">IF(ISERROR($V2127),"",OFFSET('Smelter Look-up'!$D$4,$V2127-4,0)&amp;"")</f>
        <v/>
      </c>
      <c r="F2127" s="236" t="str">
        <f ca="1">IF(ISERROR($V2127),"",OFFSET('Smelter Look-up'!$E$4,$V2127-4,0))</f>
        <v/>
      </c>
      <c r="G2127" s="236" t="str">
        <f ca="1">IF(C2127=$X$4,"Enter smelter details", IF(ISERROR($V2127),"",OFFSET('Smelter Look-up'!$F$4,$V2127-4,0)))</f>
        <v/>
      </c>
      <c r="H2127" s="237" t="str">
        <f ca="1">IF(ISERROR($V2127),"",OFFSET('Smelter Look-up'!$G$4,$V2127-4,0))</f>
        <v/>
      </c>
      <c r="I2127" s="238" t="str">
        <f ca="1">IF(ISERROR($V2127),"",OFFSET('Smelter Look-up'!$H$4,$V2127-4,0))</f>
        <v/>
      </c>
      <c r="J2127" s="238" t="str">
        <f ca="1">IF(ISERROR($V2127),"",OFFSET('Smelter Look-up'!$I$4,$V2127-4,0))</f>
        <v/>
      </c>
      <c r="K2127" s="240"/>
      <c r="L2127" s="240"/>
      <c r="M2127" s="240"/>
      <c r="N2127" s="240"/>
      <c r="O2127" s="240"/>
      <c r="P2127" s="239"/>
      <c r="Q2127" s="241"/>
      <c r="R2127" s="236" t="str">
        <f ca="1">IF(ISERROR($V2127),"",OFFSET('Smelter Look-up'!$C$4,$V2127-4,0)&amp;"")</f>
        <v/>
      </c>
      <c r="S2127" s="250" t="str">
        <f t="shared" ca="1" si="99"/>
        <v/>
      </c>
      <c r="T2127" s="250" t="str">
        <f ca="1">IF(B2127="","",IF(ISERROR(MATCH($J2127,SorP!$B$1:$B$6230,0)),"",INDIRECT("'SorP'!$A$"&amp;MATCH($J2127,SorP!$B$1:$B$6230,0))))</f>
        <v/>
      </c>
      <c r="U2127" s="280"/>
      <c r="V2127" s="281" t="e">
        <f>IF(C2127="",NA(),MATCH($B2127&amp;$C2127,'Smelter Look-up'!$J:$J,0))</f>
        <v>#N/A</v>
      </c>
      <c r="W2127" s="282"/>
      <c r="X2127" s="282">
        <f t="shared" ca="1" si="100"/>
        <v>0</v>
      </c>
      <c r="Y2127" s="282"/>
      <c r="Z2127" s="282"/>
      <c r="AB2127" s="284" t="str">
        <f t="shared" si="101"/>
        <v/>
      </c>
    </row>
    <row r="2128" spans="1:28" s="283" customFormat="1" ht="20.25">
      <c r="A2128" s="235"/>
      <c r="B2128" s="236" t="str">
        <f>IF(LEN(A2128)=0,"",INDEX('Smelter Look-up'!$A:$A,MATCH($A2128,'Smelter Look-up'!$E:$E,0)))</f>
        <v/>
      </c>
      <c r="C2128" s="242" t="str">
        <f>IF(LEN(A2128)=0,"",INDEX('Smelter Look-up'!$C:$C,MATCH($A2128,'Smelter Look-up'!$E:$E,0)))</f>
        <v/>
      </c>
      <c r="D2128" s="236"/>
      <c r="E2128" s="236" t="str">
        <f ca="1">IF(ISERROR($V2128),"",OFFSET('Smelter Look-up'!$D$4,$V2128-4,0)&amp;"")</f>
        <v/>
      </c>
      <c r="F2128" s="236" t="str">
        <f ca="1">IF(ISERROR($V2128),"",OFFSET('Smelter Look-up'!$E$4,$V2128-4,0))</f>
        <v/>
      </c>
      <c r="G2128" s="236" t="str">
        <f ca="1">IF(C2128=$X$4,"Enter smelter details", IF(ISERROR($V2128),"",OFFSET('Smelter Look-up'!$F$4,$V2128-4,0)))</f>
        <v/>
      </c>
      <c r="H2128" s="237" t="str">
        <f ca="1">IF(ISERROR($V2128),"",OFFSET('Smelter Look-up'!$G$4,$V2128-4,0))</f>
        <v/>
      </c>
      <c r="I2128" s="238" t="str">
        <f ca="1">IF(ISERROR($V2128),"",OFFSET('Smelter Look-up'!$H$4,$V2128-4,0))</f>
        <v/>
      </c>
      <c r="J2128" s="238" t="str">
        <f ca="1">IF(ISERROR($V2128),"",OFFSET('Smelter Look-up'!$I$4,$V2128-4,0))</f>
        <v/>
      </c>
      <c r="K2128" s="240"/>
      <c r="L2128" s="240"/>
      <c r="M2128" s="240"/>
      <c r="N2128" s="240"/>
      <c r="O2128" s="240"/>
      <c r="P2128" s="239"/>
      <c r="Q2128" s="241"/>
      <c r="R2128" s="236" t="str">
        <f ca="1">IF(ISERROR($V2128),"",OFFSET('Smelter Look-up'!$C$4,$V2128-4,0)&amp;"")</f>
        <v/>
      </c>
      <c r="S2128" s="250" t="str">
        <f t="shared" ca="1" si="99"/>
        <v/>
      </c>
      <c r="T2128" s="250" t="str">
        <f ca="1">IF(B2128="","",IF(ISERROR(MATCH($J2128,SorP!$B$1:$B$6230,0)),"",INDIRECT("'SorP'!$A$"&amp;MATCH($J2128,SorP!$B$1:$B$6230,0))))</f>
        <v/>
      </c>
      <c r="U2128" s="280"/>
      <c r="V2128" s="281" t="e">
        <f>IF(C2128="",NA(),MATCH($B2128&amp;$C2128,'Smelter Look-up'!$J:$J,0))</f>
        <v>#N/A</v>
      </c>
      <c r="W2128" s="282"/>
      <c r="X2128" s="282">
        <f t="shared" ca="1" si="100"/>
        <v>0</v>
      </c>
      <c r="Y2128" s="282"/>
      <c r="Z2128" s="282"/>
      <c r="AB2128" s="284" t="str">
        <f t="shared" si="101"/>
        <v/>
      </c>
    </row>
    <row r="2129" spans="1:28" s="283" customFormat="1" ht="20.25">
      <c r="A2129" s="235"/>
      <c r="B2129" s="236" t="str">
        <f>IF(LEN(A2129)=0,"",INDEX('Smelter Look-up'!$A:$A,MATCH($A2129,'Smelter Look-up'!$E:$E,0)))</f>
        <v/>
      </c>
      <c r="C2129" s="242" t="str">
        <f>IF(LEN(A2129)=0,"",INDEX('Smelter Look-up'!$C:$C,MATCH($A2129,'Smelter Look-up'!$E:$E,0)))</f>
        <v/>
      </c>
      <c r="D2129" s="236"/>
      <c r="E2129" s="236" t="str">
        <f ca="1">IF(ISERROR($V2129),"",OFFSET('Smelter Look-up'!$D$4,$V2129-4,0)&amp;"")</f>
        <v/>
      </c>
      <c r="F2129" s="236" t="str">
        <f ca="1">IF(ISERROR($V2129),"",OFFSET('Smelter Look-up'!$E$4,$V2129-4,0))</f>
        <v/>
      </c>
      <c r="G2129" s="236" t="str">
        <f ca="1">IF(C2129=$X$4,"Enter smelter details", IF(ISERROR($V2129),"",OFFSET('Smelter Look-up'!$F$4,$V2129-4,0)))</f>
        <v/>
      </c>
      <c r="H2129" s="237" t="str">
        <f ca="1">IF(ISERROR($V2129),"",OFFSET('Smelter Look-up'!$G$4,$V2129-4,0))</f>
        <v/>
      </c>
      <c r="I2129" s="238" t="str">
        <f ca="1">IF(ISERROR($V2129),"",OFFSET('Smelter Look-up'!$H$4,$V2129-4,0))</f>
        <v/>
      </c>
      <c r="J2129" s="238" t="str">
        <f ca="1">IF(ISERROR($V2129),"",OFFSET('Smelter Look-up'!$I$4,$V2129-4,0))</f>
        <v/>
      </c>
      <c r="K2129" s="240"/>
      <c r="L2129" s="240"/>
      <c r="M2129" s="240"/>
      <c r="N2129" s="240"/>
      <c r="O2129" s="240"/>
      <c r="P2129" s="239"/>
      <c r="Q2129" s="241"/>
      <c r="R2129" s="236" t="str">
        <f ca="1">IF(ISERROR($V2129),"",OFFSET('Smelter Look-up'!$C$4,$V2129-4,0)&amp;"")</f>
        <v/>
      </c>
      <c r="S2129" s="250" t="str">
        <f t="shared" ca="1" si="99"/>
        <v/>
      </c>
      <c r="T2129" s="250" t="str">
        <f ca="1">IF(B2129="","",IF(ISERROR(MATCH($J2129,SorP!$B$1:$B$6230,0)),"",INDIRECT("'SorP'!$A$"&amp;MATCH($J2129,SorP!$B$1:$B$6230,0))))</f>
        <v/>
      </c>
      <c r="U2129" s="280"/>
      <c r="V2129" s="281" t="e">
        <f>IF(C2129="",NA(),MATCH($B2129&amp;$C2129,'Smelter Look-up'!$J:$J,0))</f>
        <v>#N/A</v>
      </c>
      <c r="W2129" s="282"/>
      <c r="X2129" s="282">
        <f t="shared" ca="1" si="100"/>
        <v>0</v>
      </c>
      <c r="Y2129" s="282"/>
      <c r="Z2129" s="282"/>
      <c r="AB2129" s="284" t="str">
        <f t="shared" si="101"/>
        <v/>
      </c>
    </row>
    <row r="2130" spans="1:28" s="283" customFormat="1" ht="20.25">
      <c r="A2130" s="235"/>
      <c r="B2130" s="236" t="str">
        <f>IF(LEN(A2130)=0,"",INDEX('Smelter Look-up'!$A:$A,MATCH($A2130,'Smelter Look-up'!$E:$E,0)))</f>
        <v/>
      </c>
      <c r="C2130" s="242" t="str">
        <f>IF(LEN(A2130)=0,"",INDEX('Smelter Look-up'!$C:$C,MATCH($A2130,'Smelter Look-up'!$E:$E,0)))</f>
        <v/>
      </c>
      <c r="D2130" s="236"/>
      <c r="E2130" s="236" t="str">
        <f ca="1">IF(ISERROR($V2130),"",OFFSET('Smelter Look-up'!$D$4,$V2130-4,0)&amp;"")</f>
        <v/>
      </c>
      <c r="F2130" s="236" t="str">
        <f ca="1">IF(ISERROR($V2130),"",OFFSET('Smelter Look-up'!$E$4,$V2130-4,0))</f>
        <v/>
      </c>
      <c r="G2130" s="236" t="str">
        <f ca="1">IF(C2130=$X$4,"Enter smelter details", IF(ISERROR($V2130),"",OFFSET('Smelter Look-up'!$F$4,$V2130-4,0)))</f>
        <v/>
      </c>
      <c r="H2130" s="237" t="str">
        <f ca="1">IF(ISERROR($V2130),"",OFFSET('Smelter Look-up'!$G$4,$V2130-4,0))</f>
        <v/>
      </c>
      <c r="I2130" s="238" t="str">
        <f ca="1">IF(ISERROR($V2130),"",OFFSET('Smelter Look-up'!$H$4,$V2130-4,0))</f>
        <v/>
      </c>
      <c r="J2130" s="238" t="str">
        <f ca="1">IF(ISERROR($V2130),"",OFFSET('Smelter Look-up'!$I$4,$V2130-4,0))</f>
        <v/>
      </c>
      <c r="K2130" s="240"/>
      <c r="L2130" s="240"/>
      <c r="M2130" s="240"/>
      <c r="N2130" s="240"/>
      <c r="O2130" s="240"/>
      <c r="P2130" s="239"/>
      <c r="Q2130" s="241"/>
      <c r="R2130" s="236" t="str">
        <f ca="1">IF(ISERROR($V2130),"",OFFSET('Smelter Look-up'!$C$4,$V2130-4,0)&amp;"")</f>
        <v/>
      </c>
      <c r="S2130" s="250" t="str">
        <f t="shared" ca="1" si="99"/>
        <v/>
      </c>
      <c r="T2130" s="250" t="str">
        <f ca="1">IF(B2130="","",IF(ISERROR(MATCH($J2130,SorP!$B$1:$B$6230,0)),"",INDIRECT("'SorP'!$A$"&amp;MATCH($J2130,SorP!$B$1:$B$6230,0))))</f>
        <v/>
      </c>
      <c r="U2130" s="280"/>
      <c r="V2130" s="281" t="e">
        <f>IF(C2130="",NA(),MATCH($B2130&amp;$C2130,'Smelter Look-up'!$J:$J,0))</f>
        <v>#N/A</v>
      </c>
      <c r="W2130" s="282"/>
      <c r="X2130" s="282">
        <f t="shared" ca="1" si="100"/>
        <v>0</v>
      </c>
      <c r="Y2130" s="282"/>
      <c r="Z2130" s="282"/>
      <c r="AB2130" s="284" t="str">
        <f t="shared" si="101"/>
        <v/>
      </c>
    </row>
    <row r="2131" spans="1:28" s="283" customFormat="1" ht="20.25">
      <c r="A2131" s="235"/>
      <c r="B2131" s="236" t="str">
        <f>IF(LEN(A2131)=0,"",INDEX('Smelter Look-up'!$A:$A,MATCH($A2131,'Smelter Look-up'!$E:$E,0)))</f>
        <v/>
      </c>
      <c r="C2131" s="242" t="str">
        <f>IF(LEN(A2131)=0,"",INDEX('Smelter Look-up'!$C:$C,MATCH($A2131,'Smelter Look-up'!$E:$E,0)))</f>
        <v/>
      </c>
      <c r="D2131" s="236"/>
      <c r="E2131" s="236" t="str">
        <f ca="1">IF(ISERROR($V2131),"",OFFSET('Smelter Look-up'!$D$4,$V2131-4,0)&amp;"")</f>
        <v/>
      </c>
      <c r="F2131" s="236" t="str">
        <f ca="1">IF(ISERROR($V2131),"",OFFSET('Smelter Look-up'!$E$4,$V2131-4,0))</f>
        <v/>
      </c>
      <c r="G2131" s="236" t="str">
        <f ca="1">IF(C2131=$X$4,"Enter smelter details", IF(ISERROR($V2131),"",OFFSET('Smelter Look-up'!$F$4,$V2131-4,0)))</f>
        <v/>
      </c>
      <c r="H2131" s="237" t="str">
        <f ca="1">IF(ISERROR($V2131),"",OFFSET('Smelter Look-up'!$G$4,$V2131-4,0))</f>
        <v/>
      </c>
      <c r="I2131" s="238" t="str">
        <f ca="1">IF(ISERROR($V2131),"",OFFSET('Smelter Look-up'!$H$4,$V2131-4,0))</f>
        <v/>
      </c>
      <c r="J2131" s="238" t="str">
        <f ca="1">IF(ISERROR($V2131),"",OFFSET('Smelter Look-up'!$I$4,$V2131-4,0))</f>
        <v/>
      </c>
      <c r="K2131" s="240"/>
      <c r="L2131" s="240"/>
      <c r="M2131" s="240"/>
      <c r="N2131" s="240"/>
      <c r="O2131" s="240"/>
      <c r="P2131" s="239"/>
      <c r="Q2131" s="241"/>
      <c r="R2131" s="236" t="str">
        <f ca="1">IF(ISERROR($V2131),"",OFFSET('Smelter Look-up'!$C$4,$V2131-4,0)&amp;"")</f>
        <v/>
      </c>
      <c r="S2131" s="250" t="str">
        <f t="shared" ca="1" si="99"/>
        <v/>
      </c>
      <c r="T2131" s="250" t="str">
        <f ca="1">IF(B2131="","",IF(ISERROR(MATCH($J2131,SorP!$B$1:$B$6230,0)),"",INDIRECT("'SorP'!$A$"&amp;MATCH($J2131,SorP!$B$1:$B$6230,0))))</f>
        <v/>
      </c>
      <c r="U2131" s="280"/>
      <c r="V2131" s="281" t="e">
        <f>IF(C2131="",NA(),MATCH($B2131&amp;$C2131,'Smelter Look-up'!$J:$J,0))</f>
        <v>#N/A</v>
      </c>
      <c r="W2131" s="282"/>
      <c r="X2131" s="282">
        <f t="shared" ca="1" si="100"/>
        <v>0</v>
      </c>
      <c r="Y2131" s="282"/>
      <c r="Z2131" s="282"/>
      <c r="AB2131" s="284" t="str">
        <f t="shared" si="101"/>
        <v/>
      </c>
    </row>
    <row r="2132" spans="1:28" s="283" customFormat="1" ht="20.25">
      <c r="A2132" s="235"/>
      <c r="B2132" s="236" t="str">
        <f>IF(LEN(A2132)=0,"",INDEX('Smelter Look-up'!$A:$A,MATCH($A2132,'Smelter Look-up'!$E:$E,0)))</f>
        <v/>
      </c>
      <c r="C2132" s="242" t="str">
        <f>IF(LEN(A2132)=0,"",INDEX('Smelter Look-up'!$C:$C,MATCH($A2132,'Smelter Look-up'!$E:$E,0)))</f>
        <v/>
      </c>
      <c r="D2132" s="236"/>
      <c r="E2132" s="236" t="str">
        <f ca="1">IF(ISERROR($V2132),"",OFFSET('Smelter Look-up'!$D$4,$V2132-4,0)&amp;"")</f>
        <v/>
      </c>
      <c r="F2132" s="236" t="str">
        <f ca="1">IF(ISERROR($V2132),"",OFFSET('Smelter Look-up'!$E$4,$V2132-4,0))</f>
        <v/>
      </c>
      <c r="G2132" s="236" t="str">
        <f ca="1">IF(C2132=$X$4,"Enter smelter details", IF(ISERROR($V2132),"",OFFSET('Smelter Look-up'!$F$4,$V2132-4,0)))</f>
        <v/>
      </c>
      <c r="H2132" s="237" t="str">
        <f ca="1">IF(ISERROR($V2132),"",OFFSET('Smelter Look-up'!$G$4,$V2132-4,0))</f>
        <v/>
      </c>
      <c r="I2132" s="238" t="str">
        <f ca="1">IF(ISERROR($V2132),"",OFFSET('Smelter Look-up'!$H$4,$V2132-4,0))</f>
        <v/>
      </c>
      <c r="J2132" s="238" t="str">
        <f ca="1">IF(ISERROR($V2132),"",OFFSET('Smelter Look-up'!$I$4,$V2132-4,0))</f>
        <v/>
      </c>
      <c r="K2132" s="240"/>
      <c r="L2132" s="240"/>
      <c r="M2132" s="240"/>
      <c r="N2132" s="240"/>
      <c r="O2132" s="240"/>
      <c r="P2132" s="239"/>
      <c r="Q2132" s="241"/>
      <c r="R2132" s="236" t="str">
        <f ca="1">IF(ISERROR($V2132),"",OFFSET('Smelter Look-up'!$C$4,$V2132-4,0)&amp;"")</f>
        <v/>
      </c>
      <c r="S2132" s="250" t="str">
        <f t="shared" ca="1" si="99"/>
        <v/>
      </c>
      <c r="T2132" s="250" t="str">
        <f ca="1">IF(B2132="","",IF(ISERROR(MATCH($J2132,SorP!$B$1:$B$6230,0)),"",INDIRECT("'SorP'!$A$"&amp;MATCH($J2132,SorP!$B$1:$B$6230,0))))</f>
        <v/>
      </c>
      <c r="U2132" s="280"/>
      <c r="V2132" s="281" t="e">
        <f>IF(C2132="",NA(),MATCH($B2132&amp;$C2132,'Smelter Look-up'!$J:$J,0))</f>
        <v>#N/A</v>
      </c>
      <c r="W2132" s="282"/>
      <c r="X2132" s="282">
        <f t="shared" ca="1" si="100"/>
        <v>0</v>
      </c>
      <c r="Y2132" s="282"/>
      <c r="Z2132" s="282"/>
      <c r="AB2132" s="284" t="str">
        <f t="shared" si="101"/>
        <v/>
      </c>
    </row>
    <row r="2133" spans="1:28" s="283" customFormat="1" ht="20.25">
      <c r="A2133" s="235"/>
      <c r="B2133" s="236" t="str">
        <f>IF(LEN(A2133)=0,"",INDEX('Smelter Look-up'!$A:$A,MATCH($A2133,'Smelter Look-up'!$E:$E,0)))</f>
        <v/>
      </c>
      <c r="C2133" s="242" t="str">
        <f>IF(LEN(A2133)=0,"",INDEX('Smelter Look-up'!$C:$C,MATCH($A2133,'Smelter Look-up'!$E:$E,0)))</f>
        <v/>
      </c>
      <c r="D2133" s="236"/>
      <c r="E2133" s="236" t="str">
        <f ca="1">IF(ISERROR($V2133),"",OFFSET('Smelter Look-up'!$D$4,$V2133-4,0)&amp;"")</f>
        <v/>
      </c>
      <c r="F2133" s="236" t="str">
        <f ca="1">IF(ISERROR($V2133),"",OFFSET('Smelter Look-up'!$E$4,$V2133-4,0))</f>
        <v/>
      </c>
      <c r="G2133" s="236" t="str">
        <f ca="1">IF(C2133=$X$4,"Enter smelter details", IF(ISERROR($V2133),"",OFFSET('Smelter Look-up'!$F$4,$V2133-4,0)))</f>
        <v/>
      </c>
      <c r="H2133" s="237" t="str">
        <f ca="1">IF(ISERROR($V2133),"",OFFSET('Smelter Look-up'!$G$4,$V2133-4,0))</f>
        <v/>
      </c>
      <c r="I2133" s="238" t="str">
        <f ca="1">IF(ISERROR($V2133),"",OFFSET('Smelter Look-up'!$H$4,$V2133-4,0))</f>
        <v/>
      </c>
      <c r="J2133" s="238" t="str">
        <f ca="1">IF(ISERROR($V2133),"",OFFSET('Smelter Look-up'!$I$4,$V2133-4,0))</f>
        <v/>
      </c>
      <c r="K2133" s="240"/>
      <c r="L2133" s="240"/>
      <c r="M2133" s="240"/>
      <c r="N2133" s="240"/>
      <c r="O2133" s="240"/>
      <c r="P2133" s="239"/>
      <c r="Q2133" s="241"/>
      <c r="R2133" s="236" t="str">
        <f ca="1">IF(ISERROR($V2133),"",OFFSET('Smelter Look-up'!$C$4,$V2133-4,0)&amp;"")</f>
        <v/>
      </c>
      <c r="S2133" s="250" t="str">
        <f t="shared" ca="1" si="99"/>
        <v/>
      </c>
      <c r="T2133" s="250" t="str">
        <f ca="1">IF(B2133="","",IF(ISERROR(MATCH($J2133,SorP!$B$1:$B$6230,0)),"",INDIRECT("'SorP'!$A$"&amp;MATCH($J2133,SorP!$B$1:$B$6230,0))))</f>
        <v/>
      </c>
      <c r="U2133" s="280"/>
      <c r="V2133" s="281" t="e">
        <f>IF(C2133="",NA(),MATCH($B2133&amp;$C2133,'Smelter Look-up'!$J:$J,0))</f>
        <v>#N/A</v>
      </c>
      <c r="W2133" s="282"/>
      <c r="X2133" s="282">
        <f t="shared" ca="1" si="100"/>
        <v>0</v>
      </c>
      <c r="Y2133" s="282"/>
      <c r="Z2133" s="282"/>
      <c r="AB2133" s="284" t="str">
        <f t="shared" si="101"/>
        <v/>
      </c>
    </row>
    <row r="2134" spans="1:28" s="283" customFormat="1" ht="20.25">
      <c r="A2134" s="235"/>
      <c r="B2134" s="236" t="str">
        <f>IF(LEN(A2134)=0,"",INDEX('Smelter Look-up'!$A:$A,MATCH($A2134,'Smelter Look-up'!$E:$E,0)))</f>
        <v/>
      </c>
      <c r="C2134" s="242" t="str">
        <f>IF(LEN(A2134)=0,"",INDEX('Smelter Look-up'!$C:$C,MATCH($A2134,'Smelter Look-up'!$E:$E,0)))</f>
        <v/>
      </c>
      <c r="D2134" s="236"/>
      <c r="E2134" s="236" t="str">
        <f ca="1">IF(ISERROR($V2134),"",OFFSET('Smelter Look-up'!$D$4,$V2134-4,0)&amp;"")</f>
        <v/>
      </c>
      <c r="F2134" s="236" t="str">
        <f ca="1">IF(ISERROR($V2134),"",OFFSET('Smelter Look-up'!$E$4,$V2134-4,0))</f>
        <v/>
      </c>
      <c r="G2134" s="236" t="str">
        <f ca="1">IF(C2134=$X$4,"Enter smelter details", IF(ISERROR($V2134),"",OFFSET('Smelter Look-up'!$F$4,$V2134-4,0)))</f>
        <v/>
      </c>
      <c r="H2134" s="237" t="str">
        <f ca="1">IF(ISERROR($V2134),"",OFFSET('Smelter Look-up'!$G$4,$V2134-4,0))</f>
        <v/>
      </c>
      <c r="I2134" s="238" t="str">
        <f ca="1">IF(ISERROR($V2134),"",OFFSET('Smelter Look-up'!$H$4,$V2134-4,0))</f>
        <v/>
      </c>
      <c r="J2134" s="238" t="str">
        <f ca="1">IF(ISERROR($V2134),"",OFFSET('Smelter Look-up'!$I$4,$V2134-4,0))</f>
        <v/>
      </c>
      <c r="K2134" s="240"/>
      <c r="L2134" s="240"/>
      <c r="M2134" s="240"/>
      <c r="N2134" s="240"/>
      <c r="O2134" s="240"/>
      <c r="P2134" s="239"/>
      <c r="Q2134" s="241"/>
      <c r="R2134" s="236" t="str">
        <f ca="1">IF(ISERROR($V2134),"",OFFSET('Smelter Look-up'!$C$4,$V2134-4,0)&amp;"")</f>
        <v/>
      </c>
      <c r="S2134" s="250" t="str">
        <f t="shared" ca="1" si="99"/>
        <v/>
      </c>
      <c r="T2134" s="250" t="str">
        <f ca="1">IF(B2134="","",IF(ISERROR(MATCH($J2134,SorP!$B$1:$B$6230,0)),"",INDIRECT("'SorP'!$A$"&amp;MATCH($J2134,SorP!$B$1:$B$6230,0))))</f>
        <v/>
      </c>
      <c r="U2134" s="280"/>
      <c r="V2134" s="281" t="e">
        <f>IF(C2134="",NA(),MATCH($B2134&amp;$C2134,'Smelter Look-up'!$J:$J,0))</f>
        <v>#N/A</v>
      </c>
      <c r="W2134" s="282"/>
      <c r="X2134" s="282">
        <f t="shared" ca="1" si="100"/>
        <v>0</v>
      </c>
      <c r="Y2134" s="282"/>
      <c r="Z2134" s="282"/>
      <c r="AB2134" s="284" t="str">
        <f t="shared" si="101"/>
        <v/>
      </c>
    </row>
    <row r="2135" spans="1:28" s="283" customFormat="1" ht="20.25">
      <c r="A2135" s="235"/>
      <c r="B2135" s="236" t="str">
        <f>IF(LEN(A2135)=0,"",INDEX('Smelter Look-up'!$A:$A,MATCH($A2135,'Smelter Look-up'!$E:$E,0)))</f>
        <v/>
      </c>
      <c r="C2135" s="242" t="str">
        <f>IF(LEN(A2135)=0,"",INDEX('Smelter Look-up'!$C:$C,MATCH($A2135,'Smelter Look-up'!$E:$E,0)))</f>
        <v/>
      </c>
      <c r="D2135" s="236"/>
      <c r="E2135" s="236" t="str">
        <f ca="1">IF(ISERROR($V2135),"",OFFSET('Smelter Look-up'!$D$4,$V2135-4,0)&amp;"")</f>
        <v/>
      </c>
      <c r="F2135" s="236" t="str">
        <f ca="1">IF(ISERROR($V2135),"",OFFSET('Smelter Look-up'!$E$4,$V2135-4,0))</f>
        <v/>
      </c>
      <c r="G2135" s="236" t="str">
        <f ca="1">IF(C2135=$X$4,"Enter smelter details", IF(ISERROR($V2135),"",OFFSET('Smelter Look-up'!$F$4,$V2135-4,0)))</f>
        <v/>
      </c>
      <c r="H2135" s="237" t="str">
        <f ca="1">IF(ISERROR($V2135),"",OFFSET('Smelter Look-up'!$G$4,$V2135-4,0))</f>
        <v/>
      </c>
      <c r="I2135" s="238" t="str">
        <f ca="1">IF(ISERROR($V2135),"",OFFSET('Smelter Look-up'!$H$4,$V2135-4,0))</f>
        <v/>
      </c>
      <c r="J2135" s="238" t="str">
        <f ca="1">IF(ISERROR($V2135),"",OFFSET('Smelter Look-up'!$I$4,$V2135-4,0))</f>
        <v/>
      </c>
      <c r="K2135" s="240"/>
      <c r="L2135" s="240"/>
      <c r="M2135" s="240"/>
      <c r="N2135" s="240"/>
      <c r="O2135" s="240"/>
      <c r="P2135" s="239"/>
      <c r="Q2135" s="241"/>
      <c r="R2135" s="236" t="str">
        <f ca="1">IF(ISERROR($V2135),"",OFFSET('Smelter Look-up'!$C$4,$V2135-4,0)&amp;"")</f>
        <v/>
      </c>
      <c r="S2135" s="250" t="str">
        <f t="shared" ca="1" si="99"/>
        <v/>
      </c>
      <c r="T2135" s="250" t="str">
        <f ca="1">IF(B2135="","",IF(ISERROR(MATCH($J2135,SorP!$B$1:$B$6230,0)),"",INDIRECT("'SorP'!$A$"&amp;MATCH($J2135,SorP!$B$1:$B$6230,0))))</f>
        <v/>
      </c>
      <c r="U2135" s="280"/>
      <c r="V2135" s="281" t="e">
        <f>IF(C2135="",NA(),MATCH($B2135&amp;$C2135,'Smelter Look-up'!$J:$J,0))</f>
        <v>#N/A</v>
      </c>
      <c r="W2135" s="282"/>
      <c r="X2135" s="282">
        <f t="shared" ca="1" si="100"/>
        <v>0</v>
      </c>
      <c r="Y2135" s="282"/>
      <c r="Z2135" s="282"/>
      <c r="AB2135" s="284" t="str">
        <f t="shared" si="101"/>
        <v/>
      </c>
    </row>
    <row r="2136" spans="1:28" s="283" customFormat="1" ht="20.25">
      <c r="A2136" s="235"/>
      <c r="B2136" s="236" t="str">
        <f>IF(LEN(A2136)=0,"",INDEX('Smelter Look-up'!$A:$A,MATCH($A2136,'Smelter Look-up'!$E:$E,0)))</f>
        <v/>
      </c>
      <c r="C2136" s="242" t="str">
        <f>IF(LEN(A2136)=0,"",INDEX('Smelter Look-up'!$C:$C,MATCH($A2136,'Smelter Look-up'!$E:$E,0)))</f>
        <v/>
      </c>
      <c r="D2136" s="236"/>
      <c r="E2136" s="236" t="str">
        <f ca="1">IF(ISERROR($V2136),"",OFFSET('Smelter Look-up'!$D$4,$V2136-4,0)&amp;"")</f>
        <v/>
      </c>
      <c r="F2136" s="236" t="str">
        <f ca="1">IF(ISERROR($V2136),"",OFFSET('Smelter Look-up'!$E$4,$V2136-4,0))</f>
        <v/>
      </c>
      <c r="G2136" s="236" t="str">
        <f ca="1">IF(C2136=$X$4,"Enter smelter details", IF(ISERROR($V2136),"",OFFSET('Smelter Look-up'!$F$4,$V2136-4,0)))</f>
        <v/>
      </c>
      <c r="H2136" s="237" t="str">
        <f ca="1">IF(ISERROR($V2136),"",OFFSET('Smelter Look-up'!$G$4,$V2136-4,0))</f>
        <v/>
      </c>
      <c r="I2136" s="238" t="str">
        <f ca="1">IF(ISERROR($V2136),"",OFFSET('Smelter Look-up'!$H$4,$V2136-4,0))</f>
        <v/>
      </c>
      <c r="J2136" s="238" t="str">
        <f ca="1">IF(ISERROR($V2136),"",OFFSET('Smelter Look-up'!$I$4,$V2136-4,0))</f>
        <v/>
      </c>
      <c r="K2136" s="240"/>
      <c r="L2136" s="240"/>
      <c r="M2136" s="240"/>
      <c r="N2136" s="240"/>
      <c r="O2136" s="240"/>
      <c r="P2136" s="239"/>
      <c r="Q2136" s="241"/>
      <c r="R2136" s="236" t="str">
        <f ca="1">IF(ISERROR($V2136),"",OFFSET('Smelter Look-up'!$C$4,$V2136-4,0)&amp;"")</f>
        <v/>
      </c>
      <c r="S2136" s="250" t="str">
        <f t="shared" ca="1" si="99"/>
        <v/>
      </c>
      <c r="T2136" s="250" t="str">
        <f ca="1">IF(B2136="","",IF(ISERROR(MATCH($J2136,SorP!$B$1:$B$6230,0)),"",INDIRECT("'SorP'!$A$"&amp;MATCH($J2136,SorP!$B$1:$B$6230,0))))</f>
        <v/>
      </c>
      <c r="U2136" s="280"/>
      <c r="V2136" s="281" t="e">
        <f>IF(C2136="",NA(),MATCH($B2136&amp;$C2136,'Smelter Look-up'!$J:$J,0))</f>
        <v>#N/A</v>
      </c>
      <c r="W2136" s="282"/>
      <c r="X2136" s="282">
        <f t="shared" ca="1" si="100"/>
        <v>0</v>
      </c>
      <c r="Y2136" s="282"/>
      <c r="Z2136" s="282"/>
      <c r="AB2136" s="284" t="str">
        <f t="shared" si="101"/>
        <v/>
      </c>
    </row>
    <row r="2137" spans="1:28" s="283" customFormat="1" ht="20.25">
      <c r="A2137" s="235"/>
      <c r="B2137" s="236" t="str">
        <f>IF(LEN(A2137)=0,"",INDEX('Smelter Look-up'!$A:$A,MATCH($A2137,'Smelter Look-up'!$E:$E,0)))</f>
        <v/>
      </c>
      <c r="C2137" s="242" t="str">
        <f>IF(LEN(A2137)=0,"",INDEX('Smelter Look-up'!$C:$C,MATCH($A2137,'Smelter Look-up'!$E:$E,0)))</f>
        <v/>
      </c>
      <c r="D2137" s="236"/>
      <c r="E2137" s="236" t="str">
        <f ca="1">IF(ISERROR($V2137),"",OFFSET('Smelter Look-up'!$D$4,$V2137-4,0)&amp;"")</f>
        <v/>
      </c>
      <c r="F2137" s="236" t="str">
        <f ca="1">IF(ISERROR($V2137),"",OFFSET('Smelter Look-up'!$E$4,$V2137-4,0))</f>
        <v/>
      </c>
      <c r="G2137" s="236" t="str">
        <f ca="1">IF(C2137=$X$4,"Enter smelter details", IF(ISERROR($V2137),"",OFFSET('Smelter Look-up'!$F$4,$V2137-4,0)))</f>
        <v/>
      </c>
      <c r="H2137" s="237" t="str">
        <f ca="1">IF(ISERROR($V2137),"",OFFSET('Smelter Look-up'!$G$4,$V2137-4,0))</f>
        <v/>
      </c>
      <c r="I2137" s="238" t="str">
        <f ca="1">IF(ISERROR($V2137),"",OFFSET('Smelter Look-up'!$H$4,$V2137-4,0))</f>
        <v/>
      </c>
      <c r="J2137" s="238" t="str">
        <f ca="1">IF(ISERROR($V2137),"",OFFSET('Smelter Look-up'!$I$4,$V2137-4,0))</f>
        <v/>
      </c>
      <c r="K2137" s="240"/>
      <c r="L2137" s="240"/>
      <c r="M2137" s="240"/>
      <c r="N2137" s="240"/>
      <c r="O2137" s="240"/>
      <c r="P2137" s="239"/>
      <c r="Q2137" s="241"/>
      <c r="R2137" s="236" t="str">
        <f ca="1">IF(ISERROR($V2137),"",OFFSET('Smelter Look-up'!$C$4,$V2137-4,0)&amp;"")</f>
        <v/>
      </c>
      <c r="S2137" s="250" t="str">
        <f t="shared" ca="1" si="99"/>
        <v/>
      </c>
      <c r="T2137" s="250" t="str">
        <f ca="1">IF(B2137="","",IF(ISERROR(MATCH($J2137,SorP!$B$1:$B$6230,0)),"",INDIRECT("'SorP'!$A$"&amp;MATCH($J2137,SorP!$B$1:$B$6230,0))))</f>
        <v/>
      </c>
      <c r="U2137" s="280"/>
      <c r="V2137" s="281" t="e">
        <f>IF(C2137="",NA(),MATCH($B2137&amp;$C2137,'Smelter Look-up'!$J:$J,0))</f>
        <v>#N/A</v>
      </c>
      <c r="W2137" s="282"/>
      <c r="X2137" s="282">
        <f t="shared" ca="1" si="100"/>
        <v>0</v>
      </c>
      <c r="Y2137" s="282"/>
      <c r="Z2137" s="282"/>
      <c r="AB2137" s="284" t="str">
        <f t="shared" si="101"/>
        <v/>
      </c>
    </row>
    <row r="2138" spans="1:28" s="283" customFormat="1" ht="20.25">
      <c r="A2138" s="235"/>
      <c r="B2138" s="236" t="str">
        <f>IF(LEN(A2138)=0,"",INDEX('Smelter Look-up'!$A:$A,MATCH($A2138,'Smelter Look-up'!$E:$E,0)))</f>
        <v/>
      </c>
      <c r="C2138" s="242" t="str">
        <f>IF(LEN(A2138)=0,"",INDEX('Smelter Look-up'!$C:$C,MATCH($A2138,'Smelter Look-up'!$E:$E,0)))</f>
        <v/>
      </c>
      <c r="D2138" s="236"/>
      <c r="E2138" s="236" t="str">
        <f ca="1">IF(ISERROR($V2138),"",OFFSET('Smelter Look-up'!$D$4,$V2138-4,0)&amp;"")</f>
        <v/>
      </c>
      <c r="F2138" s="236" t="str">
        <f ca="1">IF(ISERROR($V2138),"",OFFSET('Smelter Look-up'!$E$4,$V2138-4,0))</f>
        <v/>
      </c>
      <c r="G2138" s="236" t="str">
        <f ca="1">IF(C2138=$X$4,"Enter smelter details", IF(ISERROR($V2138),"",OFFSET('Smelter Look-up'!$F$4,$V2138-4,0)))</f>
        <v/>
      </c>
      <c r="H2138" s="237" t="str">
        <f ca="1">IF(ISERROR($V2138),"",OFFSET('Smelter Look-up'!$G$4,$V2138-4,0))</f>
        <v/>
      </c>
      <c r="I2138" s="238" t="str">
        <f ca="1">IF(ISERROR($V2138),"",OFFSET('Smelter Look-up'!$H$4,$V2138-4,0))</f>
        <v/>
      </c>
      <c r="J2138" s="238" t="str">
        <f ca="1">IF(ISERROR($V2138),"",OFFSET('Smelter Look-up'!$I$4,$V2138-4,0))</f>
        <v/>
      </c>
      <c r="K2138" s="240"/>
      <c r="L2138" s="240"/>
      <c r="M2138" s="240"/>
      <c r="N2138" s="240"/>
      <c r="O2138" s="240"/>
      <c r="P2138" s="239"/>
      <c r="Q2138" s="241"/>
      <c r="R2138" s="236" t="str">
        <f ca="1">IF(ISERROR($V2138),"",OFFSET('Smelter Look-up'!$C$4,$V2138-4,0)&amp;"")</f>
        <v/>
      </c>
      <c r="S2138" s="250" t="str">
        <f t="shared" ca="1" si="99"/>
        <v/>
      </c>
      <c r="T2138" s="250" t="str">
        <f ca="1">IF(B2138="","",IF(ISERROR(MATCH($J2138,SorP!$B$1:$B$6230,0)),"",INDIRECT("'SorP'!$A$"&amp;MATCH($J2138,SorP!$B$1:$B$6230,0))))</f>
        <v/>
      </c>
      <c r="U2138" s="280"/>
      <c r="V2138" s="281" t="e">
        <f>IF(C2138="",NA(),MATCH($B2138&amp;$C2138,'Smelter Look-up'!$J:$J,0))</f>
        <v>#N/A</v>
      </c>
      <c r="W2138" s="282"/>
      <c r="X2138" s="282">
        <f t="shared" ca="1" si="100"/>
        <v>0</v>
      </c>
      <c r="Y2138" s="282"/>
      <c r="Z2138" s="282"/>
      <c r="AB2138" s="284" t="str">
        <f t="shared" si="101"/>
        <v/>
      </c>
    </row>
    <row r="2139" spans="1:28" s="283" customFormat="1" ht="20.25">
      <c r="A2139" s="235"/>
      <c r="B2139" s="236" t="str">
        <f>IF(LEN(A2139)=0,"",INDEX('Smelter Look-up'!$A:$A,MATCH($A2139,'Smelter Look-up'!$E:$E,0)))</f>
        <v/>
      </c>
      <c r="C2139" s="242" t="str">
        <f>IF(LEN(A2139)=0,"",INDEX('Smelter Look-up'!$C:$C,MATCH($A2139,'Smelter Look-up'!$E:$E,0)))</f>
        <v/>
      </c>
      <c r="D2139" s="236"/>
      <c r="E2139" s="236" t="str">
        <f ca="1">IF(ISERROR($V2139),"",OFFSET('Smelter Look-up'!$D$4,$V2139-4,0)&amp;"")</f>
        <v/>
      </c>
      <c r="F2139" s="236" t="str">
        <f ca="1">IF(ISERROR($V2139),"",OFFSET('Smelter Look-up'!$E$4,$V2139-4,0))</f>
        <v/>
      </c>
      <c r="G2139" s="236" t="str">
        <f ca="1">IF(C2139=$X$4,"Enter smelter details", IF(ISERROR($V2139),"",OFFSET('Smelter Look-up'!$F$4,$V2139-4,0)))</f>
        <v/>
      </c>
      <c r="H2139" s="237" t="str">
        <f ca="1">IF(ISERROR($V2139),"",OFFSET('Smelter Look-up'!$G$4,$V2139-4,0))</f>
        <v/>
      </c>
      <c r="I2139" s="238" t="str">
        <f ca="1">IF(ISERROR($V2139),"",OFFSET('Smelter Look-up'!$H$4,$V2139-4,0))</f>
        <v/>
      </c>
      <c r="J2139" s="238" t="str">
        <f ca="1">IF(ISERROR($V2139),"",OFFSET('Smelter Look-up'!$I$4,$V2139-4,0))</f>
        <v/>
      </c>
      <c r="K2139" s="240"/>
      <c r="L2139" s="240"/>
      <c r="M2139" s="240"/>
      <c r="N2139" s="240"/>
      <c r="O2139" s="240"/>
      <c r="P2139" s="239"/>
      <c r="Q2139" s="241"/>
      <c r="R2139" s="236" t="str">
        <f ca="1">IF(ISERROR($V2139),"",OFFSET('Smelter Look-up'!$C$4,$V2139-4,0)&amp;"")</f>
        <v/>
      </c>
      <c r="S2139" s="250" t="str">
        <f t="shared" ca="1" si="99"/>
        <v/>
      </c>
      <c r="T2139" s="250" t="str">
        <f ca="1">IF(B2139="","",IF(ISERROR(MATCH($J2139,SorP!$B$1:$B$6230,0)),"",INDIRECT("'SorP'!$A$"&amp;MATCH($J2139,SorP!$B$1:$B$6230,0))))</f>
        <v/>
      </c>
      <c r="U2139" s="280"/>
      <c r="V2139" s="281" t="e">
        <f>IF(C2139="",NA(),MATCH($B2139&amp;$C2139,'Smelter Look-up'!$J:$J,0))</f>
        <v>#N/A</v>
      </c>
      <c r="W2139" s="282"/>
      <c r="X2139" s="282">
        <f t="shared" ca="1" si="100"/>
        <v>0</v>
      </c>
      <c r="Y2139" s="282"/>
      <c r="Z2139" s="282"/>
      <c r="AB2139" s="284" t="str">
        <f t="shared" si="101"/>
        <v/>
      </c>
    </row>
    <row r="2140" spans="1:28" s="283" customFormat="1" ht="20.25">
      <c r="A2140" s="235"/>
      <c r="B2140" s="236" t="str">
        <f>IF(LEN(A2140)=0,"",INDEX('Smelter Look-up'!$A:$A,MATCH($A2140,'Smelter Look-up'!$E:$E,0)))</f>
        <v/>
      </c>
      <c r="C2140" s="242" t="str">
        <f>IF(LEN(A2140)=0,"",INDEX('Smelter Look-up'!$C:$C,MATCH($A2140,'Smelter Look-up'!$E:$E,0)))</f>
        <v/>
      </c>
      <c r="D2140" s="236"/>
      <c r="E2140" s="236" t="str">
        <f ca="1">IF(ISERROR($V2140),"",OFFSET('Smelter Look-up'!$D$4,$V2140-4,0)&amp;"")</f>
        <v/>
      </c>
      <c r="F2140" s="236" t="str">
        <f ca="1">IF(ISERROR($V2140),"",OFFSET('Smelter Look-up'!$E$4,$V2140-4,0))</f>
        <v/>
      </c>
      <c r="G2140" s="236" t="str">
        <f ca="1">IF(C2140=$X$4,"Enter smelter details", IF(ISERROR($V2140),"",OFFSET('Smelter Look-up'!$F$4,$V2140-4,0)))</f>
        <v/>
      </c>
      <c r="H2140" s="237" t="str">
        <f ca="1">IF(ISERROR($V2140),"",OFFSET('Smelter Look-up'!$G$4,$V2140-4,0))</f>
        <v/>
      </c>
      <c r="I2140" s="238" t="str">
        <f ca="1">IF(ISERROR($V2140),"",OFFSET('Smelter Look-up'!$H$4,$V2140-4,0))</f>
        <v/>
      </c>
      <c r="J2140" s="238" t="str">
        <f ca="1">IF(ISERROR($V2140),"",OFFSET('Smelter Look-up'!$I$4,$V2140-4,0))</f>
        <v/>
      </c>
      <c r="K2140" s="240"/>
      <c r="L2140" s="240"/>
      <c r="M2140" s="240"/>
      <c r="N2140" s="240"/>
      <c r="O2140" s="240"/>
      <c r="P2140" s="239"/>
      <c r="Q2140" s="241"/>
      <c r="R2140" s="236" t="str">
        <f ca="1">IF(ISERROR($V2140),"",OFFSET('Smelter Look-up'!$C$4,$V2140-4,0)&amp;"")</f>
        <v/>
      </c>
      <c r="S2140" s="250" t="str">
        <f t="shared" ca="1" si="99"/>
        <v/>
      </c>
      <c r="T2140" s="250" t="str">
        <f ca="1">IF(B2140="","",IF(ISERROR(MATCH($J2140,SorP!$B$1:$B$6230,0)),"",INDIRECT("'SorP'!$A$"&amp;MATCH($J2140,SorP!$B$1:$B$6230,0))))</f>
        <v/>
      </c>
      <c r="U2140" s="280"/>
      <c r="V2140" s="281" t="e">
        <f>IF(C2140="",NA(),MATCH($B2140&amp;$C2140,'Smelter Look-up'!$J:$J,0))</f>
        <v>#N/A</v>
      </c>
      <c r="W2140" s="282"/>
      <c r="X2140" s="282">
        <f t="shared" ca="1" si="100"/>
        <v>0</v>
      </c>
      <c r="Y2140" s="282"/>
      <c r="Z2140" s="282"/>
      <c r="AB2140" s="284" t="str">
        <f t="shared" si="101"/>
        <v/>
      </c>
    </row>
    <row r="2141" spans="1:28" s="283" customFormat="1" ht="20.25">
      <c r="A2141" s="235"/>
      <c r="B2141" s="236" t="str">
        <f>IF(LEN(A2141)=0,"",INDEX('Smelter Look-up'!$A:$A,MATCH($A2141,'Smelter Look-up'!$E:$E,0)))</f>
        <v/>
      </c>
      <c r="C2141" s="242" t="str">
        <f>IF(LEN(A2141)=0,"",INDEX('Smelter Look-up'!$C:$C,MATCH($A2141,'Smelter Look-up'!$E:$E,0)))</f>
        <v/>
      </c>
      <c r="D2141" s="236"/>
      <c r="E2141" s="236" t="str">
        <f ca="1">IF(ISERROR($V2141),"",OFFSET('Smelter Look-up'!$D$4,$V2141-4,0)&amp;"")</f>
        <v/>
      </c>
      <c r="F2141" s="236" t="str">
        <f ca="1">IF(ISERROR($V2141),"",OFFSET('Smelter Look-up'!$E$4,$V2141-4,0))</f>
        <v/>
      </c>
      <c r="G2141" s="236" t="str">
        <f ca="1">IF(C2141=$X$4,"Enter smelter details", IF(ISERROR($V2141),"",OFFSET('Smelter Look-up'!$F$4,$V2141-4,0)))</f>
        <v/>
      </c>
      <c r="H2141" s="237" t="str">
        <f ca="1">IF(ISERROR($V2141),"",OFFSET('Smelter Look-up'!$G$4,$V2141-4,0))</f>
        <v/>
      </c>
      <c r="I2141" s="238" t="str">
        <f ca="1">IF(ISERROR($V2141),"",OFFSET('Smelter Look-up'!$H$4,$V2141-4,0))</f>
        <v/>
      </c>
      <c r="J2141" s="238" t="str">
        <f ca="1">IF(ISERROR($V2141),"",OFFSET('Smelter Look-up'!$I$4,$V2141-4,0))</f>
        <v/>
      </c>
      <c r="K2141" s="240"/>
      <c r="L2141" s="240"/>
      <c r="M2141" s="240"/>
      <c r="N2141" s="240"/>
      <c r="O2141" s="240"/>
      <c r="P2141" s="239"/>
      <c r="Q2141" s="241"/>
      <c r="R2141" s="236" t="str">
        <f ca="1">IF(ISERROR($V2141),"",OFFSET('Smelter Look-up'!$C$4,$V2141-4,0)&amp;"")</f>
        <v/>
      </c>
      <c r="S2141" s="250" t="str">
        <f t="shared" ca="1" si="99"/>
        <v/>
      </c>
      <c r="T2141" s="250" t="str">
        <f ca="1">IF(B2141="","",IF(ISERROR(MATCH($J2141,SorP!$B$1:$B$6230,0)),"",INDIRECT("'SorP'!$A$"&amp;MATCH($J2141,SorP!$B$1:$B$6230,0))))</f>
        <v/>
      </c>
      <c r="U2141" s="280"/>
      <c r="V2141" s="281" t="e">
        <f>IF(C2141="",NA(),MATCH($B2141&amp;$C2141,'Smelter Look-up'!$J:$J,0))</f>
        <v>#N/A</v>
      </c>
      <c r="W2141" s="282"/>
      <c r="X2141" s="282">
        <f t="shared" ca="1" si="100"/>
        <v>0</v>
      </c>
      <c r="Y2141" s="282"/>
      <c r="Z2141" s="282"/>
      <c r="AB2141" s="284" t="str">
        <f t="shared" si="101"/>
        <v/>
      </c>
    </row>
    <row r="2142" spans="1:28" s="283" customFormat="1" ht="20.25">
      <c r="A2142" s="235"/>
      <c r="B2142" s="236" t="str">
        <f>IF(LEN(A2142)=0,"",INDEX('Smelter Look-up'!$A:$A,MATCH($A2142,'Smelter Look-up'!$E:$E,0)))</f>
        <v/>
      </c>
      <c r="C2142" s="242" t="str">
        <f>IF(LEN(A2142)=0,"",INDEX('Smelter Look-up'!$C:$C,MATCH($A2142,'Smelter Look-up'!$E:$E,0)))</f>
        <v/>
      </c>
      <c r="D2142" s="236"/>
      <c r="E2142" s="236" t="str">
        <f ca="1">IF(ISERROR($V2142),"",OFFSET('Smelter Look-up'!$D$4,$V2142-4,0)&amp;"")</f>
        <v/>
      </c>
      <c r="F2142" s="236" t="str">
        <f ca="1">IF(ISERROR($V2142),"",OFFSET('Smelter Look-up'!$E$4,$V2142-4,0))</f>
        <v/>
      </c>
      <c r="G2142" s="236" t="str">
        <f ca="1">IF(C2142=$X$4,"Enter smelter details", IF(ISERROR($V2142),"",OFFSET('Smelter Look-up'!$F$4,$V2142-4,0)))</f>
        <v/>
      </c>
      <c r="H2142" s="237" t="str">
        <f ca="1">IF(ISERROR($V2142),"",OFFSET('Smelter Look-up'!$G$4,$V2142-4,0))</f>
        <v/>
      </c>
      <c r="I2142" s="238" t="str">
        <f ca="1">IF(ISERROR($V2142),"",OFFSET('Smelter Look-up'!$H$4,$V2142-4,0))</f>
        <v/>
      </c>
      <c r="J2142" s="238" t="str">
        <f ca="1">IF(ISERROR($V2142),"",OFFSET('Smelter Look-up'!$I$4,$V2142-4,0))</f>
        <v/>
      </c>
      <c r="K2142" s="240"/>
      <c r="L2142" s="240"/>
      <c r="M2142" s="240"/>
      <c r="N2142" s="240"/>
      <c r="O2142" s="240"/>
      <c r="P2142" s="239"/>
      <c r="Q2142" s="241"/>
      <c r="R2142" s="236" t="str">
        <f ca="1">IF(ISERROR($V2142),"",OFFSET('Smelter Look-up'!$C$4,$V2142-4,0)&amp;"")</f>
        <v/>
      </c>
      <c r="S2142" s="250" t="str">
        <f t="shared" ca="1" si="99"/>
        <v/>
      </c>
      <c r="T2142" s="250" t="str">
        <f ca="1">IF(B2142="","",IF(ISERROR(MATCH($J2142,SorP!$B$1:$B$6230,0)),"",INDIRECT("'SorP'!$A$"&amp;MATCH($J2142,SorP!$B$1:$B$6230,0))))</f>
        <v/>
      </c>
      <c r="U2142" s="280"/>
      <c r="V2142" s="281" t="e">
        <f>IF(C2142="",NA(),MATCH($B2142&amp;$C2142,'Smelter Look-up'!$J:$J,0))</f>
        <v>#N/A</v>
      </c>
      <c r="W2142" s="282"/>
      <c r="X2142" s="282">
        <f t="shared" ca="1" si="100"/>
        <v>0</v>
      </c>
      <c r="Y2142" s="282"/>
      <c r="Z2142" s="282"/>
      <c r="AB2142" s="284" t="str">
        <f t="shared" si="101"/>
        <v/>
      </c>
    </row>
    <row r="2143" spans="1:28" s="283" customFormat="1" ht="20.25">
      <c r="A2143" s="235"/>
      <c r="B2143" s="236" t="str">
        <f>IF(LEN(A2143)=0,"",INDEX('Smelter Look-up'!$A:$A,MATCH($A2143,'Smelter Look-up'!$E:$E,0)))</f>
        <v/>
      </c>
      <c r="C2143" s="242" t="str">
        <f>IF(LEN(A2143)=0,"",INDEX('Smelter Look-up'!$C:$C,MATCH($A2143,'Smelter Look-up'!$E:$E,0)))</f>
        <v/>
      </c>
      <c r="D2143" s="236"/>
      <c r="E2143" s="236" t="str">
        <f ca="1">IF(ISERROR($V2143),"",OFFSET('Smelter Look-up'!$D$4,$V2143-4,0)&amp;"")</f>
        <v/>
      </c>
      <c r="F2143" s="236" t="str">
        <f ca="1">IF(ISERROR($V2143),"",OFFSET('Smelter Look-up'!$E$4,$V2143-4,0))</f>
        <v/>
      </c>
      <c r="G2143" s="236" t="str">
        <f ca="1">IF(C2143=$X$4,"Enter smelter details", IF(ISERROR($V2143),"",OFFSET('Smelter Look-up'!$F$4,$V2143-4,0)))</f>
        <v/>
      </c>
      <c r="H2143" s="237" t="str">
        <f ca="1">IF(ISERROR($V2143),"",OFFSET('Smelter Look-up'!$G$4,$V2143-4,0))</f>
        <v/>
      </c>
      <c r="I2143" s="238" t="str">
        <f ca="1">IF(ISERROR($V2143),"",OFFSET('Smelter Look-up'!$H$4,$V2143-4,0))</f>
        <v/>
      </c>
      <c r="J2143" s="238" t="str">
        <f ca="1">IF(ISERROR($V2143),"",OFFSET('Smelter Look-up'!$I$4,$V2143-4,0))</f>
        <v/>
      </c>
      <c r="K2143" s="240"/>
      <c r="L2143" s="240"/>
      <c r="M2143" s="240"/>
      <c r="N2143" s="240"/>
      <c r="O2143" s="240"/>
      <c r="P2143" s="239"/>
      <c r="Q2143" s="241"/>
      <c r="R2143" s="236" t="str">
        <f ca="1">IF(ISERROR($V2143),"",OFFSET('Smelter Look-up'!$C$4,$V2143-4,0)&amp;"")</f>
        <v/>
      </c>
      <c r="S2143" s="250" t="str">
        <f t="shared" ca="1" si="99"/>
        <v/>
      </c>
      <c r="T2143" s="250" t="str">
        <f ca="1">IF(B2143="","",IF(ISERROR(MATCH($J2143,SorP!$B$1:$B$6230,0)),"",INDIRECT("'SorP'!$A$"&amp;MATCH($J2143,SorP!$B$1:$B$6230,0))))</f>
        <v/>
      </c>
      <c r="U2143" s="280"/>
      <c r="V2143" s="281" t="e">
        <f>IF(C2143="",NA(),MATCH($B2143&amp;$C2143,'Smelter Look-up'!$J:$J,0))</f>
        <v>#N/A</v>
      </c>
      <c r="W2143" s="282"/>
      <c r="X2143" s="282">
        <f t="shared" ca="1" si="100"/>
        <v>0</v>
      </c>
      <c r="Y2143" s="282"/>
      <c r="Z2143" s="282"/>
      <c r="AB2143" s="284" t="str">
        <f t="shared" si="101"/>
        <v/>
      </c>
    </row>
    <row r="2144" spans="1:28" s="283" customFormat="1" ht="20.25">
      <c r="A2144" s="235"/>
      <c r="B2144" s="236" t="str">
        <f>IF(LEN(A2144)=0,"",INDEX('Smelter Look-up'!$A:$A,MATCH($A2144,'Smelter Look-up'!$E:$E,0)))</f>
        <v/>
      </c>
      <c r="C2144" s="242" t="str">
        <f>IF(LEN(A2144)=0,"",INDEX('Smelter Look-up'!$C:$C,MATCH($A2144,'Smelter Look-up'!$E:$E,0)))</f>
        <v/>
      </c>
      <c r="D2144" s="236"/>
      <c r="E2144" s="236" t="str">
        <f ca="1">IF(ISERROR($V2144),"",OFFSET('Smelter Look-up'!$D$4,$V2144-4,0)&amp;"")</f>
        <v/>
      </c>
      <c r="F2144" s="236" t="str">
        <f ca="1">IF(ISERROR($V2144),"",OFFSET('Smelter Look-up'!$E$4,$V2144-4,0))</f>
        <v/>
      </c>
      <c r="G2144" s="236" t="str">
        <f ca="1">IF(C2144=$X$4,"Enter smelter details", IF(ISERROR($V2144),"",OFFSET('Smelter Look-up'!$F$4,$V2144-4,0)))</f>
        <v/>
      </c>
      <c r="H2144" s="237" t="str">
        <f ca="1">IF(ISERROR($V2144),"",OFFSET('Smelter Look-up'!$G$4,$V2144-4,0))</f>
        <v/>
      </c>
      <c r="I2144" s="238" t="str">
        <f ca="1">IF(ISERROR($V2144),"",OFFSET('Smelter Look-up'!$H$4,$V2144-4,0))</f>
        <v/>
      </c>
      <c r="J2144" s="238" t="str">
        <f ca="1">IF(ISERROR($V2144),"",OFFSET('Smelter Look-up'!$I$4,$V2144-4,0))</f>
        <v/>
      </c>
      <c r="K2144" s="240"/>
      <c r="L2144" s="240"/>
      <c r="M2144" s="240"/>
      <c r="N2144" s="240"/>
      <c r="O2144" s="240"/>
      <c r="P2144" s="239"/>
      <c r="Q2144" s="241"/>
      <c r="R2144" s="236" t="str">
        <f ca="1">IF(ISERROR($V2144),"",OFFSET('Smelter Look-up'!$C$4,$V2144-4,0)&amp;"")</f>
        <v/>
      </c>
      <c r="S2144" s="250" t="str">
        <f t="shared" ca="1" si="99"/>
        <v/>
      </c>
      <c r="T2144" s="250" t="str">
        <f ca="1">IF(B2144="","",IF(ISERROR(MATCH($J2144,SorP!$B$1:$B$6230,0)),"",INDIRECT("'SorP'!$A$"&amp;MATCH($J2144,SorP!$B$1:$B$6230,0))))</f>
        <v/>
      </c>
      <c r="U2144" s="280"/>
      <c r="V2144" s="281" t="e">
        <f>IF(C2144="",NA(),MATCH($B2144&amp;$C2144,'Smelter Look-up'!$J:$J,0))</f>
        <v>#N/A</v>
      </c>
      <c r="W2144" s="282"/>
      <c r="X2144" s="282">
        <f t="shared" ca="1" si="100"/>
        <v>0</v>
      </c>
      <c r="Y2144" s="282"/>
      <c r="Z2144" s="282"/>
      <c r="AB2144" s="284" t="str">
        <f t="shared" si="101"/>
        <v/>
      </c>
    </row>
    <row r="2145" spans="1:28" s="283" customFormat="1" ht="20.25">
      <c r="A2145" s="235"/>
      <c r="B2145" s="236" t="str">
        <f>IF(LEN(A2145)=0,"",INDEX('Smelter Look-up'!$A:$A,MATCH($A2145,'Smelter Look-up'!$E:$E,0)))</f>
        <v/>
      </c>
      <c r="C2145" s="242" t="str">
        <f>IF(LEN(A2145)=0,"",INDEX('Smelter Look-up'!$C:$C,MATCH($A2145,'Smelter Look-up'!$E:$E,0)))</f>
        <v/>
      </c>
      <c r="D2145" s="236"/>
      <c r="E2145" s="236" t="str">
        <f ca="1">IF(ISERROR($V2145),"",OFFSET('Smelter Look-up'!$D$4,$V2145-4,0)&amp;"")</f>
        <v/>
      </c>
      <c r="F2145" s="236" t="str">
        <f ca="1">IF(ISERROR($V2145),"",OFFSET('Smelter Look-up'!$E$4,$V2145-4,0))</f>
        <v/>
      </c>
      <c r="G2145" s="236" t="str">
        <f ca="1">IF(C2145=$X$4,"Enter smelter details", IF(ISERROR($V2145),"",OFFSET('Smelter Look-up'!$F$4,$V2145-4,0)))</f>
        <v/>
      </c>
      <c r="H2145" s="237" t="str">
        <f ca="1">IF(ISERROR($V2145),"",OFFSET('Smelter Look-up'!$G$4,$V2145-4,0))</f>
        <v/>
      </c>
      <c r="I2145" s="238" t="str">
        <f ca="1">IF(ISERROR($V2145),"",OFFSET('Smelter Look-up'!$H$4,$V2145-4,0))</f>
        <v/>
      </c>
      <c r="J2145" s="238" t="str">
        <f ca="1">IF(ISERROR($V2145),"",OFFSET('Smelter Look-up'!$I$4,$V2145-4,0))</f>
        <v/>
      </c>
      <c r="K2145" s="240"/>
      <c r="L2145" s="240"/>
      <c r="M2145" s="240"/>
      <c r="N2145" s="240"/>
      <c r="O2145" s="240"/>
      <c r="P2145" s="239"/>
      <c r="Q2145" s="241"/>
      <c r="R2145" s="236" t="str">
        <f ca="1">IF(ISERROR($V2145),"",OFFSET('Smelter Look-up'!$C$4,$V2145-4,0)&amp;"")</f>
        <v/>
      </c>
      <c r="S2145" s="250" t="str">
        <f t="shared" ca="1" si="99"/>
        <v/>
      </c>
      <c r="T2145" s="250" t="str">
        <f ca="1">IF(B2145="","",IF(ISERROR(MATCH($J2145,SorP!$B$1:$B$6230,0)),"",INDIRECT("'SorP'!$A$"&amp;MATCH($J2145,SorP!$B$1:$B$6230,0))))</f>
        <v/>
      </c>
      <c r="U2145" s="280"/>
      <c r="V2145" s="281" t="e">
        <f>IF(C2145="",NA(),MATCH($B2145&amp;$C2145,'Smelter Look-up'!$J:$J,0))</f>
        <v>#N/A</v>
      </c>
      <c r="W2145" s="282"/>
      <c r="X2145" s="282">
        <f t="shared" ca="1" si="100"/>
        <v>0</v>
      </c>
      <c r="Y2145" s="282"/>
      <c r="Z2145" s="282"/>
      <c r="AB2145" s="284" t="str">
        <f t="shared" si="101"/>
        <v/>
      </c>
    </row>
    <row r="2146" spans="1:28" s="283" customFormat="1" ht="20.25">
      <c r="A2146" s="235"/>
      <c r="B2146" s="236" t="str">
        <f>IF(LEN(A2146)=0,"",INDEX('Smelter Look-up'!$A:$A,MATCH($A2146,'Smelter Look-up'!$E:$E,0)))</f>
        <v/>
      </c>
      <c r="C2146" s="242" t="str">
        <f>IF(LEN(A2146)=0,"",INDEX('Smelter Look-up'!$C:$C,MATCH($A2146,'Smelter Look-up'!$E:$E,0)))</f>
        <v/>
      </c>
      <c r="D2146" s="236"/>
      <c r="E2146" s="236" t="str">
        <f ca="1">IF(ISERROR($V2146),"",OFFSET('Smelter Look-up'!$D$4,$V2146-4,0)&amp;"")</f>
        <v/>
      </c>
      <c r="F2146" s="236" t="str">
        <f ca="1">IF(ISERROR($V2146),"",OFFSET('Smelter Look-up'!$E$4,$V2146-4,0))</f>
        <v/>
      </c>
      <c r="G2146" s="236" t="str">
        <f ca="1">IF(C2146=$X$4,"Enter smelter details", IF(ISERROR($V2146),"",OFFSET('Smelter Look-up'!$F$4,$V2146-4,0)))</f>
        <v/>
      </c>
      <c r="H2146" s="237" t="str">
        <f ca="1">IF(ISERROR($V2146),"",OFFSET('Smelter Look-up'!$G$4,$V2146-4,0))</f>
        <v/>
      </c>
      <c r="I2146" s="238" t="str">
        <f ca="1">IF(ISERROR($V2146),"",OFFSET('Smelter Look-up'!$H$4,$V2146-4,0))</f>
        <v/>
      </c>
      <c r="J2146" s="238" t="str">
        <f ca="1">IF(ISERROR($V2146),"",OFFSET('Smelter Look-up'!$I$4,$V2146-4,0))</f>
        <v/>
      </c>
      <c r="K2146" s="240"/>
      <c r="L2146" s="240"/>
      <c r="M2146" s="240"/>
      <c r="N2146" s="240"/>
      <c r="O2146" s="240"/>
      <c r="P2146" s="239"/>
      <c r="Q2146" s="241"/>
      <c r="R2146" s="236" t="str">
        <f ca="1">IF(ISERROR($V2146),"",OFFSET('Smelter Look-up'!$C$4,$V2146-4,0)&amp;"")</f>
        <v/>
      </c>
      <c r="S2146" s="250" t="str">
        <f t="shared" ca="1" si="99"/>
        <v/>
      </c>
      <c r="T2146" s="250" t="str">
        <f ca="1">IF(B2146="","",IF(ISERROR(MATCH($J2146,SorP!$B$1:$B$6230,0)),"",INDIRECT("'SorP'!$A$"&amp;MATCH($J2146,SorP!$B$1:$B$6230,0))))</f>
        <v/>
      </c>
      <c r="U2146" s="280"/>
      <c r="V2146" s="281" t="e">
        <f>IF(C2146="",NA(),MATCH($B2146&amp;$C2146,'Smelter Look-up'!$J:$J,0))</f>
        <v>#N/A</v>
      </c>
      <c r="W2146" s="282"/>
      <c r="X2146" s="282">
        <f t="shared" ca="1" si="100"/>
        <v>0</v>
      </c>
      <c r="Y2146" s="282"/>
      <c r="Z2146" s="282"/>
      <c r="AB2146" s="284" t="str">
        <f t="shared" si="101"/>
        <v/>
      </c>
    </row>
    <row r="2147" spans="1:28" s="283" customFormat="1" ht="20.25">
      <c r="A2147" s="235"/>
      <c r="B2147" s="236" t="str">
        <f>IF(LEN(A2147)=0,"",INDEX('Smelter Look-up'!$A:$A,MATCH($A2147,'Smelter Look-up'!$E:$E,0)))</f>
        <v/>
      </c>
      <c r="C2147" s="242" t="str">
        <f>IF(LEN(A2147)=0,"",INDEX('Smelter Look-up'!$C:$C,MATCH($A2147,'Smelter Look-up'!$E:$E,0)))</f>
        <v/>
      </c>
      <c r="D2147" s="236"/>
      <c r="E2147" s="236" t="str">
        <f ca="1">IF(ISERROR($V2147),"",OFFSET('Smelter Look-up'!$D$4,$V2147-4,0)&amp;"")</f>
        <v/>
      </c>
      <c r="F2147" s="236" t="str">
        <f ca="1">IF(ISERROR($V2147),"",OFFSET('Smelter Look-up'!$E$4,$V2147-4,0))</f>
        <v/>
      </c>
      <c r="G2147" s="236" t="str">
        <f ca="1">IF(C2147=$X$4,"Enter smelter details", IF(ISERROR($V2147),"",OFFSET('Smelter Look-up'!$F$4,$V2147-4,0)))</f>
        <v/>
      </c>
      <c r="H2147" s="237" t="str">
        <f ca="1">IF(ISERROR($V2147),"",OFFSET('Smelter Look-up'!$G$4,$V2147-4,0))</f>
        <v/>
      </c>
      <c r="I2147" s="238" t="str">
        <f ca="1">IF(ISERROR($V2147),"",OFFSET('Smelter Look-up'!$H$4,$V2147-4,0))</f>
        <v/>
      </c>
      <c r="J2147" s="238" t="str">
        <f ca="1">IF(ISERROR($V2147),"",OFFSET('Smelter Look-up'!$I$4,$V2147-4,0))</f>
        <v/>
      </c>
      <c r="K2147" s="240"/>
      <c r="L2147" s="240"/>
      <c r="M2147" s="240"/>
      <c r="N2147" s="240"/>
      <c r="O2147" s="240"/>
      <c r="P2147" s="239"/>
      <c r="Q2147" s="241"/>
      <c r="R2147" s="236" t="str">
        <f ca="1">IF(ISERROR($V2147),"",OFFSET('Smelter Look-up'!$C$4,$V2147-4,0)&amp;"")</f>
        <v/>
      </c>
      <c r="S2147" s="250" t="str">
        <f t="shared" ca="1" si="99"/>
        <v/>
      </c>
      <c r="T2147" s="250" t="str">
        <f ca="1">IF(B2147="","",IF(ISERROR(MATCH($J2147,SorP!$B$1:$B$6230,0)),"",INDIRECT("'SorP'!$A$"&amp;MATCH($J2147,SorP!$B$1:$B$6230,0))))</f>
        <v/>
      </c>
      <c r="U2147" s="280"/>
      <c r="V2147" s="281" t="e">
        <f>IF(C2147="",NA(),MATCH($B2147&amp;$C2147,'Smelter Look-up'!$J:$J,0))</f>
        <v>#N/A</v>
      </c>
      <c r="W2147" s="282"/>
      <c r="X2147" s="282">
        <f t="shared" ca="1" si="100"/>
        <v>0</v>
      </c>
      <c r="Y2147" s="282"/>
      <c r="Z2147" s="282"/>
      <c r="AB2147" s="284" t="str">
        <f t="shared" si="101"/>
        <v/>
      </c>
    </row>
    <row r="2148" spans="1:28" s="283" customFormat="1" ht="20.25">
      <c r="A2148" s="235"/>
      <c r="B2148" s="236" t="str">
        <f>IF(LEN(A2148)=0,"",INDEX('Smelter Look-up'!$A:$A,MATCH($A2148,'Smelter Look-up'!$E:$E,0)))</f>
        <v/>
      </c>
      <c r="C2148" s="242" t="str">
        <f>IF(LEN(A2148)=0,"",INDEX('Smelter Look-up'!$C:$C,MATCH($A2148,'Smelter Look-up'!$E:$E,0)))</f>
        <v/>
      </c>
      <c r="D2148" s="236"/>
      <c r="E2148" s="236" t="str">
        <f ca="1">IF(ISERROR($V2148),"",OFFSET('Smelter Look-up'!$D$4,$V2148-4,0)&amp;"")</f>
        <v/>
      </c>
      <c r="F2148" s="236" t="str">
        <f ca="1">IF(ISERROR($V2148),"",OFFSET('Smelter Look-up'!$E$4,$V2148-4,0))</f>
        <v/>
      </c>
      <c r="G2148" s="236" t="str">
        <f ca="1">IF(C2148=$X$4,"Enter smelter details", IF(ISERROR($V2148),"",OFFSET('Smelter Look-up'!$F$4,$V2148-4,0)))</f>
        <v/>
      </c>
      <c r="H2148" s="237" t="str">
        <f ca="1">IF(ISERROR($V2148),"",OFFSET('Smelter Look-up'!$G$4,$V2148-4,0))</f>
        <v/>
      </c>
      <c r="I2148" s="238" t="str">
        <f ca="1">IF(ISERROR($V2148),"",OFFSET('Smelter Look-up'!$H$4,$V2148-4,0))</f>
        <v/>
      </c>
      <c r="J2148" s="238" t="str">
        <f ca="1">IF(ISERROR($V2148),"",OFFSET('Smelter Look-up'!$I$4,$V2148-4,0))</f>
        <v/>
      </c>
      <c r="K2148" s="240"/>
      <c r="L2148" s="240"/>
      <c r="M2148" s="240"/>
      <c r="N2148" s="240"/>
      <c r="O2148" s="240"/>
      <c r="P2148" s="239"/>
      <c r="Q2148" s="241"/>
      <c r="R2148" s="236" t="str">
        <f ca="1">IF(ISERROR($V2148),"",OFFSET('Smelter Look-up'!$C$4,$V2148-4,0)&amp;"")</f>
        <v/>
      </c>
      <c r="S2148" s="250" t="str">
        <f t="shared" ca="1" si="99"/>
        <v/>
      </c>
      <c r="T2148" s="250" t="str">
        <f ca="1">IF(B2148="","",IF(ISERROR(MATCH($J2148,SorP!$B$1:$B$6230,0)),"",INDIRECT("'SorP'!$A$"&amp;MATCH($J2148,SorP!$B$1:$B$6230,0))))</f>
        <v/>
      </c>
      <c r="U2148" s="280"/>
      <c r="V2148" s="281" t="e">
        <f>IF(C2148="",NA(),MATCH($B2148&amp;$C2148,'Smelter Look-up'!$J:$J,0))</f>
        <v>#N/A</v>
      </c>
      <c r="W2148" s="282"/>
      <c r="X2148" s="282">
        <f t="shared" ca="1" si="100"/>
        <v>0</v>
      </c>
      <c r="Y2148" s="282"/>
      <c r="Z2148" s="282"/>
      <c r="AB2148" s="284" t="str">
        <f t="shared" si="101"/>
        <v/>
      </c>
    </row>
    <row r="2149" spans="1:28" s="283" customFormat="1" ht="20.25">
      <c r="A2149" s="235"/>
      <c r="B2149" s="236" t="str">
        <f>IF(LEN(A2149)=0,"",INDEX('Smelter Look-up'!$A:$A,MATCH($A2149,'Smelter Look-up'!$E:$E,0)))</f>
        <v/>
      </c>
      <c r="C2149" s="242" t="str">
        <f>IF(LEN(A2149)=0,"",INDEX('Smelter Look-up'!$C:$C,MATCH($A2149,'Smelter Look-up'!$E:$E,0)))</f>
        <v/>
      </c>
      <c r="D2149" s="236"/>
      <c r="E2149" s="236" t="str">
        <f ca="1">IF(ISERROR($V2149),"",OFFSET('Smelter Look-up'!$D$4,$V2149-4,0)&amp;"")</f>
        <v/>
      </c>
      <c r="F2149" s="236" t="str">
        <f ca="1">IF(ISERROR($V2149),"",OFFSET('Smelter Look-up'!$E$4,$V2149-4,0))</f>
        <v/>
      </c>
      <c r="G2149" s="236" t="str">
        <f ca="1">IF(C2149=$X$4,"Enter smelter details", IF(ISERROR($V2149),"",OFFSET('Smelter Look-up'!$F$4,$V2149-4,0)))</f>
        <v/>
      </c>
      <c r="H2149" s="237" t="str">
        <f ca="1">IF(ISERROR($V2149),"",OFFSET('Smelter Look-up'!$G$4,$V2149-4,0))</f>
        <v/>
      </c>
      <c r="I2149" s="238" t="str">
        <f ca="1">IF(ISERROR($V2149),"",OFFSET('Smelter Look-up'!$H$4,$V2149-4,0))</f>
        <v/>
      </c>
      <c r="J2149" s="238" t="str">
        <f ca="1">IF(ISERROR($V2149),"",OFFSET('Smelter Look-up'!$I$4,$V2149-4,0))</f>
        <v/>
      </c>
      <c r="K2149" s="240"/>
      <c r="L2149" s="240"/>
      <c r="M2149" s="240"/>
      <c r="N2149" s="240"/>
      <c r="O2149" s="240"/>
      <c r="P2149" s="239"/>
      <c r="Q2149" s="241"/>
      <c r="R2149" s="236" t="str">
        <f ca="1">IF(ISERROR($V2149),"",OFFSET('Smelter Look-up'!$C$4,$V2149-4,0)&amp;"")</f>
        <v/>
      </c>
      <c r="S2149" s="250" t="str">
        <f t="shared" ca="1" si="99"/>
        <v/>
      </c>
      <c r="T2149" s="250" t="str">
        <f ca="1">IF(B2149="","",IF(ISERROR(MATCH($J2149,SorP!$B$1:$B$6230,0)),"",INDIRECT("'SorP'!$A$"&amp;MATCH($J2149,SorP!$B$1:$B$6230,0))))</f>
        <v/>
      </c>
      <c r="U2149" s="280"/>
      <c r="V2149" s="281" t="e">
        <f>IF(C2149="",NA(),MATCH($B2149&amp;$C2149,'Smelter Look-up'!$J:$J,0))</f>
        <v>#N/A</v>
      </c>
      <c r="W2149" s="282"/>
      <c r="X2149" s="282">
        <f t="shared" ca="1" si="100"/>
        <v>0</v>
      </c>
      <c r="Y2149" s="282"/>
      <c r="Z2149" s="282"/>
      <c r="AB2149" s="284" t="str">
        <f t="shared" si="101"/>
        <v/>
      </c>
    </row>
    <row r="2150" spans="1:28" s="283" customFormat="1" ht="20.25">
      <c r="A2150" s="235"/>
      <c r="B2150" s="236" t="str">
        <f>IF(LEN(A2150)=0,"",INDEX('Smelter Look-up'!$A:$A,MATCH($A2150,'Smelter Look-up'!$E:$E,0)))</f>
        <v/>
      </c>
      <c r="C2150" s="242" t="str">
        <f>IF(LEN(A2150)=0,"",INDEX('Smelter Look-up'!$C:$C,MATCH($A2150,'Smelter Look-up'!$E:$E,0)))</f>
        <v/>
      </c>
      <c r="D2150" s="236"/>
      <c r="E2150" s="236" t="str">
        <f ca="1">IF(ISERROR($V2150),"",OFFSET('Smelter Look-up'!$D$4,$V2150-4,0)&amp;"")</f>
        <v/>
      </c>
      <c r="F2150" s="236" t="str">
        <f ca="1">IF(ISERROR($V2150),"",OFFSET('Smelter Look-up'!$E$4,$V2150-4,0))</f>
        <v/>
      </c>
      <c r="G2150" s="236" t="str">
        <f ca="1">IF(C2150=$X$4,"Enter smelter details", IF(ISERROR($V2150),"",OFFSET('Smelter Look-up'!$F$4,$V2150-4,0)))</f>
        <v/>
      </c>
      <c r="H2150" s="237" t="str">
        <f ca="1">IF(ISERROR($V2150),"",OFFSET('Smelter Look-up'!$G$4,$V2150-4,0))</f>
        <v/>
      </c>
      <c r="I2150" s="238" t="str">
        <f ca="1">IF(ISERROR($V2150),"",OFFSET('Smelter Look-up'!$H$4,$V2150-4,0))</f>
        <v/>
      </c>
      <c r="J2150" s="238" t="str">
        <f ca="1">IF(ISERROR($V2150),"",OFFSET('Smelter Look-up'!$I$4,$V2150-4,0))</f>
        <v/>
      </c>
      <c r="K2150" s="240"/>
      <c r="L2150" s="240"/>
      <c r="M2150" s="240"/>
      <c r="N2150" s="240"/>
      <c r="O2150" s="240"/>
      <c r="P2150" s="239"/>
      <c r="Q2150" s="241"/>
      <c r="R2150" s="236" t="str">
        <f ca="1">IF(ISERROR($V2150),"",OFFSET('Smelter Look-up'!$C$4,$V2150-4,0)&amp;"")</f>
        <v/>
      </c>
      <c r="S2150" s="250" t="str">
        <f t="shared" ca="1" si="99"/>
        <v/>
      </c>
      <c r="T2150" s="250" t="str">
        <f ca="1">IF(B2150="","",IF(ISERROR(MATCH($J2150,SorP!$B$1:$B$6230,0)),"",INDIRECT("'SorP'!$A$"&amp;MATCH($J2150,SorP!$B$1:$B$6230,0))))</f>
        <v/>
      </c>
      <c r="U2150" s="280"/>
      <c r="V2150" s="281" t="e">
        <f>IF(C2150="",NA(),MATCH($B2150&amp;$C2150,'Smelter Look-up'!$J:$J,0))</f>
        <v>#N/A</v>
      </c>
      <c r="W2150" s="282"/>
      <c r="X2150" s="282">
        <f t="shared" ca="1" si="100"/>
        <v>0</v>
      </c>
      <c r="Y2150" s="282"/>
      <c r="Z2150" s="282"/>
      <c r="AB2150" s="284" t="str">
        <f t="shared" si="101"/>
        <v/>
      </c>
    </row>
    <row r="2151" spans="1:28" s="283" customFormat="1" ht="20.25">
      <c r="A2151" s="235"/>
      <c r="B2151" s="236" t="str">
        <f>IF(LEN(A2151)=0,"",INDEX('Smelter Look-up'!$A:$A,MATCH($A2151,'Smelter Look-up'!$E:$E,0)))</f>
        <v/>
      </c>
      <c r="C2151" s="242" t="str">
        <f>IF(LEN(A2151)=0,"",INDEX('Smelter Look-up'!$C:$C,MATCH($A2151,'Smelter Look-up'!$E:$E,0)))</f>
        <v/>
      </c>
      <c r="D2151" s="236"/>
      <c r="E2151" s="236" t="str">
        <f ca="1">IF(ISERROR($V2151),"",OFFSET('Smelter Look-up'!$D$4,$V2151-4,0)&amp;"")</f>
        <v/>
      </c>
      <c r="F2151" s="236" t="str">
        <f ca="1">IF(ISERROR($V2151),"",OFFSET('Smelter Look-up'!$E$4,$V2151-4,0))</f>
        <v/>
      </c>
      <c r="G2151" s="236" t="str">
        <f ca="1">IF(C2151=$X$4,"Enter smelter details", IF(ISERROR($V2151),"",OFFSET('Smelter Look-up'!$F$4,$V2151-4,0)))</f>
        <v/>
      </c>
      <c r="H2151" s="237" t="str">
        <f ca="1">IF(ISERROR($V2151),"",OFFSET('Smelter Look-up'!$G$4,$V2151-4,0))</f>
        <v/>
      </c>
      <c r="I2151" s="238" t="str">
        <f ca="1">IF(ISERROR($V2151),"",OFFSET('Smelter Look-up'!$H$4,$V2151-4,0))</f>
        <v/>
      </c>
      <c r="J2151" s="238" t="str">
        <f ca="1">IF(ISERROR($V2151),"",OFFSET('Smelter Look-up'!$I$4,$V2151-4,0))</f>
        <v/>
      </c>
      <c r="K2151" s="240"/>
      <c r="L2151" s="240"/>
      <c r="M2151" s="240"/>
      <c r="N2151" s="240"/>
      <c r="O2151" s="240"/>
      <c r="P2151" s="239"/>
      <c r="Q2151" s="241"/>
      <c r="R2151" s="236" t="str">
        <f ca="1">IF(ISERROR($V2151),"",OFFSET('Smelter Look-up'!$C$4,$V2151-4,0)&amp;"")</f>
        <v/>
      </c>
      <c r="S2151" s="250" t="str">
        <f t="shared" ca="1" si="99"/>
        <v/>
      </c>
      <c r="T2151" s="250" t="str">
        <f ca="1">IF(B2151="","",IF(ISERROR(MATCH($J2151,SorP!$B$1:$B$6230,0)),"",INDIRECT("'SorP'!$A$"&amp;MATCH($J2151,SorP!$B$1:$B$6230,0))))</f>
        <v/>
      </c>
      <c r="U2151" s="280"/>
      <c r="V2151" s="281" t="e">
        <f>IF(C2151="",NA(),MATCH($B2151&amp;$C2151,'Smelter Look-up'!$J:$J,0))</f>
        <v>#N/A</v>
      </c>
      <c r="W2151" s="282"/>
      <c r="X2151" s="282">
        <f t="shared" ca="1" si="100"/>
        <v>0</v>
      </c>
      <c r="Y2151" s="282"/>
      <c r="Z2151" s="282"/>
      <c r="AB2151" s="284" t="str">
        <f t="shared" si="101"/>
        <v/>
      </c>
    </row>
    <row r="2152" spans="1:28" s="283" customFormat="1" ht="20.25">
      <c r="A2152" s="235"/>
      <c r="B2152" s="236" t="str">
        <f>IF(LEN(A2152)=0,"",INDEX('Smelter Look-up'!$A:$A,MATCH($A2152,'Smelter Look-up'!$E:$E,0)))</f>
        <v/>
      </c>
      <c r="C2152" s="242" t="str">
        <f>IF(LEN(A2152)=0,"",INDEX('Smelter Look-up'!$C:$C,MATCH($A2152,'Smelter Look-up'!$E:$E,0)))</f>
        <v/>
      </c>
      <c r="D2152" s="236"/>
      <c r="E2152" s="236" t="str">
        <f ca="1">IF(ISERROR($V2152),"",OFFSET('Smelter Look-up'!$D$4,$V2152-4,0)&amp;"")</f>
        <v/>
      </c>
      <c r="F2152" s="236" t="str">
        <f ca="1">IF(ISERROR($V2152),"",OFFSET('Smelter Look-up'!$E$4,$V2152-4,0))</f>
        <v/>
      </c>
      <c r="G2152" s="236" t="str">
        <f ca="1">IF(C2152=$X$4,"Enter smelter details", IF(ISERROR($V2152),"",OFFSET('Smelter Look-up'!$F$4,$V2152-4,0)))</f>
        <v/>
      </c>
      <c r="H2152" s="237" t="str">
        <f ca="1">IF(ISERROR($V2152),"",OFFSET('Smelter Look-up'!$G$4,$V2152-4,0))</f>
        <v/>
      </c>
      <c r="I2152" s="238" t="str">
        <f ca="1">IF(ISERROR($V2152),"",OFFSET('Smelter Look-up'!$H$4,$V2152-4,0))</f>
        <v/>
      </c>
      <c r="J2152" s="238" t="str">
        <f ca="1">IF(ISERROR($V2152),"",OFFSET('Smelter Look-up'!$I$4,$V2152-4,0))</f>
        <v/>
      </c>
      <c r="K2152" s="240"/>
      <c r="L2152" s="240"/>
      <c r="M2152" s="240"/>
      <c r="N2152" s="240"/>
      <c r="O2152" s="240"/>
      <c r="P2152" s="239"/>
      <c r="Q2152" s="241"/>
      <c r="R2152" s="236" t="str">
        <f ca="1">IF(ISERROR($V2152),"",OFFSET('Smelter Look-up'!$C$4,$V2152-4,0)&amp;"")</f>
        <v/>
      </c>
      <c r="S2152" s="250" t="str">
        <f t="shared" ca="1" si="99"/>
        <v/>
      </c>
      <c r="T2152" s="250" t="str">
        <f ca="1">IF(B2152="","",IF(ISERROR(MATCH($J2152,SorP!$B$1:$B$6230,0)),"",INDIRECT("'SorP'!$A$"&amp;MATCH($J2152,SorP!$B$1:$B$6230,0))))</f>
        <v/>
      </c>
      <c r="U2152" s="280"/>
      <c r="V2152" s="281" t="e">
        <f>IF(C2152="",NA(),MATCH($B2152&amp;$C2152,'Smelter Look-up'!$J:$J,0))</f>
        <v>#N/A</v>
      </c>
      <c r="W2152" s="282"/>
      <c r="X2152" s="282">
        <f t="shared" ca="1" si="100"/>
        <v>0</v>
      </c>
      <c r="Y2152" s="282"/>
      <c r="Z2152" s="282"/>
      <c r="AB2152" s="284" t="str">
        <f t="shared" si="101"/>
        <v/>
      </c>
    </row>
    <row r="2153" spans="1:28" s="283" customFormat="1" ht="20.25">
      <c r="A2153" s="235"/>
      <c r="B2153" s="236" t="str">
        <f>IF(LEN(A2153)=0,"",INDEX('Smelter Look-up'!$A:$A,MATCH($A2153,'Smelter Look-up'!$E:$E,0)))</f>
        <v/>
      </c>
      <c r="C2153" s="242" t="str">
        <f>IF(LEN(A2153)=0,"",INDEX('Smelter Look-up'!$C:$C,MATCH($A2153,'Smelter Look-up'!$E:$E,0)))</f>
        <v/>
      </c>
      <c r="D2153" s="236"/>
      <c r="E2153" s="236" t="str">
        <f ca="1">IF(ISERROR($V2153),"",OFFSET('Smelter Look-up'!$D$4,$V2153-4,0)&amp;"")</f>
        <v/>
      </c>
      <c r="F2153" s="236" t="str">
        <f ca="1">IF(ISERROR($V2153),"",OFFSET('Smelter Look-up'!$E$4,$V2153-4,0))</f>
        <v/>
      </c>
      <c r="G2153" s="236" t="str">
        <f ca="1">IF(C2153=$X$4,"Enter smelter details", IF(ISERROR($V2153),"",OFFSET('Smelter Look-up'!$F$4,$V2153-4,0)))</f>
        <v/>
      </c>
      <c r="H2153" s="237" t="str">
        <f ca="1">IF(ISERROR($V2153),"",OFFSET('Smelter Look-up'!$G$4,$V2153-4,0))</f>
        <v/>
      </c>
      <c r="I2153" s="238" t="str">
        <f ca="1">IF(ISERROR($V2153),"",OFFSET('Smelter Look-up'!$H$4,$V2153-4,0))</f>
        <v/>
      </c>
      <c r="J2153" s="238" t="str">
        <f ca="1">IF(ISERROR($V2153),"",OFFSET('Smelter Look-up'!$I$4,$V2153-4,0))</f>
        <v/>
      </c>
      <c r="K2153" s="240"/>
      <c r="L2153" s="240"/>
      <c r="M2153" s="240"/>
      <c r="N2153" s="240"/>
      <c r="O2153" s="240"/>
      <c r="P2153" s="239"/>
      <c r="Q2153" s="241"/>
      <c r="R2153" s="236" t="str">
        <f ca="1">IF(ISERROR($V2153),"",OFFSET('Smelter Look-up'!$C$4,$V2153-4,0)&amp;"")</f>
        <v/>
      </c>
      <c r="S2153" s="250" t="str">
        <f t="shared" ca="1" si="99"/>
        <v/>
      </c>
      <c r="T2153" s="250" t="str">
        <f ca="1">IF(B2153="","",IF(ISERROR(MATCH($J2153,SorP!$B$1:$B$6230,0)),"",INDIRECT("'SorP'!$A$"&amp;MATCH($J2153,SorP!$B$1:$B$6230,0))))</f>
        <v/>
      </c>
      <c r="U2153" s="280"/>
      <c r="V2153" s="281" t="e">
        <f>IF(C2153="",NA(),MATCH($B2153&amp;$C2153,'Smelter Look-up'!$J:$J,0))</f>
        <v>#N/A</v>
      </c>
      <c r="W2153" s="282"/>
      <c r="X2153" s="282">
        <f t="shared" ca="1" si="100"/>
        <v>0</v>
      </c>
      <c r="Y2153" s="282"/>
      <c r="Z2153" s="282"/>
      <c r="AB2153" s="284" t="str">
        <f t="shared" si="101"/>
        <v/>
      </c>
    </row>
    <row r="2154" spans="1:28" s="283" customFormat="1" ht="20.25">
      <c r="A2154" s="235"/>
      <c r="B2154" s="236" t="str">
        <f>IF(LEN(A2154)=0,"",INDEX('Smelter Look-up'!$A:$A,MATCH($A2154,'Smelter Look-up'!$E:$E,0)))</f>
        <v/>
      </c>
      <c r="C2154" s="242" t="str">
        <f>IF(LEN(A2154)=0,"",INDEX('Smelter Look-up'!$C:$C,MATCH($A2154,'Smelter Look-up'!$E:$E,0)))</f>
        <v/>
      </c>
      <c r="D2154" s="236"/>
      <c r="E2154" s="236" t="str">
        <f ca="1">IF(ISERROR($V2154),"",OFFSET('Smelter Look-up'!$D$4,$V2154-4,0)&amp;"")</f>
        <v/>
      </c>
      <c r="F2154" s="236" t="str">
        <f ca="1">IF(ISERROR($V2154),"",OFFSET('Smelter Look-up'!$E$4,$V2154-4,0))</f>
        <v/>
      </c>
      <c r="G2154" s="236" t="str">
        <f ca="1">IF(C2154=$X$4,"Enter smelter details", IF(ISERROR($V2154),"",OFFSET('Smelter Look-up'!$F$4,$V2154-4,0)))</f>
        <v/>
      </c>
      <c r="H2154" s="237" t="str">
        <f ca="1">IF(ISERROR($V2154),"",OFFSET('Smelter Look-up'!$G$4,$V2154-4,0))</f>
        <v/>
      </c>
      <c r="I2154" s="238" t="str">
        <f ca="1">IF(ISERROR($V2154),"",OFFSET('Smelter Look-up'!$H$4,$V2154-4,0))</f>
        <v/>
      </c>
      <c r="J2154" s="238" t="str">
        <f ca="1">IF(ISERROR($V2154),"",OFFSET('Smelter Look-up'!$I$4,$V2154-4,0))</f>
        <v/>
      </c>
      <c r="K2154" s="240"/>
      <c r="L2154" s="240"/>
      <c r="M2154" s="240"/>
      <c r="N2154" s="240"/>
      <c r="O2154" s="240"/>
      <c r="P2154" s="239"/>
      <c r="Q2154" s="241"/>
      <c r="R2154" s="236" t="str">
        <f ca="1">IF(ISERROR($V2154),"",OFFSET('Smelter Look-up'!$C$4,$V2154-4,0)&amp;"")</f>
        <v/>
      </c>
      <c r="S2154" s="250" t="str">
        <f t="shared" ca="1" si="99"/>
        <v/>
      </c>
      <c r="T2154" s="250" t="str">
        <f ca="1">IF(B2154="","",IF(ISERROR(MATCH($J2154,SorP!$B$1:$B$6230,0)),"",INDIRECT("'SorP'!$A$"&amp;MATCH($J2154,SorP!$B$1:$B$6230,0))))</f>
        <v/>
      </c>
      <c r="U2154" s="280"/>
      <c r="V2154" s="281" t="e">
        <f>IF(C2154="",NA(),MATCH($B2154&amp;$C2154,'Smelter Look-up'!$J:$J,0))</f>
        <v>#N/A</v>
      </c>
      <c r="W2154" s="282"/>
      <c r="X2154" s="282">
        <f t="shared" ca="1" si="100"/>
        <v>0</v>
      </c>
      <c r="Y2154" s="282"/>
      <c r="Z2154" s="282"/>
      <c r="AB2154" s="284" t="str">
        <f t="shared" si="101"/>
        <v/>
      </c>
    </row>
    <row r="2155" spans="1:28" s="283" customFormat="1" ht="20.25">
      <c r="A2155" s="235"/>
      <c r="B2155" s="236" t="str">
        <f>IF(LEN(A2155)=0,"",INDEX('Smelter Look-up'!$A:$A,MATCH($A2155,'Smelter Look-up'!$E:$E,0)))</f>
        <v/>
      </c>
      <c r="C2155" s="242" t="str">
        <f>IF(LEN(A2155)=0,"",INDEX('Smelter Look-up'!$C:$C,MATCH($A2155,'Smelter Look-up'!$E:$E,0)))</f>
        <v/>
      </c>
      <c r="D2155" s="236"/>
      <c r="E2155" s="236" t="str">
        <f ca="1">IF(ISERROR($V2155),"",OFFSET('Smelter Look-up'!$D$4,$V2155-4,0)&amp;"")</f>
        <v/>
      </c>
      <c r="F2155" s="236" t="str">
        <f ca="1">IF(ISERROR($V2155),"",OFFSET('Smelter Look-up'!$E$4,$V2155-4,0))</f>
        <v/>
      </c>
      <c r="G2155" s="236" t="str">
        <f ca="1">IF(C2155=$X$4,"Enter smelter details", IF(ISERROR($V2155),"",OFFSET('Smelter Look-up'!$F$4,$V2155-4,0)))</f>
        <v/>
      </c>
      <c r="H2155" s="237" t="str">
        <f ca="1">IF(ISERROR($V2155),"",OFFSET('Smelter Look-up'!$G$4,$V2155-4,0))</f>
        <v/>
      </c>
      <c r="I2155" s="238" t="str">
        <f ca="1">IF(ISERROR($V2155),"",OFFSET('Smelter Look-up'!$H$4,$V2155-4,0))</f>
        <v/>
      </c>
      <c r="J2155" s="238" t="str">
        <f ca="1">IF(ISERROR($V2155),"",OFFSET('Smelter Look-up'!$I$4,$V2155-4,0))</f>
        <v/>
      </c>
      <c r="K2155" s="240"/>
      <c r="L2155" s="240"/>
      <c r="M2155" s="240"/>
      <c r="N2155" s="240"/>
      <c r="O2155" s="240"/>
      <c r="P2155" s="239"/>
      <c r="Q2155" s="241"/>
      <c r="R2155" s="236" t="str">
        <f ca="1">IF(ISERROR($V2155),"",OFFSET('Smelter Look-up'!$C$4,$V2155-4,0)&amp;"")</f>
        <v/>
      </c>
      <c r="S2155" s="250" t="str">
        <f t="shared" ca="1" si="99"/>
        <v/>
      </c>
      <c r="T2155" s="250" t="str">
        <f ca="1">IF(B2155="","",IF(ISERROR(MATCH($J2155,SorP!$B$1:$B$6230,0)),"",INDIRECT("'SorP'!$A$"&amp;MATCH($J2155,SorP!$B$1:$B$6230,0))))</f>
        <v/>
      </c>
      <c r="U2155" s="280"/>
      <c r="V2155" s="281" t="e">
        <f>IF(C2155="",NA(),MATCH($B2155&amp;$C2155,'Smelter Look-up'!$J:$J,0))</f>
        <v>#N/A</v>
      </c>
      <c r="W2155" s="282"/>
      <c r="X2155" s="282">
        <f t="shared" ca="1" si="100"/>
        <v>0</v>
      </c>
      <c r="Y2155" s="282"/>
      <c r="Z2155" s="282"/>
      <c r="AB2155" s="284" t="str">
        <f t="shared" si="101"/>
        <v/>
      </c>
    </row>
    <row r="2156" spans="1:28" s="283" customFormat="1" ht="20.25">
      <c r="A2156" s="235"/>
      <c r="B2156" s="236" t="str">
        <f>IF(LEN(A2156)=0,"",INDEX('Smelter Look-up'!$A:$A,MATCH($A2156,'Smelter Look-up'!$E:$E,0)))</f>
        <v/>
      </c>
      <c r="C2156" s="242" t="str">
        <f>IF(LEN(A2156)=0,"",INDEX('Smelter Look-up'!$C:$C,MATCH($A2156,'Smelter Look-up'!$E:$E,0)))</f>
        <v/>
      </c>
      <c r="D2156" s="236"/>
      <c r="E2156" s="236" t="str">
        <f ca="1">IF(ISERROR($V2156),"",OFFSET('Smelter Look-up'!$D$4,$V2156-4,0)&amp;"")</f>
        <v/>
      </c>
      <c r="F2156" s="236" t="str">
        <f ca="1">IF(ISERROR($V2156),"",OFFSET('Smelter Look-up'!$E$4,$V2156-4,0))</f>
        <v/>
      </c>
      <c r="G2156" s="236" t="str">
        <f ca="1">IF(C2156=$X$4,"Enter smelter details", IF(ISERROR($V2156),"",OFFSET('Smelter Look-up'!$F$4,$V2156-4,0)))</f>
        <v/>
      </c>
      <c r="H2156" s="237" t="str">
        <f ca="1">IF(ISERROR($V2156),"",OFFSET('Smelter Look-up'!$G$4,$V2156-4,0))</f>
        <v/>
      </c>
      <c r="I2156" s="238" t="str">
        <f ca="1">IF(ISERROR($V2156),"",OFFSET('Smelter Look-up'!$H$4,$V2156-4,0))</f>
        <v/>
      </c>
      <c r="J2156" s="238" t="str">
        <f ca="1">IF(ISERROR($V2156),"",OFFSET('Smelter Look-up'!$I$4,$V2156-4,0))</f>
        <v/>
      </c>
      <c r="K2156" s="240"/>
      <c r="L2156" s="240"/>
      <c r="M2156" s="240"/>
      <c r="N2156" s="240"/>
      <c r="O2156" s="240"/>
      <c r="P2156" s="239"/>
      <c r="Q2156" s="241"/>
      <c r="R2156" s="236" t="str">
        <f ca="1">IF(ISERROR($V2156),"",OFFSET('Smelter Look-up'!$C$4,$V2156-4,0)&amp;"")</f>
        <v/>
      </c>
      <c r="S2156" s="250" t="str">
        <f t="shared" ca="1" si="99"/>
        <v/>
      </c>
      <c r="T2156" s="250" t="str">
        <f ca="1">IF(B2156="","",IF(ISERROR(MATCH($J2156,SorP!$B$1:$B$6230,0)),"",INDIRECT("'SorP'!$A$"&amp;MATCH($J2156,SorP!$B$1:$B$6230,0))))</f>
        <v/>
      </c>
      <c r="U2156" s="280"/>
      <c r="V2156" s="281" t="e">
        <f>IF(C2156="",NA(),MATCH($B2156&amp;$C2156,'Smelter Look-up'!$J:$J,0))</f>
        <v>#N/A</v>
      </c>
      <c r="W2156" s="282"/>
      <c r="X2156" s="282">
        <f t="shared" ca="1" si="100"/>
        <v>0</v>
      </c>
      <c r="Y2156" s="282"/>
      <c r="Z2156" s="282"/>
      <c r="AB2156" s="284" t="str">
        <f t="shared" si="101"/>
        <v/>
      </c>
    </row>
    <row r="2157" spans="1:28" s="283" customFormat="1" ht="20.25">
      <c r="A2157" s="235"/>
      <c r="B2157" s="236" t="str">
        <f>IF(LEN(A2157)=0,"",INDEX('Smelter Look-up'!$A:$A,MATCH($A2157,'Smelter Look-up'!$E:$E,0)))</f>
        <v/>
      </c>
      <c r="C2157" s="242" t="str">
        <f>IF(LEN(A2157)=0,"",INDEX('Smelter Look-up'!$C:$C,MATCH($A2157,'Smelter Look-up'!$E:$E,0)))</f>
        <v/>
      </c>
      <c r="D2157" s="236"/>
      <c r="E2157" s="236" t="str">
        <f ca="1">IF(ISERROR($V2157),"",OFFSET('Smelter Look-up'!$D$4,$V2157-4,0)&amp;"")</f>
        <v/>
      </c>
      <c r="F2157" s="236" t="str">
        <f ca="1">IF(ISERROR($V2157),"",OFFSET('Smelter Look-up'!$E$4,$V2157-4,0))</f>
        <v/>
      </c>
      <c r="G2157" s="236" t="str">
        <f ca="1">IF(C2157=$X$4,"Enter smelter details", IF(ISERROR($V2157),"",OFFSET('Smelter Look-up'!$F$4,$V2157-4,0)))</f>
        <v/>
      </c>
      <c r="H2157" s="237" t="str">
        <f ca="1">IF(ISERROR($V2157),"",OFFSET('Smelter Look-up'!$G$4,$V2157-4,0))</f>
        <v/>
      </c>
      <c r="I2157" s="238" t="str">
        <f ca="1">IF(ISERROR($V2157),"",OFFSET('Smelter Look-up'!$H$4,$V2157-4,0))</f>
        <v/>
      </c>
      <c r="J2157" s="238" t="str">
        <f ca="1">IF(ISERROR($V2157),"",OFFSET('Smelter Look-up'!$I$4,$V2157-4,0))</f>
        <v/>
      </c>
      <c r="K2157" s="240"/>
      <c r="L2157" s="240"/>
      <c r="M2157" s="240"/>
      <c r="N2157" s="240"/>
      <c r="O2157" s="240"/>
      <c r="P2157" s="239"/>
      <c r="Q2157" s="241"/>
      <c r="R2157" s="236" t="str">
        <f ca="1">IF(ISERROR($V2157),"",OFFSET('Smelter Look-up'!$C$4,$V2157-4,0)&amp;"")</f>
        <v/>
      </c>
      <c r="S2157" s="250" t="str">
        <f t="shared" ca="1" si="99"/>
        <v/>
      </c>
      <c r="T2157" s="250" t="str">
        <f ca="1">IF(B2157="","",IF(ISERROR(MATCH($J2157,SorP!$B$1:$B$6230,0)),"",INDIRECT("'SorP'!$A$"&amp;MATCH($J2157,SorP!$B$1:$B$6230,0))))</f>
        <v/>
      </c>
      <c r="U2157" s="280"/>
      <c r="V2157" s="281" t="e">
        <f>IF(C2157="",NA(),MATCH($B2157&amp;$C2157,'Smelter Look-up'!$J:$J,0))</f>
        <v>#N/A</v>
      </c>
      <c r="W2157" s="282"/>
      <c r="X2157" s="282">
        <f t="shared" ca="1" si="100"/>
        <v>0</v>
      </c>
      <c r="Y2157" s="282"/>
      <c r="Z2157" s="282"/>
      <c r="AB2157" s="284" t="str">
        <f t="shared" si="101"/>
        <v/>
      </c>
    </row>
    <row r="2158" spans="1:28" s="283" customFormat="1" ht="20.25">
      <c r="A2158" s="235"/>
      <c r="B2158" s="236" t="str">
        <f>IF(LEN(A2158)=0,"",INDEX('Smelter Look-up'!$A:$A,MATCH($A2158,'Smelter Look-up'!$E:$E,0)))</f>
        <v/>
      </c>
      <c r="C2158" s="242" t="str">
        <f>IF(LEN(A2158)=0,"",INDEX('Smelter Look-up'!$C:$C,MATCH($A2158,'Smelter Look-up'!$E:$E,0)))</f>
        <v/>
      </c>
      <c r="D2158" s="236"/>
      <c r="E2158" s="236" t="str">
        <f ca="1">IF(ISERROR($V2158),"",OFFSET('Smelter Look-up'!$D$4,$V2158-4,0)&amp;"")</f>
        <v/>
      </c>
      <c r="F2158" s="236" t="str">
        <f ca="1">IF(ISERROR($V2158),"",OFFSET('Smelter Look-up'!$E$4,$V2158-4,0))</f>
        <v/>
      </c>
      <c r="G2158" s="236" t="str">
        <f ca="1">IF(C2158=$X$4,"Enter smelter details", IF(ISERROR($V2158),"",OFFSET('Smelter Look-up'!$F$4,$V2158-4,0)))</f>
        <v/>
      </c>
      <c r="H2158" s="237" t="str">
        <f ca="1">IF(ISERROR($V2158),"",OFFSET('Smelter Look-up'!$G$4,$V2158-4,0))</f>
        <v/>
      </c>
      <c r="I2158" s="238" t="str">
        <f ca="1">IF(ISERROR($V2158),"",OFFSET('Smelter Look-up'!$H$4,$V2158-4,0))</f>
        <v/>
      </c>
      <c r="J2158" s="238" t="str">
        <f ca="1">IF(ISERROR($V2158),"",OFFSET('Smelter Look-up'!$I$4,$V2158-4,0))</f>
        <v/>
      </c>
      <c r="K2158" s="240"/>
      <c r="L2158" s="240"/>
      <c r="M2158" s="240"/>
      <c r="N2158" s="240"/>
      <c r="O2158" s="240"/>
      <c r="P2158" s="239"/>
      <c r="Q2158" s="241"/>
      <c r="R2158" s="236" t="str">
        <f ca="1">IF(ISERROR($V2158),"",OFFSET('Smelter Look-up'!$C$4,$V2158-4,0)&amp;"")</f>
        <v/>
      </c>
      <c r="S2158" s="250" t="str">
        <f t="shared" ca="1" si="99"/>
        <v/>
      </c>
      <c r="T2158" s="250" t="str">
        <f ca="1">IF(B2158="","",IF(ISERROR(MATCH($J2158,SorP!$B$1:$B$6230,0)),"",INDIRECT("'SorP'!$A$"&amp;MATCH($J2158,SorP!$B$1:$B$6230,0))))</f>
        <v/>
      </c>
      <c r="U2158" s="280"/>
      <c r="V2158" s="281" t="e">
        <f>IF(C2158="",NA(),MATCH($B2158&amp;$C2158,'Smelter Look-up'!$J:$J,0))</f>
        <v>#N/A</v>
      </c>
      <c r="W2158" s="282"/>
      <c r="X2158" s="282">
        <f t="shared" ca="1" si="100"/>
        <v>0</v>
      </c>
      <c r="Y2158" s="282"/>
      <c r="Z2158" s="282"/>
      <c r="AB2158" s="284" t="str">
        <f t="shared" si="101"/>
        <v/>
      </c>
    </row>
    <row r="2159" spans="1:28" s="283" customFormat="1" ht="20.25">
      <c r="A2159" s="235"/>
      <c r="B2159" s="236" t="str">
        <f>IF(LEN(A2159)=0,"",INDEX('Smelter Look-up'!$A:$A,MATCH($A2159,'Smelter Look-up'!$E:$E,0)))</f>
        <v/>
      </c>
      <c r="C2159" s="242" t="str">
        <f>IF(LEN(A2159)=0,"",INDEX('Smelter Look-up'!$C:$C,MATCH($A2159,'Smelter Look-up'!$E:$E,0)))</f>
        <v/>
      </c>
      <c r="D2159" s="236"/>
      <c r="E2159" s="236" t="str">
        <f ca="1">IF(ISERROR($V2159),"",OFFSET('Smelter Look-up'!$D$4,$V2159-4,0)&amp;"")</f>
        <v/>
      </c>
      <c r="F2159" s="236" t="str">
        <f ca="1">IF(ISERROR($V2159),"",OFFSET('Smelter Look-up'!$E$4,$V2159-4,0))</f>
        <v/>
      </c>
      <c r="G2159" s="236" t="str">
        <f ca="1">IF(C2159=$X$4,"Enter smelter details", IF(ISERROR($V2159),"",OFFSET('Smelter Look-up'!$F$4,$V2159-4,0)))</f>
        <v/>
      </c>
      <c r="H2159" s="237" t="str">
        <f ca="1">IF(ISERROR($V2159),"",OFFSET('Smelter Look-up'!$G$4,$V2159-4,0))</f>
        <v/>
      </c>
      <c r="I2159" s="238" t="str">
        <f ca="1">IF(ISERROR($V2159),"",OFFSET('Smelter Look-up'!$H$4,$V2159-4,0))</f>
        <v/>
      </c>
      <c r="J2159" s="238" t="str">
        <f ca="1">IF(ISERROR($V2159),"",OFFSET('Smelter Look-up'!$I$4,$V2159-4,0))</f>
        <v/>
      </c>
      <c r="K2159" s="240"/>
      <c r="L2159" s="240"/>
      <c r="M2159" s="240"/>
      <c r="N2159" s="240"/>
      <c r="O2159" s="240"/>
      <c r="P2159" s="239"/>
      <c r="Q2159" s="241"/>
      <c r="R2159" s="236" t="str">
        <f ca="1">IF(ISERROR($V2159),"",OFFSET('Smelter Look-up'!$C$4,$V2159-4,0)&amp;"")</f>
        <v/>
      </c>
      <c r="S2159" s="250" t="str">
        <f t="shared" ca="1" si="99"/>
        <v/>
      </c>
      <c r="T2159" s="250" t="str">
        <f ca="1">IF(B2159="","",IF(ISERROR(MATCH($J2159,SorP!$B$1:$B$6230,0)),"",INDIRECT("'SorP'!$A$"&amp;MATCH($J2159,SorP!$B$1:$B$6230,0))))</f>
        <v/>
      </c>
      <c r="U2159" s="280"/>
      <c r="V2159" s="281" t="e">
        <f>IF(C2159="",NA(),MATCH($B2159&amp;$C2159,'Smelter Look-up'!$J:$J,0))</f>
        <v>#N/A</v>
      </c>
      <c r="W2159" s="282"/>
      <c r="X2159" s="282">
        <f t="shared" ca="1" si="100"/>
        <v>0</v>
      </c>
      <c r="Y2159" s="282"/>
      <c r="Z2159" s="282"/>
      <c r="AB2159" s="284" t="str">
        <f t="shared" si="101"/>
        <v/>
      </c>
    </row>
    <row r="2160" spans="1:28" s="283" customFormat="1" ht="20.25">
      <c r="A2160" s="235"/>
      <c r="B2160" s="236" t="str">
        <f>IF(LEN(A2160)=0,"",INDEX('Smelter Look-up'!$A:$A,MATCH($A2160,'Smelter Look-up'!$E:$E,0)))</f>
        <v/>
      </c>
      <c r="C2160" s="242" t="str">
        <f>IF(LEN(A2160)=0,"",INDEX('Smelter Look-up'!$C:$C,MATCH($A2160,'Smelter Look-up'!$E:$E,0)))</f>
        <v/>
      </c>
      <c r="D2160" s="236"/>
      <c r="E2160" s="236" t="str">
        <f ca="1">IF(ISERROR($V2160),"",OFFSET('Smelter Look-up'!$D$4,$V2160-4,0)&amp;"")</f>
        <v/>
      </c>
      <c r="F2160" s="236" t="str">
        <f ca="1">IF(ISERROR($V2160),"",OFFSET('Smelter Look-up'!$E$4,$V2160-4,0))</f>
        <v/>
      </c>
      <c r="G2160" s="236" t="str">
        <f ca="1">IF(C2160=$X$4,"Enter smelter details", IF(ISERROR($V2160),"",OFFSET('Smelter Look-up'!$F$4,$V2160-4,0)))</f>
        <v/>
      </c>
      <c r="H2160" s="237" t="str">
        <f ca="1">IF(ISERROR($V2160),"",OFFSET('Smelter Look-up'!$G$4,$V2160-4,0))</f>
        <v/>
      </c>
      <c r="I2160" s="238" t="str">
        <f ca="1">IF(ISERROR($V2160),"",OFFSET('Smelter Look-up'!$H$4,$V2160-4,0))</f>
        <v/>
      </c>
      <c r="J2160" s="238" t="str">
        <f ca="1">IF(ISERROR($V2160),"",OFFSET('Smelter Look-up'!$I$4,$V2160-4,0))</f>
        <v/>
      </c>
      <c r="K2160" s="240"/>
      <c r="L2160" s="240"/>
      <c r="M2160" s="240"/>
      <c r="N2160" s="240"/>
      <c r="O2160" s="240"/>
      <c r="P2160" s="239"/>
      <c r="Q2160" s="241"/>
      <c r="R2160" s="236" t="str">
        <f ca="1">IF(ISERROR($V2160),"",OFFSET('Smelter Look-up'!$C$4,$V2160-4,0)&amp;"")</f>
        <v/>
      </c>
      <c r="S2160" s="250" t="str">
        <f t="shared" ca="1" si="99"/>
        <v/>
      </c>
      <c r="T2160" s="250" t="str">
        <f ca="1">IF(B2160="","",IF(ISERROR(MATCH($J2160,SorP!$B$1:$B$6230,0)),"",INDIRECT("'SorP'!$A$"&amp;MATCH($J2160,SorP!$B$1:$B$6230,0))))</f>
        <v/>
      </c>
      <c r="U2160" s="280"/>
      <c r="V2160" s="281" t="e">
        <f>IF(C2160="",NA(),MATCH($B2160&amp;$C2160,'Smelter Look-up'!$J:$J,0))</f>
        <v>#N/A</v>
      </c>
      <c r="W2160" s="282"/>
      <c r="X2160" s="282">
        <f t="shared" ca="1" si="100"/>
        <v>0</v>
      </c>
      <c r="Y2160" s="282"/>
      <c r="Z2160" s="282"/>
      <c r="AB2160" s="284" t="str">
        <f t="shared" si="101"/>
        <v/>
      </c>
    </row>
    <row r="2161" spans="1:28" s="283" customFormat="1" ht="20.25">
      <c r="A2161" s="235"/>
      <c r="B2161" s="236" t="str">
        <f>IF(LEN(A2161)=0,"",INDEX('Smelter Look-up'!$A:$A,MATCH($A2161,'Smelter Look-up'!$E:$E,0)))</f>
        <v/>
      </c>
      <c r="C2161" s="242" t="str">
        <f>IF(LEN(A2161)=0,"",INDEX('Smelter Look-up'!$C:$C,MATCH($A2161,'Smelter Look-up'!$E:$E,0)))</f>
        <v/>
      </c>
      <c r="D2161" s="236"/>
      <c r="E2161" s="236" t="str">
        <f ca="1">IF(ISERROR($V2161),"",OFFSET('Smelter Look-up'!$D$4,$V2161-4,0)&amp;"")</f>
        <v/>
      </c>
      <c r="F2161" s="236" t="str">
        <f ca="1">IF(ISERROR($V2161),"",OFFSET('Smelter Look-up'!$E$4,$V2161-4,0))</f>
        <v/>
      </c>
      <c r="G2161" s="236" t="str">
        <f ca="1">IF(C2161=$X$4,"Enter smelter details", IF(ISERROR($V2161),"",OFFSET('Smelter Look-up'!$F$4,$V2161-4,0)))</f>
        <v/>
      </c>
      <c r="H2161" s="237" t="str">
        <f ca="1">IF(ISERROR($V2161),"",OFFSET('Smelter Look-up'!$G$4,$V2161-4,0))</f>
        <v/>
      </c>
      <c r="I2161" s="238" t="str">
        <f ca="1">IF(ISERROR($V2161),"",OFFSET('Smelter Look-up'!$H$4,$V2161-4,0))</f>
        <v/>
      </c>
      <c r="J2161" s="238" t="str">
        <f ca="1">IF(ISERROR($V2161),"",OFFSET('Smelter Look-up'!$I$4,$V2161-4,0))</f>
        <v/>
      </c>
      <c r="K2161" s="240"/>
      <c r="L2161" s="240"/>
      <c r="M2161" s="240"/>
      <c r="N2161" s="240"/>
      <c r="O2161" s="240"/>
      <c r="P2161" s="239"/>
      <c r="Q2161" s="241"/>
      <c r="R2161" s="236" t="str">
        <f ca="1">IF(ISERROR($V2161),"",OFFSET('Smelter Look-up'!$C$4,$V2161-4,0)&amp;"")</f>
        <v/>
      </c>
      <c r="S2161" s="250" t="str">
        <f t="shared" ca="1" si="99"/>
        <v/>
      </c>
      <c r="T2161" s="250" t="str">
        <f ca="1">IF(B2161="","",IF(ISERROR(MATCH($J2161,SorP!$B$1:$B$6230,0)),"",INDIRECT("'SorP'!$A$"&amp;MATCH($J2161,SorP!$B$1:$B$6230,0))))</f>
        <v/>
      </c>
      <c r="U2161" s="280"/>
      <c r="V2161" s="281" t="e">
        <f>IF(C2161="",NA(),MATCH($B2161&amp;$C2161,'Smelter Look-up'!$J:$J,0))</f>
        <v>#N/A</v>
      </c>
      <c r="W2161" s="282"/>
      <c r="X2161" s="282">
        <f t="shared" ca="1" si="100"/>
        <v>0</v>
      </c>
      <c r="Y2161" s="282"/>
      <c r="Z2161" s="282"/>
      <c r="AB2161" s="284" t="str">
        <f t="shared" si="101"/>
        <v/>
      </c>
    </row>
    <row r="2162" spans="1:28" s="283" customFormat="1" ht="20.25">
      <c r="A2162" s="235"/>
      <c r="B2162" s="236" t="str">
        <f>IF(LEN(A2162)=0,"",INDEX('Smelter Look-up'!$A:$A,MATCH($A2162,'Smelter Look-up'!$E:$E,0)))</f>
        <v/>
      </c>
      <c r="C2162" s="242" t="str">
        <f>IF(LEN(A2162)=0,"",INDEX('Smelter Look-up'!$C:$C,MATCH($A2162,'Smelter Look-up'!$E:$E,0)))</f>
        <v/>
      </c>
      <c r="D2162" s="236"/>
      <c r="E2162" s="236" t="str">
        <f ca="1">IF(ISERROR($V2162),"",OFFSET('Smelter Look-up'!$D$4,$V2162-4,0)&amp;"")</f>
        <v/>
      </c>
      <c r="F2162" s="236" t="str">
        <f ca="1">IF(ISERROR($V2162),"",OFFSET('Smelter Look-up'!$E$4,$V2162-4,0))</f>
        <v/>
      </c>
      <c r="G2162" s="236" t="str">
        <f ca="1">IF(C2162=$X$4,"Enter smelter details", IF(ISERROR($V2162),"",OFFSET('Smelter Look-up'!$F$4,$V2162-4,0)))</f>
        <v/>
      </c>
      <c r="H2162" s="237" t="str">
        <f ca="1">IF(ISERROR($V2162),"",OFFSET('Smelter Look-up'!$G$4,$V2162-4,0))</f>
        <v/>
      </c>
      <c r="I2162" s="238" t="str">
        <f ca="1">IF(ISERROR($V2162),"",OFFSET('Smelter Look-up'!$H$4,$V2162-4,0))</f>
        <v/>
      </c>
      <c r="J2162" s="238" t="str">
        <f ca="1">IF(ISERROR($V2162),"",OFFSET('Smelter Look-up'!$I$4,$V2162-4,0))</f>
        <v/>
      </c>
      <c r="K2162" s="240"/>
      <c r="L2162" s="240"/>
      <c r="M2162" s="240"/>
      <c r="N2162" s="240"/>
      <c r="O2162" s="240"/>
      <c r="P2162" s="239"/>
      <c r="Q2162" s="241"/>
      <c r="R2162" s="236" t="str">
        <f ca="1">IF(ISERROR($V2162),"",OFFSET('Smelter Look-up'!$C$4,$V2162-4,0)&amp;"")</f>
        <v/>
      </c>
      <c r="S2162" s="250" t="str">
        <f t="shared" ca="1" si="99"/>
        <v/>
      </c>
      <c r="T2162" s="250" t="str">
        <f ca="1">IF(B2162="","",IF(ISERROR(MATCH($J2162,SorP!$B$1:$B$6230,0)),"",INDIRECT("'SorP'!$A$"&amp;MATCH($J2162,SorP!$B$1:$B$6230,0))))</f>
        <v/>
      </c>
      <c r="U2162" s="280"/>
      <c r="V2162" s="281" t="e">
        <f>IF(C2162="",NA(),MATCH($B2162&amp;$C2162,'Smelter Look-up'!$J:$J,0))</f>
        <v>#N/A</v>
      </c>
      <c r="W2162" s="282"/>
      <c r="X2162" s="282">
        <f t="shared" ca="1" si="100"/>
        <v>0</v>
      </c>
      <c r="Y2162" s="282"/>
      <c r="Z2162" s="282"/>
      <c r="AB2162" s="284" t="str">
        <f t="shared" si="101"/>
        <v/>
      </c>
    </row>
    <row r="2163" spans="1:28" s="283" customFormat="1" ht="20.25">
      <c r="A2163" s="235"/>
      <c r="B2163" s="236" t="str">
        <f>IF(LEN(A2163)=0,"",INDEX('Smelter Look-up'!$A:$A,MATCH($A2163,'Smelter Look-up'!$E:$E,0)))</f>
        <v/>
      </c>
      <c r="C2163" s="242" t="str">
        <f>IF(LEN(A2163)=0,"",INDEX('Smelter Look-up'!$C:$C,MATCH($A2163,'Smelter Look-up'!$E:$E,0)))</f>
        <v/>
      </c>
      <c r="D2163" s="236"/>
      <c r="E2163" s="236" t="str">
        <f ca="1">IF(ISERROR($V2163),"",OFFSET('Smelter Look-up'!$D$4,$V2163-4,0)&amp;"")</f>
        <v/>
      </c>
      <c r="F2163" s="236" t="str">
        <f ca="1">IF(ISERROR($V2163),"",OFFSET('Smelter Look-up'!$E$4,$V2163-4,0))</f>
        <v/>
      </c>
      <c r="G2163" s="236" t="str">
        <f ca="1">IF(C2163=$X$4,"Enter smelter details", IF(ISERROR($V2163),"",OFFSET('Smelter Look-up'!$F$4,$V2163-4,0)))</f>
        <v/>
      </c>
      <c r="H2163" s="237" t="str">
        <f ca="1">IF(ISERROR($V2163),"",OFFSET('Smelter Look-up'!$G$4,$V2163-4,0))</f>
        <v/>
      </c>
      <c r="I2163" s="238" t="str">
        <f ca="1">IF(ISERROR($V2163),"",OFFSET('Smelter Look-up'!$H$4,$V2163-4,0))</f>
        <v/>
      </c>
      <c r="J2163" s="238" t="str">
        <f ca="1">IF(ISERROR($V2163),"",OFFSET('Smelter Look-up'!$I$4,$V2163-4,0))</f>
        <v/>
      </c>
      <c r="K2163" s="240"/>
      <c r="L2163" s="240"/>
      <c r="M2163" s="240"/>
      <c r="N2163" s="240"/>
      <c r="O2163" s="240"/>
      <c r="P2163" s="239"/>
      <c r="Q2163" s="241"/>
      <c r="R2163" s="236" t="str">
        <f ca="1">IF(ISERROR($V2163),"",OFFSET('Smelter Look-up'!$C$4,$V2163-4,0)&amp;"")</f>
        <v/>
      </c>
      <c r="S2163" s="250" t="str">
        <f t="shared" ca="1" si="99"/>
        <v/>
      </c>
      <c r="T2163" s="250" t="str">
        <f ca="1">IF(B2163="","",IF(ISERROR(MATCH($J2163,SorP!$B$1:$B$6230,0)),"",INDIRECT("'SorP'!$A$"&amp;MATCH($J2163,SorP!$B$1:$B$6230,0))))</f>
        <v/>
      </c>
      <c r="U2163" s="280"/>
      <c r="V2163" s="281" t="e">
        <f>IF(C2163="",NA(),MATCH($B2163&amp;$C2163,'Smelter Look-up'!$J:$J,0))</f>
        <v>#N/A</v>
      </c>
      <c r="W2163" s="282"/>
      <c r="X2163" s="282">
        <f t="shared" ca="1" si="100"/>
        <v>0</v>
      </c>
      <c r="Y2163" s="282"/>
      <c r="Z2163" s="282"/>
      <c r="AB2163" s="284" t="str">
        <f t="shared" si="101"/>
        <v/>
      </c>
    </row>
    <row r="2164" spans="1:28" s="283" customFormat="1" ht="20.25">
      <c r="A2164" s="235"/>
      <c r="B2164" s="236" t="str">
        <f>IF(LEN(A2164)=0,"",INDEX('Smelter Look-up'!$A:$A,MATCH($A2164,'Smelter Look-up'!$E:$E,0)))</f>
        <v/>
      </c>
      <c r="C2164" s="242" t="str">
        <f>IF(LEN(A2164)=0,"",INDEX('Smelter Look-up'!$C:$C,MATCH($A2164,'Smelter Look-up'!$E:$E,0)))</f>
        <v/>
      </c>
      <c r="D2164" s="236"/>
      <c r="E2164" s="236" t="str">
        <f ca="1">IF(ISERROR($V2164),"",OFFSET('Smelter Look-up'!$D$4,$V2164-4,0)&amp;"")</f>
        <v/>
      </c>
      <c r="F2164" s="236" t="str">
        <f ca="1">IF(ISERROR($V2164),"",OFFSET('Smelter Look-up'!$E$4,$V2164-4,0))</f>
        <v/>
      </c>
      <c r="G2164" s="236" t="str">
        <f ca="1">IF(C2164=$X$4,"Enter smelter details", IF(ISERROR($V2164),"",OFFSET('Smelter Look-up'!$F$4,$V2164-4,0)))</f>
        <v/>
      </c>
      <c r="H2164" s="237" t="str">
        <f ca="1">IF(ISERROR($V2164),"",OFFSET('Smelter Look-up'!$G$4,$V2164-4,0))</f>
        <v/>
      </c>
      <c r="I2164" s="238" t="str">
        <f ca="1">IF(ISERROR($V2164),"",OFFSET('Smelter Look-up'!$H$4,$V2164-4,0))</f>
        <v/>
      </c>
      <c r="J2164" s="238" t="str">
        <f ca="1">IF(ISERROR($V2164),"",OFFSET('Smelter Look-up'!$I$4,$V2164-4,0))</f>
        <v/>
      </c>
      <c r="K2164" s="240"/>
      <c r="L2164" s="240"/>
      <c r="M2164" s="240"/>
      <c r="N2164" s="240"/>
      <c r="O2164" s="240"/>
      <c r="P2164" s="239"/>
      <c r="Q2164" s="241"/>
      <c r="R2164" s="236" t="str">
        <f ca="1">IF(ISERROR($V2164),"",OFFSET('Smelter Look-up'!$C$4,$V2164-4,0)&amp;"")</f>
        <v/>
      </c>
      <c r="S2164" s="250" t="str">
        <f t="shared" ca="1" si="99"/>
        <v/>
      </c>
      <c r="T2164" s="250" t="str">
        <f ca="1">IF(B2164="","",IF(ISERROR(MATCH($J2164,SorP!$B$1:$B$6230,0)),"",INDIRECT("'SorP'!$A$"&amp;MATCH($J2164,SorP!$B$1:$B$6230,0))))</f>
        <v/>
      </c>
      <c r="U2164" s="280"/>
      <c r="V2164" s="281" t="e">
        <f>IF(C2164="",NA(),MATCH($B2164&amp;$C2164,'Smelter Look-up'!$J:$J,0))</f>
        <v>#N/A</v>
      </c>
      <c r="W2164" s="282"/>
      <c r="X2164" s="282">
        <f t="shared" ca="1" si="100"/>
        <v>0</v>
      </c>
      <c r="Y2164" s="282"/>
      <c r="Z2164" s="282"/>
      <c r="AB2164" s="284" t="str">
        <f t="shared" si="101"/>
        <v/>
      </c>
    </row>
    <row r="2165" spans="1:28" s="283" customFormat="1" ht="20.25">
      <c r="A2165" s="235"/>
      <c r="B2165" s="236" t="str">
        <f>IF(LEN(A2165)=0,"",INDEX('Smelter Look-up'!$A:$A,MATCH($A2165,'Smelter Look-up'!$E:$E,0)))</f>
        <v/>
      </c>
      <c r="C2165" s="242" t="str">
        <f>IF(LEN(A2165)=0,"",INDEX('Smelter Look-up'!$C:$C,MATCH($A2165,'Smelter Look-up'!$E:$E,0)))</f>
        <v/>
      </c>
      <c r="D2165" s="236"/>
      <c r="E2165" s="236" t="str">
        <f ca="1">IF(ISERROR($V2165),"",OFFSET('Smelter Look-up'!$D$4,$V2165-4,0)&amp;"")</f>
        <v/>
      </c>
      <c r="F2165" s="236" t="str">
        <f ca="1">IF(ISERROR($V2165),"",OFFSET('Smelter Look-up'!$E$4,$V2165-4,0))</f>
        <v/>
      </c>
      <c r="G2165" s="236" t="str">
        <f ca="1">IF(C2165=$X$4,"Enter smelter details", IF(ISERROR($V2165),"",OFFSET('Smelter Look-up'!$F$4,$V2165-4,0)))</f>
        <v/>
      </c>
      <c r="H2165" s="237" t="str">
        <f ca="1">IF(ISERROR($V2165),"",OFFSET('Smelter Look-up'!$G$4,$V2165-4,0))</f>
        <v/>
      </c>
      <c r="I2165" s="238" t="str">
        <f ca="1">IF(ISERROR($V2165),"",OFFSET('Smelter Look-up'!$H$4,$V2165-4,0))</f>
        <v/>
      </c>
      <c r="J2165" s="238" t="str">
        <f ca="1">IF(ISERROR($V2165),"",OFFSET('Smelter Look-up'!$I$4,$V2165-4,0))</f>
        <v/>
      </c>
      <c r="K2165" s="240"/>
      <c r="L2165" s="240"/>
      <c r="M2165" s="240"/>
      <c r="N2165" s="240"/>
      <c r="O2165" s="240"/>
      <c r="P2165" s="239"/>
      <c r="Q2165" s="241"/>
      <c r="R2165" s="236" t="str">
        <f ca="1">IF(ISERROR($V2165),"",OFFSET('Smelter Look-up'!$C$4,$V2165-4,0)&amp;"")</f>
        <v/>
      </c>
      <c r="S2165" s="250" t="str">
        <f t="shared" ca="1" si="99"/>
        <v/>
      </c>
      <c r="T2165" s="250" t="str">
        <f ca="1">IF(B2165="","",IF(ISERROR(MATCH($J2165,SorP!$B$1:$B$6230,0)),"",INDIRECT("'SorP'!$A$"&amp;MATCH($J2165,SorP!$B$1:$B$6230,0))))</f>
        <v/>
      </c>
      <c r="U2165" s="280"/>
      <c r="V2165" s="281" t="e">
        <f>IF(C2165="",NA(),MATCH($B2165&amp;$C2165,'Smelter Look-up'!$J:$J,0))</f>
        <v>#N/A</v>
      </c>
      <c r="W2165" s="282"/>
      <c r="X2165" s="282">
        <f t="shared" ca="1" si="100"/>
        <v>0</v>
      </c>
      <c r="Y2165" s="282"/>
      <c r="Z2165" s="282"/>
      <c r="AB2165" s="284" t="str">
        <f t="shared" si="101"/>
        <v/>
      </c>
    </row>
    <row r="2166" spans="1:28" s="283" customFormat="1" ht="20.25">
      <c r="A2166" s="235"/>
      <c r="B2166" s="236" t="str">
        <f>IF(LEN(A2166)=0,"",INDEX('Smelter Look-up'!$A:$A,MATCH($A2166,'Smelter Look-up'!$E:$E,0)))</f>
        <v/>
      </c>
      <c r="C2166" s="242" t="str">
        <f>IF(LEN(A2166)=0,"",INDEX('Smelter Look-up'!$C:$C,MATCH($A2166,'Smelter Look-up'!$E:$E,0)))</f>
        <v/>
      </c>
      <c r="D2166" s="236"/>
      <c r="E2166" s="236" t="str">
        <f ca="1">IF(ISERROR($V2166),"",OFFSET('Smelter Look-up'!$D$4,$V2166-4,0)&amp;"")</f>
        <v/>
      </c>
      <c r="F2166" s="236" t="str">
        <f ca="1">IF(ISERROR($V2166),"",OFFSET('Smelter Look-up'!$E$4,$V2166-4,0))</f>
        <v/>
      </c>
      <c r="G2166" s="236" t="str">
        <f ca="1">IF(C2166=$X$4,"Enter smelter details", IF(ISERROR($V2166),"",OFFSET('Smelter Look-up'!$F$4,$V2166-4,0)))</f>
        <v/>
      </c>
      <c r="H2166" s="237" t="str">
        <f ca="1">IF(ISERROR($V2166),"",OFFSET('Smelter Look-up'!$G$4,$V2166-4,0))</f>
        <v/>
      </c>
      <c r="I2166" s="238" t="str">
        <f ca="1">IF(ISERROR($V2166),"",OFFSET('Smelter Look-up'!$H$4,$V2166-4,0))</f>
        <v/>
      </c>
      <c r="J2166" s="238" t="str">
        <f ca="1">IF(ISERROR($V2166),"",OFFSET('Smelter Look-up'!$I$4,$V2166-4,0))</f>
        <v/>
      </c>
      <c r="K2166" s="240"/>
      <c r="L2166" s="240"/>
      <c r="M2166" s="240"/>
      <c r="N2166" s="240"/>
      <c r="O2166" s="240"/>
      <c r="P2166" s="239"/>
      <c r="Q2166" s="241"/>
      <c r="R2166" s="236" t="str">
        <f ca="1">IF(ISERROR($V2166),"",OFFSET('Smelter Look-up'!$C$4,$V2166-4,0)&amp;"")</f>
        <v/>
      </c>
      <c r="S2166" s="250" t="str">
        <f t="shared" ca="1" si="99"/>
        <v/>
      </c>
      <c r="T2166" s="250" t="str">
        <f ca="1">IF(B2166="","",IF(ISERROR(MATCH($J2166,SorP!$B$1:$B$6230,0)),"",INDIRECT("'SorP'!$A$"&amp;MATCH($J2166,SorP!$B$1:$B$6230,0))))</f>
        <v/>
      </c>
      <c r="U2166" s="280"/>
      <c r="V2166" s="281" t="e">
        <f>IF(C2166="",NA(),MATCH($B2166&amp;$C2166,'Smelter Look-up'!$J:$J,0))</f>
        <v>#N/A</v>
      </c>
      <c r="W2166" s="282"/>
      <c r="X2166" s="282">
        <f t="shared" ca="1" si="100"/>
        <v>0</v>
      </c>
      <c r="Y2166" s="282"/>
      <c r="Z2166" s="282"/>
      <c r="AB2166" s="284" t="str">
        <f t="shared" si="101"/>
        <v/>
      </c>
    </row>
    <row r="2167" spans="1:28" s="283" customFormat="1" ht="20.25">
      <c r="A2167" s="235"/>
      <c r="B2167" s="236" t="str">
        <f>IF(LEN(A2167)=0,"",INDEX('Smelter Look-up'!$A:$A,MATCH($A2167,'Smelter Look-up'!$E:$E,0)))</f>
        <v/>
      </c>
      <c r="C2167" s="242" t="str">
        <f>IF(LEN(A2167)=0,"",INDEX('Smelter Look-up'!$C:$C,MATCH($A2167,'Smelter Look-up'!$E:$E,0)))</f>
        <v/>
      </c>
      <c r="D2167" s="236"/>
      <c r="E2167" s="236" t="str">
        <f ca="1">IF(ISERROR($V2167),"",OFFSET('Smelter Look-up'!$D$4,$V2167-4,0)&amp;"")</f>
        <v/>
      </c>
      <c r="F2167" s="236" t="str">
        <f ca="1">IF(ISERROR($V2167),"",OFFSET('Smelter Look-up'!$E$4,$V2167-4,0))</f>
        <v/>
      </c>
      <c r="G2167" s="236" t="str">
        <f ca="1">IF(C2167=$X$4,"Enter smelter details", IF(ISERROR($V2167),"",OFFSET('Smelter Look-up'!$F$4,$V2167-4,0)))</f>
        <v/>
      </c>
      <c r="H2167" s="237" t="str">
        <f ca="1">IF(ISERROR($V2167),"",OFFSET('Smelter Look-up'!$G$4,$V2167-4,0))</f>
        <v/>
      </c>
      <c r="I2167" s="238" t="str">
        <f ca="1">IF(ISERROR($V2167),"",OFFSET('Smelter Look-up'!$H$4,$V2167-4,0))</f>
        <v/>
      </c>
      <c r="J2167" s="238" t="str">
        <f ca="1">IF(ISERROR($V2167),"",OFFSET('Smelter Look-up'!$I$4,$V2167-4,0))</f>
        <v/>
      </c>
      <c r="K2167" s="240"/>
      <c r="L2167" s="240"/>
      <c r="M2167" s="240"/>
      <c r="N2167" s="240"/>
      <c r="O2167" s="240"/>
      <c r="P2167" s="239"/>
      <c r="Q2167" s="241"/>
      <c r="R2167" s="236" t="str">
        <f ca="1">IF(ISERROR($V2167),"",OFFSET('Smelter Look-up'!$C$4,$V2167-4,0)&amp;"")</f>
        <v/>
      </c>
      <c r="S2167" s="250" t="str">
        <f t="shared" ca="1" si="99"/>
        <v/>
      </c>
      <c r="T2167" s="250" t="str">
        <f ca="1">IF(B2167="","",IF(ISERROR(MATCH($J2167,SorP!$B$1:$B$6230,0)),"",INDIRECT("'SorP'!$A$"&amp;MATCH($J2167,SorP!$B$1:$B$6230,0))))</f>
        <v/>
      </c>
      <c r="U2167" s="280"/>
      <c r="V2167" s="281" t="e">
        <f>IF(C2167="",NA(),MATCH($B2167&amp;$C2167,'Smelter Look-up'!$J:$J,0))</f>
        <v>#N/A</v>
      </c>
      <c r="W2167" s="282"/>
      <c r="X2167" s="282">
        <f t="shared" ca="1" si="100"/>
        <v>0</v>
      </c>
      <c r="Y2167" s="282"/>
      <c r="Z2167" s="282"/>
      <c r="AB2167" s="284" t="str">
        <f t="shared" si="101"/>
        <v/>
      </c>
    </row>
    <row r="2168" spans="1:28" s="283" customFormat="1" ht="20.25">
      <c r="A2168" s="235"/>
      <c r="B2168" s="236" t="str">
        <f>IF(LEN(A2168)=0,"",INDEX('Smelter Look-up'!$A:$A,MATCH($A2168,'Smelter Look-up'!$E:$E,0)))</f>
        <v/>
      </c>
      <c r="C2168" s="242" t="str">
        <f>IF(LEN(A2168)=0,"",INDEX('Smelter Look-up'!$C:$C,MATCH($A2168,'Smelter Look-up'!$E:$E,0)))</f>
        <v/>
      </c>
      <c r="D2168" s="236"/>
      <c r="E2168" s="236" t="str">
        <f ca="1">IF(ISERROR($V2168),"",OFFSET('Smelter Look-up'!$D$4,$V2168-4,0)&amp;"")</f>
        <v/>
      </c>
      <c r="F2168" s="236" t="str">
        <f ca="1">IF(ISERROR($V2168),"",OFFSET('Smelter Look-up'!$E$4,$V2168-4,0))</f>
        <v/>
      </c>
      <c r="G2168" s="236" t="str">
        <f ca="1">IF(C2168=$X$4,"Enter smelter details", IF(ISERROR($V2168),"",OFFSET('Smelter Look-up'!$F$4,$V2168-4,0)))</f>
        <v/>
      </c>
      <c r="H2168" s="237" t="str">
        <f ca="1">IF(ISERROR($V2168),"",OFFSET('Smelter Look-up'!$G$4,$V2168-4,0))</f>
        <v/>
      </c>
      <c r="I2168" s="238" t="str">
        <f ca="1">IF(ISERROR($V2168),"",OFFSET('Smelter Look-up'!$H$4,$V2168-4,0))</f>
        <v/>
      </c>
      <c r="J2168" s="238" t="str">
        <f ca="1">IF(ISERROR($V2168),"",OFFSET('Smelter Look-up'!$I$4,$V2168-4,0))</f>
        <v/>
      </c>
      <c r="K2168" s="240"/>
      <c r="L2168" s="240"/>
      <c r="M2168" s="240"/>
      <c r="N2168" s="240"/>
      <c r="O2168" s="240"/>
      <c r="P2168" s="239"/>
      <c r="Q2168" s="241"/>
      <c r="R2168" s="236" t="str">
        <f ca="1">IF(ISERROR($V2168),"",OFFSET('Smelter Look-up'!$C$4,$V2168-4,0)&amp;"")</f>
        <v/>
      </c>
      <c r="S2168" s="250" t="str">
        <f t="shared" ca="1" si="99"/>
        <v/>
      </c>
      <c r="T2168" s="250" t="str">
        <f ca="1">IF(B2168="","",IF(ISERROR(MATCH($J2168,SorP!$B$1:$B$6230,0)),"",INDIRECT("'SorP'!$A$"&amp;MATCH($J2168,SorP!$B$1:$B$6230,0))))</f>
        <v/>
      </c>
      <c r="U2168" s="280"/>
      <c r="V2168" s="281" t="e">
        <f>IF(C2168="",NA(),MATCH($B2168&amp;$C2168,'Smelter Look-up'!$J:$J,0))</f>
        <v>#N/A</v>
      </c>
      <c r="W2168" s="282"/>
      <c r="X2168" s="282">
        <f t="shared" ca="1" si="100"/>
        <v>0</v>
      </c>
      <c r="Y2168" s="282"/>
      <c r="Z2168" s="282"/>
      <c r="AB2168" s="284" t="str">
        <f t="shared" si="101"/>
        <v/>
      </c>
    </row>
    <row r="2169" spans="1:28" s="283" customFormat="1" ht="20.25">
      <c r="A2169" s="235"/>
      <c r="B2169" s="236" t="str">
        <f>IF(LEN(A2169)=0,"",INDEX('Smelter Look-up'!$A:$A,MATCH($A2169,'Smelter Look-up'!$E:$E,0)))</f>
        <v/>
      </c>
      <c r="C2169" s="242" t="str">
        <f>IF(LEN(A2169)=0,"",INDEX('Smelter Look-up'!$C:$C,MATCH($A2169,'Smelter Look-up'!$E:$E,0)))</f>
        <v/>
      </c>
      <c r="D2169" s="236"/>
      <c r="E2169" s="236" t="str">
        <f ca="1">IF(ISERROR($V2169),"",OFFSET('Smelter Look-up'!$D$4,$V2169-4,0)&amp;"")</f>
        <v/>
      </c>
      <c r="F2169" s="236" t="str">
        <f ca="1">IF(ISERROR($V2169),"",OFFSET('Smelter Look-up'!$E$4,$V2169-4,0))</f>
        <v/>
      </c>
      <c r="G2169" s="236" t="str">
        <f ca="1">IF(C2169=$X$4,"Enter smelter details", IF(ISERROR($V2169),"",OFFSET('Smelter Look-up'!$F$4,$V2169-4,0)))</f>
        <v/>
      </c>
      <c r="H2169" s="237" t="str">
        <f ca="1">IF(ISERROR($V2169),"",OFFSET('Smelter Look-up'!$G$4,$V2169-4,0))</f>
        <v/>
      </c>
      <c r="I2169" s="238" t="str">
        <f ca="1">IF(ISERROR($V2169),"",OFFSET('Smelter Look-up'!$H$4,$V2169-4,0))</f>
        <v/>
      </c>
      <c r="J2169" s="238" t="str">
        <f ca="1">IF(ISERROR($V2169),"",OFFSET('Smelter Look-up'!$I$4,$V2169-4,0))</f>
        <v/>
      </c>
      <c r="K2169" s="240"/>
      <c r="L2169" s="240"/>
      <c r="M2169" s="240"/>
      <c r="N2169" s="240"/>
      <c r="O2169" s="240"/>
      <c r="P2169" s="239"/>
      <c r="Q2169" s="241"/>
      <c r="R2169" s="236" t="str">
        <f ca="1">IF(ISERROR($V2169),"",OFFSET('Smelter Look-up'!$C$4,$V2169-4,0)&amp;"")</f>
        <v/>
      </c>
      <c r="S2169" s="250" t="str">
        <f t="shared" ca="1" si="99"/>
        <v/>
      </c>
      <c r="T2169" s="250" t="str">
        <f ca="1">IF(B2169="","",IF(ISERROR(MATCH($J2169,SorP!$B$1:$B$6230,0)),"",INDIRECT("'SorP'!$A$"&amp;MATCH($J2169,SorP!$B$1:$B$6230,0))))</f>
        <v/>
      </c>
      <c r="U2169" s="280"/>
      <c r="V2169" s="281" t="e">
        <f>IF(C2169="",NA(),MATCH($B2169&amp;$C2169,'Smelter Look-up'!$J:$J,0))</f>
        <v>#N/A</v>
      </c>
      <c r="W2169" s="282"/>
      <c r="X2169" s="282">
        <f t="shared" ca="1" si="100"/>
        <v>0</v>
      </c>
      <c r="Y2169" s="282"/>
      <c r="Z2169" s="282"/>
      <c r="AB2169" s="284" t="str">
        <f t="shared" si="101"/>
        <v/>
      </c>
    </row>
    <row r="2170" spans="1:28" s="283" customFormat="1" ht="20.25">
      <c r="A2170" s="235"/>
      <c r="B2170" s="236" t="str">
        <f>IF(LEN(A2170)=0,"",INDEX('Smelter Look-up'!$A:$A,MATCH($A2170,'Smelter Look-up'!$E:$E,0)))</f>
        <v/>
      </c>
      <c r="C2170" s="242" t="str">
        <f>IF(LEN(A2170)=0,"",INDEX('Smelter Look-up'!$C:$C,MATCH($A2170,'Smelter Look-up'!$E:$E,0)))</f>
        <v/>
      </c>
      <c r="D2170" s="236"/>
      <c r="E2170" s="236" t="str">
        <f ca="1">IF(ISERROR($V2170),"",OFFSET('Smelter Look-up'!$D$4,$V2170-4,0)&amp;"")</f>
        <v/>
      </c>
      <c r="F2170" s="236" t="str">
        <f ca="1">IF(ISERROR($V2170),"",OFFSET('Smelter Look-up'!$E$4,$V2170-4,0))</f>
        <v/>
      </c>
      <c r="G2170" s="236" t="str">
        <f ca="1">IF(C2170=$X$4,"Enter smelter details", IF(ISERROR($V2170),"",OFFSET('Smelter Look-up'!$F$4,$V2170-4,0)))</f>
        <v/>
      </c>
      <c r="H2170" s="237" t="str">
        <f ca="1">IF(ISERROR($V2170),"",OFFSET('Smelter Look-up'!$G$4,$V2170-4,0))</f>
        <v/>
      </c>
      <c r="I2170" s="238" t="str">
        <f ca="1">IF(ISERROR($V2170),"",OFFSET('Smelter Look-up'!$H$4,$V2170-4,0))</f>
        <v/>
      </c>
      <c r="J2170" s="238" t="str">
        <f ca="1">IF(ISERROR($V2170),"",OFFSET('Smelter Look-up'!$I$4,$V2170-4,0))</f>
        <v/>
      </c>
      <c r="K2170" s="240"/>
      <c r="L2170" s="240"/>
      <c r="M2170" s="240"/>
      <c r="N2170" s="240"/>
      <c r="O2170" s="240"/>
      <c r="P2170" s="239"/>
      <c r="Q2170" s="241"/>
      <c r="R2170" s="236" t="str">
        <f ca="1">IF(ISERROR($V2170),"",OFFSET('Smelter Look-up'!$C$4,$V2170-4,0)&amp;"")</f>
        <v/>
      </c>
      <c r="S2170" s="250" t="str">
        <f t="shared" ca="1" si="99"/>
        <v/>
      </c>
      <c r="T2170" s="250" t="str">
        <f ca="1">IF(B2170="","",IF(ISERROR(MATCH($J2170,SorP!$B$1:$B$6230,0)),"",INDIRECT("'SorP'!$A$"&amp;MATCH($J2170,SorP!$B$1:$B$6230,0))))</f>
        <v/>
      </c>
      <c r="U2170" s="280"/>
      <c r="V2170" s="281" t="e">
        <f>IF(C2170="",NA(),MATCH($B2170&amp;$C2170,'Smelter Look-up'!$J:$J,0))</f>
        <v>#N/A</v>
      </c>
      <c r="W2170" s="282"/>
      <c r="X2170" s="282">
        <f t="shared" ca="1" si="100"/>
        <v>0</v>
      </c>
      <c r="Y2170" s="282"/>
      <c r="Z2170" s="282"/>
      <c r="AB2170" s="284" t="str">
        <f t="shared" si="101"/>
        <v/>
      </c>
    </row>
    <row r="2171" spans="1:28" s="283" customFormat="1" ht="20.25">
      <c r="A2171" s="235"/>
      <c r="B2171" s="236" t="str">
        <f>IF(LEN(A2171)=0,"",INDEX('Smelter Look-up'!$A:$A,MATCH($A2171,'Smelter Look-up'!$E:$E,0)))</f>
        <v/>
      </c>
      <c r="C2171" s="242" t="str">
        <f>IF(LEN(A2171)=0,"",INDEX('Smelter Look-up'!$C:$C,MATCH($A2171,'Smelter Look-up'!$E:$E,0)))</f>
        <v/>
      </c>
      <c r="D2171" s="236"/>
      <c r="E2171" s="236" t="str">
        <f ca="1">IF(ISERROR($V2171),"",OFFSET('Smelter Look-up'!$D$4,$V2171-4,0)&amp;"")</f>
        <v/>
      </c>
      <c r="F2171" s="236" t="str">
        <f ca="1">IF(ISERROR($V2171),"",OFFSET('Smelter Look-up'!$E$4,$V2171-4,0))</f>
        <v/>
      </c>
      <c r="G2171" s="236" t="str">
        <f ca="1">IF(C2171=$X$4,"Enter smelter details", IF(ISERROR($V2171),"",OFFSET('Smelter Look-up'!$F$4,$V2171-4,0)))</f>
        <v/>
      </c>
      <c r="H2171" s="237" t="str">
        <f ca="1">IF(ISERROR($V2171),"",OFFSET('Smelter Look-up'!$G$4,$V2171-4,0))</f>
        <v/>
      </c>
      <c r="I2171" s="238" t="str">
        <f ca="1">IF(ISERROR($V2171),"",OFFSET('Smelter Look-up'!$H$4,$V2171-4,0))</f>
        <v/>
      </c>
      <c r="J2171" s="238" t="str">
        <f ca="1">IF(ISERROR($V2171),"",OFFSET('Smelter Look-up'!$I$4,$V2171-4,0))</f>
        <v/>
      </c>
      <c r="K2171" s="240"/>
      <c r="L2171" s="240"/>
      <c r="M2171" s="240"/>
      <c r="N2171" s="240"/>
      <c r="O2171" s="240"/>
      <c r="P2171" s="239"/>
      <c r="Q2171" s="241"/>
      <c r="R2171" s="236" t="str">
        <f ca="1">IF(ISERROR($V2171),"",OFFSET('Smelter Look-up'!$C$4,$V2171-4,0)&amp;"")</f>
        <v/>
      </c>
      <c r="S2171" s="250" t="str">
        <f t="shared" ref="S2171:S2234" ca="1" si="102">IF(B2171="","",IF(ISERROR(MATCH($E2171,CL,0)),"Unknown",INDIRECT("'C'!$A$"&amp;MATCH($E2171,CL,0)+1)))</f>
        <v/>
      </c>
      <c r="T2171" s="250" t="str">
        <f ca="1">IF(B2171="","",IF(ISERROR(MATCH($J2171,SorP!$B$1:$B$6230,0)),"",INDIRECT("'SorP'!$A$"&amp;MATCH($J2171,SorP!$B$1:$B$6230,0))))</f>
        <v/>
      </c>
      <c r="U2171" s="280"/>
      <c r="V2171" s="281" t="e">
        <f>IF(C2171="",NA(),MATCH($B2171&amp;$C2171,'Smelter Look-up'!$J:$J,0))</f>
        <v>#N/A</v>
      </c>
      <c r="W2171" s="282"/>
      <c r="X2171" s="282">
        <f t="shared" ref="X2171:X2234" ca="1" si="103">IF(AND(C2171="Smelter not listed",OR(LEN(D2171)=0,LEN(E2171)=0)),1,0)</f>
        <v>0</v>
      </c>
      <c r="Y2171" s="282"/>
      <c r="Z2171" s="282"/>
      <c r="AB2171" s="284" t="str">
        <f t="shared" ref="AB2171:AB2234" si="104">B2171&amp;C2171</f>
        <v/>
      </c>
    </row>
    <row r="2172" spans="1:28" s="283" customFormat="1" ht="20.25">
      <c r="A2172" s="235"/>
      <c r="B2172" s="236" t="str">
        <f>IF(LEN(A2172)=0,"",INDEX('Smelter Look-up'!$A:$A,MATCH($A2172,'Smelter Look-up'!$E:$E,0)))</f>
        <v/>
      </c>
      <c r="C2172" s="242" t="str">
        <f>IF(LEN(A2172)=0,"",INDEX('Smelter Look-up'!$C:$C,MATCH($A2172,'Smelter Look-up'!$E:$E,0)))</f>
        <v/>
      </c>
      <c r="D2172" s="236"/>
      <c r="E2172" s="236" t="str">
        <f ca="1">IF(ISERROR($V2172),"",OFFSET('Smelter Look-up'!$D$4,$V2172-4,0)&amp;"")</f>
        <v/>
      </c>
      <c r="F2172" s="236" t="str">
        <f ca="1">IF(ISERROR($V2172),"",OFFSET('Smelter Look-up'!$E$4,$V2172-4,0))</f>
        <v/>
      </c>
      <c r="G2172" s="236" t="str">
        <f ca="1">IF(C2172=$X$4,"Enter smelter details", IF(ISERROR($V2172),"",OFFSET('Smelter Look-up'!$F$4,$V2172-4,0)))</f>
        <v/>
      </c>
      <c r="H2172" s="237" t="str">
        <f ca="1">IF(ISERROR($V2172),"",OFFSET('Smelter Look-up'!$G$4,$V2172-4,0))</f>
        <v/>
      </c>
      <c r="I2172" s="238" t="str">
        <f ca="1">IF(ISERROR($V2172),"",OFFSET('Smelter Look-up'!$H$4,$V2172-4,0))</f>
        <v/>
      </c>
      <c r="J2172" s="238" t="str">
        <f ca="1">IF(ISERROR($V2172),"",OFFSET('Smelter Look-up'!$I$4,$V2172-4,0))</f>
        <v/>
      </c>
      <c r="K2172" s="240"/>
      <c r="L2172" s="240"/>
      <c r="M2172" s="240"/>
      <c r="N2172" s="240"/>
      <c r="O2172" s="240"/>
      <c r="P2172" s="239"/>
      <c r="Q2172" s="241"/>
      <c r="R2172" s="236" t="str">
        <f ca="1">IF(ISERROR($V2172),"",OFFSET('Smelter Look-up'!$C$4,$V2172-4,0)&amp;"")</f>
        <v/>
      </c>
      <c r="S2172" s="250" t="str">
        <f t="shared" ca="1" si="102"/>
        <v/>
      </c>
      <c r="T2172" s="250" t="str">
        <f ca="1">IF(B2172="","",IF(ISERROR(MATCH($J2172,SorP!$B$1:$B$6230,0)),"",INDIRECT("'SorP'!$A$"&amp;MATCH($J2172,SorP!$B$1:$B$6230,0))))</f>
        <v/>
      </c>
      <c r="U2172" s="280"/>
      <c r="V2172" s="281" t="e">
        <f>IF(C2172="",NA(),MATCH($B2172&amp;$C2172,'Smelter Look-up'!$J:$J,0))</f>
        <v>#N/A</v>
      </c>
      <c r="W2172" s="282"/>
      <c r="X2172" s="282">
        <f t="shared" ca="1" si="103"/>
        <v>0</v>
      </c>
      <c r="Y2172" s="282"/>
      <c r="Z2172" s="282"/>
      <c r="AB2172" s="284" t="str">
        <f t="shared" si="104"/>
        <v/>
      </c>
    </row>
    <row r="2173" spans="1:28" s="283" customFormat="1" ht="20.25">
      <c r="A2173" s="235"/>
      <c r="B2173" s="236" t="str">
        <f>IF(LEN(A2173)=0,"",INDEX('Smelter Look-up'!$A:$A,MATCH($A2173,'Smelter Look-up'!$E:$E,0)))</f>
        <v/>
      </c>
      <c r="C2173" s="242" t="str">
        <f>IF(LEN(A2173)=0,"",INDEX('Smelter Look-up'!$C:$C,MATCH($A2173,'Smelter Look-up'!$E:$E,0)))</f>
        <v/>
      </c>
      <c r="D2173" s="236"/>
      <c r="E2173" s="236" t="str">
        <f ca="1">IF(ISERROR($V2173),"",OFFSET('Smelter Look-up'!$D$4,$V2173-4,0)&amp;"")</f>
        <v/>
      </c>
      <c r="F2173" s="236" t="str">
        <f ca="1">IF(ISERROR($V2173),"",OFFSET('Smelter Look-up'!$E$4,$V2173-4,0))</f>
        <v/>
      </c>
      <c r="G2173" s="236" t="str">
        <f ca="1">IF(C2173=$X$4,"Enter smelter details", IF(ISERROR($V2173),"",OFFSET('Smelter Look-up'!$F$4,$V2173-4,0)))</f>
        <v/>
      </c>
      <c r="H2173" s="237" t="str">
        <f ca="1">IF(ISERROR($V2173),"",OFFSET('Smelter Look-up'!$G$4,$V2173-4,0))</f>
        <v/>
      </c>
      <c r="I2173" s="238" t="str">
        <f ca="1">IF(ISERROR($V2173),"",OFFSET('Smelter Look-up'!$H$4,$V2173-4,0))</f>
        <v/>
      </c>
      <c r="J2173" s="238" t="str">
        <f ca="1">IF(ISERROR($V2173),"",OFFSET('Smelter Look-up'!$I$4,$V2173-4,0))</f>
        <v/>
      </c>
      <c r="K2173" s="240"/>
      <c r="L2173" s="240"/>
      <c r="M2173" s="240"/>
      <c r="N2173" s="240"/>
      <c r="O2173" s="240"/>
      <c r="P2173" s="239"/>
      <c r="Q2173" s="241"/>
      <c r="R2173" s="236" t="str">
        <f ca="1">IF(ISERROR($V2173),"",OFFSET('Smelter Look-up'!$C$4,$V2173-4,0)&amp;"")</f>
        <v/>
      </c>
      <c r="S2173" s="250" t="str">
        <f t="shared" ca="1" si="102"/>
        <v/>
      </c>
      <c r="T2173" s="250" t="str">
        <f ca="1">IF(B2173="","",IF(ISERROR(MATCH($J2173,SorP!$B$1:$B$6230,0)),"",INDIRECT("'SorP'!$A$"&amp;MATCH($J2173,SorP!$B$1:$B$6230,0))))</f>
        <v/>
      </c>
      <c r="U2173" s="280"/>
      <c r="V2173" s="281" t="e">
        <f>IF(C2173="",NA(),MATCH($B2173&amp;$C2173,'Smelter Look-up'!$J:$J,0))</f>
        <v>#N/A</v>
      </c>
      <c r="W2173" s="282"/>
      <c r="X2173" s="282">
        <f t="shared" ca="1" si="103"/>
        <v>0</v>
      </c>
      <c r="Y2173" s="282"/>
      <c r="Z2173" s="282"/>
      <c r="AB2173" s="284" t="str">
        <f t="shared" si="104"/>
        <v/>
      </c>
    </row>
    <row r="2174" spans="1:28" s="283" customFormat="1" ht="20.25">
      <c r="A2174" s="235"/>
      <c r="B2174" s="236" t="str">
        <f>IF(LEN(A2174)=0,"",INDEX('Smelter Look-up'!$A:$A,MATCH($A2174,'Smelter Look-up'!$E:$E,0)))</f>
        <v/>
      </c>
      <c r="C2174" s="242" t="str">
        <f>IF(LEN(A2174)=0,"",INDEX('Smelter Look-up'!$C:$C,MATCH($A2174,'Smelter Look-up'!$E:$E,0)))</f>
        <v/>
      </c>
      <c r="D2174" s="236"/>
      <c r="E2174" s="236" t="str">
        <f ca="1">IF(ISERROR($V2174),"",OFFSET('Smelter Look-up'!$D$4,$V2174-4,0)&amp;"")</f>
        <v/>
      </c>
      <c r="F2174" s="236" t="str">
        <f ca="1">IF(ISERROR($V2174),"",OFFSET('Smelter Look-up'!$E$4,$V2174-4,0))</f>
        <v/>
      </c>
      <c r="G2174" s="236" t="str">
        <f ca="1">IF(C2174=$X$4,"Enter smelter details", IF(ISERROR($V2174),"",OFFSET('Smelter Look-up'!$F$4,$V2174-4,0)))</f>
        <v/>
      </c>
      <c r="H2174" s="237" t="str">
        <f ca="1">IF(ISERROR($V2174),"",OFFSET('Smelter Look-up'!$G$4,$V2174-4,0))</f>
        <v/>
      </c>
      <c r="I2174" s="238" t="str">
        <f ca="1">IF(ISERROR($V2174),"",OFFSET('Smelter Look-up'!$H$4,$V2174-4,0))</f>
        <v/>
      </c>
      <c r="J2174" s="238" t="str">
        <f ca="1">IF(ISERROR($V2174),"",OFFSET('Smelter Look-up'!$I$4,$V2174-4,0))</f>
        <v/>
      </c>
      <c r="K2174" s="240"/>
      <c r="L2174" s="240"/>
      <c r="M2174" s="240"/>
      <c r="N2174" s="240"/>
      <c r="O2174" s="240"/>
      <c r="P2174" s="239"/>
      <c r="Q2174" s="241"/>
      <c r="R2174" s="236" t="str">
        <f ca="1">IF(ISERROR($V2174),"",OFFSET('Smelter Look-up'!$C$4,$V2174-4,0)&amp;"")</f>
        <v/>
      </c>
      <c r="S2174" s="250" t="str">
        <f t="shared" ca="1" si="102"/>
        <v/>
      </c>
      <c r="T2174" s="250" t="str">
        <f ca="1">IF(B2174="","",IF(ISERROR(MATCH($J2174,SorP!$B$1:$B$6230,0)),"",INDIRECT("'SorP'!$A$"&amp;MATCH($J2174,SorP!$B$1:$B$6230,0))))</f>
        <v/>
      </c>
      <c r="U2174" s="280"/>
      <c r="V2174" s="281" t="e">
        <f>IF(C2174="",NA(),MATCH($B2174&amp;$C2174,'Smelter Look-up'!$J:$J,0))</f>
        <v>#N/A</v>
      </c>
      <c r="W2174" s="282"/>
      <c r="X2174" s="282">
        <f t="shared" ca="1" si="103"/>
        <v>0</v>
      </c>
      <c r="Y2174" s="282"/>
      <c r="Z2174" s="282"/>
      <c r="AB2174" s="284" t="str">
        <f t="shared" si="104"/>
        <v/>
      </c>
    </row>
    <row r="2175" spans="1:28" s="283" customFormat="1" ht="20.25">
      <c r="A2175" s="235"/>
      <c r="B2175" s="236" t="str">
        <f>IF(LEN(A2175)=0,"",INDEX('Smelter Look-up'!$A:$A,MATCH($A2175,'Smelter Look-up'!$E:$E,0)))</f>
        <v/>
      </c>
      <c r="C2175" s="242" t="str">
        <f>IF(LEN(A2175)=0,"",INDEX('Smelter Look-up'!$C:$C,MATCH($A2175,'Smelter Look-up'!$E:$E,0)))</f>
        <v/>
      </c>
      <c r="D2175" s="236"/>
      <c r="E2175" s="236" t="str">
        <f ca="1">IF(ISERROR($V2175),"",OFFSET('Smelter Look-up'!$D$4,$V2175-4,0)&amp;"")</f>
        <v/>
      </c>
      <c r="F2175" s="236" t="str">
        <f ca="1">IF(ISERROR($V2175),"",OFFSET('Smelter Look-up'!$E$4,$V2175-4,0))</f>
        <v/>
      </c>
      <c r="G2175" s="236" t="str">
        <f ca="1">IF(C2175=$X$4,"Enter smelter details", IF(ISERROR($V2175),"",OFFSET('Smelter Look-up'!$F$4,$V2175-4,0)))</f>
        <v/>
      </c>
      <c r="H2175" s="237" t="str">
        <f ca="1">IF(ISERROR($V2175),"",OFFSET('Smelter Look-up'!$G$4,$V2175-4,0))</f>
        <v/>
      </c>
      <c r="I2175" s="238" t="str">
        <f ca="1">IF(ISERROR($V2175),"",OFFSET('Smelter Look-up'!$H$4,$V2175-4,0))</f>
        <v/>
      </c>
      <c r="J2175" s="238" t="str">
        <f ca="1">IF(ISERROR($V2175),"",OFFSET('Smelter Look-up'!$I$4,$V2175-4,0))</f>
        <v/>
      </c>
      <c r="K2175" s="240"/>
      <c r="L2175" s="240"/>
      <c r="M2175" s="240"/>
      <c r="N2175" s="240"/>
      <c r="O2175" s="240"/>
      <c r="P2175" s="239"/>
      <c r="Q2175" s="241"/>
      <c r="R2175" s="236" t="str">
        <f ca="1">IF(ISERROR($V2175),"",OFFSET('Smelter Look-up'!$C$4,$V2175-4,0)&amp;"")</f>
        <v/>
      </c>
      <c r="S2175" s="250" t="str">
        <f t="shared" ca="1" si="102"/>
        <v/>
      </c>
      <c r="T2175" s="250" t="str">
        <f ca="1">IF(B2175="","",IF(ISERROR(MATCH($J2175,SorP!$B$1:$B$6230,0)),"",INDIRECT("'SorP'!$A$"&amp;MATCH($J2175,SorP!$B$1:$B$6230,0))))</f>
        <v/>
      </c>
      <c r="U2175" s="280"/>
      <c r="V2175" s="281" t="e">
        <f>IF(C2175="",NA(),MATCH($B2175&amp;$C2175,'Smelter Look-up'!$J:$J,0))</f>
        <v>#N/A</v>
      </c>
      <c r="W2175" s="282"/>
      <c r="X2175" s="282">
        <f t="shared" ca="1" si="103"/>
        <v>0</v>
      </c>
      <c r="Y2175" s="282"/>
      <c r="Z2175" s="282"/>
      <c r="AB2175" s="284" t="str">
        <f t="shared" si="104"/>
        <v/>
      </c>
    </row>
    <row r="2176" spans="1:28" s="283" customFormat="1" ht="20.25">
      <c r="A2176" s="235"/>
      <c r="B2176" s="236" t="str">
        <f>IF(LEN(A2176)=0,"",INDEX('Smelter Look-up'!$A:$A,MATCH($A2176,'Smelter Look-up'!$E:$E,0)))</f>
        <v/>
      </c>
      <c r="C2176" s="242" t="str">
        <f>IF(LEN(A2176)=0,"",INDEX('Smelter Look-up'!$C:$C,MATCH($A2176,'Smelter Look-up'!$E:$E,0)))</f>
        <v/>
      </c>
      <c r="D2176" s="236"/>
      <c r="E2176" s="236" t="str">
        <f ca="1">IF(ISERROR($V2176),"",OFFSET('Smelter Look-up'!$D$4,$V2176-4,0)&amp;"")</f>
        <v/>
      </c>
      <c r="F2176" s="236" t="str">
        <f ca="1">IF(ISERROR($V2176),"",OFFSET('Smelter Look-up'!$E$4,$V2176-4,0))</f>
        <v/>
      </c>
      <c r="G2176" s="236" t="str">
        <f ca="1">IF(C2176=$X$4,"Enter smelter details", IF(ISERROR($V2176),"",OFFSET('Smelter Look-up'!$F$4,$V2176-4,0)))</f>
        <v/>
      </c>
      <c r="H2176" s="237" t="str">
        <f ca="1">IF(ISERROR($V2176),"",OFFSET('Smelter Look-up'!$G$4,$V2176-4,0))</f>
        <v/>
      </c>
      <c r="I2176" s="238" t="str">
        <f ca="1">IF(ISERROR($V2176),"",OFFSET('Smelter Look-up'!$H$4,$V2176-4,0))</f>
        <v/>
      </c>
      <c r="J2176" s="238" t="str">
        <f ca="1">IF(ISERROR($V2176),"",OFFSET('Smelter Look-up'!$I$4,$V2176-4,0))</f>
        <v/>
      </c>
      <c r="K2176" s="240"/>
      <c r="L2176" s="240"/>
      <c r="M2176" s="240"/>
      <c r="N2176" s="240"/>
      <c r="O2176" s="240"/>
      <c r="P2176" s="239"/>
      <c r="Q2176" s="241"/>
      <c r="R2176" s="236" t="str">
        <f ca="1">IF(ISERROR($V2176),"",OFFSET('Smelter Look-up'!$C$4,$V2176-4,0)&amp;"")</f>
        <v/>
      </c>
      <c r="S2176" s="250" t="str">
        <f t="shared" ca="1" si="102"/>
        <v/>
      </c>
      <c r="T2176" s="250" t="str">
        <f ca="1">IF(B2176="","",IF(ISERROR(MATCH($J2176,SorP!$B$1:$B$6230,0)),"",INDIRECT("'SorP'!$A$"&amp;MATCH($J2176,SorP!$B$1:$B$6230,0))))</f>
        <v/>
      </c>
      <c r="U2176" s="280"/>
      <c r="V2176" s="281" t="e">
        <f>IF(C2176="",NA(),MATCH($B2176&amp;$C2176,'Smelter Look-up'!$J:$J,0))</f>
        <v>#N/A</v>
      </c>
      <c r="W2176" s="282"/>
      <c r="X2176" s="282">
        <f t="shared" ca="1" si="103"/>
        <v>0</v>
      </c>
      <c r="Y2176" s="282"/>
      <c r="Z2176" s="282"/>
      <c r="AB2176" s="284" t="str">
        <f t="shared" si="104"/>
        <v/>
      </c>
    </row>
    <row r="2177" spans="1:28" s="283" customFormat="1" ht="20.25">
      <c r="A2177" s="235"/>
      <c r="B2177" s="236" t="str">
        <f>IF(LEN(A2177)=0,"",INDEX('Smelter Look-up'!$A:$A,MATCH($A2177,'Smelter Look-up'!$E:$E,0)))</f>
        <v/>
      </c>
      <c r="C2177" s="242" t="str">
        <f>IF(LEN(A2177)=0,"",INDEX('Smelter Look-up'!$C:$C,MATCH($A2177,'Smelter Look-up'!$E:$E,0)))</f>
        <v/>
      </c>
      <c r="D2177" s="236"/>
      <c r="E2177" s="236" t="str">
        <f ca="1">IF(ISERROR($V2177),"",OFFSET('Smelter Look-up'!$D$4,$V2177-4,0)&amp;"")</f>
        <v/>
      </c>
      <c r="F2177" s="236" t="str">
        <f ca="1">IF(ISERROR($V2177),"",OFFSET('Smelter Look-up'!$E$4,$V2177-4,0))</f>
        <v/>
      </c>
      <c r="G2177" s="236" t="str">
        <f ca="1">IF(C2177=$X$4,"Enter smelter details", IF(ISERROR($V2177),"",OFFSET('Smelter Look-up'!$F$4,$V2177-4,0)))</f>
        <v/>
      </c>
      <c r="H2177" s="237" t="str">
        <f ca="1">IF(ISERROR($V2177),"",OFFSET('Smelter Look-up'!$G$4,$V2177-4,0))</f>
        <v/>
      </c>
      <c r="I2177" s="238" t="str">
        <f ca="1">IF(ISERROR($V2177),"",OFFSET('Smelter Look-up'!$H$4,$V2177-4,0))</f>
        <v/>
      </c>
      <c r="J2177" s="238" t="str">
        <f ca="1">IF(ISERROR($V2177),"",OFFSET('Smelter Look-up'!$I$4,$V2177-4,0))</f>
        <v/>
      </c>
      <c r="K2177" s="240"/>
      <c r="L2177" s="240"/>
      <c r="M2177" s="240"/>
      <c r="N2177" s="240"/>
      <c r="O2177" s="240"/>
      <c r="P2177" s="239"/>
      <c r="Q2177" s="241"/>
      <c r="R2177" s="236" t="str">
        <f ca="1">IF(ISERROR($V2177),"",OFFSET('Smelter Look-up'!$C$4,$V2177-4,0)&amp;"")</f>
        <v/>
      </c>
      <c r="S2177" s="250" t="str">
        <f t="shared" ca="1" si="102"/>
        <v/>
      </c>
      <c r="T2177" s="250" t="str">
        <f ca="1">IF(B2177="","",IF(ISERROR(MATCH($J2177,SorP!$B$1:$B$6230,0)),"",INDIRECT("'SorP'!$A$"&amp;MATCH($J2177,SorP!$B$1:$B$6230,0))))</f>
        <v/>
      </c>
      <c r="U2177" s="280"/>
      <c r="V2177" s="281" t="e">
        <f>IF(C2177="",NA(),MATCH($B2177&amp;$C2177,'Smelter Look-up'!$J:$J,0))</f>
        <v>#N/A</v>
      </c>
      <c r="W2177" s="282"/>
      <c r="X2177" s="282">
        <f t="shared" ca="1" si="103"/>
        <v>0</v>
      </c>
      <c r="Y2177" s="282"/>
      <c r="Z2177" s="282"/>
      <c r="AB2177" s="284" t="str">
        <f t="shared" si="104"/>
        <v/>
      </c>
    </row>
    <row r="2178" spans="1:28" s="283" customFormat="1" ht="20.25">
      <c r="A2178" s="235"/>
      <c r="B2178" s="236" t="str">
        <f>IF(LEN(A2178)=0,"",INDEX('Smelter Look-up'!$A:$A,MATCH($A2178,'Smelter Look-up'!$E:$E,0)))</f>
        <v/>
      </c>
      <c r="C2178" s="242" t="str">
        <f>IF(LEN(A2178)=0,"",INDEX('Smelter Look-up'!$C:$C,MATCH($A2178,'Smelter Look-up'!$E:$E,0)))</f>
        <v/>
      </c>
      <c r="D2178" s="236"/>
      <c r="E2178" s="236" t="str">
        <f ca="1">IF(ISERROR($V2178),"",OFFSET('Smelter Look-up'!$D$4,$V2178-4,0)&amp;"")</f>
        <v/>
      </c>
      <c r="F2178" s="236" t="str">
        <f ca="1">IF(ISERROR($V2178),"",OFFSET('Smelter Look-up'!$E$4,$V2178-4,0))</f>
        <v/>
      </c>
      <c r="G2178" s="236" t="str">
        <f ca="1">IF(C2178=$X$4,"Enter smelter details", IF(ISERROR($V2178),"",OFFSET('Smelter Look-up'!$F$4,$V2178-4,0)))</f>
        <v/>
      </c>
      <c r="H2178" s="237" t="str">
        <f ca="1">IF(ISERROR($V2178),"",OFFSET('Smelter Look-up'!$G$4,$V2178-4,0))</f>
        <v/>
      </c>
      <c r="I2178" s="238" t="str">
        <f ca="1">IF(ISERROR($V2178),"",OFFSET('Smelter Look-up'!$H$4,$V2178-4,0))</f>
        <v/>
      </c>
      <c r="J2178" s="238" t="str">
        <f ca="1">IF(ISERROR($V2178),"",OFFSET('Smelter Look-up'!$I$4,$V2178-4,0))</f>
        <v/>
      </c>
      <c r="K2178" s="240"/>
      <c r="L2178" s="240"/>
      <c r="M2178" s="240"/>
      <c r="N2178" s="240"/>
      <c r="O2178" s="240"/>
      <c r="P2178" s="239"/>
      <c r="Q2178" s="241"/>
      <c r="R2178" s="236" t="str">
        <f ca="1">IF(ISERROR($V2178),"",OFFSET('Smelter Look-up'!$C$4,$V2178-4,0)&amp;"")</f>
        <v/>
      </c>
      <c r="S2178" s="250" t="str">
        <f t="shared" ca="1" si="102"/>
        <v/>
      </c>
      <c r="T2178" s="250" t="str">
        <f ca="1">IF(B2178="","",IF(ISERROR(MATCH($J2178,SorP!$B$1:$B$6230,0)),"",INDIRECT("'SorP'!$A$"&amp;MATCH($J2178,SorP!$B$1:$B$6230,0))))</f>
        <v/>
      </c>
      <c r="U2178" s="280"/>
      <c r="V2178" s="281" t="e">
        <f>IF(C2178="",NA(),MATCH($B2178&amp;$C2178,'Smelter Look-up'!$J:$J,0))</f>
        <v>#N/A</v>
      </c>
      <c r="W2178" s="282"/>
      <c r="X2178" s="282">
        <f t="shared" ca="1" si="103"/>
        <v>0</v>
      </c>
      <c r="Y2178" s="282"/>
      <c r="Z2178" s="282"/>
      <c r="AB2178" s="284" t="str">
        <f t="shared" si="104"/>
        <v/>
      </c>
    </row>
    <row r="2179" spans="1:28" s="283" customFormat="1" ht="20.25">
      <c r="A2179" s="235"/>
      <c r="B2179" s="236" t="str">
        <f>IF(LEN(A2179)=0,"",INDEX('Smelter Look-up'!$A:$A,MATCH($A2179,'Smelter Look-up'!$E:$E,0)))</f>
        <v/>
      </c>
      <c r="C2179" s="242" t="str">
        <f>IF(LEN(A2179)=0,"",INDEX('Smelter Look-up'!$C:$C,MATCH($A2179,'Smelter Look-up'!$E:$E,0)))</f>
        <v/>
      </c>
      <c r="D2179" s="236"/>
      <c r="E2179" s="236" t="str">
        <f ca="1">IF(ISERROR($V2179),"",OFFSET('Smelter Look-up'!$D$4,$V2179-4,0)&amp;"")</f>
        <v/>
      </c>
      <c r="F2179" s="236" t="str">
        <f ca="1">IF(ISERROR($V2179),"",OFFSET('Smelter Look-up'!$E$4,$V2179-4,0))</f>
        <v/>
      </c>
      <c r="G2179" s="236" t="str">
        <f ca="1">IF(C2179=$X$4,"Enter smelter details", IF(ISERROR($V2179),"",OFFSET('Smelter Look-up'!$F$4,$V2179-4,0)))</f>
        <v/>
      </c>
      <c r="H2179" s="237" t="str">
        <f ca="1">IF(ISERROR($V2179),"",OFFSET('Smelter Look-up'!$G$4,$V2179-4,0))</f>
        <v/>
      </c>
      <c r="I2179" s="238" t="str">
        <f ca="1">IF(ISERROR($V2179),"",OFFSET('Smelter Look-up'!$H$4,$V2179-4,0))</f>
        <v/>
      </c>
      <c r="J2179" s="238" t="str">
        <f ca="1">IF(ISERROR($V2179),"",OFFSET('Smelter Look-up'!$I$4,$V2179-4,0))</f>
        <v/>
      </c>
      <c r="K2179" s="240"/>
      <c r="L2179" s="240"/>
      <c r="M2179" s="240"/>
      <c r="N2179" s="240"/>
      <c r="O2179" s="240"/>
      <c r="P2179" s="239"/>
      <c r="Q2179" s="241"/>
      <c r="R2179" s="236" t="str">
        <f ca="1">IF(ISERROR($V2179),"",OFFSET('Smelter Look-up'!$C$4,$V2179-4,0)&amp;"")</f>
        <v/>
      </c>
      <c r="S2179" s="250" t="str">
        <f t="shared" ca="1" si="102"/>
        <v/>
      </c>
      <c r="T2179" s="250" t="str">
        <f ca="1">IF(B2179="","",IF(ISERROR(MATCH($J2179,SorP!$B$1:$B$6230,0)),"",INDIRECT("'SorP'!$A$"&amp;MATCH($J2179,SorP!$B$1:$B$6230,0))))</f>
        <v/>
      </c>
      <c r="U2179" s="280"/>
      <c r="V2179" s="281" t="e">
        <f>IF(C2179="",NA(),MATCH($B2179&amp;$C2179,'Smelter Look-up'!$J:$J,0))</f>
        <v>#N/A</v>
      </c>
      <c r="W2179" s="282"/>
      <c r="X2179" s="282">
        <f t="shared" ca="1" si="103"/>
        <v>0</v>
      </c>
      <c r="Y2179" s="282"/>
      <c r="Z2179" s="282"/>
      <c r="AB2179" s="284" t="str">
        <f t="shared" si="104"/>
        <v/>
      </c>
    </row>
    <row r="2180" spans="1:28" s="283" customFormat="1" ht="20.25">
      <c r="A2180" s="235"/>
      <c r="B2180" s="236" t="str">
        <f>IF(LEN(A2180)=0,"",INDEX('Smelter Look-up'!$A:$A,MATCH($A2180,'Smelter Look-up'!$E:$E,0)))</f>
        <v/>
      </c>
      <c r="C2180" s="242" t="str">
        <f>IF(LEN(A2180)=0,"",INDEX('Smelter Look-up'!$C:$C,MATCH($A2180,'Smelter Look-up'!$E:$E,0)))</f>
        <v/>
      </c>
      <c r="D2180" s="236"/>
      <c r="E2180" s="236" t="str">
        <f ca="1">IF(ISERROR($V2180),"",OFFSET('Smelter Look-up'!$D$4,$V2180-4,0)&amp;"")</f>
        <v/>
      </c>
      <c r="F2180" s="236" t="str">
        <f ca="1">IF(ISERROR($V2180),"",OFFSET('Smelter Look-up'!$E$4,$V2180-4,0))</f>
        <v/>
      </c>
      <c r="G2180" s="236" t="str">
        <f ca="1">IF(C2180=$X$4,"Enter smelter details", IF(ISERROR($V2180),"",OFFSET('Smelter Look-up'!$F$4,$V2180-4,0)))</f>
        <v/>
      </c>
      <c r="H2180" s="237" t="str">
        <f ca="1">IF(ISERROR($V2180),"",OFFSET('Smelter Look-up'!$G$4,$V2180-4,0))</f>
        <v/>
      </c>
      <c r="I2180" s="238" t="str">
        <f ca="1">IF(ISERROR($V2180),"",OFFSET('Smelter Look-up'!$H$4,$V2180-4,0))</f>
        <v/>
      </c>
      <c r="J2180" s="238" t="str">
        <f ca="1">IF(ISERROR($V2180),"",OFFSET('Smelter Look-up'!$I$4,$V2180-4,0))</f>
        <v/>
      </c>
      <c r="K2180" s="240"/>
      <c r="L2180" s="240"/>
      <c r="M2180" s="240"/>
      <c r="N2180" s="240"/>
      <c r="O2180" s="240"/>
      <c r="P2180" s="239"/>
      <c r="Q2180" s="241"/>
      <c r="R2180" s="236" t="str">
        <f ca="1">IF(ISERROR($V2180),"",OFFSET('Smelter Look-up'!$C$4,$V2180-4,0)&amp;"")</f>
        <v/>
      </c>
      <c r="S2180" s="250" t="str">
        <f t="shared" ca="1" si="102"/>
        <v/>
      </c>
      <c r="T2180" s="250" t="str">
        <f ca="1">IF(B2180="","",IF(ISERROR(MATCH($J2180,SorP!$B$1:$B$6230,0)),"",INDIRECT("'SorP'!$A$"&amp;MATCH($J2180,SorP!$B$1:$B$6230,0))))</f>
        <v/>
      </c>
      <c r="U2180" s="280"/>
      <c r="V2180" s="281" t="e">
        <f>IF(C2180="",NA(),MATCH($B2180&amp;$C2180,'Smelter Look-up'!$J:$J,0))</f>
        <v>#N/A</v>
      </c>
      <c r="W2180" s="282"/>
      <c r="X2180" s="282">
        <f t="shared" ca="1" si="103"/>
        <v>0</v>
      </c>
      <c r="Y2180" s="282"/>
      <c r="Z2180" s="282"/>
      <c r="AB2180" s="284" t="str">
        <f t="shared" si="104"/>
        <v/>
      </c>
    </row>
    <row r="2181" spans="1:28" s="283" customFormat="1" ht="20.25">
      <c r="A2181" s="235"/>
      <c r="B2181" s="236" t="str">
        <f>IF(LEN(A2181)=0,"",INDEX('Smelter Look-up'!$A:$A,MATCH($A2181,'Smelter Look-up'!$E:$E,0)))</f>
        <v/>
      </c>
      <c r="C2181" s="242" t="str">
        <f>IF(LEN(A2181)=0,"",INDEX('Smelter Look-up'!$C:$C,MATCH($A2181,'Smelter Look-up'!$E:$E,0)))</f>
        <v/>
      </c>
      <c r="D2181" s="236"/>
      <c r="E2181" s="236" t="str">
        <f ca="1">IF(ISERROR($V2181),"",OFFSET('Smelter Look-up'!$D$4,$V2181-4,0)&amp;"")</f>
        <v/>
      </c>
      <c r="F2181" s="236" t="str">
        <f ca="1">IF(ISERROR($V2181),"",OFFSET('Smelter Look-up'!$E$4,$V2181-4,0))</f>
        <v/>
      </c>
      <c r="G2181" s="236" t="str">
        <f ca="1">IF(C2181=$X$4,"Enter smelter details", IF(ISERROR($V2181),"",OFFSET('Smelter Look-up'!$F$4,$V2181-4,0)))</f>
        <v/>
      </c>
      <c r="H2181" s="237" t="str">
        <f ca="1">IF(ISERROR($V2181),"",OFFSET('Smelter Look-up'!$G$4,$V2181-4,0))</f>
        <v/>
      </c>
      <c r="I2181" s="238" t="str">
        <f ca="1">IF(ISERROR($V2181),"",OFFSET('Smelter Look-up'!$H$4,$V2181-4,0))</f>
        <v/>
      </c>
      <c r="J2181" s="238" t="str">
        <f ca="1">IF(ISERROR($V2181),"",OFFSET('Smelter Look-up'!$I$4,$V2181-4,0))</f>
        <v/>
      </c>
      <c r="K2181" s="240"/>
      <c r="L2181" s="240"/>
      <c r="M2181" s="240"/>
      <c r="N2181" s="240"/>
      <c r="O2181" s="240"/>
      <c r="P2181" s="239"/>
      <c r="Q2181" s="241"/>
      <c r="R2181" s="236" t="str">
        <f ca="1">IF(ISERROR($V2181),"",OFFSET('Smelter Look-up'!$C$4,$V2181-4,0)&amp;"")</f>
        <v/>
      </c>
      <c r="S2181" s="250" t="str">
        <f t="shared" ca="1" si="102"/>
        <v/>
      </c>
      <c r="T2181" s="250" t="str">
        <f ca="1">IF(B2181="","",IF(ISERROR(MATCH($J2181,SorP!$B$1:$B$6230,0)),"",INDIRECT("'SorP'!$A$"&amp;MATCH($J2181,SorP!$B$1:$B$6230,0))))</f>
        <v/>
      </c>
      <c r="U2181" s="280"/>
      <c r="V2181" s="281" t="e">
        <f>IF(C2181="",NA(),MATCH($B2181&amp;$C2181,'Smelter Look-up'!$J:$J,0))</f>
        <v>#N/A</v>
      </c>
      <c r="W2181" s="282"/>
      <c r="X2181" s="282">
        <f t="shared" ca="1" si="103"/>
        <v>0</v>
      </c>
      <c r="Y2181" s="282"/>
      <c r="Z2181" s="282"/>
      <c r="AB2181" s="284" t="str">
        <f t="shared" si="104"/>
        <v/>
      </c>
    </row>
    <row r="2182" spans="1:28" s="283" customFormat="1" ht="20.25">
      <c r="A2182" s="235"/>
      <c r="B2182" s="236" t="str">
        <f>IF(LEN(A2182)=0,"",INDEX('Smelter Look-up'!$A:$A,MATCH($A2182,'Smelter Look-up'!$E:$E,0)))</f>
        <v/>
      </c>
      <c r="C2182" s="242" t="str">
        <f>IF(LEN(A2182)=0,"",INDEX('Smelter Look-up'!$C:$C,MATCH($A2182,'Smelter Look-up'!$E:$E,0)))</f>
        <v/>
      </c>
      <c r="D2182" s="236"/>
      <c r="E2182" s="236" t="str">
        <f ca="1">IF(ISERROR($V2182),"",OFFSET('Smelter Look-up'!$D$4,$V2182-4,0)&amp;"")</f>
        <v/>
      </c>
      <c r="F2182" s="236" t="str">
        <f ca="1">IF(ISERROR($V2182),"",OFFSET('Smelter Look-up'!$E$4,$V2182-4,0))</f>
        <v/>
      </c>
      <c r="G2182" s="236" t="str">
        <f ca="1">IF(C2182=$X$4,"Enter smelter details", IF(ISERROR($V2182),"",OFFSET('Smelter Look-up'!$F$4,$V2182-4,0)))</f>
        <v/>
      </c>
      <c r="H2182" s="237" t="str">
        <f ca="1">IF(ISERROR($V2182),"",OFFSET('Smelter Look-up'!$G$4,$V2182-4,0))</f>
        <v/>
      </c>
      <c r="I2182" s="238" t="str">
        <f ca="1">IF(ISERROR($V2182),"",OFFSET('Smelter Look-up'!$H$4,$V2182-4,0))</f>
        <v/>
      </c>
      <c r="J2182" s="238" t="str">
        <f ca="1">IF(ISERROR($V2182),"",OFFSET('Smelter Look-up'!$I$4,$V2182-4,0))</f>
        <v/>
      </c>
      <c r="K2182" s="240"/>
      <c r="L2182" s="240"/>
      <c r="M2182" s="240"/>
      <c r="N2182" s="240"/>
      <c r="O2182" s="240"/>
      <c r="P2182" s="239"/>
      <c r="Q2182" s="241"/>
      <c r="R2182" s="236" t="str">
        <f ca="1">IF(ISERROR($V2182),"",OFFSET('Smelter Look-up'!$C$4,$V2182-4,0)&amp;"")</f>
        <v/>
      </c>
      <c r="S2182" s="250" t="str">
        <f t="shared" ca="1" si="102"/>
        <v/>
      </c>
      <c r="T2182" s="250" t="str">
        <f ca="1">IF(B2182="","",IF(ISERROR(MATCH($J2182,SorP!$B$1:$B$6230,0)),"",INDIRECT("'SorP'!$A$"&amp;MATCH($J2182,SorP!$B$1:$B$6230,0))))</f>
        <v/>
      </c>
      <c r="U2182" s="280"/>
      <c r="V2182" s="281" t="e">
        <f>IF(C2182="",NA(),MATCH($B2182&amp;$C2182,'Smelter Look-up'!$J:$J,0))</f>
        <v>#N/A</v>
      </c>
      <c r="W2182" s="282"/>
      <c r="X2182" s="282">
        <f t="shared" ca="1" si="103"/>
        <v>0</v>
      </c>
      <c r="Y2182" s="282"/>
      <c r="Z2182" s="282"/>
      <c r="AB2182" s="284" t="str">
        <f t="shared" si="104"/>
        <v/>
      </c>
    </row>
    <row r="2183" spans="1:28" s="283" customFormat="1" ht="20.25">
      <c r="A2183" s="235"/>
      <c r="B2183" s="236" t="str">
        <f>IF(LEN(A2183)=0,"",INDEX('Smelter Look-up'!$A:$A,MATCH($A2183,'Smelter Look-up'!$E:$E,0)))</f>
        <v/>
      </c>
      <c r="C2183" s="242" t="str">
        <f>IF(LEN(A2183)=0,"",INDEX('Smelter Look-up'!$C:$C,MATCH($A2183,'Smelter Look-up'!$E:$E,0)))</f>
        <v/>
      </c>
      <c r="D2183" s="236"/>
      <c r="E2183" s="236" t="str">
        <f ca="1">IF(ISERROR($V2183),"",OFFSET('Smelter Look-up'!$D$4,$V2183-4,0)&amp;"")</f>
        <v/>
      </c>
      <c r="F2183" s="236" t="str">
        <f ca="1">IF(ISERROR($V2183),"",OFFSET('Smelter Look-up'!$E$4,$V2183-4,0))</f>
        <v/>
      </c>
      <c r="G2183" s="236" t="str">
        <f ca="1">IF(C2183=$X$4,"Enter smelter details", IF(ISERROR($V2183),"",OFFSET('Smelter Look-up'!$F$4,$V2183-4,0)))</f>
        <v/>
      </c>
      <c r="H2183" s="237" t="str">
        <f ca="1">IF(ISERROR($V2183),"",OFFSET('Smelter Look-up'!$G$4,$V2183-4,0))</f>
        <v/>
      </c>
      <c r="I2183" s="238" t="str">
        <f ca="1">IF(ISERROR($V2183),"",OFFSET('Smelter Look-up'!$H$4,$V2183-4,0))</f>
        <v/>
      </c>
      <c r="J2183" s="238" t="str">
        <f ca="1">IF(ISERROR($V2183),"",OFFSET('Smelter Look-up'!$I$4,$V2183-4,0))</f>
        <v/>
      </c>
      <c r="K2183" s="240"/>
      <c r="L2183" s="240"/>
      <c r="M2183" s="240"/>
      <c r="N2183" s="240"/>
      <c r="O2183" s="240"/>
      <c r="P2183" s="239"/>
      <c r="Q2183" s="241"/>
      <c r="R2183" s="236" t="str">
        <f ca="1">IF(ISERROR($V2183),"",OFFSET('Smelter Look-up'!$C$4,$V2183-4,0)&amp;"")</f>
        <v/>
      </c>
      <c r="S2183" s="250" t="str">
        <f t="shared" ca="1" si="102"/>
        <v/>
      </c>
      <c r="T2183" s="250" t="str">
        <f ca="1">IF(B2183="","",IF(ISERROR(MATCH($J2183,SorP!$B$1:$B$6230,0)),"",INDIRECT("'SorP'!$A$"&amp;MATCH($J2183,SorP!$B$1:$B$6230,0))))</f>
        <v/>
      </c>
      <c r="U2183" s="280"/>
      <c r="V2183" s="281" t="e">
        <f>IF(C2183="",NA(),MATCH($B2183&amp;$C2183,'Smelter Look-up'!$J:$J,0))</f>
        <v>#N/A</v>
      </c>
      <c r="W2183" s="282"/>
      <c r="X2183" s="282">
        <f t="shared" ca="1" si="103"/>
        <v>0</v>
      </c>
      <c r="Y2183" s="282"/>
      <c r="Z2183" s="282"/>
      <c r="AB2183" s="284" t="str">
        <f t="shared" si="104"/>
        <v/>
      </c>
    </row>
    <row r="2184" spans="1:28" s="283" customFormat="1" ht="20.25">
      <c r="A2184" s="235"/>
      <c r="B2184" s="236" t="str">
        <f>IF(LEN(A2184)=0,"",INDEX('Smelter Look-up'!$A:$A,MATCH($A2184,'Smelter Look-up'!$E:$E,0)))</f>
        <v/>
      </c>
      <c r="C2184" s="242" t="str">
        <f>IF(LEN(A2184)=0,"",INDEX('Smelter Look-up'!$C:$C,MATCH($A2184,'Smelter Look-up'!$E:$E,0)))</f>
        <v/>
      </c>
      <c r="D2184" s="236"/>
      <c r="E2184" s="236" t="str">
        <f ca="1">IF(ISERROR($V2184),"",OFFSET('Smelter Look-up'!$D$4,$V2184-4,0)&amp;"")</f>
        <v/>
      </c>
      <c r="F2184" s="236" t="str">
        <f ca="1">IF(ISERROR($V2184),"",OFFSET('Smelter Look-up'!$E$4,$V2184-4,0))</f>
        <v/>
      </c>
      <c r="G2184" s="236" t="str">
        <f ca="1">IF(C2184=$X$4,"Enter smelter details", IF(ISERROR($V2184),"",OFFSET('Smelter Look-up'!$F$4,$V2184-4,0)))</f>
        <v/>
      </c>
      <c r="H2184" s="237" t="str">
        <f ca="1">IF(ISERROR($V2184),"",OFFSET('Smelter Look-up'!$G$4,$V2184-4,0))</f>
        <v/>
      </c>
      <c r="I2184" s="238" t="str">
        <f ca="1">IF(ISERROR($V2184),"",OFFSET('Smelter Look-up'!$H$4,$V2184-4,0))</f>
        <v/>
      </c>
      <c r="J2184" s="238" t="str">
        <f ca="1">IF(ISERROR($V2184),"",OFFSET('Smelter Look-up'!$I$4,$V2184-4,0))</f>
        <v/>
      </c>
      <c r="K2184" s="240"/>
      <c r="L2184" s="240"/>
      <c r="M2184" s="240"/>
      <c r="N2184" s="240"/>
      <c r="O2184" s="240"/>
      <c r="P2184" s="239"/>
      <c r="Q2184" s="241"/>
      <c r="R2184" s="236" t="str">
        <f ca="1">IF(ISERROR($V2184),"",OFFSET('Smelter Look-up'!$C$4,$V2184-4,0)&amp;"")</f>
        <v/>
      </c>
      <c r="S2184" s="250" t="str">
        <f t="shared" ca="1" si="102"/>
        <v/>
      </c>
      <c r="T2184" s="250" t="str">
        <f ca="1">IF(B2184="","",IF(ISERROR(MATCH($J2184,SorP!$B$1:$B$6230,0)),"",INDIRECT("'SorP'!$A$"&amp;MATCH($J2184,SorP!$B$1:$B$6230,0))))</f>
        <v/>
      </c>
      <c r="U2184" s="280"/>
      <c r="V2184" s="281" t="e">
        <f>IF(C2184="",NA(),MATCH($B2184&amp;$C2184,'Smelter Look-up'!$J:$J,0))</f>
        <v>#N/A</v>
      </c>
      <c r="W2184" s="282"/>
      <c r="X2184" s="282">
        <f t="shared" ca="1" si="103"/>
        <v>0</v>
      </c>
      <c r="Y2184" s="282"/>
      <c r="Z2184" s="282"/>
      <c r="AB2184" s="284" t="str">
        <f t="shared" si="104"/>
        <v/>
      </c>
    </row>
    <row r="2185" spans="1:28" s="283" customFormat="1" ht="20.25">
      <c r="A2185" s="235"/>
      <c r="B2185" s="236" t="str">
        <f>IF(LEN(A2185)=0,"",INDEX('Smelter Look-up'!$A:$A,MATCH($A2185,'Smelter Look-up'!$E:$E,0)))</f>
        <v/>
      </c>
      <c r="C2185" s="242" t="str">
        <f>IF(LEN(A2185)=0,"",INDEX('Smelter Look-up'!$C:$C,MATCH($A2185,'Smelter Look-up'!$E:$E,0)))</f>
        <v/>
      </c>
      <c r="D2185" s="236"/>
      <c r="E2185" s="236" t="str">
        <f ca="1">IF(ISERROR($V2185),"",OFFSET('Smelter Look-up'!$D$4,$V2185-4,0)&amp;"")</f>
        <v/>
      </c>
      <c r="F2185" s="236" t="str">
        <f ca="1">IF(ISERROR($V2185),"",OFFSET('Smelter Look-up'!$E$4,$V2185-4,0))</f>
        <v/>
      </c>
      <c r="G2185" s="236" t="str">
        <f ca="1">IF(C2185=$X$4,"Enter smelter details", IF(ISERROR($V2185),"",OFFSET('Smelter Look-up'!$F$4,$V2185-4,0)))</f>
        <v/>
      </c>
      <c r="H2185" s="237" t="str">
        <f ca="1">IF(ISERROR($V2185),"",OFFSET('Smelter Look-up'!$G$4,$V2185-4,0))</f>
        <v/>
      </c>
      <c r="I2185" s="238" t="str">
        <f ca="1">IF(ISERROR($V2185),"",OFFSET('Smelter Look-up'!$H$4,$V2185-4,0))</f>
        <v/>
      </c>
      <c r="J2185" s="238" t="str">
        <f ca="1">IF(ISERROR($V2185),"",OFFSET('Smelter Look-up'!$I$4,$V2185-4,0))</f>
        <v/>
      </c>
      <c r="K2185" s="240"/>
      <c r="L2185" s="240"/>
      <c r="M2185" s="240"/>
      <c r="N2185" s="240"/>
      <c r="O2185" s="240"/>
      <c r="P2185" s="239"/>
      <c r="Q2185" s="241"/>
      <c r="R2185" s="236" t="str">
        <f ca="1">IF(ISERROR($V2185),"",OFFSET('Smelter Look-up'!$C$4,$V2185-4,0)&amp;"")</f>
        <v/>
      </c>
      <c r="S2185" s="250" t="str">
        <f t="shared" ca="1" si="102"/>
        <v/>
      </c>
      <c r="T2185" s="250" t="str">
        <f ca="1">IF(B2185="","",IF(ISERROR(MATCH($J2185,SorP!$B$1:$B$6230,0)),"",INDIRECT("'SorP'!$A$"&amp;MATCH($J2185,SorP!$B$1:$B$6230,0))))</f>
        <v/>
      </c>
      <c r="U2185" s="280"/>
      <c r="V2185" s="281" t="e">
        <f>IF(C2185="",NA(),MATCH($B2185&amp;$C2185,'Smelter Look-up'!$J:$J,0))</f>
        <v>#N/A</v>
      </c>
      <c r="W2185" s="282"/>
      <c r="X2185" s="282">
        <f t="shared" ca="1" si="103"/>
        <v>0</v>
      </c>
      <c r="Y2185" s="282"/>
      <c r="Z2185" s="282"/>
      <c r="AB2185" s="284" t="str">
        <f t="shared" si="104"/>
        <v/>
      </c>
    </row>
    <row r="2186" spans="1:28" s="283" customFormat="1" ht="20.25">
      <c r="A2186" s="235"/>
      <c r="B2186" s="236" t="str">
        <f>IF(LEN(A2186)=0,"",INDEX('Smelter Look-up'!$A:$A,MATCH($A2186,'Smelter Look-up'!$E:$E,0)))</f>
        <v/>
      </c>
      <c r="C2186" s="242" t="str">
        <f>IF(LEN(A2186)=0,"",INDEX('Smelter Look-up'!$C:$C,MATCH($A2186,'Smelter Look-up'!$E:$E,0)))</f>
        <v/>
      </c>
      <c r="D2186" s="236"/>
      <c r="E2186" s="236" t="str">
        <f ca="1">IF(ISERROR($V2186),"",OFFSET('Smelter Look-up'!$D$4,$V2186-4,0)&amp;"")</f>
        <v/>
      </c>
      <c r="F2186" s="236" t="str">
        <f ca="1">IF(ISERROR($V2186),"",OFFSET('Smelter Look-up'!$E$4,$V2186-4,0))</f>
        <v/>
      </c>
      <c r="G2186" s="236" t="str">
        <f ca="1">IF(C2186=$X$4,"Enter smelter details", IF(ISERROR($V2186),"",OFFSET('Smelter Look-up'!$F$4,$V2186-4,0)))</f>
        <v/>
      </c>
      <c r="H2186" s="237" t="str">
        <f ca="1">IF(ISERROR($V2186),"",OFFSET('Smelter Look-up'!$G$4,$V2186-4,0))</f>
        <v/>
      </c>
      <c r="I2186" s="238" t="str">
        <f ca="1">IF(ISERROR($V2186),"",OFFSET('Smelter Look-up'!$H$4,$V2186-4,0))</f>
        <v/>
      </c>
      <c r="J2186" s="238" t="str">
        <f ca="1">IF(ISERROR($V2186),"",OFFSET('Smelter Look-up'!$I$4,$V2186-4,0))</f>
        <v/>
      </c>
      <c r="K2186" s="240"/>
      <c r="L2186" s="240"/>
      <c r="M2186" s="240"/>
      <c r="N2186" s="240"/>
      <c r="O2186" s="240"/>
      <c r="P2186" s="239"/>
      <c r="Q2186" s="241"/>
      <c r="R2186" s="236" t="str">
        <f ca="1">IF(ISERROR($V2186),"",OFFSET('Smelter Look-up'!$C$4,$V2186-4,0)&amp;"")</f>
        <v/>
      </c>
      <c r="S2186" s="250" t="str">
        <f t="shared" ca="1" si="102"/>
        <v/>
      </c>
      <c r="T2186" s="250" t="str">
        <f ca="1">IF(B2186="","",IF(ISERROR(MATCH($J2186,SorP!$B$1:$B$6230,0)),"",INDIRECT("'SorP'!$A$"&amp;MATCH($J2186,SorP!$B$1:$B$6230,0))))</f>
        <v/>
      </c>
      <c r="U2186" s="280"/>
      <c r="V2186" s="281" t="e">
        <f>IF(C2186="",NA(),MATCH($B2186&amp;$C2186,'Smelter Look-up'!$J:$J,0))</f>
        <v>#N/A</v>
      </c>
      <c r="W2186" s="282"/>
      <c r="X2186" s="282">
        <f t="shared" ca="1" si="103"/>
        <v>0</v>
      </c>
      <c r="Y2186" s="282"/>
      <c r="Z2186" s="282"/>
      <c r="AB2186" s="284" t="str">
        <f t="shared" si="104"/>
        <v/>
      </c>
    </row>
    <row r="2187" spans="1:28" s="283" customFormat="1" ht="20.25">
      <c r="A2187" s="235"/>
      <c r="B2187" s="236" t="str">
        <f>IF(LEN(A2187)=0,"",INDEX('Smelter Look-up'!$A:$A,MATCH($A2187,'Smelter Look-up'!$E:$E,0)))</f>
        <v/>
      </c>
      <c r="C2187" s="242" t="str">
        <f>IF(LEN(A2187)=0,"",INDEX('Smelter Look-up'!$C:$C,MATCH($A2187,'Smelter Look-up'!$E:$E,0)))</f>
        <v/>
      </c>
      <c r="D2187" s="236"/>
      <c r="E2187" s="236" t="str">
        <f ca="1">IF(ISERROR($V2187),"",OFFSET('Smelter Look-up'!$D$4,$V2187-4,0)&amp;"")</f>
        <v/>
      </c>
      <c r="F2187" s="236" t="str">
        <f ca="1">IF(ISERROR($V2187),"",OFFSET('Smelter Look-up'!$E$4,$V2187-4,0))</f>
        <v/>
      </c>
      <c r="G2187" s="236" t="str">
        <f ca="1">IF(C2187=$X$4,"Enter smelter details", IF(ISERROR($V2187),"",OFFSET('Smelter Look-up'!$F$4,$V2187-4,0)))</f>
        <v/>
      </c>
      <c r="H2187" s="237" t="str">
        <f ca="1">IF(ISERROR($V2187),"",OFFSET('Smelter Look-up'!$G$4,$V2187-4,0))</f>
        <v/>
      </c>
      <c r="I2187" s="238" t="str">
        <f ca="1">IF(ISERROR($V2187),"",OFFSET('Smelter Look-up'!$H$4,$V2187-4,0))</f>
        <v/>
      </c>
      <c r="J2187" s="238" t="str">
        <f ca="1">IF(ISERROR($V2187),"",OFFSET('Smelter Look-up'!$I$4,$V2187-4,0))</f>
        <v/>
      </c>
      <c r="K2187" s="240"/>
      <c r="L2187" s="240"/>
      <c r="M2187" s="240"/>
      <c r="N2187" s="240"/>
      <c r="O2187" s="240"/>
      <c r="P2187" s="239"/>
      <c r="Q2187" s="241"/>
      <c r="R2187" s="236" t="str">
        <f ca="1">IF(ISERROR($V2187),"",OFFSET('Smelter Look-up'!$C$4,$V2187-4,0)&amp;"")</f>
        <v/>
      </c>
      <c r="S2187" s="250" t="str">
        <f t="shared" ca="1" si="102"/>
        <v/>
      </c>
      <c r="T2187" s="250" t="str">
        <f ca="1">IF(B2187="","",IF(ISERROR(MATCH($J2187,SorP!$B$1:$B$6230,0)),"",INDIRECT("'SorP'!$A$"&amp;MATCH($J2187,SorP!$B$1:$B$6230,0))))</f>
        <v/>
      </c>
      <c r="U2187" s="280"/>
      <c r="V2187" s="281" t="e">
        <f>IF(C2187="",NA(),MATCH($B2187&amp;$C2187,'Smelter Look-up'!$J:$J,0))</f>
        <v>#N/A</v>
      </c>
      <c r="W2187" s="282"/>
      <c r="X2187" s="282">
        <f t="shared" ca="1" si="103"/>
        <v>0</v>
      </c>
      <c r="Y2187" s="282"/>
      <c r="Z2187" s="282"/>
      <c r="AB2187" s="284" t="str">
        <f t="shared" si="104"/>
        <v/>
      </c>
    </row>
    <row r="2188" spans="1:28" s="283" customFormat="1" ht="20.25">
      <c r="A2188" s="235"/>
      <c r="B2188" s="236" t="str">
        <f>IF(LEN(A2188)=0,"",INDEX('Smelter Look-up'!$A:$A,MATCH($A2188,'Smelter Look-up'!$E:$E,0)))</f>
        <v/>
      </c>
      <c r="C2188" s="242" t="str">
        <f>IF(LEN(A2188)=0,"",INDEX('Smelter Look-up'!$C:$C,MATCH($A2188,'Smelter Look-up'!$E:$E,0)))</f>
        <v/>
      </c>
      <c r="D2188" s="236"/>
      <c r="E2188" s="236" t="str">
        <f ca="1">IF(ISERROR($V2188),"",OFFSET('Smelter Look-up'!$D$4,$V2188-4,0)&amp;"")</f>
        <v/>
      </c>
      <c r="F2188" s="236" t="str">
        <f ca="1">IF(ISERROR($V2188),"",OFFSET('Smelter Look-up'!$E$4,$V2188-4,0))</f>
        <v/>
      </c>
      <c r="G2188" s="236" t="str">
        <f ca="1">IF(C2188=$X$4,"Enter smelter details", IF(ISERROR($V2188),"",OFFSET('Smelter Look-up'!$F$4,$V2188-4,0)))</f>
        <v/>
      </c>
      <c r="H2188" s="237" t="str">
        <f ca="1">IF(ISERROR($V2188),"",OFFSET('Smelter Look-up'!$G$4,$V2188-4,0))</f>
        <v/>
      </c>
      <c r="I2188" s="238" t="str">
        <f ca="1">IF(ISERROR($V2188),"",OFFSET('Smelter Look-up'!$H$4,$V2188-4,0))</f>
        <v/>
      </c>
      <c r="J2188" s="238" t="str">
        <f ca="1">IF(ISERROR($V2188),"",OFFSET('Smelter Look-up'!$I$4,$V2188-4,0))</f>
        <v/>
      </c>
      <c r="K2188" s="240"/>
      <c r="L2188" s="240"/>
      <c r="M2188" s="240"/>
      <c r="N2188" s="240"/>
      <c r="O2188" s="240"/>
      <c r="P2188" s="239"/>
      <c r="Q2188" s="241"/>
      <c r="R2188" s="236" t="str">
        <f ca="1">IF(ISERROR($V2188),"",OFFSET('Smelter Look-up'!$C$4,$V2188-4,0)&amp;"")</f>
        <v/>
      </c>
      <c r="S2188" s="250" t="str">
        <f t="shared" ca="1" si="102"/>
        <v/>
      </c>
      <c r="T2188" s="250" t="str">
        <f ca="1">IF(B2188="","",IF(ISERROR(MATCH($J2188,SorP!$B$1:$B$6230,0)),"",INDIRECT("'SorP'!$A$"&amp;MATCH($J2188,SorP!$B$1:$B$6230,0))))</f>
        <v/>
      </c>
      <c r="U2188" s="280"/>
      <c r="V2188" s="281" t="e">
        <f>IF(C2188="",NA(),MATCH($B2188&amp;$C2188,'Smelter Look-up'!$J:$J,0))</f>
        <v>#N/A</v>
      </c>
      <c r="W2188" s="282"/>
      <c r="X2188" s="282">
        <f t="shared" ca="1" si="103"/>
        <v>0</v>
      </c>
      <c r="Y2188" s="282"/>
      <c r="Z2188" s="282"/>
      <c r="AB2188" s="284" t="str">
        <f t="shared" si="104"/>
        <v/>
      </c>
    </row>
    <row r="2189" spans="1:28" s="283" customFormat="1" ht="20.25">
      <c r="A2189" s="235"/>
      <c r="B2189" s="236" t="str">
        <f>IF(LEN(A2189)=0,"",INDEX('Smelter Look-up'!$A:$A,MATCH($A2189,'Smelter Look-up'!$E:$E,0)))</f>
        <v/>
      </c>
      <c r="C2189" s="242" t="str">
        <f>IF(LEN(A2189)=0,"",INDEX('Smelter Look-up'!$C:$C,MATCH($A2189,'Smelter Look-up'!$E:$E,0)))</f>
        <v/>
      </c>
      <c r="D2189" s="236"/>
      <c r="E2189" s="236" t="str">
        <f ca="1">IF(ISERROR($V2189),"",OFFSET('Smelter Look-up'!$D$4,$V2189-4,0)&amp;"")</f>
        <v/>
      </c>
      <c r="F2189" s="236" t="str">
        <f ca="1">IF(ISERROR($V2189),"",OFFSET('Smelter Look-up'!$E$4,$V2189-4,0))</f>
        <v/>
      </c>
      <c r="G2189" s="236" t="str">
        <f ca="1">IF(C2189=$X$4,"Enter smelter details", IF(ISERROR($V2189),"",OFFSET('Smelter Look-up'!$F$4,$V2189-4,0)))</f>
        <v/>
      </c>
      <c r="H2189" s="237" t="str">
        <f ca="1">IF(ISERROR($V2189),"",OFFSET('Smelter Look-up'!$G$4,$V2189-4,0))</f>
        <v/>
      </c>
      <c r="I2189" s="238" t="str">
        <f ca="1">IF(ISERROR($V2189),"",OFFSET('Smelter Look-up'!$H$4,$V2189-4,0))</f>
        <v/>
      </c>
      <c r="J2189" s="238" t="str">
        <f ca="1">IF(ISERROR($V2189),"",OFFSET('Smelter Look-up'!$I$4,$V2189-4,0))</f>
        <v/>
      </c>
      <c r="K2189" s="240"/>
      <c r="L2189" s="240"/>
      <c r="M2189" s="240"/>
      <c r="N2189" s="240"/>
      <c r="O2189" s="240"/>
      <c r="P2189" s="239"/>
      <c r="Q2189" s="241"/>
      <c r="R2189" s="236" t="str">
        <f ca="1">IF(ISERROR($V2189),"",OFFSET('Smelter Look-up'!$C$4,$V2189-4,0)&amp;"")</f>
        <v/>
      </c>
      <c r="S2189" s="250" t="str">
        <f t="shared" ca="1" si="102"/>
        <v/>
      </c>
      <c r="T2189" s="250" t="str">
        <f ca="1">IF(B2189="","",IF(ISERROR(MATCH($J2189,SorP!$B$1:$B$6230,0)),"",INDIRECT("'SorP'!$A$"&amp;MATCH($J2189,SorP!$B$1:$B$6230,0))))</f>
        <v/>
      </c>
      <c r="U2189" s="280"/>
      <c r="V2189" s="281" t="e">
        <f>IF(C2189="",NA(),MATCH($B2189&amp;$C2189,'Smelter Look-up'!$J:$J,0))</f>
        <v>#N/A</v>
      </c>
      <c r="W2189" s="282"/>
      <c r="X2189" s="282">
        <f t="shared" ca="1" si="103"/>
        <v>0</v>
      </c>
      <c r="Y2189" s="282"/>
      <c r="Z2189" s="282"/>
      <c r="AB2189" s="284" t="str">
        <f t="shared" si="104"/>
        <v/>
      </c>
    </row>
    <row r="2190" spans="1:28" s="283" customFormat="1" ht="20.25">
      <c r="A2190" s="235"/>
      <c r="B2190" s="236" t="str">
        <f>IF(LEN(A2190)=0,"",INDEX('Smelter Look-up'!$A:$A,MATCH($A2190,'Smelter Look-up'!$E:$E,0)))</f>
        <v/>
      </c>
      <c r="C2190" s="242" t="str">
        <f>IF(LEN(A2190)=0,"",INDEX('Smelter Look-up'!$C:$C,MATCH($A2190,'Smelter Look-up'!$E:$E,0)))</f>
        <v/>
      </c>
      <c r="D2190" s="236"/>
      <c r="E2190" s="236" t="str">
        <f ca="1">IF(ISERROR($V2190),"",OFFSET('Smelter Look-up'!$D$4,$V2190-4,0)&amp;"")</f>
        <v/>
      </c>
      <c r="F2190" s="236" t="str">
        <f ca="1">IF(ISERROR($V2190),"",OFFSET('Smelter Look-up'!$E$4,$V2190-4,0))</f>
        <v/>
      </c>
      <c r="G2190" s="236" t="str">
        <f ca="1">IF(C2190=$X$4,"Enter smelter details", IF(ISERROR($V2190),"",OFFSET('Smelter Look-up'!$F$4,$V2190-4,0)))</f>
        <v/>
      </c>
      <c r="H2190" s="237" t="str">
        <f ca="1">IF(ISERROR($V2190),"",OFFSET('Smelter Look-up'!$G$4,$V2190-4,0))</f>
        <v/>
      </c>
      <c r="I2190" s="238" t="str">
        <f ca="1">IF(ISERROR($V2190),"",OFFSET('Smelter Look-up'!$H$4,$V2190-4,0))</f>
        <v/>
      </c>
      <c r="J2190" s="238" t="str">
        <f ca="1">IF(ISERROR($V2190),"",OFFSET('Smelter Look-up'!$I$4,$V2190-4,0))</f>
        <v/>
      </c>
      <c r="K2190" s="240"/>
      <c r="L2190" s="240"/>
      <c r="M2190" s="240"/>
      <c r="N2190" s="240"/>
      <c r="O2190" s="240"/>
      <c r="P2190" s="239"/>
      <c r="Q2190" s="241"/>
      <c r="R2190" s="236" t="str">
        <f ca="1">IF(ISERROR($V2190),"",OFFSET('Smelter Look-up'!$C$4,$V2190-4,0)&amp;"")</f>
        <v/>
      </c>
      <c r="S2190" s="250" t="str">
        <f t="shared" ca="1" si="102"/>
        <v/>
      </c>
      <c r="T2190" s="250" t="str">
        <f ca="1">IF(B2190="","",IF(ISERROR(MATCH($J2190,SorP!$B$1:$B$6230,0)),"",INDIRECT("'SorP'!$A$"&amp;MATCH($J2190,SorP!$B$1:$B$6230,0))))</f>
        <v/>
      </c>
      <c r="U2190" s="280"/>
      <c r="V2190" s="281" t="e">
        <f>IF(C2190="",NA(),MATCH($B2190&amp;$C2190,'Smelter Look-up'!$J:$J,0))</f>
        <v>#N/A</v>
      </c>
      <c r="W2190" s="282"/>
      <c r="X2190" s="282">
        <f t="shared" ca="1" si="103"/>
        <v>0</v>
      </c>
      <c r="Y2190" s="282"/>
      <c r="Z2190" s="282"/>
      <c r="AB2190" s="284" t="str">
        <f t="shared" si="104"/>
        <v/>
      </c>
    </row>
    <row r="2191" spans="1:28" s="283" customFormat="1" ht="20.25">
      <c r="A2191" s="235"/>
      <c r="B2191" s="236" t="str">
        <f>IF(LEN(A2191)=0,"",INDEX('Smelter Look-up'!$A:$A,MATCH($A2191,'Smelter Look-up'!$E:$E,0)))</f>
        <v/>
      </c>
      <c r="C2191" s="242" t="str">
        <f>IF(LEN(A2191)=0,"",INDEX('Smelter Look-up'!$C:$C,MATCH($A2191,'Smelter Look-up'!$E:$E,0)))</f>
        <v/>
      </c>
      <c r="D2191" s="236"/>
      <c r="E2191" s="236" t="str">
        <f ca="1">IF(ISERROR($V2191),"",OFFSET('Smelter Look-up'!$D$4,$V2191-4,0)&amp;"")</f>
        <v/>
      </c>
      <c r="F2191" s="236" t="str">
        <f ca="1">IF(ISERROR($V2191),"",OFFSET('Smelter Look-up'!$E$4,$V2191-4,0))</f>
        <v/>
      </c>
      <c r="G2191" s="236" t="str">
        <f ca="1">IF(C2191=$X$4,"Enter smelter details", IF(ISERROR($V2191),"",OFFSET('Smelter Look-up'!$F$4,$V2191-4,0)))</f>
        <v/>
      </c>
      <c r="H2191" s="237" t="str">
        <f ca="1">IF(ISERROR($V2191),"",OFFSET('Smelter Look-up'!$G$4,$V2191-4,0))</f>
        <v/>
      </c>
      <c r="I2191" s="238" t="str">
        <f ca="1">IF(ISERROR($V2191),"",OFFSET('Smelter Look-up'!$H$4,$V2191-4,0))</f>
        <v/>
      </c>
      <c r="J2191" s="238" t="str">
        <f ca="1">IF(ISERROR($V2191),"",OFFSET('Smelter Look-up'!$I$4,$V2191-4,0))</f>
        <v/>
      </c>
      <c r="K2191" s="240"/>
      <c r="L2191" s="240"/>
      <c r="M2191" s="240"/>
      <c r="N2191" s="240"/>
      <c r="O2191" s="240"/>
      <c r="P2191" s="239"/>
      <c r="Q2191" s="241"/>
      <c r="R2191" s="236" t="str">
        <f ca="1">IF(ISERROR($V2191),"",OFFSET('Smelter Look-up'!$C$4,$V2191-4,0)&amp;"")</f>
        <v/>
      </c>
      <c r="S2191" s="250" t="str">
        <f t="shared" ca="1" si="102"/>
        <v/>
      </c>
      <c r="T2191" s="250" t="str">
        <f ca="1">IF(B2191="","",IF(ISERROR(MATCH($J2191,SorP!$B$1:$B$6230,0)),"",INDIRECT("'SorP'!$A$"&amp;MATCH($J2191,SorP!$B$1:$B$6230,0))))</f>
        <v/>
      </c>
      <c r="U2191" s="280"/>
      <c r="V2191" s="281" t="e">
        <f>IF(C2191="",NA(),MATCH($B2191&amp;$C2191,'Smelter Look-up'!$J:$J,0))</f>
        <v>#N/A</v>
      </c>
      <c r="W2191" s="282"/>
      <c r="X2191" s="282">
        <f t="shared" ca="1" si="103"/>
        <v>0</v>
      </c>
      <c r="Y2191" s="282"/>
      <c r="Z2191" s="282"/>
      <c r="AB2191" s="284" t="str">
        <f t="shared" si="104"/>
        <v/>
      </c>
    </row>
    <row r="2192" spans="1:28" s="283" customFormat="1" ht="20.25">
      <c r="A2192" s="235"/>
      <c r="B2192" s="236" t="str">
        <f>IF(LEN(A2192)=0,"",INDEX('Smelter Look-up'!$A:$A,MATCH($A2192,'Smelter Look-up'!$E:$E,0)))</f>
        <v/>
      </c>
      <c r="C2192" s="242" t="str">
        <f>IF(LEN(A2192)=0,"",INDEX('Smelter Look-up'!$C:$C,MATCH($A2192,'Smelter Look-up'!$E:$E,0)))</f>
        <v/>
      </c>
      <c r="D2192" s="236"/>
      <c r="E2192" s="236" t="str">
        <f ca="1">IF(ISERROR($V2192),"",OFFSET('Smelter Look-up'!$D$4,$V2192-4,0)&amp;"")</f>
        <v/>
      </c>
      <c r="F2192" s="236" t="str">
        <f ca="1">IF(ISERROR($V2192),"",OFFSET('Smelter Look-up'!$E$4,$V2192-4,0))</f>
        <v/>
      </c>
      <c r="G2192" s="236" t="str">
        <f ca="1">IF(C2192=$X$4,"Enter smelter details", IF(ISERROR($V2192),"",OFFSET('Smelter Look-up'!$F$4,$V2192-4,0)))</f>
        <v/>
      </c>
      <c r="H2192" s="237" t="str">
        <f ca="1">IF(ISERROR($V2192),"",OFFSET('Smelter Look-up'!$G$4,$V2192-4,0))</f>
        <v/>
      </c>
      <c r="I2192" s="238" t="str">
        <f ca="1">IF(ISERROR($V2192),"",OFFSET('Smelter Look-up'!$H$4,$V2192-4,0))</f>
        <v/>
      </c>
      <c r="J2192" s="238" t="str">
        <f ca="1">IF(ISERROR($V2192),"",OFFSET('Smelter Look-up'!$I$4,$V2192-4,0))</f>
        <v/>
      </c>
      <c r="K2192" s="240"/>
      <c r="L2192" s="240"/>
      <c r="M2192" s="240"/>
      <c r="N2192" s="240"/>
      <c r="O2192" s="240"/>
      <c r="P2192" s="239"/>
      <c r="Q2192" s="241"/>
      <c r="R2192" s="236" t="str">
        <f ca="1">IF(ISERROR($V2192),"",OFFSET('Smelter Look-up'!$C$4,$V2192-4,0)&amp;"")</f>
        <v/>
      </c>
      <c r="S2192" s="250" t="str">
        <f t="shared" ca="1" si="102"/>
        <v/>
      </c>
      <c r="T2192" s="250" t="str">
        <f ca="1">IF(B2192="","",IF(ISERROR(MATCH($J2192,SorP!$B$1:$B$6230,0)),"",INDIRECT("'SorP'!$A$"&amp;MATCH($J2192,SorP!$B$1:$B$6230,0))))</f>
        <v/>
      </c>
      <c r="U2192" s="280"/>
      <c r="V2192" s="281" t="e">
        <f>IF(C2192="",NA(),MATCH($B2192&amp;$C2192,'Smelter Look-up'!$J:$J,0))</f>
        <v>#N/A</v>
      </c>
      <c r="W2192" s="282"/>
      <c r="X2192" s="282">
        <f t="shared" ca="1" si="103"/>
        <v>0</v>
      </c>
      <c r="Y2192" s="282"/>
      <c r="Z2192" s="282"/>
      <c r="AB2192" s="284" t="str">
        <f t="shared" si="104"/>
        <v/>
      </c>
    </row>
    <row r="2193" spans="1:28" s="283" customFormat="1" ht="20.25">
      <c r="A2193" s="235"/>
      <c r="B2193" s="236" t="str">
        <f>IF(LEN(A2193)=0,"",INDEX('Smelter Look-up'!$A:$A,MATCH($A2193,'Smelter Look-up'!$E:$E,0)))</f>
        <v/>
      </c>
      <c r="C2193" s="242" t="str">
        <f>IF(LEN(A2193)=0,"",INDEX('Smelter Look-up'!$C:$C,MATCH($A2193,'Smelter Look-up'!$E:$E,0)))</f>
        <v/>
      </c>
      <c r="D2193" s="236"/>
      <c r="E2193" s="236" t="str">
        <f ca="1">IF(ISERROR($V2193),"",OFFSET('Smelter Look-up'!$D$4,$V2193-4,0)&amp;"")</f>
        <v/>
      </c>
      <c r="F2193" s="236" t="str">
        <f ca="1">IF(ISERROR($V2193),"",OFFSET('Smelter Look-up'!$E$4,$V2193-4,0))</f>
        <v/>
      </c>
      <c r="G2193" s="236" t="str">
        <f ca="1">IF(C2193=$X$4,"Enter smelter details", IF(ISERROR($V2193),"",OFFSET('Smelter Look-up'!$F$4,$V2193-4,0)))</f>
        <v/>
      </c>
      <c r="H2193" s="237" t="str">
        <f ca="1">IF(ISERROR($V2193),"",OFFSET('Smelter Look-up'!$G$4,$V2193-4,0))</f>
        <v/>
      </c>
      <c r="I2193" s="238" t="str">
        <f ca="1">IF(ISERROR($V2193),"",OFFSET('Smelter Look-up'!$H$4,$V2193-4,0))</f>
        <v/>
      </c>
      <c r="J2193" s="238" t="str">
        <f ca="1">IF(ISERROR($V2193),"",OFFSET('Smelter Look-up'!$I$4,$V2193-4,0))</f>
        <v/>
      </c>
      <c r="K2193" s="240"/>
      <c r="L2193" s="240"/>
      <c r="M2193" s="240"/>
      <c r="N2193" s="240"/>
      <c r="O2193" s="240"/>
      <c r="P2193" s="239"/>
      <c r="Q2193" s="241"/>
      <c r="R2193" s="236" t="str">
        <f ca="1">IF(ISERROR($V2193),"",OFFSET('Smelter Look-up'!$C$4,$V2193-4,0)&amp;"")</f>
        <v/>
      </c>
      <c r="S2193" s="250" t="str">
        <f t="shared" ca="1" si="102"/>
        <v/>
      </c>
      <c r="T2193" s="250" t="str">
        <f ca="1">IF(B2193="","",IF(ISERROR(MATCH($J2193,SorP!$B$1:$B$6230,0)),"",INDIRECT("'SorP'!$A$"&amp;MATCH($J2193,SorP!$B$1:$B$6230,0))))</f>
        <v/>
      </c>
      <c r="U2193" s="280"/>
      <c r="V2193" s="281" t="e">
        <f>IF(C2193="",NA(),MATCH($B2193&amp;$C2193,'Smelter Look-up'!$J:$J,0))</f>
        <v>#N/A</v>
      </c>
      <c r="W2193" s="282"/>
      <c r="X2193" s="282">
        <f t="shared" ca="1" si="103"/>
        <v>0</v>
      </c>
      <c r="Y2193" s="282"/>
      <c r="Z2193" s="282"/>
      <c r="AB2193" s="284" t="str">
        <f t="shared" si="104"/>
        <v/>
      </c>
    </row>
    <row r="2194" spans="1:28" s="283" customFormat="1" ht="20.25">
      <c r="A2194" s="235"/>
      <c r="B2194" s="236" t="str">
        <f>IF(LEN(A2194)=0,"",INDEX('Smelter Look-up'!$A:$A,MATCH($A2194,'Smelter Look-up'!$E:$E,0)))</f>
        <v/>
      </c>
      <c r="C2194" s="242" t="str">
        <f>IF(LEN(A2194)=0,"",INDEX('Smelter Look-up'!$C:$C,MATCH($A2194,'Smelter Look-up'!$E:$E,0)))</f>
        <v/>
      </c>
      <c r="D2194" s="236"/>
      <c r="E2194" s="236" t="str">
        <f ca="1">IF(ISERROR($V2194),"",OFFSET('Smelter Look-up'!$D$4,$V2194-4,0)&amp;"")</f>
        <v/>
      </c>
      <c r="F2194" s="236" t="str">
        <f ca="1">IF(ISERROR($V2194),"",OFFSET('Smelter Look-up'!$E$4,$V2194-4,0))</f>
        <v/>
      </c>
      <c r="G2194" s="236" t="str">
        <f ca="1">IF(C2194=$X$4,"Enter smelter details", IF(ISERROR($V2194),"",OFFSET('Smelter Look-up'!$F$4,$V2194-4,0)))</f>
        <v/>
      </c>
      <c r="H2194" s="237" t="str">
        <f ca="1">IF(ISERROR($V2194),"",OFFSET('Smelter Look-up'!$G$4,$V2194-4,0))</f>
        <v/>
      </c>
      <c r="I2194" s="238" t="str">
        <f ca="1">IF(ISERROR($V2194),"",OFFSET('Smelter Look-up'!$H$4,$V2194-4,0))</f>
        <v/>
      </c>
      <c r="J2194" s="238" t="str">
        <f ca="1">IF(ISERROR($V2194),"",OFFSET('Smelter Look-up'!$I$4,$V2194-4,0))</f>
        <v/>
      </c>
      <c r="K2194" s="240"/>
      <c r="L2194" s="240"/>
      <c r="M2194" s="240"/>
      <c r="N2194" s="240"/>
      <c r="O2194" s="240"/>
      <c r="P2194" s="239"/>
      <c r="Q2194" s="241"/>
      <c r="R2194" s="236" t="str">
        <f ca="1">IF(ISERROR($V2194),"",OFFSET('Smelter Look-up'!$C$4,$V2194-4,0)&amp;"")</f>
        <v/>
      </c>
      <c r="S2194" s="250" t="str">
        <f t="shared" ca="1" si="102"/>
        <v/>
      </c>
      <c r="T2194" s="250" t="str">
        <f ca="1">IF(B2194="","",IF(ISERROR(MATCH($J2194,SorP!$B$1:$B$6230,0)),"",INDIRECT("'SorP'!$A$"&amp;MATCH($J2194,SorP!$B$1:$B$6230,0))))</f>
        <v/>
      </c>
      <c r="U2194" s="280"/>
      <c r="V2194" s="281" t="e">
        <f>IF(C2194="",NA(),MATCH($B2194&amp;$C2194,'Smelter Look-up'!$J:$J,0))</f>
        <v>#N/A</v>
      </c>
      <c r="W2194" s="282"/>
      <c r="X2194" s="282">
        <f t="shared" ca="1" si="103"/>
        <v>0</v>
      </c>
      <c r="Y2194" s="282"/>
      <c r="Z2194" s="282"/>
      <c r="AB2194" s="284" t="str">
        <f t="shared" si="104"/>
        <v/>
      </c>
    </row>
    <row r="2195" spans="1:28" s="283" customFormat="1" ht="20.25">
      <c r="A2195" s="235"/>
      <c r="B2195" s="236" t="str">
        <f>IF(LEN(A2195)=0,"",INDEX('Smelter Look-up'!$A:$A,MATCH($A2195,'Smelter Look-up'!$E:$E,0)))</f>
        <v/>
      </c>
      <c r="C2195" s="242" t="str">
        <f>IF(LEN(A2195)=0,"",INDEX('Smelter Look-up'!$C:$C,MATCH($A2195,'Smelter Look-up'!$E:$E,0)))</f>
        <v/>
      </c>
      <c r="D2195" s="236"/>
      <c r="E2195" s="236" t="str">
        <f ca="1">IF(ISERROR($V2195),"",OFFSET('Smelter Look-up'!$D$4,$V2195-4,0)&amp;"")</f>
        <v/>
      </c>
      <c r="F2195" s="236" t="str">
        <f ca="1">IF(ISERROR($V2195),"",OFFSET('Smelter Look-up'!$E$4,$V2195-4,0))</f>
        <v/>
      </c>
      <c r="G2195" s="236" t="str">
        <f ca="1">IF(C2195=$X$4,"Enter smelter details", IF(ISERROR($V2195),"",OFFSET('Smelter Look-up'!$F$4,$V2195-4,0)))</f>
        <v/>
      </c>
      <c r="H2195" s="237" t="str">
        <f ca="1">IF(ISERROR($V2195),"",OFFSET('Smelter Look-up'!$G$4,$V2195-4,0))</f>
        <v/>
      </c>
      <c r="I2195" s="238" t="str">
        <f ca="1">IF(ISERROR($V2195),"",OFFSET('Smelter Look-up'!$H$4,$V2195-4,0))</f>
        <v/>
      </c>
      <c r="J2195" s="238" t="str">
        <f ca="1">IF(ISERROR($V2195),"",OFFSET('Smelter Look-up'!$I$4,$V2195-4,0))</f>
        <v/>
      </c>
      <c r="K2195" s="240"/>
      <c r="L2195" s="240"/>
      <c r="M2195" s="240"/>
      <c r="N2195" s="240"/>
      <c r="O2195" s="240"/>
      <c r="P2195" s="239"/>
      <c r="Q2195" s="241"/>
      <c r="R2195" s="236" t="str">
        <f ca="1">IF(ISERROR($V2195),"",OFFSET('Smelter Look-up'!$C$4,$V2195-4,0)&amp;"")</f>
        <v/>
      </c>
      <c r="S2195" s="250" t="str">
        <f t="shared" ca="1" si="102"/>
        <v/>
      </c>
      <c r="T2195" s="250" t="str">
        <f ca="1">IF(B2195="","",IF(ISERROR(MATCH($J2195,SorP!$B$1:$B$6230,0)),"",INDIRECT("'SorP'!$A$"&amp;MATCH($J2195,SorP!$B$1:$B$6230,0))))</f>
        <v/>
      </c>
      <c r="U2195" s="280"/>
      <c r="V2195" s="281" t="e">
        <f>IF(C2195="",NA(),MATCH($B2195&amp;$C2195,'Smelter Look-up'!$J:$J,0))</f>
        <v>#N/A</v>
      </c>
      <c r="W2195" s="282"/>
      <c r="X2195" s="282">
        <f t="shared" ca="1" si="103"/>
        <v>0</v>
      </c>
      <c r="Y2195" s="282"/>
      <c r="Z2195" s="282"/>
      <c r="AB2195" s="284" t="str">
        <f t="shared" si="104"/>
        <v/>
      </c>
    </row>
    <row r="2196" spans="1:28" s="283" customFormat="1" ht="20.25">
      <c r="A2196" s="235"/>
      <c r="B2196" s="236" t="str">
        <f>IF(LEN(A2196)=0,"",INDEX('Smelter Look-up'!$A:$A,MATCH($A2196,'Smelter Look-up'!$E:$E,0)))</f>
        <v/>
      </c>
      <c r="C2196" s="242" t="str">
        <f>IF(LEN(A2196)=0,"",INDEX('Smelter Look-up'!$C:$C,MATCH($A2196,'Smelter Look-up'!$E:$E,0)))</f>
        <v/>
      </c>
      <c r="D2196" s="236"/>
      <c r="E2196" s="236" t="str">
        <f ca="1">IF(ISERROR($V2196),"",OFFSET('Smelter Look-up'!$D$4,$V2196-4,0)&amp;"")</f>
        <v/>
      </c>
      <c r="F2196" s="236" t="str">
        <f ca="1">IF(ISERROR($V2196),"",OFFSET('Smelter Look-up'!$E$4,$V2196-4,0))</f>
        <v/>
      </c>
      <c r="G2196" s="236" t="str">
        <f ca="1">IF(C2196=$X$4,"Enter smelter details", IF(ISERROR($V2196),"",OFFSET('Smelter Look-up'!$F$4,$V2196-4,0)))</f>
        <v/>
      </c>
      <c r="H2196" s="237" t="str">
        <f ca="1">IF(ISERROR($V2196),"",OFFSET('Smelter Look-up'!$G$4,$V2196-4,0))</f>
        <v/>
      </c>
      <c r="I2196" s="238" t="str">
        <f ca="1">IF(ISERROR($V2196),"",OFFSET('Smelter Look-up'!$H$4,$V2196-4,0))</f>
        <v/>
      </c>
      <c r="J2196" s="238" t="str">
        <f ca="1">IF(ISERROR($V2196),"",OFFSET('Smelter Look-up'!$I$4,$V2196-4,0))</f>
        <v/>
      </c>
      <c r="K2196" s="240"/>
      <c r="L2196" s="240"/>
      <c r="M2196" s="240"/>
      <c r="N2196" s="240"/>
      <c r="O2196" s="240"/>
      <c r="P2196" s="239"/>
      <c r="Q2196" s="241"/>
      <c r="R2196" s="236" t="str">
        <f ca="1">IF(ISERROR($V2196),"",OFFSET('Smelter Look-up'!$C$4,$V2196-4,0)&amp;"")</f>
        <v/>
      </c>
      <c r="S2196" s="250" t="str">
        <f t="shared" ca="1" si="102"/>
        <v/>
      </c>
      <c r="T2196" s="250" t="str">
        <f ca="1">IF(B2196="","",IF(ISERROR(MATCH($J2196,SorP!$B$1:$B$6230,0)),"",INDIRECT("'SorP'!$A$"&amp;MATCH($J2196,SorP!$B$1:$B$6230,0))))</f>
        <v/>
      </c>
      <c r="U2196" s="280"/>
      <c r="V2196" s="281" t="e">
        <f>IF(C2196="",NA(),MATCH($B2196&amp;$C2196,'Smelter Look-up'!$J:$J,0))</f>
        <v>#N/A</v>
      </c>
      <c r="W2196" s="282"/>
      <c r="X2196" s="282">
        <f t="shared" ca="1" si="103"/>
        <v>0</v>
      </c>
      <c r="Y2196" s="282"/>
      <c r="Z2196" s="282"/>
      <c r="AB2196" s="284" t="str">
        <f t="shared" si="104"/>
        <v/>
      </c>
    </row>
    <row r="2197" spans="1:28" s="283" customFormat="1" ht="20.25">
      <c r="A2197" s="235"/>
      <c r="B2197" s="236" t="str">
        <f>IF(LEN(A2197)=0,"",INDEX('Smelter Look-up'!$A:$A,MATCH($A2197,'Smelter Look-up'!$E:$E,0)))</f>
        <v/>
      </c>
      <c r="C2197" s="242" t="str">
        <f>IF(LEN(A2197)=0,"",INDEX('Smelter Look-up'!$C:$C,MATCH($A2197,'Smelter Look-up'!$E:$E,0)))</f>
        <v/>
      </c>
      <c r="D2197" s="236"/>
      <c r="E2197" s="236" t="str">
        <f ca="1">IF(ISERROR($V2197),"",OFFSET('Smelter Look-up'!$D$4,$V2197-4,0)&amp;"")</f>
        <v/>
      </c>
      <c r="F2197" s="236" t="str">
        <f ca="1">IF(ISERROR($V2197),"",OFFSET('Smelter Look-up'!$E$4,$V2197-4,0))</f>
        <v/>
      </c>
      <c r="G2197" s="236" t="str">
        <f ca="1">IF(C2197=$X$4,"Enter smelter details", IF(ISERROR($V2197),"",OFFSET('Smelter Look-up'!$F$4,$V2197-4,0)))</f>
        <v/>
      </c>
      <c r="H2197" s="237" t="str">
        <f ca="1">IF(ISERROR($V2197),"",OFFSET('Smelter Look-up'!$G$4,$V2197-4,0))</f>
        <v/>
      </c>
      <c r="I2197" s="238" t="str">
        <f ca="1">IF(ISERROR($V2197),"",OFFSET('Smelter Look-up'!$H$4,$V2197-4,0))</f>
        <v/>
      </c>
      <c r="J2197" s="238" t="str">
        <f ca="1">IF(ISERROR($V2197),"",OFFSET('Smelter Look-up'!$I$4,$V2197-4,0))</f>
        <v/>
      </c>
      <c r="K2197" s="240"/>
      <c r="L2197" s="240"/>
      <c r="M2197" s="240"/>
      <c r="N2197" s="240"/>
      <c r="O2197" s="240"/>
      <c r="P2197" s="239"/>
      <c r="Q2197" s="241"/>
      <c r="R2197" s="236" t="str">
        <f ca="1">IF(ISERROR($V2197),"",OFFSET('Smelter Look-up'!$C$4,$V2197-4,0)&amp;"")</f>
        <v/>
      </c>
      <c r="S2197" s="250" t="str">
        <f t="shared" ca="1" si="102"/>
        <v/>
      </c>
      <c r="T2197" s="250" t="str">
        <f ca="1">IF(B2197="","",IF(ISERROR(MATCH($J2197,SorP!$B$1:$B$6230,0)),"",INDIRECT("'SorP'!$A$"&amp;MATCH($J2197,SorP!$B$1:$B$6230,0))))</f>
        <v/>
      </c>
      <c r="U2197" s="280"/>
      <c r="V2197" s="281" t="e">
        <f>IF(C2197="",NA(),MATCH($B2197&amp;$C2197,'Smelter Look-up'!$J:$J,0))</f>
        <v>#N/A</v>
      </c>
      <c r="W2197" s="282"/>
      <c r="X2197" s="282">
        <f t="shared" ca="1" si="103"/>
        <v>0</v>
      </c>
      <c r="Y2197" s="282"/>
      <c r="Z2197" s="282"/>
      <c r="AB2197" s="284" t="str">
        <f t="shared" si="104"/>
        <v/>
      </c>
    </row>
    <row r="2198" spans="1:28" s="283" customFormat="1" ht="20.25">
      <c r="A2198" s="235"/>
      <c r="B2198" s="236" t="str">
        <f>IF(LEN(A2198)=0,"",INDEX('Smelter Look-up'!$A:$A,MATCH($A2198,'Smelter Look-up'!$E:$E,0)))</f>
        <v/>
      </c>
      <c r="C2198" s="242" t="str">
        <f>IF(LEN(A2198)=0,"",INDEX('Smelter Look-up'!$C:$C,MATCH($A2198,'Smelter Look-up'!$E:$E,0)))</f>
        <v/>
      </c>
      <c r="D2198" s="236"/>
      <c r="E2198" s="236" t="str">
        <f ca="1">IF(ISERROR($V2198),"",OFFSET('Smelter Look-up'!$D$4,$V2198-4,0)&amp;"")</f>
        <v/>
      </c>
      <c r="F2198" s="236" t="str">
        <f ca="1">IF(ISERROR($V2198),"",OFFSET('Smelter Look-up'!$E$4,$V2198-4,0))</f>
        <v/>
      </c>
      <c r="G2198" s="236" t="str">
        <f ca="1">IF(C2198=$X$4,"Enter smelter details", IF(ISERROR($V2198),"",OFFSET('Smelter Look-up'!$F$4,$V2198-4,0)))</f>
        <v/>
      </c>
      <c r="H2198" s="237" t="str">
        <f ca="1">IF(ISERROR($V2198),"",OFFSET('Smelter Look-up'!$G$4,$V2198-4,0))</f>
        <v/>
      </c>
      <c r="I2198" s="238" t="str">
        <f ca="1">IF(ISERROR($V2198),"",OFFSET('Smelter Look-up'!$H$4,$V2198-4,0))</f>
        <v/>
      </c>
      <c r="J2198" s="238" t="str">
        <f ca="1">IF(ISERROR($V2198),"",OFFSET('Smelter Look-up'!$I$4,$V2198-4,0))</f>
        <v/>
      </c>
      <c r="K2198" s="240"/>
      <c r="L2198" s="240"/>
      <c r="M2198" s="240"/>
      <c r="N2198" s="240"/>
      <c r="O2198" s="240"/>
      <c r="P2198" s="239"/>
      <c r="Q2198" s="241"/>
      <c r="R2198" s="236" t="str">
        <f ca="1">IF(ISERROR($V2198),"",OFFSET('Smelter Look-up'!$C$4,$V2198-4,0)&amp;"")</f>
        <v/>
      </c>
      <c r="S2198" s="250" t="str">
        <f t="shared" ca="1" si="102"/>
        <v/>
      </c>
      <c r="T2198" s="250" t="str">
        <f ca="1">IF(B2198="","",IF(ISERROR(MATCH($J2198,SorP!$B$1:$B$6230,0)),"",INDIRECT("'SorP'!$A$"&amp;MATCH($J2198,SorP!$B$1:$B$6230,0))))</f>
        <v/>
      </c>
      <c r="U2198" s="280"/>
      <c r="V2198" s="281" t="e">
        <f>IF(C2198="",NA(),MATCH($B2198&amp;$C2198,'Smelter Look-up'!$J:$J,0))</f>
        <v>#N/A</v>
      </c>
      <c r="W2198" s="282"/>
      <c r="X2198" s="282">
        <f t="shared" ca="1" si="103"/>
        <v>0</v>
      </c>
      <c r="Y2198" s="282"/>
      <c r="Z2198" s="282"/>
      <c r="AB2198" s="284" t="str">
        <f t="shared" si="104"/>
        <v/>
      </c>
    </row>
    <row r="2199" spans="1:28" s="283" customFormat="1" ht="20.25">
      <c r="A2199" s="235"/>
      <c r="B2199" s="236" t="str">
        <f>IF(LEN(A2199)=0,"",INDEX('Smelter Look-up'!$A:$A,MATCH($A2199,'Smelter Look-up'!$E:$E,0)))</f>
        <v/>
      </c>
      <c r="C2199" s="242" t="str">
        <f>IF(LEN(A2199)=0,"",INDEX('Smelter Look-up'!$C:$C,MATCH($A2199,'Smelter Look-up'!$E:$E,0)))</f>
        <v/>
      </c>
      <c r="D2199" s="236"/>
      <c r="E2199" s="236" t="str">
        <f ca="1">IF(ISERROR($V2199),"",OFFSET('Smelter Look-up'!$D$4,$V2199-4,0)&amp;"")</f>
        <v/>
      </c>
      <c r="F2199" s="236" t="str">
        <f ca="1">IF(ISERROR($V2199),"",OFFSET('Smelter Look-up'!$E$4,$V2199-4,0))</f>
        <v/>
      </c>
      <c r="G2199" s="236" t="str">
        <f ca="1">IF(C2199=$X$4,"Enter smelter details", IF(ISERROR($V2199),"",OFFSET('Smelter Look-up'!$F$4,$V2199-4,0)))</f>
        <v/>
      </c>
      <c r="H2199" s="237" t="str">
        <f ca="1">IF(ISERROR($V2199),"",OFFSET('Smelter Look-up'!$G$4,$V2199-4,0))</f>
        <v/>
      </c>
      <c r="I2199" s="238" t="str">
        <f ca="1">IF(ISERROR($V2199),"",OFFSET('Smelter Look-up'!$H$4,$V2199-4,0))</f>
        <v/>
      </c>
      <c r="J2199" s="238" t="str">
        <f ca="1">IF(ISERROR($V2199),"",OFFSET('Smelter Look-up'!$I$4,$V2199-4,0))</f>
        <v/>
      </c>
      <c r="K2199" s="240"/>
      <c r="L2199" s="240"/>
      <c r="M2199" s="240"/>
      <c r="N2199" s="240"/>
      <c r="O2199" s="240"/>
      <c r="P2199" s="239"/>
      <c r="Q2199" s="241"/>
      <c r="R2199" s="236" t="str">
        <f ca="1">IF(ISERROR($V2199),"",OFFSET('Smelter Look-up'!$C$4,$V2199-4,0)&amp;"")</f>
        <v/>
      </c>
      <c r="S2199" s="250" t="str">
        <f t="shared" ca="1" si="102"/>
        <v/>
      </c>
      <c r="T2199" s="250" t="str">
        <f ca="1">IF(B2199="","",IF(ISERROR(MATCH($J2199,SorP!$B$1:$B$6230,0)),"",INDIRECT("'SorP'!$A$"&amp;MATCH($J2199,SorP!$B$1:$B$6230,0))))</f>
        <v/>
      </c>
      <c r="U2199" s="280"/>
      <c r="V2199" s="281" t="e">
        <f>IF(C2199="",NA(),MATCH($B2199&amp;$C2199,'Smelter Look-up'!$J:$J,0))</f>
        <v>#N/A</v>
      </c>
      <c r="W2199" s="282"/>
      <c r="X2199" s="282">
        <f t="shared" ca="1" si="103"/>
        <v>0</v>
      </c>
      <c r="Y2199" s="282"/>
      <c r="Z2199" s="282"/>
      <c r="AB2199" s="284" t="str">
        <f t="shared" si="104"/>
        <v/>
      </c>
    </row>
    <row r="2200" spans="1:28" s="283" customFormat="1" ht="20.25">
      <c r="A2200" s="235"/>
      <c r="B2200" s="236" t="str">
        <f>IF(LEN(A2200)=0,"",INDEX('Smelter Look-up'!$A:$A,MATCH($A2200,'Smelter Look-up'!$E:$E,0)))</f>
        <v/>
      </c>
      <c r="C2200" s="242" t="str">
        <f>IF(LEN(A2200)=0,"",INDEX('Smelter Look-up'!$C:$C,MATCH($A2200,'Smelter Look-up'!$E:$E,0)))</f>
        <v/>
      </c>
      <c r="D2200" s="236"/>
      <c r="E2200" s="236" t="str">
        <f ca="1">IF(ISERROR($V2200),"",OFFSET('Smelter Look-up'!$D$4,$V2200-4,0)&amp;"")</f>
        <v/>
      </c>
      <c r="F2200" s="236" t="str">
        <f ca="1">IF(ISERROR($V2200),"",OFFSET('Smelter Look-up'!$E$4,$V2200-4,0))</f>
        <v/>
      </c>
      <c r="G2200" s="236" t="str">
        <f ca="1">IF(C2200=$X$4,"Enter smelter details", IF(ISERROR($V2200),"",OFFSET('Smelter Look-up'!$F$4,$V2200-4,0)))</f>
        <v/>
      </c>
      <c r="H2200" s="237" t="str">
        <f ca="1">IF(ISERROR($V2200),"",OFFSET('Smelter Look-up'!$G$4,$V2200-4,0))</f>
        <v/>
      </c>
      <c r="I2200" s="238" t="str">
        <f ca="1">IF(ISERROR($V2200),"",OFFSET('Smelter Look-up'!$H$4,$V2200-4,0))</f>
        <v/>
      </c>
      <c r="J2200" s="238" t="str">
        <f ca="1">IF(ISERROR($V2200),"",OFFSET('Smelter Look-up'!$I$4,$V2200-4,0))</f>
        <v/>
      </c>
      <c r="K2200" s="240"/>
      <c r="L2200" s="240"/>
      <c r="M2200" s="240"/>
      <c r="N2200" s="240"/>
      <c r="O2200" s="240"/>
      <c r="P2200" s="239"/>
      <c r="Q2200" s="241"/>
      <c r="R2200" s="236" t="str">
        <f ca="1">IF(ISERROR($V2200),"",OFFSET('Smelter Look-up'!$C$4,$V2200-4,0)&amp;"")</f>
        <v/>
      </c>
      <c r="S2200" s="250" t="str">
        <f t="shared" ca="1" si="102"/>
        <v/>
      </c>
      <c r="T2200" s="250" t="str">
        <f ca="1">IF(B2200="","",IF(ISERROR(MATCH($J2200,SorP!$B$1:$B$6230,0)),"",INDIRECT("'SorP'!$A$"&amp;MATCH($J2200,SorP!$B$1:$B$6230,0))))</f>
        <v/>
      </c>
      <c r="U2200" s="280"/>
      <c r="V2200" s="281" t="e">
        <f>IF(C2200="",NA(),MATCH($B2200&amp;$C2200,'Smelter Look-up'!$J:$J,0))</f>
        <v>#N/A</v>
      </c>
      <c r="W2200" s="282"/>
      <c r="X2200" s="282">
        <f t="shared" ca="1" si="103"/>
        <v>0</v>
      </c>
      <c r="Y2200" s="282"/>
      <c r="Z2200" s="282"/>
      <c r="AB2200" s="284" t="str">
        <f t="shared" si="104"/>
        <v/>
      </c>
    </row>
    <row r="2201" spans="1:28" s="283" customFormat="1" ht="20.25">
      <c r="A2201" s="235"/>
      <c r="B2201" s="236" t="str">
        <f>IF(LEN(A2201)=0,"",INDEX('Smelter Look-up'!$A:$A,MATCH($A2201,'Smelter Look-up'!$E:$E,0)))</f>
        <v/>
      </c>
      <c r="C2201" s="242" t="str">
        <f>IF(LEN(A2201)=0,"",INDEX('Smelter Look-up'!$C:$C,MATCH($A2201,'Smelter Look-up'!$E:$E,0)))</f>
        <v/>
      </c>
      <c r="D2201" s="236"/>
      <c r="E2201" s="236" t="str">
        <f ca="1">IF(ISERROR($V2201),"",OFFSET('Smelter Look-up'!$D$4,$V2201-4,0)&amp;"")</f>
        <v/>
      </c>
      <c r="F2201" s="236" t="str">
        <f ca="1">IF(ISERROR($V2201),"",OFFSET('Smelter Look-up'!$E$4,$V2201-4,0))</f>
        <v/>
      </c>
      <c r="G2201" s="236" t="str">
        <f ca="1">IF(C2201=$X$4,"Enter smelter details", IF(ISERROR($V2201),"",OFFSET('Smelter Look-up'!$F$4,$V2201-4,0)))</f>
        <v/>
      </c>
      <c r="H2201" s="237" t="str">
        <f ca="1">IF(ISERROR($V2201),"",OFFSET('Smelter Look-up'!$G$4,$V2201-4,0))</f>
        <v/>
      </c>
      <c r="I2201" s="238" t="str">
        <f ca="1">IF(ISERROR($V2201),"",OFFSET('Smelter Look-up'!$H$4,$V2201-4,0))</f>
        <v/>
      </c>
      <c r="J2201" s="238" t="str">
        <f ca="1">IF(ISERROR($V2201),"",OFFSET('Smelter Look-up'!$I$4,$V2201-4,0))</f>
        <v/>
      </c>
      <c r="K2201" s="240"/>
      <c r="L2201" s="240"/>
      <c r="M2201" s="240"/>
      <c r="N2201" s="240"/>
      <c r="O2201" s="240"/>
      <c r="P2201" s="239"/>
      <c r="Q2201" s="241"/>
      <c r="R2201" s="236" t="str">
        <f ca="1">IF(ISERROR($V2201),"",OFFSET('Smelter Look-up'!$C$4,$V2201-4,0)&amp;"")</f>
        <v/>
      </c>
      <c r="S2201" s="250" t="str">
        <f t="shared" ca="1" si="102"/>
        <v/>
      </c>
      <c r="T2201" s="250" t="str">
        <f ca="1">IF(B2201="","",IF(ISERROR(MATCH($J2201,SorP!$B$1:$B$6230,0)),"",INDIRECT("'SorP'!$A$"&amp;MATCH($J2201,SorP!$B$1:$B$6230,0))))</f>
        <v/>
      </c>
      <c r="U2201" s="280"/>
      <c r="V2201" s="281" t="e">
        <f>IF(C2201="",NA(),MATCH($B2201&amp;$C2201,'Smelter Look-up'!$J:$J,0))</f>
        <v>#N/A</v>
      </c>
      <c r="W2201" s="282"/>
      <c r="X2201" s="282">
        <f t="shared" ca="1" si="103"/>
        <v>0</v>
      </c>
      <c r="Y2201" s="282"/>
      <c r="Z2201" s="282"/>
      <c r="AB2201" s="284" t="str">
        <f t="shared" si="104"/>
        <v/>
      </c>
    </row>
    <row r="2202" spans="1:28" s="283" customFormat="1" ht="20.25">
      <c r="A2202" s="235"/>
      <c r="B2202" s="236" t="str">
        <f>IF(LEN(A2202)=0,"",INDEX('Smelter Look-up'!$A:$A,MATCH($A2202,'Smelter Look-up'!$E:$E,0)))</f>
        <v/>
      </c>
      <c r="C2202" s="242" t="str">
        <f>IF(LEN(A2202)=0,"",INDEX('Smelter Look-up'!$C:$C,MATCH($A2202,'Smelter Look-up'!$E:$E,0)))</f>
        <v/>
      </c>
      <c r="D2202" s="236"/>
      <c r="E2202" s="236" t="str">
        <f ca="1">IF(ISERROR($V2202),"",OFFSET('Smelter Look-up'!$D$4,$V2202-4,0)&amp;"")</f>
        <v/>
      </c>
      <c r="F2202" s="236" t="str">
        <f ca="1">IF(ISERROR($V2202),"",OFFSET('Smelter Look-up'!$E$4,$V2202-4,0))</f>
        <v/>
      </c>
      <c r="G2202" s="236" t="str">
        <f ca="1">IF(C2202=$X$4,"Enter smelter details", IF(ISERROR($V2202),"",OFFSET('Smelter Look-up'!$F$4,$V2202-4,0)))</f>
        <v/>
      </c>
      <c r="H2202" s="237" t="str">
        <f ca="1">IF(ISERROR($V2202),"",OFFSET('Smelter Look-up'!$G$4,$V2202-4,0))</f>
        <v/>
      </c>
      <c r="I2202" s="238" t="str">
        <f ca="1">IF(ISERROR($V2202),"",OFFSET('Smelter Look-up'!$H$4,$V2202-4,0))</f>
        <v/>
      </c>
      <c r="J2202" s="238" t="str">
        <f ca="1">IF(ISERROR($V2202),"",OFFSET('Smelter Look-up'!$I$4,$V2202-4,0))</f>
        <v/>
      </c>
      <c r="K2202" s="240"/>
      <c r="L2202" s="240"/>
      <c r="M2202" s="240"/>
      <c r="N2202" s="240"/>
      <c r="O2202" s="240"/>
      <c r="P2202" s="239"/>
      <c r="Q2202" s="241"/>
      <c r="R2202" s="236" t="str">
        <f ca="1">IF(ISERROR($V2202),"",OFFSET('Smelter Look-up'!$C$4,$V2202-4,0)&amp;"")</f>
        <v/>
      </c>
      <c r="S2202" s="250" t="str">
        <f t="shared" ca="1" si="102"/>
        <v/>
      </c>
      <c r="T2202" s="250" t="str">
        <f ca="1">IF(B2202="","",IF(ISERROR(MATCH($J2202,SorP!$B$1:$B$6230,0)),"",INDIRECT("'SorP'!$A$"&amp;MATCH($J2202,SorP!$B$1:$B$6230,0))))</f>
        <v/>
      </c>
      <c r="U2202" s="280"/>
      <c r="V2202" s="281" t="e">
        <f>IF(C2202="",NA(),MATCH($B2202&amp;$C2202,'Smelter Look-up'!$J:$J,0))</f>
        <v>#N/A</v>
      </c>
      <c r="W2202" s="282"/>
      <c r="X2202" s="282">
        <f t="shared" ca="1" si="103"/>
        <v>0</v>
      </c>
      <c r="Y2202" s="282"/>
      <c r="Z2202" s="282"/>
      <c r="AB2202" s="284" t="str">
        <f t="shared" si="104"/>
        <v/>
      </c>
    </row>
    <row r="2203" spans="1:28" s="283" customFormat="1" ht="20.25">
      <c r="A2203" s="235"/>
      <c r="B2203" s="236" t="str">
        <f>IF(LEN(A2203)=0,"",INDEX('Smelter Look-up'!$A:$A,MATCH($A2203,'Smelter Look-up'!$E:$E,0)))</f>
        <v/>
      </c>
      <c r="C2203" s="242" t="str">
        <f>IF(LEN(A2203)=0,"",INDEX('Smelter Look-up'!$C:$C,MATCH($A2203,'Smelter Look-up'!$E:$E,0)))</f>
        <v/>
      </c>
      <c r="D2203" s="236"/>
      <c r="E2203" s="236" t="str">
        <f ca="1">IF(ISERROR($V2203),"",OFFSET('Smelter Look-up'!$D$4,$V2203-4,0)&amp;"")</f>
        <v/>
      </c>
      <c r="F2203" s="236" t="str">
        <f ca="1">IF(ISERROR($V2203),"",OFFSET('Smelter Look-up'!$E$4,$V2203-4,0))</f>
        <v/>
      </c>
      <c r="G2203" s="236" t="str">
        <f ca="1">IF(C2203=$X$4,"Enter smelter details", IF(ISERROR($V2203),"",OFFSET('Smelter Look-up'!$F$4,$V2203-4,0)))</f>
        <v/>
      </c>
      <c r="H2203" s="237" t="str">
        <f ca="1">IF(ISERROR($V2203),"",OFFSET('Smelter Look-up'!$G$4,$V2203-4,0))</f>
        <v/>
      </c>
      <c r="I2203" s="238" t="str">
        <f ca="1">IF(ISERROR($V2203),"",OFFSET('Smelter Look-up'!$H$4,$V2203-4,0))</f>
        <v/>
      </c>
      <c r="J2203" s="238" t="str">
        <f ca="1">IF(ISERROR($V2203),"",OFFSET('Smelter Look-up'!$I$4,$V2203-4,0))</f>
        <v/>
      </c>
      <c r="K2203" s="240"/>
      <c r="L2203" s="240"/>
      <c r="M2203" s="240"/>
      <c r="N2203" s="240"/>
      <c r="O2203" s="240"/>
      <c r="P2203" s="239"/>
      <c r="Q2203" s="241"/>
      <c r="R2203" s="236" t="str">
        <f ca="1">IF(ISERROR($V2203),"",OFFSET('Smelter Look-up'!$C$4,$V2203-4,0)&amp;"")</f>
        <v/>
      </c>
      <c r="S2203" s="250" t="str">
        <f t="shared" ca="1" si="102"/>
        <v/>
      </c>
      <c r="T2203" s="250" t="str">
        <f ca="1">IF(B2203="","",IF(ISERROR(MATCH($J2203,SorP!$B$1:$B$6230,0)),"",INDIRECT("'SorP'!$A$"&amp;MATCH($J2203,SorP!$B$1:$B$6230,0))))</f>
        <v/>
      </c>
      <c r="U2203" s="280"/>
      <c r="V2203" s="281" t="e">
        <f>IF(C2203="",NA(),MATCH($B2203&amp;$C2203,'Smelter Look-up'!$J:$J,0))</f>
        <v>#N/A</v>
      </c>
      <c r="W2203" s="282"/>
      <c r="X2203" s="282">
        <f t="shared" ca="1" si="103"/>
        <v>0</v>
      </c>
      <c r="Y2203" s="282"/>
      <c r="Z2203" s="282"/>
      <c r="AB2203" s="284" t="str">
        <f t="shared" si="104"/>
        <v/>
      </c>
    </row>
    <row r="2204" spans="1:28" s="283" customFormat="1" ht="20.25">
      <c r="A2204" s="235"/>
      <c r="B2204" s="236" t="str">
        <f>IF(LEN(A2204)=0,"",INDEX('Smelter Look-up'!$A:$A,MATCH($A2204,'Smelter Look-up'!$E:$E,0)))</f>
        <v/>
      </c>
      <c r="C2204" s="242" t="str">
        <f>IF(LEN(A2204)=0,"",INDEX('Smelter Look-up'!$C:$C,MATCH($A2204,'Smelter Look-up'!$E:$E,0)))</f>
        <v/>
      </c>
      <c r="D2204" s="236"/>
      <c r="E2204" s="236" t="str">
        <f ca="1">IF(ISERROR($V2204),"",OFFSET('Smelter Look-up'!$D$4,$V2204-4,0)&amp;"")</f>
        <v/>
      </c>
      <c r="F2204" s="236" t="str">
        <f ca="1">IF(ISERROR($V2204),"",OFFSET('Smelter Look-up'!$E$4,$V2204-4,0))</f>
        <v/>
      </c>
      <c r="G2204" s="236" t="str">
        <f ca="1">IF(C2204=$X$4,"Enter smelter details", IF(ISERROR($V2204),"",OFFSET('Smelter Look-up'!$F$4,$V2204-4,0)))</f>
        <v/>
      </c>
      <c r="H2204" s="237" t="str">
        <f ca="1">IF(ISERROR($V2204),"",OFFSET('Smelter Look-up'!$G$4,$V2204-4,0))</f>
        <v/>
      </c>
      <c r="I2204" s="238" t="str">
        <f ca="1">IF(ISERROR($V2204),"",OFFSET('Smelter Look-up'!$H$4,$V2204-4,0))</f>
        <v/>
      </c>
      <c r="J2204" s="238" t="str">
        <f ca="1">IF(ISERROR($V2204),"",OFFSET('Smelter Look-up'!$I$4,$V2204-4,0))</f>
        <v/>
      </c>
      <c r="K2204" s="240"/>
      <c r="L2204" s="240"/>
      <c r="M2204" s="240"/>
      <c r="N2204" s="240"/>
      <c r="O2204" s="240"/>
      <c r="P2204" s="239"/>
      <c r="Q2204" s="241"/>
      <c r="R2204" s="236" t="str">
        <f ca="1">IF(ISERROR($V2204),"",OFFSET('Smelter Look-up'!$C$4,$V2204-4,0)&amp;"")</f>
        <v/>
      </c>
      <c r="S2204" s="250" t="str">
        <f t="shared" ca="1" si="102"/>
        <v/>
      </c>
      <c r="T2204" s="250" t="str">
        <f ca="1">IF(B2204="","",IF(ISERROR(MATCH($J2204,SorP!$B$1:$B$6230,0)),"",INDIRECT("'SorP'!$A$"&amp;MATCH($J2204,SorP!$B$1:$B$6230,0))))</f>
        <v/>
      </c>
      <c r="U2204" s="280"/>
      <c r="V2204" s="281" t="e">
        <f>IF(C2204="",NA(),MATCH($B2204&amp;$C2204,'Smelter Look-up'!$J:$J,0))</f>
        <v>#N/A</v>
      </c>
      <c r="W2204" s="282"/>
      <c r="X2204" s="282">
        <f t="shared" ca="1" si="103"/>
        <v>0</v>
      </c>
      <c r="Y2204" s="282"/>
      <c r="Z2204" s="282"/>
      <c r="AB2204" s="284" t="str">
        <f t="shared" si="104"/>
        <v/>
      </c>
    </row>
    <row r="2205" spans="1:28" s="283" customFormat="1" ht="20.25">
      <c r="A2205" s="235"/>
      <c r="B2205" s="236" t="str">
        <f>IF(LEN(A2205)=0,"",INDEX('Smelter Look-up'!$A:$A,MATCH($A2205,'Smelter Look-up'!$E:$E,0)))</f>
        <v/>
      </c>
      <c r="C2205" s="242" t="str">
        <f>IF(LEN(A2205)=0,"",INDEX('Smelter Look-up'!$C:$C,MATCH($A2205,'Smelter Look-up'!$E:$E,0)))</f>
        <v/>
      </c>
      <c r="D2205" s="236"/>
      <c r="E2205" s="236" t="str">
        <f ca="1">IF(ISERROR($V2205),"",OFFSET('Smelter Look-up'!$D$4,$V2205-4,0)&amp;"")</f>
        <v/>
      </c>
      <c r="F2205" s="236" t="str">
        <f ca="1">IF(ISERROR($V2205),"",OFFSET('Smelter Look-up'!$E$4,$V2205-4,0))</f>
        <v/>
      </c>
      <c r="G2205" s="236" t="str">
        <f ca="1">IF(C2205=$X$4,"Enter smelter details", IF(ISERROR($V2205),"",OFFSET('Smelter Look-up'!$F$4,$V2205-4,0)))</f>
        <v/>
      </c>
      <c r="H2205" s="237" t="str">
        <f ca="1">IF(ISERROR($V2205),"",OFFSET('Smelter Look-up'!$G$4,$V2205-4,0))</f>
        <v/>
      </c>
      <c r="I2205" s="238" t="str">
        <f ca="1">IF(ISERROR($V2205),"",OFFSET('Smelter Look-up'!$H$4,$V2205-4,0))</f>
        <v/>
      </c>
      <c r="J2205" s="238" t="str">
        <f ca="1">IF(ISERROR($V2205),"",OFFSET('Smelter Look-up'!$I$4,$V2205-4,0))</f>
        <v/>
      </c>
      <c r="K2205" s="240"/>
      <c r="L2205" s="240"/>
      <c r="M2205" s="240"/>
      <c r="N2205" s="240"/>
      <c r="O2205" s="240"/>
      <c r="P2205" s="239"/>
      <c r="Q2205" s="241"/>
      <c r="R2205" s="236" t="str">
        <f ca="1">IF(ISERROR($V2205),"",OFFSET('Smelter Look-up'!$C$4,$V2205-4,0)&amp;"")</f>
        <v/>
      </c>
      <c r="S2205" s="250" t="str">
        <f t="shared" ca="1" si="102"/>
        <v/>
      </c>
      <c r="T2205" s="250" t="str">
        <f ca="1">IF(B2205="","",IF(ISERROR(MATCH($J2205,SorP!$B$1:$B$6230,0)),"",INDIRECT("'SorP'!$A$"&amp;MATCH($J2205,SorP!$B$1:$B$6230,0))))</f>
        <v/>
      </c>
      <c r="U2205" s="280"/>
      <c r="V2205" s="281" t="e">
        <f>IF(C2205="",NA(),MATCH($B2205&amp;$C2205,'Smelter Look-up'!$J:$J,0))</f>
        <v>#N/A</v>
      </c>
      <c r="W2205" s="282"/>
      <c r="X2205" s="282">
        <f t="shared" ca="1" si="103"/>
        <v>0</v>
      </c>
      <c r="Y2205" s="282"/>
      <c r="Z2205" s="282"/>
      <c r="AB2205" s="284" t="str">
        <f t="shared" si="104"/>
        <v/>
      </c>
    </row>
    <row r="2206" spans="1:28" s="283" customFormat="1" ht="20.25">
      <c r="A2206" s="235"/>
      <c r="B2206" s="236" t="str">
        <f>IF(LEN(A2206)=0,"",INDEX('Smelter Look-up'!$A:$A,MATCH($A2206,'Smelter Look-up'!$E:$E,0)))</f>
        <v/>
      </c>
      <c r="C2206" s="242" t="str">
        <f>IF(LEN(A2206)=0,"",INDEX('Smelter Look-up'!$C:$C,MATCH($A2206,'Smelter Look-up'!$E:$E,0)))</f>
        <v/>
      </c>
      <c r="D2206" s="236"/>
      <c r="E2206" s="236" t="str">
        <f ca="1">IF(ISERROR($V2206),"",OFFSET('Smelter Look-up'!$D$4,$V2206-4,0)&amp;"")</f>
        <v/>
      </c>
      <c r="F2206" s="236" t="str">
        <f ca="1">IF(ISERROR($V2206),"",OFFSET('Smelter Look-up'!$E$4,$V2206-4,0))</f>
        <v/>
      </c>
      <c r="G2206" s="236" t="str">
        <f ca="1">IF(C2206=$X$4,"Enter smelter details", IF(ISERROR($V2206),"",OFFSET('Smelter Look-up'!$F$4,$V2206-4,0)))</f>
        <v/>
      </c>
      <c r="H2206" s="237" t="str">
        <f ca="1">IF(ISERROR($V2206),"",OFFSET('Smelter Look-up'!$G$4,$V2206-4,0))</f>
        <v/>
      </c>
      <c r="I2206" s="238" t="str">
        <f ca="1">IF(ISERROR($V2206),"",OFFSET('Smelter Look-up'!$H$4,$V2206-4,0))</f>
        <v/>
      </c>
      <c r="J2206" s="238" t="str">
        <f ca="1">IF(ISERROR($V2206),"",OFFSET('Smelter Look-up'!$I$4,$V2206-4,0))</f>
        <v/>
      </c>
      <c r="K2206" s="240"/>
      <c r="L2206" s="240"/>
      <c r="M2206" s="240"/>
      <c r="N2206" s="240"/>
      <c r="O2206" s="240"/>
      <c r="P2206" s="239"/>
      <c r="Q2206" s="241"/>
      <c r="R2206" s="236" t="str">
        <f ca="1">IF(ISERROR($V2206),"",OFFSET('Smelter Look-up'!$C$4,$V2206-4,0)&amp;"")</f>
        <v/>
      </c>
      <c r="S2206" s="250" t="str">
        <f t="shared" ca="1" si="102"/>
        <v/>
      </c>
      <c r="T2206" s="250" t="str">
        <f ca="1">IF(B2206="","",IF(ISERROR(MATCH($J2206,SorP!$B$1:$B$6230,0)),"",INDIRECT("'SorP'!$A$"&amp;MATCH($J2206,SorP!$B$1:$B$6230,0))))</f>
        <v/>
      </c>
      <c r="U2206" s="280"/>
      <c r="V2206" s="281" t="e">
        <f>IF(C2206="",NA(),MATCH($B2206&amp;$C2206,'Smelter Look-up'!$J:$J,0))</f>
        <v>#N/A</v>
      </c>
      <c r="W2206" s="282"/>
      <c r="X2206" s="282">
        <f t="shared" ca="1" si="103"/>
        <v>0</v>
      </c>
      <c r="Y2206" s="282"/>
      <c r="Z2206" s="282"/>
      <c r="AB2206" s="284" t="str">
        <f t="shared" si="104"/>
        <v/>
      </c>
    </row>
    <row r="2207" spans="1:28" s="283" customFormat="1" ht="20.25">
      <c r="A2207" s="235"/>
      <c r="B2207" s="236" t="str">
        <f>IF(LEN(A2207)=0,"",INDEX('Smelter Look-up'!$A:$A,MATCH($A2207,'Smelter Look-up'!$E:$E,0)))</f>
        <v/>
      </c>
      <c r="C2207" s="242" t="str">
        <f>IF(LEN(A2207)=0,"",INDEX('Smelter Look-up'!$C:$C,MATCH($A2207,'Smelter Look-up'!$E:$E,0)))</f>
        <v/>
      </c>
      <c r="D2207" s="236"/>
      <c r="E2207" s="236" t="str">
        <f ca="1">IF(ISERROR($V2207),"",OFFSET('Smelter Look-up'!$D$4,$V2207-4,0)&amp;"")</f>
        <v/>
      </c>
      <c r="F2207" s="236" t="str">
        <f ca="1">IF(ISERROR($V2207),"",OFFSET('Smelter Look-up'!$E$4,$V2207-4,0))</f>
        <v/>
      </c>
      <c r="G2207" s="236" t="str">
        <f ca="1">IF(C2207=$X$4,"Enter smelter details", IF(ISERROR($V2207),"",OFFSET('Smelter Look-up'!$F$4,$V2207-4,0)))</f>
        <v/>
      </c>
      <c r="H2207" s="237" t="str">
        <f ca="1">IF(ISERROR($V2207),"",OFFSET('Smelter Look-up'!$G$4,$V2207-4,0))</f>
        <v/>
      </c>
      <c r="I2207" s="238" t="str">
        <f ca="1">IF(ISERROR($V2207),"",OFFSET('Smelter Look-up'!$H$4,$V2207-4,0))</f>
        <v/>
      </c>
      <c r="J2207" s="238" t="str">
        <f ca="1">IF(ISERROR($V2207),"",OFFSET('Smelter Look-up'!$I$4,$V2207-4,0))</f>
        <v/>
      </c>
      <c r="K2207" s="240"/>
      <c r="L2207" s="240"/>
      <c r="M2207" s="240"/>
      <c r="N2207" s="240"/>
      <c r="O2207" s="240"/>
      <c r="P2207" s="239"/>
      <c r="Q2207" s="241"/>
      <c r="R2207" s="236" t="str">
        <f ca="1">IF(ISERROR($V2207),"",OFFSET('Smelter Look-up'!$C$4,$V2207-4,0)&amp;"")</f>
        <v/>
      </c>
      <c r="S2207" s="250" t="str">
        <f t="shared" ca="1" si="102"/>
        <v/>
      </c>
      <c r="T2207" s="250" t="str">
        <f ca="1">IF(B2207="","",IF(ISERROR(MATCH($J2207,SorP!$B$1:$B$6230,0)),"",INDIRECT("'SorP'!$A$"&amp;MATCH($J2207,SorP!$B$1:$B$6230,0))))</f>
        <v/>
      </c>
      <c r="U2207" s="280"/>
      <c r="V2207" s="281" t="e">
        <f>IF(C2207="",NA(),MATCH($B2207&amp;$C2207,'Smelter Look-up'!$J:$J,0))</f>
        <v>#N/A</v>
      </c>
      <c r="W2207" s="282"/>
      <c r="X2207" s="282">
        <f t="shared" ca="1" si="103"/>
        <v>0</v>
      </c>
      <c r="Y2207" s="282"/>
      <c r="Z2207" s="282"/>
      <c r="AB2207" s="284" t="str">
        <f t="shared" si="104"/>
        <v/>
      </c>
    </row>
    <row r="2208" spans="1:28" s="283" customFormat="1" ht="20.25">
      <c r="A2208" s="235"/>
      <c r="B2208" s="236" t="str">
        <f>IF(LEN(A2208)=0,"",INDEX('Smelter Look-up'!$A:$A,MATCH($A2208,'Smelter Look-up'!$E:$E,0)))</f>
        <v/>
      </c>
      <c r="C2208" s="242" t="str">
        <f>IF(LEN(A2208)=0,"",INDEX('Smelter Look-up'!$C:$C,MATCH($A2208,'Smelter Look-up'!$E:$E,0)))</f>
        <v/>
      </c>
      <c r="D2208" s="236"/>
      <c r="E2208" s="236" t="str">
        <f ca="1">IF(ISERROR($V2208),"",OFFSET('Smelter Look-up'!$D$4,$V2208-4,0)&amp;"")</f>
        <v/>
      </c>
      <c r="F2208" s="236" t="str">
        <f ca="1">IF(ISERROR($V2208),"",OFFSET('Smelter Look-up'!$E$4,$V2208-4,0))</f>
        <v/>
      </c>
      <c r="G2208" s="236" t="str">
        <f ca="1">IF(C2208=$X$4,"Enter smelter details", IF(ISERROR($V2208),"",OFFSET('Smelter Look-up'!$F$4,$V2208-4,0)))</f>
        <v/>
      </c>
      <c r="H2208" s="237" t="str">
        <f ca="1">IF(ISERROR($V2208),"",OFFSET('Smelter Look-up'!$G$4,$V2208-4,0))</f>
        <v/>
      </c>
      <c r="I2208" s="238" t="str">
        <f ca="1">IF(ISERROR($V2208),"",OFFSET('Smelter Look-up'!$H$4,$V2208-4,0))</f>
        <v/>
      </c>
      <c r="J2208" s="238" t="str">
        <f ca="1">IF(ISERROR($V2208),"",OFFSET('Smelter Look-up'!$I$4,$V2208-4,0))</f>
        <v/>
      </c>
      <c r="K2208" s="240"/>
      <c r="L2208" s="240"/>
      <c r="M2208" s="240"/>
      <c r="N2208" s="240"/>
      <c r="O2208" s="240"/>
      <c r="P2208" s="239"/>
      <c r="Q2208" s="241"/>
      <c r="R2208" s="236" t="str">
        <f ca="1">IF(ISERROR($V2208),"",OFFSET('Smelter Look-up'!$C$4,$V2208-4,0)&amp;"")</f>
        <v/>
      </c>
      <c r="S2208" s="250" t="str">
        <f t="shared" ca="1" si="102"/>
        <v/>
      </c>
      <c r="T2208" s="250" t="str">
        <f ca="1">IF(B2208="","",IF(ISERROR(MATCH($J2208,SorP!$B$1:$B$6230,0)),"",INDIRECT("'SorP'!$A$"&amp;MATCH($J2208,SorP!$B$1:$B$6230,0))))</f>
        <v/>
      </c>
      <c r="U2208" s="280"/>
      <c r="V2208" s="281" t="e">
        <f>IF(C2208="",NA(),MATCH($B2208&amp;$C2208,'Smelter Look-up'!$J:$J,0))</f>
        <v>#N/A</v>
      </c>
      <c r="W2208" s="282"/>
      <c r="X2208" s="282">
        <f t="shared" ca="1" si="103"/>
        <v>0</v>
      </c>
      <c r="Y2208" s="282"/>
      <c r="Z2208" s="282"/>
      <c r="AB2208" s="284" t="str">
        <f t="shared" si="104"/>
        <v/>
      </c>
    </row>
    <row r="2209" spans="1:28" s="283" customFormat="1" ht="20.25">
      <c r="A2209" s="235"/>
      <c r="B2209" s="236" t="str">
        <f>IF(LEN(A2209)=0,"",INDEX('Smelter Look-up'!$A:$A,MATCH($A2209,'Smelter Look-up'!$E:$E,0)))</f>
        <v/>
      </c>
      <c r="C2209" s="242" t="str">
        <f>IF(LEN(A2209)=0,"",INDEX('Smelter Look-up'!$C:$C,MATCH($A2209,'Smelter Look-up'!$E:$E,0)))</f>
        <v/>
      </c>
      <c r="D2209" s="236"/>
      <c r="E2209" s="236" t="str">
        <f ca="1">IF(ISERROR($V2209),"",OFFSET('Smelter Look-up'!$D$4,$V2209-4,0)&amp;"")</f>
        <v/>
      </c>
      <c r="F2209" s="236" t="str">
        <f ca="1">IF(ISERROR($V2209),"",OFFSET('Smelter Look-up'!$E$4,$V2209-4,0))</f>
        <v/>
      </c>
      <c r="G2209" s="236" t="str">
        <f ca="1">IF(C2209=$X$4,"Enter smelter details", IF(ISERROR($V2209),"",OFFSET('Smelter Look-up'!$F$4,$V2209-4,0)))</f>
        <v/>
      </c>
      <c r="H2209" s="237" t="str">
        <f ca="1">IF(ISERROR($V2209),"",OFFSET('Smelter Look-up'!$G$4,$V2209-4,0))</f>
        <v/>
      </c>
      <c r="I2209" s="238" t="str">
        <f ca="1">IF(ISERROR($V2209),"",OFFSET('Smelter Look-up'!$H$4,$V2209-4,0))</f>
        <v/>
      </c>
      <c r="J2209" s="238" t="str">
        <f ca="1">IF(ISERROR($V2209),"",OFFSET('Smelter Look-up'!$I$4,$V2209-4,0))</f>
        <v/>
      </c>
      <c r="K2209" s="240"/>
      <c r="L2209" s="240"/>
      <c r="M2209" s="240"/>
      <c r="N2209" s="240"/>
      <c r="O2209" s="240"/>
      <c r="P2209" s="239"/>
      <c r="Q2209" s="241"/>
      <c r="R2209" s="236" t="str">
        <f ca="1">IF(ISERROR($V2209),"",OFFSET('Smelter Look-up'!$C$4,$V2209-4,0)&amp;"")</f>
        <v/>
      </c>
      <c r="S2209" s="250" t="str">
        <f t="shared" ca="1" si="102"/>
        <v/>
      </c>
      <c r="T2209" s="250" t="str">
        <f ca="1">IF(B2209="","",IF(ISERROR(MATCH($J2209,SorP!$B$1:$B$6230,0)),"",INDIRECT("'SorP'!$A$"&amp;MATCH($J2209,SorP!$B$1:$B$6230,0))))</f>
        <v/>
      </c>
      <c r="U2209" s="280"/>
      <c r="V2209" s="281" t="e">
        <f>IF(C2209="",NA(),MATCH($B2209&amp;$C2209,'Smelter Look-up'!$J:$J,0))</f>
        <v>#N/A</v>
      </c>
      <c r="W2209" s="282"/>
      <c r="X2209" s="282">
        <f t="shared" ca="1" si="103"/>
        <v>0</v>
      </c>
      <c r="Y2209" s="282"/>
      <c r="Z2209" s="282"/>
      <c r="AB2209" s="284" t="str">
        <f t="shared" si="104"/>
        <v/>
      </c>
    </row>
    <row r="2210" spans="1:28" s="283" customFormat="1" ht="20.25">
      <c r="A2210" s="235"/>
      <c r="B2210" s="236" t="str">
        <f>IF(LEN(A2210)=0,"",INDEX('Smelter Look-up'!$A:$A,MATCH($A2210,'Smelter Look-up'!$E:$E,0)))</f>
        <v/>
      </c>
      <c r="C2210" s="242" t="str">
        <f>IF(LEN(A2210)=0,"",INDEX('Smelter Look-up'!$C:$C,MATCH($A2210,'Smelter Look-up'!$E:$E,0)))</f>
        <v/>
      </c>
      <c r="D2210" s="236"/>
      <c r="E2210" s="236" t="str">
        <f ca="1">IF(ISERROR($V2210),"",OFFSET('Smelter Look-up'!$D$4,$V2210-4,0)&amp;"")</f>
        <v/>
      </c>
      <c r="F2210" s="236" t="str">
        <f ca="1">IF(ISERROR($V2210),"",OFFSET('Smelter Look-up'!$E$4,$V2210-4,0))</f>
        <v/>
      </c>
      <c r="G2210" s="236" t="str">
        <f ca="1">IF(C2210=$X$4,"Enter smelter details", IF(ISERROR($V2210),"",OFFSET('Smelter Look-up'!$F$4,$V2210-4,0)))</f>
        <v/>
      </c>
      <c r="H2210" s="237" t="str">
        <f ca="1">IF(ISERROR($V2210),"",OFFSET('Smelter Look-up'!$G$4,$V2210-4,0))</f>
        <v/>
      </c>
      <c r="I2210" s="238" t="str">
        <f ca="1">IF(ISERROR($V2210),"",OFFSET('Smelter Look-up'!$H$4,$V2210-4,0))</f>
        <v/>
      </c>
      <c r="J2210" s="238" t="str">
        <f ca="1">IF(ISERROR($V2210),"",OFFSET('Smelter Look-up'!$I$4,$V2210-4,0))</f>
        <v/>
      </c>
      <c r="K2210" s="240"/>
      <c r="L2210" s="240"/>
      <c r="M2210" s="240"/>
      <c r="N2210" s="240"/>
      <c r="O2210" s="240"/>
      <c r="P2210" s="239"/>
      <c r="Q2210" s="241"/>
      <c r="R2210" s="236" t="str">
        <f ca="1">IF(ISERROR($V2210),"",OFFSET('Smelter Look-up'!$C$4,$V2210-4,0)&amp;"")</f>
        <v/>
      </c>
      <c r="S2210" s="250" t="str">
        <f t="shared" ca="1" si="102"/>
        <v/>
      </c>
      <c r="T2210" s="250" t="str">
        <f ca="1">IF(B2210="","",IF(ISERROR(MATCH($J2210,SorP!$B$1:$B$6230,0)),"",INDIRECT("'SorP'!$A$"&amp;MATCH($J2210,SorP!$B$1:$B$6230,0))))</f>
        <v/>
      </c>
      <c r="U2210" s="280"/>
      <c r="V2210" s="281" t="e">
        <f>IF(C2210="",NA(),MATCH($B2210&amp;$C2210,'Smelter Look-up'!$J:$J,0))</f>
        <v>#N/A</v>
      </c>
      <c r="W2210" s="282"/>
      <c r="X2210" s="282">
        <f t="shared" ca="1" si="103"/>
        <v>0</v>
      </c>
      <c r="Y2210" s="282"/>
      <c r="Z2210" s="282"/>
      <c r="AB2210" s="284" t="str">
        <f t="shared" si="104"/>
        <v/>
      </c>
    </row>
    <row r="2211" spans="1:28" s="283" customFormat="1" ht="20.25">
      <c r="A2211" s="235"/>
      <c r="B2211" s="236" t="str">
        <f>IF(LEN(A2211)=0,"",INDEX('Smelter Look-up'!$A:$A,MATCH($A2211,'Smelter Look-up'!$E:$E,0)))</f>
        <v/>
      </c>
      <c r="C2211" s="242" t="str">
        <f>IF(LEN(A2211)=0,"",INDEX('Smelter Look-up'!$C:$C,MATCH($A2211,'Smelter Look-up'!$E:$E,0)))</f>
        <v/>
      </c>
      <c r="D2211" s="236"/>
      <c r="E2211" s="236" t="str">
        <f ca="1">IF(ISERROR($V2211),"",OFFSET('Smelter Look-up'!$D$4,$V2211-4,0)&amp;"")</f>
        <v/>
      </c>
      <c r="F2211" s="236" t="str">
        <f ca="1">IF(ISERROR($V2211),"",OFFSET('Smelter Look-up'!$E$4,$V2211-4,0))</f>
        <v/>
      </c>
      <c r="G2211" s="236" t="str">
        <f ca="1">IF(C2211=$X$4,"Enter smelter details", IF(ISERROR($V2211),"",OFFSET('Smelter Look-up'!$F$4,$V2211-4,0)))</f>
        <v/>
      </c>
      <c r="H2211" s="237" t="str">
        <f ca="1">IF(ISERROR($V2211),"",OFFSET('Smelter Look-up'!$G$4,$V2211-4,0))</f>
        <v/>
      </c>
      <c r="I2211" s="238" t="str">
        <f ca="1">IF(ISERROR($V2211),"",OFFSET('Smelter Look-up'!$H$4,$V2211-4,0))</f>
        <v/>
      </c>
      <c r="J2211" s="238" t="str">
        <f ca="1">IF(ISERROR($V2211),"",OFFSET('Smelter Look-up'!$I$4,$V2211-4,0))</f>
        <v/>
      </c>
      <c r="K2211" s="240"/>
      <c r="L2211" s="240"/>
      <c r="M2211" s="240"/>
      <c r="N2211" s="240"/>
      <c r="O2211" s="240"/>
      <c r="P2211" s="239"/>
      <c r="Q2211" s="241"/>
      <c r="R2211" s="236" t="str">
        <f ca="1">IF(ISERROR($V2211),"",OFFSET('Smelter Look-up'!$C$4,$V2211-4,0)&amp;"")</f>
        <v/>
      </c>
      <c r="S2211" s="250" t="str">
        <f t="shared" ca="1" si="102"/>
        <v/>
      </c>
      <c r="T2211" s="250" t="str">
        <f ca="1">IF(B2211="","",IF(ISERROR(MATCH($J2211,SorP!$B$1:$B$6230,0)),"",INDIRECT("'SorP'!$A$"&amp;MATCH($J2211,SorP!$B$1:$B$6230,0))))</f>
        <v/>
      </c>
      <c r="U2211" s="280"/>
      <c r="V2211" s="281" t="e">
        <f>IF(C2211="",NA(),MATCH($B2211&amp;$C2211,'Smelter Look-up'!$J:$J,0))</f>
        <v>#N/A</v>
      </c>
      <c r="W2211" s="282"/>
      <c r="X2211" s="282">
        <f t="shared" ca="1" si="103"/>
        <v>0</v>
      </c>
      <c r="Y2211" s="282"/>
      <c r="Z2211" s="282"/>
      <c r="AB2211" s="284" t="str">
        <f t="shared" si="104"/>
        <v/>
      </c>
    </row>
    <row r="2212" spans="1:28" s="283" customFormat="1" ht="20.25">
      <c r="A2212" s="235"/>
      <c r="B2212" s="236" t="str">
        <f>IF(LEN(A2212)=0,"",INDEX('Smelter Look-up'!$A:$A,MATCH($A2212,'Smelter Look-up'!$E:$E,0)))</f>
        <v/>
      </c>
      <c r="C2212" s="242" t="str">
        <f>IF(LEN(A2212)=0,"",INDEX('Smelter Look-up'!$C:$C,MATCH($A2212,'Smelter Look-up'!$E:$E,0)))</f>
        <v/>
      </c>
      <c r="D2212" s="236"/>
      <c r="E2212" s="236" t="str">
        <f ca="1">IF(ISERROR($V2212),"",OFFSET('Smelter Look-up'!$D$4,$V2212-4,0)&amp;"")</f>
        <v/>
      </c>
      <c r="F2212" s="236" t="str">
        <f ca="1">IF(ISERROR($V2212),"",OFFSET('Smelter Look-up'!$E$4,$V2212-4,0))</f>
        <v/>
      </c>
      <c r="G2212" s="236" t="str">
        <f ca="1">IF(C2212=$X$4,"Enter smelter details", IF(ISERROR($V2212),"",OFFSET('Smelter Look-up'!$F$4,$V2212-4,0)))</f>
        <v/>
      </c>
      <c r="H2212" s="237" t="str">
        <f ca="1">IF(ISERROR($V2212),"",OFFSET('Smelter Look-up'!$G$4,$V2212-4,0))</f>
        <v/>
      </c>
      <c r="I2212" s="238" t="str">
        <f ca="1">IF(ISERROR($V2212),"",OFFSET('Smelter Look-up'!$H$4,$V2212-4,0))</f>
        <v/>
      </c>
      <c r="J2212" s="238" t="str">
        <f ca="1">IF(ISERROR($V2212),"",OFFSET('Smelter Look-up'!$I$4,$V2212-4,0))</f>
        <v/>
      </c>
      <c r="K2212" s="240"/>
      <c r="L2212" s="240"/>
      <c r="M2212" s="240"/>
      <c r="N2212" s="240"/>
      <c r="O2212" s="240"/>
      <c r="P2212" s="239"/>
      <c r="Q2212" s="241"/>
      <c r="R2212" s="236" t="str">
        <f ca="1">IF(ISERROR($V2212),"",OFFSET('Smelter Look-up'!$C$4,$V2212-4,0)&amp;"")</f>
        <v/>
      </c>
      <c r="S2212" s="250" t="str">
        <f t="shared" ca="1" si="102"/>
        <v/>
      </c>
      <c r="T2212" s="250" t="str">
        <f ca="1">IF(B2212="","",IF(ISERROR(MATCH($J2212,SorP!$B$1:$B$6230,0)),"",INDIRECT("'SorP'!$A$"&amp;MATCH($J2212,SorP!$B$1:$B$6230,0))))</f>
        <v/>
      </c>
      <c r="U2212" s="280"/>
      <c r="V2212" s="281" t="e">
        <f>IF(C2212="",NA(),MATCH($B2212&amp;$C2212,'Smelter Look-up'!$J:$J,0))</f>
        <v>#N/A</v>
      </c>
      <c r="W2212" s="282"/>
      <c r="X2212" s="282">
        <f t="shared" ca="1" si="103"/>
        <v>0</v>
      </c>
      <c r="Y2212" s="282"/>
      <c r="Z2212" s="282"/>
      <c r="AB2212" s="284" t="str">
        <f t="shared" si="104"/>
        <v/>
      </c>
    </row>
    <row r="2213" spans="1:28" s="283" customFormat="1" ht="20.25">
      <c r="A2213" s="235"/>
      <c r="B2213" s="236" t="str">
        <f>IF(LEN(A2213)=0,"",INDEX('Smelter Look-up'!$A:$A,MATCH($A2213,'Smelter Look-up'!$E:$E,0)))</f>
        <v/>
      </c>
      <c r="C2213" s="242" t="str">
        <f>IF(LEN(A2213)=0,"",INDEX('Smelter Look-up'!$C:$C,MATCH($A2213,'Smelter Look-up'!$E:$E,0)))</f>
        <v/>
      </c>
      <c r="D2213" s="236"/>
      <c r="E2213" s="236" t="str">
        <f ca="1">IF(ISERROR($V2213),"",OFFSET('Smelter Look-up'!$D$4,$V2213-4,0)&amp;"")</f>
        <v/>
      </c>
      <c r="F2213" s="236" t="str">
        <f ca="1">IF(ISERROR($V2213),"",OFFSET('Smelter Look-up'!$E$4,$V2213-4,0))</f>
        <v/>
      </c>
      <c r="G2213" s="236" t="str">
        <f ca="1">IF(C2213=$X$4,"Enter smelter details", IF(ISERROR($V2213),"",OFFSET('Smelter Look-up'!$F$4,$V2213-4,0)))</f>
        <v/>
      </c>
      <c r="H2213" s="237" t="str">
        <f ca="1">IF(ISERROR($V2213),"",OFFSET('Smelter Look-up'!$G$4,$V2213-4,0))</f>
        <v/>
      </c>
      <c r="I2213" s="238" t="str">
        <f ca="1">IF(ISERROR($V2213),"",OFFSET('Smelter Look-up'!$H$4,$V2213-4,0))</f>
        <v/>
      </c>
      <c r="J2213" s="238" t="str">
        <f ca="1">IF(ISERROR($V2213),"",OFFSET('Smelter Look-up'!$I$4,$V2213-4,0))</f>
        <v/>
      </c>
      <c r="K2213" s="240"/>
      <c r="L2213" s="240"/>
      <c r="M2213" s="240"/>
      <c r="N2213" s="240"/>
      <c r="O2213" s="240"/>
      <c r="P2213" s="239"/>
      <c r="Q2213" s="241"/>
      <c r="R2213" s="236" t="str">
        <f ca="1">IF(ISERROR($V2213),"",OFFSET('Smelter Look-up'!$C$4,$V2213-4,0)&amp;"")</f>
        <v/>
      </c>
      <c r="S2213" s="250" t="str">
        <f t="shared" ca="1" si="102"/>
        <v/>
      </c>
      <c r="T2213" s="250" t="str">
        <f ca="1">IF(B2213="","",IF(ISERROR(MATCH($J2213,SorP!$B$1:$B$6230,0)),"",INDIRECT("'SorP'!$A$"&amp;MATCH($J2213,SorP!$B$1:$B$6230,0))))</f>
        <v/>
      </c>
      <c r="U2213" s="280"/>
      <c r="V2213" s="281" t="e">
        <f>IF(C2213="",NA(),MATCH($B2213&amp;$C2213,'Smelter Look-up'!$J:$J,0))</f>
        <v>#N/A</v>
      </c>
      <c r="W2213" s="282"/>
      <c r="X2213" s="282">
        <f t="shared" ca="1" si="103"/>
        <v>0</v>
      </c>
      <c r="Y2213" s="282"/>
      <c r="Z2213" s="282"/>
      <c r="AB2213" s="284" t="str">
        <f t="shared" si="104"/>
        <v/>
      </c>
    </row>
    <row r="2214" spans="1:28" s="283" customFormat="1" ht="20.25">
      <c r="A2214" s="235"/>
      <c r="B2214" s="236" t="str">
        <f>IF(LEN(A2214)=0,"",INDEX('Smelter Look-up'!$A:$A,MATCH($A2214,'Smelter Look-up'!$E:$E,0)))</f>
        <v/>
      </c>
      <c r="C2214" s="242" t="str">
        <f>IF(LEN(A2214)=0,"",INDEX('Smelter Look-up'!$C:$C,MATCH($A2214,'Smelter Look-up'!$E:$E,0)))</f>
        <v/>
      </c>
      <c r="D2214" s="236"/>
      <c r="E2214" s="236" t="str">
        <f ca="1">IF(ISERROR($V2214),"",OFFSET('Smelter Look-up'!$D$4,$V2214-4,0)&amp;"")</f>
        <v/>
      </c>
      <c r="F2214" s="236" t="str">
        <f ca="1">IF(ISERROR($V2214),"",OFFSET('Smelter Look-up'!$E$4,$V2214-4,0))</f>
        <v/>
      </c>
      <c r="G2214" s="236" t="str">
        <f ca="1">IF(C2214=$X$4,"Enter smelter details", IF(ISERROR($V2214),"",OFFSET('Smelter Look-up'!$F$4,$V2214-4,0)))</f>
        <v/>
      </c>
      <c r="H2214" s="237" t="str">
        <f ca="1">IF(ISERROR($V2214),"",OFFSET('Smelter Look-up'!$G$4,$V2214-4,0))</f>
        <v/>
      </c>
      <c r="I2214" s="238" t="str">
        <f ca="1">IF(ISERROR($V2214),"",OFFSET('Smelter Look-up'!$H$4,$V2214-4,0))</f>
        <v/>
      </c>
      <c r="J2214" s="238" t="str">
        <f ca="1">IF(ISERROR($V2214),"",OFFSET('Smelter Look-up'!$I$4,$V2214-4,0))</f>
        <v/>
      </c>
      <c r="K2214" s="240"/>
      <c r="L2214" s="240"/>
      <c r="M2214" s="240"/>
      <c r="N2214" s="240"/>
      <c r="O2214" s="240"/>
      <c r="P2214" s="239"/>
      <c r="Q2214" s="241"/>
      <c r="R2214" s="236" t="str">
        <f ca="1">IF(ISERROR($V2214),"",OFFSET('Smelter Look-up'!$C$4,$V2214-4,0)&amp;"")</f>
        <v/>
      </c>
      <c r="S2214" s="250" t="str">
        <f t="shared" ca="1" si="102"/>
        <v/>
      </c>
      <c r="T2214" s="250" t="str">
        <f ca="1">IF(B2214="","",IF(ISERROR(MATCH($J2214,SorP!$B$1:$B$6230,0)),"",INDIRECT("'SorP'!$A$"&amp;MATCH($J2214,SorP!$B$1:$B$6230,0))))</f>
        <v/>
      </c>
      <c r="U2214" s="280"/>
      <c r="V2214" s="281" t="e">
        <f>IF(C2214="",NA(),MATCH($B2214&amp;$C2214,'Smelter Look-up'!$J:$J,0))</f>
        <v>#N/A</v>
      </c>
      <c r="W2214" s="282"/>
      <c r="X2214" s="282">
        <f t="shared" ca="1" si="103"/>
        <v>0</v>
      </c>
      <c r="Y2214" s="282"/>
      <c r="Z2214" s="282"/>
      <c r="AB2214" s="284" t="str">
        <f t="shared" si="104"/>
        <v/>
      </c>
    </row>
    <row r="2215" spans="1:28" s="283" customFormat="1" ht="20.25">
      <c r="A2215" s="235"/>
      <c r="B2215" s="236" t="str">
        <f>IF(LEN(A2215)=0,"",INDEX('Smelter Look-up'!$A:$A,MATCH($A2215,'Smelter Look-up'!$E:$E,0)))</f>
        <v/>
      </c>
      <c r="C2215" s="242" t="str">
        <f>IF(LEN(A2215)=0,"",INDEX('Smelter Look-up'!$C:$C,MATCH($A2215,'Smelter Look-up'!$E:$E,0)))</f>
        <v/>
      </c>
      <c r="D2215" s="236"/>
      <c r="E2215" s="236" t="str">
        <f ca="1">IF(ISERROR($V2215),"",OFFSET('Smelter Look-up'!$D$4,$V2215-4,0)&amp;"")</f>
        <v/>
      </c>
      <c r="F2215" s="236" t="str">
        <f ca="1">IF(ISERROR($V2215),"",OFFSET('Smelter Look-up'!$E$4,$V2215-4,0))</f>
        <v/>
      </c>
      <c r="G2215" s="236" t="str">
        <f ca="1">IF(C2215=$X$4,"Enter smelter details", IF(ISERROR($V2215),"",OFFSET('Smelter Look-up'!$F$4,$V2215-4,0)))</f>
        <v/>
      </c>
      <c r="H2215" s="237" t="str">
        <f ca="1">IF(ISERROR($V2215),"",OFFSET('Smelter Look-up'!$G$4,$V2215-4,0))</f>
        <v/>
      </c>
      <c r="I2215" s="238" t="str">
        <f ca="1">IF(ISERROR($V2215),"",OFFSET('Smelter Look-up'!$H$4,$V2215-4,0))</f>
        <v/>
      </c>
      <c r="J2215" s="238" t="str">
        <f ca="1">IF(ISERROR($V2215),"",OFFSET('Smelter Look-up'!$I$4,$V2215-4,0))</f>
        <v/>
      </c>
      <c r="K2215" s="240"/>
      <c r="L2215" s="240"/>
      <c r="M2215" s="240"/>
      <c r="N2215" s="240"/>
      <c r="O2215" s="240"/>
      <c r="P2215" s="239"/>
      <c r="Q2215" s="241"/>
      <c r="R2215" s="236" t="str">
        <f ca="1">IF(ISERROR($V2215),"",OFFSET('Smelter Look-up'!$C$4,$V2215-4,0)&amp;"")</f>
        <v/>
      </c>
      <c r="S2215" s="250" t="str">
        <f t="shared" ca="1" si="102"/>
        <v/>
      </c>
      <c r="T2215" s="250" t="str">
        <f ca="1">IF(B2215="","",IF(ISERROR(MATCH($J2215,SorP!$B$1:$B$6230,0)),"",INDIRECT("'SorP'!$A$"&amp;MATCH($J2215,SorP!$B$1:$B$6230,0))))</f>
        <v/>
      </c>
      <c r="U2215" s="280"/>
      <c r="V2215" s="281" t="e">
        <f>IF(C2215="",NA(),MATCH($B2215&amp;$C2215,'Smelter Look-up'!$J:$J,0))</f>
        <v>#N/A</v>
      </c>
      <c r="W2215" s="282"/>
      <c r="X2215" s="282">
        <f t="shared" ca="1" si="103"/>
        <v>0</v>
      </c>
      <c r="Y2215" s="282"/>
      <c r="Z2215" s="282"/>
      <c r="AB2215" s="284" t="str">
        <f t="shared" si="104"/>
        <v/>
      </c>
    </row>
    <row r="2216" spans="1:28" s="283" customFormat="1" ht="20.25">
      <c r="A2216" s="235"/>
      <c r="B2216" s="236" t="str">
        <f>IF(LEN(A2216)=0,"",INDEX('Smelter Look-up'!$A:$A,MATCH($A2216,'Smelter Look-up'!$E:$E,0)))</f>
        <v/>
      </c>
      <c r="C2216" s="242" t="str">
        <f>IF(LEN(A2216)=0,"",INDEX('Smelter Look-up'!$C:$C,MATCH($A2216,'Smelter Look-up'!$E:$E,0)))</f>
        <v/>
      </c>
      <c r="D2216" s="236"/>
      <c r="E2216" s="236" t="str">
        <f ca="1">IF(ISERROR($V2216),"",OFFSET('Smelter Look-up'!$D$4,$V2216-4,0)&amp;"")</f>
        <v/>
      </c>
      <c r="F2216" s="236" t="str">
        <f ca="1">IF(ISERROR($V2216),"",OFFSET('Smelter Look-up'!$E$4,$V2216-4,0))</f>
        <v/>
      </c>
      <c r="G2216" s="236" t="str">
        <f ca="1">IF(C2216=$X$4,"Enter smelter details", IF(ISERROR($V2216),"",OFFSET('Smelter Look-up'!$F$4,$V2216-4,0)))</f>
        <v/>
      </c>
      <c r="H2216" s="237" t="str">
        <f ca="1">IF(ISERROR($V2216),"",OFFSET('Smelter Look-up'!$G$4,$V2216-4,0))</f>
        <v/>
      </c>
      <c r="I2216" s="238" t="str">
        <f ca="1">IF(ISERROR($V2216),"",OFFSET('Smelter Look-up'!$H$4,$V2216-4,0))</f>
        <v/>
      </c>
      <c r="J2216" s="238" t="str">
        <f ca="1">IF(ISERROR($V2216),"",OFFSET('Smelter Look-up'!$I$4,$V2216-4,0))</f>
        <v/>
      </c>
      <c r="K2216" s="240"/>
      <c r="L2216" s="240"/>
      <c r="M2216" s="240"/>
      <c r="N2216" s="240"/>
      <c r="O2216" s="240"/>
      <c r="P2216" s="239"/>
      <c r="Q2216" s="241"/>
      <c r="R2216" s="236" t="str">
        <f ca="1">IF(ISERROR($V2216),"",OFFSET('Smelter Look-up'!$C$4,$V2216-4,0)&amp;"")</f>
        <v/>
      </c>
      <c r="S2216" s="250" t="str">
        <f t="shared" ca="1" si="102"/>
        <v/>
      </c>
      <c r="T2216" s="250" t="str">
        <f ca="1">IF(B2216="","",IF(ISERROR(MATCH($J2216,SorP!$B$1:$B$6230,0)),"",INDIRECT("'SorP'!$A$"&amp;MATCH($J2216,SorP!$B$1:$B$6230,0))))</f>
        <v/>
      </c>
      <c r="U2216" s="280"/>
      <c r="V2216" s="281" t="e">
        <f>IF(C2216="",NA(),MATCH($B2216&amp;$C2216,'Smelter Look-up'!$J:$J,0))</f>
        <v>#N/A</v>
      </c>
      <c r="W2216" s="282"/>
      <c r="X2216" s="282">
        <f t="shared" ca="1" si="103"/>
        <v>0</v>
      </c>
      <c r="Y2216" s="282"/>
      <c r="Z2216" s="282"/>
      <c r="AB2216" s="284" t="str">
        <f t="shared" si="104"/>
        <v/>
      </c>
    </row>
    <row r="2217" spans="1:28" s="283" customFormat="1" ht="20.25">
      <c r="A2217" s="235"/>
      <c r="B2217" s="236" t="str">
        <f>IF(LEN(A2217)=0,"",INDEX('Smelter Look-up'!$A:$A,MATCH($A2217,'Smelter Look-up'!$E:$E,0)))</f>
        <v/>
      </c>
      <c r="C2217" s="242" t="str">
        <f>IF(LEN(A2217)=0,"",INDEX('Smelter Look-up'!$C:$C,MATCH($A2217,'Smelter Look-up'!$E:$E,0)))</f>
        <v/>
      </c>
      <c r="D2217" s="236"/>
      <c r="E2217" s="236" t="str">
        <f ca="1">IF(ISERROR($V2217),"",OFFSET('Smelter Look-up'!$D$4,$V2217-4,0)&amp;"")</f>
        <v/>
      </c>
      <c r="F2217" s="236" t="str">
        <f ca="1">IF(ISERROR($V2217),"",OFFSET('Smelter Look-up'!$E$4,$V2217-4,0))</f>
        <v/>
      </c>
      <c r="G2217" s="236" t="str">
        <f ca="1">IF(C2217=$X$4,"Enter smelter details", IF(ISERROR($V2217),"",OFFSET('Smelter Look-up'!$F$4,$V2217-4,0)))</f>
        <v/>
      </c>
      <c r="H2217" s="237" t="str">
        <f ca="1">IF(ISERROR($V2217),"",OFFSET('Smelter Look-up'!$G$4,$V2217-4,0))</f>
        <v/>
      </c>
      <c r="I2217" s="238" t="str">
        <f ca="1">IF(ISERROR($V2217),"",OFFSET('Smelter Look-up'!$H$4,$V2217-4,0))</f>
        <v/>
      </c>
      <c r="J2217" s="238" t="str">
        <f ca="1">IF(ISERROR($V2217),"",OFFSET('Smelter Look-up'!$I$4,$V2217-4,0))</f>
        <v/>
      </c>
      <c r="K2217" s="240"/>
      <c r="L2217" s="240"/>
      <c r="M2217" s="240"/>
      <c r="N2217" s="240"/>
      <c r="O2217" s="240"/>
      <c r="P2217" s="239"/>
      <c r="Q2217" s="241"/>
      <c r="R2217" s="236" t="str">
        <f ca="1">IF(ISERROR($V2217),"",OFFSET('Smelter Look-up'!$C$4,$V2217-4,0)&amp;"")</f>
        <v/>
      </c>
      <c r="S2217" s="250" t="str">
        <f t="shared" ca="1" si="102"/>
        <v/>
      </c>
      <c r="T2217" s="250" t="str">
        <f ca="1">IF(B2217="","",IF(ISERROR(MATCH($J2217,SorP!$B$1:$B$6230,0)),"",INDIRECT("'SorP'!$A$"&amp;MATCH($J2217,SorP!$B$1:$B$6230,0))))</f>
        <v/>
      </c>
      <c r="U2217" s="280"/>
      <c r="V2217" s="281" t="e">
        <f>IF(C2217="",NA(),MATCH($B2217&amp;$C2217,'Smelter Look-up'!$J:$J,0))</f>
        <v>#N/A</v>
      </c>
      <c r="W2217" s="282"/>
      <c r="X2217" s="282">
        <f t="shared" ca="1" si="103"/>
        <v>0</v>
      </c>
      <c r="Y2217" s="282"/>
      <c r="Z2217" s="282"/>
      <c r="AB2217" s="284" t="str">
        <f t="shared" si="104"/>
        <v/>
      </c>
    </row>
    <row r="2218" spans="1:28" s="283" customFormat="1" ht="20.25">
      <c r="A2218" s="235"/>
      <c r="B2218" s="236" t="str">
        <f>IF(LEN(A2218)=0,"",INDEX('Smelter Look-up'!$A:$A,MATCH($A2218,'Smelter Look-up'!$E:$E,0)))</f>
        <v/>
      </c>
      <c r="C2218" s="242" t="str">
        <f>IF(LEN(A2218)=0,"",INDEX('Smelter Look-up'!$C:$C,MATCH($A2218,'Smelter Look-up'!$E:$E,0)))</f>
        <v/>
      </c>
      <c r="D2218" s="236"/>
      <c r="E2218" s="236" t="str">
        <f ca="1">IF(ISERROR($V2218),"",OFFSET('Smelter Look-up'!$D$4,$V2218-4,0)&amp;"")</f>
        <v/>
      </c>
      <c r="F2218" s="236" t="str">
        <f ca="1">IF(ISERROR($V2218),"",OFFSET('Smelter Look-up'!$E$4,$V2218-4,0))</f>
        <v/>
      </c>
      <c r="G2218" s="236" t="str">
        <f ca="1">IF(C2218=$X$4,"Enter smelter details", IF(ISERROR($V2218),"",OFFSET('Smelter Look-up'!$F$4,$V2218-4,0)))</f>
        <v/>
      </c>
      <c r="H2218" s="237" t="str">
        <f ca="1">IF(ISERROR($V2218),"",OFFSET('Smelter Look-up'!$G$4,$V2218-4,0))</f>
        <v/>
      </c>
      <c r="I2218" s="238" t="str">
        <f ca="1">IF(ISERROR($V2218),"",OFFSET('Smelter Look-up'!$H$4,$V2218-4,0))</f>
        <v/>
      </c>
      <c r="J2218" s="238" t="str">
        <f ca="1">IF(ISERROR($V2218),"",OFFSET('Smelter Look-up'!$I$4,$V2218-4,0))</f>
        <v/>
      </c>
      <c r="K2218" s="240"/>
      <c r="L2218" s="240"/>
      <c r="M2218" s="240"/>
      <c r="N2218" s="240"/>
      <c r="O2218" s="240"/>
      <c r="P2218" s="239"/>
      <c r="Q2218" s="241"/>
      <c r="R2218" s="236" t="str">
        <f ca="1">IF(ISERROR($V2218),"",OFFSET('Smelter Look-up'!$C$4,$V2218-4,0)&amp;"")</f>
        <v/>
      </c>
      <c r="S2218" s="250" t="str">
        <f t="shared" ca="1" si="102"/>
        <v/>
      </c>
      <c r="T2218" s="250" t="str">
        <f ca="1">IF(B2218="","",IF(ISERROR(MATCH($J2218,SorP!$B$1:$B$6230,0)),"",INDIRECT("'SorP'!$A$"&amp;MATCH($J2218,SorP!$B$1:$B$6230,0))))</f>
        <v/>
      </c>
      <c r="U2218" s="280"/>
      <c r="V2218" s="281" t="e">
        <f>IF(C2218="",NA(),MATCH($B2218&amp;$C2218,'Smelter Look-up'!$J:$J,0))</f>
        <v>#N/A</v>
      </c>
      <c r="W2218" s="282"/>
      <c r="X2218" s="282">
        <f t="shared" ca="1" si="103"/>
        <v>0</v>
      </c>
      <c r="Y2218" s="282"/>
      <c r="Z2218" s="282"/>
      <c r="AB2218" s="284" t="str">
        <f t="shared" si="104"/>
        <v/>
      </c>
    </row>
    <row r="2219" spans="1:28" s="283" customFormat="1" ht="20.25">
      <c r="A2219" s="235"/>
      <c r="B2219" s="236" t="str">
        <f>IF(LEN(A2219)=0,"",INDEX('Smelter Look-up'!$A:$A,MATCH($A2219,'Smelter Look-up'!$E:$E,0)))</f>
        <v/>
      </c>
      <c r="C2219" s="242" t="str">
        <f>IF(LEN(A2219)=0,"",INDEX('Smelter Look-up'!$C:$C,MATCH($A2219,'Smelter Look-up'!$E:$E,0)))</f>
        <v/>
      </c>
      <c r="D2219" s="236"/>
      <c r="E2219" s="236" t="str">
        <f ca="1">IF(ISERROR($V2219),"",OFFSET('Smelter Look-up'!$D$4,$V2219-4,0)&amp;"")</f>
        <v/>
      </c>
      <c r="F2219" s="236" t="str">
        <f ca="1">IF(ISERROR($V2219),"",OFFSET('Smelter Look-up'!$E$4,$V2219-4,0))</f>
        <v/>
      </c>
      <c r="G2219" s="236" t="str">
        <f ca="1">IF(C2219=$X$4,"Enter smelter details", IF(ISERROR($V2219),"",OFFSET('Smelter Look-up'!$F$4,$V2219-4,0)))</f>
        <v/>
      </c>
      <c r="H2219" s="237" t="str">
        <f ca="1">IF(ISERROR($V2219),"",OFFSET('Smelter Look-up'!$G$4,$V2219-4,0))</f>
        <v/>
      </c>
      <c r="I2219" s="238" t="str">
        <f ca="1">IF(ISERROR($V2219),"",OFFSET('Smelter Look-up'!$H$4,$V2219-4,0))</f>
        <v/>
      </c>
      <c r="J2219" s="238" t="str">
        <f ca="1">IF(ISERROR($V2219),"",OFFSET('Smelter Look-up'!$I$4,$V2219-4,0))</f>
        <v/>
      </c>
      <c r="K2219" s="240"/>
      <c r="L2219" s="240"/>
      <c r="M2219" s="240"/>
      <c r="N2219" s="240"/>
      <c r="O2219" s="240"/>
      <c r="P2219" s="239"/>
      <c r="Q2219" s="241"/>
      <c r="R2219" s="236" t="str">
        <f ca="1">IF(ISERROR($V2219),"",OFFSET('Smelter Look-up'!$C$4,$V2219-4,0)&amp;"")</f>
        <v/>
      </c>
      <c r="S2219" s="250" t="str">
        <f t="shared" ca="1" si="102"/>
        <v/>
      </c>
      <c r="T2219" s="250" t="str">
        <f ca="1">IF(B2219="","",IF(ISERROR(MATCH($J2219,SorP!$B$1:$B$6230,0)),"",INDIRECT("'SorP'!$A$"&amp;MATCH($J2219,SorP!$B$1:$B$6230,0))))</f>
        <v/>
      </c>
      <c r="U2219" s="280"/>
      <c r="V2219" s="281" t="e">
        <f>IF(C2219="",NA(),MATCH($B2219&amp;$C2219,'Smelter Look-up'!$J:$J,0))</f>
        <v>#N/A</v>
      </c>
      <c r="W2219" s="282"/>
      <c r="X2219" s="282">
        <f t="shared" ca="1" si="103"/>
        <v>0</v>
      </c>
      <c r="Y2219" s="282"/>
      <c r="Z2219" s="282"/>
      <c r="AB2219" s="284" t="str">
        <f t="shared" si="104"/>
        <v/>
      </c>
    </row>
    <row r="2220" spans="1:28" s="283" customFormat="1" ht="20.25">
      <c r="A2220" s="235"/>
      <c r="B2220" s="236" t="str">
        <f>IF(LEN(A2220)=0,"",INDEX('Smelter Look-up'!$A:$A,MATCH($A2220,'Smelter Look-up'!$E:$E,0)))</f>
        <v/>
      </c>
      <c r="C2220" s="242" t="str">
        <f>IF(LEN(A2220)=0,"",INDEX('Smelter Look-up'!$C:$C,MATCH($A2220,'Smelter Look-up'!$E:$E,0)))</f>
        <v/>
      </c>
      <c r="D2220" s="236"/>
      <c r="E2220" s="236" t="str">
        <f ca="1">IF(ISERROR($V2220),"",OFFSET('Smelter Look-up'!$D$4,$V2220-4,0)&amp;"")</f>
        <v/>
      </c>
      <c r="F2220" s="236" t="str">
        <f ca="1">IF(ISERROR($V2220),"",OFFSET('Smelter Look-up'!$E$4,$V2220-4,0))</f>
        <v/>
      </c>
      <c r="G2220" s="236" t="str">
        <f ca="1">IF(C2220=$X$4,"Enter smelter details", IF(ISERROR($V2220),"",OFFSET('Smelter Look-up'!$F$4,$V2220-4,0)))</f>
        <v/>
      </c>
      <c r="H2220" s="237" t="str">
        <f ca="1">IF(ISERROR($V2220),"",OFFSET('Smelter Look-up'!$G$4,$V2220-4,0))</f>
        <v/>
      </c>
      <c r="I2220" s="238" t="str">
        <f ca="1">IF(ISERROR($V2220),"",OFFSET('Smelter Look-up'!$H$4,$V2220-4,0))</f>
        <v/>
      </c>
      <c r="J2220" s="238" t="str">
        <f ca="1">IF(ISERROR($V2220),"",OFFSET('Smelter Look-up'!$I$4,$V2220-4,0))</f>
        <v/>
      </c>
      <c r="K2220" s="240"/>
      <c r="L2220" s="240"/>
      <c r="M2220" s="240"/>
      <c r="N2220" s="240"/>
      <c r="O2220" s="240"/>
      <c r="P2220" s="239"/>
      <c r="Q2220" s="241"/>
      <c r="R2220" s="236" t="str">
        <f ca="1">IF(ISERROR($V2220),"",OFFSET('Smelter Look-up'!$C$4,$V2220-4,0)&amp;"")</f>
        <v/>
      </c>
      <c r="S2220" s="250" t="str">
        <f t="shared" ca="1" si="102"/>
        <v/>
      </c>
      <c r="T2220" s="250" t="str">
        <f ca="1">IF(B2220="","",IF(ISERROR(MATCH($J2220,SorP!$B$1:$B$6230,0)),"",INDIRECT("'SorP'!$A$"&amp;MATCH($J2220,SorP!$B$1:$B$6230,0))))</f>
        <v/>
      </c>
      <c r="U2220" s="280"/>
      <c r="V2220" s="281" t="e">
        <f>IF(C2220="",NA(),MATCH($B2220&amp;$C2220,'Smelter Look-up'!$J:$J,0))</f>
        <v>#N/A</v>
      </c>
      <c r="W2220" s="282"/>
      <c r="X2220" s="282">
        <f t="shared" ca="1" si="103"/>
        <v>0</v>
      </c>
      <c r="Y2220" s="282"/>
      <c r="Z2220" s="282"/>
      <c r="AB2220" s="284" t="str">
        <f t="shared" si="104"/>
        <v/>
      </c>
    </row>
    <row r="2221" spans="1:28" s="283" customFormat="1" ht="20.25">
      <c r="A2221" s="235"/>
      <c r="B2221" s="236" t="str">
        <f>IF(LEN(A2221)=0,"",INDEX('Smelter Look-up'!$A:$A,MATCH($A2221,'Smelter Look-up'!$E:$E,0)))</f>
        <v/>
      </c>
      <c r="C2221" s="242" t="str">
        <f>IF(LEN(A2221)=0,"",INDEX('Smelter Look-up'!$C:$C,MATCH($A2221,'Smelter Look-up'!$E:$E,0)))</f>
        <v/>
      </c>
      <c r="D2221" s="236"/>
      <c r="E2221" s="236" t="str">
        <f ca="1">IF(ISERROR($V2221),"",OFFSET('Smelter Look-up'!$D$4,$V2221-4,0)&amp;"")</f>
        <v/>
      </c>
      <c r="F2221" s="236" t="str">
        <f ca="1">IF(ISERROR($V2221),"",OFFSET('Smelter Look-up'!$E$4,$V2221-4,0))</f>
        <v/>
      </c>
      <c r="G2221" s="236" t="str">
        <f ca="1">IF(C2221=$X$4,"Enter smelter details", IF(ISERROR($V2221),"",OFFSET('Smelter Look-up'!$F$4,$V2221-4,0)))</f>
        <v/>
      </c>
      <c r="H2221" s="237" t="str">
        <f ca="1">IF(ISERROR($V2221),"",OFFSET('Smelter Look-up'!$G$4,$V2221-4,0))</f>
        <v/>
      </c>
      <c r="I2221" s="238" t="str">
        <f ca="1">IF(ISERROR($V2221),"",OFFSET('Smelter Look-up'!$H$4,$V2221-4,0))</f>
        <v/>
      </c>
      <c r="J2221" s="238" t="str">
        <f ca="1">IF(ISERROR($V2221),"",OFFSET('Smelter Look-up'!$I$4,$V2221-4,0))</f>
        <v/>
      </c>
      <c r="K2221" s="240"/>
      <c r="L2221" s="240"/>
      <c r="M2221" s="240"/>
      <c r="N2221" s="240"/>
      <c r="O2221" s="240"/>
      <c r="P2221" s="239"/>
      <c r="Q2221" s="241"/>
      <c r="R2221" s="236" t="str">
        <f ca="1">IF(ISERROR($V2221),"",OFFSET('Smelter Look-up'!$C$4,$V2221-4,0)&amp;"")</f>
        <v/>
      </c>
      <c r="S2221" s="250" t="str">
        <f t="shared" ca="1" si="102"/>
        <v/>
      </c>
      <c r="T2221" s="250" t="str">
        <f ca="1">IF(B2221="","",IF(ISERROR(MATCH($J2221,SorP!$B$1:$B$6230,0)),"",INDIRECT("'SorP'!$A$"&amp;MATCH($J2221,SorP!$B$1:$B$6230,0))))</f>
        <v/>
      </c>
      <c r="U2221" s="280"/>
      <c r="V2221" s="281" t="e">
        <f>IF(C2221="",NA(),MATCH($B2221&amp;$C2221,'Smelter Look-up'!$J:$J,0))</f>
        <v>#N/A</v>
      </c>
      <c r="W2221" s="282"/>
      <c r="X2221" s="282">
        <f t="shared" ca="1" si="103"/>
        <v>0</v>
      </c>
      <c r="Y2221" s="282"/>
      <c r="Z2221" s="282"/>
      <c r="AB2221" s="284" t="str">
        <f t="shared" si="104"/>
        <v/>
      </c>
    </row>
    <row r="2222" spans="1:28" s="283" customFormat="1" ht="20.25">
      <c r="A2222" s="235"/>
      <c r="B2222" s="236" t="str">
        <f>IF(LEN(A2222)=0,"",INDEX('Smelter Look-up'!$A:$A,MATCH($A2222,'Smelter Look-up'!$E:$E,0)))</f>
        <v/>
      </c>
      <c r="C2222" s="242" t="str">
        <f>IF(LEN(A2222)=0,"",INDEX('Smelter Look-up'!$C:$C,MATCH($A2222,'Smelter Look-up'!$E:$E,0)))</f>
        <v/>
      </c>
      <c r="D2222" s="236"/>
      <c r="E2222" s="236" t="str">
        <f ca="1">IF(ISERROR($V2222),"",OFFSET('Smelter Look-up'!$D$4,$V2222-4,0)&amp;"")</f>
        <v/>
      </c>
      <c r="F2222" s="236" t="str">
        <f ca="1">IF(ISERROR($V2222),"",OFFSET('Smelter Look-up'!$E$4,$V2222-4,0))</f>
        <v/>
      </c>
      <c r="G2222" s="236" t="str">
        <f ca="1">IF(C2222=$X$4,"Enter smelter details", IF(ISERROR($V2222),"",OFFSET('Smelter Look-up'!$F$4,$V2222-4,0)))</f>
        <v/>
      </c>
      <c r="H2222" s="237" t="str">
        <f ca="1">IF(ISERROR($V2222),"",OFFSET('Smelter Look-up'!$G$4,$V2222-4,0))</f>
        <v/>
      </c>
      <c r="I2222" s="238" t="str">
        <f ca="1">IF(ISERROR($V2222),"",OFFSET('Smelter Look-up'!$H$4,$V2222-4,0))</f>
        <v/>
      </c>
      <c r="J2222" s="238" t="str">
        <f ca="1">IF(ISERROR($V2222),"",OFFSET('Smelter Look-up'!$I$4,$V2222-4,0))</f>
        <v/>
      </c>
      <c r="K2222" s="240"/>
      <c r="L2222" s="240"/>
      <c r="M2222" s="240"/>
      <c r="N2222" s="240"/>
      <c r="O2222" s="240"/>
      <c r="P2222" s="239"/>
      <c r="Q2222" s="241"/>
      <c r="R2222" s="236" t="str">
        <f ca="1">IF(ISERROR($V2222),"",OFFSET('Smelter Look-up'!$C$4,$V2222-4,0)&amp;"")</f>
        <v/>
      </c>
      <c r="S2222" s="250" t="str">
        <f t="shared" ca="1" si="102"/>
        <v/>
      </c>
      <c r="T2222" s="250" t="str">
        <f ca="1">IF(B2222="","",IF(ISERROR(MATCH($J2222,SorP!$B$1:$B$6230,0)),"",INDIRECT("'SorP'!$A$"&amp;MATCH($J2222,SorP!$B$1:$B$6230,0))))</f>
        <v/>
      </c>
      <c r="U2222" s="280"/>
      <c r="V2222" s="281" t="e">
        <f>IF(C2222="",NA(),MATCH($B2222&amp;$C2222,'Smelter Look-up'!$J:$J,0))</f>
        <v>#N/A</v>
      </c>
      <c r="W2222" s="282"/>
      <c r="X2222" s="282">
        <f t="shared" ca="1" si="103"/>
        <v>0</v>
      </c>
      <c r="Y2222" s="282"/>
      <c r="Z2222" s="282"/>
      <c r="AB2222" s="284" t="str">
        <f t="shared" si="104"/>
        <v/>
      </c>
    </row>
    <row r="2223" spans="1:28" s="283" customFormat="1" ht="20.25">
      <c r="A2223" s="235"/>
      <c r="B2223" s="236" t="str">
        <f>IF(LEN(A2223)=0,"",INDEX('Smelter Look-up'!$A:$A,MATCH($A2223,'Smelter Look-up'!$E:$E,0)))</f>
        <v/>
      </c>
      <c r="C2223" s="242" t="str">
        <f>IF(LEN(A2223)=0,"",INDEX('Smelter Look-up'!$C:$C,MATCH($A2223,'Smelter Look-up'!$E:$E,0)))</f>
        <v/>
      </c>
      <c r="D2223" s="236"/>
      <c r="E2223" s="236" t="str">
        <f ca="1">IF(ISERROR($V2223),"",OFFSET('Smelter Look-up'!$D$4,$V2223-4,0)&amp;"")</f>
        <v/>
      </c>
      <c r="F2223" s="236" t="str">
        <f ca="1">IF(ISERROR($V2223),"",OFFSET('Smelter Look-up'!$E$4,$V2223-4,0))</f>
        <v/>
      </c>
      <c r="G2223" s="236" t="str">
        <f ca="1">IF(C2223=$X$4,"Enter smelter details", IF(ISERROR($V2223),"",OFFSET('Smelter Look-up'!$F$4,$V2223-4,0)))</f>
        <v/>
      </c>
      <c r="H2223" s="237" t="str">
        <f ca="1">IF(ISERROR($V2223),"",OFFSET('Smelter Look-up'!$G$4,$V2223-4,0))</f>
        <v/>
      </c>
      <c r="I2223" s="238" t="str">
        <f ca="1">IF(ISERROR($V2223),"",OFFSET('Smelter Look-up'!$H$4,$V2223-4,0))</f>
        <v/>
      </c>
      <c r="J2223" s="238" t="str">
        <f ca="1">IF(ISERROR($V2223),"",OFFSET('Smelter Look-up'!$I$4,$V2223-4,0))</f>
        <v/>
      </c>
      <c r="K2223" s="240"/>
      <c r="L2223" s="240"/>
      <c r="M2223" s="240"/>
      <c r="N2223" s="240"/>
      <c r="O2223" s="240"/>
      <c r="P2223" s="239"/>
      <c r="Q2223" s="241"/>
      <c r="R2223" s="236" t="str">
        <f ca="1">IF(ISERROR($V2223),"",OFFSET('Smelter Look-up'!$C$4,$V2223-4,0)&amp;"")</f>
        <v/>
      </c>
      <c r="S2223" s="250" t="str">
        <f t="shared" ca="1" si="102"/>
        <v/>
      </c>
      <c r="T2223" s="250" t="str">
        <f ca="1">IF(B2223="","",IF(ISERROR(MATCH($J2223,SorP!$B$1:$B$6230,0)),"",INDIRECT("'SorP'!$A$"&amp;MATCH($J2223,SorP!$B$1:$B$6230,0))))</f>
        <v/>
      </c>
      <c r="U2223" s="280"/>
      <c r="V2223" s="281" t="e">
        <f>IF(C2223="",NA(),MATCH($B2223&amp;$C2223,'Smelter Look-up'!$J:$J,0))</f>
        <v>#N/A</v>
      </c>
      <c r="W2223" s="282"/>
      <c r="X2223" s="282">
        <f t="shared" ca="1" si="103"/>
        <v>0</v>
      </c>
      <c r="Y2223" s="282"/>
      <c r="Z2223" s="282"/>
      <c r="AB2223" s="284" t="str">
        <f t="shared" si="104"/>
        <v/>
      </c>
    </row>
    <row r="2224" spans="1:28" s="283" customFormat="1" ht="20.25">
      <c r="A2224" s="235"/>
      <c r="B2224" s="236" t="str">
        <f>IF(LEN(A2224)=0,"",INDEX('Smelter Look-up'!$A:$A,MATCH($A2224,'Smelter Look-up'!$E:$E,0)))</f>
        <v/>
      </c>
      <c r="C2224" s="242" t="str">
        <f>IF(LEN(A2224)=0,"",INDEX('Smelter Look-up'!$C:$C,MATCH($A2224,'Smelter Look-up'!$E:$E,0)))</f>
        <v/>
      </c>
      <c r="D2224" s="236"/>
      <c r="E2224" s="236" t="str">
        <f ca="1">IF(ISERROR($V2224),"",OFFSET('Smelter Look-up'!$D$4,$V2224-4,0)&amp;"")</f>
        <v/>
      </c>
      <c r="F2224" s="236" t="str">
        <f ca="1">IF(ISERROR($V2224),"",OFFSET('Smelter Look-up'!$E$4,$V2224-4,0))</f>
        <v/>
      </c>
      <c r="G2224" s="236" t="str">
        <f ca="1">IF(C2224=$X$4,"Enter smelter details", IF(ISERROR($V2224),"",OFFSET('Smelter Look-up'!$F$4,$V2224-4,0)))</f>
        <v/>
      </c>
      <c r="H2224" s="237" t="str">
        <f ca="1">IF(ISERROR($V2224),"",OFFSET('Smelter Look-up'!$G$4,$V2224-4,0))</f>
        <v/>
      </c>
      <c r="I2224" s="238" t="str">
        <f ca="1">IF(ISERROR($V2224),"",OFFSET('Smelter Look-up'!$H$4,$V2224-4,0))</f>
        <v/>
      </c>
      <c r="J2224" s="238" t="str">
        <f ca="1">IF(ISERROR($V2224),"",OFFSET('Smelter Look-up'!$I$4,$V2224-4,0))</f>
        <v/>
      </c>
      <c r="K2224" s="240"/>
      <c r="L2224" s="240"/>
      <c r="M2224" s="240"/>
      <c r="N2224" s="240"/>
      <c r="O2224" s="240"/>
      <c r="P2224" s="239"/>
      <c r="Q2224" s="241"/>
      <c r="R2224" s="236" t="str">
        <f ca="1">IF(ISERROR($V2224),"",OFFSET('Smelter Look-up'!$C$4,$V2224-4,0)&amp;"")</f>
        <v/>
      </c>
      <c r="S2224" s="250" t="str">
        <f t="shared" ca="1" si="102"/>
        <v/>
      </c>
      <c r="T2224" s="250" t="str">
        <f ca="1">IF(B2224="","",IF(ISERROR(MATCH($J2224,SorP!$B$1:$B$6230,0)),"",INDIRECT("'SorP'!$A$"&amp;MATCH($J2224,SorP!$B$1:$B$6230,0))))</f>
        <v/>
      </c>
      <c r="U2224" s="280"/>
      <c r="V2224" s="281" t="e">
        <f>IF(C2224="",NA(),MATCH($B2224&amp;$C2224,'Smelter Look-up'!$J:$J,0))</f>
        <v>#N/A</v>
      </c>
      <c r="W2224" s="282"/>
      <c r="X2224" s="282">
        <f t="shared" ca="1" si="103"/>
        <v>0</v>
      </c>
      <c r="Y2224" s="282"/>
      <c r="Z2224" s="282"/>
      <c r="AB2224" s="284" t="str">
        <f t="shared" si="104"/>
        <v/>
      </c>
    </row>
    <row r="2225" spans="1:28" s="283" customFormat="1" ht="20.25">
      <c r="A2225" s="235"/>
      <c r="B2225" s="236" t="str">
        <f>IF(LEN(A2225)=0,"",INDEX('Smelter Look-up'!$A:$A,MATCH($A2225,'Smelter Look-up'!$E:$E,0)))</f>
        <v/>
      </c>
      <c r="C2225" s="242" t="str">
        <f>IF(LEN(A2225)=0,"",INDEX('Smelter Look-up'!$C:$C,MATCH($A2225,'Smelter Look-up'!$E:$E,0)))</f>
        <v/>
      </c>
      <c r="D2225" s="236"/>
      <c r="E2225" s="236" t="str">
        <f ca="1">IF(ISERROR($V2225),"",OFFSET('Smelter Look-up'!$D$4,$V2225-4,0)&amp;"")</f>
        <v/>
      </c>
      <c r="F2225" s="236" t="str">
        <f ca="1">IF(ISERROR($V2225),"",OFFSET('Smelter Look-up'!$E$4,$V2225-4,0))</f>
        <v/>
      </c>
      <c r="G2225" s="236" t="str">
        <f ca="1">IF(C2225=$X$4,"Enter smelter details", IF(ISERROR($V2225),"",OFFSET('Smelter Look-up'!$F$4,$V2225-4,0)))</f>
        <v/>
      </c>
      <c r="H2225" s="237" t="str">
        <f ca="1">IF(ISERROR($V2225),"",OFFSET('Smelter Look-up'!$G$4,$V2225-4,0))</f>
        <v/>
      </c>
      <c r="I2225" s="238" t="str">
        <f ca="1">IF(ISERROR($V2225),"",OFFSET('Smelter Look-up'!$H$4,$V2225-4,0))</f>
        <v/>
      </c>
      <c r="J2225" s="238" t="str">
        <f ca="1">IF(ISERROR($V2225),"",OFFSET('Smelter Look-up'!$I$4,$V2225-4,0))</f>
        <v/>
      </c>
      <c r="K2225" s="240"/>
      <c r="L2225" s="240"/>
      <c r="M2225" s="240"/>
      <c r="N2225" s="240"/>
      <c r="O2225" s="240"/>
      <c r="P2225" s="239"/>
      <c r="Q2225" s="241"/>
      <c r="R2225" s="236" t="str">
        <f ca="1">IF(ISERROR($V2225),"",OFFSET('Smelter Look-up'!$C$4,$V2225-4,0)&amp;"")</f>
        <v/>
      </c>
      <c r="S2225" s="250" t="str">
        <f t="shared" ca="1" si="102"/>
        <v/>
      </c>
      <c r="T2225" s="250" t="str">
        <f ca="1">IF(B2225="","",IF(ISERROR(MATCH($J2225,SorP!$B$1:$B$6230,0)),"",INDIRECT("'SorP'!$A$"&amp;MATCH($J2225,SorP!$B$1:$B$6230,0))))</f>
        <v/>
      </c>
      <c r="U2225" s="280"/>
      <c r="V2225" s="281" t="e">
        <f>IF(C2225="",NA(),MATCH($B2225&amp;$C2225,'Smelter Look-up'!$J:$J,0))</f>
        <v>#N/A</v>
      </c>
      <c r="W2225" s="282"/>
      <c r="X2225" s="282">
        <f t="shared" ca="1" si="103"/>
        <v>0</v>
      </c>
      <c r="Y2225" s="282"/>
      <c r="Z2225" s="282"/>
      <c r="AB2225" s="284" t="str">
        <f t="shared" si="104"/>
        <v/>
      </c>
    </row>
    <row r="2226" spans="1:28" s="283" customFormat="1" ht="20.25">
      <c r="A2226" s="235"/>
      <c r="B2226" s="236" t="str">
        <f>IF(LEN(A2226)=0,"",INDEX('Smelter Look-up'!$A:$A,MATCH($A2226,'Smelter Look-up'!$E:$E,0)))</f>
        <v/>
      </c>
      <c r="C2226" s="242" t="str">
        <f>IF(LEN(A2226)=0,"",INDEX('Smelter Look-up'!$C:$C,MATCH($A2226,'Smelter Look-up'!$E:$E,0)))</f>
        <v/>
      </c>
      <c r="D2226" s="236"/>
      <c r="E2226" s="236" t="str">
        <f ca="1">IF(ISERROR($V2226),"",OFFSET('Smelter Look-up'!$D$4,$V2226-4,0)&amp;"")</f>
        <v/>
      </c>
      <c r="F2226" s="236" t="str">
        <f ca="1">IF(ISERROR($V2226),"",OFFSET('Smelter Look-up'!$E$4,$V2226-4,0))</f>
        <v/>
      </c>
      <c r="G2226" s="236" t="str">
        <f ca="1">IF(C2226=$X$4,"Enter smelter details", IF(ISERROR($V2226),"",OFFSET('Smelter Look-up'!$F$4,$V2226-4,0)))</f>
        <v/>
      </c>
      <c r="H2226" s="237" t="str">
        <f ca="1">IF(ISERROR($V2226),"",OFFSET('Smelter Look-up'!$G$4,$V2226-4,0))</f>
        <v/>
      </c>
      <c r="I2226" s="238" t="str">
        <f ca="1">IF(ISERROR($V2226),"",OFFSET('Smelter Look-up'!$H$4,$V2226-4,0))</f>
        <v/>
      </c>
      <c r="J2226" s="238" t="str">
        <f ca="1">IF(ISERROR($V2226),"",OFFSET('Smelter Look-up'!$I$4,$V2226-4,0))</f>
        <v/>
      </c>
      <c r="K2226" s="240"/>
      <c r="L2226" s="240"/>
      <c r="M2226" s="240"/>
      <c r="N2226" s="240"/>
      <c r="O2226" s="240"/>
      <c r="P2226" s="239"/>
      <c r="Q2226" s="241"/>
      <c r="R2226" s="236" t="str">
        <f ca="1">IF(ISERROR($V2226),"",OFFSET('Smelter Look-up'!$C$4,$V2226-4,0)&amp;"")</f>
        <v/>
      </c>
      <c r="S2226" s="250" t="str">
        <f t="shared" ca="1" si="102"/>
        <v/>
      </c>
      <c r="T2226" s="250" t="str">
        <f ca="1">IF(B2226="","",IF(ISERROR(MATCH($J2226,SorP!$B$1:$B$6230,0)),"",INDIRECT("'SorP'!$A$"&amp;MATCH($J2226,SorP!$B$1:$B$6230,0))))</f>
        <v/>
      </c>
      <c r="U2226" s="280"/>
      <c r="V2226" s="281" t="e">
        <f>IF(C2226="",NA(),MATCH($B2226&amp;$C2226,'Smelter Look-up'!$J:$J,0))</f>
        <v>#N/A</v>
      </c>
      <c r="W2226" s="282"/>
      <c r="X2226" s="282">
        <f t="shared" ca="1" si="103"/>
        <v>0</v>
      </c>
      <c r="Y2226" s="282"/>
      <c r="Z2226" s="282"/>
      <c r="AB2226" s="284" t="str">
        <f t="shared" si="104"/>
        <v/>
      </c>
    </row>
    <row r="2227" spans="1:28" s="283" customFormat="1" ht="20.25">
      <c r="A2227" s="235"/>
      <c r="B2227" s="236" t="str">
        <f>IF(LEN(A2227)=0,"",INDEX('Smelter Look-up'!$A:$A,MATCH($A2227,'Smelter Look-up'!$E:$E,0)))</f>
        <v/>
      </c>
      <c r="C2227" s="242" t="str">
        <f>IF(LEN(A2227)=0,"",INDEX('Smelter Look-up'!$C:$C,MATCH($A2227,'Smelter Look-up'!$E:$E,0)))</f>
        <v/>
      </c>
      <c r="D2227" s="236"/>
      <c r="E2227" s="236" t="str">
        <f ca="1">IF(ISERROR($V2227),"",OFFSET('Smelter Look-up'!$D$4,$V2227-4,0)&amp;"")</f>
        <v/>
      </c>
      <c r="F2227" s="236" t="str">
        <f ca="1">IF(ISERROR($V2227),"",OFFSET('Smelter Look-up'!$E$4,$V2227-4,0))</f>
        <v/>
      </c>
      <c r="G2227" s="236" t="str">
        <f ca="1">IF(C2227=$X$4,"Enter smelter details", IF(ISERROR($V2227),"",OFFSET('Smelter Look-up'!$F$4,$V2227-4,0)))</f>
        <v/>
      </c>
      <c r="H2227" s="237" t="str">
        <f ca="1">IF(ISERROR($V2227),"",OFFSET('Smelter Look-up'!$G$4,$V2227-4,0))</f>
        <v/>
      </c>
      <c r="I2227" s="238" t="str">
        <f ca="1">IF(ISERROR($V2227),"",OFFSET('Smelter Look-up'!$H$4,$V2227-4,0))</f>
        <v/>
      </c>
      <c r="J2227" s="238" t="str">
        <f ca="1">IF(ISERROR($V2227),"",OFFSET('Smelter Look-up'!$I$4,$V2227-4,0))</f>
        <v/>
      </c>
      <c r="K2227" s="240"/>
      <c r="L2227" s="240"/>
      <c r="M2227" s="240"/>
      <c r="N2227" s="240"/>
      <c r="O2227" s="240"/>
      <c r="P2227" s="239"/>
      <c r="Q2227" s="241"/>
      <c r="R2227" s="236" t="str">
        <f ca="1">IF(ISERROR($V2227),"",OFFSET('Smelter Look-up'!$C$4,$V2227-4,0)&amp;"")</f>
        <v/>
      </c>
      <c r="S2227" s="250" t="str">
        <f t="shared" ca="1" si="102"/>
        <v/>
      </c>
      <c r="T2227" s="250" t="str">
        <f ca="1">IF(B2227="","",IF(ISERROR(MATCH($J2227,SorP!$B$1:$B$6230,0)),"",INDIRECT("'SorP'!$A$"&amp;MATCH($J2227,SorP!$B$1:$B$6230,0))))</f>
        <v/>
      </c>
      <c r="U2227" s="280"/>
      <c r="V2227" s="281" t="e">
        <f>IF(C2227="",NA(),MATCH($B2227&amp;$C2227,'Smelter Look-up'!$J:$J,0))</f>
        <v>#N/A</v>
      </c>
      <c r="W2227" s="282"/>
      <c r="X2227" s="282">
        <f t="shared" ca="1" si="103"/>
        <v>0</v>
      </c>
      <c r="Y2227" s="282"/>
      <c r="Z2227" s="282"/>
      <c r="AB2227" s="284" t="str">
        <f t="shared" si="104"/>
        <v/>
      </c>
    </row>
    <row r="2228" spans="1:28" s="283" customFormat="1" ht="20.25">
      <c r="A2228" s="235"/>
      <c r="B2228" s="236" t="str">
        <f>IF(LEN(A2228)=0,"",INDEX('Smelter Look-up'!$A:$A,MATCH($A2228,'Smelter Look-up'!$E:$E,0)))</f>
        <v/>
      </c>
      <c r="C2228" s="242" t="str">
        <f>IF(LEN(A2228)=0,"",INDEX('Smelter Look-up'!$C:$C,MATCH($A2228,'Smelter Look-up'!$E:$E,0)))</f>
        <v/>
      </c>
      <c r="D2228" s="236"/>
      <c r="E2228" s="236" t="str">
        <f ca="1">IF(ISERROR($V2228),"",OFFSET('Smelter Look-up'!$D$4,$V2228-4,0)&amp;"")</f>
        <v/>
      </c>
      <c r="F2228" s="236" t="str">
        <f ca="1">IF(ISERROR($V2228),"",OFFSET('Smelter Look-up'!$E$4,$V2228-4,0))</f>
        <v/>
      </c>
      <c r="G2228" s="236" t="str">
        <f ca="1">IF(C2228=$X$4,"Enter smelter details", IF(ISERROR($V2228),"",OFFSET('Smelter Look-up'!$F$4,$V2228-4,0)))</f>
        <v/>
      </c>
      <c r="H2228" s="237" t="str">
        <f ca="1">IF(ISERROR($V2228),"",OFFSET('Smelter Look-up'!$G$4,$V2228-4,0))</f>
        <v/>
      </c>
      <c r="I2228" s="238" t="str">
        <f ca="1">IF(ISERROR($V2228),"",OFFSET('Smelter Look-up'!$H$4,$V2228-4,0))</f>
        <v/>
      </c>
      <c r="J2228" s="238" t="str">
        <f ca="1">IF(ISERROR($V2228),"",OFFSET('Smelter Look-up'!$I$4,$V2228-4,0))</f>
        <v/>
      </c>
      <c r="K2228" s="240"/>
      <c r="L2228" s="240"/>
      <c r="M2228" s="240"/>
      <c r="N2228" s="240"/>
      <c r="O2228" s="240"/>
      <c r="P2228" s="239"/>
      <c r="Q2228" s="241"/>
      <c r="R2228" s="236" t="str">
        <f ca="1">IF(ISERROR($V2228),"",OFFSET('Smelter Look-up'!$C$4,$V2228-4,0)&amp;"")</f>
        <v/>
      </c>
      <c r="S2228" s="250" t="str">
        <f t="shared" ca="1" si="102"/>
        <v/>
      </c>
      <c r="T2228" s="250" t="str">
        <f ca="1">IF(B2228="","",IF(ISERROR(MATCH($J2228,SorP!$B$1:$B$6230,0)),"",INDIRECT("'SorP'!$A$"&amp;MATCH($J2228,SorP!$B$1:$B$6230,0))))</f>
        <v/>
      </c>
      <c r="U2228" s="280"/>
      <c r="V2228" s="281" t="e">
        <f>IF(C2228="",NA(),MATCH($B2228&amp;$C2228,'Smelter Look-up'!$J:$J,0))</f>
        <v>#N/A</v>
      </c>
      <c r="W2228" s="282"/>
      <c r="X2228" s="282">
        <f t="shared" ca="1" si="103"/>
        <v>0</v>
      </c>
      <c r="Y2228" s="282"/>
      <c r="Z2228" s="282"/>
      <c r="AB2228" s="284" t="str">
        <f t="shared" si="104"/>
        <v/>
      </c>
    </row>
    <row r="2229" spans="1:28" s="283" customFormat="1" ht="20.25">
      <c r="A2229" s="235"/>
      <c r="B2229" s="236" t="str">
        <f>IF(LEN(A2229)=0,"",INDEX('Smelter Look-up'!$A:$A,MATCH($A2229,'Smelter Look-up'!$E:$E,0)))</f>
        <v/>
      </c>
      <c r="C2229" s="242" t="str">
        <f>IF(LEN(A2229)=0,"",INDEX('Smelter Look-up'!$C:$C,MATCH($A2229,'Smelter Look-up'!$E:$E,0)))</f>
        <v/>
      </c>
      <c r="D2229" s="236"/>
      <c r="E2229" s="236" t="str">
        <f ca="1">IF(ISERROR($V2229),"",OFFSET('Smelter Look-up'!$D$4,$V2229-4,0)&amp;"")</f>
        <v/>
      </c>
      <c r="F2229" s="236" t="str">
        <f ca="1">IF(ISERROR($V2229),"",OFFSET('Smelter Look-up'!$E$4,$V2229-4,0))</f>
        <v/>
      </c>
      <c r="G2229" s="236" t="str">
        <f ca="1">IF(C2229=$X$4,"Enter smelter details", IF(ISERROR($V2229),"",OFFSET('Smelter Look-up'!$F$4,$V2229-4,0)))</f>
        <v/>
      </c>
      <c r="H2229" s="237" t="str">
        <f ca="1">IF(ISERROR($V2229),"",OFFSET('Smelter Look-up'!$G$4,$V2229-4,0))</f>
        <v/>
      </c>
      <c r="I2229" s="238" t="str">
        <f ca="1">IF(ISERROR($V2229),"",OFFSET('Smelter Look-up'!$H$4,$V2229-4,0))</f>
        <v/>
      </c>
      <c r="J2229" s="238" t="str">
        <f ca="1">IF(ISERROR($V2229),"",OFFSET('Smelter Look-up'!$I$4,$V2229-4,0))</f>
        <v/>
      </c>
      <c r="K2229" s="240"/>
      <c r="L2229" s="240"/>
      <c r="M2229" s="240"/>
      <c r="N2229" s="240"/>
      <c r="O2229" s="240"/>
      <c r="P2229" s="239"/>
      <c r="Q2229" s="241"/>
      <c r="R2229" s="236" t="str">
        <f ca="1">IF(ISERROR($V2229),"",OFFSET('Smelter Look-up'!$C$4,$V2229-4,0)&amp;"")</f>
        <v/>
      </c>
      <c r="S2229" s="250" t="str">
        <f t="shared" ca="1" si="102"/>
        <v/>
      </c>
      <c r="T2229" s="250" t="str">
        <f ca="1">IF(B2229="","",IF(ISERROR(MATCH($J2229,SorP!$B$1:$B$6230,0)),"",INDIRECT("'SorP'!$A$"&amp;MATCH($J2229,SorP!$B$1:$B$6230,0))))</f>
        <v/>
      </c>
      <c r="U2229" s="280"/>
      <c r="V2229" s="281" t="e">
        <f>IF(C2229="",NA(),MATCH($B2229&amp;$C2229,'Smelter Look-up'!$J:$J,0))</f>
        <v>#N/A</v>
      </c>
      <c r="W2229" s="282"/>
      <c r="X2229" s="282">
        <f t="shared" ca="1" si="103"/>
        <v>0</v>
      </c>
      <c r="Y2229" s="282"/>
      <c r="Z2229" s="282"/>
      <c r="AB2229" s="284" t="str">
        <f t="shared" si="104"/>
        <v/>
      </c>
    </row>
    <row r="2230" spans="1:28" s="283" customFormat="1" ht="20.25">
      <c r="A2230" s="235"/>
      <c r="B2230" s="236" t="str">
        <f>IF(LEN(A2230)=0,"",INDEX('Smelter Look-up'!$A:$A,MATCH($A2230,'Smelter Look-up'!$E:$E,0)))</f>
        <v/>
      </c>
      <c r="C2230" s="242" t="str">
        <f>IF(LEN(A2230)=0,"",INDEX('Smelter Look-up'!$C:$C,MATCH($A2230,'Smelter Look-up'!$E:$E,0)))</f>
        <v/>
      </c>
      <c r="D2230" s="236"/>
      <c r="E2230" s="236" t="str">
        <f ca="1">IF(ISERROR($V2230),"",OFFSET('Smelter Look-up'!$D$4,$V2230-4,0)&amp;"")</f>
        <v/>
      </c>
      <c r="F2230" s="236" t="str">
        <f ca="1">IF(ISERROR($V2230),"",OFFSET('Smelter Look-up'!$E$4,$V2230-4,0))</f>
        <v/>
      </c>
      <c r="G2230" s="236" t="str">
        <f ca="1">IF(C2230=$X$4,"Enter smelter details", IF(ISERROR($V2230),"",OFFSET('Smelter Look-up'!$F$4,$V2230-4,0)))</f>
        <v/>
      </c>
      <c r="H2230" s="237" t="str">
        <f ca="1">IF(ISERROR($V2230),"",OFFSET('Smelter Look-up'!$G$4,$V2230-4,0))</f>
        <v/>
      </c>
      <c r="I2230" s="238" t="str">
        <f ca="1">IF(ISERROR($V2230),"",OFFSET('Smelter Look-up'!$H$4,$V2230-4,0))</f>
        <v/>
      </c>
      <c r="J2230" s="238" t="str">
        <f ca="1">IF(ISERROR($V2230),"",OFFSET('Smelter Look-up'!$I$4,$V2230-4,0))</f>
        <v/>
      </c>
      <c r="K2230" s="240"/>
      <c r="L2230" s="240"/>
      <c r="M2230" s="240"/>
      <c r="N2230" s="240"/>
      <c r="O2230" s="240"/>
      <c r="P2230" s="239"/>
      <c r="Q2230" s="241"/>
      <c r="R2230" s="236" t="str">
        <f ca="1">IF(ISERROR($V2230),"",OFFSET('Smelter Look-up'!$C$4,$V2230-4,0)&amp;"")</f>
        <v/>
      </c>
      <c r="S2230" s="250" t="str">
        <f t="shared" ca="1" si="102"/>
        <v/>
      </c>
      <c r="T2230" s="250" t="str">
        <f ca="1">IF(B2230="","",IF(ISERROR(MATCH($J2230,SorP!$B$1:$B$6230,0)),"",INDIRECT("'SorP'!$A$"&amp;MATCH($J2230,SorP!$B$1:$B$6230,0))))</f>
        <v/>
      </c>
      <c r="U2230" s="280"/>
      <c r="V2230" s="281" t="e">
        <f>IF(C2230="",NA(),MATCH($B2230&amp;$C2230,'Smelter Look-up'!$J:$J,0))</f>
        <v>#N/A</v>
      </c>
      <c r="W2230" s="282"/>
      <c r="X2230" s="282">
        <f t="shared" ca="1" si="103"/>
        <v>0</v>
      </c>
      <c r="Y2230" s="282"/>
      <c r="Z2230" s="282"/>
      <c r="AB2230" s="284" t="str">
        <f t="shared" si="104"/>
        <v/>
      </c>
    </row>
    <row r="2231" spans="1:28" s="283" customFormat="1" ht="20.25">
      <c r="A2231" s="235"/>
      <c r="B2231" s="236" t="str">
        <f>IF(LEN(A2231)=0,"",INDEX('Smelter Look-up'!$A:$A,MATCH($A2231,'Smelter Look-up'!$E:$E,0)))</f>
        <v/>
      </c>
      <c r="C2231" s="242" t="str">
        <f>IF(LEN(A2231)=0,"",INDEX('Smelter Look-up'!$C:$C,MATCH($A2231,'Smelter Look-up'!$E:$E,0)))</f>
        <v/>
      </c>
      <c r="D2231" s="236"/>
      <c r="E2231" s="236" t="str">
        <f ca="1">IF(ISERROR($V2231),"",OFFSET('Smelter Look-up'!$D$4,$V2231-4,0)&amp;"")</f>
        <v/>
      </c>
      <c r="F2231" s="236" t="str">
        <f ca="1">IF(ISERROR($V2231),"",OFFSET('Smelter Look-up'!$E$4,$V2231-4,0))</f>
        <v/>
      </c>
      <c r="G2231" s="236" t="str">
        <f ca="1">IF(C2231=$X$4,"Enter smelter details", IF(ISERROR($V2231),"",OFFSET('Smelter Look-up'!$F$4,$V2231-4,0)))</f>
        <v/>
      </c>
      <c r="H2231" s="237" t="str">
        <f ca="1">IF(ISERROR($V2231),"",OFFSET('Smelter Look-up'!$G$4,$V2231-4,0))</f>
        <v/>
      </c>
      <c r="I2231" s="238" t="str">
        <f ca="1">IF(ISERROR($V2231),"",OFFSET('Smelter Look-up'!$H$4,$V2231-4,0))</f>
        <v/>
      </c>
      <c r="J2231" s="238" t="str">
        <f ca="1">IF(ISERROR($V2231),"",OFFSET('Smelter Look-up'!$I$4,$V2231-4,0))</f>
        <v/>
      </c>
      <c r="K2231" s="240"/>
      <c r="L2231" s="240"/>
      <c r="M2231" s="240"/>
      <c r="N2231" s="240"/>
      <c r="O2231" s="240"/>
      <c r="P2231" s="239"/>
      <c r="Q2231" s="241"/>
      <c r="R2231" s="236" t="str">
        <f ca="1">IF(ISERROR($V2231),"",OFFSET('Smelter Look-up'!$C$4,$V2231-4,0)&amp;"")</f>
        <v/>
      </c>
      <c r="S2231" s="250" t="str">
        <f t="shared" ca="1" si="102"/>
        <v/>
      </c>
      <c r="T2231" s="250" t="str">
        <f ca="1">IF(B2231="","",IF(ISERROR(MATCH($J2231,SorP!$B$1:$B$6230,0)),"",INDIRECT("'SorP'!$A$"&amp;MATCH($J2231,SorP!$B$1:$B$6230,0))))</f>
        <v/>
      </c>
      <c r="U2231" s="280"/>
      <c r="V2231" s="281" t="e">
        <f>IF(C2231="",NA(),MATCH($B2231&amp;$C2231,'Smelter Look-up'!$J:$J,0))</f>
        <v>#N/A</v>
      </c>
      <c r="W2231" s="282"/>
      <c r="X2231" s="282">
        <f t="shared" ca="1" si="103"/>
        <v>0</v>
      </c>
      <c r="Y2231" s="282"/>
      <c r="Z2231" s="282"/>
      <c r="AB2231" s="284" t="str">
        <f t="shared" si="104"/>
        <v/>
      </c>
    </row>
    <row r="2232" spans="1:28" s="283" customFormat="1" ht="20.25">
      <c r="A2232" s="235"/>
      <c r="B2232" s="236" t="str">
        <f>IF(LEN(A2232)=0,"",INDEX('Smelter Look-up'!$A:$A,MATCH($A2232,'Smelter Look-up'!$E:$E,0)))</f>
        <v/>
      </c>
      <c r="C2232" s="242" t="str">
        <f>IF(LEN(A2232)=0,"",INDEX('Smelter Look-up'!$C:$C,MATCH($A2232,'Smelter Look-up'!$E:$E,0)))</f>
        <v/>
      </c>
      <c r="D2232" s="236"/>
      <c r="E2232" s="236" t="str">
        <f ca="1">IF(ISERROR($V2232),"",OFFSET('Smelter Look-up'!$D$4,$V2232-4,0)&amp;"")</f>
        <v/>
      </c>
      <c r="F2232" s="236" t="str">
        <f ca="1">IF(ISERROR($V2232),"",OFFSET('Smelter Look-up'!$E$4,$V2232-4,0))</f>
        <v/>
      </c>
      <c r="G2232" s="236" t="str">
        <f ca="1">IF(C2232=$X$4,"Enter smelter details", IF(ISERROR($V2232),"",OFFSET('Smelter Look-up'!$F$4,$V2232-4,0)))</f>
        <v/>
      </c>
      <c r="H2232" s="237" t="str">
        <f ca="1">IF(ISERROR($V2232),"",OFFSET('Smelter Look-up'!$G$4,$V2232-4,0))</f>
        <v/>
      </c>
      <c r="I2232" s="238" t="str">
        <f ca="1">IF(ISERROR($V2232),"",OFFSET('Smelter Look-up'!$H$4,$V2232-4,0))</f>
        <v/>
      </c>
      <c r="J2232" s="238" t="str">
        <f ca="1">IF(ISERROR($V2232),"",OFFSET('Smelter Look-up'!$I$4,$V2232-4,0))</f>
        <v/>
      </c>
      <c r="K2232" s="240"/>
      <c r="L2232" s="240"/>
      <c r="M2232" s="240"/>
      <c r="N2232" s="240"/>
      <c r="O2232" s="240"/>
      <c r="P2232" s="239"/>
      <c r="Q2232" s="241"/>
      <c r="R2232" s="236" t="str">
        <f ca="1">IF(ISERROR($V2232),"",OFFSET('Smelter Look-up'!$C$4,$V2232-4,0)&amp;"")</f>
        <v/>
      </c>
      <c r="S2232" s="250" t="str">
        <f t="shared" ca="1" si="102"/>
        <v/>
      </c>
      <c r="T2232" s="250" t="str">
        <f ca="1">IF(B2232="","",IF(ISERROR(MATCH($J2232,SorP!$B$1:$B$6230,0)),"",INDIRECT("'SorP'!$A$"&amp;MATCH($J2232,SorP!$B$1:$B$6230,0))))</f>
        <v/>
      </c>
      <c r="U2232" s="280"/>
      <c r="V2232" s="281" t="e">
        <f>IF(C2232="",NA(),MATCH($B2232&amp;$C2232,'Smelter Look-up'!$J:$J,0))</f>
        <v>#N/A</v>
      </c>
      <c r="W2232" s="282"/>
      <c r="X2232" s="282">
        <f t="shared" ca="1" si="103"/>
        <v>0</v>
      </c>
      <c r="Y2232" s="282"/>
      <c r="Z2232" s="282"/>
      <c r="AB2232" s="284" t="str">
        <f t="shared" si="104"/>
        <v/>
      </c>
    </row>
    <row r="2233" spans="1:28" s="283" customFormat="1" ht="20.25">
      <c r="A2233" s="235"/>
      <c r="B2233" s="236" t="str">
        <f>IF(LEN(A2233)=0,"",INDEX('Smelter Look-up'!$A:$A,MATCH($A2233,'Smelter Look-up'!$E:$E,0)))</f>
        <v/>
      </c>
      <c r="C2233" s="242" t="str">
        <f>IF(LEN(A2233)=0,"",INDEX('Smelter Look-up'!$C:$C,MATCH($A2233,'Smelter Look-up'!$E:$E,0)))</f>
        <v/>
      </c>
      <c r="D2233" s="236"/>
      <c r="E2233" s="236" t="str">
        <f ca="1">IF(ISERROR($V2233),"",OFFSET('Smelter Look-up'!$D$4,$V2233-4,0)&amp;"")</f>
        <v/>
      </c>
      <c r="F2233" s="236" t="str">
        <f ca="1">IF(ISERROR($V2233),"",OFFSET('Smelter Look-up'!$E$4,$V2233-4,0))</f>
        <v/>
      </c>
      <c r="G2233" s="236" t="str">
        <f ca="1">IF(C2233=$X$4,"Enter smelter details", IF(ISERROR($V2233),"",OFFSET('Smelter Look-up'!$F$4,$V2233-4,0)))</f>
        <v/>
      </c>
      <c r="H2233" s="237" t="str">
        <f ca="1">IF(ISERROR($V2233),"",OFFSET('Smelter Look-up'!$G$4,$V2233-4,0))</f>
        <v/>
      </c>
      <c r="I2233" s="238" t="str">
        <f ca="1">IF(ISERROR($V2233),"",OFFSET('Smelter Look-up'!$H$4,$V2233-4,0))</f>
        <v/>
      </c>
      <c r="J2233" s="238" t="str">
        <f ca="1">IF(ISERROR($V2233),"",OFFSET('Smelter Look-up'!$I$4,$V2233-4,0))</f>
        <v/>
      </c>
      <c r="K2233" s="240"/>
      <c r="L2233" s="240"/>
      <c r="M2233" s="240"/>
      <c r="N2233" s="240"/>
      <c r="O2233" s="240"/>
      <c r="P2233" s="239"/>
      <c r="Q2233" s="241"/>
      <c r="R2233" s="236" t="str">
        <f ca="1">IF(ISERROR($V2233),"",OFFSET('Smelter Look-up'!$C$4,$V2233-4,0)&amp;"")</f>
        <v/>
      </c>
      <c r="S2233" s="250" t="str">
        <f t="shared" ca="1" si="102"/>
        <v/>
      </c>
      <c r="T2233" s="250" t="str">
        <f ca="1">IF(B2233="","",IF(ISERROR(MATCH($J2233,SorP!$B$1:$B$6230,0)),"",INDIRECT("'SorP'!$A$"&amp;MATCH($J2233,SorP!$B$1:$B$6230,0))))</f>
        <v/>
      </c>
      <c r="U2233" s="280"/>
      <c r="V2233" s="281" t="e">
        <f>IF(C2233="",NA(),MATCH($B2233&amp;$C2233,'Smelter Look-up'!$J:$J,0))</f>
        <v>#N/A</v>
      </c>
      <c r="W2233" s="282"/>
      <c r="X2233" s="282">
        <f t="shared" ca="1" si="103"/>
        <v>0</v>
      </c>
      <c r="Y2233" s="282"/>
      <c r="Z2233" s="282"/>
      <c r="AB2233" s="284" t="str">
        <f t="shared" si="104"/>
        <v/>
      </c>
    </row>
    <row r="2234" spans="1:28" s="283" customFormat="1" ht="20.25">
      <c r="A2234" s="235"/>
      <c r="B2234" s="236" t="str">
        <f>IF(LEN(A2234)=0,"",INDEX('Smelter Look-up'!$A:$A,MATCH($A2234,'Smelter Look-up'!$E:$E,0)))</f>
        <v/>
      </c>
      <c r="C2234" s="242" t="str">
        <f>IF(LEN(A2234)=0,"",INDEX('Smelter Look-up'!$C:$C,MATCH($A2234,'Smelter Look-up'!$E:$E,0)))</f>
        <v/>
      </c>
      <c r="D2234" s="236"/>
      <c r="E2234" s="236" t="str">
        <f ca="1">IF(ISERROR($V2234),"",OFFSET('Smelter Look-up'!$D$4,$V2234-4,0)&amp;"")</f>
        <v/>
      </c>
      <c r="F2234" s="236" t="str">
        <f ca="1">IF(ISERROR($V2234),"",OFFSET('Smelter Look-up'!$E$4,$V2234-4,0))</f>
        <v/>
      </c>
      <c r="G2234" s="236" t="str">
        <f ca="1">IF(C2234=$X$4,"Enter smelter details", IF(ISERROR($V2234),"",OFFSET('Smelter Look-up'!$F$4,$V2234-4,0)))</f>
        <v/>
      </c>
      <c r="H2234" s="237" t="str">
        <f ca="1">IF(ISERROR($V2234),"",OFFSET('Smelter Look-up'!$G$4,$V2234-4,0))</f>
        <v/>
      </c>
      <c r="I2234" s="238" t="str">
        <f ca="1">IF(ISERROR($V2234),"",OFFSET('Smelter Look-up'!$H$4,$V2234-4,0))</f>
        <v/>
      </c>
      <c r="J2234" s="238" t="str">
        <f ca="1">IF(ISERROR($V2234),"",OFFSET('Smelter Look-up'!$I$4,$V2234-4,0))</f>
        <v/>
      </c>
      <c r="K2234" s="240"/>
      <c r="L2234" s="240"/>
      <c r="M2234" s="240"/>
      <c r="N2234" s="240"/>
      <c r="O2234" s="240"/>
      <c r="P2234" s="239"/>
      <c r="Q2234" s="241"/>
      <c r="R2234" s="236" t="str">
        <f ca="1">IF(ISERROR($V2234),"",OFFSET('Smelter Look-up'!$C$4,$V2234-4,0)&amp;"")</f>
        <v/>
      </c>
      <c r="S2234" s="250" t="str">
        <f t="shared" ca="1" si="102"/>
        <v/>
      </c>
      <c r="T2234" s="250" t="str">
        <f ca="1">IF(B2234="","",IF(ISERROR(MATCH($J2234,SorP!$B$1:$B$6230,0)),"",INDIRECT("'SorP'!$A$"&amp;MATCH($J2234,SorP!$B$1:$B$6230,0))))</f>
        <v/>
      </c>
      <c r="U2234" s="280"/>
      <c r="V2234" s="281" t="e">
        <f>IF(C2234="",NA(),MATCH($B2234&amp;$C2234,'Smelter Look-up'!$J:$J,0))</f>
        <v>#N/A</v>
      </c>
      <c r="W2234" s="282"/>
      <c r="X2234" s="282">
        <f t="shared" ca="1" si="103"/>
        <v>0</v>
      </c>
      <c r="Y2234" s="282"/>
      <c r="Z2234" s="282"/>
      <c r="AB2234" s="284" t="str">
        <f t="shared" si="104"/>
        <v/>
      </c>
    </row>
    <row r="2235" spans="1:28" s="283" customFormat="1" ht="20.25">
      <c r="A2235" s="235"/>
      <c r="B2235" s="236" t="str">
        <f>IF(LEN(A2235)=0,"",INDEX('Smelter Look-up'!$A:$A,MATCH($A2235,'Smelter Look-up'!$E:$E,0)))</f>
        <v/>
      </c>
      <c r="C2235" s="242" t="str">
        <f>IF(LEN(A2235)=0,"",INDEX('Smelter Look-up'!$C:$C,MATCH($A2235,'Smelter Look-up'!$E:$E,0)))</f>
        <v/>
      </c>
      <c r="D2235" s="236"/>
      <c r="E2235" s="236" t="str">
        <f ca="1">IF(ISERROR($V2235),"",OFFSET('Smelter Look-up'!$D$4,$V2235-4,0)&amp;"")</f>
        <v/>
      </c>
      <c r="F2235" s="236" t="str">
        <f ca="1">IF(ISERROR($V2235),"",OFFSET('Smelter Look-up'!$E$4,$V2235-4,0))</f>
        <v/>
      </c>
      <c r="G2235" s="236" t="str">
        <f ca="1">IF(C2235=$X$4,"Enter smelter details", IF(ISERROR($V2235),"",OFFSET('Smelter Look-up'!$F$4,$V2235-4,0)))</f>
        <v/>
      </c>
      <c r="H2235" s="237" t="str">
        <f ca="1">IF(ISERROR($V2235),"",OFFSET('Smelter Look-up'!$G$4,$V2235-4,0))</f>
        <v/>
      </c>
      <c r="I2235" s="238" t="str">
        <f ca="1">IF(ISERROR($V2235),"",OFFSET('Smelter Look-up'!$H$4,$V2235-4,0))</f>
        <v/>
      </c>
      <c r="J2235" s="238" t="str">
        <f ca="1">IF(ISERROR($V2235),"",OFFSET('Smelter Look-up'!$I$4,$V2235-4,0))</f>
        <v/>
      </c>
      <c r="K2235" s="240"/>
      <c r="L2235" s="240"/>
      <c r="M2235" s="240"/>
      <c r="N2235" s="240"/>
      <c r="O2235" s="240"/>
      <c r="P2235" s="239"/>
      <c r="Q2235" s="241"/>
      <c r="R2235" s="236" t="str">
        <f ca="1">IF(ISERROR($V2235),"",OFFSET('Smelter Look-up'!$C$4,$V2235-4,0)&amp;"")</f>
        <v/>
      </c>
      <c r="S2235" s="250" t="str">
        <f t="shared" ref="S2235:S2298" ca="1" si="105">IF(B2235="","",IF(ISERROR(MATCH($E2235,CL,0)),"Unknown",INDIRECT("'C'!$A$"&amp;MATCH($E2235,CL,0)+1)))</f>
        <v/>
      </c>
      <c r="T2235" s="250" t="str">
        <f ca="1">IF(B2235="","",IF(ISERROR(MATCH($J2235,SorP!$B$1:$B$6230,0)),"",INDIRECT("'SorP'!$A$"&amp;MATCH($J2235,SorP!$B$1:$B$6230,0))))</f>
        <v/>
      </c>
      <c r="U2235" s="280"/>
      <c r="V2235" s="281" t="e">
        <f>IF(C2235="",NA(),MATCH($B2235&amp;$C2235,'Smelter Look-up'!$J:$J,0))</f>
        <v>#N/A</v>
      </c>
      <c r="W2235" s="282"/>
      <c r="X2235" s="282">
        <f t="shared" ref="X2235:X2298" ca="1" si="106">IF(AND(C2235="Smelter not listed",OR(LEN(D2235)=0,LEN(E2235)=0)),1,0)</f>
        <v>0</v>
      </c>
      <c r="Y2235" s="282"/>
      <c r="Z2235" s="282"/>
      <c r="AB2235" s="284" t="str">
        <f t="shared" ref="AB2235:AB2298" si="107">B2235&amp;C2235</f>
        <v/>
      </c>
    </row>
    <row r="2236" spans="1:28" s="283" customFormat="1" ht="20.25">
      <c r="A2236" s="235"/>
      <c r="B2236" s="236" t="str">
        <f>IF(LEN(A2236)=0,"",INDEX('Smelter Look-up'!$A:$A,MATCH($A2236,'Smelter Look-up'!$E:$E,0)))</f>
        <v/>
      </c>
      <c r="C2236" s="242" t="str">
        <f>IF(LEN(A2236)=0,"",INDEX('Smelter Look-up'!$C:$C,MATCH($A2236,'Smelter Look-up'!$E:$E,0)))</f>
        <v/>
      </c>
      <c r="D2236" s="236"/>
      <c r="E2236" s="236" t="str">
        <f ca="1">IF(ISERROR($V2236),"",OFFSET('Smelter Look-up'!$D$4,$V2236-4,0)&amp;"")</f>
        <v/>
      </c>
      <c r="F2236" s="236" t="str">
        <f ca="1">IF(ISERROR($V2236),"",OFFSET('Smelter Look-up'!$E$4,$V2236-4,0))</f>
        <v/>
      </c>
      <c r="G2236" s="236" t="str">
        <f ca="1">IF(C2236=$X$4,"Enter smelter details", IF(ISERROR($V2236),"",OFFSET('Smelter Look-up'!$F$4,$V2236-4,0)))</f>
        <v/>
      </c>
      <c r="H2236" s="237" t="str">
        <f ca="1">IF(ISERROR($V2236),"",OFFSET('Smelter Look-up'!$G$4,$V2236-4,0))</f>
        <v/>
      </c>
      <c r="I2236" s="238" t="str">
        <f ca="1">IF(ISERROR($V2236),"",OFFSET('Smelter Look-up'!$H$4,$V2236-4,0))</f>
        <v/>
      </c>
      <c r="J2236" s="238" t="str">
        <f ca="1">IF(ISERROR($V2236),"",OFFSET('Smelter Look-up'!$I$4,$V2236-4,0))</f>
        <v/>
      </c>
      <c r="K2236" s="240"/>
      <c r="L2236" s="240"/>
      <c r="M2236" s="240"/>
      <c r="N2236" s="240"/>
      <c r="O2236" s="240"/>
      <c r="P2236" s="239"/>
      <c r="Q2236" s="241"/>
      <c r="R2236" s="236" t="str">
        <f ca="1">IF(ISERROR($V2236),"",OFFSET('Smelter Look-up'!$C$4,$V2236-4,0)&amp;"")</f>
        <v/>
      </c>
      <c r="S2236" s="250" t="str">
        <f t="shared" ca="1" si="105"/>
        <v/>
      </c>
      <c r="T2236" s="250" t="str">
        <f ca="1">IF(B2236="","",IF(ISERROR(MATCH($J2236,SorP!$B$1:$B$6230,0)),"",INDIRECT("'SorP'!$A$"&amp;MATCH($J2236,SorP!$B$1:$B$6230,0))))</f>
        <v/>
      </c>
      <c r="U2236" s="280"/>
      <c r="V2236" s="281" t="e">
        <f>IF(C2236="",NA(),MATCH($B2236&amp;$C2236,'Smelter Look-up'!$J:$J,0))</f>
        <v>#N/A</v>
      </c>
      <c r="W2236" s="282"/>
      <c r="X2236" s="282">
        <f t="shared" ca="1" si="106"/>
        <v>0</v>
      </c>
      <c r="Y2236" s="282"/>
      <c r="Z2236" s="282"/>
      <c r="AB2236" s="284" t="str">
        <f t="shared" si="107"/>
        <v/>
      </c>
    </row>
    <row r="2237" spans="1:28" s="283" customFormat="1" ht="20.25">
      <c r="A2237" s="235"/>
      <c r="B2237" s="236" t="str">
        <f>IF(LEN(A2237)=0,"",INDEX('Smelter Look-up'!$A:$A,MATCH($A2237,'Smelter Look-up'!$E:$E,0)))</f>
        <v/>
      </c>
      <c r="C2237" s="242" t="str">
        <f>IF(LEN(A2237)=0,"",INDEX('Smelter Look-up'!$C:$C,MATCH($A2237,'Smelter Look-up'!$E:$E,0)))</f>
        <v/>
      </c>
      <c r="D2237" s="236"/>
      <c r="E2237" s="236" t="str">
        <f ca="1">IF(ISERROR($V2237),"",OFFSET('Smelter Look-up'!$D$4,$V2237-4,0)&amp;"")</f>
        <v/>
      </c>
      <c r="F2237" s="236" t="str">
        <f ca="1">IF(ISERROR($V2237),"",OFFSET('Smelter Look-up'!$E$4,$V2237-4,0))</f>
        <v/>
      </c>
      <c r="G2237" s="236" t="str">
        <f ca="1">IF(C2237=$X$4,"Enter smelter details", IF(ISERROR($V2237),"",OFFSET('Smelter Look-up'!$F$4,$V2237-4,0)))</f>
        <v/>
      </c>
      <c r="H2237" s="237" t="str">
        <f ca="1">IF(ISERROR($V2237),"",OFFSET('Smelter Look-up'!$G$4,$V2237-4,0))</f>
        <v/>
      </c>
      <c r="I2237" s="238" t="str">
        <f ca="1">IF(ISERROR($V2237),"",OFFSET('Smelter Look-up'!$H$4,$V2237-4,0))</f>
        <v/>
      </c>
      <c r="J2237" s="238" t="str">
        <f ca="1">IF(ISERROR($V2237),"",OFFSET('Smelter Look-up'!$I$4,$V2237-4,0))</f>
        <v/>
      </c>
      <c r="K2237" s="240"/>
      <c r="L2237" s="240"/>
      <c r="M2237" s="240"/>
      <c r="N2237" s="240"/>
      <c r="O2237" s="240"/>
      <c r="P2237" s="239"/>
      <c r="Q2237" s="241"/>
      <c r="R2237" s="236" t="str">
        <f ca="1">IF(ISERROR($V2237),"",OFFSET('Smelter Look-up'!$C$4,$V2237-4,0)&amp;"")</f>
        <v/>
      </c>
      <c r="S2237" s="250" t="str">
        <f t="shared" ca="1" si="105"/>
        <v/>
      </c>
      <c r="T2237" s="250" t="str">
        <f ca="1">IF(B2237="","",IF(ISERROR(MATCH($J2237,SorP!$B$1:$B$6230,0)),"",INDIRECT("'SorP'!$A$"&amp;MATCH($J2237,SorP!$B$1:$B$6230,0))))</f>
        <v/>
      </c>
      <c r="U2237" s="280"/>
      <c r="V2237" s="281" t="e">
        <f>IF(C2237="",NA(),MATCH($B2237&amp;$C2237,'Smelter Look-up'!$J:$J,0))</f>
        <v>#N/A</v>
      </c>
      <c r="W2237" s="282"/>
      <c r="X2237" s="282">
        <f t="shared" ca="1" si="106"/>
        <v>0</v>
      </c>
      <c r="Y2237" s="282"/>
      <c r="Z2237" s="282"/>
      <c r="AB2237" s="284" t="str">
        <f t="shared" si="107"/>
        <v/>
      </c>
    </row>
    <row r="2238" spans="1:28" s="283" customFormat="1" ht="20.25">
      <c r="A2238" s="235"/>
      <c r="B2238" s="236" t="str">
        <f>IF(LEN(A2238)=0,"",INDEX('Smelter Look-up'!$A:$A,MATCH($A2238,'Smelter Look-up'!$E:$E,0)))</f>
        <v/>
      </c>
      <c r="C2238" s="242" t="str">
        <f>IF(LEN(A2238)=0,"",INDEX('Smelter Look-up'!$C:$C,MATCH($A2238,'Smelter Look-up'!$E:$E,0)))</f>
        <v/>
      </c>
      <c r="D2238" s="236"/>
      <c r="E2238" s="236" t="str">
        <f ca="1">IF(ISERROR($V2238),"",OFFSET('Smelter Look-up'!$D$4,$V2238-4,0)&amp;"")</f>
        <v/>
      </c>
      <c r="F2238" s="236" t="str">
        <f ca="1">IF(ISERROR($V2238),"",OFFSET('Smelter Look-up'!$E$4,$V2238-4,0))</f>
        <v/>
      </c>
      <c r="G2238" s="236" t="str">
        <f ca="1">IF(C2238=$X$4,"Enter smelter details", IF(ISERROR($V2238),"",OFFSET('Smelter Look-up'!$F$4,$V2238-4,0)))</f>
        <v/>
      </c>
      <c r="H2238" s="237" t="str">
        <f ca="1">IF(ISERROR($V2238),"",OFFSET('Smelter Look-up'!$G$4,$V2238-4,0))</f>
        <v/>
      </c>
      <c r="I2238" s="238" t="str">
        <f ca="1">IF(ISERROR($V2238),"",OFFSET('Smelter Look-up'!$H$4,$V2238-4,0))</f>
        <v/>
      </c>
      <c r="J2238" s="238" t="str">
        <f ca="1">IF(ISERROR($V2238),"",OFFSET('Smelter Look-up'!$I$4,$V2238-4,0))</f>
        <v/>
      </c>
      <c r="K2238" s="240"/>
      <c r="L2238" s="240"/>
      <c r="M2238" s="240"/>
      <c r="N2238" s="240"/>
      <c r="O2238" s="240"/>
      <c r="P2238" s="239"/>
      <c r="Q2238" s="241"/>
      <c r="R2238" s="236" t="str">
        <f ca="1">IF(ISERROR($V2238),"",OFFSET('Smelter Look-up'!$C$4,$V2238-4,0)&amp;"")</f>
        <v/>
      </c>
      <c r="S2238" s="250" t="str">
        <f t="shared" ca="1" si="105"/>
        <v/>
      </c>
      <c r="T2238" s="250" t="str">
        <f ca="1">IF(B2238="","",IF(ISERROR(MATCH($J2238,SorP!$B$1:$B$6230,0)),"",INDIRECT("'SorP'!$A$"&amp;MATCH($J2238,SorP!$B$1:$B$6230,0))))</f>
        <v/>
      </c>
      <c r="U2238" s="280"/>
      <c r="V2238" s="281" t="e">
        <f>IF(C2238="",NA(),MATCH($B2238&amp;$C2238,'Smelter Look-up'!$J:$J,0))</f>
        <v>#N/A</v>
      </c>
      <c r="W2238" s="282"/>
      <c r="X2238" s="282">
        <f t="shared" ca="1" si="106"/>
        <v>0</v>
      </c>
      <c r="Y2238" s="282"/>
      <c r="Z2238" s="282"/>
      <c r="AB2238" s="284" t="str">
        <f t="shared" si="107"/>
        <v/>
      </c>
    </row>
    <row r="2239" spans="1:28" s="283" customFormat="1" ht="20.25">
      <c r="A2239" s="235"/>
      <c r="B2239" s="236" t="str">
        <f>IF(LEN(A2239)=0,"",INDEX('Smelter Look-up'!$A:$A,MATCH($A2239,'Smelter Look-up'!$E:$E,0)))</f>
        <v/>
      </c>
      <c r="C2239" s="242" t="str">
        <f>IF(LEN(A2239)=0,"",INDEX('Smelter Look-up'!$C:$C,MATCH($A2239,'Smelter Look-up'!$E:$E,0)))</f>
        <v/>
      </c>
      <c r="D2239" s="236"/>
      <c r="E2239" s="236" t="str">
        <f ca="1">IF(ISERROR($V2239),"",OFFSET('Smelter Look-up'!$D$4,$V2239-4,0)&amp;"")</f>
        <v/>
      </c>
      <c r="F2239" s="236" t="str">
        <f ca="1">IF(ISERROR($V2239),"",OFFSET('Smelter Look-up'!$E$4,$V2239-4,0))</f>
        <v/>
      </c>
      <c r="G2239" s="236" t="str">
        <f ca="1">IF(C2239=$X$4,"Enter smelter details", IF(ISERROR($V2239),"",OFFSET('Smelter Look-up'!$F$4,$V2239-4,0)))</f>
        <v/>
      </c>
      <c r="H2239" s="237" t="str">
        <f ca="1">IF(ISERROR($V2239),"",OFFSET('Smelter Look-up'!$G$4,$V2239-4,0))</f>
        <v/>
      </c>
      <c r="I2239" s="238" t="str">
        <f ca="1">IF(ISERROR($V2239),"",OFFSET('Smelter Look-up'!$H$4,$V2239-4,0))</f>
        <v/>
      </c>
      <c r="J2239" s="238" t="str">
        <f ca="1">IF(ISERROR($V2239),"",OFFSET('Smelter Look-up'!$I$4,$V2239-4,0))</f>
        <v/>
      </c>
      <c r="K2239" s="240"/>
      <c r="L2239" s="240"/>
      <c r="M2239" s="240"/>
      <c r="N2239" s="240"/>
      <c r="O2239" s="240"/>
      <c r="P2239" s="239"/>
      <c r="Q2239" s="241"/>
      <c r="R2239" s="236" t="str">
        <f ca="1">IF(ISERROR($V2239),"",OFFSET('Smelter Look-up'!$C$4,$V2239-4,0)&amp;"")</f>
        <v/>
      </c>
      <c r="S2239" s="250" t="str">
        <f t="shared" ca="1" si="105"/>
        <v/>
      </c>
      <c r="T2239" s="250" t="str">
        <f ca="1">IF(B2239="","",IF(ISERROR(MATCH($J2239,SorP!$B$1:$B$6230,0)),"",INDIRECT("'SorP'!$A$"&amp;MATCH($J2239,SorP!$B$1:$B$6230,0))))</f>
        <v/>
      </c>
      <c r="U2239" s="280"/>
      <c r="V2239" s="281" t="e">
        <f>IF(C2239="",NA(),MATCH($B2239&amp;$C2239,'Smelter Look-up'!$J:$J,0))</f>
        <v>#N/A</v>
      </c>
      <c r="W2239" s="282"/>
      <c r="X2239" s="282">
        <f t="shared" ca="1" si="106"/>
        <v>0</v>
      </c>
      <c r="Y2239" s="282"/>
      <c r="Z2239" s="282"/>
      <c r="AB2239" s="284" t="str">
        <f t="shared" si="107"/>
        <v/>
      </c>
    </row>
    <row r="2240" spans="1:28" s="283" customFormat="1" ht="20.25">
      <c r="A2240" s="235"/>
      <c r="B2240" s="236" t="str">
        <f>IF(LEN(A2240)=0,"",INDEX('Smelter Look-up'!$A:$A,MATCH($A2240,'Smelter Look-up'!$E:$E,0)))</f>
        <v/>
      </c>
      <c r="C2240" s="242" t="str">
        <f>IF(LEN(A2240)=0,"",INDEX('Smelter Look-up'!$C:$C,MATCH($A2240,'Smelter Look-up'!$E:$E,0)))</f>
        <v/>
      </c>
      <c r="D2240" s="236"/>
      <c r="E2240" s="236" t="str">
        <f ca="1">IF(ISERROR($V2240),"",OFFSET('Smelter Look-up'!$D$4,$V2240-4,0)&amp;"")</f>
        <v/>
      </c>
      <c r="F2240" s="236" t="str">
        <f ca="1">IF(ISERROR($V2240),"",OFFSET('Smelter Look-up'!$E$4,$V2240-4,0))</f>
        <v/>
      </c>
      <c r="G2240" s="236" t="str">
        <f ca="1">IF(C2240=$X$4,"Enter smelter details", IF(ISERROR($V2240),"",OFFSET('Smelter Look-up'!$F$4,$V2240-4,0)))</f>
        <v/>
      </c>
      <c r="H2240" s="237" t="str">
        <f ca="1">IF(ISERROR($V2240),"",OFFSET('Smelter Look-up'!$G$4,$V2240-4,0))</f>
        <v/>
      </c>
      <c r="I2240" s="238" t="str">
        <f ca="1">IF(ISERROR($V2240),"",OFFSET('Smelter Look-up'!$H$4,$V2240-4,0))</f>
        <v/>
      </c>
      <c r="J2240" s="238" t="str">
        <f ca="1">IF(ISERROR($V2240),"",OFFSET('Smelter Look-up'!$I$4,$V2240-4,0))</f>
        <v/>
      </c>
      <c r="K2240" s="240"/>
      <c r="L2240" s="240"/>
      <c r="M2240" s="240"/>
      <c r="N2240" s="240"/>
      <c r="O2240" s="240"/>
      <c r="P2240" s="239"/>
      <c r="Q2240" s="241"/>
      <c r="R2240" s="236" t="str">
        <f ca="1">IF(ISERROR($V2240),"",OFFSET('Smelter Look-up'!$C$4,$V2240-4,0)&amp;"")</f>
        <v/>
      </c>
      <c r="S2240" s="250" t="str">
        <f t="shared" ca="1" si="105"/>
        <v/>
      </c>
      <c r="T2240" s="250" t="str">
        <f ca="1">IF(B2240="","",IF(ISERROR(MATCH($J2240,SorP!$B$1:$B$6230,0)),"",INDIRECT("'SorP'!$A$"&amp;MATCH($J2240,SorP!$B$1:$B$6230,0))))</f>
        <v/>
      </c>
      <c r="U2240" s="280"/>
      <c r="V2240" s="281" t="e">
        <f>IF(C2240="",NA(),MATCH($B2240&amp;$C2240,'Smelter Look-up'!$J:$J,0))</f>
        <v>#N/A</v>
      </c>
      <c r="W2240" s="282"/>
      <c r="X2240" s="282">
        <f t="shared" ca="1" si="106"/>
        <v>0</v>
      </c>
      <c r="Y2240" s="282"/>
      <c r="Z2240" s="282"/>
      <c r="AB2240" s="284" t="str">
        <f t="shared" si="107"/>
        <v/>
      </c>
    </row>
    <row r="2241" spans="1:28" s="283" customFormat="1" ht="20.25">
      <c r="A2241" s="235"/>
      <c r="B2241" s="236" t="str">
        <f>IF(LEN(A2241)=0,"",INDEX('Smelter Look-up'!$A:$A,MATCH($A2241,'Smelter Look-up'!$E:$E,0)))</f>
        <v/>
      </c>
      <c r="C2241" s="242" t="str">
        <f>IF(LEN(A2241)=0,"",INDEX('Smelter Look-up'!$C:$C,MATCH($A2241,'Smelter Look-up'!$E:$E,0)))</f>
        <v/>
      </c>
      <c r="D2241" s="236"/>
      <c r="E2241" s="236" t="str">
        <f ca="1">IF(ISERROR($V2241),"",OFFSET('Smelter Look-up'!$D$4,$V2241-4,0)&amp;"")</f>
        <v/>
      </c>
      <c r="F2241" s="236" t="str">
        <f ca="1">IF(ISERROR($V2241),"",OFFSET('Smelter Look-up'!$E$4,$V2241-4,0))</f>
        <v/>
      </c>
      <c r="G2241" s="236" t="str">
        <f ca="1">IF(C2241=$X$4,"Enter smelter details", IF(ISERROR($V2241),"",OFFSET('Smelter Look-up'!$F$4,$V2241-4,0)))</f>
        <v/>
      </c>
      <c r="H2241" s="237" t="str">
        <f ca="1">IF(ISERROR($V2241),"",OFFSET('Smelter Look-up'!$G$4,$V2241-4,0))</f>
        <v/>
      </c>
      <c r="I2241" s="238" t="str">
        <f ca="1">IF(ISERROR($V2241),"",OFFSET('Smelter Look-up'!$H$4,$V2241-4,0))</f>
        <v/>
      </c>
      <c r="J2241" s="238" t="str">
        <f ca="1">IF(ISERROR($V2241),"",OFFSET('Smelter Look-up'!$I$4,$V2241-4,0))</f>
        <v/>
      </c>
      <c r="K2241" s="240"/>
      <c r="L2241" s="240"/>
      <c r="M2241" s="240"/>
      <c r="N2241" s="240"/>
      <c r="O2241" s="240"/>
      <c r="P2241" s="239"/>
      <c r="Q2241" s="241"/>
      <c r="R2241" s="236" t="str">
        <f ca="1">IF(ISERROR($V2241),"",OFFSET('Smelter Look-up'!$C$4,$V2241-4,0)&amp;"")</f>
        <v/>
      </c>
      <c r="S2241" s="250" t="str">
        <f t="shared" ca="1" si="105"/>
        <v/>
      </c>
      <c r="T2241" s="250" t="str">
        <f ca="1">IF(B2241="","",IF(ISERROR(MATCH($J2241,SorP!$B$1:$B$6230,0)),"",INDIRECT("'SorP'!$A$"&amp;MATCH($J2241,SorP!$B$1:$B$6230,0))))</f>
        <v/>
      </c>
      <c r="U2241" s="280"/>
      <c r="V2241" s="281" t="e">
        <f>IF(C2241="",NA(),MATCH($B2241&amp;$C2241,'Smelter Look-up'!$J:$J,0))</f>
        <v>#N/A</v>
      </c>
      <c r="W2241" s="282"/>
      <c r="X2241" s="282">
        <f t="shared" ca="1" si="106"/>
        <v>0</v>
      </c>
      <c r="Y2241" s="282"/>
      <c r="Z2241" s="282"/>
      <c r="AB2241" s="284" t="str">
        <f t="shared" si="107"/>
        <v/>
      </c>
    </row>
    <row r="2242" spans="1:28" s="283" customFormat="1" ht="20.25">
      <c r="A2242" s="235"/>
      <c r="B2242" s="236" t="str">
        <f>IF(LEN(A2242)=0,"",INDEX('Smelter Look-up'!$A:$A,MATCH($A2242,'Smelter Look-up'!$E:$E,0)))</f>
        <v/>
      </c>
      <c r="C2242" s="242" t="str">
        <f>IF(LEN(A2242)=0,"",INDEX('Smelter Look-up'!$C:$C,MATCH($A2242,'Smelter Look-up'!$E:$E,0)))</f>
        <v/>
      </c>
      <c r="D2242" s="236"/>
      <c r="E2242" s="236" t="str">
        <f ca="1">IF(ISERROR($V2242),"",OFFSET('Smelter Look-up'!$D$4,$V2242-4,0)&amp;"")</f>
        <v/>
      </c>
      <c r="F2242" s="236" t="str">
        <f ca="1">IF(ISERROR($V2242),"",OFFSET('Smelter Look-up'!$E$4,$V2242-4,0))</f>
        <v/>
      </c>
      <c r="G2242" s="236" t="str">
        <f ca="1">IF(C2242=$X$4,"Enter smelter details", IF(ISERROR($V2242),"",OFFSET('Smelter Look-up'!$F$4,$V2242-4,0)))</f>
        <v/>
      </c>
      <c r="H2242" s="237" t="str">
        <f ca="1">IF(ISERROR($V2242),"",OFFSET('Smelter Look-up'!$G$4,$V2242-4,0))</f>
        <v/>
      </c>
      <c r="I2242" s="238" t="str">
        <f ca="1">IF(ISERROR($V2242),"",OFFSET('Smelter Look-up'!$H$4,$V2242-4,0))</f>
        <v/>
      </c>
      <c r="J2242" s="238" t="str">
        <f ca="1">IF(ISERROR($V2242),"",OFFSET('Smelter Look-up'!$I$4,$V2242-4,0))</f>
        <v/>
      </c>
      <c r="K2242" s="240"/>
      <c r="L2242" s="240"/>
      <c r="M2242" s="240"/>
      <c r="N2242" s="240"/>
      <c r="O2242" s="240"/>
      <c r="P2242" s="239"/>
      <c r="Q2242" s="241"/>
      <c r="R2242" s="236" t="str">
        <f ca="1">IF(ISERROR($V2242),"",OFFSET('Smelter Look-up'!$C$4,$V2242-4,0)&amp;"")</f>
        <v/>
      </c>
      <c r="S2242" s="250" t="str">
        <f t="shared" ca="1" si="105"/>
        <v/>
      </c>
      <c r="T2242" s="250" t="str">
        <f ca="1">IF(B2242="","",IF(ISERROR(MATCH($J2242,SorP!$B$1:$B$6230,0)),"",INDIRECT("'SorP'!$A$"&amp;MATCH($J2242,SorP!$B$1:$B$6230,0))))</f>
        <v/>
      </c>
      <c r="U2242" s="280"/>
      <c r="V2242" s="281" t="e">
        <f>IF(C2242="",NA(),MATCH($B2242&amp;$C2242,'Smelter Look-up'!$J:$J,0))</f>
        <v>#N/A</v>
      </c>
      <c r="W2242" s="282"/>
      <c r="X2242" s="282">
        <f t="shared" ca="1" si="106"/>
        <v>0</v>
      </c>
      <c r="Y2242" s="282"/>
      <c r="Z2242" s="282"/>
      <c r="AB2242" s="284" t="str">
        <f t="shared" si="107"/>
        <v/>
      </c>
    </row>
    <row r="2243" spans="1:28" s="283" customFormat="1" ht="20.25">
      <c r="A2243" s="235"/>
      <c r="B2243" s="236" t="str">
        <f>IF(LEN(A2243)=0,"",INDEX('Smelter Look-up'!$A:$A,MATCH($A2243,'Smelter Look-up'!$E:$E,0)))</f>
        <v/>
      </c>
      <c r="C2243" s="242" t="str">
        <f>IF(LEN(A2243)=0,"",INDEX('Smelter Look-up'!$C:$C,MATCH($A2243,'Smelter Look-up'!$E:$E,0)))</f>
        <v/>
      </c>
      <c r="D2243" s="236"/>
      <c r="E2243" s="236" t="str">
        <f ca="1">IF(ISERROR($V2243),"",OFFSET('Smelter Look-up'!$D$4,$V2243-4,0)&amp;"")</f>
        <v/>
      </c>
      <c r="F2243" s="236" t="str">
        <f ca="1">IF(ISERROR($V2243),"",OFFSET('Smelter Look-up'!$E$4,$V2243-4,0))</f>
        <v/>
      </c>
      <c r="G2243" s="236" t="str">
        <f ca="1">IF(C2243=$X$4,"Enter smelter details", IF(ISERROR($V2243),"",OFFSET('Smelter Look-up'!$F$4,$V2243-4,0)))</f>
        <v/>
      </c>
      <c r="H2243" s="237" t="str">
        <f ca="1">IF(ISERROR($V2243),"",OFFSET('Smelter Look-up'!$G$4,$V2243-4,0))</f>
        <v/>
      </c>
      <c r="I2243" s="238" t="str">
        <f ca="1">IF(ISERROR($V2243),"",OFFSET('Smelter Look-up'!$H$4,$V2243-4,0))</f>
        <v/>
      </c>
      <c r="J2243" s="238" t="str">
        <f ca="1">IF(ISERROR($V2243),"",OFFSET('Smelter Look-up'!$I$4,$V2243-4,0))</f>
        <v/>
      </c>
      <c r="K2243" s="240"/>
      <c r="L2243" s="240"/>
      <c r="M2243" s="240"/>
      <c r="N2243" s="240"/>
      <c r="O2243" s="240"/>
      <c r="P2243" s="239"/>
      <c r="Q2243" s="241"/>
      <c r="R2243" s="236" t="str">
        <f ca="1">IF(ISERROR($V2243),"",OFFSET('Smelter Look-up'!$C$4,$V2243-4,0)&amp;"")</f>
        <v/>
      </c>
      <c r="S2243" s="250" t="str">
        <f t="shared" ca="1" si="105"/>
        <v/>
      </c>
      <c r="T2243" s="250" t="str">
        <f ca="1">IF(B2243="","",IF(ISERROR(MATCH($J2243,SorP!$B$1:$B$6230,0)),"",INDIRECT("'SorP'!$A$"&amp;MATCH($J2243,SorP!$B$1:$B$6230,0))))</f>
        <v/>
      </c>
      <c r="U2243" s="280"/>
      <c r="V2243" s="281" t="e">
        <f>IF(C2243="",NA(),MATCH($B2243&amp;$C2243,'Smelter Look-up'!$J:$J,0))</f>
        <v>#N/A</v>
      </c>
      <c r="W2243" s="282"/>
      <c r="X2243" s="282">
        <f t="shared" ca="1" si="106"/>
        <v>0</v>
      </c>
      <c r="Y2243" s="282"/>
      <c r="Z2243" s="282"/>
      <c r="AB2243" s="284" t="str">
        <f t="shared" si="107"/>
        <v/>
      </c>
    </row>
    <row r="2244" spans="1:28" s="283" customFormat="1" ht="20.25">
      <c r="A2244" s="235"/>
      <c r="B2244" s="236" t="str">
        <f>IF(LEN(A2244)=0,"",INDEX('Smelter Look-up'!$A:$A,MATCH($A2244,'Smelter Look-up'!$E:$E,0)))</f>
        <v/>
      </c>
      <c r="C2244" s="242" t="str">
        <f>IF(LEN(A2244)=0,"",INDEX('Smelter Look-up'!$C:$C,MATCH($A2244,'Smelter Look-up'!$E:$E,0)))</f>
        <v/>
      </c>
      <c r="D2244" s="236"/>
      <c r="E2244" s="236" t="str">
        <f ca="1">IF(ISERROR($V2244),"",OFFSET('Smelter Look-up'!$D$4,$V2244-4,0)&amp;"")</f>
        <v/>
      </c>
      <c r="F2244" s="236" t="str">
        <f ca="1">IF(ISERROR($V2244),"",OFFSET('Smelter Look-up'!$E$4,$V2244-4,0))</f>
        <v/>
      </c>
      <c r="G2244" s="236" t="str">
        <f ca="1">IF(C2244=$X$4,"Enter smelter details", IF(ISERROR($V2244),"",OFFSET('Smelter Look-up'!$F$4,$V2244-4,0)))</f>
        <v/>
      </c>
      <c r="H2244" s="237" t="str">
        <f ca="1">IF(ISERROR($V2244),"",OFFSET('Smelter Look-up'!$G$4,$V2244-4,0))</f>
        <v/>
      </c>
      <c r="I2244" s="238" t="str">
        <f ca="1">IF(ISERROR($V2244),"",OFFSET('Smelter Look-up'!$H$4,$V2244-4,0))</f>
        <v/>
      </c>
      <c r="J2244" s="238" t="str">
        <f ca="1">IF(ISERROR($V2244),"",OFFSET('Smelter Look-up'!$I$4,$V2244-4,0))</f>
        <v/>
      </c>
      <c r="K2244" s="240"/>
      <c r="L2244" s="240"/>
      <c r="M2244" s="240"/>
      <c r="N2244" s="240"/>
      <c r="O2244" s="240"/>
      <c r="P2244" s="239"/>
      <c r="Q2244" s="241"/>
      <c r="R2244" s="236" t="str">
        <f ca="1">IF(ISERROR($V2244),"",OFFSET('Smelter Look-up'!$C$4,$V2244-4,0)&amp;"")</f>
        <v/>
      </c>
      <c r="S2244" s="250" t="str">
        <f t="shared" ca="1" si="105"/>
        <v/>
      </c>
      <c r="T2244" s="250" t="str">
        <f ca="1">IF(B2244="","",IF(ISERROR(MATCH($J2244,SorP!$B$1:$B$6230,0)),"",INDIRECT("'SorP'!$A$"&amp;MATCH($J2244,SorP!$B$1:$B$6230,0))))</f>
        <v/>
      </c>
      <c r="U2244" s="280"/>
      <c r="V2244" s="281" t="e">
        <f>IF(C2244="",NA(),MATCH($B2244&amp;$C2244,'Smelter Look-up'!$J:$J,0))</f>
        <v>#N/A</v>
      </c>
      <c r="W2244" s="282"/>
      <c r="X2244" s="282">
        <f t="shared" ca="1" si="106"/>
        <v>0</v>
      </c>
      <c r="Y2244" s="282"/>
      <c r="Z2244" s="282"/>
      <c r="AB2244" s="284" t="str">
        <f t="shared" si="107"/>
        <v/>
      </c>
    </row>
    <row r="2245" spans="1:28" s="283" customFormat="1" ht="20.25">
      <c r="A2245" s="235"/>
      <c r="B2245" s="236" t="str">
        <f>IF(LEN(A2245)=0,"",INDEX('Smelter Look-up'!$A:$A,MATCH($A2245,'Smelter Look-up'!$E:$E,0)))</f>
        <v/>
      </c>
      <c r="C2245" s="242" t="str">
        <f>IF(LEN(A2245)=0,"",INDEX('Smelter Look-up'!$C:$C,MATCH($A2245,'Smelter Look-up'!$E:$E,0)))</f>
        <v/>
      </c>
      <c r="D2245" s="236"/>
      <c r="E2245" s="236" t="str">
        <f ca="1">IF(ISERROR($V2245),"",OFFSET('Smelter Look-up'!$D$4,$V2245-4,0)&amp;"")</f>
        <v/>
      </c>
      <c r="F2245" s="236" t="str">
        <f ca="1">IF(ISERROR($V2245),"",OFFSET('Smelter Look-up'!$E$4,$V2245-4,0))</f>
        <v/>
      </c>
      <c r="G2245" s="236" t="str">
        <f ca="1">IF(C2245=$X$4,"Enter smelter details", IF(ISERROR($V2245),"",OFFSET('Smelter Look-up'!$F$4,$V2245-4,0)))</f>
        <v/>
      </c>
      <c r="H2245" s="237" t="str">
        <f ca="1">IF(ISERROR($V2245),"",OFFSET('Smelter Look-up'!$G$4,$V2245-4,0))</f>
        <v/>
      </c>
      <c r="I2245" s="238" t="str">
        <f ca="1">IF(ISERROR($V2245),"",OFFSET('Smelter Look-up'!$H$4,$V2245-4,0))</f>
        <v/>
      </c>
      <c r="J2245" s="238" t="str">
        <f ca="1">IF(ISERROR($V2245),"",OFFSET('Smelter Look-up'!$I$4,$V2245-4,0))</f>
        <v/>
      </c>
      <c r="K2245" s="240"/>
      <c r="L2245" s="240"/>
      <c r="M2245" s="240"/>
      <c r="N2245" s="240"/>
      <c r="O2245" s="240"/>
      <c r="P2245" s="239"/>
      <c r="Q2245" s="241"/>
      <c r="R2245" s="236" t="str">
        <f ca="1">IF(ISERROR($V2245),"",OFFSET('Smelter Look-up'!$C$4,$V2245-4,0)&amp;"")</f>
        <v/>
      </c>
      <c r="S2245" s="250" t="str">
        <f t="shared" ca="1" si="105"/>
        <v/>
      </c>
      <c r="T2245" s="250" t="str">
        <f ca="1">IF(B2245="","",IF(ISERROR(MATCH($J2245,SorP!$B$1:$B$6230,0)),"",INDIRECT("'SorP'!$A$"&amp;MATCH($J2245,SorP!$B$1:$B$6230,0))))</f>
        <v/>
      </c>
      <c r="U2245" s="280"/>
      <c r="V2245" s="281" t="e">
        <f>IF(C2245="",NA(),MATCH($B2245&amp;$C2245,'Smelter Look-up'!$J:$J,0))</f>
        <v>#N/A</v>
      </c>
      <c r="W2245" s="282"/>
      <c r="X2245" s="282">
        <f t="shared" ca="1" si="106"/>
        <v>0</v>
      </c>
      <c r="Y2245" s="282"/>
      <c r="Z2245" s="282"/>
      <c r="AB2245" s="284" t="str">
        <f t="shared" si="107"/>
        <v/>
      </c>
    </row>
    <row r="2246" spans="1:28" s="283" customFormat="1" ht="20.25">
      <c r="A2246" s="235"/>
      <c r="B2246" s="236" t="str">
        <f>IF(LEN(A2246)=0,"",INDEX('Smelter Look-up'!$A:$A,MATCH($A2246,'Smelter Look-up'!$E:$E,0)))</f>
        <v/>
      </c>
      <c r="C2246" s="242" t="str">
        <f>IF(LEN(A2246)=0,"",INDEX('Smelter Look-up'!$C:$C,MATCH($A2246,'Smelter Look-up'!$E:$E,0)))</f>
        <v/>
      </c>
      <c r="D2246" s="236"/>
      <c r="E2246" s="236" t="str">
        <f ca="1">IF(ISERROR($V2246),"",OFFSET('Smelter Look-up'!$D$4,$V2246-4,0)&amp;"")</f>
        <v/>
      </c>
      <c r="F2246" s="236" t="str">
        <f ca="1">IF(ISERROR($V2246),"",OFFSET('Smelter Look-up'!$E$4,$V2246-4,0))</f>
        <v/>
      </c>
      <c r="G2246" s="236" t="str">
        <f ca="1">IF(C2246=$X$4,"Enter smelter details", IF(ISERROR($V2246),"",OFFSET('Smelter Look-up'!$F$4,$V2246-4,0)))</f>
        <v/>
      </c>
      <c r="H2246" s="237" t="str">
        <f ca="1">IF(ISERROR($V2246),"",OFFSET('Smelter Look-up'!$G$4,$V2246-4,0))</f>
        <v/>
      </c>
      <c r="I2246" s="238" t="str">
        <f ca="1">IF(ISERROR($V2246),"",OFFSET('Smelter Look-up'!$H$4,$V2246-4,0))</f>
        <v/>
      </c>
      <c r="J2246" s="238" t="str">
        <f ca="1">IF(ISERROR($V2246),"",OFFSET('Smelter Look-up'!$I$4,$V2246-4,0))</f>
        <v/>
      </c>
      <c r="K2246" s="240"/>
      <c r="L2246" s="240"/>
      <c r="M2246" s="240"/>
      <c r="N2246" s="240"/>
      <c r="O2246" s="240"/>
      <c r="P2246" s="239"/>
      <c r="Q2246" s="241"/>
      <c r="R2246" s="236" t="str">
        <f ca="1">IF(ISERROR($V2246),"",OFFSET('Smelter Look-up'!$C$4,$V2246-4,0)&amp;"")</f>
        <v/>
      </c>
      <c r="S2246" s="250" t="str">
        <f t="shared" ca="1" si="105"/>
        <v/>
      </c>
      <c r="T2246" s="250" t="str">
        <f ca="1">IF(B2246="","",IF(ISERROR(MATCH($J2246,SorP!$B$1:$B$6230,0)),"",INDIRECT("'SorP'!$A$"&amp;MATCH($J2246,SorP!$B$1:$B$6230,0))))</f>
        <v/>
      </c>
      <c r="U2246" s="280"/>
      <c r="V2246" s="281" t="e">
        <f>IF(C2246="",NA(),MATCH($B2246&amp;$C2246,'Smelter Look-up'!$J:$J,0))</f>
        <v>#N/A</v>
      </c>
      <c r="W2246" s="282"/>
      <c r="X2246" s="282">
        <f t="shared" ca="1" si="106"/>
        <v>0</v>
      </c>
      <c r="Y2246" s="282"/>
      <c r="Z2246" s="282"/>
      <c r="AB2246" s="284" t="str">
        <f t="shared" si="107"/>
        <v/>
      </c>
    </row>
    <row r="2247" spans="1:28" s="283" customFormat="1" ht="20.25">
      <c r="A2247" s="235"/>
      <c r="B2247" s="236" t="str">
        <f>IF(LEN(A2247)=0,"",INDEX('Smelter Look-up'!$A:$A,MATCH($A2247,'Smelter Look-up'!$E:$E,0)))</f>
        <v/>
      </c>
      <c r="C2247" s="242" t="str">
        <f>IF(LEN(A2247)=0,"",INDEX('Smelter Look-up'!$C:$C,MATCH($A2247,'Smelter Look-up'!$E:$E,0)))</f>
        <v/>
      </c>
      <c r="D2247" s="236"/>
      <c r="E2247" s="236" t="str">
        <f ca="1">IF(ISERROR($V2247),"",OFFSET('Smelter Look-up'!$D$4,$V2247-4,0)&amp;"")</f>
        <v/>
      </c>
      <c r="F2247" s="236" t="str">
        <f ca="1">IF(ISERROR($V2247),"",OFFSET('Smelter Look-up'!$E$4,$V2247-4,0))</f>
        <v/>
      </c>
      <c r="G2247" s="236" t="str">
        <f ca="1">IF(C2247=$X$4,"Enter smelter details", IF(ISERROR($V2247),"",OFFSET('Smelter Look-up'!$F$4,$V2247-4,0)))</f>
        <v/>
      </c>
      <c r="H2247" s="237" t="str">
        <f ca="1">IF(ISERROR($V2247),"",OFFSET('Smelter Look-up'!$G$4,$V2247-4,0))</f>
        <v/>
      </c>
      <c r="I2247" s="238" t="str">
        <f ca="1">IF(ISERROR($V2247),"",OFFSET('Smelter Look-up'!$H$4,$V2247-4,0))</f>
        <v/>
      </c>
      <c r="J2247" s="238" t="str">
        <f ca="1">IF(ISERROR($V2247),"",OFFSET('Smelter Look-up'!$I$4,$V2247-4,0))</f>
        <v/>
      </c>
      <c r="K2247" s="240"/>
      <c r="L2247" s="240"/>
      <c r="M2247" s="240"/>
      <c r="N2247" s="240"/>
      <c r="O2247" s="240"/>
      <c r="P2247" s="239"/>
      <c r="Q2247" s="241"/>
      <c r="R2247" s="236" t="str">
        <f ca="1">IF(ISERROR($V2247),"",OFFSET('Smelter Look-up'!$C$4,$V2247-4,0)&amp;"")</f>
        <v/>
      </c>
      <c r="S2247" s="250" t="str">
        <f t="shared" ca="1" si="105"/>
        <v/>
      </c>
      <c r="T2247" s="250" t="str">
        <f ca="1">IF(B2247="","",IF(ISERROR(MATCH($J2247,SorP!$B$1:$B$6230,0)),"",INDIRECT("'SorP'!$A$"&amp;MATCH($J2247,SorP!$B$1:$B$6230,0))))</f>
        <v/>
      </c>
      <c r="U2247" s="280"/>
      <c r="V2247" s="281" t="e">
        <f>IF(C2247="",NA(),MATCH($B2247&amp;$C2247,'Smelter Look-up'!$J:$J,0))</f>
        <v>#N/A</v>
      </c>
      <c r="W2247" s="282"/>
      <c r="X2247" s="282">
        <f t="shared" ca="1" si="106"/>
        <v>0</v>
      </c>
      <c r="Y2247" s="282"/>
      <c r="Z2247" s="282"/>
      <c r="AB2247" s="284" t="str">
        <f t="shared" si="107"/>
        <v/>
      </c>
    </row>
    <row r="2248" spans="1:28" s="283" customFormat="1" ht="20.25">
      <c r="A2248" s="235"/>
      <c r="B2248" s="236" t="str">
        <f>IF(LEN(A2248)=0,"",INDEX('Smelter Look-up'!$A:$A,MATCH($A2248,'Smelter Look-up'!$E:$E,0)))</f>
        <v/>
      </c>
      <c r="C2248" s="242" t="str">
        <f>IF(LEN(A2248)=0,"",INDEX('Smelter Look-up'!$C:$C,MATCH($A2248,'Smelter Look-up'!$E:$E,0)))</f>
        <v/>
      </c>
      <c r="D2248" s="236"/>
      <c r="E2248" s="236" t="str">
        <f ca="1">IF(ISERROR($V2248),"",OFFSET('Smelter Look-up'!$D$4,$V2248-4,0)&amp;"")</f>
        <v/>
      </c>
      <c r="F2248" s="236" t="str">
        <f ca="1">IF(ISERROR($V2248),"",OFFSET('Smelter Look-up'!$E$4,$V2248-4,0))</f>
        <v/>
      </c>
      <c r="G2248" s="236" t="str">
        <f ca="1">IF(C2248=$X$4,"Enter smelter details", IF(ISERROR($V2248),"",OFFSET('Smelter Look-up'!$F$4,$V2248-4,0)))</f>
        <v/>
      </c>
      <c r="H2248" s="237" t="str">
        <f ca="1">IF(ISERROR($V2248),"",OFFSET('Smelter Look-up'!$G$4,$V2248-4,0))</f>
        <v/>
      </c>
      <c r="I2248" s="238" t="str">
        <f ca="1">IF(ISERROR($V2248),"",OFFSET('Smelter Look-up'!$H$4,$V2248-4,0))</f>
        <v/>
      </c>
      <c r="J2248" s="238" t="str">
        <f ca="1">IF(ISERROR($V2248),"",OFFSET('Smelter Look-up'!$I$4,$V2248-4,0))</f>
        <v/>
      </c>
      <c r="K2248" s="240"/>
      <c r="L2248" s="240"/>
      <c r="M2248" s="240"/>
      <c r="N2248" s="240"/>
      <c r="O2248" s="240"/>
      <c r="P2248" s="239"/>
      <c r="Q2248" s="241"/>
      <c r="R2248" s="236" t="str">
        <f ca="1">IF(ISERROR($V2248),"",OFFSET('Smelter Look-up'!$C$4,$V2248-4,0)&amp;"")</f>
        <v/>
      </c>
      <c r="S2248" s="250" t="str">
        <f t="shared" ca="1" si="105"/>
        <v/>
      </c>
      <c r="T2248" s="250" t="str">
        <f ca="1">IF(B2248="","",IF(ISERROR(MATCH($J2248,SorP!$B$1:$B$6230,0)),"",INDIRECT("'SorP'!$A$"&amp;MATCH($J2248,SorP!$B$1:$B$6230,0))))</f>
        <v/>
      </c>
      <c r="U2248" s="280"/>
      <c r="V2248" s="281" t="e">
        <f>IF(C2248="",NA(),MATCH($B2248&amp;$C2248,'Smelter Look-up'!$J:$J,0))</f>
        <v>#N/A</v>
      </c>
      <c r="W2248" s="282"/>
      <c r="X2248" s="282">
        <f t="shared" ca="1" si="106"/>
        <v>0</v>
      </c>
      <c r="Y2248" s="282"/>
      <c r="Z2248" s="282"/>
      <c r="AB2248" s="284" t="str">
        <f t="shared" si="107"/>
        <v/>
      </c>
    </row>
    <row r="2249" spans="1:28" s="283" customFormat="1" ht="20.25">
      <c r="A2249" s="235"/>
      <c r="B2249" s="236" t="str">
        <f>IF(LEN(A2249)=0,"",INDEX('Smelter Look-up'!$A:$A,MATCH($A2249,'Smelter Look-up'!$E:$E,0)))</f>
        <v/>
      </c>
      <c r="C2249" s="242" t="str">
        <f>IF(LEN(A2249)=0,"",INDEX('Smelter Look-up'!$C:$C,MATCH($A2249,'Smelter Look-up'!$E:$E,0)))</f>
        <v/>
      </c>
      <c r="D2249" s="236"/>
      <c r="E2249" s="236" t="str">
        <f ca="1">IF(ISERROR($V2249),"",OFFSET('Smelter Look-up'!$D$4,$V2249-4,0)&amp;"")</f>
        <v/>
      </c>
      <c r="F2249" s="236" t="str">
        <f ca="1">IF(ISERROR($V2249),"",OFFSET('Smelter Look-up'!$E$4,$V2249-4,0))</f>
        <v/>
      </c>
      <c r="G2249" s="236" t="str">
        <f ca="1">IF(C2249=$X$4,"Enter smelter details", IF(ISERROR($V2249),"",OFFSET('Smelter Look-up'!$F$4,$V2249-4,0)))</f>
        <v/>
      </c>
      <c r="H2249" s="237" t="str">
        <f ca="1">IF(ISERROR($V2249),"",OFFSET('Smelter Look-up'!$G$4,$V2249-4,0))</f>
        <v/>
      </c>
      <c r="I2249" s="238" t="str">
        <f ca="1">IF(ISERROR($V2249),"",OFFSET('Smelter Look-up'!$H$4,$V2249-4,0))</f>
        <v/>
      </c>
      <c r="J2249" s="238" t="str">
        <f ca="1">IF(ISERROR($V2249),"",OFFSET('Smelter Look-up'!$I$4,$V2249-4,0))</f>
        <v/>
      </c>
      <c r="K2249" s="240"/>
      <c r="L2249" s="240"/>
      <c r="M2249" s="240"/>
      <c r="N2249" s="240"/>
      <c r="O2249" s="240"/>
      <c r="P2249" s="239"/>
      <c r="Q2249" s="241"/>
      <c r="R2249" s="236" t="str">
        <f ca="1">IF(ISERROR($V2249),"",OFFSET('Smelter Look-up'!$C$4,$V2249-4,0)&amp;"")</f>
        <v/>
      </c>
      <c r="S2249" s="250" t="str">
        <f t="shared" ca="1" si="105"/>
        <v/>
      </c>
      <c r="T2249" s="250" t="str">
        <f ca="1">IF(B2249="","",IF(ISERROR(MATCH($J2249,SorP!$B$1:$B$6230,0)),"",INDIRECT("'SorP'!$A$"&amp;MATCH($J2249,SorP!$B$1:$B$6230,0))))</f>
        <v/>
      </c>
      <c r="U2249" s="280"/>
      <c r="V2249" s="281" t="e">
        <f>IF(C2249="",NA(),MATCH($B2249&amp;$C2249,'Smelter Look-up'!$J:$J,0))</f>
        <v>#N/A</v>
      </c>
      <c r="W2249" s="282"/>
      <c r="X2249" s="282">
        <f t="shared" ca="1" si="106"/>
        <v>0</v>
      </c>
      <c r="Y2249" s="282"/>
      <c r="Z2249" s="282"/>
      <c r="AB2249" s="284" t="str">
        <f t="shared" si="107"/>
        <v/>
      </c>
    </row>
    <row r="2250" spans="1:28" s="283" customFormat="1" ht="20.25">
      <c r="A2250" s="235"/>
      <c r="B2250" s="236" t="str">
        <f>IF(LEN(A2250)=0,"",INDEX('Smelter Look-up'!$A:$A,MATCH($A2250,'Smelter Look-up'!$E:$E,0)))</f>
        <v/>
      </c>
      <c r="C2250" s="242" t="str">
        <f>IF(LEN(A2250)=0,"",INDEX('Smelter Look-up'!$C:$C,MATCH($A2250,'Smelter Look-up'!$E:$E,0)))</f>
        <v/>
      </c>
      <c r="D2250" s="236"/>
      <c r="E2250" s="236" t="str">
        <f ca="1">IF(ISERROR($V2250),"",OFFSET('Smelter Look-up'!$D$4,$V2250-4,0)&amp;"")</f>
        <v/>
      </c>
      <c r="F2250" s="236" t="str">
        <f ca="1">IF(ISERROR($V2250),"",OFFSET('Smelter Look-up'!$E$4,$V2250-4,0))</f>
        <v/>
      </c>
      <c r="G2250" s="236" t="str">
        <f ca="1">IF(C2250=$X$4,"Enter smelter details", IF(ISERROR($V2250),"",OFFSET('Smelter Look-up'!$F$4,$V2250-4,0)))</f>
        <v/>
      </c>
      <c r="H2250" s="237" t="str">
        <f ca="1">IF(ISERROR($V2250),"",OFFSET('Smelter Look-up'!$G$4,$V2250-4,0))</f>
        <v/>
      </c>
      <c r="I2250" s="238" t="str">
        <f ca="1">IF(ISERROR($V2250),"",OFFSET('Smelter Look-up'!$H$4,$V2250-4,0))</f>
        <v/>
      </c>
      <c r="J2250" s="238" t="str">
        <f ca="1">IF(ISERROR($V2250),"",OFFSET('Smelter Look-up'!$I$4,$V2250-4,0))</f>
        <v/>
      </c>
      <c r="K2250" s="240"/>
      <c r="L2250" s="240"/>
      <c r="M2250" s="240"/>
      <c r="N2250" s="240"/>
      <c r="O2250" s="240"/>
      <c r="P2250" s="239"/>
      <c r="Q2250" s="241"/>
      <c r="R2250" s="236" t="str">
        <f ca="1">IF(ISERROR($V2250),"",OFFSET('Smelter Look-up'!$C$4,$V2250-4,0)&amp;"")</f>
        <v/>
      </c>
      <c r="S2250" s="250" t="str">
        <f t="shared" ca="1" si="105"/>
        <v/>
      </c>
      <c r="T2250" s="250" t="str">
        <f ca="1">IF(B2250="","",IF(ISERROR(MATCH($J2250,SorP!$B$1:$B$6230,0)),"",INDIRECT("'SorP'!$A$"&amp;MATCH($J2250,SorP!$B$1:$B$6230,0))))</f>
        <v/>
      </c>
      <c r="U2250" s="280"/>
      <c r="V2250" s="281" t="e">
        <f>IF(C2250="",NA(),MATCH($B2250&amp;$C2250,'Smelter Look-up'!$J:$J,0))</f>
        <v>#N/A</v>
      </c>
      <c r="W2250" s="282"/>
      <c r="X2250" s="282">
        <f t="shared" ca="1" si="106"/>
        <v>0</v>
      </c>
      <c r="Y2250" s="282"/>
      <c r="Z2250" s="282"/>
      <c r="AB2250" s="284" t="str">
        <f t="shared" si="107"/>
        <v/>
      </c>
    </row>
    <row r="2251" spans="1:28" s="283" customFormat="1" ht="20.25">
      <c r="A2251" s="235"/>
      <c r="B2251" s="236" t="str">
        <f>IF(LEN(A2251)=0,"",INDEX('Smelter Look-up'!$A:$A,MATCH($A2251,'Smelter Look-up'!$E:$E,0)))</f>
        <v/>
      </c>
      <c r="C2251" s="242" t="str">
        <f>IF(LEN(A2251)=0,"",INDEX('Smelter Look-up'!$C:$C,MATCH($A2251,'Smelter Look-up'!$E:$E,0)))</f>
        <v/>
      </c>
      <c r="D2251" s="236"/>
      <c r="E2251" s="236" t="str">
        <f ca="1">IF(ISERROR($V2251),"",OFFSET('Smelter Look-up'!$D$4,$V2251-4,0)&amp;"")</f>
        <v/>
      </c>
      <c r="F2251" s="236" t="str">
        <f ca="1">IF(ISERROR($V2251),"",OFFSET('Smelter Look-up'!$E$4,$V2251-4,0))</f>
        <v/>
      </c>
      <c r="G2251" s="236" t="str">
        <f ca="1">IF(C2251=$X$4,"Enter smelter details", IF(ISERROR($V2251),"",OFFSET('Smelter Look-up'!$F$4,$V2251-4,0)))</f>
        <v/>
      </c>
      <c r="H2251" s="237" t="str">
        <f ca="1">IF(ISERROR($V2251),"",OFFSET('Smelter Look-up'!$G$4,$V2251-4,0))</f>
        <v/>
      </c>
      <c r="I2251" s="238" t="str">
        <f ca="1">IF(ISERROR($V2251),"",OFFSET('Smelter Look-up'!$H$4,$V2251-4,0))</f>
        <v/>
      </c>
      <c r="J2251" s="238" t="str">
        <f ca="1">IF(ISERROR($V2251),"",OFFSET('Smelter Look-up'!$I$4,$V2251-4,0))</f>
        <v/>
      </c>
      <c r="K2251" s="240"/>
      <c r="L2251" s="240"/>
      <c r="M2251" s="240"/>
      <c r="N2251" s="240"/>
      <c r="O2251" s="240"/>
      <c r="P2251" s="239"/>
      <c r="Q2251" s="241"/>
      <c r="R2251" s="236" t="str">
        <f ca="1">IF(ISERROR($V2251),"",OFFSET('Smelter Look-up'!$C$4,$V2251-4,0)&amp;"")</f>
        <v/>
      </c>
      <c r="S2251" s="250" t="str">
        <f t="shared" ca="1" si="105"/>
        <v/>
      </c>
      <c r="T2251" s="250" t="str">
        <f ca="1">IF(B2251="","",IF(ISERROR(MATCH($J2251,SorP!$B$1:$B$6230,0)),"",INDIRECT("'SorP'!$A$"&amp;MATCH($J2251,SorP!$B$1:$B$6230,0))))</f>
        <v/>
      </c>
      <c r="U2251" s="280"/>
      <c r="V2251" s="281" t="e">
        <f>IF(C2251="",NA(),MATCH($B2251&amp;$C2251,'Smelter Look-up'!$J:$J,0))</f>
        <v>#N/A</v>
      </c>
      <c r="W2251" s="282"/>
      <c r="X2251" s="282">
        <f t="shared" ca="1" si="106"/>
        <v>0</v>
      </c>
      <c r="Y2251" s="282"/>
      <c r="Z2251" s="282"/>
      <c r="AB2251" s="284" t="str">
        <f t="shared" si="107"/>
        <v/>
      </c>
    </row>
    <row r="2252" spans="1:28" s="283" customFormat="1" ht="20.25">
      <c r="A2252" s="235"/>
      <c r="B2252" s="236" t="str">
        <f>IF(LEN(A2252)=0,"",INDEX('Smelter Look-up'!$A:$A,MATCH($A2252,'Smelter Look-up'!$E:$E,0)))</f>
        <v/>
      </c>
      <c r="C2252" s="242" t="str">
        <f>IF(LEN(A2252)=0,"",INDEX('Smelter Look-up'!$C:$C,MATCH($A2252,'Smelter Look-up'!$E:$E,0)))</f>
        <v/>
      </c>
      <c r="D2252" s="236"/>
      <c r="E2252" s="236" t="str">
        <f ca="1">IF(ISERROR($V2252),"",OFFSET('Smelter Look-up'!$D$4,$V2252-4,0)&amp;"")</f>
        <v/>
      </c>
      <c r="F2252" s="236" t="str">
        <f ca="1">IF(ISERROR($V2252),"",OFFSET('Smelter Look-up'!$E$4,$V2252-4,0))</f>
        <v/>
      </c>
      <c r="G2252" s="236" t="str">
        <f ca="1">IF(C2252=$X$4,"Enter smelter details", IF(ISERROR($V2252),"",OFFSET('Smelter Look-up'!$F$4,$V2252-4,0)))</f>
        <v/>
      </c>
      <c r="H2252" s="237" t="str">
        <f ca="1">IF(ISERROR($V2252),"",OFFSET('Smelter Look-up'!$G$4,$V2252-4,0))</f>
        <v/>
      </c>
      <c r="I2252" s="238" t="str">
        <f ca="1">IF(ISERROR($V2252),"",OFFSET('Smelter Look-up'!$H$4,$V2252-4,0))</f>
        <v/>
      </c>
      <c r="J2252" s="238" t="str">
        <f ca="1">IF(ISERROR($V2252),"",OFFSET('Smelter Look-up'!$I$4,$V2252-4,0))</f>
        <v/>
      </c>
      <c r="K2252" s="240"/>
      <c r="L2252" s="240"/>
      <c r="M2252" s="240"/>
      <c r="N2252" s="240"/>
      <c r="O2252" s="240"/>
      <c r="P2252" s="239"/>
      <c r="Q2252" s="241"/>
      <c r="R2252" s="236" t="str">
        <f ca="1">IF(ISERROR($V2252),"",OFFSET('Smelter Look-up'!$C$4,$V2252-4,0)&amp;"")</f>
        <v/>
      </c>
      <c r="S2252" s="250" t="str">
        <f t="shared" ca="1" si="105"/>
        <v/>
      </c>
      <c r="T2252" s="250" t="str">
        <f ca="1">IF(B2252="","",IF(ISERROR(MATCH($J2252,SorP!$B$1:$B$6230,0)),"",INDIRECT("'SorP'!$A$"&amp;MATCH($J2252,SorP!$B$1:$B$6230,0))))</f>
        <v/>
      </c>
      <c r="U2252" s="280"/>
      <c r="V2252" s="281" t="e">
        <f>IF(C2252="",NA(),MATCH($B2252&amp;$C2252,'Smelter Look-up'!$J:$J,0))</f>
        <v>#N/A</v>
      </c>
      <c r="W2252" s="282"/>
      <c r="X2252" s="282">
        <f t="shared" ca="1" si="106"/>
        <v>0</v>
      </c>
      <c r="Y2252" s="282"/>
      <c r="Z2252" s="282"/>
      <c r="AB2252" s="284" t="str">
        <f t="shared" si="107"/>
        <v/>
      </c>
    </row>
    <row r="2253" spans="1:28" s="283" customFormat="1" ht="20.25">
      <c r="A2253" s="235"/>
      <c r="B2253" s="236" t="str">
        <f>IF(LEN(A2253)=0,"",INDEX('Smelter Look-up'!$A:$A,MATCH($A2253,'Smelter Look-up'!$E:$E,0)))</f>
        <v/>
      </c>
      <c r="C2253" s="242" t="str">
        <f>IF(LEN(A2253)=0,"",INDEX('Smelter Look-up'!$C:$C,MATCH($A2253,'Smelter Look-up'!$E:$E,0)))</f>
        <v/>
      </c>
      <c r="D2253" s="236"/>
      <c r="E2253" s="236" t="str">
        <f ca="1">IF(ISERROR($V2253),"",OFFSET('Smelter Look-up'!$D$4,$V2253-4,0)&amp;"")</f>
        <v/>
      </c>
      <c r="F2253" s="236" t="str">
        <f ca="1">IF(ISERROR($V2253),"",OFFSET('Smelter Look-up'!$E$4,$V2253-4,0))</f>
        <v/>
      </c>
      <c r="G2253" s="236" t="str">
        <f ca="1">IF(C2253=$X$4,"Enter smelter details", IF(ISERROR($V2253),"",OFFSET('Smelter Look-up'!$F$4,$V2253-4,0)))</f>
        <v/>
      </c>
      <c r="H2253" s="237" t="str">
        <f ca="1">IF(ISERROR($V2253),"",OFFSET('Smelter Look-up'!$G$4,$V2253-4,0))</f>
        <v/>
      </c>
      <c r="I2253" s="238" t="str">
        <f ca="1">IF(ISERROR($V2253),"",OFFSET('Smelter Look-up'!$H$4,$V2253-4,0))</f>
        <v/>
      </c>
      <c r="J2253" s="238" t="str">
        <f ca="1">IF(ISERROR($V2253),"",OFFSET('Smelter Look-up'!$I$4,$V2253-4,0))</f>
        <v/>
      </c>
      <c r="K2253" s="240"/>
      <c r="L2253" s="240"/>
      <c r="M2253" s="240"/>
      <c r="N2253" s="240"/>
      <c r="O2253" s="240"/>
      <c r="P2253" s="239"/>
      <c r="Q2253" s="241"/>
      <c r="R2253" s="236" t="str">
        <f ca="1">IF(ISERROR($V2253),"",OFFSET('Smelter Look-up'!$C$4,$V2253-4,0)&amp;"")</f>
        <v/>
      </c>
      <c r="S2253" s="250" t="str">
        <f t="shared" ca="1" si="105"/>
        <v/>
      </c>
      <c r="T2253" s="250" t="str">
        <f ca="1">IF(B2253="","",IF(ISERROR(MATCH($J2253,SorP!$B$1:$B$6230,0)),"",INDIRECT("'SorP'!$A$"&amp;MATCH($J2253,SorP!$B$1:$B$6230,0))))</f>
        <v/>
      </c>
      <c r="U2253" s="280"/>
      <c r="V2253" s="281" t="e">
        <f>IF(C2253="",NA(),MATCH($B2253&amp;$C2253,'Smelter Look-up'!$J:$J,0))</f>
        <v>#N/A</v>
      </c>
      <c r="W2253" s="282"/>
      <c r="X2253" s="282">
        <f t="shared" ca="1" si="106"/>
        <v>0</v>
      </c>
      <c r="Y2253" s="282"/>
      <c r="Z2253" s="282"/>
      <c r="AB2253" s="284" t="str">
        <f t="shared" si="107"/>
        <v/>
      </c>
    </row>
    <row r="2254" spans="1:28" s="283" customFormat="1" ht="20.25">
      <c r="A2254" s="235"/>
      <c r="B2254" s="236" t="str">
        <f>IF(LEN(A2254)=0,"",INDEX('Smelter Look-up'!$A:$A,MATCH($A2254,'Smelter Look-up'!$E:$E,0)))</f>
        <v/>
      </c>
      <c r="C2254" s="242" t="str">
        <f>IF(LEN(A2254)=0,"",INDEX('Smelter Look-up'!$C:$C,MATCH($A2254,'Smelter Look-up'!$E:$E,0)))</f>
        <v/>
      </c>
      <c r="D2254" s="236"/>
      <c r="E2254" s="236" t="str">
        <f ca="1">IF(ISERROR($V2254),"",OFFSET('Smelter Look-up'!$D$4,$V2254-4,0)&amp;"")</f>
        <v/>
      </c>
      <c r="F2254" s="236" t="str">
        <f ca="1">IF(ISERROR($V2254),"",OFFSET('Smelter Look-up'!$E$4,$V2254-4,0))</f>
        <v/>
      </c>
      <c r="G2254" s="236" t="str">
        <f ca="1">IF(C2254=$X$4,"Enter smelter details", IF(ISERROR($V2254),"",OFFSET('Smelter Look-up'!$F$4,$V2254-4,0)))</f>
        <v/>
      </c>
      <c r="H2254" s="237" t="str">
        <f ca="1">IF(ISERROR($V2254),"",OFFSET('Smelter Look-up'!$G$4,$V2254-4,0))</f>
        <v/>
      </c>
      <c r="I2254" s="238" t="str">
        <f ca="1">IF(ISERROR($V2254),"",OFFSET('Smelter Look-up'!$H$4,$V2254-4,0))</f>
        <v/>
      </c>
      <c r="J2254" s="238" t="str">
        <f ca="1">IF(ISERROR($V2254),"",OFFSET('Smelter Look-up'!$I$4,$V2254-4,0))</f>
        <v/>
      </c>
      <c r="K2254" s="240"/>
      <c r="L2254" s="240"/>
      <c r="M2254" s="240"/>
      <c r="N2254" s="240"/>
      <c r="O2254" s="240"/>
      <c r="P2254" s="239"/>
      <c r="Q2254" s="241"/>
      <c r="R2254" s="236" t="str">
        <f ca="1">IF(ISERROR($V2254),"",OFFSET('Smelter Look-up'!$C$4,$V2254-4,0)&amp;"")</f>
        <v/>
      </c>
      <c r="S2254" s="250" t="str">
        <f t="shared" ca="1" si="105"/>
        <v/>
      </c>
      <c r="T2254" s="250" t="str">
        <f ca="1">IF(B2254="","",IF(ISERROR(MATCH($J2254,SorP!$B$1:$B$6230,0)),"",INDIRECT("'SorP'!$A$"&amp;MATCH($J2254,SorP!$B$1:$B$6230,0))))</f>
        <v/>
      </c>
      <c r="U2254" s="280"/>
      <c r="V2254" s="281" t="e">
        <f>IF(C2254="",NA(),MATCH($B2254&amp;$C2254,'Smelter Look-up'!$J:$J,0))</f>
        <v>#N/A</v>
      </c>
      <c r="W2254" s="282"/>
      <c r="X2254" s="282">
        <f t="shared" ca="1" si="106"/>
        <v>0</v>
      </c>
      <c r="Y2254" s="282"/>
      <c r="Z2254" s="282"/>
      <c r="AB2254" s="284" t="str">
        <f t="shared" si="107"/>
        <v/>
      </c>
    </row>
    <row r="2255" spans="1:28" s="283" customFormat="1" ht="20.25">
      <c r="A2255" s="235"/>
      <c r="B2255" s="236" t="str">
        <f>IF(LEN(A2255)=0,"",INDEX('Smelter Look-up'!$A:$A,MATCH($A2255,'Smelter Look-up'!$E:$E,0)))</f>
        <v/>
      </c>
      <c r="C2255" s="242" t="str">
        <f>IF(LEN(A2255)=0,"",INDEX('Smelter Look-up'!$C:$C,MATCH($A2255,'Smelter Look-up'!$E:$E,0)))</f>
        <v/>
      </c>
      <c r="D2255" s="236"/>
      <c r="E2255" s="236" t="str">
        <f ca="1">IF(ISERROR($V2255),"",OFFSET('Smelter Look-up'!$D$4,$V2255-4,0)&amp;"")</f>
        <v/>
      </c>
      <c r="F2255" s="236" t="str">
        <f ca="1">IF(ISERROR($V2255),"",OFFSET('Smelter Look-up'!$E$4,$V2255-4,0))</f>
        <v/>
      </c>
      <c r="G2255" s="236" t="str">
        <f ca="1">IF(C2255=$X$4,"Enter smelter details", IF(ISERROR($V2255),"",OFFSET('Smelter Look-up'!$F$4,$V2255-4,0)))</f>
        <v/>
      </c>
      <c r="H2255" s="237" t="str">
        <f ca="1">IF(ISERROR($V2255),"",OFFSET('Smelter Look-up'!$G$4,$V2255-4,0))</f>
        <v/>
      </c>
      <c r="I2255" s="238" t="str">
        <f ca="1">IF(ISERROR($V2255),"",OFFSET('Smelter Look-up'!$H$4,$V2255-4,0))</f>
        <v/>
      </c>
      <c r="J2255" s="238" t="str">
        <f ca="1">IF(ISERROR($V2255),"",OFFSET('Smelter Look-up'!$I$4,$V2255-4,0))</f>
        <v/>
      </c>
      <c r="K2255" s="240"/>
      <c r="L2255" s="240"/>
      <c r="M2255" s="240"/>
      <c r="N2255" s="240"/>
      <c r="O2255" s="240"/>
      <c r="P2255" s="239"/>
      <c r="Q2255" s="241"/>
      <c r="R2255" s="236" t="str">
        <f ca="1">IF(ISERROR($V2255),"",OFFSET('Smelter Look-up'!$C$4,$V2255-4,0)&amp;"")</f>
        <v/>
      </c>
      <c r="S2255" s="250" t="str">
        <f t="shared" ca="1" si="105"/>
        <v/>
      </c>
      <c r="T2255" s="250" t="str">
        <f ca="1">IF(B2255="","",IF(ISERROR(MATCH($J2255,SorP!$B$1:$B$6230,0)),"",INDIRECT("'SorP'!$A$"&amp;MATCH($J2255,SorP!$B$1:$B$6230,0))))</f>
        <v/>
      </c>
      <c r="U2255" s="280"/>
      <c r="V2255" s="281" t="e">
        <f>IF(C2255="",NA(),MATCH($B2255&amp;$C2255,'Smelter Look-up'!$J:$J,0))</f>
        <v>#N/A</v>
      </c>
      <c r="W2255" s="282"/>
      <c r="X2255" s="282">
        <f t="shared" ca="1" si="106"/>
        <v>0</v>
      </c>
      <c r="Y2255" s="282"/>
      <c r="Z2255" s="282"/>
      <c r="AB2255" s="284" t="str">
        <f t="shared" si="107"/>
        <v/>
      </c>
    </row>
    <row r="2256" spans="1:28" s="283" customFormat="1" ht="20.25">
      <c r="A2256" s="235"/>
      <c r="B2256" s="236" t="str">
        <f>IF(LEN(A2256)=0,"",INDEX('Smelter Look-up'!$A:$A,MATCH($A2256,'Smelter Look-up'!$E:$E,0)))</f>
        <v/>
      </c>
      <c r="C2256" s="242" t="str">
        <f>IF(LEN(A2256)=0,"",INDEX('Smelter Look-up'!$C:$C,MATCH($A2256,'Smelter Look-up'!$E:$E,0)))</f>
        <v/>
      </c>
      <c r="D2256" s="236"/>
      <c r="E2256" s="236" t="str">
        <f ca="1">IF(ISERROR($V2256),"",OFFSET('Smelter Look-up'!$D$4,$V2256-4,0)&amp;"")</f>
        <v/>
      </c>
      <c r="F2256" s="236" t="str">
        <f ca="1">IF(ISERROR($V2256),"",OFFSET('Smelter Look-up'!$E$4,$V2256-4,0))</f>
        <v/>
      </c>
      <c r="G2256" s="236" t="str">
        <f ca="1">IF(C2256=$X$4,"Enter smelter details", IF(ISERROR($V2256),"",OFFSET('Smelter Look-up'!$F$4,$V2256-4,0)))</f>
        <v/>
      </c>
      <c r="H2256" s="237" t="str">
        <f ca="1">IF(ISERROR($V2256),"",OFFSET('Smelter Look-up'!$G$4,$V2256-4,0))</f>
        <v/>
      </c>
      <c r="I2256" s="238" t="str">
        <f ca="1">IF(ISERROR($V2256),"",OFFSET('Smelter Look-up'!$H$4,$V2256-4,0))</f>
        <v/>
      </c>
      <c r="J2256" s="238" t="str">
        <f ca="1">IF(ISERROR($V2256),"",OFFSET('Smelter Look-up'!$I$4,$V2256-4,0))</f>
        <v/>
      </c>
      <c r="K2256" s="240"/>
      <c r="L2256" s="240"/>
      <c r="M2256" s="240"/>
      <c r="N2256" s="240"/>
      <c r="O2256" s="240"/>
      <c r="P2256" s="239"/>
      <c r="Q2256" s="241"/>
      <c r="R2256" s="236" t="str">
        <f ca="1">IF(ISERROR($V2256),"",OFFSET('Smelter Look-up'!$C$4,$V2256-4,0)&amp;"")</f>
        <v/>
      </c>
      <c r="S2256" s="250" t="str">
        <f t="shared" ca="1" si="105"/>
        <v/>
      </c>
      <c r="T2256" s="250" t="str">
        <f ca="1">IF(B2256="","",IF(ISERROR(MATCH($J2256,SorP!$B$1:$B$6230,0)),"",INDIRECT("'SorP'!$A$"&amp;MATCH($J2256,SorP!$B$1:$B$6230,0))))</f>
        <v/>
      </c>
      <c r="U2256" s="280"/>
      <c r="V2256" s="281" t="e">
        <f>IF(C2256="",NA(),MATCH($B2256&amp;$C2256,'Smelter Look-up'!$J:$J,0))</f>
        <v>#N/A</v>
      </c>
      <c r="W2256" s="282"/>
      <c r="X2256" s="282">
        <f t="shared" ca="1" si="106"/>
        <v>0</v>
      </c>
      <c r="Y2256" s="282"/>
      <c r="Z2256" s="282"/>
      <c r="AB2256" s="284" t="str">
        <f t="shared" si="107"/>
        <v/>
      </c>
    </row>
    <row r="2257" spans="1:28" s="283" customFormat="1" ht="20.25">
      <c r="A2257" s="235"/>
      <c r="B2257" s="236" t="str">
        <f>IF(LEN(A2257)=0,"",INDEX('Smelter Look-up'!$A:$A,MATCH($A2257,'Smelter Look-up'!$E:$E,0)))</f>
        <v/>
      </c>
      <c r="C2257" s="242" t="str">
        <f>IF(LEN(A2257)=0,"",INDEX('Smelter Look-up'!$C:$C,MATCH($A2257,'Smelter Look-up'!$E:$E,0)))</f>
        <v/>
      </c>
      <c r="D2257" s="236"/>
      <c r="E2257" s="236" t="str">
        <f ca="1">IF(ISERROR($V2257),"",OFFSET('Smelter Look-up'!$D$4,$V2257-4,0)&amp;"")</f>
        <v/>
      </c>
      <c r="F2257" s="236" t="str">
        <f ca="1">IF(ISERROR($V2257),"",OFFSET('Smelter Look-up'!$E$4,$V2257-4,0))</f>
        <v/>
      </c>
      <c r="G2257" s="236" t="str">
        <f ca="1">IF(C2257=$X$4,"Enter smelter details", IF(ISERROR($V2257),"",OFFSET('Smelter Look-up'!$F$4,$V2257-4,0)))</f>
        <v/>
      </c>
      <c r="H2257" s="237" t="str">
        <f ca="1">IF(ISERROR($V2257),"",OFFSET('Smelter Look-up'!$G$4,$V2257-4,0))</f>
        <v/>
      </c>
      <c r="I2257" s="238" t="str">
        <f ca="1">IF(ISERROR($V2257),"",OFFSET('Smelter Look-up'!$H$4,$V2257-4,0))</f>
        <v/>
      </c>
      <c r="J2257" s="238" t="str">
        <f ca="1">IF(ISERROR($V2257),"",OFFSET('Smelter Look-up'!$I$4,$V2257-4,0))</f>
        <v/>
      </c>
      <c r="K2257" s="240"/>
      <c r="L2257" s="240"/>
      <c r="M2257" s="240"/>
      <c r="N2257" s="240"/>
      <c r="O2257" s="240"/>
      <c r="P2257" s="239"/>
      <c r="Q2257" s="241"/>
      <c r="R2257" s="236" t="str">
        <f ca="1">IF(ISERROR($V2257),"",OFFSET('Smelter Look-up'!$C$4,$V2257-4,0)&amp;"")</f>
        <v/>
      </c>
      <c r="S2257" s="250" t="str">
        <f t="shared" ca="1" si="105"/>
        <v/>
      </c>
      <c r="T2257" s="250" t="str">
        <f ca="1">IF(B2257="","",IF(ISERROR(MATCH($J2257,SorP!$B$1:$B$6230,0)),"",INDIRECT("'SorP'!$A$"&amp;MATCH($J2257,SorP!$B$1:$B$6230,0))))</f>
        <v/>
      </c>
      <c r="U2257" s="280"/>
      <c r="V2257" s="281" t="e">
        <f>IF(C2257="",NA(),MATCH($B2257&amp;$C2257,'Smelter Look-up'!$J:$J,0))</f>
        <v>#N/A</v>
      </c>
      <c r="W2257" s="282"/>
      <c r="X2257" s="282">
        <f t="shared" ca="1" si="106"/>
        <v>0</v>
      </c>
      <c r="Y2257" s="282"/>
      <c r="Z2257" s="282"/>
      <c r="AB2257" s="284" t="str">
        <f t="shared" si="107"/>
        <v/>
      </c>
    </row>
    <row r="2258" spans="1:28" s="283" customFormat="1" ht="20.25">
      <c r="A2258" s="235"/>
      <c r="B2258" s="236" t="str">
        <f>IF(LEN(A2258)=0,"",INDEX('Smelter Look-up'!$A:$A,MATCH($A2258,'Smelter Look-up'!$E:$E,0)))</f>
        <v/>
      </c>
      <c r="C2258" s="242" t="str">
        <f>IF(LEN(A2258)=0,"",INDEX('Smelter Look-up'!$C:$C,MATCH($A2258,'Smelter Look-up'!$E:$E,0)))</f>
        <v/>
      </c>
      <c r="D2258" s="236"/>
      <c r="E2258" s="236" t="str">
        <f ca="1">IF(ISERROR($V2258),"",OFFSET('Smelter Look-up'!$D$4,$V2258-4,0)&amp;"")</f>
        <v/>
      </c>
      <c r="F2258" s="236" t="str">
        <f ca="1">IF(ISERROR($V2258),"",OFFSET('Smelter Look-up'!$E$4,$V2258-4,0))</f>
        <v/>
      </c>
      <c r="G2258" s="236" t="str">
        <f ca="1">IF(C2258=$X$4,"Enter smelter details", IF(ISERROR($V2258),"",OFFSET('Smelter Look-up'!$F$4,$V2258-4,0)))</f>
        <v/>
      </c>
      <c r="H2258" s="237" t="str">
        <f ca="1">IF(ISERROR($V2258),"",OFFSET('Smelter Look-up'!$G$4,$V2258-4,0))</f>
        <v/>
      </c>
      <c r="I2258" s="238" t="str">
        <f ca="1">IF(ISERROR($V2258),"",OFFSET('Smelter Look-up'!$H$4,$V2258-4,0))</f>
        <v/>
      </c>
      <c r="J2258" s="238" t="str">
        <f ca="1">IF(ISERROR($V2258),"",OFFSET('Smelter Look-up'!$I$4,$V2258-4,0))</f>
        <v/>
      </c>
      <c r="K2258" s="240"/>
      <c r="L2258" s="240"/>
      <c r="M2258" s="240"/>
      <c r="N2258" s="240"/>
      <c r="O2258" s="240"/>
      <c r="P2258" s="239"/>
      <c r="Q2258" s="241"/>
      <c r="R2258" s="236" t="str">
        <f ca="1">IF(ISERROR($V2258),"",OFFSET('Smelter Look-up'!$C$4,$V2258-4,0)&amp;"")</f>
        <v/>
      </c>
      <c r="S2258" s="250" t="str">
        <f t="shared" ca="1" si="105"/>
        <v/>
      </c>
      <c r="T2258" s="250" t="str">
        <f ca="1">IF(B2258="","",IF(ISERROR(MATCH($J2258,SorP!$B$1:$B$6230,0)),"",INDIRECT("'SorP'!$A$"&amp;MATCH($J2258,SorP!$B$1:$B$6230,0))))</f>
        <v/>
      </c>
      <c r="U2258" s="280"/>
      <c r="V2258" s="281" t="e">
        <f>IF(C2258="",NA(),MATCH($B2258&amp;$C2258,'Smelter Look-up'!$J:$J,0))</f>
        <v>#N/A</v>
      </c>
      <c r="W2258" s="282"/>
      <c r="X2258" s="282">
        <f t="shared" ca="1" si="106"/>
        <v>0</v>
      </c>
      <c r="Y2258" s="282"/>
      <c r="Z2258" s="282"/>
      <c r="AB2258" s="284" t="str">
        <f t="shared" si="107"/>
        <v/>
      </c>
    </row>
    <row r="2259" spans="1:28" s="283" customFormat="1" ht="20.25">
      <c r="A2259" s="235"/>
      <c r="B2259" s="236" t="str">
        <f>IF(LEN(A2259)=0,"",INDEX('Smelter Look-up'!$A:$A,MATCH($A2259,'Smelter Look-up'!$E:$E,0)))</f>
        <v/>
      </c>
      <c r="C2259" s="242" t="str">
        <f>IF(LEN(A2259)=0,"",INDEX('Smelter Look-up'!$C:$C,MATCH($A2259,'Smelter Look-up'!$E:$E,0)))</f>
        <v/>
      </c>
      <c r="D2259" s="236"/>
      <c r="E2259" s="236" t="str">
        <f ca="1">IF(ISERROR($V2259),"",OFFSET('Smelter Look-up'!$D$4,$V2259-4,0)&amp;"")</f>
        <v/>
      </c>
      <c r="F2259" s="236" t="str">
        <f ca="1">IF(ISERROR($V2259),"",OFFSET('Smelter Look-up'!$E$4,$V2259-4,0))</f>
        <v/>
      </c>
      <c r="G2259" s="236" t="str">
        <f ca="1">IF(C2259=$X$4,"Enter smelter details", IF(ISERROR($V2259),"",OFFSET('Smelter Look-up'!$F$4,$V2259-4,0)))</f>
        <v/>
      </c>
      <c r="H2259" s="237" t="str">
        <f ca="1">IF(ISERROR($V2259),"",OFFSET('Smelter Look-up'!$G$4,$V2259-4,0))</f>
        <v/>
      </c>
      <c r="I2259" s="238" t="str">
        <f ca="1">IF(ISERROR($V2259),"",OFFSET('Smelter Look-up'!$H$4,$V2259-4,0))</f>
        <v/>
      </c>
      <c r="J2259" s="238" t="str">
        <f ca="1">IF(ISERROR($V2259),"",OFFSET('Smelter Look-up'!$I$4,$V2259-4,0))</f>
        <v/>
      </c>
      <c r="K2259" s="240"/>
      <c r="L2259" s="240"/>
      <c r="M2259" s="240"/>
      <c r="N2259" s="240"/>
      <c r="O2259" s="240"/>
      <c r="P2259" s="239"/>
      <c r="Q2259" s="241"/>
      <c r="R2259" s="236" t="str">
        <f ca="1">IF(ISERROR($V2259),"",OFFSET('Smelter Look-up'!$C$4,$V2259-4,0)&amp;"")</f>
        <v/>
      </c>
      <c r="S2259" s="250" t="str">
        <f t="shared" ca="1" si="105"/>
        <v/>
      </c>
      <c r="T2259" s="250" t="str">
        <f ca="1">IF(B2259="","",IF(ISERROR(MATCH($J2259,SorP!$B$1:$B$6230,0)),"",INDIRECT("'SorP'!$A$"&amp;MATCH($J2259,SorP!$B$1:$B$6230,0))))</f>
        <v/>
      </c>
      <c r="U2259" s="280"/>
      <c r="V2259" s="281" t="e">
        <f>IF(C2259="",NA(),MATCH($B2259&amp;$C2259,'Smelter Look-up'!$J:$J,0))</f>
        <v>#N/A</v>
      </c>
      <c r="W2259" s="282"/>
      <c r="X2259" s="282">
        <f t="shared" ca="1" si="106"/>
        <v>0</v>
      </c>
      <c r="Y2259" s="282"/>
      <c r="Z2259" s="282"/>
      <c r="AB2259" s="284" t="str">
        <f t="shared" si="107"/>
        <v/>
      </c>
    </row>
    <row r="2260" spans="1:28" s="283" customFormat="1" ht="20.25">
      <c r="A2260" s="235"/>
      <c r="B2260" s="236" t="str">
        <f>IF(LEN(A2260)=0,"",INDEX('Smelter Look-up'!$A:$A,MATCH($A2260,'Smelter Look-up'!$E:$E,0)))</f>
        <v/>
      </c>
      <c r="C2260" s="242" t="str">
        <f>IF(LEN(A2260)=0,"",INDEX('Smelter Look-up'!$C:$C,MATCH($A2260,'Smelter Look-up'!$E:$E,0)))</f>
        <v/>
      </c>
      <c r="D2260" s="236"/>
      <c r="E2260" s="236" t="str">
        <f ca="1">IF(ISERROR($V2260),"",OFFSET('Smelter Look-up'!$D$4,$V2260-4,0)&amp;"")</f>
        <v/>
      </c>
      <c r="F2260" s="236" t="str">
        <f ca="1">IF(ISERROR($V2260),"",OFFSET('Smelter Look-up'!$E$4,$V2260-4,0))</f>
        <v/>
      </c>
      <c r="G2260" s="236" t="str">
        <f ca="1">IF(C2260=$X$4,"Enter smelter details", IF(ISERROR($V2260),"",OFFSET('Smelter Look-up'!$F$4,$V2260-4,0)))</f>
        <v/>
      </c>
      <c r="H2260" s="237" t="str">
        <f ca="1">IF(ISERROR($V2260),"",OFFSET('Smelter Look-up'!$G$4,$V2260-4,0))</f>
        <v/>
      </c>
      <c r="I2260" s="238" t="str">
        <f ca="1">IF(ISERROR($V2260),"",OFFSET('Smelter Look-up'!$H$4,$V2260-4,0))</f>
        <v/>
      </c>
      <c r="J2260" s="238" t="str">
        <f ca="1">IF(ISERROR($V2260),"",OFFSET('Smelter Look-up'!$I$4,$V2260-4,0))</f>
        <v/>
      </c>
      <c r="K2260" s="240"/>
      <c r="L2260" s="240"/>
      <c r="M2260" s="240"/>
      <c r="N2260" s="240"/>
      <c r="O2260" s="240"/>
      <c r="P2260" s="239"/>
      <c r="Q2260" s="241"/>
      <c r="R2260" s="236" t="str">
        <f ca="1">IF(ISERROR($V2260),"",OFFSET('Smelter Look-up'!$C$4,$V2260-4,0)&amp;"")</f>
        <v/>
      </c>
      <c r="S2260" s="250" t="str">
        <f t="shared" ca="1" si="105"/>
        <v/>
      </c>
      <c r="T2260" s="250" t="str">
        <f ca="1">IF(B2260="","",IF(ISERROR(MATCH($J2260,SorP!$B$1:$B$6230,0)),"",INDIRECT("'SorP'!$A$"&amp;MATCH($J2260,SorP!$B$1:$B$6230,0))))</f>
        <v/>
      </c>
      <c r="U2260" s="280"/>
      <c r="V2260" s="281" t="e">
        <f>IF(C2260="",NA(),MATCH($B2260&amp;$C2260,'Smelter Look-up'!$J:$J,0))</f>
        <v>#N/A</v>
      </c>
      <c r="W2260" s="282"/>
      <c r="X2260" s="282">
        <f t="shared" ca="1" si="106"/>
        <v>0</v>
      </c>
      <c r="Y2260" s="282"/>
      <c r="Z2260" s="282"/>
      <c r="AB2260" s="284" t="str">
        <f t="shared" si="107"/>
        <v/>
      </c>
    </row>
    <row r="2261" spans="1:28" s="283" customFormat="1" ht="20.25">
      <c r="A2261" s="235"/>
      <c r="B2261" s="236" t="str">
        <f>IF(LEN(A2261)=0,"",INDEX('Smelter Look-up'!$A:$A,MATCH($A2261,'Smelter Look-up'!$E:$E,0)))</f>
        <v/>
      </c>
      <c r="C2261" s="242" t="str">
        <f>IF(LEN(A2261)=0,"",INDEX('Smelter Look-up'!$C:$C,MATCH($A2261,'Smelter Look-up'!$E:$E,0)))</f>
        <v/>
      </c>
      <c r="D2261" s="236"/>
      <c r="E2261" s="236" t="str">
        <f ca="1">IF(ISERROR($V2261),"",OFFSET('Smelter Look-up'!$D$4,$V2261-4,0)&amp;"")</f>
        <v/>
      </c>
      <c r="F2261" s="236" t="str">
        <f ca="1">IF(ISERROR($V2261),"",OFFSET('Smelter Look-up'!$E$4,$V2261-4,0))</f>
        <v/>
      </c>
      <c r="G2261" s="236" t="str">
        <f ca="1">IF(C2261=$X$4,"Enter smelter details", IF(ISERROR($V2261),"",OFFSET('Smelter Look-up'!$F$4,$V2261-4,0)))</f>
        <v/>
      </c>
      <c r="H2261" s="237" t="str">
        <f ca="1">IF(ISERROR($V2261),"",OFFSET('Smelter Look-up'!$G$4,$V2261-4,0))</f>
        <v/>
      </c>
      <c r="I2261" s="238" t="str">
        <f ca="1">IF(ISERROR($V2261),"",OFFSET('Smelter Look-up'!$H$4,$V2261-4,0))</f>
        <v/>
      </c>
      <c r="J2261" s="238" t="str">
        <f ca="1">IF(ISERROR($V2261),"",OFFSET('Smelter Look-up'!$I$4,$V2261-4,0))</f>
        <v/>
      </c>
      <c r="K2261" s="240"/>
      <c r="L2261" s="240"/>
      <c r="M2261" s="240"/>
      <c r="N2261" s="240"/>
      <c r="O2261" s="240"/>
      <c r="P2261" s="239"/>
      <c r="Q2261" s="241"/>
      <c r="R2261" s="236" t="str">
        <f ca="1">IF(ISERROR($V2261),"",OFFSET('Smelter Look-up'!$C$4,$V2261-4,0)&amp;"")</f>
        <v/>
      </c>
      <c r="S2261" s="250" t="str">
        <f t="shared" ca="1" si="105"/>
        <v/>
      </c>
      <c r="T2261" s="250" t="str">
        <f ca="1">IF(B2261="","",IF(ISERROR(MATCH($J2261,SorP!$B$1:$B$6230,0)),"",INDIRECT("'SorP'!$A$"&amp;MATCH($J2261,SorP!$B$1:$B$6230,0))))</f>
        <v/>
      </c>
      <c r="U2261" s="280"/>
      <c r="V2261" s="281" t="e">
        <f>IF(C2261="",NA(),MATCH($B2261&amp;$C2261,'Smelter Look-up'!$J:$J,0))</f>
        <v>#N/A</v>
      </c>
      <c r="W2261" s="282"/>
      <c r="X2261" s="282">
        <f t="shared" ca="1" si="106"/>
        <v>0</v>
      </c>
      <c r="Y2261" s="282"/>
      <c r="Z2261" s="282"/>
      <c r="AB2261" s="284" t="str">
        <f t="shared" si="107"/>
        <v/>
      </c>
    </row>
    <row r="2262" spans="1:28" s="283" customFormat="1" ht="20.25">
      <c r="A2262" s="235"/>
      <c r="B2262" s="236" t="str">
        <f>IF(LEN(A2262)=0,"",INDEX('Smelter Look-up'!$A:$A,MATCH($A2262,'Smelter Look-up'!$E:$E,0)))</f>
        <v/>
      </c>
      <c r="C2262" s="242" t="str">
        <f>IF(LEN(A2262)=0,"",INDEX('Smelter Look-up'!$C:$C,MATCH($A2262,'Smelter Look-up'!$E:$E,0)))</f>
        <v/>
      </c>
      <c r="D2262" s="236"/>
      <c r="E2262" s="236" t="str">
        <f ca="1">IF(ISERROR($V2262),"",OFFSET('Smelter Look-up'!$D$4,$V2262-4,0)&amp;"")</f>
        <v/>
      </c>
      <c r="F2262" s="236" t="str">
        <f ca="1">IF(ISERROR($V2262),"",OFFSET('Smelter Look-up'!$E$4,$V2262-4,0))</f>
        <v/>
      </c>
      <c r="G2262" s="236" t="str">
        <f ca="1">IF(C2262=$X$4,"Enter smelter details", IF(ISERROR($V2262),"",OFFSET('Smelter Look-up'!$F$4,$V2262-4,0)))</f>
        <v/>
      </c>
      <c r="H2262" s="237" t="str">
        <f ca="1">IF(ISERROR($V2262),"",OFFSET('Smelter Look-up'!$G$4,$V2262-4,0))</f>
        <v/>
      </c>
      <c r="I2262" s="238" t="str">
        <f ca="1">IF(ISERROR($V2262),"",OFFSET('Smelter Look-up'!$H$4,$V2262-4,0))</f>
        <v/>
      </c>
      <c r="J2262" s="238" t="str">
        <f ca="1">IF(ISERROR($V2262),"",OFFSET('Smelter Look-up'!$I$4,$V2262-4,0))</f>
        <v/>
      </c>
      <c r="K2262" s="240"/>
      <c r="L2262" s="240"/>
      <c r="M2262" s="240"/>
      <c r="N2262" s="240"/>
      <c r="O2262" s="240"/>
      <c r="P2262" s="239"/>
      <c r="Q2262" s="241"/>
      <c r="R2262" s="236" t="str">
        <f ca="1">IF(ISERROR($V2262),"",OFFSET('Smelter Look-up'!$C$4,$V2262-4,0)&amp;"")</f>
        <v/>
      </c>
      <c r="S2262" s="250" t="str">
        <f t="shared" ca="1" si="105"/>
        <v/>
      </c>
      <c r="T2262" s="250" t="str">
        <f ca="1">IF(B2262="","",IF(ISERROR(MATCH($J2262,SorP!$B$1:$B$6230,0)),"",INDIRECT("'SorP'!$A$"&amp;MATCH($J2262,SorP!$B$1:$B$6230,0))))</f>
        <v/>
      </c>
      <c r="U2262" s="280"/>
      <c r="V2262" s="281" t="e">
        <f>IF(C2262="",NA(),MATCH($B2262&amp;$C2262,'Smelter Look-up'!$J:$J,0))</f>
        <v>#N/A</v>
      </c>
      <c r="W2262" s="282"/>
      <c r="X2262" s="282">
        <f t="shared" ca="1" si="106"/>
        <v>0</v>
      </c>
      <c r="Y2262" s="282"/>
      <c r="Z2262" s="282"/>
      <c r="AB2262" s="284" t="str">
        <f t="shared" si="107"/>
        <v/>
      </c>
    </row>
    <row r="2263" spans="1:28" s="283" customFormat="1" ht="20.25">
      <c r="A2263" s="235"/>
      <c r="B2263" s="236" t="str">
        <f>IF(LEN(A2263)=0,"",INDEX('Smelter Look-up'!$A:$A,MATCH($A2263,'Smelter Look-up'!$E:$E,0)))</f>
        <v/>
      </c>
      <c r="C2263" s="242" t="str">
        <f>IF(LEN(A2263)=0,"",INDEX('Smelter Look-up'!$C:$C,MATCH($A2263,'Smelter Look-up'!$E:$E,0)))</f>
        <v/>
      </c>
      <c r="D2263" s="236"/>
      <c r="E2263" s="236" t="str">
        <f ca="1">IF(ISERROR($V2263),"",OFFSET('Smelter Look-up'!$D$4,$V2263-4,0)&amp;"")</f>
        <v/>
      </c>
      <c r="F2263" s="236" t="str">
        <f ca="1">IF(ISERROR($V2263),"",OFFSET('Smelter Look-up'!$E$4,$V2263-4,0))</f>
        <v/>
      </c>
      <c r="G2263" s="236" t="str">
        <f ca="1">IF(C2263=$X$4,"Enter smelter details", IF(ISERROR($V2263),"",OFFSET('Smelter Look-up'!$F$4,$V2263-4,0)))</f>
        <v/>
      </c>
      <c r="H2263" s="237" t="str">
        <f ca="1">IF(ISERROR($V2263),"",OFFSET('Smelter Look-up'!$G$4,$V2263-4,0))</f>
        <v/>
      </c>
      <c r="I2263" s="238" t="str">
        <f ca="1">IF(ISERROR($V2263),"",OFFSET('Smelter Look-up'!$H$4,$V2263-4,0))</f>
        <v/>
      </c>
      <c r="J2263" s="238" t="str">
        <f ca="1">IF(ISERROR($V2263),"",OFFSET('Smelter Look-up'!$I$4,$V2263-4,0))</f>
        <v/>
      </c>
      <c r="K2263" s="240"/>
      <c r="L2263" s="240"/>
      <c r="M2263" s="240"/>
      <c r="N2263" s="240"/>
      <c r="O2263" s="240"/>
      <c r="P2263" s="239"/>
      <c r="Q2263" s="241"/>
      <c r="R2263" s="236" t="str">
        <f ca="1">IF(ISERROR($V2263),"",OFFSET('Smelter Look-up'!$C$4,$V2263-4,0)&amp;"")</f>
        <v/>
      </c>
      <c r="S2263" s="250" t="str">
        <f t="shared" ca="1" si="105"/>
        <v/>
      </c>
      <c r="T2263" s="250" t="str">
        <f ca="1">IF(B2263="","",IF(ISERROR(MATCH($J2263,SorP!$B$1:$B$6230,0)),"",INDIRECT("'SorP'!$A$"&amp;MATCH($J2263,SorP!$B$1:$B$6230,0))))</f>
        <v/>
      </c>
      <c r="U2263" s="280"/>
      <c r="V2263" s="281" t="e">
        <f>IF(C2263="",NA(),MATCH($B2263&amp;$C2263,'Smelter Look-up'!$J:$J,0))</f>
        <v>#N/A</v>
      </c>
      <c r="W2263" s="282"/>
      <c r="X2263" s="282">
        <f t="shared" ca="1" si="106"/>
        <v>0</v>
      </c>
      <c r="Y2263" s="282"/>
      <c r="Z2263" s="282"/>
      <c r="AB2263" s="284" t="str">
        <f t="shared" si="107"/>
        <v/>
      </c>
    </row>
    <row r="2264" spans="1:28" s="283" customFormat="1" ht="20.25">
      <c r="A2264" s="235"/>
      <c r="B2264" s="236" t="str">
        <f>IF(LEN(A2264)=0,"",INDEX('Smelter Look-up'!$A:$A,MATCH($A2264,'Smelter Look-up'!$E:$E,0)))</f>
        <v/>
      </c>
      <c r="C2264" s="242" t="str">
        <f>IF(LEN(A2264)=0,"",INDEX('Smelter Look-up'!$C:$C,MATCH($A2264,'Smelter Look-up'!$E:$E,0)))</f>
        <v/>
      </c>
      <c r="D2264" s="236"/>
      <c r="E2264" s="236" t="str">
        <f ca="1">IF(ISERROR($V2264),"",OFFSET('Smelter Look-up'!$D$4,$V2264-4,0)&amp;"")</f>
        <v/>
      </c>
      <c r="F2264" s="236" t="str">
        <f ca="1">IF(ISERROR($V2264),"",OFFSET('Smelter Look-up'!$E$4,$V2264-4,0))</f>
        <v/>
      </c>
      <c r="G2264" s="236" t="str">
        <f ca="1">IF(C2264=$X$4,"Enter smelter details", IF(ISERROR($V2264),"",OFFSET('Smelter Look-up'!$F$4,$V2264-4,0)))</f>
        <v/>
      </c>
      <c r="H2264" s="237" t="str">
        <f ca="1">IF(ISERROR($V2264),"",OFFSET('Smelter Look-up'!$G$4,$V2264-4,0))</f>
        <v/>
      </c>
      <c r="I2264" s="238" t="str">
        <f ca="1">IF(ISERROR($V2264),"",OFFSET('Smelter Look-up'!$H$4,$V2264-4,0))</f>
        <v/>
      </c>
      <c r="J2264" s="238" t="str">
        <f ca="1">IF(ISERROR($V2264),"",OFFSET('Smelter Look-up'!$I$4,$V2264-4,0))</f>
        <v/>
      </c>
      <c r="K2264" s="240"/>
      <c r="L2264" s="240"/>
      <c r="M2264" s="240"/>
      <c r="N2264" s="240"/>
      <c r="O2264" s="240"/>
      <c r="P2264" s="239"/>
      <c r="Q2264" s="241"/>
      <c r="R2264" s="236" t="str">
        <f ca="1">IF(ISERROR($V2264),"",OFFSET('Smelter Look-up'!$C$4,$V2264-4,0)&amp;"")</f>
        <v/>
      </c>
      <c r="S2264" s="250" t="str">
        <f t="shared" ca="1" si="105"/>
        <v/>
      </c>
      <c r="T2264" s="250" t="str">
        <f ca="1">IF(B2264="","",IF(ISERROR(MATCH($J2264,SorP!$B$1:$B$6230,0)),"",INDIRECT("'SorP'!$A$"&amp;MATCH($J2264,SorP!$B$1:$B$6230,0))))</f>
        <v/>
      </c>
      <c r="U2264" s="280"/>
      <c r="V2264" s="281" t="e">
        <f>IF(C2264="",NA(),MATCH($B2264&amp;$C2264,'Smelter Look-up'!$J:$J,0))</f>
        <v>#N/A</v>
      </c>
      <c r="W2264" s="282"/>
      <c r="X2264" s="282">
        <f t="shared" ca="1" si="106"/>
        <v>0</v>
      </c>
      <c r="Y2264" s="282"/>
      <c r="Z2264" s="282"/>
      <c r="AB2264" s="284" t="str">
        <f t="shared" si="107"/>
        <v/>
      </c>
    </row>
    <row r="2265" spans="1:28" s="283" customFormat="1" ht="20.25">
      <c r="A2265" s="235"/>
      <c r="B2265" s="236" t="str">
        <f>IF(LEN(A2265)=0,"",INDEX('Smelter Look-up'!$A:$A,MATCH($A2265,'Smelter Look-up'!$E:$E,0)))</f>
        <v/>
      </c>
      <c r="C2265" s="242" t="str">
        <f>IF(LEN(A2265)=0,"",INDEX('Smelter Look-up'!$C:$C,MATCH($A2265,'Smelter Look-up'!$E:$E,0)))</f>
        <v/>
      </c>
      <c r="D2265" s="236"/>
      <c r="E2265" s="236" t="str">
        <f ca="1">IF(ISERROR($V2265),"",OFFSET('Smelter Look-up'!$D$4,$V2265-4,0)&amp;"")</f>
        <v/>
      </c>
      <c r="F2265" s="236" t="str">
        <f ca="1">IF(ISERROR($V2265),"",OFFSET('Smelter Look-up'!$E$4,$V2265-4,0))</f>
        <v/>
      </c>
      <c r="G2265" s="236" t="str">
        <f ca="1">IF(C2265=$X$4,"Enter smelter details", IF(ISERROR($V2265),"",OFFSET('Smelter Look-up'!$F$4,$V2265-4,0)))</f>
        <v/>
      </c>
      <c r="H2265" s="237" t="str">
        <f ca="1">IF(ISERROR($V2265),"",OFFSET('Smelter Look-up'!$G$4,$V2265-4,0))</f>
        <v/>
      </c>
      <c r="I2265" s="238" t="str">
        <f ca="1">IF(ISERROR($V2265),"",OFFSET('Smelter Look-up'!$H$4,$V2265-4,0))</f>
        <v/>
      </c>
      <c r="J2265" s="238" t="str">
        <f ca="1">IF(ISERROR($V2265),"",OFFSET('Smelter Look-up'!$I$4,$V2265-4,0))</f>
        <v/>
      </c>
      <c r="K2265" s="240"/>
      <c r="L2265" s="240"/>
      <c r="M2265" s="240"/>
      <c r="N2265" s="240"/>
      <c r="O2265" s="240"/>
      <c r="P2265" s="239"/>
      <c r="Q2265" s="241"/>
      <c r="R2265" s="236" t="str">
        <f ca="1">IF(ISERROR($V2265),"",OFFSET('Smelter Look-up'!$C$4,$V2265-4,0)&amp;"")</f>
        <v/>
      </c>
      <c r="S2265" s="250" t="str">
        <f t="shared" ca="1" si="105"/>
        <v/>
      </c>
      <c r="T2265" s="250" t="str">
        <f ca="1">IF(B2265="","",IF(ISERROR(MATCH($J2265,SorP!$B$1:$B$6230,0)),"",INDIRECT("'SorP'!$A$"&amp;MATCH($J2265,SorP!$B$1:$B$6230,0))))</f>
        <v/>
      </c>
      <c r="U2265" s="280"/>
      <c r="V2265" s="281" t="e">
        <f>IF(C2265="",NA(),MATCH($B2265&amp;$C2265,'Smelter Look-up'!$J:$J,0))</f>
        <v>#N/A</v>
      </c>
      <c r="W2265" s="282"/>
      <c r="X2265" s="282">
        <f t="shared" ca="1" si="106"/>
        <v>0</v>
      </c>
      <c r="Y2265" s="282"/>
      <c r="Z2265" s="282"/>
      <c r="AB2265" s="284" t="str">
        <f t="shared" si="107"/>
        <v/>
      </c>
    </row>
    <row r="2266" spans="1:28" s="283" customFormat="1" ht="20.25">
      <c r="A2266" s="235"/>
      <c r="B2266" s="236" t="str">
        <f>IF(LEN(A2266)=0,"",INDEX('Smelter Look-up'!$A:$A,MATCH($A2266,'Smelter Look-up'!$E:$E,0)))</f>
        <v/>
      </c>
      <c r="C2266" s="242" t="str">
        <f>IF(LEN(A2266)=0,"",INDEX('Smelter Look-up'!$C:$C,MATCH($A2266,'Smelter Look-up'!$E:$E,0)))</f>
        <v/>
      </c>
      <c r="D2266" s="236"/>
      <c r="E2266" s="236" t="str">
        <f ca="1">IF(ISERROR($V2266),"",OFFSET('Smelter Look-up'!$D$4,$V2266-4,0)&amp;"")</f>
        <v/>
      </c>
      <c r="F2266" s="236" t="str">
        <f ca="1">IF(ISERROR($V2266),"",OFFSET('Smelter Look-up'!$E$4,$V2266-4,0))</f>
        <v/>
      </c>
      <c r="G2266" s="236" t="str">
        <f ca="1">IF(C2266=$X$4,"Enter smelter details", IF(ISERROR($V2266),"",OFFSET('Smelter Look-up'!$F$4,$V2266-4,0)))</f>
        <v/>
      </c>
      <c r="H2266" s="237" t="str">
        <f ca="1">IF(ISERROR($V2266),"",OFFSET('Smelter Look-up'!$G$4,$V2266-4,0))</f>
        <v/>
      </c>
      <c r="I2266" s="238" t="str">
        <f ca="1">IF(ISERROR($V2266),"",OFFSET('Smelter Look-up'!$H$4,$V2266-4,0))</f>
        <v/>
      </c>
      <c r="J2266" s="238" t="str">
        <f ca="1">IF(ISERROR($V2266),"",OFFSET('Smelter Look-up'!$I$4,$V2266-4,0))</f>
        <v/>
      </c>
      <c r="K2266" s="240"/>
      <c r="L2266" s="240"/>
      <c r="M2266" s="240"/>
      <c r="N2266" s="240"/>
      <c r="O2266" s="240"/>
      <c r="P2266" s="239"/>
      <c r="Q2266" s="241"/>
      <c r="R2266" s="236" t="str">
        <f ca="1">IF(ISERROR($V2266),"",OFFSET('Smelter Look-up'!$C$4,$V2266-4,0)&amp;"")</f>
        <v/>
      </c>
      <c r="S2266" s="250" t="str">
        <f t="shared" ca="1" si="105"/>
        <v/>
      </c>
      <c r="T2266" s="250" t="str">
        <f ca="1">IF(B2266="","",IF(ISERROR(MATCH($J2266,SorP!$B$1:$B$6230,0)),"",INDIRECT("'SorP'!$A$"&amp;MATCH($J2266,SorP!$B$1:$B$6230,0))))</f>
        <v/>
      </c>
      <c r="U2266" s="280"/>
      <c r="V2266" s="281" t="e">
        <f>IF(C2266="",NA(),MATCH($B2266&amp;$C2266,'Smelter Look-up'!$J:$J,0))</f>
        <v>#N/A</v>
      </c>
      <c r="W2266" s="282"/>
      <c r="X2266" s="282">
        <f t="shared" ca="1" si="106"/>
        <v>0</v>
      </c>
      <c r="Y2266" s="282"/>
      <c r="Z2266" s="282"/>
      <c r="AB2266" s="284" t="str">
        <f t="shared" si="107"/>
        <v/>
      </c>
    </row>
    <row r="2267" spans="1:28" s="283" customFormat="1" ht="20.25">
      <c r="A2267" s="235"/>
      <c r="B2267" s="236" t="str">
        <f>IF(LEN(A2267)=0,"",INDEX('Smelter Look-up'!$A:$A,MATCH($A2267,'Smelter Look-up'!$E:$E,0)))</f>
        <v/>
      </c>
      <c r="C2267" s="242" t="str">
        <f>IF(LEN(A2267)=0,"",INDEX('Smelter Look-up'!$C:$C,MATCH($A2267,'Smelter Look-up'!$E:$E,0)))</f>
        <v/>
      </c>
      <c r="D2267" s="236"/>
      <c r="E2267" s="236" t="str">
        <f ca="1">IF(ISERROR($V2267),"",OFFSET('Smelter Look-up'!$D$4,$V2267-4,0)&amp;"")</f>
        <v/>
      </c>
      <c r="F2267" s="236" t="str">
        <f ca="1">IF(ISERROR($V2267),"",OFFSET('Smelter Look-up'!$E$4,$V2267-4,0))</f>
        <v/>
      </c>
      <c r="G2267" s="236" t="str">
        <f ca="1">IF(C2267=$X$4,"Enter smelter details", IF(ISERROR($V2267),"",OFFSET('Smelter Look-up'!$F$4,$V2267-4,0)))</f>
        <v/>
      </c>
      <c r="H2267" s="237" t="str">
        <f ca="1">IF(ISERROR($V2267),"",OFFSET('Smelter Look-up'!$G$4,$V2267-4,0))</f>
        <v/>
      </c>
      <c r="I2267" s="238" t="str">
        <f ca="1">IF(ISERROR($V2267),"",OFFSET('Smelter Look-up'!$H$4,$V2267-4,0))</f>
        <v/>
      </c>
      <c r="J2267" s="238" t="str">
        <f ca="1">IF(ISERROR($V2267),"",OFFSET('Smelter Look-up'!$I$4,$V2267-4,0))</f>
        <v/>
      </c>
      <c r="K2267" s="240"/>
      <c r="L2267" s="240"/>
      <c r="M2267" s="240"/>
      <c r="N2267" s="240"/>
      <c r="O2267" s="240"/>
      <c r="P2267" s="239"/>
      <c r="Q2267" s="241"/>
      <c r="R2267" s="236" t="str">
        <f ca="1">IF(ISERROR($V2267),"",OFFSET('Smelter Look-up'!$C$4,$V2267-4,0)&amp;"")</f>
        <v/>
      </c>
      <c r="S2267" s="250" t="str">
        <f t="shared" ca="1" si="105"/>
        <v/>
      </c>
      <c r="T2267" s="250" t="str">
        <f ca="1">IF(B2267="","",IF(ISERROR(MATCH($J2267,SorP!$B$1:$B$6230,0)),"",INDIRECT("'SorP'!$A$"&amp;MATCH($J2267,SorP!$B$1:$B$6230,0))))</f>
        <v/>
      </c>
      <c r="U2267" s="280"/>
      <c r="V2267" s="281" t="e">
        <f>IF(C2267="",NA(),MATCH($B2267&amp;$C2267,'Smelter Look-up'!$J:$J,0))</f>
        <v>#N/A</v>
      </c>
      <c r="W2267" s="282"/>
      <c r="X2267" s="282">
        <f t="shared" ca="1" si="106"/>
        <v>0</v>
      </c>
      <c r="Y2267" s="282"/>
      <c r="Z2267" s="282"/>
      <c r="AB2267" s="284" t="str">
        <f t="shared" si="107"/>
        <v/>
      </c>
    </row>
    <row r="2268" spans="1:28" s="283" customFormat="1" ht="20.25">
      <c r="A2268" s="235"/>
      <c r="B2268" s="236" t="str">
        <f>IF(LEN(A2268)=0,"",INDEX('Smelter Look-up'!$A:$A,MATCH($A2268,'Smelter Look-up'!$E:$E,0)))</f>
        <v/>
      </c>
      <c r="C2268" s="242" t="str">
        <f>IF(LEN(A2268)=0,"",INDEX('Smelter Look-up'!$C:$C,MATCH($A2268,'Smelter Look-up'!$E:$E,0)))</f>
        <v/>
      </c>
      <c r="D2268" s="236"/>
      <c r="E2268" s="236" t="str">
        <f ca="1">IF(ISERROR($V2268),"",OFFSET('Smelter Look-up'!$D$4,$V2268-4,0)&amp;"")</f>
        <v/>
      </c>
      <c r="F2268" s="236" t="str">
        <f ca="1">IF(ISERROR($V2268),"",OFFSET('Smelter Look-up'!$E$4,$V2268-4,0))</f>
        <v/>
      </c>
      <c r="G2268" s="236" t="str">
        <f ca="1">IF(C2268=$X$4,"Enter smelter details", IF(ISERROR($V2268),"",OFFSET('Smelter Look-up'!$F$4,$V2268-4,0)))</f>
        <v/>
      </c>
      <c r="H2268" s="237" t="str">
        <f ca="1">IF(ISERROR($V2268),"",OFFSET('Smelter Look-up'!$G$4,$V2268-4,0))</f>
        <v/>
      </c>
      <c r="I2268" s="238" t="str">
        <f ca="1">IF(ISERROR($V2268),"",OFFSET('Smelter Look-up'!$H$4,$V2268-4,0))</f>
        <v/>
      </c>
      <c r="J2268" s="238" t="str">
        <f ca="1">IF(ISERROR($V2268),"",OFFSET('Smelter Look-up'!$I$4,$V2268-4,0))</f>
        <v/>
      </c>
      <c r="K2268" s="240"/>
      <c r="L2268" s="240"/>
      <c r="M2268" s="240"/>
      <c r="N2268" s="240"/>
      <c r="O2268" s="240"/>
      <c r="P2268" s="239"/>
      <c r="Q2268" s="241"/>
      <c r="R2268" s="236" t="str">
        <f ca="1">IF(ISERROR($V2268),"",OFFSET('Smelter Look-up'!$C$4,$V2268-4,0)&amp;"")</f>
        <v/>
      </c>
      <c r="S2268" s="250" t="str">
        <f t="shared" ca="1" si="105"/>
        <v/>
      </c>
      <c r="T2268" s="250" t="str">
        <f ca="1">IF(B2268="","",IF(ISERROR(MATCH($J2268,SorP!$B$1:$B$6230,0)),"",INDIRECT("'SorP'!$A$"&amp;MATCH($J2268,SorP!$B$1:$B$6230,0))))</f>
        <v/>
      </c>
      <c r="U2268" s="280"/>
      <c r="V2268" s="281" t="e">
        <f>IF(C2268="",NA(),MATCH($B2268&amp;$C2268,'Smelter Look-up'!$J:$J,0))</f>
        <v>#N/A</v>
      </c>
      <c r="W2268" s="282"/>
      <c r="X2268" s="282">
        <f t="shared" ca="1" si="106"/>
        <v>0</v>
      </c>
      <c r="Y2268" s="282"/>
      <c r="Z2268" s="282"/>
      <c r="AB2268" s="284" t="str">
        <f t="shared" si="107"/>
        <v/>
      </c>
    </row>
    <row r="2269" spans="1:28" s="283" customFormat="1" ht="20.25">
      <c r="A2269" s="235"/>
      <c r="B2269" s="236" t="str">
        <f>IF(LEN(A2269)=0,"",INDEX('Smelter Look-up'!$A:$A,MATCH($A2269,'Smelter Look-up'!$E:$E,0)))</f>
        <v/>
      </c>
      <c r="C2269" s="242" t="str">
        <f>IF(LEN(A2269)=0,"",INDEX('Smelter Look-up'!$C:$C,MATCH($A2269,'Smelter Look-up'!$E:$E,0)))</f>
        <v/>
      </c>
      <c r="D2269" s="236"/>
      <c r="E2269" s="236" t="str">
        <f ca="1">IF(ISERROR($V2269),"",OFFSET('Smelter Look-up'!$D$4,$V2269-4,0)&amp;"")</f>
        <v/>
      </c>
      <c r="F2269" s="236" t="str">
        <f ca="1">IF(ISERROR($V2269),"",OFFSET('Smelter Look-up'!$E$4,$V2269-4,0))</f>
        <v/>
      </c>
      <c r="G2269" s="236" t="str">
        <f ca="1">IF(C2269=$X$4,"Enter smelter details", IF(ISERROR($V2269),"",OFFSET('Smelter Look-up'!$F$4,$V2269-4,0)))</f>
        <v/>
      </c>
      <c r="H2269" s="237" t="str">
        <f ca="1">IF(ISERROR($V2269),"",OFFSET('Smelter Look-up'!$G$4,$V2269-4,0))</f>
        <v/>
      </c>
      <c r="I2269" s="238" t="str">
        <f ca="1">IF(ISERROR($V2269),"",OFFSET('Smelter Look-up'!$H$4,$V2269-4,0))</f>
        <v/>
      </c>
      <c r="J2269" s="238" t="str">
        <f ca="1">IF(ISERROR($V2269),"",OFFSET('Smelter Look-up'!$I$4,$V2269-4,0))</f>
        <v/>
      </c>
      <c r="K2269" s="240"/>
      <c r="L2269" s="240"/>
      <c r="M2269" s="240"/>
      <c r="N2269" s="240"/>
      <c r="O2269" s="240"/>
      <c r="P2269" s="239"/>
      <c r="Q2269" s="241"/>
      <c r="R2269" s="236" t="str">
        <f ca="1">IF(ISERROR($V2269),"",OFFSET('Smelter Look-up'!$C$4,$V2269-4,0)&amp;"")</f>
        <v/>
      </c>
      <c r="S2269" s="250" t="str">
        <f t="shared" ca="1" si="105"/>
        <v/>
      </c>
      <c r="T2269" s="250" t="str">
        <f ca="1">IF(B2269="","",IF(ISERROR(MATCH($J2269,SorP!$B$1:$B$6230,0)),"",INDIRECT("'SorP'!$A$"&amp;MATCH($J2269,SorP!$B$1:$B$6230,0))))</f>
        <v/>
      </c>
      <c r="U2269" s="280"/>
      <c r="V2269" s="281" t="e">
        <f>IF(C2269="",NA(),MATCH($B2269&amp;$C2269,'Smelter Look-up'!$J:$J,0))</f>
        <v>#N/A</v>
      </c>
      <c r="W2269" s="282"/>
      <c r="X2269" s="282">
        <f t="shared" ca="1" si="106"/>
        <v>0</v>
      </c>
      <c r="Y2269" s="282"/>
      <c r="Z2269" s="282"/>
      <c r="AB2269" s="284" t="str">
        <f t="shared" si="107"/>
        <v/>
      </c>
    </row>
    <row r="2270" spans="1:28" s="283" customFormat="1" ht="20.25">
      <c r="A2270" s="235"/>
      <c r="B2270" s="236" t="str">
        <f>IF(LEN(A2270)=0,"",INDEX('Smelter Look-up'!$A:$A,MATCH($A2270,'Smelter Look-up'!$E:$E,0)))</f>
        <v/>
      </c>
      <c r="C2270" s="242" t="str">
        <f>IF(LEN(A2270)=0,"",INDEX('Smelter Look-up'!$C:$C,MATCH($A2270,'Smelter Look-up'!$E:$E,0)))</f>
        <v/>
      </c>
      <c r="D2270" s="236"/>
      <c r="E2270" s="236" t="str">
        <f ca="1">IF(ISERROR($V2270),"",OFFSET('Smelter Look-up'!$D$4,$V2270-4,0)&amp;"")</f>
        <v/>
      </c>
      <c r="F2270" s="236" t="str">
        <f ca="1">IF(ISERROR($V2270),"",OFFSET('Smelter Look-up'!$E$4,$V2270-4,0))</f>
        <v/>
      </c>
      <c r="G2270" s="236" t="str">
        <f ca="1">IF(C2270=$X$4,"Enter smelter details", IF(ISERROR($V2270),"",OFFSET('Smelter Look-up'!$F$4,$V2270-4,0)))</f>
        <v/>
      </c>
      <c r="H2270" s="237" t="str">
        <f ca="1">IF(ISERROR($V2270),"",OFFSET('Smelter Look-up'!$G$4,$V2270-4,0))</f>
        <v/>
      </c>
      <c r="I2270" s="238" t="str">
        <f ca="1">IF(ISERROR($V2270),"",OFFSET('Smelter Look-up'!$H$4,$V2270-4,0))</f>
        <v/>
      </c>
      <c r="J2270" s="238" t="str">
        <f ca="1">IF(ISERROR($V2270),"",OFFSET('Smelter Look-up'!$I$4,$V2270-4,0))</f>
        <v/>
      </c>
      <c r="K2270" s="240"/>
      <c r="L2270" s="240"/>
      <c r="M2270" s="240"/>
      <c r="N2270" s="240"/>
      <c r="O2270" s="240"/>
      <c r="P2270" s="239"/>
      <c r="Q2270" s="241"/>
      <c r="R2270" s="236" t="str">
        <f ca="1">IF(ISERROR($V2270),"",OFFSET('Smelter Look-up'!$C$4,$V2270-4,0)&amp;"")</f>
        <v/>
      </c>
      <c r="S2270" s="250" t="str">
        <f t="shared" ca="1" si="105"/>
        <v/>
      </c>
      <c r="T2270" s="250" t="str">
        <f ca="1">IF(B2270="","",IF(ISERROR(MATCH($J2270,SorP!$B$1:$B$6230,0)),"",INDIRECT("'SorP'!$A$"&amp;MATCH($J2270,SorP!$B$1:$B$6230,0))))</f>
        <v/>
      </c>
      <c r="U2270" s="280"/>
      <c r="V2270" s="281" t="e">
        <f>IF(C2270="",NA(),MATCH($B2270&amp;$C2270,'Smelter Look-up'!$J:$J,0))</f>
        <v>#N/A</v>
      </c>
      <c r="W2270" s="282"/>
      <c r="X2270" s="282">
        <f t="shared" ca="1" si="106"/>
        <v>0</v>
      </c>
      <c r="Y2270" s="282"/>
      <c r="Z2270" s="282"/>
      <c r="AB2270" s="284" t="str">
        <f t="shared" si="107"/>
        <v/>
      </c>
    </row>
    <row r="2271" spans="1:28" s="283" customFormat="1" ht="20.25">
      <c r="A2271" s="235"/>
      <c r="B2271" s="236" t="str">
        <f>IF(LEN(A2271)=0,"",INDEX('Smelter Look-up'!$A:$A,MATCH($A2271,'Smelter Look-up'!$E:$E,0)))</f>
        <v/>
      </c>
      <c r="C2271" s="242" t="str">
        <f>IF(LEN(A2271)=0,"",INDEX('Smelter Look-up'!$C:$C,MATCH($A2271,'Smelter Look-up'!$E:$E,0)))</f>
        <v/>
      </c>
      <c r="D2271" s="236"/>
      <c r="E2271" s="236" t="str">
        <f ca="1">IF(ISERROR($V2271),"",OFFSET('Smelter Look-up'!$D$4,$V2271-4,0)&amp;"")</f>
        <v/>
      </c>
      <c r="F2271" s="236" t="str">
        <f ca="1">IF(ISERROR($V2271),"",OFFSET('Smelter Look-up'!$E$4,$V2271-4,0))</f>
        <v/>
      </c>
      <c r="G2271" s="236" t="str">
        <f ca="1">IF(C2271=$X$4,"Enter smelter details", IF(ISERROR($V2271),"",OFFSET('Smelter Look-up'!$F$4,$V2271-4,0)))</f>
        <v/>
      </c>
      <c r="H2271" s="237" t="str">
        <f ca="1">IF(ISERROR($V2271),"",OFFSET('Smelter Look-up'!$G$4,$V2271-4,0))</f>
        <v/>
      </c>
      <c r="I2271" s="238" t="str">
        <f ca="1">IF(ISERROR($V2271),"",OFFSET('Smelter Look-up'!$H$4,$V2271-4,0))</f>
        <v/>
      </c>
      <c r="J2271" s="238" t="str">
        <f ca="1">IF(ISERROR($V2271),"",OFFSET('Smelter Look-up'!$I$4,$V2271-4,0))</f>
        <v/>
      </c>
      <c r="K2271" s="240"/>
      <c r="L2271" s="240"/>
      <c r="M2271" s="240"/>
      <c r="N2271" s="240"/>
      <c r="O2271" s="240"/>
      <c r="P2271" s="239"/>
      <c r="Q2271" s="241"/>
      <c r="R2271" s="236" t="str">
        <f ca="1">IF(ISERROR($V2271),"",OFFSET('Smelter Look-up'!$C$4,$V2271-4,0)&amp;"")</f>
        <v/>
      </c>
      <c r="S2271" s="250" t="str">
        <f t="shared" ca="1" si="105"/>
        <v/>
      </c>
      <c r="T2271" s="250" t="str">
        <f ca="1">IF(B2271="","",IF(ISERROR(MATCH($J2271,SorP!$B$1:$B$6230,0)),"",INDIRECT("'SorP'!$A$"&amp;MATCH($J2271,SorP!$B$1:$B$6230,0))))</f>
        <v/>
      </c>
      <c r="U2271" s="280"/>
      <c r="V2271" s="281" t="e">
        <f>IF(C2271="",NA(),MATCH($B2271&amp;$C2271,'Smelter Look-up'!$J:$J,0))</f>
        <v>#N/A</v>
      </c>
      <c r="W2271" s="282"/>
      <c r="X2271" s="282">
        <f t="shared" ca="1" si="106"/>
        <v>0</v>
      </c>
      <c r="Y2271" s="282"/>
      <c r="Z2271" s="282"/>
      <c r="AB2271" s="284" t="str">
        <f t="shared" si="107"/>
        <v/>
      </c>
    </row>
    <row r="2272" spans="1:28" s="283" customFormat="1" ht="20.25">
      <c r="A2272" s="235"/>
      <c r="B2272" s="236" t="str">
        <f>IF(LEN(A2272)=0,"",INDEX('Smelter Look-up'!$A:$A,MATCH($A2272,'Smelter Look-up'!$E:$E,0)))</f>
        <v/>
      </c>
      <c r="C2272" s="242" t="str">
        <f>IF(LEN(A2272)=0,"",INDEX('Smelter Look-up'!$C:$C,MATCH($A2272,'Smelter Look-up'!$E:$E,0)))</f>
        <v/>
      </c>
      <c r="D2272" s="236"/>
      <c r="E2272" s="236" t="str">
        <f ca="1">IF(ISERROR($V2272),"",OFFSET('Smelter Look-up'!$D$4,$V2272-4,0)&amp;"")</f>
        <v/>
      </c>
      <c r="F2272" s="236" t="str">
        <f ca="1">IF(ISERROR($V2272),"",OFFSET('Smelter Look-up'!$E$4,$V2272-4,0))</f>
        <v/>
      </c>
      <c r="G2272" s="236" t="str">
        <f ca="1">IF(C2272=$X$4,"Enter smelter details", IF(ISERROR($V2272),"",OFFSET('Smelter Look-up'!$F$4,$V2272-4,0)))</f>
        <v/>
      </c>
      <c r="H2272" s="237" t="str">
        <f ca="1">IF(ISERROR($V2272),"",OFFSET('Smelter Look-up'!$G$4,$V2272-4,0))</f>
        <v/>
      </c>
      <c r="I2272" s="238" t="str">
        <f ca="1">IF(ISERROR($V2272),"",OFFSET('Smelter Look-up'!$H$4,$V2272-4,0))</f>
        <v/>
      </c>
      <c r="J2272" s="238" t="str">
        <f ca="1">IF(ISERROR($V2272),"",OFFSET('Smelter Look-up'!$I$4,$V2272-4,0))</f>
        <v/>
      </c>
      <c r="K2272" s="240"/>
      <c r="L2272" s="240"/>
      <c r="M2272" s="240"/>
      <c r="N2272" s="240"/>
      <c r="O2272" s="240"/>
      <c r="P2272" s="239"/>
      <c r="Q2272" s="241"/>
      <c r="R2272" s="236" t="str">
        <f ca="1">IF(ISERROR($V2272),"",OFFSET('Smelter Look-up'!$C$4,$V2272-4,0)&amp;"")</f>
        <v/>
      </c>
      <c r="S2272" s="250" t="str">
        <f t="shared" ca="1" si="105"/>
        <v/>
      </c>
      <c r="T2272" s="250" t="str">
        <f ca="1">IF(B2272="","",IF(ISERROR(MATCH($J2272,SorP!$B$1:$B$6230,0)),"",INDIRECT("'SorP'!$A$"&amp;MATCH($J2272,SorP!$B$1:$B$6230,0))))</f>
        <v/>
      </c>
      <c r="U2272" s="280"/>
      <c r="V2272" s="281" t="e">
        <f>IF(C2272="",NA(),MATCH($B2272&amp;$C2272,'Smelter Look-up'!$J:$J,0))</f>
        <v>#N/A</v>
      </c>
      <c r="W2272" s="282"/>
      <c r="X2272" s="282">
        <f t="shared" ca="1" si="106"/>
        <v>0</v>
      </c>
      <c r="Y2272" s="282"/>
      <c r="Z2272" s="282"/>
      <c r="AB2272" s="284" t="str">
        <f t="shared" si="107"/>
        <v/>
      </c>
    </row>
    <row r="2273" spans="1:28" s="283" customFormat="1" ht="20.25">
      <c r="A2273" s="235"/>
      <c r="B2273" s="236" t="str">
        <f>IF(LEN(A2273)=0,"",INDEX('Smelter Look-up'!$A:$A,MATCH($A2273,'Smelter Look-up'!$E:$E,0)))</f>
        <v/>
      </c>
      <c r="C2273" s="242" t="str">
        <f>IF(LEN(A2273)=0,"",INDEX('Smelter Look-up'!$C:$C,MATCH($A2273,'Smelter Look-up'!$E:$E,0)))</f>
        <v/>
      </c>
      <c r="D2273" s="236"/>
      <c r="E2273" s="236" t="str">
        <f ca="1">IF(ISERROR($V2273),"",OFFSET('Smelter Look-up'!$D$4,$V2273-4,0)&amp;"")</f>
        <v/>
      </c>
      <c r="F2273" s="236" t="str">
        <f ca="1">IF(ISERROR($V2273),"",OFFSET('Smelter Look-up'!$E$4,$V2273-4,0))</f>
        <v/>
      </c>
      <c r="G2273" s="236" t="str">
        <f ca="1">IF(C2273=$X$4,"Enter smelter details", IF(ISERROR($V2273),"",OFFSET('Smelter Look-up'!$F$4,$V2273-4,0)))</f>
        <v/>
      </c>
      <c r="H2273" s="237" t="str">
        <f ca="1">IF(ISERROR($V2273),"",OFFSET('Smelter Look-up'!$G$4,$V2273-4,0))</f>
        <v/>
      </c>
      <c r="I2273" s="238" t="str">
        <f ca="1">IF(ISERROR($V2273),"",OFFSET('Smelter Look-up'!$H$4,$V2273-4,0))</f>
        <v/>
      </c>
      <c r="J2273" s="238" t="str">
        <f ca="1">IF(ISERROR($V2273),"",OFFSET('Smelter Look-up'!$I$4,$V2273-4,0))</f>
        <v/>
      </c>
      <c r="K2273" s="240"/>
      <c r="L2273" s="240"/>
      <c r="M2273" s="240"/>
      <c r="N2273" s="240"/>
      <c r="O2273" s="240"/>
      <c r="P2273" s="239"/>
      <c r="Q2273" s="241"/>
      <c r="R2273" s="236" t="str">
        <f ca="1">IF(ISERROR($V2273),"",OFFSET('Smelter Look-up'!$C$4,$V2273-4,0)&amp;"")</f>
        <v/>
      </c>
      <c r="S2273" s="250" t="str">
        <f t="shared" ca="1" si="105"/>
        <v/>
      </c>
      <c r="T2273" s="250" t="str">
        <f ca="1">IF(B2273="","",IF(ISERROR(MATCH($J2273,SorP!$B$1:$B$6230,0)),"",INDIRECT("'SorP'!$A$"&amp;MATCH($J2273,SorP!$B$1:$B$6230,0))))</f>
        <v/>
      </c>
      <c r="U2273" s="280"/>
      <c r="V2273" s="281" t="e">
        <f>IF(C2273="",NA(),MATCH($B2273&amp;$C2273,'Smelter Look-up'!$J:$J,0))</f>
        <v>#N/A</v>
      </c>
      <c r="W2273" s="282"/>
      <c r="X2273" s="282">
        <f t="shared" ca="1" si="106"/>
        <v>0</v>
      </c>
      <c r="Y2273" s="282"/>
      <c r="Z2273" s="282"/>
      <c r="AB2273" s="284" t="str">
        <f t="shared" si="107"/>
        <v/>
      </c>
    </row>
    <row r="2274" spans="1:28" s="283" customFormat="1" ht="20.25">
      <c r="A2274" s="235"/>
      <c r="B2274" s="236" t="str">
        <f>IF(LEN(A2274)=0,"",INDEX('Smelter Look-up'!$A:$A,MATCH($A2274,'Smelter Look-up'!$E:$E,0)))</f>
        <v/>
      </c>
      <c r="C2274" s="242" t="str">
        <f>IF(LEN(A2274)=0,"",INDEX('Smelter Look-up'!$C:$C,MATCH($A2274,'Smelter Look-up'!$E:$E,0)))</f>
        <v/>
      </c>
      <c r="D2274" s="236"/>
      <c r="E2274" s="236" t="str">
        <f ca="1">IF(ISERROR($V2274),"",OFFSET('Smelter Look-up'!$D$4,$V2274-4,0)&amp;"")</f>
        <v/>
      </c>
      <c r="F2274" s="236" t="str">
        <f ca="1">IF(ISERROR($V2274),"",OFFSET('Smelter Look-up'!$E$4,$V2274-4,0))</f>
        <v/>
      </c>
      <c r="G2274" s="236" t="str">
        <f ca="1">IF(C2274=$X$4,"Enter smelter details", IF(ISERROR($V2274),"",OFFSET('Smelter Look-up'!$F$4,$V2274-4,0)))</f>
        <v/>
      </c>
      <c r="H2274" s="237" t="str">
        <f ca="1">IF(ISERROR($V2274),"",OFFSET('Smelter Look-up'!$G$4,$V2274-4,0))</f>
        <v/>
      </c>
      <c r="I2274" s="238" t="str">
        <f ca="1">IF(ISERROR($V2274),"",OFFSET('Smelter Look-up'!$H$4,$V2274-4,0))</f>
        <v/>
      </c>
      <c r="J2274" s="238" t="str">
        <f ca="1">IF(ISERROR($V2274),"",OFFSET('Smelter Look-up'!$I$4,$V2274-4,0))</f>
        <v/>
      </c>
      <c r="K2274" s="240"/>
      <c r="L2274" s="240"/>
      <c r="M2274" s="240"/>
      <c r="N2274" s="240"/>
      <c r="O2274" s="240"/>
      <c r="P2274" s="239"/>
      <c r="Q2274" s="241"/>
      <c r="R2274" s="236" t="str">
        <f ca="1">IF(ISERROR($V2274),"",OFFSET('Smelter Look-up'!$C$4,$V2274-4,0)&amp;"")</f>
        <v/>
      </c>
      <c r="S2274" s="250" t="str">
        <f t="shared" ca="1" si="105"/>
        <v/>
      </c>
      <c r="T2274" s="250" t="str">
        <f ca="1">IF(B2274="","",IF(ISERROR(MATCH($J2274,SorP!$B$1:$B$6230,0)),"",INDIRECT("'SorP'!$A$"&amp;MATCH($J2274,SorP!$B$1:$B$6230,0))))</f>
        <v/>
      </c>
      <c r="U2274" s="280"/>
      <c r="V2274" s="281" t="e">
        <f>IF(C2274="",NA(),MATCH($B2274&amp;$C2274,'Smelter Look-up'!$J:$J,0))</f>
        <v>#N/A</v>
      </c>
      <c r="W2274" s="282"/>
      <c r="X2274" s="282">
        <f t="shared" ca="1" si="106"/>
        <v>0</v>
      </c>
      <c r="Y2274" s="282"/>
      <c r="Z2274" s="282"/>
      <c r="AB2274" s="284" t="str">
        <f t="shared" si="107"/>
        <v/>
      </c>
    </row>
    <row r="2275" spans="1:28" s="283" customFormat="1" ht="20.25">
      <c r="A2275" s="235"/>
      <c r="B2275" s="236" t="str">
        <f>IF(LEN(A2275)=0,"",INDEX('Smelter Look-up'!$A:$A,MATCH($A2275,'Smelter Look-up'!$E:$E,0)))</f>
        <v/>
      </c>
      <c r="C2275" s="242" t="str">
        <f>IF(LEN(A2275)=0,"",INDEX('Smelter Look-up'!$C:$C,MATCH($A2275,'Smelter Look-up'!$E:$E,0)))</f>
        <v/>
      </c>
      <c r="D2275" s="236"/>
      <c r="E2275" s="236" t="str">
        <f ca="1">IF(ISERROR($V2275),"",OFFSET('Smelter Look-up'!$D$4,$V2275-4,0)&amp;"")</f>
        <v/>
      </c>
      <c r="F2275" s="236" t="str">
        <f ca="1">IF(ISERROR($V2275),"",OFFSET('Smelter Look-up'!$E$4,$V2275-4,0))</f>
        <v/>
      </c>
      <c r="G2275" s="236" t="str">
        <f ca="1">IF(C2275=$X$4,"Enter smelter details", IF(ISERROR($V2275),"",OFFSET('Smelter Look-up'!$F$4,$V2275-4,0)))</f>
        <v/>
      </c>
      <c r="H2275" s="237" t="str">
        <f ca="1">IF(ISERROR($V2275),"",OFFSET('Smelter Look-up'!$G$4,$V2275-4,0))</f>
        <v/>
      </c>
      <c r="I2275" s="238" t="str">
        <f ca="1">IF(ISERROR($V2275),"",OFFSET('Smelter Look-up'!$H$4,$V2275-4,0))</f>
        <v/>
      </c>
      <c r="J2275" s="238" t="str">
        <f ca="1">IF(ISERROR($V2275),"",OFFSET('Smelter Look-up'!$I$4,$V2275-4,0))</f>
        <v/>
      </c>
      <c r="K2275" s="240"/>
      <c r="L2275" s="240"/>
      <c r="M2275" s="240"/>
      <c r="N2275" s="240"/>
      <c r="O2275" s="240"/>
      <c r="P2275" s="239"/>
      <c r="Q2275" s="241"/>
      <c r="R2275" s="236" t="str">
        <f ca="1">IF(ISERROR($V2275),"",OFFSET('Smelter Look-up'!$C$4,$V2275-4,0)&amp;"")</f>
        <v/>
      </c>
      <c r="S2275" s="250" t="str">
        <f t="shared" ca="1" si="105"/>
        <v/>
      </c>
      <c r="T2275" s="250" t="str">
        <f ca="1">IF(B2275="","",IF(ISERROR(MATCH($J2275,SorP!$B$1:$B$6230,0)),"",INDIRECT("'SorP'!$A$"&amp;MATCH($J2275,SorP!$B$1:$B$6230,0))))</f>
        <v/>
      </c>
      <c r="U2275" s="280"/>
      <c r="V2275" s="281" t="e">
        <f>IF(C2275="",NA(),MATCH($B2275&amp;$C2275,'Smelter Look-up'!$J:$J,0))</f>
        <v>#N/A</v>
      </c>
      <c r="W2275" s="282"/>
      <c r="X2275" s="282">
        <f t="shared" ca="1" si="106"/>
        <v>0</v>
      </c>
      <c r="Y2275" s="282"/>
      <c r="Z2275" s="282"/>
      <c r="AB2275" s="284" t="str">
        <f t="shared" si="107"/>
        <v/>
      </c>
    </row>
    <row r="2276" spans="1:28" s="283" customFormat="1" ht="20.25">
      <c r="A2276" s="235"/>
      <c r="B2276" s="236" t="str">
        <f>IF(LEN(A2276)=0,"",INDEX('Smelter Look-up'!$A:$A,MATCH($A2276,'Smelter Look-up'!$E:$E,0)))</f>
        <v/>
      </c>
      <c r="C2276" s="242" t="str">
        <f>IF(LEN(A2276)=0,"",INDEX('Smelter Look-up'!$C:$C,MATCH($A2276,'Smelter Look-up'!$E:$E,0)))</f>
        <v/>
      </c>
      <c r="D2276" s="236"/>
      <c r="E2276" s="236" t="str">
        <f ca="1">IF(ISERROR($V2276),"",OFFSET('Smelter Look-up'!$D$4,$V2276-4,0)&amp;"")</f>
        <v/>
      </c>
      <c r="F2276" s="236" t="str">
        <f ca="1">IF(ISERROR($V2276),"",OFFSET('Smelter Look-up'!$E$4,$V2276-4,0))</f>
        <v/>
      </c>
      <c r="G2276" s="236" t="str">
        <f ca="1">IF(C2276=$X$4,"Enter smelter details", IF(ISERROR($V2276),"",OFFSET('Smelter Look-up'!$F$4,$V2276-4,0)))</f>
        <v/>
      </c>
      <c r="H2276" s="237" t="str">
        <f ca="1">IF(ISERROR($V2276),"",OFFSET('Smelter Look-up'!$G$4,$V2276-4,0))</f>
        <v/>
      </c>
      <c r="I2276" s="238" t="str">
        <f ca="1">IF(ISERROR($V2276),"",OFFSET('Smelter Look-up'!$H$4,$V2276-4,0))</f>
        <v/>
      </c>
      <c r="J2276" s="238" t="str">
        <f ca="1">IF(ISERROR($V2276),"",OFFSET('Smelter Look-up'!$I$4,$V2276-4,0))</f>
        <v/>
      </c>
      <c r="K2276" s="240"/>
      <c r="L2276" s="240"/>
      <c r="M2276" s="240"/>
      <c r="N2276" s="240"/>
      <c r="O2276" s="240"/>
      <c r="P2276" s="239"/>
      <c r="Q2276" s="241"/>
      <c r="R2276" s="236" t="str">
        <f ca="1">IF(ISERROR($V2276),"",OFFSET('Smelter Look-up'!$C$4,$V2276-4,0)&amp;"")</f>
        <v/>
      </c>
      <c r="S2276" s="250" t="str">
        <f t="shared" ca="1" si="105"/>
        <v/>
      </c>
      <c r="T2276" s="250" t="str">
        <f ca="1">IF(B2276="","",IF(ISERROR(MATCH($J2276,SorP!$B$1:$B$6230,0)),"",INDIRECT("'SorP'!$A$"&amp;MATCH($J2276,SorP!$B$1:$B$6230,0))))</f>
        <v/>
      </c>
      <c r="U2276" s="280"/>
      <c r="V2276" s="281" t="e">
        <f>IF(C2276="",NA(),MATCH($B2276&amp;$C2276,'Smelter Look-up'!$J:$J,0))</f>
        <v>#N/A</v>
      </c>
      <c r="W2276" s="282"/>
      <c r="X2276" s="282">
        <f t="shared" ca="1" si="106"/>
        <v>0</v>
      </c>
      <c r="Y2276" s="282"/>
      <c r="Z2276" s="282"/>
      <c r="AB2276" s="284" t="str">
        <f t="shared" si="107"/>
        <v/>
      </c>
    </row>
    <row r="2277" spans="1:28" s="283" customFormat="1" ht="20.25">
      <c r="A2277" s="235"/>
      <c r="B2277" s="236" t="str">
        <f>IF(LEN(A2277)=0,"",INDEX('Smelter Look-up'!$A:$A,MATCH($A2277,'Smelter Look-up'!$E:$E,0)))</f>
        <v/>
      </c>
      <c r="C2277" s="242" t="str">
        <f>IF(LEN(A2277)=0,"",INDEX('Smelter Look-up'!$C:$C,MATCH($A2277,'Smelter Look-up'!$E:$E,0)))</f>
        <v/>
      </c>
      <c r="D2277" s="236"/>
      <c r="E2277" s="236" t="str">
        <f ca="1">IF(ISERROR($V2277),"",OFFSET('Smelter Look-up'!$D$4,$V2277-4,0)&amp;"")</f>
        <v/>
      </c>
      <c r="F2277" s="236" t="str">
        <f ca="1">IF(ISERROR($V2277),"",OFFSET('Smelter Look-up'!$E$4,$V2277-4,0))</f>
        <v/>
      </c>
      <c r="G2277" s="236" t="str">
        <f ca="1">IF(C2277=$X$4,"Enter smelter details", IF(ISERROR($V2277),"",OFFSET('Smelter Look-up'!$F$4,$V2277-4,0)))</f>
        <v/>
      </c>
      <c r="H2277" s="237" t="str">
        <f ca="1">IF(ISERROR($V2277),"",OFFSET('Smelter Look-up'!$G$4,$V2277-4,0))</f>
        <v/>
      </c>
      <c r="I2277" s="238" t="str">
        <f ca="1">IF(ISERROR($V2277),"",OFFSET('Smelter Look-up'!$H$4,$V2277-4,0))</f>
        <v/>
      </c>
      <c r="J2277" s="238" t="str">
        <f ca="1">IF(ISERROR($V2277),"",OFFSET('Smelter Look-up'!$I$4,$V2277-4,0))</f>
        <v/>
      </c>
      <c r="K2277" s="240"/>
      <c r="L2277" s="240"/>
      <c r="M2277" s="240"/>
      <c r="N2277" s="240"/>
      <c r="O2277" s="240"/>
      <c r="P2277" s="239"/>
      <c r="Q2277" s="241"/>
      <c r="R2277" s="236" t="str">
        <f ca="1">IF(ISERROR($V2277),"",OFFSET('Smelter Look-up'!$C$4,$V2277-4,0)&amp;"")</f>
        <v/>
      </c>
      <c r="S2277" s="250" t="str">
        <f t="shared" ca="1" si="105"/>
        <v/>
      </c>
      <c r="T2277" s="250" t="str">
        <f ca="1">IF(B2277="","",IF(ISERROR(MATCH($J2277,SorP!$B$1:$B$6230,0)),"",INDIRECT("'SorP'!$A$"&amp;MATCH($J2277,SorP!$B$1:$B$6230,0))))</f>
        <v/>
      </c>
      <c r="U2277" s="280"/>
      <c r="V2277" s="281" t="e">
        <f>IF(C2277="",NA(),MATCH($B2277&amp;$C2277,'Smelter Look-up'!$J:$J,0))</f>
        <v>#N/A</v>
      </c>
      <c r="W2277" s="282"/>
      <c r="X2277" s="282">
        <f t="shared" ca="1" si="106"/>
        <v>0</v>
      </c>
      <c r="Y2277" s="282"/>
      <c r="Z2277" s="282"/>
      <c r="AB2277" s="284" t="str">
        <f t="shared" si="107"/>
        <v/>
      </c>
    </row>
    <row r="2278" spans="1:28" s="283" customFormat="1" ht="20.25">
      <c r="A2278" s="235"/>
      <c r="B2278" s="236" t="str">
        <f>IF(LEN(A2278)=0,"",INDEX('Smelter Look-up'!$A:$A,MATCH($A2278,'Smelter Look-up'!$E:$E,0)))</f>
        <v/>
      </c>
      <c r="C2278" s="242" t="str">
        <f>IF(LEN(A2278)=0,"",INDEX('Smelter Look-up'!$C:$C,MATCH($A2278,'Smelter Look-up'!$E:$E,0)))</f>
        <v/>
      </c>
      <c r="D2278" s="236"/>
      <c r="E2278" s="236" t="str">
        <f ca="1">IF(ISERROR($V2278),"",OFFSET('Smelter Look-up'!$D$4,$V2278-4,0)&amp;"")</f>
        <v/>
      </c>
      <c r="F2278" s="236" t="str">
        <f ca="1">IF(ISERROR($V2278),"",OFFSET('Smelter Look-up'!$E$4,$V2278-4,0))</f>
        <v/>
      </c>
      <c r="G2278" s="236" t="str">
        <f ca="1">IF(C2278=$X$4,"Enter smelter details", IF(ISERROR($V2278),"",OFFSET('Smelter Look-up'!$F$4,$V2278-4,0)))</f>
        <v/>
      </c>
      <c r="H2278" s="237" t="str">
        <f ca="1">IF(ISERROR($V2278),"",OFFSET('Smelter Look-up'!$G$4,$V2278-4,0))</f>
        <v/>
      </c>
      <c r="I2278" s="238" t="str">
        <f ca="1">IF(ISERROR($V2278),"",OFFSET('Smelter Look-up'!$H$4,$V2278-4,0))</f>
        <v/>
      </c>
      <c r="J2278" s="238" t="str">
        <f ca="1">IF(ISERROR($V2278),"",OFFSET('Smelter Look-up'!$I$4,$V2278-4,0))</f>
        <v/>
      </c>
      <c r="K2278" s="240"/>
      <c r="L2278" s="240"/>
      <c r="M2278" s="240"/>
      <c r="N2278" s="240"/>
      <c r="O2278" s="240"/>
      <c r="P2278" s="239"/>
      <c r="Q2278" s="241"/>
      <c r="R2278" s="236" t="str">
        <f ca="1">IF(ISERROR($V2278),"",OFFSET('Smelter Look-up'!$C$4,$V2278-4,0)&amp;"")</f>
        <v/>
      </c>
      <c r="S2278" s="250" t="str">
        <f t="shared" ca="1" si="105"/>
        <v/>
      </c>
      <c r="T2278" s="250" t="str">
        <f ca="1">IF(B2278="","",IF(ISERROR(MATCH($J2278,SorP!$B$1:$B$6230,0)),"",INDIRECT("'SorP'!$A$"&amp;MATCH($J2278,SorP!$B$1:$B$6230,0))))</f>
        <v/>
      </c>
      <c r="U2278" s="280"/>
      <c r="V2278" s="281" t="e">
        <f>IF(C2278="",NA(),MATCH($B2278&amp;$C2278,'Smelter Look-up'!$J:$J,0))</f>
        <v>#N/A</v>
      </c>
      <c r="W2278" s="282"/>
      <c r="X2278" s="282">
        <f t="shared" ca="1" si="106"/>
        <v>0</v>
      </c>
      <c r="Y2278" s="282"/>
      <c r="Z2278" s="282"/>
      <c r="AB2278" s="284" t="str">
        <f t="shared" si="107"/>
        <v/>
      </c>
    </row>
    <row r="2279" spans="1:28" s="283" customFormat="1" ht="20.25">
      <c r="A2279" s="235"/>
      <c r="B2279" s="236" t="str">
        <f>IF(LEN(A2279)=0,"",INDEX('Smelter Look-up'!$A:$A,MATCH($A2279,'Smelter Look-up'!$E:$E,0)))</f>
        <v/>
      </c>
      <c r="C2279" s="242" t="str">
        <f>IF(LEN(A2279)=0,"",INDEX('Smelter Look-up'!$C:$C,MATCH($A2279,'Smelter Look-up'!$E:$E,0)))</f>
        <v/>
      </c>
      <c r="D2279" s="236"/>
      <c r="E2279" s="236" t="str">
        <f ca="1">IF(ISERROR($V2279),"",OFFSET('Smelter Look-up'!$D$4,$V2279-4,0)&amp;"")</f>
        <v/>
      </c>
      <c r="F2279" s="236" t="str">
        <f ca="1">IF(ISERROR($V2279),"",OFFSET('Smelter Look-up'!$E$4,$V2279-4,0))</f>
        <v/>
      </c>
      <c r="G2279" s="236" t="str">
        <f ca="1">IF(C2279=$X$4,"Enter smelter details", IF(ISERROR($V2279),"",OFFSET('Smelter Look-up'!$F$4,$V2279-4,0)))</f>
        <v/>
      </c>
      <c r="H2279" s="237" t="str">
        <f ca="1">IF(ISERROR($V2279),"",OFFSET('Smelter Look-up'!$G$4,$V2279-4,0))</f>
        <v/>
      </c>
      <c r="I2279" s="238" t="str">
        <f ca="1">IF(ISERROR($V2279),"",OFFSET('Smelter Look-up'!$H$4,$V2279-4,0))</f>
        <v/>
      </c>
      <c r="J2279" s="238" t="str">
        <f ca="1">IF(ISERROR($V2279),"",OFFSET('Smelter Look-up'!$I$4,$V2279-4,0))</f>
        <v/>
      </c>
      <c r="K2279" s="240"/>
      <c r="L2279" s="240"/>
      <c r="M2279" s="240"/>
      <c r="N2279" s="240"/>
      <c r="O2279" s="240"/>
      <c r="P2279" s="239"/>
      <c r="Q2279" s="241"/>
      <c r="R2279" s="236" t="str">
        <f ca="1">IF(ISERROR($V2279),"",OFFSET('Smelter Look-up'!$C$4,$V2279-4,0)&amp;"")</f>
        <v/>
      </c>
      <c r="S2279" s="250" t="str">
        <f t="shared" ca="1" si="105"/>
        <v/>
      </c>
      <c r="T2279" s="250" t="str">
        <f ca="1">IF(B2279="","",IF(ISERROR(MATCH($J2279,SorP!$B$1:$B$6230,0)),"",INDIRECT("'SorP'!$A$"&amp;MATCH($J2279,SorP!$B$1:$B$6230,0))))</f>
        <v/>
      </c>
      <c r="U2279" s="280"/>
      <c r="V2279" s="281" t="e">
        <f>IF(C2279="",NA(),MATCH($B2279&amp;$C2279,'Smelter Look-up'!$J:$J,0))</f>
        <v>#N/A</v>
      </c>
      <c r="W2279" s="282"/>
      <c r="X2279" s="282">
        <f t="shared" ca="1" si="106"/>
        <v>0</v>
      </c>
      <c r="Y2279" s="282"/>
      <c r="Z2279" s="282"/>
      <c r="AB2279" s="284" t="str">
        <f t="shared" si="107"/>
        <v/>
      </c>
    </row>
    <row r="2280" spans="1:28" s="283" customFormat="1" ht="20.25">
      <c r="A2280" s="235"/>
      <c r="B2280" s="236" t="str">
        <f>IF(LEN(A2280)=0,"",INDEX('Smelter Look-up'!$A:$A,MATCH($A2280,'Smelter Look-up'!$E:$E,0)))</f>
        <v/>
      </c>
      <c r="C2280" s="242" t="str">
        <f>IF(LEN(A2280)=0,"",INDEX('Smelter Look-up'!$C:$C,MATCH($A2280,'Smelter Look-up'!$E:$E,0)))</f>
        <v/>
      </c>
      <c r="D2280" s="236"/>
      <c r="E2280" s="236" t="str">
        <f ca="1">IF(ISERROR($V2280),"",OFFSET('Smelter Look-up'!$D$4,$V2280-4,0)&amp;"")</f>
        <v/>
      </c>
      <c r="F2280" s="236" t="str">
        <f ca="1">IF(ISERROR($V2280),"",OFFSET('Smelter Look-up'!$E$4,$V2280-4,0))</f>
        <v/>
      </c>
      <c r="G2280" s="236" t="str">
        <f ca="1">IF(C2280=$X$4,"Enter smelter details", IF(ISERROR($V2280),"",OFFSET('Smelter Look-up'!$F$4,$V2280-4,0)))</f>
        <v/>
      </c>
      <c r="H2280" s="237" t="str">
        <f ca="1">IF(ISERROR($V2280),"",OFFSET('Smelter Look-up'!$G$4,$V2280-4,0))</f>
        <v/>
      </c>
      <c r="I2280" s="238" t="str">
        <f ca="1">IF(ISERROR($V2280),"",OFFSET('Smelter Look-up'!$H$4,$V2280-4,0))</f>
        <v/>
      </c>
      <c r="J2280" s="238" t="str">
        <f ca="1">IF(ISERROR($V2280),"",OFFSET('Smelter Look-up'!$I$4,$V2280-4,0))</f>
        <v/>
      </c>
      <c r="K2280" s="240"/>
      <c r="L2280" s="240"/>
      <c r="M2280" s="240"/>
      <c r="N2280" s="240"/>
      <c r="O2280" s="240"/>
      <c r="P2280" s="239"/>
      <c r="Q2280" s="241"/>
      <c r="R2280" s="236" t="str">
        <f ca="1">IF(ISERROR($V2280),"",OFFSET('Smelter Look-up'!$C$4,$V2280-4,0)&amp;"")</f>
        <v/>
      </c>
      <c r="S2280" s="250" t="str">
        <f t="shared" ca="1" si="105"/>
        <v/>
      </c>
      <c r="T2280" s="250" t="str">
        <f ca="1">IF(B2280="","",IF(ISERROR(MATCH($J2280,SorP!$B$1:$B$6230,0)),"",INDIRECT("'SorP'!$A$"&amp;MATCH($J2280,SorP!$B$1:$B$6230,0))))</f>
        <v/>
      </c>
      <c r="U2280" s="280"/>
      <c r="V2280" s="281" t="e">
        <f>IF(C2280="",NA(),MATCH($B2280&amp;$C2280,'Smelter Look-up'!$J:$J,0))</f>
        <v>#N/A</v>
      </c>
      <c r="W2280" s="282"/>
      <c r="X2280" s="282">
        <f t="shared" ca="1" si="106"/>
        <v>0</v>
      </c>
      <c r="Y2280" s="282"/>
      <c r="Z2280" s="282"/>
      <c r="AB2280" s="284" t="str">
        <f t="shared" si="107"/>
        <v/>
      </c>
    </row>
    <row r="2281" spans="1:28" s="283" customFormat="1" ht="20.25">
      <c r="A2281" s="235"/>
      <c r="B2281" s="236" t="str">
        <f>IF(LEN(A2281)=0,"",INDEX('Smelter Look-up'!$A:$A,MATCH($A2281,'Smelter Look-up'!$E:$E,0)))</f>
        <v/>
      </c>
      <c r="C2281" s="242" t="str">
        <f>IF(LEN(A2281)=0,"",INDEX('Smelter Look-up'!$C:$C,MATCH($A2281,'Smelter Look-up'!$E:$E,0)))</f>
        <v/>
      </c>
      <c r="D2281" s="236"/>
      <c r="E2281" s="236" t="str">
        <f ca="1">IF(ISERROR($V2281),"",OFFSET('Smelter Look-up'!$D$4,$V2281-4,0)&amp;"")</f>
        <v/>
      </c>
      <c r="F2281" s="236" t="str">
        <f ca="1">IF(ISERROR($V2281),"",OFFSET('Smelter Look-up'!$E$4,$V2281-4,0))</f>
        <v/>
      </c>
      <c r="G2281" s="236" t="str">
        <f ca="1">IF(C2281=$X$4,"Enter smelter details", IF(ISERROR($V2281),"",OFFSET('Smelter Look-up'!$F$4,$V2281-4,0)))</f>
        <v/>
      </c>
      <c r="H2281" s="237" t="str">
        <f ca="1">IF(ISERROR($V2281),"",OFFSET('Smelter Look-up'!$G$4,$V2281-4,0))</f>
        <v/>
      </c>
      <c r="I2281" s="238" t="str">
        <f ca="1">IF(ISERROR($V2281),"",OFFSET('Smelter Look-up'!$H$4,$V2281-4,0))</f>
        <v/>
      </c>
      <c r="J2281" s="238" t="str">
        <f ca="1">IF(ISERROR($V2281),"",OFFSET('Smelter Look-up'!$I$4,$V2281-4,0))</f>
        <v/>
      </c>
      <c r="K2281" s="240"/>
      <c r="L2281" s="240"/>
      <c r="M2281" s="240"/>
      <c r="N2281" s="240"/>
      <c r="O2281" s="240"/>
      <c r="P2281" s="239"/>
      <c r="Q2281" s="241"/>
      <c r="R2281" s="236" t="str">
        <f ca="1">IF(ISERROR($V2281),"",OFFSET('Smelter Look-up'!$C$4,$V2281-4,0)&amp;"")</f>
        <v/>
      </c>
      <c r="S2281" s="250" t="str">
        <f t="shared" ca="1" si="105"/>
        <v/>
      </c>
      <c r="T2281" s="250" t="str">
        <f ca="1">IF(B2281="","",IF(ISERROR(MATCH($J2281,SorP!$B$1:$B$6230,0)),"",INDIRECT("'SorP'!$A$"&amp;MATCH($J2281,SorP!$B$1:$B$6230,0))))</f>
        <v/>
      </c>
      <c r="U2281" s="280"/>
      <c r="V2281" s="281" t="e">
        <f>IF(C2281="",NA(),MATCH($B2281&amp;$C2281,'Smelter Look-up'!$J:$J,0))</f>
        <v>#N/A</v>
      </c>
      <c r="W2281" s="282"/>
      <c r="X2281" s="282">
        <f t="shared" ca="1" si="106"/>
        <v>0</v>
      </c>
      <c r="Y2281" s="282"/>
      <c r="Z2281" s="282"/>
      <c r="AB2281" s="284" t="str">
        <f t="shared" si="107"/>
        <v/>
      </c>
    </row>
    <row r="2282" spans="1:28" s="283" customFormat="1" ht="20.25">
      <c r="A2282" s="235"/>
      <c r="B2282" s="236" t="str">
        <f>IF(LEN(A2282)=0,"",INDEX('Smelter Look-up'!$A:$A,MATCH($A2282,'Smelter Look-up'!$E:$E,0)))</f>
        <v/>
      </c>
      <c r="C2282" s="242" t="str">
        <f>IF(LEN(A2282)=0,"",INDEX('Smelter Look-up'!$C:$C,MATCH($A2282,'Smelter Look-up'!$E:$E,0)))</f>
        <v/>
      </c>
      <c r="D2282" s="236"/>
      <c r="E2282" s="236" t="str">
        <f ca="1">IF(ISERROR($V2282),"",OFFSET('Smelter Look-up'!$D$4,$V2282-4,0)&amp;"")</f>
        <v/>
      </c>
      <c r="F2282" s="236" t="str">
        <f ca="1">IF(ISERROR($V2282),"",OFFSET('Smelter Look-up'!$E$4,$V2282-4,0))</f>
        <v/>
      </c>
      <c r="G2282" s="236" t="str">
        <f ca="1">IF(C2282=$X$4,"Enter smelter details", IF(ISERROR($V2282),"",OFFSET('Smelter Look-up'!$F$4,$V2282-4,0)))</f>
        <v/>
      </c>
      <c r="H2282" s="237" t="str">
        <f ca="1">IF(ISERROR($V2282),"",OFFSET('Smelter Look-up'!$G$4,$V2282-4,0))</f>
        <v/>
      </c>
      <c r="I2282" s="238" t="str">
        <f ca="1">IF(ISERROR($V2282),"",OFFSET('Smelter Look-up'!$H$4,$V2282-4,0))</f>
        <v/>
      </c>
      <c r="J2282" s="238" t="str">
        <f ca="1">IF(ISERROR($V2282),"",OFFSET('Smelter Look-up'!$I$4,$V2282-4,0))</f>
        <v/>
      </c>
      <c r="K2282" s="240"/>
      <c r="L2282" s="240"/>
      <c r="M2282" s="240"/>
      <c r="N2282" s="240"/>
      <c r="O2282" s="240"/>
      <c r="P2282" s="239"/>
      <c r="Q2282" s="241"/>
      <c r="R2282" s="236" t="str">
        <f ca="1">IF(ISERROR($V2282),"",OFFSET('Smelter Look-up'!$C$4,$V2282-4,0)&amp;"")</f>
        <v/>
      </c>
      <c r="S2282" s="250" t="str">
        <f t="shared" ca="1" si="105"/>
        <v/>
      </c>
      <c r="T2282" s="250" t="str">
        <f ca="1">IF(B2282="","",IF(ISERROR(MATCH($J2282,SorP!$B$1:$B$6230,0)),"",INDIRECT("'SorP'!$A$"&amp;MATCH($J2282,SorP!$B$1:$B$6230,0))))</f>
        <v/>
      </c>
      <c r="U2282" s="280"/>
      <c r="V2282" s="281" t="e">
        <f>IF(C2282="",NA(),MATCH($B2282&amp;$C2282,'Smelter Look-up'!$J:$J,0))</f>
        <v>#N/A</v>
      </c>
      <c r="W2282" s="282"/>
      <c r="X2282" s="282">
        <f t="shared" ca="1" si="106"/>
        <v>0</v>
      </c>
      <c r="Y2282" s="282"/>
      <c r="Z2282" s="282"/>
      <c r="AB2282" s="284" t="str">
        <f t="shared" si="107"/>
        <v/>
      </c>
    </row>
    <row r="2283" spans="1:28" s="283" customFormat="1" ht="20.25">
      <c r="A2283" s="235"/>
      <c r="B2283" s="236" t="str">
        <f>IF(LEN(A2283)=0,"",INDEX('Smelter Look-up'!$A:$A,MATCH($A2283,'Smelter Look-up'!$E:$E,0)))</f>
        <v/>
      </c>
      <c r="C2283" s="242" t="str">
        <f>IF(LEN(A2283)=0,"",INDEX('Smelter Look-up'!$C:$C,MATCH($A2283,'Smelter Look-up'!$E:$E,0)))</f>
        <v/>
      </c>
      <c r="D2283" s="236"/>
      <c r="E2283" s="236" t="str">
        <f ca="1">IF(ISERROR($V2283),"",OFFSET('Smelter Look-up'!$D$4,$V2283-4,0)&amp;"")</f>
        <v/>
      </c>
      <c r="F2283" s="236" t="str">
        <f ca="1">IF(ISERROR($V2283),"",OFFSET('Smelter Look-up'!$E$4,$V2283-4,0))</f>
        <v/>
      </c>
      <c r="G2283" s="236" t="str">
        <f ca="1">IF(C2283=$X$4,"Enter smelter details", IF(ISERROR($V2283),"",OFFSET('Smelter Look-up'!$F$4,$V2283-4,0)))</f>
        <v/>
      </c>
      <c r="H2283" s="237" t="str">
        <f ca="1">IF(ISERROR($V2283),"",OFFSET('Smelter Look-up'!$G$4,$V2283-4,0))</f>
        <v/>
      </c>
      <c r="I2283" s="238" t="str">
        <f ca="1">IF(ISERROR($V2283),"",OFFSET('Smelter Look-up'!$H$4,$V2283-4,0))</f>
        <v/>
      </c>
      <c r="J2283" s="238" t="str">
        <f ca="1">IF(ISERROR($V2283),"",OFFSET('Smelter Look-up'!$I$4,$V2283-4,0))</f>
        <v/>
      </c>
      <c r="K2283" s="240"/>
      <c r="L2283" s="240"/>
      <c r="M2283" s="240"/>
      <c r="N2283" s="240"/>
      <c r="O2283" s="240"/>
      <c r="P2283" s="239"/>
      <c r="Q2283" s="241"/>
      <c r="R2283" s="236" t="str">
        <f ca="1">IF(ISERROR($V2283),"",OFFSET('Smelter Look-up'!$C$4,$V2283-4,0)&amp;"")</f>
        <v/>
      </c>
      <c r="S2283" s="250" t="str">
        <f t="shared" ca="1" si="105"/>
        <v/>
      </c>
      <c r="T2283" s="250" t="str">
        <f ca="1">IF(B2283="","",IF(ISERROR(MATCH($J2283,SorP!$B$1:$B$6230,0)),"",INDIRECT("'SorP'!$A$"&amp;MATCH($J2283,SorP!$B$1:$B$6230,0))))</f>
        <v/>
      </c>
      <c r="U2283" s="280"/>
      <c r="V2283" s="281" t="e">
        <f>IF(C2283="",NA(),MATCH($B2283&amp;$C2283,'Smelter Look-up'!$J:$J,0))</f>
        <v>#N/A</v>
      </c>
      <c r="W2283" s="282"/>
      <c r="X2283" s="282">
        <f t="shared" ca="1" si="106"/>
        <v>0</v>
      </c>
      <c r="Y2283" s="282"/>
      <c r="Z2283" s="282"/>
      <c r="AB2283" s="284" t="str">
        <f t="shared" si="107"/>
        <v/>
      </c>
    </row>
    <row r="2284" spans="1:28" s="283" customFormat="1" ht="20.25">
      <c r="A2284" s="235"/>
      <c r="B2284" s="236" t="str">
        <f>IF(LEN(A2284)=0,"",INDEX('Smelter Look-up'!$A:$A,MATCH($A2284,'Smelter Look-up'!$E:$E,0)))</f>
        <v/>
      </c>
      <c r="C2284" s="242" t="str">
        <f>IF(LEN(A2284)=0,"",INDEX('Smelter Look-up'!$C:$C,MATCH($A2284,'Smelter Look-up'!$E:$E,0)))</f>
        <v/>
      </c>
      <c r="D2284" s="236"/>
      <c r="E2284" s="236" t="str">
        <f ca="1">IF(ISERROR($V2284),"",OFFSET('Smelter Look-up'!$D$4,$V2284-4,0)&amp;"")</f>
        <v/>
      </c>
      <c r="F2284" s="236" t="str">
        <f ca="1">IF(ISERROR($V2284),"",OFFSET('Smelter Look-up'!$E$4,$V2284-4,0))</f>
        <v/>
      </c>
      <c r="G2284" s="236" t="str">
        <f ca="1">IF(C2284=$X$4,"Enter smelter details", IF(ISERROR($V2284),"",OFFSET('Smelter Look-up'!$F$4,$V2284-4,0)))</f>
        <v/>
      </c>
      <c r="H2284" s="237" t="str">
        <f ca="1">IF(ISERROR($V2284),"",OFFSET('Smelter Look-up'!$G$4,$V2284-4,0))</f>
        <v/>
      </c>
      <c r="I2284" s="238" t="str">
        <f ca="1">IF(ISERROR($V2284),"",OFFSET('Smelter Look-up'!$H$4,$V2284-4,0))</f>
        <v/>
      </c>
      <c r="J2284" s="238" t="str">
        <f ca="1">IF(ISERROR($V2284),"",OFFSET('Smelter Look-up'!$I$4,$V2284-4,0))</f>
        <v/>
      </c>
      <c r="K2284" s="240"/>
      <c r="L2284" s="240"/>
      <c r="M2284" s="240"/>
      <c r="N2284" s="240"/>
      <c r="O2284" s="240"/>
      <c r="P2284" s="239"/>
      <c r="Q2284" s="241"/>
      <c r="R2284" s="236" t="str">
        <f ca="1">IF(ISERROR($V2284),"",OFFSET('Smelter Look-up'!$C$4,$V2284-4,0)&amp;"")</f>
        <v/>
      </c>
      <c r="S2284" s="250" t="str">
        <f t="shared" ca="1" si="105"/>
        <v/>
      </c>
      <c r="T2284" s="250" t="str">
        <f ca="1">IF(B2284="","",IF(ISERROR(MATCH($J2284,SorP!$B$1:$B$6230,0)),"",INDIRECT("'SorP'!$A$"&amp;MATCH($J2284,SorP!$B$1:$B$6230,0))))</f>
        <v/>
      </c>
      <c r="U2284" s="280"/>
      <c r="V2284" s="281" t="e">
        <f>IF(C2284="",NA(),MATCH($B2284&amp;$C2284,'Smelter Look-up'!$J:$J,0))</f>
        <v>#N/A</v>
      </c>
      <c r="W2284" s="282"/>
      <c r="X2284" s="282">
        <f t="shared" ca="1" si="106"/>
        <v>0</v>
      </c>
      <c r="Y2284" s="282"/>
      <c r="Z2284" s="282"/>
      <c r="AB2284" s="284" t="str">
        <f t="shared" si="107"/>
        <v/>
      </c>
    </row>
    <row r="2285" spans="1:28" s="283" customFormat="1" ht="20.25">
      <c r="A2285" s="235"/>
      <c r="B2285" s="236" t="str">
        <f>IF(LEN(A2285)=0,"",INDEX('Smelter Look-up'!$A:$A,MATCH($A2285,'Smelter Look-up'!$E:$E,0)))</f>
        <v/>
      </c>
      <c r="C2285" s="242" t="str">
        <f>IF(LEN(A2285)=0,"",INDEX('Smelter Look-up'!$C:$C,MATCH($A2285,'Smelter Look-up'!$E:$E,0)))</f>
        <v/>
      </c>
      <c r="D2285" s="236"/>
      <c r="E2285" s="236" t="str">
        <f ca="1">IF(ISERROR($V2285),"",OFFSET('Smelter Look-up'!$D$4,$V2285-4,0)&amp;"")</f>
        <v/>
      </c>
      <c r="F2285" s="236" t="str">
        <f ca="1">IF(ISERROR($V2285),"",OFFSET('Smelter Look-up'!$E$4,$V2285-4,0))</f>
        <v/>
      </c>
      <c r="G2285" s="236" t="str">
        <f ca="1">IF(C2285=$X$4,"Enter smelter details", IF(ISERROR($V2285),"",OFFSET('Smelter Look-up'!$F$4,$V2285-4,0)))</f>
        <v/>
      </c>
      <c r="H2285" s="237" t="str">
        <f ca="1">IF(ISERROR($V2285),"",OFFSET('Smelter Look-up'!$G$4,$V2285-4,0))</f>
        <v/>
      </c>
      <c r="I2285" s="238" t="str">
        <f ca="1">IF(ISERROR($V2285),"",OFFSET('Smelter Look-up'!$H$4,$V2285-4,0))</f>
        <v/>
      </c>
      <c r="J2285" s="238" t="str">
        <f ca="1">IF(ISERROR($V2285),"",OFFSET('Smelter Look-up'!$I$4,$V2285-4,0))</f>
        <v/>
      </c>
      <c r="K2285" s="240"/>
      <c r="L2285" s="240"/>
      <c r="M2285" s="240"/>
      <c r="N2285" s="240"/>
      <c r="O2285" s="240"/>
      <c r="P2285" s="239"/>
      <c r="Q2285" s="241"/>
      <c r="R2285" s="236" t="str">
        <f ca="1">IF(ISERROR($V2285),"",OFFSET('Smelter Look-up'!$C$4,$V2285-4,0)&amp;"")</f>
        <v/>
      </c>
      <c r="S2285" s="250" t="str">
        <f t="shared" ca="1" si="105"/>
        <v/>
      </c>
      <c r="T2285" s="250" t="str">
        <f ca="1">IF(B2285="","",IF(ISERROR(MATCH($J2285,SorP!$B$1:$B$6230,0)),"",INDIRECT("'SorP'!$A$"&amp;MATCH($J2285,SorP!$B$1:$B$6230,0))))</f>
        <v/>
      </c>
      <c r="U2285" s="280"/>
      <c r="V2285" s="281" t="e">
        <f>IF(C2285="",NA(),MATCH($B2285&amp;$C2285,'Smelter Look-up'!$J:$J,0))</f>
        <v>#N/A</v>
      </c>
      <c r="W2285" s="282"/>
      <c r="X2285" s="282">
        <f t="shared" ca="1" si="106"/>
        <v>0</v>
      </c>
      <c r="Y2285" s="282"/>
      <c r="Z2285" s="282"/>
      <c r="AB2285" s="284" t="str">
        <f t="shared" si="107"/>
        <v/>
      </c>
    </row>
    <row r="2286" spans="1:28" s="283" customFormat="1" ht="20.25">
      <c r="A2286" s="235"/>
      <c r="B2286" s="236" t="str">
        <f>IF(LEN(A2286)=0,"",INDEX('Smelter Look-up'!$A:$A,MATCH($A2286,'Smelter Look-up'!$E:$E,0)))</f>
        <v/>
      </c>
      <c r="C2286" s="242" t="str">
        <f>IF(LEN(A2286)=0,"",INDEX('Smelter Look-up'!$C:$C,MATCH($A2286,'Smelter Look-up'!$E:$E,0)))</f>
        <v/>
      </c>
      <c r="D2286" s="236"/>
      <c r="E2286" s="236" t="str">
        <f ca="1">IF(ISERROR($V2286),"",OFFSET('Smelter Look-up'!$D$4,$V2286-4,0)&amp;"")</f>
        <v/>
      </c>
      <c r="F2286" s="236" t="str">
        <f ca="1">IF(ISERROR($V2286),"",OFFSET('Smelter Look-up'!$E$4,$V2286-4,0))</f>
        <v/>
      </c>
      <c r="G2286" s="236" t="str">
        <f ca="1">IF(C2286=$X$4,"Enter smelter details", IF(ISERROR($V2286),"",OFFSET('Smelter Look-up'!$F$4,$V2286-4,0)))</f>
        <v/>
      </c>
      <c r="H2286" s="237" t="str">
        <f ca="1">IF(ISERROR($V2286),"",OFFSET('Smelter Look-up'!$G$4,$V2286-4,0))</f>
        <v/>
      </c>
      <c r="I2286" s="238" t="str">
        <f ca="1">IF(ISERROR($V2286),"",OFFSET('Smelter Look-up'!$H$4,$V2286-4,0))</f>
        <v/>
      </c>
      <c r="J2286" s="238" t="str">
        <f ca="1">IF(ISERROR($V2286),"",OFFSET('Smelter Look-up'!$I$4,$V2286-4,0))</f>
        <v/>
      </c>
      <c r="K2286" s="240"/>
      <c r="L2286" s="240"/>
      <c r="M2286" s="240"/>
      <c r="N2286" s="240"/>
      <c r="O2286" s="240"/>
      <c r="P2286" s="239"/>
      <c r="Q2286" s="241"/>
      <c r="R2286" s="236" t="str">
        <f ca="1">IF(ISERROR($V2286),"",OFFSET('Smelter Look-up'!$C$4,$V2286-4,0)&amp;"")</f>
        <v/>
      </c>
      <c r="S2286" s="250" t="str">
        <f t="shared" ca="1" si="105"/>
        <v/>
      </c>
      <c r="T2286" s="250" t="str">
        <f ca="1">IF(B2286="","",IF(ISERROR(MATCH($J2286,SorP!$B$1:$B$6230,0)),"",INDIRECT("'SorP'!$A$"&amp;MATCH($J2286,SorP!$B$1:$B$6230,0))))</f>
        <v/>
      </c>
      <c r="U2286" s="280"/>
      <c r="V2286" s="281" t="e">
        <f>IF(C2286="",NA(),MATCH($B2286&amp;$C2286,'Smelter Look-up'!$J:$J,0))</f>
        <v>#N/A</v>
      </c>
      <c r="W2286" s="282"/>
      <c r="X2286" s="282">
        <f t="shared" ca="1" si="106"/>
        <v>0</v>
      </c>
      <c r="Y2286" s="282"/>
      <c r="Z2286" s="282"/>
      <c r="AB2286" s="284" t="str">
        <f t="shared" si="107"/>
        <v/>
      </c>
    </row>
    <row r="2287" spans="1:28" s="283" customFormat="1" ht="20.25">
      <c r="A2287" s="235"/>
      <c r="B2287" s="236" t="str">
        <f>IF(LEN(A2287)=0,"",INDEX('Smelter Look-up'!$A:$A,MATCH($A2287,'Smelter Look-up'!$E:$E,0)))</f>
        <v/>
      </c>
      <c r="C2287" s="242" t="str">
        <f>IF(LEN(A2287)=0,"",INDEX('Smelter Look-up'!$C:$C,MATCH($A2287,'Smelter Look-up'!$E:$E,0)))</f>
        <v/>
      </c>
      <c r="D2287" s="236"/>
      <c r="E2287" s="236" t="str">
        <f ca="1">IF(ISERROR($V2287),"",OFFSET('Smelter Look-up'!$D$4,$V2287-4,0)&amp;"")</f>
        <v/>
      </c>
      <c r="F2287" s="236" t="str">
        <f ca="1">IF(ISERROR($V2287),"",OFFSET('Smelter Look-up'!$E$4,$V2287-4,0))</f>
        <v/>
      </c>
      <c r="G2287" s="236" t="str">
        <f ca="1">IF(C2287=$X$4,"Enter smelter details", IF(ISERROR($V2287),"",OFFSET('Smelter Look-up'!$F$4,$V2287-4,0)))</f>
        <v/>
      </c>
      <c r="H2287" s="237" t="str">
        <f ca="1">IF(ISERROR($V2287),"",OFFSET('Smelter Look-up'!$G$4,$V2287-4,0))</f>
        <v/>
      </c>
      <c r="I2287" s="238" t="str">
        <f ca="1">IF(ISERROR($V2287),"",OFFSET('Smelter Look-up'!$H$4,$V2287-4,0))</f>
        <v/>
      </c>
      <c r="J2287" s="238" t="str">
        <f ca="1">IF(ISERROR($V2287),"",OFFSET('Smelter Look-up'!$I$4,$V2287-4,0))</f>
        <v/>
      </c>
      <c r="K2287" s="240"/>
      <c r="L2287" s="240"/>
      <c r="M2287" s="240"/>
      <c r="N2287" s="240"/>
      <c r="O2287" s="240"/>
      <c r="P2287" s="239"/>
      <c r="Q2287" s="241"/>
      <c r="R2287" s="236" t="str">
        <f ca="1">IF(ISERROR($V2287),"",OFFSET('Smelter Look-up'!$C$4,$V2287-4,0)&amp;"")</f>
        <v/>
      </c>
      <c r="S2287" s="250" t="str">
        <f t="shared" ca="1" si="105"/>
        <v/>
      </c>
      <c r="T2287" s="250" t="str">
        <f ca="1">IF(B2287="","",IF(ISERROR(MATCH($J2287,SorP!$B$1:$B$6230,0)),"",INDIRECT("'SorP'!$A$"&amp;MATCH($J2287,SorP!$B$1:$B$6230,0))))</f>
        <v/>
      </c>
      <c r="U2287" s="280"/>
      <c r="V2287" s="281" t="e">
        <f>IF(C2287="",NA(),MATCH($B2287&amp;$C2287,'Smelter Look-up'!$J:$J,0))</f>
        <v>#N/A</v>
      </c>
      <c r="W2287" s="282"/>
      <c r="X2287" s="282">
        <f t="shared" ca="1" si="106"/>
        <v>0</v>
      </c>
      <c r="Y2287" s="282"/>
      <c r="Z2287" s="282"/>
      <c r="AB2287" s="284" t="str">
        <f t="shared" si="107"/>
        <v/>
      </c>
    </row>
    <row r="2288" spans="1:28" s="283" customFormat="1" ht="20.25">
      <c r="A2288" s="235"/>
      <c r="B2288" s="236" t="str">
        <f>IF(LEN(A2288)=0,"",INDEX('Smelter Look-up'!$A:$A,MATCH($A2288,'Smelter Look-up'!$E:$E,0)))</f>
        <v/>
      </c>
      <c r="C2288" s="242" t="str">
        <f>IF(LEN(A2288)=0,"",INDEX('Smelter Look-up'!$C:$C,MATCH($A2288,'Smelter Look-up'!$E:$E,0)))</f>
        <v/>
      </c>
      <c r="D2288" s="236"/>
      <c r="E2288" s="236" t="str">
        <f ca="1">IF(ISERROR($V2288),"",OFFSET('Smelter Look-up'!$D$4,$V2288-4,0)&amp;"")</f>
        <v/>
      </c>
      <c r="F2288" s="236" t="str">
        <f ca="1">IF(ISERROR($V2288),"",OFFSET('Smelter Look-up'!$E$4,$V2288-4,0))</f>
        <v/>
      </c>
      <c r="G2288" s="236" t="str">
        <f ca="1">IF(C2288=$X$4,"Enter smelter details", IF(ISERROR($V2288),"",OFFSET('Smelter Look-up'!$F$4,$V2288-4,0)))</f>
        <v/>
      </c>
      <c r="H2288" s="237" t="str">
        <f ca="1">IF(ISERROR($V2288),"",OFFSET('Smelter Look-up'!$G$4,$V2288-4,0))</f>
        <v/>
      </c>
      <c r="I2288" s="238" t="str">
        <f ca="1">IF(ISERROR($V2288),"",OFFSET('Smelter Look-up'!$H$4,$V2288-4,0))</f>
        <v/>
      </c>
      <c r="J2288" s="238" t="str">
        <f ca="1">IF(ISERROR($V2288),"",OFFSET('Smelter Look-up'!$I$4,$V2288-4,0))</f>
        <v/>
      </c>
      <c r="K2288" s="240"/>
      <c r="L2288" s="240"/>
      <c r="M2288" s="240"/>
      <c r="N2288" s="240"/>
      <c r="O2288" s="240"/>
      <c r="P2288" s="239"/>
      <c r="Q2288" s="241"/>
      <c r="R2288" s="236" t="str">
        <f ca="1">IF(ISERROR($V2288),"",OFFSET('Smelter Look-up'!$C$4,$V2288-4,0)&amp;"")</f>
        <v/>
      </c>
      <c r="S2288" s="250" t="str">
        <f t="shared" ca="1" si="105"/>
        <v/>
      </c>
      <c r="T2288" s="250" t="str">
        <f ca="1">IF(B2288="","",IF(ISERROR(MATCH($J2288,SorP!$B$1:$B$6230,0)),"",INDIRECT("'SorP'!$A$"&amp;MATCH($J2288,SorP!$B$1:$B$6230,0))))</f>
        <v/>
      </c>
      <c r="U2288" s="280"/>
      <c r="V2288" s="281" t="e">
        <f>IF(C2288="",NA(),MATCH($B2288&amp;$C2288,'Smelter Look-up'!$J:$J,0))</f>
        <v>#N/A</v>
      </c>
      <c r="W2288" s="282"/>
      <c r="X2288" s="282">
        <f t="shared" ca="1" si="106"/>
        <v>0</v>
      </c>
      <c r="Y2288" s="282"/>
      <c r="Z2288" s="282"/>
      <c r="AB2288" s="284" t="str">
        <f t="shared" si="107"/>
        <v/>
      </c>
    </row>
    <row r="2289" spans="1:28" s="283" customFormat="1" ht="20.25">
      <c r="A2289" s="235"/>
      <c r="B2289" s="236" t="str">
        <f>IF(LEN(A2289)=0,"",INDEX('Smelter Look-up'!$A:$A,MATCH($A2289,'Smelter Look-up'!$E:$E,0)))</f>
        <v/>
      </c>
      <c r="C2289" s="242" t="str">
        <f>IF(LEN(A2289)=0,"",INDEX('Smelter Look-up'!$C:$C,MATCH($A2289,'Smelter Look-up'!$E:$E,0)))</f>
        <v/>
      </c>
      <c r="D2289" s="236"/>
      <c r="E2289" s="236" t="str">
        <f ca="1">IF(ISERROR($V2289),"",OFFSET('Smelter Look-up'!$D$4,$V2289-4,0)&amp;"")</f>
        <v/>
      </c>
      <c r="F2289" s="236" t="str">
        <f ca="1">IF(ISERROR($V2289),"",OFFSET('Smelter Look-up'!$E$4,$V2289-4,0))</f>
        <v/>
      </c>
      <c r="G2289" s="236" t="str">
        <f ca="1">IF(C2289=$X$4,"Enter smelter details", IF(ISERROR($V2289),"",OFFSET('Smelter Look-up'!$F$4,$V2289-4,0)))</f>
        <v/>
      </c>
      <c r="H2289" s="237" t="str">
        <f ca="1">IF(ISERROR($V2289),"",OFFSET('Smelter Look-up'!$G$4,$V2289-4,0))</f>
        <v/>
      </c>
      <c r="I2289" s="238" t="str">
        <f ca="1">IF(ISERROR($V2289),"",OFFSET('Smelter Look-up'!$H$4,$V2289-4,0))</f>
        <v/>
      </c>
      <c r="J2289" s="238" t="str">
        <f ca="1">IF(ISERROR($V2289),"",OFFSET('Smelter Look-up'!$I$4,$V2289-4,0))</f>
        <v/>
      </c>
      <c r="K2289" s="240"/>
      <c r="L2289" s="240"/>
      <c r="M2289" s="240"/>
      <c r="N2289" s="240"/>
      <c r="O2289" s="240"/>
      <c r="P2289" s="239"/>
      <c r="Q2289" s="241"/>
      <c r="R2289" s="236" t="str">
        <f ca="1">IF(ISERROR($V2289),"",OFFSET('Smelter Look-up'!$C$4,$V2289-4,0)&amp;"")</f>
        <v/>
      </c>
      <c r="S2289" s="250" t="str">
        <f t="shared" ca="1" si="105"/>
        <v/>
      </c>
      <c r="T2289" s="250" t="str">
        <f ca="1">IF(B2289="","",IF(ISERROR(MATCH($J2289,SorP!$B$1:$B$6230,0)),"",INDIRECT("'SorP'!$A$"&amp;MATCH($J2289,SorP!$B$1:$B$6230,0))))</f>
        <v/>
      </c>
      <c r="U2289" s="280"/>
      <c r="V2289" s="281" t="e">
        <f>IF(C2289="",NA(),MATCH($B2289&amp;$C2289,'Smelter Look-up'!$J:$J,0))</f>
        <v>#N/A</v>
      </c>
      <c r="W2289" s="282"/>
      <c r="X2289" s="282">
        <f t="shared" ca="1" si="106"/>
        <v>0</v>
      </c>
      <c r="Y2289" s="282"/>
      <c r="Z2289" s="282"/>
      <c r="AB2289" s="284" t="str">
        <f t="shared" si="107"/>
        <v/>
      </c>
    </row>
    <row r="2290" spans="1:28" s="283" customFormat="1" ht="20.25">
      <c r="A2290" s="235"/>
      <c r="B2290" s="236" t="str">
        <f>IF(LEN(A2290)=0,"",INDEX('Smelter Look-up'!$A:$A,MATCH($A2290,'Smelter Look-up'!$E:$E,0)))</f>
        <v/>
      </c>
      <c r="C2290" s="242" t="str">
        <f>IF(LEN(A2290)=0,"",INDEX('Smelter Look-up'!$C:$C,MATCH($A2290,'Smelter Look-up'!$E:$E,0)))</f>
        <v/>
      </c>
      <c r="D2290" s="236"/>
      <c r="E2290" s="236" t="str">
        <f ca="1">IF(ISERROR($V2290),"",OFFSET('Smelter Look-up'!$D$4,$V2290-4,0)&amp;"")</f>
        <v/>
      </c>
      <c r="F2290" s="236" t="str">
        <f ca="1">IF(ISERROR($V2290),"",OFFSET('Smelter Look-up'!$E$4,$V2290-4,0))</f>
        <v/>
      </c>
      <c r="G2290" s="236" t="str">
        <f ca="1">IF(C2290=$X$4,"Enter smelter details", IF(ISERROR($V2290),"",OFFSET('Smelter Look-up'!$F$4,$V2290-4,0)))</f>
        <v/>
      </c>
      <c r="H2290" s="237" t="str">
        <f ca="1">IF(ISERROR($V2290),"",OFFSET('Smelter Look-up'!$G$4,$V2290-4,0))</f>
        <v/>
      </c>
      <c r="I2290" s="238" t="str">
        <f ca="1">IF(ISERROR($V2290),"",OFFSET('Smelter Look-up'!$H$4,$V2290-4,0))</f>
        <v/>
      </c>
      <c r="J2290" s="238" t="str">
        <f ca="1">IF(ISERROR($V2290),"",OFFSET('Smelter Look-up'!$I$4,$V2290-4,0))</f>
        <v/>
      </c>
      <c r="K2290" s="240"/>
      <c r="L2290" s="240"/>
      <c r="M2290" s="240"/>
      <c r="N2290" s="240"/>
      <c r="O2290" s="240"/>
      <c r="P2290" s="239"/>
      <c r="Q2290" s="241"/>
      <c r="R2290" s="236" t="str">
        <f ca="1">IF(ISERROR($V2290),"",OFFSET('Smelter Look-up'!$C$4,$V2290-4,0)&amp;"")</f>
        <v/>
      </c>
      <c r="S2290" s="250" t="str">
        <f t="shared" ca="1" si="105"/>
        <v/>
      </c>
      <c r="T2290" s="250" t="str">
        <f ca="1">IF(B2290="","",IF(ISERROR(MATCH($J2290,SorP!$B$1:$B$6230,0)),"",INDIRECT("'SorP'!$A$"&amp;MATCH($J2290,SorP!$B$1:$B$6230,0))))</f>
        <v/>
      </c>
      <c r="U2290" s="280"/>
      <c r="V2290" s="281" t="e">
        <f>IF(C2290="",NA(),MATCH($B2290&amp;$C2290,'Smelter Look-up'!$J:$J,0))</f>
        <v>#N/A</v>
      </c>
      <c r="W2290" s="282"/>
      <c r="X2290" s="282">
        <f t="shared" ca="1" si="106"/>
        <v>0</v>
      </c>
      <c r="Y2290" s="282"/>
      <c r="Z2290" s="282"/>
      <c r="AB2290" s="284" t="str">
        <f t="shared" si="107"/>
        <v/>
      </c>
    </row>
    <row r="2291" spans="1:28" s="283" customFormat="1" ht="20.25">
      <c r="A2291" s="235"/>
      <c r="B2291" s="236" t="str">
        <f>IF(LEN(A2291)=0,"",INDEX('Smelter Look-up'!$A:$A,MATCH($A2291,'Smelter Look-up'!$E:$E,0)))</f>
        <v/>
      </c>
      <c r="C2291" s="242" t="str">
        <f>IF(LEN(A2291)=0,"",INDEX('Smelter Look-up'!$C:$C,MATCH($A2291,'Smelter Look-up'!$E:$E,0)))</f>
        <v/>
      </c>
      <c r="D2291" s="236"/>
      <c r="E2291" s="236" t="str">
        <f ca="1">IF(ISERROR($V2291),"",OFFSET('Smelter Look-up'!$D$4,$V2291-4,0)&amp;"")</f>
        <v/>
      </c>
      <c r="F2291" s="236" t="str">
        <f ca="1">IF(ISERROR($V2291),"",OFFSET('Smelter Look-up'!$E$4,$V2291-4,0))</f>
        <v/>
      </c>
      <c r="G2291" s="236" t="str">
        <f ca="1">IF(C2291=$X$4,"Enter smelter details", IF(ISERROR($V2291),"",OFFSET('Smelter Look-up'!$F$4,$V2291-4,0)))</f>
        <v/>
      </c>
      <c r="H2291" s="237" t="str">
        <f ca="1">IF(ISERROR($V2291),"",OFFSET('Smelter Look-up'!$G$4,$V2291-4,0))</f>
        <v/>
      </c>
      <c r="I2291" s="238" t="str">
        <f ca="1">IF(ISERROR($V2291),"",OFFSET('Smelter Look-up'!$H$4,$V2291-4,0))</f>
        <v/>
      </c>
      <c r="J2291" s="238" t="str">
        <f ca="1">IF(ISERROR($V2291),"",OFFSET('Smelter Look-up'!$I$4,$V2291-4,0))</f>
        <v/>
      </c>
      <c r="K2291" s="240"/>
      <c r="L2291" s="240"/>
      <c r="M2291" s="240"/>
      <c r="N2291" s="240"/>
      <c r="O2291" s="240"/>
      <c r="P2291" s="239"/>
      <c r="Q2291" s="241"/>
      <c r="R2291" s="236" t="str">
        <f ca="1">IF(ISERROR($V2291),"",OFFSET('Smelter Look-up'!$C$4,$V2291-4,0)&amp;"")</f>
        <v/>
      </c>
      <c r="S2291" s="250" t="str">
        <f t="shared" ca="1" si="105"/>
        <v/>
      </c>
      <c r="T2291" s="250" t="str">
        <f ca="1">IF(B2291="","",IF(ISERROR(MATCH($J2291,SorP!$B$1:$B$6230,0)),"",INDIRECT("'SorP'!$A$"&amp;MATCH($J2291,SorP!$B$1:$B$6230,0))))</f>
        <v/>
      </c>
      <c r="U2291" s="280"/>
      <c r="V2291" s="281" t="e">
        <f>IF(C2291="",NA(),MATCH($B2291&amp;$C2291,'Smelter Look-up'!$J:$J,0))</f>
        <v>#N/A</v>
      </c>
      <c r="W2291" s="282"/>
      <c r="X2291" s="282">
        <f t="shared" ca="1" si="106"/>
        <v>0</v>
      </c>
      <c r="Y2291" s="282"/>
      <c r="Z2291" s="282"/>
      <c r="AB2291" s="284" t="str">
        <f t="shared" si="107"/>
        <v/>
      </c>
    </row>
    <row r="2292" spans="1:28" s="283" customFormat="1" ht="20.25">
      <c r="A2292" s="235"/>
      <c r="B2292" s="236" t="str">
        <f>IF(LEN(A2292)=0,"",INDEX('Smelter Look-up'!$A:$A,MATCH($A2292,'Smelter Look-up'!$E:$E,0)))</f>
        <v/>
      </c>
      <c r="C2292" s="242" t="str">
        <f>IF(LEN(A2292)=0,"",INDEX('Smelter Look-up'!$C:$C,MATCH($A2292,'Smelter Look-up'!$E:$E,0)))</f>
        <v/>
      </c>
      <c r="D2292" s="236"/>
      <c r="E2292" s="236" t="str">
        <f ca="1">IF(ISERROR($V2292),"",OFFSET('Smelter Look-up'!$D$4,$V2292-4,0)&amp;"")</f>
        <v/>
      </c>
      <c r="F2292" s="236" t="str">
        <f ca="1">IF(ISERROR($V2292),"",OFFSET('Smelter Look-up'!$E$4,$V2292-4,0))</f>
        <v/>
      </c>
      <c r="G2292" s="236" t="str">
        <f ca="1">IF(C2292=$X$4,"Enter smelter details", IF(ISERROR($V2292),"",OFFSET('Smelter Look-up'!$F$4,$V2292-4,0)))</f>
        <v/>
      </c>
      <c r="H2292" s="237" t="str">
        <f ca="1">IF(ISERROR($V2292),"",OFFSET('Smelter Look-up'!$G$4,$V2292-4,0))</f>
        <v/>
      </c>
      <c r="I2292" s="238" t="str">
        <f ca="1">IF(ISERROR($V2292),"",OFFSET('Smelter Look-up'!$H$4,$V2292-4,0))</f>
        <v/>
      </c>
      <c r="J2292" s="238" t="str">
        <f ca="1">IF(ISERROR($V2292),"",OFFSET('Smelter Look-up'!$I$4,$V2292-4,0))</f>
        <v/>
      </c>
      <c r="K2292" s="240"/>
      <c r="L2292" s="240"/>
      <c r="M2292" s="240"/>
      <c r="N2292" s="240"/>
      <c r="O2292" s="240"/>
      <c r="P2292" s="239"/>
      <c r="Q2292" s="241"/>
      <c r="R2292" s="236" t="str">
        <f ca="1">IF(ISERROR($V2292),"",OFFSET('Smelter Look-up'!$C$4,$V2292-4,0)&amp;"")</f>
        <v/>
      </c>
      <c r="S2292" s="250" t="str">
        <f t="shared" ca="1" si="105"/>
        <v/>
      </c>
      <c r="T2292" s="250" t="str">
        <f ca="1">IF(B2292="","",IF(ISERROR(MATCH($J2292,SorP!$B$1:$B$6230,0)),"",INDIRECT("'SorP'!$A$"&amp;MATCH($J2292,SorP!$B$1:$B$6230,0))))</f>
        <v/>
      </c>
      <c r="U2292" s="280"/>
      <c r="V2292" s="281" t="e">
        <f>IF(C2292="",NA(),MATCH($B2292&amp;$C2292,'Smelter Look-up'!$J:$J,0))</f>
        <v>#N/A</v>
      </c>
      <c r="W2292" s="282"/>
      <c r="X2292" s="282">
        <f t="shared" ca="1" si="106"/>
        <v>0</v>
      </c>
      <c r="Y2292" s="282"/>
      <c r="Z2292" s="282"/>
      <c r="AB2292" s="284" t="str">
        <f t="shared" si="107"/>
        <v/>
      </c>
    </row>
    <row r="2293" spans="1:28" s="283" customFormat="1" ht="20.25">
      <c r="A2293" s="235"/>
      <c r="B2293" s="236" t="str">
        <f>IF(LEN(A2293)=0,"",INDEX('Smelter Look-up'!$A:$A,MATCH($A2293,'Smelter Look-up'!$E:$E,0)))</f>
        <v/>
      </c>
      <c r="C2293" s="242" t="str">
        <f>IF(LEN(A2293)=0,"",INDEX('Smelter Look-up'!$C:$C,MATCH($A2293,'Smelter Look-up'!$E:$E,0)))</f>
        <v/>
      </c>
      <c r="D2293" s="236"/>
      <c r="E2293" s="236" t="str">
        <f ca="1">IF(ISERROR($V2293),"",OFFSET('Smelter Look-up'!$D$4,$V2293-4,0)&amp;"")</f>
        <v/>
      </c>
      <c r="F2293" s="236" t="str">
        <f ca="1">IF(ISERROR($V2293),"",OFFSET('Smelter Look-up'!$E$4,$V2293-4,0))</f>
        <v/>
      </c>
      <c r="G2293" s="236" t="str">
        <f ca="1">IF(C2293=$X$4,"Enter smelter details", IF(ISERROR($V2293),"",OFFSET('Smelter Look-up'!$F$4,$V2293-4,0)))</f>
        <v/>
      </c>
      <c r="H2293" s="237" t="str">
        <f ca="1">IF(ISERROR($V2293),"",OFFSET('Smelter Look-up'!$G$4,$V2293-4,0))</f>
        <v/>
      </c>
      <c r="I2293" s="238" t="str">
        <f ca="1">IF(ISERROR($V2293),"",OFFSET('Smelter Look-up'!$H$4,$V2293-4,0))</f>
        <v/>
      </c>
      <c r="J2293" s="238" t="str">
        <f ca="1">IF(ISERROR($V2293),"",OFFSET('Smelter Look-up'!$I$4,$V2293-4,0))</f>
        <v/>
      </c>
      <c r="K2293" s="240"/>
      <c r="L2293" s="240"/>
      <c r="M2293" s="240"/>
      <c r="N2293" s="240"/>
      <c r="O2293" s="240"/>
      <c r="P2293" s="239"/>
      <c r="Q2293" s="241"/>
      <c r="R2293" s="236" t="str">
        <f ca="1">IF(ISERROR($V2293),"",OFFSET('Smelter Look-up'!$C$4,$V2293-4,0)&amp;"")</f>
        <v/>
      </c>
      <c r="S2293" s="250" t="str">
        <f t="shared" ca="1" si="105"/>
        <v/>
      </c>
      <c r="T2293" s="250" t="str">
        <f ca="1">IF(B2293="","",IF(ISERROR(MATCH($J2293,SorP!$B$1:$B$6230,0)),"",INDIRECT("'SorP'!$A$"&amp;MATCH($J2293,SorP!$B$1:$B$6230,0))))</f>
        <v/>
      </c>
      <c r="U2293" s="280"/>
      <c r="V2293" s="281" t="e">
        <f>IF(C2293="",NA(),MATCH($B2293&amp;$C2293,'Smelter Look-up'!$J:$J,0))</f>
        <v>#N/A</v>
      </c>
      <c r="W2293" s="282"/>
      <c r="X2293" s="282">
        <f t="shared" ca="1" si="106"/>
        <v>0</v>
      </c>
      <c r="Y2293" s="282"/>
      <c r="Z2293" s="282"/>
      <c r="AB2293" s="284" t="str">
        <f t="shared" si="107"/>
        <v/>
      </c>
    </row>
    <row r="2294" spans="1:28" s="283" customFormat="1" ht="20.25">
      <c r="A2294" s="235"/>
      <c r="B2294" s="236" t="str">
        <f>IF(LEN(A2294)=0,"",INDEX('Smelter Look-up'!$A:$A,MATCH($A2294,'Smelter Look-up'!$E:$E,0)))</f>
        <v/>
      </c>
      <c r="C2294" s="242" t="str">
        <f>IF(LEN(A2294)=0,"",INDEX('Smelter Look-up'!$C:$C,MATCH($A2294,'Smelter Look-up'!$E:$E,0)))</f>
        <v/>
      </c>
      <c r="D2294" s="236"/>
      <c r="E2294" s="236" t="str">
        <f ca="1">IF(ISERROR($V2294),"",OFFSET('Smelter Look-up'!$D$4,$V2294-4,0)&amp;"")</f>
        <v/>
      </c>
      <c r="F2294" s="236" t="str">
        <f ca="1">IF(ISERROR($V2294),"",OFFSET('Smelter Look-up'!$E$4,$V2294-4,0))</f>
        <v/>
      </c>
      <c r="G2294" s="236" t="str">
        <f ca="1">IF(C2294=$X$4,"Enter smelter details", IF(ISERROR($V2294),"",OFFSET('Smelter Look-up'!$F$4,$V2294-4,0)))</f>
        <v/>
      </c>
      <c r="H2294" s="237" t="str">
        <f ca="1">IF(ISERROR($V2294),"",OFFSET('Smelter Look-up'!$G$4,$V2294-4,0))</f>
        <v/>
      </c>
      <c r="I2294" s="238" t="str">
        <f ca="1">IF(ISERROR($V2294),"",OFFSET('Smelter Look-up'!$H$4,$V2294-4,0))</f>
        <v/>
      </c>
      <c r="J2294" s="238" t="str">
        <f ca="1">IF(ISERROR($V2294),"",OFFSET('Smelter Look-up'!$I$4,$V2294-4,0))</f>
        <v/>
      </c>
      <c r="K2294" s="240"/>
      <c r="L2294" s="240"/>
      <c r="M2294" s="240"/>
      <c r="N2294" s="240"/>
      <c r="O2294" s="240"/>
      <c r="P2294" s="239"/>
      <c r="Q2294" s="241"/>
      <c r="R2294" s="236" t="str">
        <f ca="1">IF(ISERROR($V2294),"",OFFSET('Smelter Look-up'!$C$4,$V2294-4,0)&amp;"")</f>
        <v/>
      </c>
      <c r="S2294" s="250" t="str">
        <f t="shared" ca="1" si="105"/>
        <v/>
      </c>
      <c r="T2294" s="250" t="str">
        <f ca="1">IF(B2294="","",IF(ISERROR(MATCH($J2294,SorP!$B$1:$B$6230,0)),"",INDIRECT("'SorP'!$A$"&amp;MATCH($J2294,SorP!$B$1:$B$6230,0))))</f>
        <v/>
      </c>
      <c r="U2294" s="280"/>
      <c r="V2294" s="281" t="e">
        <f>IF(C2294="",NA(),MATCH($B2294&amp;$C2294,'Smelter Look-up'!$J:$J,0))</f>
        <v>#N/A</v>
      </c>
      <c r="W2294" s="282"/>
      <c r="X2294" s="282">
        <f t="shared" ca="1" si="106"/>
        <v>0</v>
      </c>
      <c r="Y2294" s="282"/>
      <c r="Z2294" s="282"/>
      <c r="AB2294" s="284" t="str">
        <f t="shared" si="107"/>
        <v/>
      </c>
    </row>
    <row r="2295" spans="1:28" s="283" customFormat="1" ht="20.25">
      <c r="A2295" s="235"/>
      <c r="B2295" s="236" t="str">
        <f>IF(LEN(A2295)=0,"",INDEX('Smelter Look-up'!$A:$A,MATCH($A2295,'Smelter Look-up'!$E:$E,0)))</f>
        <v/>
      </c>
      <c r="C2295" s="242" t="str">
        <f>IF(LEN(A2295)=0,"",INDEX('Smelter Look-up'!$C:$C,MATCH($A2295,'Smelter Look-up'!$E:$E,0)))</f>
        <v/>
      </c>
      <c r="D2295" s="236"/>
      <c r="E2295" s="236" t="str">
        <f ca="1">IF(ISERROR($V2295),"",OFFSET('Smelter Look-up'!$D$4,$V2295-4,0)&amp;"")</f>
        <v/>
      </c>
      <c r="F2295" s="236" t="str">
        <f ca="1">IF(ISERROR($V2295),"",OFFSET('Smelter Look-up'!$E$4,$V2295-4,0))</f>
        <v/>
      </c>
      <c r="G2295" s="236" t="str">
        <f ca="1">IF(C2295=$X$4,"Enter smelter details", IF(ISERROR($V2295),"",OFFSET('Smelter Look-up'!$F$4,$V2295-4,0)))</f>
        <v/>
      </c>
      <c r="H2295" s="237" t="str">
        <f ca="1">IF(ISERROR($V2295),"",OFFSET('Smelter Look-up'!$G$4,$V2295-4,0))</f>
        <v/>
      </c>
      <c r="I2295" s="238" t="str">
        <f ca="1">IF(ISERROR($V2295),"",OFFSET('Smelter Look-up'!$H$4,$V2295-4,0))</f>
        <v/>
      </c>
      <c r="J2295" s="238" t="str">
        <f ca="1">IF(ISERROR($V2295),"",OFFSET('Smelter Look-up'!$I$4,$V2295-4,0))</f>
        <v/>
      </c>
      <c r="K2295" s="240"/>
      <c r="L2295" s="240"/>
      <c r="M2295" s="240"/>
      <c r="N2295" s="240"/>
      <c r="O2295" s="240"/>
      <c r="P2295" s="239"/>
      <c r="Q2295" s="241"/>
      <c r="R2295" s="236" t="str">
        <f ca="1">IF(ISERROR($V2295),"",OFFSET('Smelter Look-up'!$C$4,$V2295-4,0)&amp;"")</f>
        <v/>
      </c>
      <c r="S2295" s="250" t="str">
        <f t="shared" ca="1" si="105"/>
        <v/>
      </c>
      <c r="T2295" s="250" t="str">
        <f ca="1">IF(B2295="","",IF(ISERROR(MATCH($J2295,SorP!$B$1:$B$6230,0)),"",INDIRECT("'SorP'!$A$"&amp;MATCH($J2295,SorP!$B$1:$B$6230,0))))</f>
        <v/>
      </c>
      <c r="U2295" s="280"/>
      <c r="V2295" s="281" t="e">
        <f>IF(C2295="",NA(),MATCH($B2295&amp;$C2295,'Smelter Look-up'!$J:$J,0))</f>
        <v>#N/A</v>
      </c>
      <c r="W2295" s="282"/>
      <c r="X2295" s="282">
        <f t="shared" ca="1" si="106"/>
        <v>0</v>
      </c>
      <c r="Y2295" s="282"/>
      <c r="Z2295" s="282"/>
      <c r="AB2295" s="284" t="str">
        <f t="shared" si="107"/>
        <v/>
      </c>
    </row>
    <row r="2296" spans="1:28" s="283" customFormat="1" ht="20.25">
      <c r="A2296" s="235"/>
      <c r="B2296" s="236" t="str">
        <f>IF(LEN(A2296)=0,"",INDEX('Smelter Look-up'!$A:$A,MATCH($A2296,'Smelter Look-up'!$E:$E,0)))</f>
        <v/>
      </c>
      <c r="C2296" s="242" t="str">
        <f>IF(LEN(A2296)=0,"",INDEX('Smelter Look-up'!$C:$C,MATCH($A2296,'Smelter Look-up'!$E:$E,0)))</f>
        <v/>
      </c>
      <c r="D2296" s="236"/>
      <c r="E2296" s="236" t="str">
        <f ca="1">IF(ISERROR($V2296),"",OFFSET('Smelter Look-up'!$D$4,$V2296-4,0)&amp;"")</f>
        <v/>
      </c>
      <c r="F2296" s="236" t="str">
        <f ca="1">IF(ISERROR($V2296),"",OFFSET('Smelter Look-up'!$E$4,$V2296-4,0))</f>
        <v/>
      </c>
      <c r="G2296" s="236" t="str">
        <f ca="1">IF(C2296=$X$4,"Enter smelter details", IF(ISERROR($V2296),"",OFFSET('Smelter Look-up'!$F$4,$V2296-4,0)))</f>
        <v/>
      </c>
      <c r="H2296" s="237" t="str">
        <f ca="1">IF(ISERROR($V2296),"",OFFSET('Smelter Look-up'!$G$4,$V2296-4,0))</f>
        <v/>
      </c>
      <c r="I2296" s="238" t="str">
        <f ca="1">IF(ISERROR($V2296),"",OFFSET('Smelter Look-up'!$H$4,$V2296-4,0))</f>
        <v/>
      </c>
      <c r="J2296" s="238" t="str">
        <f ca="1">IF(ISERROR($V2296),"",OFFSET('Smelter Look-up'!$I$4,$V2296-4,0))</f>
        <v/>
      </c>
      <c r="K2296" s="240"/>
      <c r="L2296" s="240"/>
      <c r="M2296" s="240"/>
      <c r="N2296" s="240"/>
      <c r="O2296" s="240"/>
      <c r="P2296" s="239"/>
      <c r="Q2296" s="241"/>
      <c r="R2296" s="236" t="str">
        <f ca="1">IF(ISERROR($V2296),"",OFFSET('Smelter Look-up'!$C$4,$V2296-4,0)&amp;"")</f>
        <v/>
      </c>
      <c r="S2296" s="250" t="str">
        <f t="shared" ca="1" si="105"/>
        <v/>
      </c>
      <c r="T2296" s="250" t="str">
        <f ca="1">IF(B2296="","",IF(ISERROR(MATCH($J2296,SorP!$B$1:$B$6230,0)),"",INDIRECT("'SorP'!$A$"&amp;MATCH($J2296,SorP!$B$1:$B$6230,0))))</f>
        <v/>
      </c>
      <c r="U2296" s="280"/>
      <c r="V2296" s="281" t="e">
        <f>IF(C2296="",NA(),MATCH($B2296&amp;$C2296,'Smelter Look-up'!$J:$J,0))</f>
        <v>#N/A</v>
      </c>
      <c r="W2296" s="282"/>
      <c r="X2296" s="282">
        <f t="shared" ca="1" si="106"/>
        <v>0</v>
      </c>
      <c r="Y2296" s="282"/>
      <c r="Z2296" s="282"/>
      <c r="AB2296" s="284" t="str">
        <f t="shared" si="107"/>
        <v/>
      </c>
    </row>
    <row r="2297" spans="1:28" s="283" customFormat="1" ht="20.25">
      <c r="A2297" s="235"/>
      <c r="B2297" s="236" t="str">
        <f>IF(LEN(A2297)=0,"",INDEX('Smelter Look-up'!$A:$A,MATCH($A2297,'Smelter Look-up'!$E:$E,0)))</f>
        <v/>
      </c>
      <c r="C2297" s="242" t="str">
        <f>IF(LEN(A2297)=0,"",INDEX('Smelter Look-up'!$C:$C,MATCH($A2297,'Smelter Look-up'!$E:$E,0)))</f>
        <v/>
      </c>
      <c r="D2297" s="236"/>
      <c r="E2297" s="236" t="str">
        <f ca="1">IF(ISERROR($V2297),"",OFFSET('Smelter Look-up'!$D$4,$V2297-4,0)&amp;"")</f>
        <v/>
      </c>
      <c r="F2297" s="236" t="str">
        <f ca="1">IF(ISERROR($V2297),"",OFFSET('Smelter Look-up'!$E$4,$V2297-4,0))</f>
        <v/>
      </c>
      <c r="G2297" s="236" t="str">
        <f ca="1">IF(C2297=$X$4,"Enter smelter details", IF(ISERROR($V2297),"",OFFSET('Smelter Look-up'!$F$4,$V2297-4,0)))</f>
        <v/>
      </c>
      <c r="H2297" s="237" t="str">
        <f ca="1">IF(ISERROR($V2297),"",OFFSET('Smelter Look-up'!$G$4,$V2297-4,0))</f>
        <v/>
      </c>
      <c r="I2297" s="238" t="str">
        <f ca="1">IF(ISERROR($V2297),"",OFFSET('Smelter Look-up'!$H$4,$V2297-4,0))</f>
        <v/>
      </c>
      <c r="J2297" s="238" t="str">
        <f ca="1">IF(ISERROR($V2297),"",OFFSET('Smelter Look-up'!$I$4,$V2297-4,0))</f>
        <v/>
      </c>
      <c r="K2297" s="240"/>
      <c r="L2297" s="240"/>
      <c r="M2297" s="240"/>
      <c r="N2297" s="240"/>
      <c r="O2297" s="240"/>
      <c r="P2297" s="239"/>
      <c r="Q2297" s="241"/>
      <c r="R2297" s="236" t="str">
        <f ca="1">IF(ISERROR($V2297),"",OFFSET('Smelter Look-up'!$C$4,$V2297-4,0)&amp;"")</f>
        <v/>
      </c>
      <c r="S2297" s="250" t="str">
        <f t="shared" ca="1" si="105"/>
        <v/>
      </c>
      <c r="T2297" s="250" t="str">
        <f ca="1">IF(B2297="","",IF(ISERROR(MATCH($J2297,SorP!$B$1:$B$6230,0)),"",INDIRECT("'SorP'!$A$"&amp;MATCH($J2297,SorP!$B$1:$B$6230,0))))</f>
        <v/>
      </c>
      <c r="U2297" s="280"/>
      <c r="V2297" s="281" t="e">
        <f>IF(C2297="",NA(),MATCH($B2297&amp;$C2297,'Smelter Look-up'!$J:$J,0))</f>
        <v>#N/A</v>
      </c>
      <c r="W2297" s="282"/>
      <c r="X2297" s="282">
        <f t="shared" ca="1" si="106"/>
        <v>0</v>
      </c>
      <c r="Y2297" s="282"/>
      <c r="Z2297" s="282"/>
      <c r="AB2297" s="284" t="str">
        <f t="shared" si="107"/>
        <v/>
      </c>
    </row>
    <row r="2298" spans="1:28" s="283" customFormat="1" ht="20.25">
      <c r="A2298" s="235"/>
      <c r="B2298" s="236" t="str">
        <f>IF(LEN(A2298)=0,"",INDEX('Smelter Look-up'!$A:$A,MATCH($A2298,'Smelter Look-up'!$E:$E,0)))</f>
        <v/>
      </c>
      <c r="C2298" s="242" t="str">
        <f>IF(LEN(A2298)=0,"",INDEX('Smelter Look-up'!$C:$C,MATCH($A2298,'Smelter Look-up'!$E:$E,0)))</f>
        <v/>
      </c>
      <c r="D2298" s="236"/>
      <c r="E2298" s="236" t="str">
        <f ca="1">IF(ISERROR($V2298),"",OFFSET('Smelter Look-up'!$D$4,$V2298-4,0)&amp;"")</f>
        <v/>
      </c>
      <c r="F2298" s="236" t="str">
        <f ca="1">IF(ISERROR($V2298),"",OFFSET('Smelter Look-up'!$E$4,$V2298-4,0))</f>
        <v/>
      </c>
      <c r="G2298" s="236" t="str">
        <f ca="1">IF(C2298=$X$4,"Enter smelter details", IF(ISERROR($V2298),"",OFFSET('Smelter Look-up'!$F$4,$V2298-4,0)))</f>
        <v/>
      </c>
      <c r="H2298" s="237" t="str">
        <f ca="1">IF(ISERROR($V2298),"",OFFSET('Smelter Look-up'!$G$4,$V2298-4,0))</f>
        <v/>
      </c>
      <c r="I2298" s="238" t="str">
        <f ca="1">IF(ISERROR($V2298),"",OFFSET('Smelter Look-up'!$H$4,$V2298-4,0))</f>
        <v/>
      </c>
      <c r="J2298" s="238" t="str">
        <f ca="1">IF(ISERROR($V2298),"",OFFSET('Smelter Look-up'!$I$4,$V2298-4,0))</f>
        <v/>
      </c>
      <c r="K2298" s="240"/>
      <c r="L2298" s="240"/>
      <c r="M2298" s="240"/>
      <c r="N2298" s="240"/>
      <c r="O2298" s="240"/>
      <c r="P2298" s="239"/>
      <c r="Q2298" s="241"/>
      <c r="R2298" s="236" t="str">
        <f ca="1">IF(ISERROR($V2298),"",OFFSET('Smelter Look-up'!$C$4,$V2298-4,0)&amp;"")</f>
        <v/>
      </c>
      <c r="S2298" s="250" t="str">
        <f t="shared" ca="1" si="105"/>
        <v/>
      </c>
      <c r="T2298" s="250" t="str">
        <f ca="1">IF(B2298="","",IF(ISERROR(MATCH($J2298,SorP!$B$1:$B$6230,0)),"",INDIRECT("'SorP'!$A$"&amp;MATCH($J2298,SorP!$B$1:$B$6230,0))))</f>
        <v/>
      </c>
      <c r="U2298" s="280"/>
      <c r="V2298" s="281" t="e">
        <f>IF(C2298="",NA(),MATCH($B2298&amp;$C2298,'Smelter Look-up'!$J:$J,0))</f>
        <v>#N/A</v>
      </c>
      <c r="W2298" s="282"/>
      <c r="X2298" s="282">
        <f t="shared" ca="1" si="106"/>
        <v>0</v>
      </c>
      <c r="Y2298" s="282"/>
      <c r="Z2298" s="282"/>
      <c r="AB2298" s="284" t="str">
        <f t="shared" si="107"/>
        <v/>
      </c>
    </row>
    <row r="2299" spans="1:28" s="283" customFormat="1" ht="20.25">
      <c r="A2299" s="235"/>
      <c r="B2299" s="236" t="str">
        <f>IF(LEN(A2299)=0,"",INDEX('Smelter Look-up'!$A:$A,MATCH($A2299,'Smelter Look-up'!$E:$E,0)))</f>
        <v/>
      </c>
      <c r="C2299" s="242" t="str">
        <f>IF(LEN(A2299)=0,"",INDEX('Smelter Look-up'!$C:$C,MATCH($A2299,'Smelter Look-up'!$E:$E,0)))</f>
        <v/>
      </c>
      <c r="D2299" s="236"/>
      <c r="E2299" s="236" t="str">
        <f ca="1">IF(ISERROR($V2299),"",OFFSET('Smelter Look-up'!$D$4,$V2299-4,0)&amp;"")</f>
        <v/>
      </c>
      <c r="F2299" s="236" t="str">
        <f ca="1">IF(ISERROR($V2299),"",OFFSET('Smelter Look-up'!$E$4,$V2299-4,0))</f>
        <v/>
      </c>
      <c r="G2299" s="236" t="str">
        <f ca="1">IF(C2299=$X$4,"Enter smelter details", IF(ISERROR($V2299),"",OFFSET('Smelter Look-up'!$F$4,$V2299-4,0)))</f>
        <v/>
      </c>
      <c r="H2299" s="237" t="str">
        <f ca="1">IF(ISERROR($V2299),"",OFFSET('Smelter Look-up'!$G$4,$V2299-4,0))</f>
        <v/>
      </c>
      <c r="I2299" s="238" t="str">
        <f ca="1">IF(ISERROR($V2299),"",OFFSET('Smelter Look-up'!$H$4,$V2299-4,0))</f>
        <v/>
      </c>
      <c r="J2299" s="238" t="str">
        <f ca="1">IF(ISERROR($V2299),"",OFFSET('Smelter Look-up'!$I$4,$V2299-4,0))</f>
        <v/>
      </c>
      <c r="K2299" s="240"/>
      <c r="L2299" s="240"/>
      <c r="M2299" s="240"/>
      <c r="N2299" s="240"/>
      <c r="O2299" s="240"/>
      <c r="P2299" s="239"/>
      <c r="Q2299" s="241"/>
      <c r="R2299" s="236" t="str">
        <f ca="1">IF(ISERROR($V2299),"",OFFSET('Smelter Look-up'!$C$4,$V2299-4,0)&amp;"")</f>
        <v/>
      </c>
      <c r="S2299" s="250" t="str">
        <f t="shared" ref="S2299:S2362" ca="1" si="108">IF(B2299="","",IF(ISERROR(MATCH($E2299,CL,0)),"Unknown",INDIRECT("'C'!$A$"&amp;MATCH($E2299,CL,0)+1)))</f>
        <v/>
      </c>
      <c r="T2299" s="250" t="str">
        <f ca="1">IF(B2299="","",IF(ISERROR(MATCH($J2299,SorP!$B$1:$B$6230,0)),"",INDIRECT("'SorP'!$A$"&amp;MATCH($J2299,SorP!$B$1:$B$6230,0))))</f>
        <v/>
      </c>
      <c r="U2299" s="280"/>
      <c r="V2299" s="281" t="e">
        <f>IF(C2299="",NA(),MATCH($B2299&amp;$C2299,'Smelter Look-up'!$J:$J,0))</f>
        <v>#N/A</v>
      </c>
      <c r="W2299" s="282"/>
      <c r="X2299" s="282">
        <f t="shared" ref="X2299:X2362" ca="1" si="109">IF(AND(C2299="Smelter not listed",OR(LEN(D2299)=0,LEN(E2299)=0)),1,0)</f>
        <v>0</v>
      </c>
      <c r="Y2299" s="282"/>
      <c r="Z2299" s="282"/>
      <c r="AB2299" s="284" t="str">
        <f t="shared" ref="AB2299:AB2362" si="110">B2299&amp;C2299</f>
        <v/>
      </c>
    </row>
    <row r="2300" spans="1:28" s="283" customFormat="1" ht="20.25">
      <c r="A2300" s="235"/>
      <c r="B2300" s="236" t="str">
        <f>IF(LEN(A2300)=0,"",INDEX('Smelter Look-up'!$A:$A,MATCH($A2300,'Smelter Look-up'!$E:$E,0)))</f>
        <v/>
      </c>
      <c r="C2300" s="242" t="str">
        <f>IF(LEN(A2300)=0,"",INDEX('Smelter Look-up'!$C:$C,MATCH($A2300,'Smelter Look-up'!$E:$E,0)))</f>
        <v/>
      </c>
      <c r="D2300" s="236"/>
      <c r="E2300" s="236" t="str">
        <f ca="1">IF(ISERROR($V2300),"",OFFSET('Smelter Look-up'!$D$4,$V2300-4,0)&amp;"")</f>
        <v/>
      </c>
      <c r="F2300" s="236" t="str">
        <f ca="1">IF(ISERROR($V2300),"",OFFSET('Smelter Look-up'!$E$4,$V2300-4,0))</f>
        <v/>
      </c>
      <c r="G2300" s="236" t="str">
        <f ca="1">IF(C2300=$X$4,"Enter smelter details", IF(ISERROR($V2300),"",OFFSET('Smelter Look-up'!$F$4,$V2300-4,0)))</f>
        <v/>
      </c>
      <c r="H2300" s="237" t="str">
        <f ca="1">IF(ISERROR($V2300),"",OFFSET('Smelter Look-up'!$G$4,$V2300-4,0))</f>
        <v/>
      </c>
      <c r="I2300" s="238" t="str">
        <f ca="1">IF(ISERROR($V2300),"",OFFSET('Smelter Look-up'!$H$4,$V2300-4,0))</f>
        <v/>
      </c>
      <c r="J2300" s="238" t="str">
        <f ca="1">IF(ISERROR($V2300),"",OFFSET('Smelter Look-up'!$I$4,$V2300-4,0))</f>
        <v/>
      </c>
      <c r="K2300" s="240"/>
      <c r="L2300" s="240"/>
      <c r="M2300" s="240"/>
      <c r="N2300" s="240"/>
      <c r="O2300" s="240"/>
      <c r="P2300" s="239"/>
      <c r="Q2300" s="241"/>
      <c r="R2300" s="236" t="str">
        <f ca="1">IF(ISERROR($V2300),"",OFFSET('Smelter Look-up'!$C$4,$V2300-4,0)&amp;"")</f>
        <v/>
      </c>
      <c r="S2300" s="250" t="str">
        <f t="shared" ca="1" si="108"/>
        <v/>
      </c>
      <c r="T2300" s="250" t="str">
        <f ca="1">IF(B2300="","",IF(ISERROR(MATCH($J2300,SorP!$B$1:$B$6230,0)),"",INDIRECT("'SorP'!$A$"&amp;MATCH($J2300,SorP!$B$1:$B$6230,0))))</f>
        <v/>
      </c>
      <c r="U2300" s="280"/>
      <c r="V2300" s="281" t="e">
        <f>IF(C2300="",NA(),MATCH($B2300&amp;$C2300,'Smelter Look-up'!$J:$J,0))</f>
        <v>#N/A</v>
      </c>
      <c r="W2300" s="282"/>
      <c r="X2300" s="282">
        <f t="shared" ca="1" si="109"/>
        <v>0</v>
      </c>
      <c r="Y2300" s="282"/>
      <c r="Z2300" s="282"/>
      <c r="AB2300" s="284" t="str">
        <f t="shared" si="110"/>
        <v/>
      </c>
    </row>
    <row r="2301" spans="1:28" s="283" customFormat="1" ht="20.25">
      <c r="A2301" s="235"/>
      <c r="B2301" s="236" t="str">
        <f>IF(LEN(A2301)=0,"",INDEX('Smelter Look-up'!$A:$A,MATCH($A2301,'Smelter Look-up'!$E:$E,0)))</f>
        <v/>
      </c>
      <c r="C2301" s="242" t="str">
        <f>IF(LEN(A2301)=0,"",INDEX('Smelter Look-up'!$C:$C,MATCH($A2301,'Smelter Look-up'!$E:$E,0)))</f>
        <v/>
      </c>
      <c r="D2301" s="236"/>
      <c r="E2301" s="236" t="str">
        <f ca="1">IF(ISERROR($V2301),"",OFFSET('Smelter Look-up'!$D$4,$V2301-4,0)&amp;"")</f>
        <v/>
      </c>
      <c r="F2301" s="236" t="str">
        <f ca="1">IF(ISERROR($V2301),"",OFFSET('Smelter Look-up'!$E$4,$V2301-4,0))</f>
        <v/>
      </c>
      <c r="G2301" s="236" t="str">
        <f ca="1">IF(C2301=$X$4,"Enter smelter details", IF(ISERROR($V2301),"",OFFSET('Smelter Look-up'!$F$4,$V2301-4,0)))</f>
        <v/>
      </c>
      <c r="H2301" s="237" t="str">
        <f ca="1">IF(ISERROR($V2301),"",OFFSET('Smelter Look-up'!$G$4,$V2301-4,0))</f>
        <v/>
      </c>
      <c r="I2301" s="238" t="str">
        <f ca="1">IF(ISERROR($V2301),"",OFFSET('Smelter Look-up'!$H$4,$V2301-4,0))</f>
        <v/>
      </c>
      <c r="J2301" s="238" t="str">
        <f ca="1">IF(ISERROR($V2301),"",OFFSET('Smelter Look-up'!$I$4,$V2301-4,0))</f>
        <v/>
      </c>
      <c r="K2301" s="240"/>
      <c r="L2301" s="240"/>
      <c r="M2301" s="240"/>
      <c r="N2301" s="240"/>
      <c r="O2301" s="240"/>
      <c r="P2301" s="239"/>
      <c r="Q2301" s="241"/>
      <c r="R2301" s="236" t="str">
        <f ca="1">IF(ISERROR($V2301),"",OFFSET('Smelter Look-up'!$C$4,$V2301-4,0)&amp;"")</f>
        <v/>
      </c>
      <c r="S2301" s="250" t="str">
        <f t="shared" ca="1" si="108"/>
        <v/>
      </c>
      <c r="T2301" s="250" t="str">
        <f ca="1">IF(B2301="","",IF(ISERROR(MATCH($J2301,SorP!$B$1:$B$6230,0)),"",INDIRECT("'SorP'!$A$"&amp;MATCH($J2301,SorP!$B$1:$B$6230,0))))</f>
        <v/>
      </c>
      <c r="U2301" s="280"/>
      <c r="V2301" s="281" t="e">
        <f>IF(C2301="",NA(),MATCH($B2301&amp;$C2301,'Smelter Look-up'!$J:$J,0))</f>
        <v>#N/A</v>
      </c>
      <c r="W2301" s="282"/>
      <c r="X2301" s="282">
        <f t="shared" ca="1" si="109"/>
        <v>0</v>
      </c>
      <c r="Y2301" s="282"/>
      <c r="Z2301" s="282"/>
      <c r="AB2301" s="284" t="str">
        <f t="shared" si="110"/>
        <v/>
      </c>
    </row>
    <row r="2302" spans="1:28" s="283" customFormat="1" ht="20.25">
      <c r="A2302" s="235"/>
      <c r="B2302" s="236" t="str">
        <f>IF(LEN(A2302)=0,"",INDEX('Smelter Look-up'!$A:$A,MATCH($A2302,'Smelter Look-up'!$E:$E,0)))</f>
        <v/>
      </c>
      <c r="C2302" s="242" t="str">
        <f>IF(LEN(A2302)=0,"",INDEX('Smelter Look-up'!$C:$C,MATCH($A2302,'Smelter Look-up'!$E:$E,0)))</f>
        <v/>
      </c>
      <c r="D2302" s="236"/>
      <c r="E2302" s="236" t="str">
        <f ca="1">IF(ISERROR($V2302),"",OFFSET('Smelter Look-up'!$D$4,$V2302-4,0)&amp;"")</f>
        <v/>
      </c>
      <c r="F2302" s="236" t="str">
        <f ca="1">IF(ISERROR($V2302),"",OFFSET('Smelter Look-up'!$E$4,$V2302-4,0))</f>
        <v/>
      </c>
      <c r="G2302" s="236" t="str">
        <f ca="1">IF(C2302=$X$4,"Enter smelter details", IF(ISERROR($V2302),"",OFFSET('Smelter Look-up'!$F$4,$V2302-4,0)))</f>
        <v/>
      </c>
      <c r="H2302" s="237" t="str">
        <f ca="1">IF(ISERROR($V2302),"",OFFSET('Smelter Look-up'!$G$4,$V2302-4,0))</f>
        <v/>
      </c>
      <c r="I2302" s="238" t="str">
        <f ca="1">IF(ISERROR($V2302),"",OFFSET('Smelter Look-up'!$H$4,$V2302-4,0))</f>
        <v/>
      </c>
      <c r="J2302" s="238" t="str">
        <f ca="1">IF(ISERROR($V2302),"",OFFSET('Smelter Look-up'!$I$4,$V2302-4,0))</f>
        <v/>
      </c>
      <c r="K2302" s="240"/>
      <c r="L2302" s="240"/>
      <c r="M2302" s="240"/>
      <c r="N2302" s="240"/>
      <c r="O2302" s="240"/>
      <c r="P2302" s="239"/>
      <c r="Q2302" s="241"/>
      <c r="R2302" s="236" t="str">
        <f ca="1">IF(ISERROR($V2302),"",OFFSET('Smelter Look-up'!$C$4,$V2302-4,0)&amp;"")</f>
        <v/>
      </c>
      <c r="S2302" s="250" t="str">
        <f t="shared" ca="1" si="108"/>
        <v/>
      </c>
      <c r="T2302" s="250" t="str">
        <f ca="1">IF(B2302="","",IF(ISERROR(MATCH($J2302,SorP!$B$1:$B$6230,0)),"",INDIRECT("'SorP'!$A$"&amp;MATCH($J2302,SorP!$B$1:$B$6230,0))))</f>
        <v/>
      </c>
      <c r="U2302" s="280"/>
      <c r="V2302" s="281" t="e">
        <f>IF(C2302="",NA(),MATCH($B2302&amp;$C2302,'Smelter Look-up'!$J:$J,0))</f>
        <v>#N/A</v>
      </c>
      <c r="W2302" s="282"/>
      <c r="X2302" s="282">
        <f t="shared" ca="1" si="109"/>
        <v>0</v>
      </c>
      <c r="Y2302" s="282"/>
      <c r="Z2302" s="282"/>
      <c r="AB2302" s="284" t="str">
        <f t="shared" si="110"/>
        <v/>
      </c>
    </row>
    <row r="2303" spans="1:28" s="283" customFormat="1" ht="20.25">
      <c r="A2303" s="235"/>
      <c r="B2303" s="236" t="str">
        <f>IF(LEN(A2303)=0,"",INDEX('Smelter Look-up'!$A:$A,MATCH($A2303,'Smelter Look-up'!$E:$E,0)))</f>
        <v/>
      </c>
      <c r="C2303" s="242" t="str">
        <f>IF(LEN(A2303)=0,"",INDEX('Smelter Look-up'!$C:$C,MATCH($A2303,'Smelter Look-up'!$E:$E,0)))</f>
        <v/>
      </c>
      <c r="D2303" s="236"/>
      <c r="E2303" s="236" t="str">
        <f ca="1">IF(ISERROR($V2303),"",OFFSET('Smelter Look-up'!$D$4,$V2303-4,0)&amp;"")</f>
        <v/>
      </c>
      <c r="F2303" s="236" t="str">
        <f ca="1">IF(ISERROR($V2303),"",OFFSET('Smelter Look-up'!$E$4,$V2303-4,0))</f>
        <v/>
      </c>
      <c r="G2303" s="236" t="str">
        <f ca="1">IF(C2303=$X$4,"Enter smelter details", IF(ISERROR($V2303),"",OFFSET('Smelter Look-up'!$F$4,$V2303-4,0)))</f>
        <v/>
      </c>
      <c r="H2303" s="237" t="str">
        <f ca="1">IF(ISERROR($V2303),"",OFFSET('Smelter Look-up'!$G$4,$V2303-4,0))</f>
        <v/>
      </c>
      <c r="I2303" s="238" t="str">
        <f ca="1">IF(ISERROR($V2303),"",OFFSET('Smelter Look-up'!$H$4,$V2303-4,0))</f>
        <v/>
      </c>
      <c r="J2303" s="238" t="str">
        <f ca="1">IF(ISERROR($V2303),"",OFFSET('Smelter Look-up'!$I$4,$V2303-4,0))</f>
        <v/>
      </c>
      <c r="K2303" s="240"/>
      <c r="L2303" s="240"/>
      <c r="M2303" s="240"/>
      <c r="N2303" s="240"/>
      <c r="O2303" s="240"/>
      <c r="P2303" s="239"/>
      <c r="Q2303" s="241"/>
      <c r="R2303" s="236" t="str">
        <f ca="1">IF(ISERROR($V2303),"",OFFSET('Smelter Look-up'!$C$4,$V2303-4,0)&amp;"")</f>
        <v/>
      </c>
      <c r="S2303" s="250" t="str">
        <f t="shared" ca="1" si="108"/>
        <v/>
      </c>
      <c r="T2303" s="250" t="str">
        <f ca="1">IF(B2303="","",IF(ISERROR(MATCH($J2303,SorP!$B$1:$B$6230,0)),"",INDIRECT("'SorP'!$A$"&amp;MATCH($J2303,SorP!$B$1:$B$6230,0))))</f>
        <v/>
      </c>
      <c r="U2303" s="280"/>
      <c r="V2303" s="281" t="e">
        <f>IF(C2303="",NA(),MATCH($B2303&amp;$C2303,'Smelter Look-up'!$J:$J,0))</f>
        <v>#N/A</v>
      </c>
      <c r="W2303" s="282"/>
      <c r="X2303" s="282">
        <f t="shared" ca="1" si="109"/>
        <v>0</v>
      </c>
      <c r="Y2303" s="282"/>
      <c r="Z2303" s="282"/>
      <c r="AB2303" s="284" t="str">
        <f t="shared" si="110"/>
        <v/>
      </c>
    </row>
    <row r="2304" spans="1:28" s="283" customFormat="1" ht="20.25">
      <c r="A2304" s="235"/>
      <c r="B2304" s="236" t="str">
        <f>IF(LEN(A2304)=0,"",INDEX('Smelter Look-up'!$A:$A,MATCH($A2304,'Smelter Look-up'!$E:$E,0)))</f>
        <v/>
      </c>
      <c r="C2304" s="242" t="str">
        <f>IF(LEN(A2304)=0,"",INDEX('Smelter Look-up'!$C:$C,MATCH($A2304,'Smelter Look-up'!$E:$E,0)))</f>
        <v/>
      </c>
      <c r="D2304" s="236"/>
      <c r="E2304" s="236" t="str">
        <f ca="1">IF(ISERROR($V2304),"",OFFSET('Smelter Look-up'!$D$4,$V2304-4,0)&amp;"")</f>
        <v/>
      </c>
      <c r="F2304" s="236" t="str">
        <f ca="1">IF(ISERROR($V2304),"",OFFSET('Smelter Look-up'!$E$4,$V2304-4,0))</f>
        <v/>
      </c>
      <c r="G2304" s="236" t="str">
        <f ca="1">IF(C2304=$X$4,"Enter smelter details", IF(ISERROR($V2304),"",OFFSET('Smelter Look-up'!$F$4,$V2304-4,0)))</f>
        <v/>
      </c>
      <c r="H2304" s="237" t="str">
        <f ca="1">IF(ISERROR($V2304),"",OFFSET('Smelter Look-up'!$G$4,$V2304-4,0))</f>
        <v/>
      </c>
      <c r="I2304" s="238" t="str">
        <f ca="1">IF(ISERROR($V2304),"",OFFSET('Smelter Look-up'!$H$4,$V2304-4,0))</f>
        <v/>
      </c>
      <c r="J2304" s="238" t="str">
        <f ca="1">IF(ISERROR($V2304),"",OFFSET('Smelter Look-up'!$I$4,$V2304-4,0))</f>
        <v/>
      </c>
      <c r="K2304" s="240"/>
      <c r="L2304" s="240"/>
      <c r="M2304" s="240"/>
      <c r="N2304" s="240"/>
      <c r="O2304" s="240"/>
      <c r="P2304" s="239"/>
      <c r="Q2304" s="241"/>
      <c r="R2304" s="236" t="str">
        <f ca="1">IF(ISERROR($V2304),"",OFFSET('Smelter Look-up'!$C$4,$V2304-4,0)&amp;"")</f>
        <v/>
      </c>
      <c r="S2304" s="250" t="str">
        <f t="shared" ca="1" si="108"/>
        <v/>
      </c>
      <c r="T2304" s="250" t="str">
        <f ca="1">IF(B2304="","",IF(ISERROR(MATCH($J2304,SorP!$B$1:$B$6230,0)),"",INDIRECT("'SorP'!$A$"&amp;MATCH($J2304,SorP!$B$1:$B$6230,0))))</f>
        <v/>
      </c>
      <c r="U2304" s="280"/>
      <c r="V2304" s="281" t="e">
        <f>IF(C2304="",NA(),MATCH($B2304&amp;$C2304,'Smelter Look-up'!$J:$J,0))</f>
        <v>#N/A</v>
      </c>
      <c r="W2304" s="282"/>
      <c r="X2304" s="282">
        <f t="shared" ca="1" si="109"/>
        <v>0</v>
      </c>
      <c r="Y2304" s="282"/>
      <c r="Z2304" s="282"/>
      <c r="AB2304" s="284" t="str">
        <f t="shared" si="110"/>
        <v/>
      </c>
    </row>
    <row r="2305" spans="1:28" s="283" customFormat="1" ht="20.25">
      <c r="A2305" s="235"/>
      <c r="B2305" s="236" t="str">
        <f>IF(LEN(A2305)=0,"",INDEX('Smelter Look-up'!$A:$A,MATCH($A2305,'Smelter Look-up'!$E:$E,0)))</f>
        <v/>
      </c>
      <c r="C2305" s="242" t="str">
        <f>IF(LEN(A2305)=0,"",INDEX('Smelter Look-up'!$C:$C,MATCH($A2305,'Smelter Look-up'!$E:$E,0)))</f>
        <v/>
      </c>
      <c r="D2305" s="236"/>
      <c r="E2305" s="236" t="str">
        <f ca="1">IF(ISERROR($V2305),"",OFFSET('Smelter Look-up'!$D$4,$V2305-4,0)&amp;"")</f>
        <v/>
      </c>
      <c r="F2305" s="236" t="str">
        <f ca="1">IF(ISERROR($V2305),"",OFFSET('Smelter Look-up'!$E$4,$V2305-4,0))</f>
        <v/>
      </c>
      <c r="G2305" s="236" t="str">
        <f ca="1">IF(C2305=$X$4,"Enter smelter details", IF(ISERROR($V2305),"",OFFSET('Smelter Look-up'!$F$4,$V2305-4,0)))</f>
        <v/>
      </c>
      <c r="H2305" s="237" t="str">
        <f ca="1">IF(ISERROR($V2305),"",OFFSET('Smelter Look-up'!$G$4,$V2305-4,0))</f>
        <v/>
      </c>
      <c r="I2305" s="238" t="str">
        <f ca="1">IF(ISERROR($V2305),"",OFFSET('Smelter Look-up'!$H$4,$V2305-4,0))</f>
        <v/>
      </c>
      <c r="J2305" s="238" t="str">
        <f ca="1">IF(ISERROR($V2305),"",OFFSET('Smelter Look-up'!$I$4,$V2305-4,0))</f>
        <v/>
      </c>
      <c r="K2305" s="240"/>
      <c r="L2305" s="240"/>
      <c r="M2305" s="240"/>
      <c r="N2305" s="240"/>
      <c r="O2305" s="240"/>
      <c r="P2305" s="239"/>
      <c r="Q2305" s="241"/>
      <c r="R2305" s="236" t="str">
        <f ca="1">IF(ISERROR($V2305),"",OFFSET('Smelter Look-up'!$C$4,$V2305-4,0)&amp;"")</f>
        <v/>
      </c>
      <c r="S2305" s="250" t="str">
        <f t="shared" ca="1" si="108"/>
        <v/>
      </c>
      <c r="T2305" s="250" t="str">
        <f ca="1">IF(B2305="","",IF(ISERROR(MATCH($J2305,SorP!$B$1:$B$6230,0)),"",INDIRECT("'SorP'!$A$"&amp;MATCH($J2305,SorP!$B$1:$B$6230,0))))</f>
        <v/>
      </c>
      <c r="U2305" s="280"/>
      <c r="V2305" s="281" t="e">
        <f>IF(C2305="",NA(),MATCH($B2305&amp;$C2305,'Smelter Look-up'!$J:$J,0))</f>
        <v>#N/A</v>
      </c>
      <c r="W2305" s="282"/>
      <c r="X2305" s="282">
        <f t="shared" ca="1" si="109"/>
        <v>0</v>
      </c>
      <c r="Y2305" s="282"/>
      <c r="Z2305" s="282"/>
      <c r="AB2305" s="284" t="str">
        <f t="shared" si="110"/>
        <v/>
      </c>
    </row>
    <row r="2306" spans="1:28" s="283" customFormat="1" ht="20.25">
      <c r="A2306" s="235"/>
      <c r="B2306" s="236" t="str">
        <f>IF(LEN(A2306)=0,"",INDEX('Smelter Look-up'!$A:$A,MATCH($A2306,'Smelter Look-up'!$E:$E,0)))</f>
        <v/>
      </c>
      <c r="C2306" s="242" t="str">
        <f>IF(LEN(A2306)=0,"",INDEX('Smelter Look-up'!$C:$C,MATCH($A2306,'Smelter Look-up'!$E:$E,0)))</f>
        <v/>
      </c>
      <c r="D2306" s="236"/>
      <c r="E2306" s="236" t="str">
        <f ca="1">IF(ISERROR($V2306),"",OFFSET('Smelter Look-up'!$D$4,$V2306-4,0)&amp;"")</f>
        <v/>
      </c>
      <c r="F2306" s="236" t="str">
        <f ca="1">IF(ISERROR($V2306),"",OFFSET('Smelter Look-up'!$E$4,$V2306-4,0))</f>
        <v/>
      </c>
      <c r="G2306" s="236" t="str">
        <f ca="1">IF(C2306=$X$4,"Enter smelter details", IF(ISERROR($V2306),"",OFFSET('Smelter Look-up'!$F$4,$V2306-4,0)))</f>
        <v/>
      </c>
      <c r="H2306" s="237" t="str">
        <f ca="1">IF(ISERROR($V2306),"",OFFSET('Smelter Look-up'!$G$4,$V2306-4,0))</f>
        <v/>
      </c>
      <c r="I2306" s="238" t="str">
        <f ca="1">IF(ISERROR($V2306),"",OFFSET('Smelter Look-up'!$H$4,$V2306-4,0))</f>
        <v/>
      </c>
      <c r="J2306" s="238" t="str">
        <f ca="1">IF(ISERROR($V2306),"",OFFSET('Smelter Look-up'!$I$4,$V2306-4,0))</f>
        <v/>
      </c>
      <c r="K2306" s="240"/>
      <c r="L2306" s="240"/>
      <c r="M2306" s="240"/>
      <c r="N2306" s="240"/>
      <c r="O2306" s="240"/>
      <c r="P2306" s="239"/>
      <c r="Q2306" s="241"/>
      <c r="R2306" s="236" t="str">
        <f ca="1">IF(ISERROR($V2306),"",OFFSET('Smelter Look-up'!$C$4,$V2306-4,0)&amp;"")</f>
        <v/>
      </c>
      <c r="S2306" s="250" t="str">
        <f t="shared" ca="1" si="108"/>
        <v/>
      </c>
      <c r="T2306" s="250" t="str">
        <f ca="1">IF(B2306="","",IF(ISERROR(MATCH($J2306,SorP!$B$1:$B$6230,0)),"",INDIRECT("'SorP'!$A$"&amp;MATCH($J2306,SorP!$B$1:$B$6230,0))))</f>
        <v/>
      </c>
      <c r="U2306" s="280"/>
      <c r="V2306" s="281" t="e">
        <f>IF(C2306="",NA(),MATCH($B2306&amp;$C2306,'Smelter Look-up'!$J:$J,0))</f>
        <v>#N/A</v>
      </c>
      <c r="W2306" s="282"/>
      <c r="X2306" s="282">
        <f t="shared" ca="1" si="109"/>
        <v>0</v>
      </c>
      <c r="Y2306" s="282"/>
      <c r="Z2306" s="282"/>
      <c r="AB2306" s="284" t="str">
        <f t="shared" si="110"/>
        <v/>
      </c>
    </row>
    <row r="2307" spans="1:28" s="283" customFormat="1" ht="20.25">
      <c r="A2307" s="235"/>
      <c r="B2307" s="236" t="str">
        <f>IF(LEN(A2307)=0,"",INDEX('Smelter Look-up'!$A:$A,MATCH($A2307,'Smelter Look-up'!$E:$E,0)))</f>
        <v/>
      </c>
      <c r="C2307" s="242" t="str">
        <f>IF(LEN(A2307)=0,"",INDEX('Smelter Look-up'!$C:$C,MATCH($A2307,'Smelter Look-up'!$E:$E,0)))</f>
        <v/>
      </c>
      <c r="D2307" s="236"/>
      <c r="E2307" s="236" t="str">
        <f ca="1">IF(ISERROR($V2307),"",OFFSET('Smelter Look-up'!$D$4,$V2307-4,0)&amp;"")</f>
        <v/>
      </c>
      <c r="F2307" s="236" t="str">
        <f ca="1">IF(ISERROR($V2307),"",OFFSET('Smelter Look-up'!$E$4,$V2307-4,0))</f>
        <v/>
      </c>
      <c r="G2307" s="236" t="str">
        <f ca="1">IF(C2307=$X$4,"Enter smelter details", IF(ISERROR($V2307),"",OFFSET('Smelter Look-up'!$F$4,$V2307-4,0)))</f>
        <v/>
      </c>
      <c r="H2307" s="237" t="str">
        <f ca="1">IF(ISERROR($V2307),"",OFFSET('Smelter Look-up'!$G$4,$V2307-4,0))</f>
        <v/>
      </c>
      <c r="I2307" s="238" t="str">
        <f ca="1">IF(ISERROR($V2307),"",OFFSET('Smelter Look-up'!$H$4,$V2307-4,0))</f>
        <v/>
      </c>
      <c r="J2307" s="238" t="str">
        <f ca="1">IF(ISERROR($V2307),"",OFFSET('Smelter Look-up'!$I$4,$V2307-4,0))</f>
        <v/>
      </c>
      <c r="K2307" s="240"/>
      <c r="L2307" s="240"/>
      <c r="M2307" s="240"/>
      <c r="N2307" s="240"/>
      <c r="O2307" s="240"/>
      <c r="P2307" s="239"/>
      <c r="Q2307" s="241"/>
      <c r="R2307" s="236" t="str">
        <f ca="1">IF(ISERROR($V2307),"",OFFSET('Smelter Look-up'!$C$4,$V2307-4,0)&amp;"")</f>
        <v/>
      </c>
      <c r="S2307" s="250" t="str">
        <f t="shared" ca="1" si="108"/>
        <v/>
      </c>
      <c r="T2307" s="250" t="str">
        <f ca="1">IF(B2307="","",IF(ISERROR(MATCH($J2307,SorP!$B$1:$B$6230,0)),"",INDIRECT("'SorP'!$A$"&amp;MATCH($J2307,SorP!$B$1:$B$6230,0))))</f>
        <v/>
      </c>
      <c r="U2307" s="280"/>
      <c r="V2307" s="281" t="e">
        <f>IF(C2307="",NA(),MATCH($B2307&amp;$C2307,'Smelter Look-up'!$J:$J,0))</f>
        <v>#N/A</v>
      </c>
      <c r="W2307" s="282"/>
      <c r="X2307" s="282">
        <f t="shared" ca="1" si="109"/>
        <v>0</v>
      </c>
      <c r="Y2307" s="282"/>
      <c r="Z2307" s="282"/>
      <c r="AB2307" s="284" t="str">
        <f t="shared" si="110"/>
        <v/>
      </c>
    </row>
    <row r="2308" spans="1:28" s="283" customFormat="1" ht="20.25">
      <c r="A2308" s="235"/>
      <c r="B2308" s="236" t="str">
        <f>IF(LEN(A2308)=0,"",INDEX('Smelter Look-up'!$A:$A,MATCH($A2308,'Smelter Look-up'!$E:$E,0)))</f>
        <v/>
      </c>
      <c r="C2308" s="242" t="str">
        <f>IF(LEN(A2308)=0,"",INDEX('Smelter Look-up'!$C:$C,MATCH($A2308,'Smelter Look-up'!$E:$E,0)))</f>
        <v/>
      </c>
      <c r="D2308" s="236"/>
      <c r="E2308" s="236" t="str">
        <f ca="1">IF(ISERROR($V2308),"",OFFSET('Smelter Look-up'!$D$4,$V2308-4,0)&amp;"")</f>
        <v/>
      </c>
      <c r="F2308" s="236" t="str">
        <f ca="1">IF(ISERROR($V2308),"",OFFSET('Smelter Look-up'!$E$4,$V2308-4,0))</f>
        <v/>
      </c>
      <c r="G2308" s="236" t="str">
        <f ca="1">IF(C2308=$X$4,"Enter smelter details", IF(ISERROR($V2308),"",OFFSET('Smelter Look-up'!$F$4,$V2308-4,0)))</f>
        <v/>
      </c>
      <c r="H2308" s="237" t="str">
        <f ca="1">IF(ISERROR($V2308),"",OFFSET('Smelter Look-up'!$G$4,$V2308-4,0))</f>
        <v/>
      </c>
      <c r="I2308" s="238" t="str">
        <f ca="1">IF(ISERROR($V2308),"",OFFSET('Smelter Look-up'!$H$4,$V2308-4,0))</f>
        <v/>
      </c>
      <c r="J2308" s="238" t="str">
        <f ca="1">IF(ISERROR($V2308),"",OFFSET('Smelter Look-up'!$I$4,$V2308-4,0))</f>
        <v/>
      </c>
      <c r="K2308" s="240"/>
      <c r="L2308" s="240"/>
      <c r="M2308" s="240"/>
      <c r="N2308" s="240"/>
      <c r="O2308" s="240"/>
      <c r="P2308" s="239"/>
      <c r="Q2308" s="241"/>
      <c r="R2308" s="236" t="str">
        <f ca="1">IF(ISERROR($V2308),"",OFFSET('Smelter Look-up'!$C$4,$V2308-4,0)&amp;"")</f>
        <v/>
      </c>
      <c r="S2308" s="250" t="str">
        <f t="shared" ca="1" si="108"/>
        <v/>
      </c>
      <c r="T2308" s="250" t="str">
        <f ca="1">IF(B2308="","",IF(ISERROR(MATCH($J2308,SorP!$B$1:$B$6230,0)),"",INDIRECT("'SorP'!$A$"&amp;MATCH($J2308,SorP!$B$1:$B$6230,0))))</f>
        <v/>
      </c>
      <c r="U2308" s="280"/>
      <c r="V2308" s="281" t="e">
        <f>IF(C2308="",NA(),MATCH($B2308&amp;$C2308,'Smelter Look-up'!$J:$J,0))</f>
        <v>#N/A</v>
      </c>
      <c r="W2308" s="282"/>
      <c r="X2308" s="282">
        <f t="shared" ca="1" si="109"/>
        <v>0</v>
      </c>
      <c r="Y2308" s="282"/>
      <c r="Z2308" s="282"/>
      <c r="AB2308" s="284" t="str">
        <f t="shared" si="110"/>
        <v/>
      </c>
    </row>
    <row r="2309" spans="1:28" s="283" customFormat="1" ht="20.25">
      <c r="A2309" s="235"/>
      <c r="B2309" s="236" t="str">
        <f>IF(LEN(A2309)=0,"",INDEX('Smelter Look-up'!$A:$A,MATCH($A2309,'Smelter Look-up'!$E:$E,0)))</f>
        <v/>
      </c>
      <c r="C2309" s="242" t="str">
        <f>IF(LEN(A2309)=0,"",INDEX('Smelter Look-up'!$C:$C,MATCH($A2309,'Smelter Look-up'!$E:$E,0)))</f>
        <v/>
      </c>
      <c r="D2309" s="236"/>
      <c r="E2309" s="236" t="str">
        <f ca="1">IF(ISERROR($V2309),"",OFFSET('Smelter Look-up'!$D$4,$V2309-4,0)&amp;"")</f>
        <v/>
      </c>
      <c r="F2309" s="236" t="str">
        <f ca="1">IF(ISERROR($V2309),"",OFFSET('Smelter Look-up'!$E$4,$V2309-4,0))</f>
        <v/>
      </c>
      <c r="G2309" s="236" t="str">
        <f ca="1">IF(C2309=$X$4,"Enter smelter details", IF(ISERROR($V2309),"",OFFSET('Smelter Look-up'!$F$4,$V2309-4,0)))</f>
        <v/>
      </c>
      <c r="H2309" s="237" t="str">
        <f ca="1">IF(ISERROR($V2309),"",OFFSET('Smelter Look-up'!$G$4,$V2309-4,0))</f>
        <v/>
      </c>
      <c r="I2309" s="238" t="str">
        <f ca="1">IF(ISERROR($V2309),"",OFFSET('Smelter Look-up'!$H$4,$V2309-4,0))</f>
        <v/>
      </c>
      <c r="J2309" s="238" t="str">
        <f ca="1">IF(ISERROR($V2309),"",OFFSET('Smelter Look-up'!$I$4,$V2309-4,0))</f>
        <v/>
      </c>
      <c r="K2309" s="240"/>
      <c r="L2309" s="240"/>
      <c r="M2309" s="240"/>
      <c r="N2309" s="240"/>
      <c r="O2309" s="240"/>
      <c r="P2309" s="239"/>
      <c r="Q2309" s="241"/>
      <c r="R2309" s="236" t="str">
        <f ca="1">IF(ISERROR($V2309),"",OFFSET('Smelter Look-up'!$C$4,$V2309-4,0)&amp;"")</f>
        <v/>
      </c>
      <c r="S2309" s="250" t="str">
        <f t="shared" ca="1" si="108"/>
        <v/>
      </c>
      <c r="T2309" s="250" t="str">
        <f ca="1">IF(B2309="","",IF(ISERROR(MATCH($J2309,SorP!$B$1:$B$6230,0)),"",INDIRECT("'SorP'!$A$"&amp;MATCH($J2309,SorP!$B$1:$B$6230,0))))</f>
        <v/>
      </c>
      <c r="U2309" s="280"/>
      <c r="V2309" s="281" t="e">
        <f>IF(C2309="",NA(),MATCH($B2309&amp;$C2309,'Smelter Look-up'!$J:$J,0))</f>
        <v>#N/A</v>
      </c>
      <c r="W2309" s="282"/>
      <c r="X2309" s="282">
        <f t="shared" ca="1" si="109"/>
        <v>0</v>
      </c>
      <c r="Y2309" s="282"/>
      <c r="Z2309" s="282"/>
      <c r="AB2309" s="284" t="str">
        <f t="shared" si="110"/>
        <v/>
      </c>
    </row>
    <row r="2310" spans="1:28" s="283" customFormat="1" ht="20.25">
      <c r="A2310" s="235"/>
      <c r="B2310" s="236" t="str">
        <f>IF(LEN(A2310)=0,"",INDEX('Smelter Look-up'!$A:$A,MATCH($A2310,'Smelter Look-up'!$E:$E,0)))</f>
        <v/>
      </c>
      <c r="C2310" s="242" t="str">
        <f>IF(LEN(A2310)=0,"",INDEX('Smelter Look-up'!$C:$C,MATCH($A2310,'Smelter Look-up'!$E:$E,0)))</f>
        <v/>
      </c>
      <c r="D2310" s="236"/>
      <c r="E2310" s="236" t="str">
        <f ca="1">IF(ISERROR($V2310),"",OFFSET('Smelter Look-up'!$D$4,$V2310-4,0)&amp;"")</f>
        <v/>
      </c>
      <c r="F2310" s="236" t="str">
        <f ca="1">IF(ISERROR($V2310),"",OFFSET('Smelter Look-up'!$E$4,$V2310-4,0))</f>
        <v/>
      </c>
      <c r="G2310" s="236" t="str">
        <f ca="1">IF(C2310=$X$4,"Enter smelter details", IF(ISERROR($V2310),"",OFFSET('Smelter Look-up'!$F$4,$V2310-4,0)))</f>
        <v/>
      </c>
      <c r="H2310" s="237" t="str">
        <f ca="1">IF(ISERROR($V2310),"",OFFSET('Smelter Look-up'!$G$4,$V2310-4,0))</f>
        <v/>
      </c>
      <c r="I2310" s="238" t="str">
        <f ca="1">IF(ISERROR($V2310),"",OFFSET('Smelter Look-up'!$H$4,$V2310-4,0))</f>
        <v/>
      </c>
      <c r="J2310" s="238" t="str">
        <f ca="1">IF(ISERROR($V2310),"",OFFSET('Smelter Look-up'!$I$4,$V2310-4,0))</f>
        <v/>
      </c>
      <c r="K2310" s="240"/>
      <c r="L2310" s="240"/>
      <c r="M2310" s="240"/>
      <c r="N2310" s="240"/>
      <c r="O2310" s="240"/>
      <c r="P2310" s="239"/>
      <c r="Q2310" s="241"/>
      <c r="R2310" s="236" t="str">
        <f ca="1">IF(ISERROR($V2310),"",OFFSET('Smelter Look-up'!$C$4,$V2310-4,0)&amp;"")</f>
        <v/>
      </c>
      <c r="S2310" s="250" t="str">
        <f t="shared" ca="1" si="108"/>
        <v/>
      </c>
      <c r="T2310" s="250" t="str">
        <f ca="1">IF(B2310="","",IF(ISERROR(MATCH($J2310,SorP!$B$1:$B$6230,0)),"",INDIRECT("'SorP'!$A$"&amp;MATCH($J2310,SorP!$B$1:$B$6230,0))))</f>
        <v/>
      </c>
      <c r="U2310" s="280"/>
      <c r="V2310" s="281" t="e">
        <f>IF(C2310="",NA(),MATCH($B2310&amp;$C2310,'Smelter Look-up'!$J:$J,0))</f>
        <v>#N/A</v>
      </c>
      <c r="W2310" s="282"/>
      <c r="X2310" s="282">
        <f t="shared" ca="1" si="109"/>
        <v>0</v>
      </c>
      <c r="Y2310" s="282"/>
      <c r="Z2310" s="282"/>
      <c r="AB2310" s="284" t="str">
        <f t="shared" si="110"/>
        <v/>
      </c>
    </row>
    <row r="2311" spans="1:28" s="283" customFormat="1" ht="20.25">
      <c r="A2311" s="235"/>
      <c r="B2311" s="236" t="str">
        <f>IF(LEN(A2311)=0,"",INDEX('Smelter Look-up'!$A:$A,MATCH($A2311,'Smelter Look-up'!$E:$E,0)))</f>
        <v/>
      </c>
      <c r="C2311" s="242" t="str">
        <f>IF(LEN(A2311)=0,"",INDEX('Smelter Look-up'!$C:$C,MATCH($A2311,'Smelter Look-up'!$E:$E,0)))</f>
        <v/>
      </c>
      <c r="D2311" s="236"/>
      <c r="E2311" s="236" t="str">
        <f ca="1">IF(ISERROR($V2311),"",OFFSET('Smelter Look-up'!$D$4,$V2311-4,0)&amp;"")</f>
        <v/>
      </c>
      <c r="F2311" s="236" t="str">
        <f ca="1">IF(ISERROR($V2311),"",OFFSET('Smelter Look-up'!$E$4,$V2311-4,0))</f>
        <v/>
      </c>
      <c r="G2311" s="236" t="str">
        <f ca="1">IF(C2311=$X$4,"Enter smelter details", IF(ISERROR($V2311),"",OFFSET('Smelter Look-up'!$F$4,$V2311-4,0)))</f>
        <v/>
      </c>
      <c r="H2311" s="237" t="str">
        <f ca="1">IF(ISERROR($V2311),"",OFFSET('Smelter Look-up'!$G$4,$V2311-4,0))</f>
        <v/>
      </c>
      <c r="I2311" s="238" t="str">
        <f ca="1">IF(ISERROR($V2311),"",OFFSET('Smelter Look-up'!$H$4,$V2311-4,0))</f>
        <v/>
      </c>
      <c r="J2311" s="238" t="str">
        <f ca="1">IF(ISERROR($V2311),"",OFFSET('Smelter Look-up'!$I$4,$V2311-4,0))</f>
        <v/>
      </c>
      <c r="K2311" s="240"/>
      <c r="L2311" s="240"/>
      <c r="M2311" s="240"/>
      <c r="N2311" s="240"/>
      <c r="O2311" s="240"/>
      <c r="P2311" s="239"/>
      <c r="Q2311" s="241"/>
      <c r="R2311" s="236" t="str">
        <f ca="1">IF(ISERROR($V2311),"",OFFSET('Smelter Look-up'!$C$4,$V2311-4,0)&amp;"")</f>
        <v/>
      </c>
      <c r="S2311" s="250" t="str">
        <f t="shared" ca="1" si="108"/>
        <v/>
      </c>
      <c r="T2311" s="250" t="str">
        <f ca="1">IF(B2311="","",IF(ISERROR(MATCH($J2311,SorP!$B$1:$B$6230,0)),"",INDIRECT("'SorP'!$A$"&amp;MATCH($J2311,SorP!$B$1:$B$6230,0))))</f>
        <v/>
      </c>
      <c r="U2311" s="280"/>
      <c r="V2311" s="281" t="e">
        <f>IF(C2311="",NA(),MATCH($B2311&amp;$C2311,'Smelter Look-up'!$J:$J,0))</f>
        <v>#N/A</v>
      </c>
      <c r="W2311" s="282"/>
      <c r="X2311" s="282">
        <f t="shared" ca="1" si="109"/>
        <v>0</v>
      </c>
      <c r="Y2311" s="282"/>
      <c r="Z2311" s="282"/>
      <c r="AB2311" s="284" t="str">
        <f t="shared" si="110"/>
        <v/>
      </c>
    </row>
    <row r="2312" spans="1:28" s="283" customFormat="1" ht="20.25">
      <c r="A2312" s="235"/>
      <c r="B2312" s="236" t="str">
        <f>IF(LEN(A2312)=0,"",INDEX('Smelter Look-up'!$A:$A,MATCH($A2312,'Smelter Look-up'!$E:$E,0)))</f>
        <v/>
      </c>
      <c r="C2312" s="242" t="str">
        <f>IF(LEN(A2312)=0,"",INDEX('Smelter Look-up'!$C:$C,MATCH($A2312,'Smelter Look-up'!$E:$E,0)))</f>
        <v/>
      </c>
      <c r="D2312" s="236"/>
      <c r="E2312" s="236" t="str">
        <f ca="1">IF(ISERROR($V2312),"",OFFSET('Smelter Look-up'!$D$4,$V2312-4,0)&amp;"")</f>
        <v/>
      </c>
      <c r="F2312" s="236" t="str">
        <f ca="1">IF(ISERROR($V2312),"",OFFSET('Smelter Look-up'!$E$4,$V2312-4,0))</f>
        <v/>
      </c>
      <c r="G2312" s="236" t="str">
        <f ca="1">IF(C2312=$X$4,"Enter smelter details", IF(ISERROR($V2312),"",OFFSET('Smelter Look-up'!$F$4,$V2312-4,0)))</f>
        <v/>
      </c>
      <c r="H2312" s="237" t="str">
        <f ca="1">IF(ISERROR($V2312),"",OFFSET('Smelter Look-up'!$G$4,$V2312-4,0))</f>
        <v/>
      </c>
      <c r="I2312" s="238" t="str">
        <f ca="1">IF(ISERROR($V2312),"",OFFSET('Smelter Look-up'!$H$4,$V2312-4,0))</f>
        <v/>
      </c>
      <c r="J2312" s="238" t="str">
        <f ca="1">IF(ISERROR($V2312),"",OFFSET('Smelter Look-up'!$I$4,$V2312-4,0))</f>
        <v/>
      </c>
      <c r="K2312" s="240"/>
      <c r="L2312" s="240"/>
      <c r="M2312" s="240"/>
      <c r="N2312" s="240"/>
      <c r="O2312" s="240"/>
      <c r="P2312" s="239"/>
      <c r="Q2312" s="241"/>
      <c r="R2312" s="236" t="str">
        <f ca="1">IF(ISERROR($V2312),"",OFFSET('Smelter Look-up'!$C$4,$V2312-4,0)&amp;"")</f>
        <v/>
      </c>
      <c r="S2312" s="250" t="str">
        <f t="shared" ca="1" si="108"/>
        <v/>
      </c>
      <c r="T2312" s="250" t="str">
        <f ca="1">IF(B2312="","",IF(ISERROR(MATCH($J2312,SorP!$B$1:$B$6230,0)),"",INDIRECT("'SorP'!$A$"&amp;MATCH($J2312,SorP!$B$1:$B$6230,0))))</f>
        <v/>
      </c>
      <c r="U2312" s="280"/>
      <c r="V2312" s="281" t="e">
        <f>IF(C2312="",NA(),MATCH($B2312&amp;$C2312,'Smelter Look-up'!$J:$J,0))</f>
        <v>#N/A</v>
      </c>
      <c r="W2312" s="282"/>
      <c r="X2312" s="282">
        <f t="shared" ca="1" si="109"/>
        <v>0</v>
      </c>
      <c r="Y2312" s="282"/>
      <c r="Z2312" s="282"/>
      <c r="AB2312" s="284" t="str">
        <f t="shared" si="110"/>
        <v/>
      </c>
    </row>
    <row r="2313" spans="1:28" s="283" customFormat="1" ht="20.25">
      <c r="A2313" s="235"/>
      <c r="B2313" s="236" t="str">
        <f>IF(LEN(A2313)=0,"",INDEX('Smelter Look-up'!$A:$A,MATCH($A2313,'Smelter Look-up'!$E:$E,0)))</f>
        <v/>
      </c>
      <c r="C2313" s="242" t="str">
        <f>IF(LEN(A2313)=0,"",INDEX('Smelter Look-up'!$C:$C,MATCH($A2313,'Smelter Look-up'!$E:$E,0)))</f>
        <v/>
      </c>
      <c r="D2313" s="236"/>
      <c r="E2313" s="236" t="str">
        <f ca="1">IF(ISERROR($V2313),"",OFFSET('Smelter Look-up'!$D$4,$V2313-4,0)&amp;"")</f>
        <v/>
      </c>
      <c r="F2313" s="236" t="str">
        <f ca="1">IF(ISERROR($V2313),"",OFFSET('Smelter Look-up'!$E$4,$V2313-4,0))</f>
        <v/>
      </c>
      <c r="G2313" s="236" t="str">
        <f ca="1">IF(C2313=$X$4,"Enter smelter details", IF(ISERROR($V2313),"",OFFSET('Smelter Look-up'!$F$4,$V2313-4,0)))</f>
        <v/>
      </c>
      <c r="H2313" s="237" t="str">
        <f ca="1">IF(ISERROR($V2313),"",OFFSET('Smelter Look-up'!$G$4,$V2313-4,0))</f>
        <v/>
      </c>
      <c r="I2313" s="238" t="str">
        <f ca="1">IF(ISERROR($V2313),"",OFFSET('Smelter Look-up'!$H$4,$V2313-4,0))</f>
        <v/>
      </c>
      <c r="J2313" s="238" t="str">
        <f ca="1">IF(ISERROR($V2313),"",OFFSET('Smelter Look-up'!$I$4,$V2313-4,0))</f>
        <v/>
      </c>
      <c r="K2313" s="240"/>
      <c r="L2313" s="240"/>
      <c r="M2313" s="240"/>
      <c r="N2313" s="240"/>
      <c r="O2313" s="240"/>
      <c r="P2313" s="239"/>
      <c r="Q2313" s="241"/>
      <c r="R2313" s="236" t="str">
        <f ca="1">IF(ISERROR($V2313),"",OFFSET('Smelter Look-up'!$C$4,$V2313-4,0)&amp;"")</f>
        <v/>
      </c>
      <c r="S2313" s="250" t="str">
        <f t="shared" ca="1" si="108"/>
        <v/>
      </c>
      <c r="T2313" s="250" t="str">
        <f ca="1">IF(B2313="","",IF(ISERROR(MATCH($J2313,SorP!$B$1:$B$6230,0)),"",INDIRECT("'SorP'!$A$"&amp;MATCH($J2313,SorP!$B$1:$B$6230,0))))</f>
        <v/>
      </c>
      <c r="U2313" s="280"/>
      <c r="V2313" s="281" t="e">
        <f>IF(C2313="",NA(),MATCH($B2313&amp;$C2313,'Smelter Look-up'!$J:$J,0))</f>
        <v>#N/A</v>
      </c>
      <c r="W2313" s="282"/>
      <c r="X2313" s="282">
        <f t="shared" ca="1" si="109"/>
        <v>0</v>
      </c>
      <c r="Y2313" s="282"/>
      <c r="Z2313" s="282"/>
      <c r="AB2313" s="284" t="str">
        <f t="shared" si="110"/>
        <v/>
      </c>
    </row>
    <row r="2314" spans="1:28" s="283" customFormat="1" ht="20.25">
      <c r="A2314" s="235"/>
      <c r="B2314" s="236" t="str">
        <f>IF(LEN(A2314)=0,"",INDEX('Smelter Look-up'!$A:$A,MATCH($A2314,'Smelter Look-up'!$E:$E,0)))</f>
        <v/>
      </c>
      <c r="C2314" s="242" t="str">
        <f>IF(LEN(A2314)=0,"",INDEX('Smelter Look-up'!$C:$C,MATCH($A2314,'Smelter Look-up'!$E:$E,0)))</f>
        <v/>
      </c>
      <c r="D2314" s="236"/>
      <c r="E2314" s="236" t="str">
        <f ca="1">IF(ISERROR($V2314),"",OFFSET('Smelter Look-up'!$D$4,$V2314-4,0)&amp;"")</f>
        <v/>
      </c>
      <c r="F2314" s="236" t="str">
        <f ca="1">IF(ISERROR($V2314),"",OFFSET('Smelter Look-up'!$E$4,$V2314-4,0))</f>
        <v/>
      </c>
      <c r="G2314" s="236" t="str">
        <f ca="1">IF(C2314=$X$4,"Enter smelter details", IF(ISERROR($V2314),"",OFFSET('Smelter Look-up'!$F$4,$V2314-4,0)))</f>
        <v/>
      </c>
      <c r="H2314" s="237" t="str">
        <f ca="1">IF(ISERROR($V2314),"",OFFSET('Smelter Look-up'!$G$4,$V2314-4,0))</f>
        <v/>
      </c>
      <c r="I2314" s="238" t="str">
        <f ca="1">IF(ISERROR($V2314),"",OFFSET('Smelter Look-up'!$H$4,$V2314-4,0))</f>
        <v/>
      </c>
      <c r="J2314" s="238" t="str">
        <f ca="1">IF(ISERROR($V2314),"",OFFSET('Smelter Look-up'!$I$4,$V2314-4,0))</f>
        <v/>
      </c>
      <c r="K2314" s="240"/>
      <c r="L2314" s="240"/>
      <c r="M2314" s="240"/>
      <c r="N2314" s="240"/>
      <c r="O2314" s="240"/>
      <c r="P2314" s="239"/>
      <c r="Q2314" s="241"/>
      <c r="R2314" s="236" t="str">
        <f ca="1">IF(ISERROR($V2314),"",OFFSET('Smelter Look-up'!$C$4,$V2314-4,0)&amp;"")</f>
        <v/>
      </c>
      <c r="S2314" s="250" t="str">
        <f t="shared" ca="1" si="108"/>
        <v/>
      </c>
      <c r="T2314" s="250" t="str">
        <f ca="1">IF(B2314="","",IF(ISERROR(MATCH($J2314,SorP!$B$1:$B$6230,0)),"",INDIRECT("'SorP'!$A$"&amp;MATCH($J2314,SorP!$B$1:$B$6230,0))))</f>
        <v/>
      </c>
      <c r="U2314" s="280"/>
      <c r="V2314" s="281" t="e">
        <f>IF(C2314="",NA(),MATCH($B2314&amp;$C2314,'Smelter Look-up'!$J:$J,0))</f>
        <v>#N/A</v>
      </c>
      <c r="W2314" s="282"/>
      <c r="X2314" s="282">
        <f t="shared" ca="1" si="109"/>
        <v>0</v>
      </c>
      <c r="Y2314" s="282"/>
      <c r="Z2314" s="282"/>
      <c r="AB2314" s="284" t="str">
        <f t="shared" si="110"/>
        <v/>
      </c>
    </row>
    <row r="2315" spans="1:28" s="283" customFormat="1" ht="20.25">
      <c r="A2315" s="235"/>
      <c r="B2315" s="236" t="str">
        <f>IF(LEN(A2315)=0,"",INDEX('Smelter Look-up'!$A:$A,MATCH($A2315,'Smelter Look-up'!$E:$E,0)))</f>
        <v/>
      </c>
      <c r="C2315" s="242" t="str">
        <f>IF(LEN(A2315)=0,"",INDEX('Smelter Look-up'!$C:$C,MATCH($A2315,'Smelter Look-up'!$E:$E,0)))</f>
        <v/>
      </c>
      <c r="D2315" s="236"/>
      <c r="E2315" s="236" t="str">
        <f ca="1">IF(ISERROR($V2315),"",OFFSET('Smelter Look-up'!$D$4,$V2315-4,0)&amp;"")</f>
        <v/>
      </c>
      <c r="F2315" s="236" t="str">
        <f ca="1">IF(ISERROR($V2315),"",OFFSET('Smelter Look-up'!$E$4,$V2315-4,0))</f>
        <v/>
      </c>
      <c r="G2315" s="236" t="str">
        <f ca="1">IF(C2315=$X$4,"Enter smelter details", IF(ISERROR($V2315),"",OFFSET('Smelter Look-up'!$F$4,$V2315-4,0)))</f>
        <v/>
      </c>
      <c r="H2315" s="237" t="str">
        <f ca="1">IF(ISERROR($V2315),"",OFFSET('Smelter Look-up'!$G$4,$V2315-4,0))</f>
        <v/>
      </c>
      <c r="I2315" s="238" t="str">
        <f ca="1">IF(ISERROR($V2315),"",OFFSET('Smelter Look-up'!$H$4,$V2315-4,0))</f>
        <v/>
      </c>
      <c r="J2315" s="238" t="str">
        <f ca="1">IF(ISERROR($V2315),"",OFFSET('Smelter Look-up'!$I$4,$V2315-4,0))</f>
        <v/>
      </c>
      <c r="K2315" s="240"/>
      <c r="L2315" s="240"/>
      <c r="M2315" s="240"/>
      <c r="N2315" s="240"/>
      <c r="O2315" s="240"/>
      <c r="P2315" s="239"/>
      <c r="Q2315" s="241"/>
      <c r="R2315" s="236" t="str">
        <f ca="1">IF(ISERROR($V2315),"",OFFSET('Smelter Look-up'!$C$4,$V2315-4,0)&amp;"")</f>
        <v/>
      </c>
      <c r="S2315" s="250" t="str">
        <f t="shared" ca="1" si="108"/>
        <v/>
      </c>
      <c r="T2315" s="250" t="str">
        <f ca="1">IF(B2315="","",IF(ISERROR(MATCH($J2315,SorP!$B$1:$B$6230,0)),"",INDIRECT("'SorP'!$A$"&amp;MATCH($J2315,SorP!$B$1:$B$6230,0))))</f>
        <v/>
      </c>
      <c r="U2315" s="280"/>
      <c r="V2315" s="281" t="e">
        <f>IF(C2315="",NA(),MATCH($B2315&amp;$C2315,'Smelter Look-up'!$J:$J,0))</f>
        <v>#N/A</v>
      </c>
      <c r="W2315" s="282"/>
      <c r="X2315" s="282">
        <f t="shared" ca="1" si="109"/>
        <v>0</v>
      </c>
      <c r="Y2315" s="282"/>
      <c r="Z2315" s="282"/>
      <c r="AB2315" s="284" t="str">
        <f t="shared" si="110"/>
        <v/>
      </c>
    </row>
    <row r="2316" spans="1:28" s="283" customFormat="1" ht="20.25">
      <c r="A2316" s="235"/>
      <c r="B2316" s="236" t="str">
        <f>IF(LEN(A2316)=0,"",INDEX('Smelter Look-up'!$A:$A,MATCH($A2316,'Smelter Look-up'!$E:$E,0)))</f>
        <v/>
      </c>
      <c r="C2316" s="242" t="str">
        <f>IF(LEN(A2316)=0,"",INDEX('Smelter Look-up'!$C:$C,MATCH($A2316,'Smelter Look-up'!$E:$E,0)))</f>
        <v/>
      </c>
      <c r="D2316" s="236"/>
      <c r="E2316" s="236" t="str">
        <f ca="1">IF(ISERROR($V2316),"",OFFSET('Smelter Look-up'!$D$4,$V2316-4,0)&amp;"")</f>
        <v/>
      </c>
      <c r="F2316" s="236" t="str">
        <f ca="1">IF(ISERROR($V2316),"",OFFSET('Smelter Look-up'!$E$4,$V2316-4,0))</f>
        <v/>
      </c>
      <c r="G2316" s="236" t="str">
        <f ca="1">IF(C2316=$X$4,"Enter smelter details", IF(ISERROR($V2316),"",OFFSET('Smelter Look-up'!$F$4,$V2316-4,0)))</f>
        <v/>
      </c>
      <c r="H2316" s="237" t="str">
        <f ca="1">IF(ISERROR($V2316),"",OFFSET('Smelter Look-up'!$G$4,$V2316-4,0))</f>
        <v/>
      </c>
      <c r="I2316" s="238" t="str">
        <f ca="1">IF(ISERROR($V2316),"",OFFSET('Smelter Look-up'!$H$4,$V2316-4,0))</f>
        <v/>
      </c>
      <c r="J2316" s="238" t="str">
        <f ca="1">IF(ISERROR($V2316),"",OFFSET('Smelter Look-up'!$I$4,$V2316-4,0))</f>
        <v/>
      </c>
      <c r="K2316" s="240"/>
      <c r="L2316" s="240"/>
      <c r="M2316" s="240"/>
      <c r="N2316" s="240"/>
      <c r="O2316" s="240"/>
      <c r="P2316" s="239"/>
      <c r="Q2316" s="241"/>
      <c r="R2316" s="236" t="str">
        <f ca="1">IF(ISERROR($V2316),"",OFFSET('Smelter Look-up'!$C$4,$V2316-4,0)&amp;"")</f>
        <v/>
      </c>
      <c r="S2316" s="250" t="str">
        <f t="shared" ca="1" si="108"/>
        <v/>
      </c>
      <c r="T2316" s="250" t="str">
        <f ca="1">IF(B2316="","",IF(ISERROR(MATCH($J2316,SorP!$B$1:$B$6230,0)),"",INDIRECT("'SorP'!$A$"&amp;MATCH($J2316,SorP!$B$1:$B$6230,0))))</f>
        <v/>
      </c>
      <c r="U2316" s="280"/>
      <c r="V2316" s="281" t="e">
        <f>IF(C2316="",NA(),MATCH($B2316&amp;$C2316,'Smelter Look-up'!$J:$J,0))</f>
        <v>#N/A</v>
      </c>
      <c r="W2316" s="282"/>
      <c r="X2316" s="282">
        <f t="shared" ca="1" si="109"/>
        <v>0</v>
      </c>
      <c r="Y2316" s="282"/>
      <c r="Z2316" s="282"/>
      <c r="AB2316" s="284" t="str">
        <f t="shared" si="110"/>
        <v/>
      </c>
    </row>
    <row r="2317" spans="1:28" s="283" customFormat="1" ht="20.25">
      <c r="A2317" s="235"/>
      <c r="B2317" s="236" t="str">
        <f>IF(LEN(A2317)=0,"",INDEX('Smelter Look-up'!$A:$A,MATCH($A2317,'Smelter Look-up'!$E:$E,0)))</f>
        <v/>
      </c>
      <c r="C2317" s="242" t="str">
        <f>IF(LEN(A2317)=0,"",INDEX('Smelter Look-up'!$C:$C,MATCH($A2317,'Smelter Look-up'!$E:$E,0)))</f>
        <v/>
      </c>
      <c r="D2317" s="236"/>
      <c r="E2317" s="236" t="str">
        <f ca="1">IF(ISERROR($V2317),"",OFFSET('Smelter Look-up'!$D$4,$V2317-4,0)&amp;"")</f>
        <v/>
      </c>
      <c r="F2317" s="236" t="str">
        <f ca="1">IF(ISERROR($V2317),"",OFFSET('Smelter Look-up'!$E$4,$V2317-4,0))</f>
        <v/>
      </c>
      <c r="G2317" s="236" t="str">
        <f ca="1">IF(C2317=$X$4,"Enter smelter details", IF(ISERROR($V2317),"",OFFSET('Smelter Look-up'!$F$4,$V2317-4,0)))</f>
        <v/>
      </c>
      <c r="H2317" s="237" t="str">
        <f ca="1">IF(ISERROR($V2317),"",OFFSET('Smelter Look-up'!$G$4,$V2317-4,0))</f>
        <v/>
      </c>
      <c r="I2317" s="238" t="str">
        <f ca="1">IF(ISERROR($V2317),"",OFFSET('Smelter Look-up'!$H$4,$V2317-4,0))</f>
        <v/>
      </c>
      <c r="J2317" s="238" t="str">
        <f ca="1">IF(ISERROR($V2317),"",OFFSET('Smelter Look-up'!$I$4,$V2317-4,0))</f>
        <v/>
      </c>
      <c r="K2317" s="240"/>
      <c r="L2317" s="240"/>
      <c r="M2317" s="240"/>
      <c r="N2317" s="240"/>
      <c r="O2317" s="240"/>
      <c r="P2317" s="239"/>
      <c r="Q2317" s="241"/>
      <c r="R2317" s="236" t="str">
        <f ca="1">IF(ISERROR($V2317),"",OFFSET('Smelter Look-up'!$C$4,$V2317-4,0)&amp;"")</f>
        <v/>
      </c>
      <c r="S2317" s="250" t="str">
        <f t="shared" ca="1" si="108"/>
        <v/>
      </c>
      <c r="T2317" s="250" t="str">
        <f ca="1">IF(B2317="","",IF(ISERROR(MATCH($J2317,SorP!$B$1:$B$6230,0)),"",INDIRECT("'SorP'!$A$"&amp;MATCH($J2317,SorP!$B$1:$B$6230,0))))</f>
        <v/>
      </c>
      <c r="U2317" s="280"/>
      <c r="V2317" s="281" t="e">
        <f>IF(C2317="",NA(),MATCH($B2317&amp;$C2317,'Smelter Look-up'!$J:$J,0))</f>
        <v>#N/A</v>
      </c>
      <c r="W2317" s="282"/>
      <c r="X2317" s="282">
        <f t="shared" ca="1" si="109"/>
        <v>0</v>
      </c>
      <c r="Y2317" s="282"/>
      <c r="Z2317" s="282"/>
      <c r="AB2317" s="284" t="str">
        <f t="shared" si="110"/>
        <v/>
      </c>
    </row>
    <row r="2318" spans="1:28" s="283" customFormat="1" ht="20.25">
      <c r="A2318" s="235"/>
      <c r="B2318" s="236" t="str">
        <f>IF(LEN(A2318)=0,"",INDEX('Smelter Look-up'!$A:$A,MATCH($A2318,'Smelter Look-up'!$E:$E,0)))</f>
        <v/>
      </c>
      <c r="C2318" s="242" t="str">
        <f>IF(LEN(A2318)=0,"",INDEX('Smelter Look-up'!$C:$C,MATCH($A2318,'Smelter Look-up'!$E:$E,0)))</f>
        <v/>
      </c>
      <c r="D2318" s="236"/>
      <c r="E2318" s="236" t="str">
        <f ca="1">IF(ISERROR($V2318),"",OFFSET('Smelter Look-up'!$D$4,$V2318-4,0)&amp;"")</f>
        <v/>
      </c>
      <c r="F2318" s="236" t="str">
        <f ca="1">IF(ISERROR($V2318),"",OFFSET('Smelter Look-up'!$E$4,$V2318-4,0))</f>
        <v/>
      </c>
      <c r="G2318" s="236" t="str">
        <f ca="1">IF(C2318=$X$4,"Enter smelter details", IF(ISERROR($V2318),"",OFFSET('Smelter Look-up'!$F$4,$V2318-4,0)))</f>
        <v/>
      </c>
      <c r="H2318" s="237" t="str">
        <f ca="1">IF(ISERROR($V2318),"",OFFSET('Smelter Look-up'!$G$4,$V2318-4,0))</f>
        <v/>
      </c>
      <c r="I2318" s="238" t="str">
        <f ca="1">IF(ISERROR($V2318),"",OFFSET('Smelter Look-up'!$H$4,$V2318-4,0))</f>
        <v/>
      </c>
      <c r="J2318" s="238" t="str">
        <f ca="1">IF(ISERROR($V2318),"",OFFSET('Smelter Look-up'!$I$4,$V2318-4,0))</f>
        <v/>
      </c>
      <c r="K2318" s="240"/>
      <c r="L2318" s="240"/>
      <c r="M2318" s="240"/>
      <c r="N2318" s="240"/>
      <c r="O2318" s="240"/>
      <c r="P2318" s="239"/>
      <c r="Q2318" s="241"/>
      <c r="R2318" s="236" t="str">
        <f ca="1">IF(ISERROR($V2318),"",OFFSET('Smelter Look-up'!$C$4,$V2318-4,0)&amp;"")</f>
        <v/>
      </c>
      <c r="S2318" s="250" t="str">
        <f t="shared" ca="1" si="108"/>
        <v/>
      </c>
      <c r="T2318" s="250" t="str">
        <f ca="1">IF(B2318="","",IF(ISERROR(MATCH($J2318,SorP!$B$1:$B$6230,0)),"",INDIRECT("'SorP'!$A$"&amp;MATCH($J2318,SorP!$B$1:$B$6230,0))))</f>
        <v/>
      </c>
      <c r="U2318" s="280"/>
      <c r="V2318" s="281" t="e">
        <f>IF(C2318="",NA(),MATCH($B2318&amp;$C2318,'Smelter Look-up'!$J:$J,0))</f>
        <v>#N/A</v>
      </c>
      <c r="W2318" s="282"/>
      <c r="X2318" s="282">
        <f t="shared" ca="1" si="109"/>
        <v>0</v>
      </c>
      <c r="Y2318" s="282"/>
      <c r="Z2318" s="282"/>
      <c r="AB2318" s="284" t="str">
        <f t="shared" si="110"/>
        <v/>
      </c>
    </row>
    <row r="2319" spans="1:28" s="283" customFormat="1" ht="20.25">
      <c r="A2319" s="235"/>
      <c r="B2319" s="236" t="str">
        <f>IF(LEN(A2319)=0,"",INDEX('Smelter Look-up'!$A:$A,MATCH($A2319,'Smelter Look-up'!$E:$E,0)))</f>
        <v/>
      </c>
      <c r="C2319" s="242" t="str">
        <f>IF(LEN(A2319)=0,"",INDEX('Smelter Look-up'!$C:$C,MATCH($A2319,'Smelter Look-up'!$E:$E,0)))</f>
        <v/>
      </c>
      <c r="D2319" s="236"/>
      <c r="E2319" s="236" t="str">
        <f ca="1">IF(ISERROR($V2319),"",OFFSET('Smelter Look-up'!$D$4,$V2319-4,0)&amp;"")</f>
        <v/>
      </c>
      <c r="F2319" s="236" t="str">
        <f ca="1">IF(ISERROR($V2319),"",OFFSET('Smelter Look-up'!$E$4,$V2319-4,0))</f>
        <v/>
      </c>
      <c r="G2319" s="236" t="str">
        <f ca="1">IF(C2319=$X$4,"Enter smelter details", IF(ISERROR($V2319),"",OFFSET('Smelter Look-up'!$F$4,$V2319-4,0)))</f>
        <v/>
      </c>
      <c r="H2319" s="237" t="str">
        <f ca="1">IF(ISERROR($V2319),"",OFFSET('Smelter Look-up'!$G$4,$V2319-4,0))</f>
        <v/>
      </c>
      <c r="I2319" s="238" t="str">
        <f ca="1">IF(ISERROR($V2319),"",OFFSET('Smelter Look-up'!$H$4,$V2319-4,0))</f>
        <v/>
      </c>
      <c r="J2319" s="238" t="str">
        <f ca="1">IF(ISERROR($V2319),"",OFFSET('Smelter Look-up'!$I$4,$V2319-4,0))</f>
        <v/>
      </c>
      <c r="K2319" s="240"/>
      <c r="L2319" s="240"/>
      <c r="M2319" s="240"/>
      <c r="N2319" s="240"/>
      <c r="O2319" s="240"/>
      <c r="P2319" s="239"/>
      <c r="Q2319" s="241"/>
      <c r="R2319" s="236" t="str">
        <f ca="1">IF(ISERROR($V2319),"",OFFSET('Smelter Look-up'!$C$4,$V2319-4,0)&amp;"")</f>
        <v/>
      </c>
      <c r="S2319" s="250" t="str">
        <f t="shared" ca="1" si="108"/>
        <v/>
      </c>
      <c r="T2319" s="250" t="str">
        <f ca="1">IF(B2319="","",IF(ISERROR(MATCH($J2319,SorP!$B$1:$B$6230,0)),"",INDIRECT("'SorP'!$A$"&amp;MATCH($J2319,SorP!$B$1:$B$6230,0))))</f>
        <v/>
      </c>
      <c r="U2319" s="280"/>
      <c r="V2319" s="281" t="e">
        <f>IF(C2319="",NA(),MATCH($B2319&amp;$C2319,'Smelter Look-up'!$J:$J,0))</f>
        <v>#N/A</v>
      </c>
      <c r="W2319" s="282"/>
      <c r="X2319" s="282">
        <f t="shared" ca="1" si="109"/>
        <v>0</v>
      </c>
      <c r="Y2319" s="282"/>
      <c r="Z2319" s="282"/>
      <c r="AB2319" s="284" t="str">
        <f t="shared" si="110"/>
        <v/>
      </c>
    </row>
    <row r="2320" spans="1:28" s="283" customFormat="1" ht="20.25">
      <c r="A2320" s="235"/>
      <c r="B2320" s="236" t="str">
        <f>IF(LEN(A2320)=0,"",INDEX('Smelter Look-up'!$A:$A,MATCH($A2320,'Smelter Look-up'!$E:$E,0)))</f>
        <v/>
      </c>
      <c r="C2320" s="242" t="str">
        <f>IF(LEN(A2320)=0,"",INDEX('Smelter Look-up'!$C:$C,MATCH($A2320,'Smelter Look-up'!$E:$E,0)))</f>
        <v/>
      </c>
      <c r="D2320" s="236"/>
      <c r="E2320" s="236" t="str">
        <f ca="1">IF(ISERROR($V2320),"",OFFSET('Smelter Look-up'!$D$4,$V2320-4,0)&amp;"")</f>
        <v/>
      </c>
      <c r="F2320" s="236" t="str">
        <f ca="1">IF(ISERROR($V2320),"",OFFSET('Smelter Look-up'!$E$4,$V2320-4,0))</f>
        <v/>
      </c>
      <c r="G2320" s="236" t="str">
        <f ca="1">IF(C2320=$X$4,"Enter smelter details", IF(ISERROR($V2320),"",OFFSET('Smelter Look-up'!$F$4,$V2320-4,0)))</f>
        <v/>
      </c>
      <c r="H2320" s="237" t="str">
        <f ca="1">IF(ISERROR($V2320),"",OFFSET('Smelter Look-up'!$G$4,$V2320-4,0))</f>
        <v/>
      </c>
      <c r="I2320" s="238" t="str">
        <f ca="1">IF(ISERROR($V2320),"",OFFSET('Smelter Look-up'!$H$4,$V2320-4,0))</f>
        <v/>
      </c>
      <c r="J2320" s="238" t="str">
        <f ca="1">IF(ISERROR($V2320),"",OFFSET('Smelter Look-up'!$I$4,$V2320-4,0))</f>
        <v/>
      </c>
      <c r="K2320" s="240"/>
      <c r="L2320" s="240"/>
      <c r="M2320" s="240"/>
      <c r="N2320" s="240"/>
      <c r="O2320" s="240"/>
      <c r="P2320" s="239"/>
      <c r="Q2320" s="241"/>
      <c r="R2320" s="236" t="str">
        <f ca="1">IF(ISERROR($V2320),"",OFFSET('Smelter Look-up'!$C$4,$V2320-4,0)&amp;"")</f>
        <v/>
      </c>
      <c r="S2320" s="250" t="str">
        <f t="shared" ca="1" si="108"/>
        <v/>
      </c>
      <c r="T2320" s="250" t="str">
        <f ca="1">IF(B2320="","",IF(ISERROR(MATCH($J2320,SorP!$B$1:$B$6230,0)),"",INDIRECT("'SorP'!$A$"&amp;MATCH($J2320,SorP!$B$1:$B$6230,0))))</f>
        <v/>
      </c>
      <c r="U2320" s="280"/>
      <c r="V2320" s="281" t="e">
        <f>IF(C2320="",NA(),MATCH($B2320&amp;$C2320,'Smelter Look-up'!$J:$J,0))</f>
        <v>#N/A</v>
      </c>
      <c r="W2320" s="282"/>
      <c r="X2320" s="282">
        <f t="shared" ca="1" si="109"/>
        <v>0</v>
      </c>
      <c r="Y2320" s="282"/>
      <c r="Z2320" s="282"/>
      <c r="AB2320" s="284" t="str">
        <f t="shared" si="110"/>
        <v/>
      </c>
    </row>
    <row r="2321" spans="1:28" s="283" customFormat="1" ht="20.25">
      <c r="A2321" s="235"/>
      <c r="B2321" s="236" t="str">
        <f>IF(LEN(A2321)=0,"",INDEX('Smelter Look-up'!$A:$A,MATCH($A2321,'Smelter Look-up'!$E:$E,0)))</f>
        <v/>
      </c>
      <c r="C2321" s="242" t="str">
        <f>IF(LEN(A2321)=0,"",INDEX('Smelter Look-up'!$C:$C,MATCH($A2321,'Smelter Look-up'!$E:$E,0)))</f>
        <v/>
      </c>
      <c r="D2321" s="236"/>
      <c r="E2321" s="236" t="str">
        <f ca="1">IF(ISERROR($V2321),"",OFFSET('Smelter Look-up'!$D$4,$V2321-4,0)&amp;"")</f>
        <v/>
      </c>
      <c r="F2321" s="236" t="str">
        <f ca="1">IF(ISERROR($V2321),"",OFFSET('Smelter Look-up'!$E$4,$V2321-4,0))</f>
        <v/>
      </c>
      <c r="G2321" s="236" t="str">
        <f ca="1">IF(C2321=$X$4,"Enter smelter details", IF(ISERROR($V2321),"",OFFSET('Smelter Look-up'!$F$4,$V2321-4,0)))</f>
        <v/>
      </c>
      <c r="H2321" s="237" t="str">
        <f ca="1">IF(ISERROR($V2321),"",OFFSET('Smelter Look-up'!$G$4,$V2321-4,0))</f>
        <v/>
      </c>
      <c r="I2321" s="238" t="str">
        <f ca="1">IF(ISERROR($V2321),"",OFFSET('Smelter Look-up'!$H$4,$V2321-4,0))</f>
        <v/>
      </c>
      <c r="J2321" s="238" t="str">
        <f ca="1">IF(ISERROR($V2321),"",OFFSET('Smelter Look-up'!$I$4,$V2321-4,0))</f>
        <v/>
      </c>
      <c r="K2321" s="240"/>
      <c r="L2321" s="240"/>
      <c r="M2321" s="240"/>
      <c r="N2321" s="240"/>
      <c r="O2321" s="240"/>
      <c r="P2321" s="239"/>
      <c r="Q2321" s="241"/>
      <c r="R2321" s="236" t="str">
        <f ca="1">IF(ISERROR($V2321),"",OFFSET('Smelter Look-up'!$C$4,$V2321-4,0)&amp;"")</f>
        <v/>
      </c>
      <c r="S2321" s="250" t="str">
        <f t="shared" ca="1" si="108"/>
        <v/>
      </c>
      <c r="T2321" s="250" t="str">
        <f ca="1">IF(B2321="","",IF(ISERROR(MATCH($J2321,SorP!$B$1:$B$6230,0)),"",INDIRECT("'SorP'!$A$"&amp;MATCH($J2321,SorP!$B$1:$B$6230,0))))</f>
        <v/>
      </c>
      <c r="U2321" s="280"/>
      <c r="V2321" s="281" t="e">
        <f>IF(C2321="",NA(),MATCH($B2321&amp;$C2321,'Smelter Look-up'!$J:$J,0))</f>
        <v>#N/A</v>
      </c>
      <c r="W2321" s="282"/>
      <c r="X2321" s="282">
        <f t="shared" ca="1" si="109"/>
        <v>0</v>
      </c>
      <c r="Y2321" s="282"/>
      <c r="Z2321" s="282"/>
      <c r="AB2321" s="284" t="str">
        <f t="shared" si="110"/>
        <v/>
      </c>
    </row>
    <row r="2322" spans="1:28" s="283" customFormat="1" ht="20.25">
      <c r="A2322" s="235"/>
      <c r="B2322" s="236" t="str">
        <f>IF(LEN(A2322)=0,"",INDEX('Smelter Look-up'!$A:$A,MATCH($A2322,'Smelter Look-up'!$E:$E,0)))</f>
        <v/>
      </c>
      <c r="C2322" s="242" t="str">
        <f>IF(LEN(A2322)=0,"",INDEX('Smelter Look-up'!$C:$C,MATCH($A2322,'Smelter Look-up'!$E:$E,0)))</f>
        <v/>
      </c>
      <c r="D2322" s="236"/>
      <c r="E2322" s="236" t="str">
        <f ca="1">IF(ISERROR($V2322),"",OFFSET('Smelter Look-up'!$D$4,$V2322-4,0)&amp;"")</f>
        <v/>
      </c>
      <c r="F2322" s="236" t="str">
        <f ca="1">IF(ISERROR($V2322),"",OFFSET('Smelter Look-up'!$E$4,$V2322-4,0))</f>
        <v/>
      </c>
      <c r="G2322" s="236" t="str">
        <f ca="1">IF(C2322=$X$4,"Enter smelter details", IF(ISERROR($V2322),"",OFFSET('Smelter Look-up'!$F$4,$V2322-4,0)))</f>
        <v/>
      </c>
      <c r="H2322" s="237" t="str">
        <f ca="1">IF(ISERROR($V2322),"",OFFSET('Smelter Look-up'!$G$4,$V2322-4,0))</f>
        <v/>
      </c>
      <c r="I2322" s="238" t="str">
        <f ca="1">IF(ISERROR($V2322),"",OFFSET('Smelter Look-up'!$H$4,$V2322-4,0))</f>
        <v/>
      </c>
      <c r="J2322" s="238" t="str">
        <f ca="1">IF(ISERROR($V2322),"",OFFSET('Smelter Look-up'!$I$4,$V2322-4,0))</f>
        <v/>
      </c>
      <c r="K2322" s="240"/>
      <c r="L2322" s="240"/>
      <c r="M2322" s="240"/>
      <c r="N2322" s="240"/>
      <c r="O2322" s="240"/>
      <c r="P2322" s="239"/>
      <c r="Q2322" s="241"/>
      <c r="R2322" s="236" t="str">
        <f ca="1">IF(ISERROR($V2322),"",OFFSET('Smelter Look-up'!$C$4,$V2322-4,0)&amp;"")</f>
        <v/>
      </c>
      <c r="S2322" s="250" t="str">
        <f t="shared" ca="1" si="108"/>
        <v/>
      </c>
      <c r="T2322" s="250" t="str">
        <f ca="1">IF(B2322="","",IF(ISERROR(MATCH($J2322,SorP!$B$1:$B$6230,0)),"",INDIRECT("'SorP'!$A$"&amp;MATCH($J2322,SorP!$B$1:$B$6230,0))))</f>
        <v/>
      </c>
      <c r="U2322" s="280"/>
      <c r="V2322" s="281" t="e">
        <f>IF(C2322="",NA(),MATCH($B2322&amp;$C2322,'Smelter Look-up'!$J:$J,0))</f>
        <v>#N/A</v>
      </c>
      <c r="W2322" s="282"/>
      <c r="X2322" s="282">
        <f t="shared" ca="1" si="109"/>
        <v>0</v>
      </c>
      <c r="Y2322" s="282"/>
      <c r="Z2322" s="282"/>
      <c r="AB2322" s="284" t="str">
        <f t="shared" si="110"/>
        <v/>
      </c>
    </row>
    <row r="2323" spans="1:28" s="283" customFormat="1" ht="20.25">
      <c r="A2323" s="235"/>
      <c r="B2323" s="236" t="str">
        <f>IF(LEN(A2323)=0,"",INDEX('Smelter Look-up'!$A:$A,MATCH($A2323,'Smelter Look-up'!$E:$E,0)))</f>
        <v/>
      </c>
      <c r="C2323" s="242" t="str">
        <f>IF(LEN(A2323)=0,"",INDEX('Smelter Look-up'!$C:$C,MATCH($A2323,'Smelter Look-up'!$E:$E,0)))</f>
        <v/>
      </c>
      <c r="D2323" s="236"/>
      <c r="E2323" s="236" t="str">
        <f ca="1">IF(ISERROR($V2323),"",OFFSET('Smelter Look-up'!$D$4,$V2323-4,0)&amp;"")</f>
        <v/>
      </c>
      <c r="F2323" s="236" t="str">
        <f ca="1">IF(ISERROR($V2323),"",OFFSET('Smelter Look-up'!$E$4,$V2323-4,0))</f>
        <v/>
      </c>
      <c r="G2323" s="236" t="str">
        <f ca="1">IF(C2323=$X$4,"Enter smelter details", IF(ISERROR($V2323),"",OFFSET('Smelter Look-up'!$F$4,$V2323-4,0)))</f>
        <v/>
      </c>
      <c r="H2323" s="237" t="str">
        <f ca="1">IF(ISERROR($V2323),"",OFFSET('Smelter Look-up'!$G$4,$V2323-4,0))</f>
        <v/>
      </c>
      <c r="I2323" s="238" t="str">
        <f ca="1">IF(ISERROR($V2323),"",OFFSET('Smelter Look-up'!$H$4,$V2323-4,0))</f>
        <v/>
      </c>
      <c r="J2323" s="238" t="str">
        <f ca="1">IF(ISERROR($V2323),"",OFFSET('Smelter Look-up'!$I$4,$V2323-4,0))</f>
        <v/>
      </c>
      <c r="K2323" s="240"/>
      <c r="L2323" s="240"/>
      <c r="M2323" s="240"/>
      <c r="N2323" s="240"/>
      <c r="O2323" s="240"/>
      <c r="P2323" s="239"/>
      <c r="Q2323" s="241"/>
      <c r="R2323" s="236" t="str">
        <f ca="1">IF(ISERROR($V2323),"",OFFSET('Smelter Look-up'!$C$4,$V2323-4,0)&amp;"")</f>
        <v/>
      </c>
      <c r="S2323" s="250" t="str">
        <f t="shared" ca="1" si="108"/>
        <v/>
      </c>
      <c r="T2323" s="250" t="str">
        <f ca="1">IF(B2323="","",IF(ISERROR(MATCH($J2323,SorP!$B$1:$B$6230,0)),"",INDIRECT("'SorP'!$A$"&amp;MATCH($J2323,SorP!$B$1:$B$6230,0))))</f>
        <v/>
      </c>
      <c r="U2323" s="280"/>
      <c r="V2323" s="281" t="e">
        <f>IF(C2323="",NA(),MATCH($B2323&amp;$C2323,'Smelter Look-up'!$J:$J,0))</f>
        <v>#N/A</v>
      </c>
      <c r="W2323" s="282"/>
      <c r="X2323" s="282">
        <f t="shared" ca="1" si="109"/>
        <v>0</v>
      </c>
      <c r="Y2323" s="282"/>
      <c r="Z2323" s="282"/>
      <c r="AB2323" s="284" t="str">
        <f t="shared" si="110"/>
        <v/>
      </c>
    </row>
    <row r="2324" spans="1:28" s="283" customFormat="1" ht="20.25">
      <c r="A2324" s="235"/>
      <c r="B2324" s="236" t="str">
        <f>IF(LEN(A2324)=0,"",INDEX('Smelter Look-up'!$A:$A,MATCH($A2324,'Smelter Look-up'!$E:$E,0)))</f>
        <v/>
      </c>
      <c r="C2324" s="242" t="str">
        <f>IF(LEN(A2324)=0,"",INDEX('Smelter Look-up'!$C:$C,MATCH($A2324,'Smelter Look-up'!$E:$E,0)))</f>
        <v/>
      </c>
      <c r="D2324" s="236"/>
      <c r="E2324" s="236" t="str">
        <f ca="1">IF(ISERROR($V2324),"",OFFSET('Smelter Look-up'!$D$4,$V2324-4,0)&amp;"")</f>
        <v/>
      </c>
      <c r="F2324" s="236" t="str">
        <f ca="1">IF(ISERROR($V2324),"",OFFSET('Smelter Look-up'!$E$4,$V2324-4,0))</f>
        <v/>
      </c>
      <c r="G2324" s="236" t="str">
        <f ca="1">IF(C2324=$X$4,"Enter smelter details", IF(ISERROR($V2324),"",OFFSET('Smelter Look-up'!$F$4,$V2324-4,0)))</f>
        <v/>
      </c>
      <c r="H2324" s="237" t="str">
        <f ca="1">IF(ISERROR($V2324),"",OFFSET('Smelter Look-up'!$G$4,$V2324-4,0))</f>
        <v/>
      </c>
      <c r="I2324" s="238" t="str">
        <f ca="1">IF(ISERROR($V2324),"",OFFSET('Smelter Look-up'!$H$4,$V2324-4,0))</f>
        <v/>
      </c>
      <c r="J2324" s="238" t="str">
        <f ca="1">IF(ISERROR($V2324),"",OFFSET('Smelter Look-up'!$I$4,$V2324-4,0))</f>
        <v/>
      </c>
      <c r="K2324" s="240"/>
      <c r="L2324" s="240"/>
      <c r="M2324" s="240"/>
      <c r="N2324" s="240"/>
      <c r="O2324" s="240"/>
      <c r="P2324" s="239"/>
      <c r="Q2324" s="241"/>
      <c r="R2324" s="236" t="str">
        <f ca="1">IF(ISERROR($V2324),"",OFFSET('Smelter Look-up'!$C$4,$V2324-4,0)&amp;"")</f>
        <v/>
      </c>
      <c r="S2324" s="250" t="str">
        <f t="shared" ca="1" si="108"/>
        <v/>
      </c>
      <c r="T2324" s="250" t="str">
        <f ca="1">IF(B2324="","",IF(ISERROR(MATCH($J2324,SorP!$B$1:$B$6230,0)),"",INDIRECT("'SorP'!$A$"&amp;MATCH($J2324,SorP!$B$1:$B$6230,0))))</f>
        <v/>
      </c>
      <c r="U2324" s="280"/>
      <c r="V2324" s="281" t="e">
        <f>IF(C2324="",NA(),MATCH($B2324&amp;$C2324,'Smelter Look-up'!$J:$J,0))</f>
        <v>#N/A</v>
      </c>
      <c r="W2324" s="282"/>
      <c r="X2324" s="282">
        <f t="shared" ca="1" si="109"/>
        <v>0</v>
      </c>
      <c r="Y2324" s="282"/>
      <c r="Z2324" s="282"/>
      <c r="AB2324" s="284" t="str">
        <f t="shared" si="110"/>
        <v/>
      </c>
    </row>
    <row r="2325" spans="1:28" s="283" customFormat="1" ht="20.25">
      <c r="A2325" s="235"/>
      <c r="B2325" s="236" t="str">
        <f>IF(LEN(A2325)=0,"",INDEX('Smelter Look-up'!$A:$A,MATCH($A2325,'Smelter Look-up'!$E:$E,0)))</f>
        <v/>
      </c>
      <c r="C2325" s="242" t="str">
        <f>IF(LEN(A2325)=0,"",INDEX('Smelter Look-up'!$C:$C,MATCH($A2325,'Smelter Look-up'!$E:$E,0)))</f>
        <v/>
      </c>
      <c r="D2325" s="236"/>
      <c r="E2325" s="236" t="str">
        <f ca="1">IF(ISERROR($V2325),"",OFFSET('Smelter Look-up'!$D$4,$V2325-4,0)&amp;"")</f>
        <v/>
      </c>
      <c r="F2325" s="236" t="str">
        <f ca="1">IF(ISERROR($V2325),"",OFFSET('Smelter Look-up'!$E$4,$V2325-4,0))</f>
        <v/>
      </c>
      <c r="G2325" s="236" t="str">
        <f ca="1">IF(C2325=$X$4,"Enter smelter details", IF(ISERROR($V2325),"",OFFSET('Smelter Look-up'!$F$4,$V2325-4,0)))</f>
        <v/>
      </c>
      <c r="H2325" s="237" t="str">
        <f ca="1">IF(ISERROR($V2325),"",OFFSET('Smelter Look-up'!$G$4,$V2325-4,0))</f>
        <v/>
      </c>
      <c r="I2325" s="238" t="str">
        <f ca="1">IF(ISERROR($V2325),"",OFFSET('Smelter Look-up'!$H$4,$V2325-4,0))</f>
        <v/>
      </c>
      <c r="J2325" s="238" t="str">
        <f ca="1">IF(ISERROR($V2325),"",OFFSET('Smelter Look-up'!$I$4,$V2325-4,0))</f>
        <v/>
      </c>
      <c r="K2325" s="240"/>
      <c r="L2325" s="240"/>
      <c r="M2325" s="240"/>
      <c r="N2325" s="240"/>
      <c r="O2325" s="240"/>
      <c r="P2325" s="239"/>
      <c r="Q2325" s="241"/>
      <c r="R2325" s="236" t="str">
        <f ca="1">IF(ISERROR($V2325),"",OFFSET('Smelter Look-up'!$C$4,$V2325-4,0)&amp;"")</f>
        <v/>
      </c>
      <c r="S2325" s="250" t="str">
        <f t="shared" ca="1" si="108"/>
        <v/>
      </c>
      <c r="T2325" s="250" t="str">
        <f ca="1">IF(B2325="","",IF(ISERROR(MATCH($J2325,SorP!$B$1:$B$6230,0)),"",INDIRECT("'SorP'!$A$"&amp;MATCH($J2325,SorP!$B$1:$B$6230,0))))</f>
        <v/>
      </c>
      <c r="U2325" s="280"/>
      <c r="V2325" s="281" t="e">
        <f>IF(C2325="",NA(),MATCH($B2325&amp;$C2325,'Smelter Look-up'!$J:$J,0))</f>
        <v>#N/A</v>
      </c>
      <c r="W2325" s="282"/>
      <c r="X2325" s="282">
        <f t="shared" ca="1" si="109"/>
        <v>0</v>
      </c>
      <c r="Y2325" s="282"/>
      <c r="Z2325" s="282"/>
      <c r="AB2325" s="284" t="str">
        <f t="shared" si="110"/>
        <v/>
      </c>
    </row>
    <row r="2326" spans="1:28" s="283" customFormat="1" ht="20.25">
      <c r="A2326" s="235"/>
      <c r="B2326" s="236" t="str">
        <f>IF(LEN(A2326)=0,"",INDEX('Smelter Look-up'!$A:$A,MATCH($A2326,'Smelter Look-up'!$E:$E,0)))</f>
        <v/>
      </c>
      <c r="C2326" s="242" t="str">
        <f>IF(LEN(A2326)=0,"",INDEX('Smelter Look-up'!$C:$C,MATCH($A2326,'Smelter Look-up'!$E:$E,0)))</f>
        <v/>
      </c>
      <c r="D2326" s="236"/>
      <c r="E2326" s="236" t="str">
        <f ca="1">IF(ISERROR($V2326),"",OFFSET('Smelter Look-up'!$D$4,$V2326-4,0)&amp;"")</f>
        <v/>
      </c>
      <c r="F2326" s="236" t="str">
        <f ca="1">IF(ISERROR($V2326),"",OFFSET('Smelter Look-up'!$E$4,$V2326-4,0))</f>
        <v/>
      </c>
      <c r="G2326" s="236" t="str">
        <f ca="1">IF(C2326=$X$4,"Enter smelter details", IF(ISERROR($V2326),"",OFFSET('Smelter Look-up'!$F$4,$V2326-4,0)))</f>
        <v/>
      </c>
      <c r="H2326" s="237" t="str">
        <f ca="1">IF(ISERROR($V2326),"",OFFSET('Smelter Look-up'!$G$4,$V2326-4,0))</f>
        <v/>
      </c>
      <c r="I2326" s="238" t="str">
        <f ca="1">IF(ISERROR($V2326),"",OFFSET('Smelter Look-up'!$H$4,$V2326-4,0))</f>
        <v/>
      </c>
      <c r="J2326" s="238" t="str">
        <f ca="1">IF(ISERROR($V2326),"",OFFSET('Smelter Look-up'!$I$4,$V2326-4,0))</f>
        <v/>
      </c>
      <c r="K2326" s="240"/>
      <c r="L2326" s="240"/>
      <c r="M2326" s="240"/>
      <c r="N2326" s="240"/>
      <c r="O2326" s="240"/>
      <c r="P2326" s="239"/>
      <c r="Q2326" s="241"/>
      <c r="R2326" s="236" t="str">
        <f ca="1">IF(ISERROR($V2326),"",OFFSET('Smelter Look-up'!$C$4,$V2326-4,0)&amp;"")</f>
        <v/>
      </c>
      <c r="S2326" s="250" t="str">
        <f t="shared" ca="1" si="108"/>
        <v/>
      </c>
      <c r="T2326" s="250" t="str">
        <f ca="1">IF(B2326="","",IF(ISERROR(MATCH($J2326,SorP!$B$1:$B$6230,0)),"",INDIRECT("'SorP'!$A$"&amp;MATCH($J2326,SorP!$B$1:$B$6230,0))))</f>
        <v/>
      </c>
      <c r="U2326" s="280"/>
      <c r="V2326" s="281" t="e">
        <f>IF(C2326="",NA(),MATCH($B2326&amp;$C2326,'Smelter Look-up'!$J:$J,0))</f>
        <v>#N/A</v>
      </c>
      <c r="W2326" s="282"/>
      <c r="X2326" s="282">
        <f t="shared" ca="1" si="109"/>
        <v>0</v>
      </c>
      <c r="Y2326" s="282"/>
      <c r="Z2326" s="282"/>
      <c r="AB2326" s="284" t="str">
        <f t="shared" si="110"/>
        <v/>
      </c>
    </row>
    <row r="2327" spans="1:28" s="283" customFormat="1" ht="20.25">
      <c r="A2327" s="235"/>
      <c r="B2327" s="236" t="str">
        <f>IF(LEN(A2327)=0,"",INDEX('Smelter Look-up'!$A:$A,MATCH($A2327,'Smelter Look-up'!$E:$E,0)))</f>
        <v/>
      </c>
      <c r="C2327" s="242" t="str">
        <f>IF(LEN(A2327)=0,"",INDEX('Smelter Look-up'!$C:$C,MATCH($A2327,'Smelter Look-up'!$E:$E,0)))</f>
        <v/>
      </c>
      <c r="D2327" s="236"/>
      <c r="E2327" s="236" t="str">
        <f ca="1">IF(ISERROR($V2327),"",OFFSET('Smelter Look-up'!$D$4,$V2327-4,0)&amp;"")</f>
        <v/>
      </c>
      <c r="F2327" s="236" t="str">
        <f ca="1">IF(ISERROR($V2327),"",OFFSET('Smelter Look-up'!$E$4,$V2327-4,0))</f>
        <v/>
      </c>
      <c r="G2327" s="236" t="str">
        <f ca="1">IF(C2327=$X$4,"Enter smelter details", IF(ISERROR($V2327),"",OFFSET('Smelter Look-up'!$F$4,$V2327-4,0)))</f>
        <v/>
      </c>
      <c r="H2327" s="237" t="str">
        <f ca="1">IF(ISERROR($V2327),"",OFFSET('Smelter Look-up'!$G$4,$V2327-4,0))</f>
        <v/>
      </c>
      <c r="I2327" s="238" t="str">
        <f ca="1">IF(ISERROR($V2327),"",OFFSET('Smelter Look-up'!$H$4,$V2327-4,0))</f>
        <v/>
      </c>
      <c r="J2327" s="238" t="str">
        <f ca="1">IF(ISERROR($V2327),"",OFFSET('Smelter Look-up'!$I$4,$V2327-4,0))</f>
        <v/>
      </c>
      <c r="K2327" s="240"/>
      <c r="L2327" s="240"/>
      <c r="M2327" s="240"/>
      <c r="N2327" s="240"/>
      <c r="O2327" s="240"/>
      <c r="P2327" s="239"/>
      <c r="Q2327" s="241"/>
      <c r="R2327" s="236" t="str">
        <f ca="1">IF(ISERROR($V2327),"",OFFSET('Smelter Look-up'!$C$4,$V2327-4,0)&amp;"")</f>
        <v/>
      </c>
      <c r="S2327" s="250" t="str">
        <f t="shared" ca="1" si="108"/>
        <v/>
      </c>
      <c r="T2327" s="250" t="str">
        <f ca="1">IF(B2327="","",IF(ISERROR(MATCH($J2327,SorP!$B$1:$B$6230,0)),"",INDIRECT("'SorP'!$A$"&amp;MATCH($J2327,SorP!$B$1:$B$6230,0))))</f>
        <v/>
      </c>
      <c r="U2327" s="280"/>
      <c r="V2327" s="281" t="e">
        <f>IF(C2327="",NA(),MATCH($B2327&amp;$C2327,'Smelter Look-up'!$J:$J,0))</f>
        <v>#N/A</v>
      </c>
      <c r="W2327" s="282"/>
      <c r="X2327" s="282">
        <f t="shared" ca="1" si="109"/>
        <v>0</v>
      </c>
      <c r="Y2327" s="282"/>
      <c r="Z2327" s="282"/>
      <c r="AB2327" s="284" t="str">
        <f t="shared" si="110"/>
        <v/>
      </c>
    </row>
    <row r="2328" spans="1:28" s="283" customFormat="1" ht="20.25">
      <c r="A2328" s="235"/>
      <c r="B2328" s="236" t="str">
        <f>IF(LEN(A2328)=0,"",INDEX('Smelter Look-up'!$A:$A,MATCH($A2328,'Smelter Look-up'!$E:$E,0)))</f>
        <v/>
      </c>
      <c r="C2328" s="242" t="str">
        <f>IF(LEN(A2328)=0,"",INDEX('Smelter Look-up'!$C:$C,MATCH($A2328,'Smelter Look-up'!$E:$E,0)))</f>
        <v/>
      </c>
      <c r="D2328" s="236"/>
      <c r="E2328" s="236" t="str">
        <f ca="1">IF(ISERROR($V2328),"",OFFSET('Smelter Look-up'!$D$4,$V2328-4,0)&amp;"")</f>
        <v/>
      </c>
      <c r="F2328" s="236" t="str">
        <f ca="1">IF(ISERROR($V2328),"",OFFSET('Smelter Look-up'!$E$4,$V2328-4,0))</f>
        <v/>
      </c>
      <c r="G2328" s="236" t="str">
        <f ca="1">IF(C2328=$X$4,"Enter smelter details", IF(ISERROR($V2328),"",OFFSET('Smelter Look-up'!$F$4,$V2328-4,0)))</f>
        <v/>
      </c>
      <c r="H2328" s="237" t="str">
        <f ca="1">IF(ISERROR($V2328),"",OFFSET('Smelter Look-up'!$G$4,$V2328-4,0))</f>
        <v/>
      </c>
      <c r="I2328" s="238" t="str">
        <f ca="1">IF(ISERROR($V2328),"",OFFSET('Smelter Look-up'!$H$4,$V2328-4,0))</f>
        <v/>
      </c>
      <c r="J2328" s="238" t="str">
        <f ca="1">IF(ISERROR($V2328),"",OFFSET('Smelter Look-up'!$I$4,$V2328-4,0))</f>
        <v/>
      </c>
      <c r="K2328" s="240"/>
      <c r="L2328" s="240"/>
      <c r="M2328" s="240"/>
      <c r="N2328" s="240"/>
      <c r="O2328" s="240"/>
      <c r="P2328" s="239"/>
      <c r="Q2328" s="241"/>
      <c r="R2328" s="236" t="str">
        <f ca="1">IF(ISERROR($V2328),"",OFFSET('Smelter Look-up'!$C$4,$V2328-4,0)&amp;"")</f>
        <v/>
      </c>
      <c r="S2328" s="250" t="str">
        <f t="shared" ca="1" si="108"/>
        <v/>
      </c>
      <c r="T2328" s="250" t="str">
        <f ca="1">IF(B2328="","",IF(ISERROR(MATCH($J2328,SorP!$B$1:$B$6230,0)),"",INDIRECT("'SorP'!$A$"&amp;MATCH($J2328,SorP!$B$1:$B$6230,0))))</f>
        <v/>
      </c>
      <c r="U2328" s="280"/>
      <c r="V2328" s="281" t="e">
        <f>IF(C2328="",NA(),MATCH($B2328&amp;$C2328,'Smelter Look-up'!$J:$J,0))</f>
        <v>#N/A</v>
      </c>
      <c r="W2328" s="282"/>
      <c r="X2328" s="282">
        <f t="shared" ca="1" si="109"/>
        <v>0</v>
      </c>
      <c r="Y2328" s="282"/>
      <c r="Z2328" s="282"/>
      <c r="AB2328" s="284" t="str">
        <f t="shared" si="110"/>
        <v/>
      </c>
    </row>
    <row r="2329" spans="1:28" s="283" customFormat="1" ht="20.25">
      <c r="A2329" s="235"/>
      <c r="B2329" s="236" t="str">
        <f>IF(LEN(A2329)=0,"",INDEX('Smelter Look-up'!$A:$A,MATCH($A2329,'Smelter Look-up'!$E:$E,0)))</f>
        <v/>
      </c>
      <c r="C2329" s="242" t="str">
        <f>IF(LEN(A2329)=0,"",INDEX('Smelter Look-up'!$C:$C,MATCH($A2329,'Smelter Look-up'!$E:$E,0)))</f>
        <v/>
      </c>
      <c r="D2329" s="236"/>
      <c r="E2329" s="236" t="str">
        <f ca="1">IF(ISERROR($V2329),"",OFFSET('Smelter Look-up'!$D$4,$V2329-4,0)&amp;"")</f>
        <v/>
      </c>
      <c r="F2329" s="236" t="str">
        <f ca="1">IF(ISERROR($V2329),"",OFFSET('Smelter Look-up'!$E$4,$V2329-4,0))</f>
        <v/>
      </c>
      <c r="G2329" s="236" t="str">
        <f ca="1">IF(C2329=$X$4,"Enter smelter details", IF(ISERROR($V2329),"",OFFSET('Smelter Look-up'!$F$4,$V2329-4,0)))</f>
        <v/>
      </c>
      <c r="H2329" s="237" t="str">
        <f ca="1">IF(ISERROR($V2329),"",OFFSET('Smelter Look-up'!$G$4,$V2329-4,0))</f>
        <v/>
      </c>
      <c r="I2329" s="238" t="str">
        <f ca="1">IF(ISERROR($V2329),"",OFFSET('Smelter Look-up'!$H$4,$V2329-4,0))</f>
        <v/>
      </c>
      <c r="J2329" s="238" t="str">
        <f ca="1">IF(ISERROR($V2329),"",OFFSET('Smelter Look-up'!$I$4,$V2329-4,0))</f>
        <v/>
      </c>
      <c r="K2329" s="240"/>
      <c r="L2329" s="240"/>
      <c r="M2329" s="240"/>
      <c r="N2329" s="240"/>
      <c r="O2329" s="240"/>
      <c r="P2329" s="239"/>
      <c r="Q2329" s="241"/>
      <c r="R2329" s="236" t="str">
        <f ca="1">IF(ISERROR($V2329),"",OFFSET('Smelter Look-up'!$C$4,$V2329-4,0)&amp;"")</f>
        <v/>
      </c>
      <c r="S2329" s="250" t="str">
        <f t="shared" ca="1" si="108"/>
        <v/>
      </c>
      <c r="T2329" s="250" t="str">
        <f ca="1">IF(B2329="","",IF(ISERROR(MATCH($J2329,SorP!$B$1:$B$6230,0)),"",INDIRECT("'SorP'!$A$"&amp;MATCH($J2329,SorP!$B$1:$B$6230,0))))</f>
        <v/>
      </c>
      <c r="U2329" s="280"/>
      <c r="V2329" s="281" t="e">
        <f>IF(C2329="",NA(),MATCH($B2329&amp;$C2329,'Smelter Look-up'!$J:$J,0))</f>
        <v>#N/A</v>
      </c>
      <c r="W2329" s="282"/>
      <c r="X2329" s="282">
        <f t="shared" ca="1" si="109"/>
        <v>0</v>
      </c>
      <c r="Y2329" s="282"/>
      <c r="Z2329" s="282"/>
      <c r="AB2329" s="284" t="str">
        <f t="shared" si="110"/>
        <v/>
      </c>
    </row>
    <row r="2330" spans="1:28" s="283" customFormat="1" ht="20.25">
      <c r="A2330" s="235"/>
      <c r="B2330" s="236" t="str">
        <f>IF(LEN(A2330)=0,"",INDEX('Smelter Look-up'!$A:$A,MATCH($A2330,'Smelter Look-up'!$E:$E,0)))</f>
        <v/>
      </c>
      <c r="C2330" s="242" t="str">
        <f>IF(LEN(A2330)=0,"",INDEX('Smelter Look-up'!$C:$C,MATCH($A2330,'Smelter Look-up'!$E:$E,0)))</f>
        <v/>
      </c>
      <c r="D2330" s="236"/>
      <c r="E2330" s="236" t="str">
        <f ca="1">IF(ISERROR($V2330),"",OFFSET('Smelter Look-up'!$D$4,$V2330-4,0)&amp;"")</f>
        <v/>
      </c>
      <c r="F2330" s="236" t="str">
        <f ca="1">IF(ISERROR($V2330),"",OFFSET('Smelter Look-up'!$E$4,$V2330-4,0))</f>
        <v/>
      </c>
      <c r="G2330" s="236" t="str">
        <f ca="1">IF(C2330=$X$4,"Enter smelter details", IF(ISERROR($V2330),"",OFFSET('Smelter Look-up'!$F$4,$V2330-4,0)))</f>
        <v/>
      </c>
      <c r="H2330" s="237" t="str">
        <f ca="1">IF(ISERROR($V2330),"",OFFSET('Smelter Look-up'!$G$4,$V2330-4,0))</f>
        <v/>
      </c>
      <c r="I2330" s="238" t="str">
        <f ca="1">IF(ISERROR($V2330),"",OFFSET('Smelter Look-up'!$H$4,$V2330-4,0))</f>
        <v/>
      </c>
      <c r="J2330" s="238" t="str">
        <f ca="1">IF(ISERROR($V2330),"",OFFSET('Smelter Look-up'!$I$4,$V2330-4,0))</f>
        <v/>
      </c>
      <c r="K2330" s="240"/>
      <c r="L2330" s="240"/>
      <c r="M2330" s="240"/>
      <c r="N2330" s="240"/>
      <c r="O2330" s="240"/>
      <c r="P2330" s="239"/>
      <c r="Q2330" s="241"/>
      <c r="R2330" s="236" t="str">
        <f ca="1">IF(ISERROR($V2330),"",OFFSET('Smelter Look-up'!$C$4,$V2330-4,0)&amp;"")</f>
        <v/>
      </c>
      <c r="S2330" s="250" t="str">
        <f t="shared" ca="1" si="108"/>
        <v/>
      </c>
      <c r="T2330" s="250" t="str">
        <f ca="1">IF(B2330="","",IF(ISERROR(MATCH($J2330,SorP!$B$1:$B$6230,0)),"",INDIRECT("'SorP'!$A$"&amp;MATCH($J2330,SorP!$B$1:$B$6230,0))))</f>
        <v/>
      </c>
      <c r="U2330" s="280"/>
      <c r="V2330" s="281" t="e">
        <f>IF(C2330="",NA(),MATCH($B2330&amp;$C2330,'Smelter Look-up'!$J:$J,0))</f>
        <v>#N/A</v>
      </c>
      <c r="W2330" s="282"/>
      <c r="X2330" s="282">
        <f t="shared" ca="1" si="109"/>
        <v>0</v>
      </c>
      <c r="Y2330" s="282"/>
      <c r="Z2330" s="282"/>
      <c r="AB2330" s="284" t="str">
        <f t="shared" si="110"/>
        <v/>
      </c>
    </row>
    <row r="2331" spans="1:28" s="283" customFormat="1" ht="20.25">
      <c r="A2331" s="235"/>
      <c r="B2331" s="236" t="str">
        <f>IF(LEN(A2331)=0,"",INDEX('Smelter Look-up'!$A:$A,MATCH($A2331,'Smelter Look-up'!$E:$E,0)))</f>
        <v/>
      </c>
      <c r="C2331" s="242" t="str">
        <f>IF(LEN(A2331)=0,"",INDEX('Smelter Look-up'!$C:$C,MATCH($A2331,'Smelter Look-up'!$E:$E,0)))</f>
        <v/>
      </c>
      <c r="D2331" s="236"/>
      <c r="E2331" s="236" t="str">
        <f ca="1">IF(ISERROR($V2331),"",OFFSET('Smelter Look-up'!$D$4,$V2331-4,0)&amp;"")</f>
        <v/>
      </c>
      <c r="F2331" s="236" t="str">
        <f ca="1">IF(ISERROR($V2331),"",OFFSET('Smelter Look-up'!$E$4,$V2331-4,0))</f>
        <v/>
      </c>
      <c r="G2331" s="236" t="str">
        <f ca="1">IF(C2331=$X$4,"Enter smelter details", IF(ISERROR($V2331),"",OFFSET('Smelter Look-up'!$F$4,$V2331-4,0)))</f>
        <v/>
      </c>
      <c r="H2331" s="237" t="str">
        <f ca="1">IF(ISERROR($V2331),"",OFFSET('Smelter Look-up'!$G$4,$V2331-4,0))</f>
        <v/>
      </c>
      <c r="I2331" s="238" t="str">
        <f ca="1">IF(ISERROR($V2331),"",OFFSET('Smelter Look-up'!$H$4,$V2331-4,0))</f>
        <v/>
      </c>
      <c r="J2331" s="238" t="str">
        <f ca="1">IF(ISERROR($V2331),"",OFFSET('Smelter Look-up'!$I$4,$V2331-4,0))</f>
        <v/>
      </c>
      <c r="K2331" s="240"/>
      <c r="L2331" s="240"/>
      <c r="M2331" s="240"/>
      <c r="N2331" s="240"/>
      <c r="O2331" s="240"/>
      <c r="P2331" s="239"/>
      <c r="Q2331" s="241"/>
      <c r="R2331" s="236" t="str">
        <f ca="1">IF(ISERROR($V2331),"",OFFSET('Smelter Look-up'!$C$4,$V2331-4,0)&amp;"")</f>
        <v/>
      </c>
      <c r="S2331" s="250" t="str">
        <f t="shared" ca="1" si="108"/>
        <v/>
      </c>
      <c r="T2331" s="250" t="str">
        <f ca="1">IF(B2331="","",IF(ISERROR(MATCH($J2331,SorP!$B$1:$B$6230,0)),"",INDIRECT("'SorP'!$A$"&amp;MATCH($J2331,SorP!$B$1:$B$6230,0))))</f>
        <v/>
      </c>
      <c r="U2331" s="280"/>
      <c r="V2331" s="281" t="e">
        <f>IF(C2331="",NA(),MATCH($B2331&amp;$C2331,'Smelter Look-up'!$J:$J,0))</f>
        <v>#N/A</v>
      </c>
      <c r="W2331" s="282"/>
      <c r="X2331" s="282">
        <f t="shared" ca="1" si="109"/>
        <v>0</v>
      </c>
      <c r="Y2331" s="282"/>
      <c r="Z2331" s="282"/>
      <c r="AB2331" s="284" t="str">
        <f t="shared" si="110"/>
        <v/>
      </c>
    </row>
    <row r="2332" spans="1:28" s="283" customFormat="1" ht="20.25">
      <c r="A2332" s="235"/>
      <c r="B2332" s="236" t="str">
        <f>IF(LEN(A2332)=0,"",INDEX('Smelter Look-up'!$A:$A,MATCH($A2332,'Smelter Look-up'!$E:$E,0)))</f>
        <v/>
      </c>
      <c r="C2332" s="242" t="str">
        <f>IF(LEN(A2332)=0,"",INDEX('Smelter Look-up'!$C:$C,MATCH($A2332,'Smelter Look-up'!$E:$E,0)))</f>
        <v/>
      </c>
      <c r="D2332" s="236"/>
      <c r="E2332" s="236" t="str">
        <f ca="1">IF(ISERROR($V2332),"",OFFSET('Smelter Look-up'!$D$4,$V2332-4,0)&amp;"")</f>
        <v/>
      </c>
      <c r="F2332" s="236" t="str">
        <f ca="1">IF(ISERROR($V2332),"",OFFSET('Smelter Look-up'!$E$4,$V2332-4,0))</f>
        <v/>
      </c>
      <c r="G2332" s="236" t="str">
        <f ca="1">IF(C2332=$X$4,"Enter smelter details", IF(ISERROR($V2332),"",OFFSET('Smelter Look-up'!$F$4,$V2332-4,0)))</f>
        <v/>
      </c>
      <c r="H2332" s="237" t="str">
        <f ca="1">IF(ISERROR($V2332),"",OFFSET('Smelter Look-up'!$G$4,$V2332-4,0))</f>
        <v/>
      </c>
      <c r="I2332" s="238" t="str">
        <f ca="1">IF(ISERROR($V2332),"",OFFSET('Smelter Look-up'!$H$4,$V2332-4,0))</f>
        <v/>
      </c>
      <c r="J2332" s="238" t="str">
        <f ca="1">IF(ISERROR($V2332),"",OFFSET('Smelter Look-up'!$I$4,$V2332-4,0))</f>
        <v/>
      </c>
      <c r="K2332" s="240"/>
      <c r="L2332" s="240"/>
      <c r="M2332" s="240"/>
      <c r="N2332" s="240"/>
      <c r="O2332" s="240"/>
      <c r="P2332" s="239"/>
      <c r="Q2332" s="241"/>
      <c r="R2332" s="236" t="str">
        <f ca="1">IF(ISERROR($V2332),"",OFFSET('Smelter Look-up'!$C$4,$V2332-4,0)&amp;"")</f>
        <v/>
      </c>
      <c r="S2332" s="250" t="str">
        <f t="shared" ca="1" si="108"/>
        <v/>
      </c>
      <c r="T2332" s="250" t="str">
        <f ca="1">IF(B2332="","",IF(ISERROR(MATCH($J2332,SorP!$B$1:$B$6230,0)),"",INDIRECT("'SorP'!$A$"&amp;MATCH($J2332,SorP!$B$1:$B$6230,0))))</f>
        <v/>
      </c>
      <c r="U2332" s="280"/>
      <c r="V2332" s="281" t="e">
        <f>IF(C2332="",NA(),MATCH($B2332&amp;$C2332,'Smelter Look-up'!$J:$J,0))</f>
        <v>#N/A</v>
      </c>
      <c r="W2332" s="282"/>
      <c r="X2332" s="282">
        <f t="shared" ca="1" si="109"/>
        <v>0</v>
      </c>
      <c r="Y2332" s="282"/>
      <c r="Z2332" s="282"/>
      <c r="AB2332" s="284" t="str">
        <f t="shared" si="110"/>
        <v/>
      </c>
    </row>
    <row r="2333" spans="1:28" s="283" customFormat="1" ht="20.25">
      <c r="A2333" s="235"/>
      <c r="B2333" s="236" t="str">
        <f>IF(LEN(A2333)=0,"",INDEX('Smelter Look-up'!$A:$A,MATCH($A2333,'Smelter Look-up'!$E:$E,0)))</f>
        <v/>
      </c>
      <c r="C2333" s="242" t="str">
        <f>IF(LEN(A2333)=0,"",INDEX('Smelter Look-up'!$C:$C,MATCH($A2333,'Smelter Look-up'!$E:$E,0)))</f>
        <v/>
      </c>
      <c r="D2333" s="236"/>
      <c r="E2333" s="236" t="str">
        <f ca="1">IF(ISERROR($V2333),"",OFFSET('Smelter Look-up'!$D$4,$V2333-4,0)&amp;"")</f>
        <v/>
      </c>
      <c r="F2333" s="236" t="str">
        <f ca="1">IF(ISERROR($V2333),"",OFFSET('Smelter Look-up'!$E$4,$V2333-4,0))</f>
        <v/>
      </c>
      <c r="G2333" s="236" t="str">
        <f ca="1">IF(C2333=$X$4,"Enter smelter details", IF(ISERROR($V2333),"",OFFSET('Smelter Look-up'!$F$4,$V2333-4,0)))</f>
        <v/>
      </c>
      <c r="H2333" s="237" t="str">
        <f ca="1">IF(ISERROR($V2333),"",OFFSET('Smelter Look-up'!$G$4,$V2333-4,0))</f>
        <v/>
      </c>
      <c r="I2333" s="238" t="str">
        <f ca="1">IF(ISERROR($V2333),"",OFFSET('Smelter Look-up'!$H$4,$V2333-4,0))</f>
        <v/>
      </c>
      <c r="J2333" s="238" t="str">
        <f ca="1">IF(ISERROR($V2333),"",OFFSET('Smelter Look-up'!$I$4,$V2333-4,0))</f>
        <v/>
      </c>
      <c r="K2333" s="240"/>
      <c r="L2333" s="240"/>
      <c r="M2333" s="240"/>
      <c r="N2333" s="240"/>
      <c r="O2333" s="240"/>
      <c r="P2333" s="239"/>
      <c r="Q2333" s="241"/>
      <c r="R2333" s="236" t="str">
        <f ca="1">IF(ISERROR($V2333),"",OFFSET('Smelter Look-up'!$C$4,$V2333-4,0)&amp;"")</f>
        <v/>
      </c>
      <c r="S2333" s="250" t="str">
        <f t="shared" ca="1" si="108"/>
        <v/>
      </c>
      <c r="T2333" s="250" t="str">
        <f ca="1">IF(B2333="","",IF(ISERROR(MATCH($J2333,SorP!$B$1:$B$6230,0)),"",INDIRECT("'SorP'!$A$"&amp;MATCH($J2333,SorP!$B$1:$B$6230,0))))</f>
        <v/>
      </c>
      <c r="U2333" s="280"/>
      <c r="V2333" s="281" t="e">
        <f>IF(C2333="",NA(),MATCH($B2333&amp;$C2333,'Smelter Look-up'!$J:$J,0))</f>
        <v>#N/A</v>
      </c>
      <c r="W2333" s="282"/>
      <c r="X2333" s="282">
        <f t="shared" ca="1" si="109"/>
        <v>0</v>
      </c>
      <c r="Y2333" s="282"/>
      <c r="Z2333" s="282"/>
      <c r="AB2333" s="284" t="str">
        <f t="shared" si="110"/>
        <v/>
      </c>
    </row>
    <row r="2334" spans="1:28" s="283" customFormat="1" ht="20.25">
      <c r="A2334" s="235"/>
      <c r="B2334" s="236" t="str">
        <f>IF(LEN(A2334)=0,"",INDEX('Smelter Look-up'!$A:$A,MATCH($A2334,'Smelter Look-up'!$E:$E,0)))</f>
        <v/>
      </c>
      <c r="C2334" s="242" t="str">
        <f>IF(LEN(A2334)=0,"",INDEX('Smelter Look-up'!$C:$C,MATCH($A2334,'Smelter Look-up'!$E:$E,0)))</f>
        <v/>
      </c>
      <c r="D2334" s="236"/>
      <c r="E2334" s="236" t="str">
        <f ca="1">IF(ISERROR($V2334),"",OFFSET('Smelter Look-up'!$D$4,$V2334-4,0)&amp;"")</f>
        <v/>
      </c>
      <c r="F2334" s="236" t="str">
        <f ca="1">IF(ISERROR($V2334),"",OFFSET('Smelter Look-up'!$E$4,$V2334-4,0))</f>
        <v/>
      </c>
      <c r="G2334" s="236" t="str">
        <f ca="1">IF(C2334=$X$4,"Enter smelter details", IF(ISERROR($V2334),"",OFFSET('Smelter Look-up'!$F$4,$V2334-4,0)))</f>
        <v/>
      </c>
      <c r="H2334" s="237" t="str">
        <f ca="1">IF(ISERROR($V2334),"",OFFSET('Smelter Look-up'!$G$4,$V2334-4,0))</f>
        <v/>
      </c>
      <c r="I2334" s="238" t="str">
        <f ca="1">IF(ISERROR($V2334),"",OFFSET('Smelter Look-up'!$H$4,$V2334-4,0))</f>
        <v/>
      </c>
      <c r="J2334" s="238" t="str">
        <f ca="1">IF(ISERROR($V2334),"",OFFSET('Smelter Look-up'!$I$4,$V2334-4,0))</f>
        <v/>
      </c>
      <c r="K2334" s="240"/>
      <c r="L2334" s="240"/>
      <c r="M2334" s="240"/>
      <c r="N2334" s="240"/>
      <c r="O2334" s="240"/>
      <c r="P2334" s="239"/>
      <c r="Q2334" s="241"/>
      <c r="R2334" s="236" t="str">
        <f ca="1">IF(ISERROR($V2334),"",OFFSET('Smelter Look-up'!$C$4,$V2334-4,0)&amp;"")</f>
        <v/>
      </c>
      <c r="S2334" s="250" t="str">
        <f t="shared" ca="1" si="108"/>
        <v/>
      </c>
      <c r="T2334" s="250" t="str">
        <f ca="1">IF(B2334="","",IF(ISERROR(MATCH($J2334,SorP!$B$1:$B$6230,0)),"",INDIRECT("'SorP'!$A$"&amp;MATCH($J2334,SorP!$B$1:$B$6230,0))))</f>
        <v/>
      </c>
      <c r="U2334" s="280"/>
      <c r="V2334" s="281" t="e">
        <f>IF(C2334="",NA(),MATCH($B2334&amp;$C2334,'Smelter Look-up'!$J:$J,0))</f>
        <v>#N/A</v>
      </c>
      <c r="W2334" s="282"/>
      <c r="X2334" s="282">
        <f t="shared" ca="1" si="109"/>
        <v>0</v>
      </c>
      <c r="Y2334" s="282"/>
      <c r="Z2334" s="282"/>
      <c r="AB2334" s="284" t="str">
        <f t="shared" si="110"/>
        <v/>
      </c>
    </row>
    <row r="2335" spans="1:28" s="283" customFormat="1" ht="20.25">
      <c r="A2335" s="235"/>
      <c r="B2335" s="236" t="str">
        <f>IF(LEN(A2335)=0,"",INDEX('Smelter Look-up'!$A:$A,MATCH($A2335,'Smelter Look-up'!$E:$E,0)))</f>
        <v/>
      </c>
      <c r="C2335" s="242" t="str">
        <f>IF(LEN(A2335)=0,"",INDEX('Smelter Look-up'!$C:$C,MATCH($A2335,'Smelter Look-up'!$E:$E,0)))</f>
        <v/>
      </c>
      <c r="D2335" s="236"/>
      <c r="E2335" s="236" t="str">
        <f ca="1">IF(ISERROR($V2335),"",OFFSET('Smelter Look-up'!$D$4,$V2335-4,0)&amp;"")</f>
        <v/>
      </c>
      <c r="F2335" s="236" t="str">
        <f ca="1">IF(ISERROR($V2335),"",OFFSET('Smelter Look-up'!$E$4,$V2335-4,0))</f>
        <v/>
      </c>
      <c r="G2335" s="236" t="str">
        <f ca="1">IF(C2335=$X$4,"Enter smelter details", IF(ISERROR($V2335),"",OFFSET('Smelter Look-up'!$F$4,$V2335-4,0)))</f>
        <v/>
      </c>
      <c r="H2335" s="237" t="str">
        <f ca="1">IF(ISERROR($V2335),"",OFFSET('Smelter Look-up'!$G$4,$V2335-4,0))</f>
        <v/>
      </c>
      <c r="I2335" s="238" t="str">
        <f ca="1">IF(ISERROR($V2335),"",OFFSET('Smelter Look-up'!$H$4,$V2335-4,0))</f>
        <v/>
      </c>
      <c r="J2335" s="238" t="str">
        <f ca="1">IF(ISERROR($V2335),"",OFFSET('Smelter Look-up'!$I$4,$V2335-4,0))</f>
        <v/>
      </c>
      <c r="K2335" s="240"/>
      <c r="L2335" s="240"/>
      <c r="M2335" s="240"/>
      <c r="N2335" s="240"/>
      <c r="O2335" s="240"/>
      <c r="P2335" s="239"/>
      <c r="Q2335" s="241"/>
      <c r="R2335" s="236" t="str">
        <f ca="1">IF(ISERROR($V2335),"",OFFSET('Smelter Look-up'!$C$4,$V2335-4,0)&amp;"")</f>
        <v/>
      </c>
      <c r="S2335" s="250" t="str">
        <f t="shared" ca="1" si="108"/>
        <v/>
      </c>
      <c r="T2335" s="250" t="str">
        <f ca="1">IF(B2335="","",IF(ISERROR(MATCH($J2335,SorP!$B$1:$B$6230,0)),"",INDIRECT("'SorP'!$A$"&amp;MATCH($J2335,SorP!$B$1:$B$6230,0))))</f>
        <v/>
      </c>
      <c r="U2335" s="280"/>
      <c r="V2335" s="281" t="e">
        <f>IF(C2335="",NA(),MATCH($B2335&amp;$C2335,'Smelter Look-up'!$J:$J,0))</f>
        <v>#N/A</v>
      </c>
      <c r="W2335" s="282"/>
      <c r="X2335" s="282">
        <f t="shared" ca="1" si="109"/>
        <v>0</v>
      </c>
      <c r="Y2335" s="282"/>
      <c r="Z2335" s="282"/>
      <c r="AB2335" s="284" t="str">
        <f t="shared" si="110"/>
        <v/>
      </c>
    </row>
    <row r="2336" spans="1:28" s="283" customFormat="1" ht="20.25">
      <c r="A2336" s="235"/>
      <c r="B2336" s="236" t="str">
        <f>IF(LEN(A2336)=0,"",INDEX('Smelter Look-up'!$A:$A,MATCH($A2336,'Smelter Look-up'!$E:$E,0)))</f>
        <v/>
      </c>
      <c r="C2336" s="242" t="str">
        <f>IF(LEN(A2336)=0,"",INDEX('Smelter Look-up'!$C:$C,MATCH($A2336,'Smelter Look-up'!$E:$E,0)))</f>
        <v/>
      </c>
      <c r="D2336" s="236"/>
      <c r="E2336" s="236" t="str">
        <f ca="1">IF(ISERROR($V2336),"",OFFSET('Smelter Look-up'!$D$4,$V2336-4,0)&amp;"")</f>
        <v/>
      </c>
      <c r="F2336" s="236" t="str">
        <f ca="1">IF(ISERROR($V2336),"",OFFSET('Smelter Look-up'!$E$4,$V2336-4,0))</f>
        <v/>
      </c>
      <c r="G2336" s="236" t="str">
        <f ca="1">IF(C2336=$X$4,"Enter smelter details", IF(ISERROR($V2336),"",OFFSET('Smelter Look-up'!$F$4,$V2336-4,0)))</f>
        <v/>
      </c>
      <c r="H2336" s="237" t="str">
        <f ca="1">IF(ISERROR($V2336),"",OFFSET('Smelter Look-up'!$G$4,$V2336-4,0))</f>
        <v/>
      </c>
      <c r="I2336" s="238" t="str">
        <f ca="1">IF(ISERROR($V2336),"",OFFSET('Smelter Look-up'!$H$4,$V2336-4,0))</f>
        <v/>
      </c>
      <c r="J2336" s="238" t="str">
        <f ca="1">IF(ISERROR($V2336),"",OFFSET('Smelter Look-up'!$I$4,$V2336-4,0))</f>
        <v/>
      </c>
      <c r="K2336" s="240"/>
      <c r="L2336" s="240"/>
      <c r="M2336" s="240"/>
      <c r="N2336" s="240"/>
      <c r="O2336" s="240"/>
      <c r="P2336" s="239"/>
      <c r="Q2336" s="241"/>
      <c r="R2336" s="236" t="str">
        <f ca="1">IF(ISERROR($V2336),"",OFFSET('Smelter Look-up'!$C$4,$V2336-4,0)&amp;"")</f>
        <v/>
      </c>
      <c r="S2336" s="250" t="str">
        <f t="shared" ca="1" si="108"/>
        <v/>
      </c>
      <c r="T2336" s="250" t="str">
        <f ca="1">IF(B2336="","",IF(ISERROR(MATCH($J2336,SorP!$B$1:$B$6230,0)),"",INDIRECT("'SorP'!$A$"&amp;MATCH($J2336,SorP!$B$1:$B$6230,0))))</f>
        <v/>
      </c>
      <c r="U2336" s="280"/>
      <c r="V2336" s="281" t="e">
        <f>IF(C2336="",NA(),MATCH($B2336&amp;$C2336,'Smelter Look-up'!$J:$J,0))</f>
        <v>#N/A</v>
      </c>
      <c r="W2336" s="282"/>
      <c r="X2336" s="282">
        <f t="shared" ca="1" si="109"/>
        <v>0</v>
      </c>
      <c r="Y2336" s="282"/>
      <c r="Z2336" s="282"/>
      <c r="AB2336" s="284" t="str">
        <f t="shared" si="110"/>
        <v/>
      </c>
    </row>
    <row r="2337" spans="1:28" s="283" customFormat="1" ht="20.25">
      <c r="A2337" s="235"/>
      <c r="B2337" s="236" t="str">
        <f>IF(LEN(A2337)=0,"",INDEX('Smelter Look-up'!$A:$A,MATCH($A2337,'Smelter Look-up'!$E:$E,0)))</f>
        <v/>
      </c>
      <c r="C2337" s="242" t="str">
        <f>IF(LEN(A2337)=0,"",INDEX('Smelter Look-up'!$C:$C,MATCH($A2337,'Smelter Look-up'!$E:$E,0)))</f>
        <v/>
      </c>
      <c r="D2337" s="236"/>
      <c r="E2337" s="236" t="str">
        <f ca="1">IF(ISERROR($V2337),"",OFFSET('Smelter Look-up'!$D$4,$V2337-4,0)&amp;"")</f>
        <v/>
      </c>
      <c r="F2337" s="236" t="str">
        <f ca="1">IF(ISERROR($V2337),"",OFFSET('Smelter Look-up'!$E$4,$V2337-4,0))</f>
        <v/>
      </c>
      <c r="G2337" s="236" t="str">
        <f ca="1">IF(C2337=$X$4,"Enter smelter details", IF(ISERROR($V2337),"",OFFSET('Smelter Look-up'!$F$4,$V2337-4,0)))</f>
        <v/>
      </c>
      <c r="H2337" s="237" t="str">
        <f ca="1">IF(ISERROR($V2337),"",OFFSET('Smelter Look-up'!$G$4,$V2337-4,0))</f>
        <v/>
      </c>
      <c r="I2337" s="238" t="str">
        <f ca="1">IF(ISERROR($V2337),"",OFFSET('Smelter Look-up'!$H$4,$V2337-4,0))</f>
        <v/>
      </c>
      <c r="J2337" s="238" t="str">
        <f ca="1">IF(ISERROR($V2337),"",OFFSET('Smelter Look-up'!$I$4,$V2337-4,0))</f>
        <v/>
      </c>
      <c r="K2337" s="240"/>
      <c r="L2337" s="240"/>
      <c r="M2337" s="240"/>
      <c r="N2337" s="240"/>
      <c r="O2337" s="240"/>
      <c r="P2337" s="239"/>
      <c r="Q2337" s="241"/>
      <c r="R2337" s="236" t="str">
        <f ca="1">IF(ISERROR($V2337),"",OFFSET('Smelter Look-up'!$C$4,$V2337-4,0)&amp;"")</f>
        <v/>
      </c>
      <c r="S2337" s="250" t="str">
        <f t="shared" ca="1" si="108"/>
        <v/>
      </c>
      <c r="T2337" s="250" t="str">
        <f ca="1">IF(B2337="","",IF(ISERROR(MATCH($J2337,SorP!$B$1:$B$6230,0)),"",INDIRECT("'SorP'!$A$"&amp;MATCH($J2337,SorP!$B$1:$B$6230,0))))</f>
        <v/>
      </c>
      <c r="U2337" s="280"/>
      <c r="V2337" s="281" t="e">
        <f>IF(C2337="",NA(),MATCH($B2337&amp;$C2337,'Smelter Look-up'!$J:$J,0))</f>
        <v>#N/A</v>
      </c>
      <c r="W2337" s="282"/>
      <c r="X2337" s="282">
        <f t="shared" ca="1" si="109"/>
        <v>0</v>
      </c>
      <c r="Y2337" s="282"/>
      <c r="Z2337" s="282"/>
      <c r="AB2337" s="284" t="str">
        <f t="shared" si="110"/>
        <v/>
      </c>
    </row>
    <row r="2338" spans="1:28" s="283" customFormat="1" ht="20.25">
      <c r="A2338" s="235"/>
      <c r="B2338" s="236" t="str">
        <f>IF(LEN(A2338)=0,"",INDEX('Smelter Look-up'!$A:$A,MATCH($A2338,'Smelter Look-up'!$E:$E,0)))</f>
        <v/>
      </c>
      <c r="C2338" s="242" t="str">
        <f>IF(LEN(A2338)=0,"",INDEX('Smelter Look-up'!$C:$C,MATCH($A2338,'Smelter Look-up'!$E:$E,0)))</f>
        <v/>
      </c>
      <c r="D2338" s="236"/>
      <c r="E2338" s="236" t="str">
        <f ca="1">IF(ISERROR($V2338),"",OFFSET('Smelter Look-up'!$D$4,$V2338-4,0)&amp;"")</f>
        <v/>
      </c>
      <c r="F2338" s="236" t="str">
        <f ca="1">IF(ISERROR($V2338),"",OFFSET('Smelter Look-up'!$E$4,$V2338-4,0))</f>
        <v/>
      </c>
      <c r="G2338" s="236" t="str">
        <f ca="1">IF(C2338=$X$4,"Enter smelter details", IF(ISERROR($V2338),"",OFFSET('Smelter Look-up'!$F$4,$V2338-4,0)))</f>
        <v/>
      </c>
      <c r="H2338" s="237" t="str">
        <f ca="1">IF(ISERROR($V2338),"",OFFSET('Smelter Look-up'!$G$4,$V2338-4,0))</f>
        <v/>
      </c>
      <c r="I2338" s="238" t="str">
        <f ca="1">IF(ISERROR($V2338),"",OFFSET('Smelter Look-up'!$H$4,$V2338-4,0))</f>
        <v/>
      </c>
      <c r="J2338" s="238" t="str">
        <f ca="1">IF(ISERROR($V2338),"",OFFSET('Smelter Look-up'!$I$4,$V2338-4,0))</f>
        <v/>
      </c>
      <c r="K2338" s="240"/>
      <c r="L2338" s="240"/>
      <c r="M2338" s="240"/>
      <c r="N2338" s="240"/>
      <c r="O2338" s="240"/>
      <c r="P2338" s="239"/>
      <c r="Q2338" s="241"/>
      <c r="R2338" s="236" t="str">
        <f ca="1">IF(ISERROR($V2338),"",OFFSET('Smelter Look-up'!$C$4,$V2338-4,0)&amp;"")</f>
        <v/>
      </c>
      <c r="S2338" s="250" t="str">
        <f t="shared" ca="1" si="108"/>
        <v/>
      </c>
      <c r="T2338" s="250" t="str">
        <f ca="1">IF(B2338="","",IF(ISERROR(MATCH($J2338,SorP!$B$1:$B$6230,0)),"",INDIRECT("'SorP'!$A$"&amp;MATCH($J2338,SorP!$B$1:$B$6230,0))))</f>
        <v/>
      </c>
      <c r="U2338" s="280"/>
      <c r="V2338" s="281" t="e">
        <f>IF(C2338="",NA(),MATCH($B2338&amp;$C2338,'Smelter Look-up'!$J:$J,0))</f>
        <v>#N/A</v>
      </c>
      <c r="W2338" s="282"/>
      <c r="X2338" s="282">
        <f t="shared" ca="1" si="109"/>
        <v>0</v>
      </c>
      <c r="Y2338" s="282"/>
      <c r="Z2338" s="282"/>
      <c r="AB2338" s="284" t="str">
        <f t="shared" si="110"/>
        <v/>
      </c>
    </row>
    <row r="2339" spans="1:28" s="283" customFormat="1" ht="20.25">
      <c r="A2339" s="235"/>
      <c r="B2339" s="236" t="str">
        <f>IF(LEN(A2339)=0,"",INDEX('Smelter Look-up'!$A:$A,MATCH($A2339,'Smelter Look-up'!$E:$E,0)))</f>
        <v/>
      </c>
      <c r="C2339" s="242" t="str">
        <f>IF(LEN(A2339)=0,"",INDEX('Smelter Look-up'!$C:$C,MATCH($A2339,'Smelter Look-up'!$E:$E,0)))</f>
        <v/>
      </c>
      <c r="D2339" s="236"/>
      <c r="E2339" s="236" t="str">
        <f ca="1">IF(ISERROR($V2339),"",OFFSET('Smelter Look-up'!$D$4,$V2339-4,0)&amp;"")</f>
        <v/>
      </c>
      <c r="F2339" s="236" t="str">
        <f ca="1">IF(ISERROR($V2339),"",OFFSET('Smelter Look-up'!$E$4,$V2339-4,0))</f>
        <v/>
      </c>
      <c r="G2339" s="236" t="str">
        <f ca="1">IF(C2339=$X$4,"Enter smelter details", IF(ISERROR($V2339),"",OFFSET('Smelter Look-up'!$F$4,$V2339-4,0)))</f>
        <v/>
      </c>
      <c r="H2339" s="237" t="str">
        <f ca="1">IF(ISERROR($V2339),"",OFFSET('Smelter Look-up'!$G$4,$V2339-4,0))</f>
        <v/>
      </c>
      <c r="I2339" s="238" t="str">
        <f ca="1">IF(ISERROR($V2339),"",OFFSET('Smelter Look-up'!$H$4,$V2339-4,0))</f>
        <v/>
      </c>
      <c r="J2339" s="238" t="str">
        <f ca="1">IF(ISERROR($V2339),"",OFFSET('Smelter Look-up'!$I$4,$V2339-4,0))</f>
        <v/>
      </c>
      <c r="K2339" s="240"/>
      <c r="L2339" s="240"/>
      <c r="M2339" s="240"/>
      <c r="N2339" s="240"/>
      <c r="O2339" s="240"/>
      <c r="P2339" s="239"/>
      <c r="Q2339" s="241"/>
      <c r="R2339" s="236" t="str">
        <f ca="1">IF(ISERROR($V2339),"",OFFSET('Smelter Look-up'!$C$4,$V2339-4,0)&amp;"")</f>
        <v/>
      </c>
      <c r="S2339" s="250" t="str">
        <f t="shared" ca="1" si="108"/>
        <v/>
      </c>
      <c r="T2339" s="250" t="str">
        <f ca="1">IF(B2339="","",IF(ISERROR(MATCH($J2339,SorP!$B$1:$B$6230,0)),"",INDIRECT("'SorP'!$A$"&amp;MATCH($J2339,SorP!$B$1:$B$6230,0))))</f>
        <v/>
      </c>
      <c r="U2339" s="280"/>
      <c r="V2339" s="281" t="e">
        <f>IF(C2339="",NA(),MATCH($B2339&amp;$C2339,'Smelter Look-up'!$J:$J,0))</f>
        <v>#N/A</v>
      </c>
      <c r="W2339" s="282"/>
      <c r="X2339" s="282">
        <f t="shared" ca="1" si="109"/>
        <v>0</v>
      </c>
      <c r="Y2339" s="282"/>
      <c r="Z2339" s="282"/>
      <c r="AB2339" s="284" t="str">
        <f t="shared" si="110"/>
        <v/>
      </c>
    </row>
    <row r="2340" spans="1:28" s="283" customFormat="1" ht="20.25">
      <c r="A2340" s="235"/>
      <c r="B2340" s="236" t="str">
        <f>IF(LEN(A2340)=0,"",INDEX('Smelter Look-up'!$A:$A,MATCH($A2340,'Smelter Look-up'!$E:$E,0)))</f>
        <v/>
      </c>
      <c r="C2340" s="242" t="str">
        <f>IF(LEN(A2340)=0,"",INDEX('Smelter Look-up'!$C:$C,MATCH($A2340,'Smelter Look-up'!$E:$E,0)))</f>
        <v/>
      </c>
      <c r="D2340" s="236"/>
      <c r="E2340" s="236" t="str">
        <f ca="1">IF(ISERROR($V2340),"",OFFSET('Smelter Look-up'!$D$4,$V2340-4,0)&amp;"")</f>
        <v/>
      </c>
      <c r="F2340" s="236" t="str">
        <f ca="1">IF(ISERROR($V2340),"",OFFSET('Smelter Look-up'!$E$4,$V2340-4,0))</f>
        <v/>
      </c>
      <c r="G2340" s="236" t="str">
        <f ca="1">IF(C2340=$X$4,"Enter smelter details", IF(ISERROR($V2340),"",OFFSET('Smelter Look-up'!$F$4,$V2340-4,0)))</f>
        <v/>
      </c>
      <c r="H2340" s="237" t="str">
        <f ca="1">IF(ISERROR($V2340),"",OFFSET('Smelter Look-up'!$G$4,$V2340-4,0))</f>
        <v/>
      </c>
      <c r="I2340" s="238" t="str">
        <f ca="1">IF(ISERROR($V2340),"",OFFSET('Smelter Look-up'!$H$4,$V2340-4,0))</f>
        <v/>
      </c>
      <c r="J2340" s="238" t="str">
        <f ca="1">IF(ISERROR($V2340),"",OFFSET('Smelter Look-up'!$I$4,$V2340-4,0))</f>
        <v/>
      </c>
      <c r="K2340" s="240"/>
      <c r="L2340" s="240"/>
      <c r="M2340" s="240"/>
      <c r="N2340" s="240"/>
      <c r="O2340" s="240"/>
      <c r="P2340" s="239"/>
      <c r="Q2340" s="241"/>
      <c r="R2340" s="236" t="str">
        <f ca="1">IF(ISERROR($V2340),"",OFFSET('Smelter Look-up'!$C$4,$V2340-4,0)&amp;"")</f>
        <v/>
      </c>
      <c r="S2340" s="250" t="str">
        <f t="shared" ca="1" si="108"/>
        <v/>
      </c>
      <c r="T2340" s="250" t="str">
        <f ca="1">IF(B2340="","",IF(ISERROR(MATCH($J2340,SorP!$B$1:$B$6230,0)),"",INDIRECT("'SorP'!$A$"&amp;MATCH($J2340,SorP!$B$1:$B$6230,0))))</f>
        <v/>
      </c>
      <c r="U2340" s="280"/>
      <c r="V2340" s="281" t="e">
        <f>IF(C2340="",NA(),MATCH($B2340&amp;$C2340,'Smelter Look-up'!$J:$J,0))</f>
        <v>#N/A</v>
      </c>
      <c r="W2340" s="282"/>
      <c r="X2340" s="282">
        <f t="shared" ca="1" si="109"/>
        <v>0</v>
      </c>
      <c r="Y2340" s="282"/>
      <c r="Z2340" s="282"/>
      <c r="AB2340" s="284" t="str">
        <f t="shared" si="110"/>
        <v/>
      </c>
    </row>
    <row r="2341" spans="1:28" s="283" customFormat="1" ht="20.25">
      <c r="A2341" s="235"/>
      <c r="B2341" s="236" t="str">
        <f>IF(LEN(A2341)=0,"",INDEX('Smelter Look-up'!$A:$A,MATCH($A2341,'Smelter Look-up'!$E:$E,0)))</f>
        <v/>
      </c>
      <c r="C2341" s="242" t="str">
        <f>IF(LEN(A2341)=0,"",INDEX('Smelter Look-up'!$C:$C,MATCH($A2341,'Smelter Look-up'!$E:$E,0)))</f>
        <v/>
      </c>
      <c r="D2341" s="236"/>
      <c r="E2341" s="236" t="str">
        <f ca="1">IF(ISERROR($V2341),"",OFFSET('Smelter Look-up'!$D$4,$V2341-4,0)&amp;"")</f>
        <v/>
      </c>
      <c r="F2341" s="236" t="str">
        <f ca="1">IF(ISERROR($V2341),"",OFFSET('Smelter Look-up'!$E$4,$V2341-4,0))</f>
        <v/>
      </c>
      <c r="G2341" s="236" t="str">
        <f ca="1">IF(C2341=$X$4,"Enter smelter details", IF(ISERROR($V2341),"",OFFSET('Smelter Look-up'!$F$4,$V2341-4,0)))</f>
        <v/>
      </c>
      <c r="H2341" s="237" t="str">
        <f ca="1">IF(ISERROR($V2341),"",OFFSET('Smelter Look-up'!$G$4,$V2341-4,0))</f>
        <v/>
      </c>
      <c r="I2341" s="238" t="str">
        <f ca="1">IF(ISERROR($V2341),"",OFFSET('Smelter Look-up'!$H$4,$V2341-4,0))</f>
        <v/>
      </c>
      <c r="J2341" s="238" t="str">
        <f ca="1">IF(ISERROR($V2341),"",OFFSET('Smelter Look-up'!$I$4,$V2341-4,0))</f>
        <v/>
      </c>
      <c r="K2341" s="240"/>
      <c r="L2341" s="240"/>
      <c r="M2341" s="240"/>
      <c r="N2341" s="240"/>
      <c r="O2341" s="240"/>
      <c r="P2341" s="239"/>
      <c r="Q2341" s="241"/>
      <c r="R2341" s="236" t="str">
        <f ca="1">IF(ISERROR($V2341),"",OFFSET('Smelter Look-up'!$C$4,$V2341-4,0)&amp;"")</f>
        <v/>
      </c>
      <c r="S2341" s="250" t="str">
        <f t="shared" ca="1" si="108"/>
        <v/>
      </c>
      <c r="T2341" s="250" t="str">
        <f ca="1">IF(B2341="","",IF(ISERROR(MATCH($J2341,SorP!$B$1:$B$6230,0)),"",INDIRECT("'SorP'!$A$"&amp;MATCH($J2341,SorP!$B$1:$B$6230,0))))</f>
        <v/>
      </c>
      <c r="U2341" s="280"/>
      <c r="V2341" s="281" t="e">
        <f>IF(C2341="",NA(),MATCH($B2341&amp;$C2341,'Smelter Look-up'!$J:$J,0))</f>
        <v>#N/A</v>
      </c>
      <c r="W2341" s="282"/>
      <c r="X2341" s="282">
        <f t="shared" ca="1" si="109"/>
        <v>0</v>
      </c>
      <c r="Y2341" s="282"/>
      <c r="Z2341" s="282"/>
      <c r="AB2341" s="284" t="str">
        <f t="shared" si="110"/>
        <v/>
      </c>
    </row>
    <row r="2342" spans="1:28" s="283" customFormat="1" ht="20.25">
      <c r="A2342" s="235"/>
      <c r="B2342" s="236" t="str">
        <f>IF(LEN(A2342)=0,"",INDEX('Smelter Look-up'!$A:$A,MATCH($A2342,'Smelter Look-up'!$E:$E,0)))</f>
        <v/>
      </c>
      <c r="C2342" s="242" t="str">
        <f>IF(LEN(A2342)=0,"",INDEX('Smelter Look-up'!$C:$C,MATCH($A2342,'Smelter Look-up'!$E:$E,0)))</f>
        <v/>
      </c>
      <c r="D2342" s="236"/>
      <c r="E2342" s="236" t="str">
        <f ca="1">IF(ISERROR($V2342),"",OFFSET('Smelter Look-up'!$D$4,$V2342-4,0)&amp;"")</f>
        <v/>
      </c>
      <c r="F2342" s="236" t="str">
        <f ca="1">IF(ISERROR($V2342),"",OFFSET('Smelter Look-up'!$E$4,$V2342-4,0))</f>
        <v/>
      </c>
      <c r="G2342" s="236" t="str">
        <f ca="1">IF(C2342=$X$4,"Enter smelter details", IF(ISERROR($V2342),"",OFFSET('Smelter Look-up'!$F$4,$V2342-4,0)))</f>
        <v/>
      </c>
      <c r="H2342" s="237" t="str">
        <f ca="1">IF(ISERROR($V2342),"",OFFSET('Smelter Look-up'!$G$4,$V2342-4,0))</f>
        <v/>
      </c>
      <c r="I2342" s="238" t="str">
        <f ca="1">IF(ISERROR($V2342),"",OFFSET('Smelter Look-up'!$H$4,$V2342-4,0))</f>
        <v/>
      </c>
      <c r="J2342" s="238" t="str">
        <f ca="1">IF(ISERROR($V2342),"",OFFSET('Smelter Look-up'!$I$4,$V2342-4,0))</f>
        <v/>
      </c>
      <c r="K2342" s="240"/>
      <c r="L2342" s="240"/>
      <c r="M2342" s="240"/>
      <c r="N2342" s="240"/>
      <c r="O2342" s="240"/>
      <c r="P2342" s="239"/>
      <c r="Q2342" s="241"/>
      <c r="R2342" s="236" t="str">
        <f ca="1">IF(ISERROR($V2342),"",OFFSET('Smelter Look-up'!$C$4,$V2342-4,0)&amp;"")</f>
        <v/>
      </c>
      <c r="S2342" s="250" t="str">
        <f t="shared" ca="1" si="108"/>
        <v/>
      </c>
      <c r="T2342" s="250" t="str">
        <f ca="1">IF(B2342="","",IF(ISERROR(MATCH($J2342,SorP!$B$1:$B$6230,0)),"",INDIRECT("'SorP'!$A$"&amp;MATCH($J2342,SorP!$B$1:$B$6230,0))))</f>
        <v/>
      </c>
      <c r="U2342" s="280"/>
      <c r="V2342" s="281" t="e">
        <f>IF(C2342="",NA(),MATCH($B2342&amp;$C2342,'Smelter Look-up'!$J:$J,0))</f>
        <v>#N/A</v>
      </c>
      <c r="W2342" s="282"/>
      <c r="X2342" s="282">
        <f t="shared" ca="1" si="109"/>
        <v>0</v>
      </c>
      <c r="Y2342" s="282"/>
      <c r="Z2342" s="282"/>
      <c r="AB2342" s="284" t="str">
        <f t="shared" si="110"/>
        <v/>
      </c>
    </row>
    <row r="2343" spans="1:28" s="283" customFormat="1" ht="20.25">
      <c r="A2343" s="235"/>
      <c r="B2343" s="236" t="str">
        <f>IF(LEN(A2343)=0,"",INDEX('Smelter Look-up'!$A:$A,MATCH($A2343,'Smelter Look-up'!$E:$E,0)))</f>
        <v/>
      </c>
      <c r="C2343" s="242" t="str">
        <f>IF(LEN(A2343)=0,"",INDEX('Smelter Look-up'!$C:$C,MATCH($A2343,'Smelter Look-up'!$E:$E,0)))</f>
        <v/>
      </c>
      <c r="D2343" s="236"/>
      <c r="E2343" s="236" t="str">
        <f ca="1">IF(ISERROR($V2343),"",OFFSET('Smelter Look-up'!$D$4,$V2343-4,0)&amp;"")</f>
        <v/>
      </c>
      <c r="F2343" s="236" t="str">
        <f ca="1">IF(ISERROR($V2343),"",OFFSET('Smelter Look-up'!$E$4,$V2343-4,0))</f>
        <v/>
      </c>
      <c r="G2343" s="236" t="str">
        <f ca="1">IF(C2343=$X$4,"Enter smelter details", IF(ISERROR($V2343),"",OFFSET('Smelter Look-up'!$F$4,$V2343-4,0)))</f>
        <v/>
      </c>
      <c r="H2343" s="237" t="str">
        <f ca="1">IF(ISERROR($V2343),"",OFFSET('Smelter Look-up'!$G$4,$V2343-4,0))</f>
        <v/>
      </c>
      <c r="I2343" s="238" t="str">
        <f ca="1">IF(ISERROR($V2343),"",OFFSET('Smelter Look-up'!$H$4,$V2343-4,0))</f>
        <v/>
      </c>
      <c r="J2343" s="238" t="str">
        <f ca="1">IF(ISERROR($V2343),"",OFFSET('Smelter Look-up'!$I$4,$V2343-4,0))</f>
        <v/>
      </c>
      <c r="K2343" s="240"/>
      <c r="L2343" s="240"/>
      <c r="M2343" s="240"/>
      <c r="N2343" s="240"/>
      <c r="O2343" s="240"/>
      <c r="P2343" s="239"/>
      <c r="Q2343" s="241"/>
      <c r="R2343" s="236" t="str">
        <f ca="1">IF(ISERROR($V2343),"",OFFSET('Smelter Look-up'!$C$4,$V2343-4,0)&amp;"")</f>
        <v/>
      </c>
      <c r="S2343" s="250" t="str">
        <f t="shared" ca="1" si="108"/>
        <v/>
      </c>
      <c r="T2343" s="250" t="str">
        <f ca="1">IF(B2343="","",IF(ISERROR(MATCH($J2343,SorP!$B$1:$B$6230,0)),"",INDIRECT("'SorP'!$A$"&amp;MATCH($J2343,SorP!$B$1:$B$6230,0))))</f>
        <v/>
      </c>
      <c r="U2343" s="280"/>
      <c r="V2343" s="281" t="e">
        <f>IF(C2343="",NA(),MATCH($B2343&amp;$C2343,'Smelter Look-up'!$J:$J,0))</f>
        <v>#N/A</v>
      </c>
      <c r="W2343" s="282"/>
      <c r="X2343" s="282">
        <f t="shared" ca="1" si="109"/>
        <v>0</v>
      </c>
      <c r="Y2343" s="282"/>
      <c r="Z2343" s="282"/>
      <c r="AB2343" s="284" t="str">
        <f t="shared" si="110"/>
        <v/>
      </c>
    </row>
    <row r="2344" spans="1:28" s="283" customFormat="1" ht="20.25">
      <c r="A2344" s="235"/>
      <c r="B2344" s="236" t="str">
        <f>IF(LEN(A2344)=0,"",INDEX('Smelter Look-up'!$A:$A,MATCH($A2344,'Smelter Look-up'!$E:$E,0)))</f>
        <v/>
      </c>
      <c r="C2344" s="242" t="str">
        <f>IF(LEN(A2344)=0,"",INDEX('Smelter Look-up'!$C:$C,MATCH($A2344,'Smelter Look-up'!$E:$E,0)))</f>
        <v/>
      </c>
      <c r="D2344" s="236"/>
      <c r="E2344" s="236" t="str">
        <f ca="1">IF(ISERROR($V2344),"",OFFSET('Smelter Look-up'!$D$4,$V2344-4,0)&amp;"")</f>
        <v/>
      </c>
      <c r="F2344" s="236" t="str">
        <f ca="1">IF(ISERROR($V2344),"",OFFSET('Smelter Look-up'!$E$4,$V2344-4,0))</f>
        <v/>
      </c>
      <c r="G2344" s="236" t="str">
        <f ca="1">IF(C2344=$X$4,"Enter smelter details", IF(ISERROR($V2344),"",OFFSET('Smelter Look-up'!$F$4,$V2344-4,0)))</f>
        <v/>
      </c>
      <c r="H2344" s="237" t="str">
        <f ca="1">IF(ISERROR($V2344),"",OFFSET('Smelter Look-up'!$G$4,$V2344-4,0))</f>
        <v/>
      </c>
      <c r="I2344" s="238" t="str">
        <f ca="1">IF(ISERROR($V2344),"",OFFSET('Smelter Look-up'!$H$4,$V2344-4,0))</f>
        <v/>
      </c>
      <c r="J2344" s="238" t="str">
        <f ca="1">IF(ISERROR($V2344),"",OFFSET('Smelter Look-up'!$I$4,$V2344-4,0))</f>
        <v/>
      </c>
      <c r="K2344" s="240"/>
      <c r="L2344" s="240"/>
      <c r="M2344" s="240"/>
      <c r="N2344" s="240"/>
      <c r="O2344" s="240"/>
      <c r="P2344" s="239"/>
      <c r="Q2344" s="241"/>
      <c r="R2344" s="236" t="str">
        <f ca="1">IF(ISERROR($V2344),"",OFFSET('Smelter Look-up'!$C$4,$V2344-4,0)&amp;"")</f>
        <v/>
      </c>
      <c r="S2344" s="250" t="str">
        <f t="shared" ca="1" si="108"/>
        <v/>
      </c>
      <c r="T2344" s="250" t="str">
        <f ca="1">IF(B2344="","",IF(ISERROR(MATCH($J2344,SorP!$B$1:$B$6230,0)),"",INDIRECT("'SorP'!$A$"&amp;MATCH($J2344,SorP!$B$1:$B$6230,0))))</f>
        <v/>
      </c>
      <c r="U2344" s="280"/>
      <c r="V2344" s="281" t="e">
        <f>IF(C2344="",NA(),MATCH($B2344&amp;$C2344,'Smelter Look-up'!$J:$J,0))</f>
        <v>#N/A</v>
      </c>
      <c r="W2344" s="282"/>
      <c r="X2344" s="282">
        <f t="shared" ca="1" si="109"/>
        <v>0</v>
      </c>
      <c r="Y2344" s="282"/>
      <c r="Z2344" s="282"/>
      <c r="AB2344" s="284" t="str">
        <f t="shared" si="110"/>
        <v/>
      </c>
    </row>
    <row r="2345" spans="1:28" s="283" customFormat="1" ht="20.25">
      <c r="A2345" s="235"/>
      <c r="B2345" s="236" t="str">
        <f>IF(LEN(A2345)=0,"",INDEX('Smelter Look-up'!$A:$A,MATCH($A2345,'Smelter Look-up'!$E:$E,0)))</f>
        <v/>
      </c>
      <c r="C2345" s="242" t="str">
        <f>IF(LEN(A2345)=0,"",INDEX('Smelter Look-up'!$C:$C,MATCH($A2345,'Smelter Look-up'!$E:$E,0)))</f>
        <v/>
      </c>
      <c r="D2345" s="236"/>
      <c r="E2345" s="236" t="str">
        <f ca="1">IF(ISERROR($V2345),"",OFFSET('Smelter Look-up'!$D$4,$V2345-4,0)&amp;"")</f>
        <v/>
      </c>
      <c r="F2345" s="236" t="str">
        <f ca="1">IF(ISERROR($V2345),"",OFFSET('Smelter Look-up'!$E$4,$V2345-4,0))</f>
        <v/>
      </c>
      <c r="G2345" s="236" t="str">
        <f ca="1">IF(C2345=$X$4,"Enter smelter details", IF(ISERROR($V2345),"",OFFSET('Smelter Look-up'!$F$4,$V2345-4,0)))</f>
        <v/>
      </c>
      <c r="H2345" s="237" t="str">
        <f ca="1">IF(ISERROR($V2345),"",OFFSET('Smelter Look-up'!$G$4,$V2345-4,0))</f>
        <v/>
      </c>
      <c r="I2345" s="238" t="str">
        <f ca="1">IF(ISERROR($V2345),"",OFFSET('Smelter Look-up'!$H$4,$V2345-4,0))</f>
        <v/>
      </c>
      <c r="J2345" s="238" t="str">
        <f ca="1">IF(ISERROR($V2345),"",OFFSET('Smelter Look-up'!$I$4,$V2345-4,0))</f>
        <v/>
      </c>
      <c r="K2345" s="240"/>
      <c r="L2345" s="240"/>
      <c r="M2345" s="240"/>
      <c r="N2345" s="240"/>
      <c r="O2345" s="240"/>
      <c r="P2345" s="239"/>
      <c r="Q2345" s="241"/>
      <c r="R2345" s="236" t="str">
        <f ca="1">IF(ISERROR($V2345),"",OFFSET('Smelter Look-up'!$C$4,$V2345-4,0)&amp;"")</f>
        <v/>
      </c>
      <c r="S2345" s="250" t="str">
        <f t="shared" ca="1" si="108"/>
        <v/>
      </c>
      <c r="T2345" s="250" t="str">
        <f ca="1">IF(B2345="","",IF(ISERROR(MATCH($J2345,SorP!$B$1:$B$6230,0)),"",INDIRECT("'SorP'!$A$"&amp;MATCH($J2345,SorP!$B$1:$B$6230,0))))</f>
        <v/>
      </c>
      <c r="U2345" s="280"/>
      <c r="V2345" s="281" t="e">
        <f>IF(C2345="",NA(),MATCH($B2345&amp;$C2345,'Smelter Look-up'!$J:$J,0))</f>
        <v>#N/A</v>
      </c>
      <c r="W2345" s="282"/>
      <c r="X2345" s="282">
        <f t="shared" ca="1" si="109"/>
        <v>0</v>
      </c>
      <c r="Y2345" s="282"/>
      <c r="Z2345" s="282"/>
      <c r="AB2345" s="284" t="str">
        <f t="shared" si="110"/>
        <v/>
      </c>
    </row>
    <row r="2346" spans="1:28" s="283" customFormat="1" ht="20.25">
      <c r="A2346" s="235"/>
      <c r="B2346" s="236" t="str">
        <f>IF(LEN(A2346)=0,"",INDEX('Smelter Look-up'!$A:$A,MATCH($A2346,'Smelter Look-up'!$E:$E,0)))</f>
        <v/>
      </c>
      <c r="C2346" s="242" t="str">
        <f>IF(LEN(A2346)=0,"",INDEX('Smelter Look-up'!$C:$C,MATCH($A2346,'Smelter Look-up'!$E:$E,0)))</f>
        <v/>
      </c>
      <c r="D2346" s="236"/>
      <c r="E2346" s="236" t="str">
        <f ca="1">IF(ISERROR($V2346),"",OFFSET('Smelter Look-up'!$D$4,$V2346-4,0)&amp;"")</f>
        <v/>
      </c>
      <c r="F2346" s="236" t="str">
        <f ca="1">IF(ISERROR($V2346),"",OFFSET('Smelter Look-up'!$E$4,$V2346-4,0))</f>
        <v/>
      </c>
      <c r="G2346" s="236" t="str">
        <f ca="1">IF(C2346=$X$4,"Enter smelter details", IF(ISERROR($V2346),"",OFFSET('Smelter Look-up'!$F$4,$V2346-4,0)))</f>
        <v/>
      </c>
      <c r="H2346" s="237" t="str">
        <f ca="1">IF(ISERROR($V2346),"",OFFSET('Smelter Look-up'!$G$4,$V2346-4,0))</f>
        <v/>
      </c>
      <c r="I2346" s="238" t="str">
        <f ca="1">IF(ISERROR($V2346),"",OFFSET('Smelter Look-up'!$H$4,$V2346-4,0))</f>
        <v/>
      </c>
      <c r="J2346" s="238" t="str">
        <f ca="1">IF(ISERROR($V2346),"",OFFSET('Smelter Look-up'!$I$4,$V2346-4,0))</f>
        <v/>
      </c>
      <c r="K2346" s="240"/>
      <c r="L2346" s="240"/>
      <c r="M2346" s="240"/>
      <c r="N2346" s="240"/>
      <c r="O2346" s="240"/>
      <c r="P2346" s="239"/>
      <c r="Q2346" s="241"/>
      <c r="R2346" s="236" t="str">
        <f ca="1">IF(ISERROR($V2346),"",OFFSET('Smelter Look-up'!$C$4,$V2346-4,0)&amp;"")</f>
        <v/>
      </c>
      <c r="S2346" s="250" t="str">
        <f t="shared" ca="1" si="108"/>
        <v/>
      </c>
      <c r="T2346" s="250" t="str">
        <f ca="1">IF(B2346="","",IF(ISERROR(MATCH($J2346,SorP!$B$1:$B$6230,0)),"",INDIRECT("'SorP'!$A$"&amp;MATCH($J2346,SorP!$B$1:$B$6230,0))))</f>
        <v/>
      </c>
      <c r="U2346" s="280"/>
      <c r="V2346" s="281" t="e">
        <f>IF(C2346="",NA(),MATCH($B2346&amp;$C2346,'Smelter Look-up'!$J:$J,0))</f>
        <v>#N/A</v>
      </c>
      <c r="W2346" s="282"/>
      <c r="X2346" s="282">
        <f t="shared" ca="1" si="109"/>
        <v>0</v>
      </c>
      <c r="Y2346" s="282"/>
      <c r="Z2346" s="282"/>
      <c r="AB2346" s="284" t="str">
        <f t="shared" si="110"/>
        <v/>
      </c>
    </row>
    <row r="2347" spans="1:28" s="283" customFormat="1" ht="20.25">
      <c r="A2347" s="235"/>
      <c r="B2347" s="236" t="str">
        <f>IF(LEN(A2347)=0,"",INDEX('Smelter Look-up'!$A:$A,MATCH($A2347,'Smelter Look-up'!$E:$E,0)))</f>
        <v/>
      </c>
      <c r="C2347" s="242" t="str">
        <f>IF(LEN(A2347)=0,"",INDEX('Smelter Look-up'!$C:$C,MATCH($A2347,'Smelter Look-up'!$E:$E,0)))</f>
        <v/>
      </c>
      <c r="D2347" s="236"/>
      <c r="E2347" s="236" t="str">
        <f ca="1">IF(ISERROR($V2347),"",OFFSET('Smelter Look-up'!$D$4,$V2347-4,0)&amp;"")</f>
        <v/>
      </c>
      <c r="F2347" s="236" t="str">
        <f ca="1">IF(ISERROR($V2347),"",OFFSET('Smelter Look-up'!$E$4,$V2347-4,0))</f>
        <v/>
      </c>
      <c r="G2347" s="236" t="str">
        <f ca="1">IF(C2347=$X$4,"Enter smelter details", IF(ISERROR($V2347),"",OFFSET('Smelter Look-up'!$F$4,$V2347-4,0)))</f>
        <v/>
      </c>
      <c r="H2347" s="237" t="str">
        <f ca="1">IF(ISERROR($V2347),"",OFFSET('Smelter Look-up'!$G$4,$V2347-4,0))</f>
        <v/>
      </c>
      <c r="I2347" s="238" t="str">
        <f ca="1">IF(ISERROR($V2347),"",OFFSET('Smelter Look-up'!$H$4,$V2347-4,0))</f>
        <v/>
      </c>
      <c r="J2347" s="238" t="str">
        <f ca="1">IF(ISERROR($V2347),"",OFFSET('Smelter Look-up'!$I$4,$V2347-4,0))</f>
        <v/>
      </c>
      <c r="K2347" s="240"/>
      <c r="L2347" s="240"/>
      <c r="M2347" s="240"/>
      <c r="N2347" s="240"/>
      <c r="O2347" s="240"/>
      <c r="P2347" s="239"/>
      <c r="Q2347" s="241"/>
      <c r="R2347" s="236" t="str">
        <f ca="1">IF(ISERROR($V2347),"",OFFSET('Smelter Look-up'!$C$4,$V2347-4,0)&amp;"")</f>
        <v/>
      </c>
      <c r="S2347" s="250" t="str">
        <f t="shared" ca="1" si="108"/>
        <v/>
      </c>
      <c r="T2347" s="250" t="str">
        <f ca="1">IF(B2347="","",IF(ISERROR(MATCH($J2347,SorP!$B$1:$B$6230,0)),"",INDIRECT("'SorP'!$A$"&amp;MATCH($J2347,SorP!$B$1:$B$6230,0))))</f>
        <v/>
      </c>
      <c r="U2347" s="280"/>
      <c r="V2347" s="281" t="e">
        <f>IF(C2347="",NA(),MATCH($B2347&amp;$C2347,'Smelter Look-up'!$J:$J,0))</f>
        <v>#N/A</v>
      </c>
      <c r="W2347" s="282"/>
      <c r="X2347" s="282">
        <f t="shared" ca="1" si="109"/>
        <v>0</v>
      </c>
      <c r="Y2347" s="282"/>
      <c r="Z2347" s="282"/>
      <c r="AB2347" s="284" t="str">
        <f t="shared" si="110"/>
        <v/>
      </c>
    </row>
    <row r="2348" spans="1:28" s="283" customFormat="1" ht="20.25">
      <c r="A2348" s="235"/>
      <c r="B2348" s="236" t="str">
        <f>IF(LEN(A2348)=0,"",INDEX('Smelter Look-up'!$A:$A,MATCH($A2348,'Smelter Look-up'!$E:$E,0)))</f>
        <v/>
      </c>
      <c r="C2348" s="242" t="str">
        <f>IF(LEN(A2348)=0,"",INDEX('Smelter Look-up'!$C:$C,MATCH($A2348,'Smelter Look-up'!$E:$E,0)))</f>
        <v/>
      </c>
      <c r="D2348" s="236"/>
      <c r="E2348" s="236" t="str">
        <f ca="1">IF(ISERROR($V2348),"",OFFSET('Smelter Look-up'!$D$4,$V2348-4,0)&amp;"")</f>
        <v/>
      </c>
      <c r="F2348" s="236" t="str">
        <f ca="1">IF(ISERROR($V2348),"",OFFSET('Smelter Look-up'!$E$4,$V2348-4,0))</f>
        <v/>
      </c>
      <c r="G2348" s="236" t="str">
        <f ca="1">IF(C2348=$X$4,"Enter smelter details", IF(ISERROR($V2348),"",OFFSET('Smelter Look-up'!$F$4,$V2348-4,0)))</f>
        <v/>
      </c>
      <c r="H2348" s="237" t="str">
        <f ca="1">IF(ISERROR($V2348),"",OFFSET('Smelter Look-up'!$G$4,$V2348-4,0))</f>
        <v/>
      </c>
      <c r="I2348" s="238" t="str">
        <f ca="1">IF(ISERROR($V2348),"",OFFSET('Smelter Look-up'!$H$4,$V2348-4,0))</f>
        <v/>
      </c>
      <c r="J2348" s="238" t="str">
        <f ca="1">IF(ISERROR($V2348),"",OFFSET('Smelter Look-up'!$I$4,$V2348-4,0))</f>
        <v/>
      </c>
      <c r="K2348" s="240"/>
      <c r="L2348" s="240"/>
      <c r="M2348" s="240"/>
      <c r="N2348" s="240"/>
      <c r="O2348" s="240"/>
      <c r="P2348" s="239"/>
      <c r="Q2348" s="241"/>
      <c r="R2348" s="236" t="str">
        <f ca="1">IF(ISERROR($V2348),"",OFFSET('Smelter Look-up'!$C$4,$V2348-4,0)&amp;"")</f>
        <v/>
      </c>
      <c r="S2348" s="250" t="str">
        <f t="shared" ca="1" si="108"/>
        <v/>
      </c>
      <c r="T2348" s="250" t="str">
        <f ca="1">IF(B2348="","",IF(ISERROR(MATCH($J2348,SorP!$B$1:$B$6230,0)),"",INDIRECT("'SorP'!$A$"&amp;MATCH($J2348,SorP!$B$1:$B$6230,0))))</f>
        <v/>
      </c>
      <c r="U2348" s="280"/>
      <c r="V2348" s="281" t="e">
        <f>IF(C2348="",NA(),MATCH($B2348&amp;$C2348,'Smelter Look-up'!$J:$J,0))</f>
        <v>#N/A</v>
      </c>
      <c r="W2348" s="282"/>
      <c r="X2348" s="282">
        <f t="shared" ca="1" si="109"/>
        <v>0</v>
      </c>
      <c r="Y2348" s="282"/>
      <c r="Z2348" s="282"/>
      <c r="AB2348" s="284" t="str">
        <f t="shared" si="110"/>
        <v/>
      </c>
    </row>
    <row r="2349" spans="1:28" s="283" customFormat="1" ht="20.25">
      <c r="A2349" s="235"/>
      <c r="B2349" s="236" t="str">
        <f>IF(LEN(A2349)=0,"",INDEX('Smelter Look-up'!$A:$A,MATCH($A2349,'Smelter Look-up'!$E:$E,0)))</f>
        <v/>
      </c>
      <c r="C2349" s="242" t="str">
        <f>IF(LEN(A2349)=0,"",INDEX('Smelter Look-up'!$C:$C,MATCH($A2349,'Smelter Look-up'!$E:$E,0)))</f>
        <v/>
      </c>
      <c r="D2349" s="236"/>
      <c r="E2349" s="236" t="str">
        <f ca="1">IF(ISERROR($V2349),"",OFFSET('Smelter Look-up'!$D$4,$V2349-4,0)&amp;"")</f>
        <v/>
      </c>
      <c r="F2349" s="236" t="str">
        <f ca="1">IF(ISERROR($V2349),"",OFFSET('Smelter Look-up'!$E$4,$V2349-4,0))</f>
        <v/>
      </c>
      <c r="G2349" s="236" t="str">
        <f ca="1">IF(C2349=$X$4,"Enter smelter details", IF(ISERROR($V2349),"",OFFSET('Smelter Look-up'!$F$4,$V2349-4,0)))</f>
        <v/>
      </c>
      <c r="H2349" s="237" t="str">
        <f ca="1">IF(ISERROR($V2349),"",OFFSET('Smelter Look-up'!$G$4,$V2349-4,0))</f>
        <v/>
      </c>
      <c r="I2349" s="238" t="str">
        <f ca="1">IF(ISERROR($V2349),"",OFFSET('Smelter Look-up'!$H$4,$V2349-4,0))</f>
        <v/>
      </c>
      <c r="J2349" s="238" t="str">
        <f ca="1">IF(ISERROR($V2349),"",OFFSET('Smelter Look-up'!$I$4,$V2349-4,0))</f>
        <v/>
      </c>
      <c r="K2349" s="240"/>
      <c r="L2349" s="240"/>
      <c r="M2349" s="240"/>
      <c r="N2349" s="240"/>
      <c r="O2349" s="240"/>
      <c r="P2349" s="239"/>
      <c r="Q2349" s="241"/>
      <c r="R2349" s="236" t="str">
        <f ca="1">IF(ISERROR($V2349),"",OFFSET('Smelter Look-up'!$C$4,$V2349-4,0)&amp;"")</f>
        <v/>
      </c>
      <c r="S2349" s="250" t="str">
        <f t="shared" ca="1" si="108"/>
        <v/>
      </c>
      <c r="T2349" s="250" t="str">
        <f ca="1">IF(B2349="","",IF(ISERROR(MATCH($J2349,SorP!$B$1:$B$6230,0)),"",INDIRECT("'SorP'!$A$"&amp;MATCH($J2349,SorP!$B$1:$B$6230,0))))</f>
        <v/>
      </c>
      <c r="U2349" s="280"/>
      <c r="V2349" s="281" t="e">
        <f>IF(C2349="",NA(),MATCH($B2349&amp;$C2349,'Smelter Look-up'!$J:$J,0))</f>
        <v>#N/A</v>
      </c>
      <c r="W2349" s="282"/>
      <c r="X2349" s="282">
        <f t="shared" ca="1" si="109"/>
        <v>0</v>
      </c>
      <c r="Y2349" s="282"/>
      <c r="Z2349" s="282"/>
      <c r="AB2349" s="284" t="str">
        <f t="shared" si="110"/>
        <v/>
      </c>
    </row>
    <row r="2350" spans="1:28" s="283" customFormat="1" ht="20.25">
      <c r="A2350" s="235"/>
      <c r="B2350" s="236" t="str">
        <f>IF(LEN(A2350)=0,"",INDEX('Smelter Look-up'!$A:$A,MATCH($A2350,'Smelter Look-up'!$E:$E,0)))</f>
        <v/>
      </c>
      <c r="C2350" s="242" t="str">
        <f>IF(LEN(A2350)=0,"",INDEX('Smelter Look-up'!$C:$C,MATCH($A2350,'Smelter Look-up'!$E:$E,0)))</f>
        <v/>
      </c>
      <c r="D2350" s="236"/>
      <c r="E2350" s="236" t="str">
        <f ca="1">IF(ISERROR($V2350),"",OFFSET('Smelter Look-up'!$D$4,$V2350-4,0)&amp;"")</f>
        <v/>
      </c>
      <c r="F2350" s="236" t="str">
        <f ca="1">IF(ISERROR($V2350),"",OFFSET('Smelter Look-up'!$E$4,$V2350-4,0))</f>
        <v/>
      </c>
      <c r="G2350" s="236" t="str">
        <f ca="1">IF(C2350=$X$4,"Enter smelter details", IF(ISERROR($V2350),"",OFFSET('Smelter Look-up'!$F$4,$V2350-4,0)))</f>
        <v/>
      </c>
      <c r="H2350" s="237" t="str">
        <f ca="1">IF(ISERROR($V2350),"",OFFSET('Smelter Look-up'!$G$4,$V2350-4,0))</f>
        <v/>
      </c>
      <c r="I2350" s="238" t="str">
        <f ca="1">IF(ISERROR($V2350),"",OFFSET('Smelter Look-up'!$H$4,$V2350-4,0))</f>
        <v/>
      </c>
      <c r="J2350" s="238" t="str">
        <f ca="1">IF(ISERROR($V2350),"",OFFSET('Smelter Look-up'!$I$4,$V2350-4,0))</f>
        <v/>
      </c>
      <c r="K2350" s="240"/>
      <c r="L2350" s="240"/>
      <c r="M2350" s="240"/>
      <c r="N2350" s="240"/>
      <c r="O2350" s="240"/>
      <c r="P2350" s="239"/>
      <c r="Q2350" s="241"/>
      <c r="R2350" s="236" t="str">
        <f ca="1">IF(ISERROR($V2350),"",OFFSET('Smelter Look-up'!$C$4,$V2350-4,0)&amp;"")</f>
        <v/>
      </c>
      <c r="S2350" s="250" t="str">
        <f t="shared" ca="1" si="108"/>
        <v/>
      </c>
      <c r="T2350" s="250" t="str">
        <f ca="1">IF(B2350="","",IF(ISERROR(MATCH($J2350,SorP!$B$1:$B$6230,0)),"",INDIRECT("'SorP'!$A$"&amp;MATCH($J2350,SorP!$B$1:$B$6230,0))))</f>
        <v/>
      </c>
      <c r="U2350" s="280"/>
      <c r="V2350" s="281" t="e">
        <f>IF(C2350="",NA(),MATCH($B2350&amp;$C2350,'Smelter Look-up'!$J:$J,0))</f>
        <v>#N/A</v>
      </c>
      <c r="W2350" s="282"/>
      <c r="X2350" s="282">
        <f t="shared" ca="1" si="109"/>
        <v>0</v>
      </c>
      <c r="Y2350" s="282"/>
      <c r="Z2350" s="282"/>
      <c r="AB2350" s="284" t="str">
        <f t="shared" si="110"/>
        <v/>
      </c>
    </row>
    <row r="2351" spans="1:28" s="283" customFormat="1" ht="20.25">
      <c r="A2351" s="235"/>
      <c r="B2351" s="236" t="str">
        <f>IF(LEN(A2351)=0,"",INDEX('Smelter Look-up'!$A:$A,MATCH($A2351,'Smelter Look-up'!$E:$E,0)))</f>
        <v/>
      </c>
      <c r="C2351" s="242" t="str">
        <f>IF(LEN(A2351)=0,"",INDEX('Smelter Look-up'!$C:$C,MATCH($A2351,'Smelter Look-up'!$E:$E,0)))</f>
        <v/>
      </c>
      <c r="D2351" s="236"/>
      <c r="E2351" s="236" t="str">
        <f ca="1">IF(ISERROR($V2351),"",OFFSET('Smelter Look-up'!$D$4,$V2351-4,0)&amp;"")</f>
        <v/>
      </c>
      <c r="F2351" s="236" t="str">
        <f ca="1">IF(ISERROR($V2351),"",OFFSET('Smelter Look-up'!$E$4,$V2351-4,0))</f>
        <v/>
      </c>
      <c r="G2351" s="236" t="str">
        <f ca="1">IF(C2351=$X$4,"Enter smelter details", IF(ISERROR($V2351),"",OFFSET('Smelter Look-up'!$F$4,$V2351-4,0)))</f>
        <v/>
      </c>
      <c r="H2351" s="237" t="str">
        <f ca="1">IF(ISERROR($V2351),"",OFFSET('Smelter Look-up'!$G$4,$V2351-4,0))</f>
        <v/>
      </c>
      <c r="I2351" s="238" t="str">
        <f ca="1">IF(ISERROR($V2351),"",OFFSET('Smelter Look-up'!$H$4,$V2351-4,0))</f>
        <v/>
      </c>
      <c r="J2351" s="238" t="str">
        <f ca="1">IF(ISERROR($V2351),"",OFFSET('Smelter Look-up'!$I$4,$V2351-4,0))</f>
        <v/>
      </c>
      <c r="K2351" s="240"/>
      <c r="L2351" s="240"/>
      <c r="M2351" s="240"/>
      <c r="N2351" s="240"/>
      <c r="O2351" s="240"/>
      <c r="P2351" s="239"/>
      <c r="Q2351" s="241"/>
      <c r="R2351" s="236" t="str">
        <f ca="1">IF(ISERROR($V2351),"",OFFSET('Smelter Look-up'!$C$4,$V2351-4,0)&amp;"")</f>
        <v/>
      </c>
      <c r="S2351" s="250" t="str">
        <f t="shared" ca="1" si="108"/>
        <v/>
      </c>
      <c r="T2351" s="250" t="str">
        <f ca="1">IF(B2351="","",IF(ISERROR(MATCH($J2351,SorP!$B$1:$B$6230,0)),"",INDIRECT("'SorP'!$A$"&amp;MATCH($J2351,SorP!$B$1:$B$6230,0))))</f>
        <v/>
      </c>
      <c r="U2351" s="280"/>
      <c r="V2351" s="281" t="e">
        <f>IF(C2351="",NA(),MATCH($B2351&amp;$C2351,'Smelter Look-up'!$J:$J,0))</f>
        <v>#N/A</v>
      </c>
      <c r="W2351" s="282"/>
      <c r="X2351" s="282">
        <f t="shared" ca="1" si="109"/>
        <v>0</v>
      </c>
      <c r="Y2351" s="282"/>
      <c r="Z2351" s="282"/>
      <c r="AB2351" s="284" t="str">
        <f t="shared" si="110"/>
        <v/>
      </c>
    </row>
    <row r="2352" spans="1:28" s="283" customFormat="1" ht="20.25">
      <c r="A2352" s="235"/>
      <c r="B2352" s="236" t="str">
        <f>IF(LEN(A2352)=0,"",INDEX('Smelter Look-up'!$A:$A,MATCH($A2352,'Smelter Look-up'!$E:$E,0)))</f>
        <v/>
      </c>
      <c r="C2352" s="242" t="str">
        <f>IF(LEN(A2352)=0,"",INDEX('Smelter Look-up'!$C:$C,MATCH($A2352,'Smelter Look-up'!$E:$E,0)))</f>
        <v/>
      </c>
      <c r="D2352" s="236"/>
      <c r="E2352" s="236" t="str">
        <f ca="1">IF(ISERROR($V2352),"",OFFSET('Smelter Look-up'!$D$4,$V2352-4,0)&amp;"")</f>
        <v/>
      </c>
      <c r="F2352" s="236" t="str">
        <f ca="1">IF(ISERROR($V2352),"",OFFSET('Smelter Look-up'!$E$4,$V2352-4,0))</f>
        <v/>
      </c>
      <c r="G2352" s="236" t="str">
        <f ca="1">IF(C2352=$X$4,"Enter smelter details", IF(ISERROR($V2352),"",OFFSET('Smelter Look-up'!$F$4,$V2352-4,0)))</f>
        <v/>
      </c>
      <c r="H2352" s="237" t="str">
        <f ca="1">IF(ISERROR($V2352),"",OFFSET('Smelter Look-up'!$G$4,$V2352-4,0))</f>
        <v/>
      </c>
      <c r="I2352" s="238" t="str">
        <f ca="1">IF(ISERROR($V2352),"",OFFSET('Smelter Look-up'!$H$4,$V2352-4,0))</f>
        <v/>
      </c>
      <c r="J2352" s="238" t="str">
        <f ca="1">IF(ISERROR($V2352),"",OFFSET('Smelter Look-up'!$I$4,$V2352-4,0))</f>
        <v/>
      </c>
      <c r="K2352" s="240"/>
      <c r="L2352" s="240"/>
      <c r="M2352" s="240"/>
      <c r="N2352" s="240"/>
      <c r="O2352" s="240"/>
      <c r="P2352" s="239"/>
      <c r="Q2352" s="241"/>
      <c r="R2352" s="236" t="str">
        <f ca="1">IF(ISERROR($V2352),"",OFFSET('Smelter Look-up'!$C$4,$V2352-4,0)&amp;"")</f>
        <v/>
      </c>
      <c r="S2352" s="250" t="str">
        <f t="shared" ca="1" si="108"/>
        <v/>
      </c>
      <c r="T2352" s="250" t="str">
        <f ca="1">IF(B2352="","",IF(ISERROR(MATCH($J2352,SorP!$B$1:$B$6230,0)),"",INDIRECT("'SorP'!$A$"&amp;MATCH($J2352,SorP!$B$1:$B$6230,0))))</f>
        <v/>
      </c>
      <c r="U2352" s="280"/>
      <c r="V2352" s="281" t="e">
        <f>IF(C2352="",NA(),MATCH($B2352&amp;$C2352,'Smelter Look-up'!$J:$J,0))</f>
        <v>#N/A</v>
      </c>
      <c r="W2352" s="282"/>
      <c r="X2352" s="282">
        <f t="shared" ca="1" si="109"/>
        <v>0</v>
      </c>
      <c r="Y2352" s="282"/>
      <c r="Z2352" s="282"/>
      <c r="AB2352" s="284" t="str">
        <f t="shared" si="110"/>
        <v/>
      </c>
    </row>
    <row r="2353" spans="1:28" s="283" customFormat="1" ht="20.25">
      <c r="A2353" s="235"/>
      <c r="B2353" s="236" t="str">
        <f>IF(LEN(A2353)=0,"",INDEX('Smelter Look-up'!$A:$A,MATCH($A2353,'Smelter Look-up'!$E:$E,0)))</f>
        <v/>
      </c>
      <c r="C2353" s="242" t="str">
        <f>IF(LEN(A2353)=0,"",INDEX('Smelter Look-up'!$C:$C,MATCH($A2353,'Smelter Look-up'!$E:$E,0)))</f>
        <v/>
      </c>
      <c r="D2353" s="236"/>
      <c r="E2353" s="236" t="str">
        <f ca="1">IF(ISERROR($V2353),"",OFFSET('Smelter Look-up'!$D$4,$V2353-4,0)&amp;"")</f>
        <v/>
      </c>
      <c r="F2353" s="236" t="str">
        <f ca="1">IF(ISERROR($V2353),"",OFFSET('Smelter Look-up'!$E$4,$V2353-4,0))</f>
        <v/>
      </c>
      <c r="G2353" s="236" t="str">
        <f ca="1">IF(C2353=$X$4,"Enter smelter details", IF(ISERROR($V2353),"",OFFSET('Smelter Look-up'!$F$4,$V2353-4,0)))</f>
        <v/>
      </c>
      <c r="H2353" s="237" t="str">
        <f ca="1">IF(ISERROR($V2353),"",OFFSET('Smelter Look-up'!$G$4,$V2353-4,0))</f>
        <v/>
      </c>
      <c r="I2353" s="238" t="str">
        <f ca="1">IF(ISERROR($V2353),"",OFFSET('Smelter Look-up'!$H$4,$V2353-4,0))</f>
        <v/>
      </c>
      <c r="J2353" s="238" t="str">
        <f ca="1">IF(ISERROR($V2353),"",OFFSET('Smelter Look-up'!$I$4,$V2353-4,0))</f>
        <v/>
      </c>
      <c r="K2353" s="240"/>
      <c r="L2353" s="240"/>
      <c r="M2353" s="240"/>
      <c r="N2353" s="240"/>
      <c r="O2353" s="240"/>
      <c r="P2353" s="239"/>
      <c r="Q2353" s="241"/>
      <c r="R2353" s="236" t="str">
        <f ca="1">IF(ISERROR($V2353),"",OFFSET('Smelter Look-up'!$C$4,$V2353-4,0)&amp;"")</f>
        <v/>
      </c>
      <c r="S2353" s="250" t="str">
        <f t="shared" ca="1" si="108"/>
        <v/>
      </c>
      <c r="T2353" s="250" t="str">
        <f ca="1">IF(B2353="","",IF(ISERROR(MATCH($J2353,SorP!$B$1:$B$6230,0)),"",INDIRECT("'SorP'!$A$"&amp;MATCH($J2353,SorP!$B$1:$B$6230,0))))</f>
        <v/>
      </c>
      <c r="U2353" s="280"/>
      <c r="V2353" s="281" t="e">
        <f>IF(C2353="",NA(),MATCH($B2353&amp;$C2353,'Smelter Look-up'!$J:$J,0))</f>
        <v>#N/A</v>
      </c>
      <c r="W2353" s="282"/>
      <c r="X2353" s="282">
        <f t="shared" ca="1" si="109"/>
        <v>0</v>
      </c>
      <c r="Y2353" s="282"/>
      <c r="Z2353" s="282"/>
      <c r="AB2353" s="284" t="str">
        <f t="shared" si="110"/>
        <v/>
      </c>
    </row>
    <row r="2354" spans="1:28" s="283" customFormat="1" ht="20.25">
      <c r="A2354" s="235"/>
      <c r="B2354" s="236" t="str">
        <f>IF(LEN(A2354)=0,"",INDEX('Smelter Look-up'!$A:$A,MATCH($A2354,'Smelter Look-up'!$E:$E,0)))</f>
        <v/>
      </c>
      <c r="C2354" s="242" t="str">
        <f>IF(LEN(A2354)=0,"",INDEX('Smelter Look-up'!$C:$C,MATCH($A2354,'Smelter Look-up'!$E:$E,0)))</f>
        <v/>
      </c>
      <c r="D2354" s="236"/>
      <c r="E2354" s="236" t="str">
        <f ca="1">IF(ISERROR($V2354),"",OFFSET('Smelter Look-up'!$D$4,$V2354-4,0)&amp;"")</f>
        <v/>
      </c>
      <c r="F2354" s="236" t="str">
        <f ca="1">IF(ISERROR($V2354),"",OFFSET('Smelter Look-up'!$E$4,$V2354-4,0))</f>
        <v/>
      </c>
      <c r="G2354" s="236" t="str">
        <f ca="1">IF(C2354=$X$4,"Enter smelter details", IF(ISERROR($V2354),"",OFFSET('Smelter Look-up'!$F$4,$V2354-4,0)))</f>
        <v/>
      </c>
      <c r="H2354" s="237" t="str">
        <f ca="1">IF(ISERROR($V2354),"",OFFSET('Smelter Look-up'!$G$4,$V2354-4,0))</f>
        <v/>
      </c>
      <c r="I2354" s="238" t="str">
        <f ca="1">IF(ISERROR($V2354),"",OFFSET('Smelter Look-up'!$H$4,$V2354-4,0))</f>
        <v/>
      </c>
      <c r="J2354" s="238" t="str">
        <f ca="1">IF(ISERROR($V2354),"",OFFSET('Smelter Look-up'!$I$4,$V2354-4,0))</f>
        <v/>
      </c>
      <c r="K2354" s="240"/>
      <c r="L2354" s="240"/>
      <c r="M2354" s="240"/>
      <c r="N2354" s="240"/>
      <c r="O2354" s="240"/>
      <c r="P2354" s="239"/>
      <c r="Q2354" s="241"/>
      <c r="R2354" s="236" t="str">
        <f ca="1">IF(ISERROR($V2354),"",OFFSET('Smelter Look-up'!$C$4,$V2354-4,0)&amp;"")</f>
        <v/>
      </c>
      <c r="S2354" s="250" t="str">
        <f t="shared" ca="1" si="108"/>
        <v/>
      </c>
      <c r="T2354" s="250" t="str">
        <f ca="1">IF(B2354="","",IF(ISERROR(MATCH($J2354,SorP!$B$1:$B$6230,0)),"",INDIRECT("'SorP'!$A$"&amp;MATCH($J2354,SorP!$B$1:$B$6230,0))))</f>
        <v/>
      </c>
      <c r="U2354" s="280"/>
      <c r="V2354" s="281" t="e">
        <f>IF(C2354="",NA(),MATCH($B2354&amp;$C2354,'Smelter Look-up'!$J:$J,0))</f>
        <v>#N/A</v>
      </c>
      <c r="W2354" s="282"/>
      <c r="X2354" s="282">
        <f t="shared" ca="1" si="109"/>
        <v>0</v>
      </c>
      <c r="Y2354" s="282"/>
      <c r="Z2354" s="282"/>
      <c r="AB2354" s="284" t="str">
        <f t="shared" si="110"/>
        <v/>
      </c>
    </row>
    <row r="2355" spans="1:28" s="283" customFormat="1" ht="20.25">
      <c r="A2355" s="235"/>
      <c r="B2355" s="236" t="str">
        <f>IF(LEN(A2355)=0,"",INDEX('Smelter Look-up'!$A:$A,MATCH($A2355,'Smelter Look-up'!$E:$E,0)))</f>
        <v/>
      </c>
      <c r="C2355" s="242" t="str">
        <f>IF(LEN(A2355)=0,"",INDEX('Smelter Look-up'!$C:$C,MATCH($A2355,'Smelter Look-up'!$E:$E,0)))</f>
        <v/>
      </c>
      <c r="D2355" s="236"/>
      <c r="E2355" s="236" t="str">
        <f ca="1">IF(ISERROR($V2355),"",OFFSET('Smelter Look-up'!$D$4,$V2355-4,0)&amp;"")</f>
        <v/>
      </c>
      <c r="F2355" s="236" t="str">
        <f ca="1">IF(ISERROR($V2355),"",OFFSET('Smelter Look-up'!$E$4,$V2355-4,0))</f>
        <v/>
      </c>
      <c r="G2355" s="236" t="str">
        <f ca="1">IF(C2355=$X$4,"Enter smelter details", IF(ISERROR($V2355),"",OFFSET('Smelter Look-up'!$F$4,$V2355-4,0)))</f>
        <v/>
      </c>
      <c r="H2355" s="237" t="str">
        <f ca="1">IF(ISERROR($V2355),"",OFFSET('Smelter Look-up'!$G$4,$V2355-4,0))</f>
        <v/>
      </c>
      <c r="I2355" s="238" t="str">
        <f ca="1">IF(ISERROR($V2355),"",OFFSET('Smelter Look-up'!$H$4,$V2355-4,0))</f>
        <v/>
      </c>
      <c r="J2355" s="238" t="str">
        <f ca="1">IF(ISERROR($V2355),"",OFFSET('Smelter Look-up'!$I$4,$V2355-4,0))</f>
        <v/>
      </c>
      <c r="K2355" s="240"/>
      <c r="L2355" s="240"/>
      <c r="M2355" s="240"/>
      <c r="N2355" s="240"/>
      <c r="O2355" s="240"/>
      <c r="P2355" s="239"/>
      <c r="Q2355" s="241"/>
      <c r="R2355" s="236" t="str">
        <f ca="1">IF(ISERROR($V2355),"",OFFSET('Smelter Look-up'!$C$4,$V2355-4,0)&amp;"")</f>
        <v/>
      </c>
      <c r="S2355" s="250" t="str">
        <f t="shared" ca="1" si="108"/>
        <v/>
      </c>
      <c r="T2355" s="250" t="str">
        <f ca="1">IF(B2355="","",IF(ISERROR(MATCH($J2355,SorP!$B$1:$B$6230,0)),"",INDIRECT("'SorP'!$A$"&amp;MATCH($J2355,SorP!$B$1:$B$6230,0))))</f>
        <v/>
      </c>
      <c r="U2355" s="280"/>
      <c r="V2355" s="281" t="e">
        <f>IF(C2355="",NA(),MATCH($B2355&amp;$C2355,'Smelter Look-up'!$J:$J,0))</f>
        <v>#N/A</v>
      </c>
      <c r="W2355" s="282"/>
      <c r="X2355" s="282">
        <f t="shared" ca="1" si="109"/>
        <v>0</v>
      </c>
      <c r="Y2355" s="282"/>
      <c r="Z2355" s="282"/>
      <c r="AB2355" s="284" t="str">
        <f t="shared" si="110"/>
        <v/>
      </c>
    </row>
    <row r="2356" spans="1:28" s="283" customFormat="1" ht="20.25">
      <c r="A2356" s="235"/>
      <c r="B2356" s="236" t="str">
        <f>IF(LEN(A2356)=0,"",INDEX('Smelter Look-up'!$A:$A,MATCH($A2356,'Smelter Look-up'!$E:$E,0)))</f>
        <v/>
      </c>
      <c r="C2356" s="242" t="str">
        <f>IF(LEN(A2356)=0,"",INDEX('Smelter Look-up'!$C:$C,MATCH($A2356,'Smelter Look-up'!$E:$E,0)))</f>
        <v/>
      </c>
      <c r="D2356" s="236"/>
      <c r="E2356" s="236" t="str">
        <f ca="1">IF(ISERROR($V2356),"",OFFSET('Smelter Look-up'!$D$4,$V2356-4,0)&amp;"")</f>
        <v/>
      </c>
      <c r="F2356" s="236" t="str">
        <f ca="1">IF(ISERROR($V2356),"",OFFSET('Smelter Look-up'!$E$4,$V2356-4,0))</f>
        <v/>
      </c>
      <c r="G2356" s="236" t="str">
        <f ca="1">IF(C2356=$X$4,"Enter smelter details", IF(ISERROR($V2356),"",OFFSET('Smelter Look-up'!$F$4,$V2356-4,0)))</f>
        <v/>
      </c>
      <c r="H2356" s="237" t="str">
        <f ca="1">IF(ISERROR($V2356),"",OFFSET('Smelter Look-up'!$G$4,$V2356-4,0))</f>
        <v/>
      </c>
      <c r="I2356" s="238" t="str">
        <f ca="1">IF(ISERROR($V2356),"",OFFSET('Smelter Look-up'!$H$4,$V2356-4,0))</f>
        <v/>
      </c>
      <c r="J2356" s="238" t="str">
        <f ca="1">IF(ISERROR($V2356),"",OFFSET('Smelter Look-up'!$I$4,$V2356-4,0))</f>
        <v/>
      </c>
      <c r="K2356" s="240"/>
      <c r="L2356" s="240"/>
      <c r="M2356" s="240"/>
      <c r="N2356" s="240"/>
      <c r="O2356" s="240"/>
      <c r="P2356" s="239"/>
      <c r="Q2356" s="241"/>
      <c r="R2356" s="236" t="str">
        <f ca="1">IF(ISERROR($V2356),"",OFFSET('Smelter Look-up'!$C$4,$V2356-4,0)&amp;"")</f>
        <v/>
      </c>
      <c r="S2356" s="250" t="str">
        <f t="shared" ca="1" si="108"/>
        <v/>
      </c>
      <c r="T2356" s="250" t="str">
        <f ca="1">IF(B2356="","",IF(ISERROR(MATCH($J2356,SorP!$B$1:$B$6230,0)),"",INDIRECT("'SorP'!$A$"&amp;MATCH($J2356,SorP!$B$1:$B$6230,0))))</f>
        <v/>
      </c>
      <c r="U2356" s="280"/>
      <c r="V2356" s="281" t="e">
        <f>IF(C2356="",NA(),MATCH($B2356&amp;$C2356,'Smelter Look-up'!$J:$J,0))</f>
        <v>#N/A</v>
      </c>
      <c r="W2356" s="282"/>
      <c r="X2356" s="282">
        <f t="shared" ca="1" si="109"/>
        <v>0</v>
      </c>
      <c r="Y2356" s="282"/>
      <c r="Z2356" s="282"/>
      <c r="AB2356" s="284" t="str">
        <f t="shared" si="110"/>
        <v/>
      </c>
    </row>
    <row r="2357" spans="1:28" s="283" customFormat="1" ht="20.25">
      <c r="A2357" s="235"/>
      <c r="B2357" s="236" t="str">
        <f>IF(LEN(A2357)=0,"",INDEX('Smelter Look-up'!$A:$A,MATCH($A2357,'Smelter Look-up'!$E:$E,0)))</f>
        <v/>
      </c>
      <c r="C2357" s="242" t="str">
        <f>IF(LEN(A2357)=0,"",INDEX('Smelter Look-up'!$C:$C,MATCH($A2357,'Smelter Look-up'!$E:$E,0)))</f>
        <v/>
      </c>
      <c r="D2357" s="236"/>
      <c r="E2357" s="236" t="str">
        <f ca="1">IF(ISERROR($V2357),"",OFFSET('Smelter Look-up'!$D$4,$V2357-4,0)&amp;"")</f>
        <v/>
      </c>
      <c r="F2357" s="236" t="str">
        <f ca="1">IF(ISERROR($V2357),"",OFFSET('Smelter Look-up'!$E$4,$V2357-4,0))</f>
        <v/>
      </c>
      <c r="G2357" s="236" t="str">
        <f ca="1">IF(C2357=$X$4,"Enter smelter details", IF(ISERROR($V2357),"",OFFSET('Smelter Look-up'!$F$4,$V2357-4,0)))</f>
        <v/>
      </c>
      <c r="H2357" s="237" t="str">
        <f ca="1">IF(ISERROR($V2357),"",OFFSET('Smelter Look-up'!$G$4,$V2357-4,0))</f>
        <v/>
      </c>
      <c r="I2357" s="238" t="str">
        <f ca="1">IF(ISERROR($V2357),"",OFFSET('Smelter Look-up'!$H$4,$V2357-4,0))</f>
        <v/>
      </c>
      <c r="J2357" s="238" t="str">
        <f ca="1">IF(ISERROR($V2357),"",OFFSET('Smelter Look-up'!$I$4,$V2357-4,0))</f>
        <v/>
      </c>
      <c r="K2357" s="240"/>
      <c r="L2357" s="240"/>
      <c r="M2357" s="240"/>
      <c r="N2357" s="240"/>
      <c r="O2357" s="240"/>
      <c r="P2357" s="239"/>
      <c r="Q2357" s="241"/>
      <c r="R2357" s="236" t="str">
        <f ca="1">IF(ISERROR($V2357),"",OFFSET('Smelter Look-up'!$C$4,$V2357-4,0)&amp;"")</f>
        <v/>
      </c>
      <c r="S2357" s="250" t="str">
        <f t="shared" ca="1" si="108"/>
        <v/>
      </c>
      <c r="T2357" s="250" t="str">
        <f ca="1">IF(B2357="","",IF(ISERROR(MATCH($J2357,SorP!$B$1:$B$6230,0)),"",INDIRECT("'SorP'!$A$"&amp;MATCH($J2357,SorP!$B$1:$B$6230,0))))</f>
        <v/>
      </c>
      <c r="U2357" s="280"/>
      <c r="V2357" s="281" t="e">
        <f>IF(C2357="",NA(),MATCH($B2357&amp;$C2357,'Smelter Look-up'!$J:$J,0))</f>
        <v>#N/A</v>
      </c>
      <c r="W2357" s="282"/>
      <c r="X2357" s="282">
        <f t="shared" ca="1" si="109"/>
        <v>0</v>
      </c>
      <c r="Y2357" s="282"/>
      <c r="Z2357" s="282"/>
      <c r="AB2357" s="284" t="str">
        <f t="shared" si="110"/>
        <v/>
      </c>
    </row>
    <row r="2358" spans="1:28" s="283" customFormat="1" ht="20.25">
      <c r="A2358" s="235"/>
      <c r="B2358" s="236" t="str">
        <f>IF(LEN(A2358)=0,"",INDEX('Smelter Look-up'!$A:$A,MATCH($A2358,'Smelter Look-up'!$E:$E,0)))</f>
        <v/>
      </c>
      <c r="C2358" s="242" t="str">
        <f>IF(LEN(A2358)=0,"",INDEX('Smelter Look-up'!$C:$C,MATCH($A2358,'Smelter Look-up'!$E:$E,0)))</f>
        <v/>
      </c>
      <c r="D2358" s="236"/>
      <c r="E2358" s="236" t="str">
        <f ca="1">IF(ISERROR($V2358),"",OFFSET('Smelter Look-up'!$D$4,$V2358-4,0)&amp;"")</f>
        <v/>
      </c>
      <c r="F2358" s="236" t="str">
        <f ca="1">IF(ISERROR($V2358),"",OFFSET('Smelter Look-up'!$E$4,$V2358-4,0))</f>
        <v/>
      </c>
      <c r="G2358" s="236" t="str">
        <f ca="1">IF(C2358=$X$4,"Enter smelter details", IF(ISERROR($V2358),"",OFFSET('Smelter Look-up'!$F$4,$V2358-4,0)))</f>
        <v/>
      </c>
      <c r="H2358" s="237" t="str">
        <f ca="1">IF(ISERROR($V2358),"",OFFSET('Smelter Look-up'!$G$4,$V2358-4,0))</f>
        <v/>
      </c>
      <c r="I2358" s="238" t="str">
        <f ca="1">IF(ISERROR($V2358),"",OFFSET('Smelter Look-up'!$H$4,$V2358-4,0))</f>
        <v/>
      </c>
      <c r="J2358" s="238" t="str">
        <f ca="1">IF(ISERROR($V2358),"",OFFSET('Smelter Look-up'!$I$4,$V2358-4,0))</f>
        <v/>
      </c>
      <c r="K2358" s="240"/>
      <c r="L2358" s="240"/>
      <c r="M2358" s="240"/>
      <c r="N2358" s="240"/>
      <c r="O2358" s="240"/>
      <c r="P2358" s="239"/>
      <c r="Q2358" s="241"/>
      <c r="R2358" s="236" t="str">
        <f ca="1">IF(ISERROR($V2358),"",OFFSET('Smelter Look-up'!$C$4,$V2358-4,0)&amp;"")</f>
        <v/>
      </c>
      <c r="S2358" s="250" t="str">
        <f t="shared" ca="1" si="108"/>
        <v/>
      </c>
      <c r="T2358" s="250" t="str">
        <f ca="1">IF(B2358="","",IF(ISERROR(MATCH($J2358,SorP!$B$1:$B$6230,0)),"",INDIRECT("'SorP'!$A$"&amp;MATCH($J2358,SorP!$B$1:$B$6230,0))))</f>
        <v/>
      </c>
      <c r="U2358" s="280"/>
      <c r="V2358" s="281" t="e">
        <f>IF(C2358="",NA(),MATCH($B2358&amp;$C2358,'Smelter Look-up'!$J:$J,0))</f>
        <v>#N/A</v>
      </c>
      <c r="W2358" s="282"/>
      <c r="X2358" s="282">
        <f t="shared" ca="1" si="109"/>
        <v>0</v>
      </c>
      <c r="Y2358" s="282"/>
      <c r="Z2358" s="282"/>
      <c r="AB2358" s="284" t="str">
        <f t="shared" si="110"/>
        <v/>
      </c>
    </row>
    <row r="2359" spans="1:28" s="283" customFormat="1" ht="20.25">
      <c r="A2359" s="235"/>
      <c r="B2359" s="236" t="str">
        <f>IF(LEN(A2359)=0,"",INDEX('Smelter Look-up'!$A:$A,MATCH($A2359,'Smelter Look-up'!$E:$E,0)))</f>
        <v/>
      </c>
      <c r="C2359" s="242" t="str">
        <f>IF(LEN(A2359)=0,"",INDEX('Smelter Look-up'!$C:$C,MATCH($A2359,'Smelter Look-up'!$E:$E,0)))</f>
        <v/>
      </c>
      <c r="D2359" s="236"/>
      <c r="E2359" s="236" t="str">
        <f ca="1">IF(ISERROR($V2359),"",OFFSET('Smelter Look-up'!$D$4,$V2359-4,0)&amp;"")</f>
        <v/>
      </c>
      <c r="F2359" s="236" t="str">
        <f ca="1">IF(ISERROR($V2359),"",OFFSET('Smelter Look-up'!$E$4,$V2359-4,0))</f>
        <v/>
      </c>
      <c r="G2359" s="236" t="str">
        <f ca="1">IF(C2359=$X$4,"Enter smelter details", IF(ISERROR($V2359),"",OFFSET('Smelter Look-up'!$F$4,$V2359-4,0)))</f>
        <v/>
      </c>
      <c r="H2359" s="237" t="str">
        <f ca="1">IF(ISERROR($V2359),"",OFFSET('Smelter Look-up'!$G$4,$V2359-4,0))</f>
        <v/>
      </c>
      <c r="I2359" s="238" t="str">
        <f ca="1">IF(ISERROR($V2359),"",OFFSET('Smelter Look-up'!$H$4,$V2359-4,0))</f>
        <v/>
      </c>
      <c r="J2359" s="238" t="str">
        <f ca="1">IF(ISERROR($V2359),"",OFFSET('Smelter Look-up'!$I$4,$V2359-4,0))</f>
        <v/>
      </c>
      <c r="K2359" s="240"/>
      <c r="L2359" s="240"/>
      <c r="M2359" s="240"/>
      <c r="N2359" s="240"/>
      <c r="O2359" s="240"/>
      <c r="P2359" s="239"/>
      <c r="Q2359" s="241"/>
      <c r="R2359" s="236" t="str">
        <f ca="1">IF(ISERROR($V2359),"",OFFSET('Smelter Look-up'!$C$4,$V2359-4,0)&amp;"")</f>
        <v/>
      </c>
      <c r="S2359" s="250" t="str">
        <f t="shared" ca="1" si="108"/>
        <v/>
      </c>
      <c r="T2359" s="250" t="str">
        <f ca="1">IF(B2359="","",IF(ISERROR(MATCH($J2359,SorP!$B$1:$B$6230,0)),"",INDIRECT("'SorP'!$A$"&amp;MATCH($J2359,SorP!$B$1:$B$6230,0))))</f>
        <v/>
      </c>
      <c r="U2359" s="280"/>
      <c r="V2359" s="281" t="e">
        <f>IF(C2359="",NA(),MATCH($B2359&amp;$C2359,'Smelter Look-up'!$J:$J,0))</f>
        <v>#N/A</v>
      </c>
      <c r="W2359" s="282"/>
      <c r="X2359" s="282">
        <f t="shared" ca="1" si="109"/>
        <v>0</v>
      </c>
      <c r="Y2359" s="282"/>
      <c r="Z2359" s="282"/>
      <c r="AB2359" s="284" t="str">
        <f t="shared" si="110"/>
        <v/>
      </c>
    </row>
    <row r="2360" spans="1:28" s="283" customFormat="1" ht="20.25">
      <c r="A2360" s="235"/>
      <c r="B2360" s="236" t="str">
        <f>IF(LEN(A2360)=0,"",INDEX('Smelter Look-up'!$A:$A,MATCH($A2360,'Smelter Look-up'!$E:$E,0)))</f>
        <v/>
      </c>
      <c r="C2360" s="242" t="str">
        <f>IF(LEN(A2360)=0,"",INDEX('Smelter Look-up'!$C:$C,MATCH($A2360,'Smelter Look-up'!$E:$E,0)))</f>
        <v/>
      </c>
      <c r="D2360" s="236"/>
      <c r="E2360" s="236" t="str">
        <f ca="1">IF(ISERROR($V2360),"",OFFSET('Smelter Look-up'!$D$4,$V2360-4,0)&amp;"")</f>
        <v/>
      </c>
      <c r="F2360" s="236" t="str">
        <f ca="1">IF(ISERROR($V2360),"",OFFSET('Smelter Look-up'!$E$4,$V2360-4,0))</f>
        <v/>
      </c>
      <c r="G2360" s="236" t="str">
        <f ca="1">IF(C2360=$X$4,"Enter smelter details", IF(ISERROR($V2360),"",OFFSET('Smelter Look-up'!$F$4,$V2360-4,0)))</f>
        <v/>
      </c>
      <c r="H2360" s="237" t="str">
        <f ca="1">IF(ISERROR($V2360),"",OFFSET('Smelter Look-up'!$G$4,$V2360-4,0))</f>
        <v/>
      </c>
      <c r="I2360" s="238" t="str">
        <f ca="1">IF(ISERROR($V2360),"",OFFSET('Smelter Look-up'!$H$4,$V2360-4,0))</f>
        <v/>
      </c>
      <c r="J2360" s="238" t="str">
        <f ca="1">IF(ISERROR($V2360),"",OFFSET('Smelter Look-up'!$I$4,$V2360-4,0))</f>
        <v/>
      </c>
      <c r="K2360" s="240"/>
      <c r="L2360" s="240"/>
      <c r="M2360" s="240"/>
      <c r="N2360" s="240"/>
      <c r="O2360" s="240"/>
      <c r="P2360" s="239"/>
      <c r="Q2360" s="241"/>
      <c r="R2360" s="236" t="str">
        <f ca="1">IF(ISERROR($V2360),"",OFFSET('Smelter Look-up'!$C$4,$V2360-4,0)&amp;"")</f>
        <v/>
      </c>
      <c r="S2360" s="250" t="str">
        <f t="shared" ca="1" si="108"/>
        <v/>
      </c>
      <c r="T2360" s="250" t="str">
        <f ca="1">IF(B2360="","",IF(ISERROR(MATCH($J2360,SorP!$B$1:$B$6230,0)),"",INDIRECT("'SorP'!$A$"&amp;MATCH($J2360,SorP!$B$1:$B$6230,0))))</f>
        <v/>
      </c>
      <c r="U2360" s="280"/>
      <c r="V2360" s="281" t="e">
        <f>IF(C2360="",NA(),MATCH($B2360&amp;$C2360,'Smelter Look-up'!$J:$J,0))</f>
        <v>#N/A</v>
      </c>
      <c r="W2360" s="282"/>
      <c r="X2360" s="282">
        <f t="shared" ca="1" si="109"/>
        <v>0</v>
      </c>
      <c r="Y2360" s="282"/>
      <c r="Z2360" s="282"/>
      <c r="AB2360" s="284" t="str">
        <f t="shared" si="110"/>
        <v/>
      </c>
    </row>
    <row r="2361" spans="1:28" s="283" customFormat="1" ht="20.25">
      <c r="A2361" s="235"/>
      <c r="B2361" s="236" t="str">
        <f>IF(LEN(A2361)=0,"",INDEX('Smelter Look-up'!$A:$A,MATCH($A2361,'Smelter Look-up'!$E:$E,0)))</f>
        <v/>
      </c>
      <c r="C2361" s="242" t="str">
        <f>IF(LEN(A2361)=0,"",INDEX('Smelter Look-up'!$C:$C,MATCH($A2361,'Smelter Look-up'!$E:$E,0)))</f>
        <v/>
      </c>
      <c r="D2361" s="236"/>
      <c r="E2361" s="236" t="str">
        <f ca="1">IF(ISERROR($V2361),"",OFFSET('Smelter Look-up'!$D$4,$V2361-4,0)&amp;"")</f>
        <v/>
      </c>
      <c r="F2361" s="236" t="str">
        <f ca="1">IF(ISERROR($V2361),"",OFFSET('Smelter Look-up'!$E$4,$V2361-4,0))</f>
        <v/>
      </c>
      <c r="G2361" s="236" t="str">
        <f ca="1">IF(C2361=$X$4,"Enter smelter details", IF(ISERROR($V2361),"",OFFSET('Smelter Look-up'!$F$4,$V2361-4,0)))</f>
        <v/>
      </c>
      <c r="H2361" s="237" t="str">
        <f ca="1">IF(ISERROR($V2361),"",OFFSET('Smelter Look-up'!$G$4,$V2361-4,0))</f>
        <v/>
      </c>
      <c r="I2361" s="238" t="str">
        <f ca="1">IF(ISERROR($V2361),"",OFFSET('Smelter Look-up'!$H$4,$V2361-4,0))</f>
        <v/>
      </c>
      <c r="J2361" s="238" t="str">
        <f ca="1">IF(ISERROR($V2361),"",OFFSET('Smelter Look-up'!$I$4,$V2361-4,0))</f>
        <v/>
      </c>
      <c r="K2361" s="240"/>
      <c r="L2361" s="240"/>
      <c r="M2361" s="240"/>
      <c r="N2361" s="240"/>
      <c r="O2361" s="240"/>
      <c r="P2361" s="239"/>
      <c r="Q2361" s="241"/>
      <c r="R2361" s="236" t="str">
        <f ca="1">IF(ISERROR($V2361),"",OFFSET('Smelter Look-up'!$C$4,$V2361-4,0)&amp;"")</f>
        <v/>
      </c>
      <c r="S2361" s="250" t="str">
        <f t="shared" ca="1" si="108"/>
        <v/>
      </c>
      <c r="T2361" s="250" t="str">
        <f ca="1">IF(B2361="","",IF(ISERROR(MATCH($J2361,SorP!$B$1:$B$6230,0)),"",INDIRECT("'SorP'!$A$"&amp;MATCH($J2361,SorP!$B$1:$B$6230,0))))</f>
        <v/>
      </c>
      <c r="U2361" s="280"/>
      <c r="V2361" s="281" t="e">
        <f>IF(C2361="",NA(),MATCH($B2361&amp;$C2361,'Smelter Look-up'!$J:$J,0))</f>
        <v>#N/A</v>
      </c>
      <c r="W2361" s="282"/>
      <c r="X2361" s="282">
        <f t="shared" ca="1" si="109"/>
        <v>0</v>
      </c>
      <c r="Y2361" s="282"/>
      <c r="Z2361" s="282"/>
      <c r="AB2361" s="284" t="str">
        <f t="shared" si="110"/>
        <v/>
      </c>
    </row>
    <row r="2362" spans="1:28" s="283" customFormat="1" ht="20.25">
      <c r="A2362" s="235"/>
      <c r="B2362" s="236" t="str">
        <f>IF(LEN(A2362)=0,"",INDEX('Smelter Look-up'!$A:$A,MATCH($A2362,'Smelter Look-up'!$E:$E,0)))</f>
        <v/>
      </c>
      <c r="C2362" s="242" t="str">
        <f>IF(LEN(A2362)=0,"",INDEX('Smelter Look-up'!$C:$C,MATCH($A2362,'Smelter Look-up'!$E:$E,0)))</f>
        <v/>
      </c>
      <c r="D2362" s="236"/>
      <c r="E2362" s="236" t="str">
        <f ca="1">IF(ISERROR($V2362),"",OFFSET('Smelter Look-up'!$D$4,$V2362-4,0)&amp;"")</f>
        <v/>
      </c>
      <c r="F2362" s="236" t="str">
        <f ca="1">IF(ISERROR($V2362),"",OFFSET('Smelter Look-up'!$E$4,$V2362-4,0))</f>
        <v/>
      </c>
      <c r="G2362" s="236" t="str">
        <f ca="1">IF(C2362=$X$4,"Enter smelter details", IF(ISERROR($V2362),"",OFFSET('Smelter Look-up'!$F$4,$V2362-4,0)))</f>
        <v/>
      </c>
      <c r="H2362" s="237" t="str">
        <f ca="1">IF(ISERROR($V2362),"",OFFSET('Smelter Look-up'!$G$4,$V2362-4,0))</f>
        <v/>
      </c>
      <c r="I2362" s="238" t="str">
        <f ca="1">IF(ISERROR($V2362),"",OFFSET('Smelter Look-up'!$H$4,$V2362-4,0))</f>
        <v/>
      </c>
      <c r="J2362" s="238" t="str">
        <f ca="1">IF(ISERROR($V2362),"",OFFSET('Smelter Look-up'!$I$4,$V2362-4,0))</f>
        <v/>
      </c>
      <c r="K2362" s="240"/>
      <c r="L2362" s="240"/>
      <c r="M2362" s="240"/>
      <c r="N2362" s="240"/>
      <c r="O2362" s="240"/>
      <c r="P2362" s="239"/>
      <c r="Q2362" s="241"/>
      <c r="R2362" s="236" t="str">
        <f ca="1">IF(ISERROR($V2362),"",OFFSET('Smelter Look-up'!$C$4,$V2362-4,0)&amp;"")</f>
        <v/>
      </c>
      <c r="S2362" s="250" t="str">
        <f t="shared" ca="1" si="108"/>
        <v/>
      </c>
      <c r="T2362" s="250" t="str">
        <f ca="1">IF(B2362="","",IF(ISERROR(MATCH($J2362,SorP!$B$1:$B$6230,0)),"",INDIRECT("'SorP'!$A$"&amp;MATCH($J2362,SorP!$B$1:$B$6230,0))))</f>
        <v/>
      </c>
      <c r="U2362" s="280"/>
      <c r="V2362" s="281" t="e">
        <f>IF(C2362="",NA(),MATCH($B2362&amp;$C2362,'Smelter Look-up'!$J:$J,0))</f>
        <v>#N/A</v>
      </c>
      <c r="W2362" s="282"/>
      <c r="X2362" s="282">
        <f t="shared" ca="1" si="109"/>
        <v>0</v>
      </c>
      <c r="Y2362" s="282"/>
      <c r="Z2362" s="282"/>
      <c r="AB2362" s="284" t="str">
        <f t="shared" si="110"/>
        <v/>
      </c>
    </row>
    <row r="2363" spans="1:28" s="283" customFormat="1" ht="20.25">
      <c r="A2363" s="235"/>
      <c r="B2363" s="236" t="str">
        <f>IF(LEN(A2363)=0,"",INDEX('Smelter Look-up'!$A:$A,MATCH($A2363,'Smelter Look-up'!$E:$E,0)))</f>
        <v/>
      </c>
      <c r="C2363" s="242" t="str">
        <f>IF(LEN(A2363)=0,"",INDEX('Smelter Look-up'!$C:$C,MATCH($A2363,'Smelter Look-up'!$E:$E,0)))</f>
        <v/>
      </c>
      <c r="D2363" s="236"/>
      <c r="E2363" s="236" t="str">
        <f ca="1">IF(ISERROR($V2363),"",OFFSET('Smelter Look-up'!$D$4,$V2363-4,0)&amp;"")</f>
        <v/>
      </c>
      <c r="F2363" s="236" t="str">
        <f ca="1">IF(ISERROR($V2363),"",OFFSET('Smelter Look-up'!$E$4,$V2363-4,0))</f>
        <v/>
      </c>
      <c r="G2363" s="236" t="str">
        <f ca="1">IF(C2363=$X$4,"Enter smelter details", IF(ISERROR($V2363),"",OFFSET('Smelter Look-up'!$F$4,$V2363-4,0)))</f>
        <v/>
      </c>
      <c r="H2363" s="237" t="str">
        <f ca="1">IF(ISERROR($V2363),"",OFFSET('Smelter Look-up'!$G$4,$V2363-4,0))</f>
        <v/>
      </c>
      <c r="I2363" s="238" t="str">
        <f ca="1">IF(ISERROR($V2363),"",OFFSET('Smelter Look-up'!$H$4,$V2363-4,0))</f>
        <v/>
      </c>
      <c r="J2363" s="238" t="str">
        <f ca="1">IF(ISERROR($V2363),"",OFFSET('Smelter Look-up'!$I$4,$V2363-4,0))</f>
        <v/>
      </c>
      <c r="K2363" s="240"/>
      <c r="L2363" s="240"/>
      <c r="M2363" s="240"/>
      <c r="N2363" s="240"/>
      <c r="O2363" s="240"/>
      <c r="P2363" s="239"/>
      <c r="Q2363" s="241"/>
      <c r="R2363" s="236" t="str">
        <f ca="1">IF(ISERROR($V2363),"",OFFSET('Smelter Look-up'!$C$4,$V2363-4,0)&amp;"")</f>
        <v/>
      </c>
      <c r="S2363" s="250" t="str">
        <f t="shared" ref="S2363:S2426" ca="1" si="111">IF(B2363="","",IF(ISERROR(MATCH($E2363,CL,0)),"Unknown",INDIRECT("'C'!$A$"&amp;MATCH($E2363,CL,0)+1)))</f>
        <v/>
      </c>
      <c r="T2363" s="250" t="str">
        <f ca="1">IF(B2363="","",IF(ISERROR(MATCH($J2363,SorP!$B$1:$B$6230,0)),"",INDIRECT("'SorP'!$A$"&amp;MATCH($J2363,SorP!$B$1:$B$6230,0))))</f>
        <v/>
      </c>
      <c r="U2363" s="280"/>
      <c r="V2363" s="281" t="e">
        <f>IF(C2363="",NA(),MATCH($B2363&amp;$C2363,'Smelter Look-up'!$J:$J,0))</f>
        <v>#N/A</v>
      </c>
      <c r="W2363" s="282"/>
      <c r="X2363" s="282">
        <f t="shared" ref="X2363:X2426" ca="1" si="112">IF(AND(C2363="Smelter not listed",OR(LEN(D2363)=0,LEN(E2363)=0)),1,0)</f>
        <v>0</v>
      </c>
      <c r="Y2363" s="282"/>
      <c r="Z2363" s="282"/>
      <c r="AB2363" s="284" t="str">
        <f t="shared" ref="AB2363:AB2426" si="113">B2363&amp;C2363</f>
        <v/>
      </c>
    </row>
    <row r="2364" spans="1:28" s="283" customFormat="1" ht="20.25">
      <c r="A2364" s="235"/>
      <c r="B2364" s="236" t="str">
        <f>IF(LEN(A2364)=0,"",INDEX('Smelter Look-up'!$A:$A,MATCH($A2364,'Smelter Look-up'!$E:$E,0)))</f>
        <v/>
      </c>
      <c r="C2364" s="242" t="str">
        <f>IF(LEN(A2364)=0,"",INDEX('Smelter Look-up'!$C:$C,MATCH($A2364,'Smelter Look-up'!$E:$E,0)))</f>
        <v/>
      </c>
      <c r="D2364" s="236"/>
      <c r="E2364" s="236" t="str">
        <f ca="1">IF(ISERROR($V2364),"",OFFSET('Smelter Look-up'!$D$4,$V2364-4,0)&amp;"")</f>
        <v/>
      </c>
      <c r="F2364" s="236" t="str">
        <f ca="1">IF(ISERROR($V2364),"",OFFSET('Smelter Look-up'!$E$4,$V2364-4,0))</f>
        <v/>
      </c>
      <c r="G2364" s="236" t="str">
        <f ca="1">IF(C2364=$X$4,"Enter smelter details", IF(ISERROR($V2364),"",OFFSET('Smelter Look-up'!$F$4,$V2364-4,0)))</f>
        <v/>
      </c>
      <c r="H2364" s="237" t="str">
        <f ca="1">IF(ISERROR($V2364),"",OFFSET('Smelter Look-up'!$G$4,$V2364-4,0))</f>
        <v/>
      </c>
      <c r="I2364" s="238" t="str">
        <f ca="1">IF(ISERROR($V2364),"",OFFSET('Smelter Look-up'!$H$4,$V2364-4,0))</f>
        <v/>
      </c>
      <c r="J2364" s="238" t="str">
        <f ca="1">IF(ISERROR($V2364),"",OFFSET('Smelter Look-up'!$I$4,$V2364-4,0))</f>
        <v/>
      </c>
      <c r="K2364" s="240"/>
      <c r="L2364" s="240"/>
      <c r="M2364" s="240"/>
      <c r="N2364" s="240"/>
      <c r="O2364" s="240"/>
      <c r="P2364" s="239"/>
      <c r="Q2364" s="241"/>
      <c r="R2364" s="236" t="str">
        <f ca="1">IF(ISERROR($V2364),"",OFFSET('Smelter Look-up'!$C$4,$V2364-4,0)&amp;"")</f>
        <v/>
      </c>
      <c r="S2364" s="250" t="str">
        <f t="shared" ca="1" si="111"/>
        <v/>
      </c>
      <c r="T2364" s="250" t="str">
        <f ca="1">IF(B2364="","",IF(ISERROR(MATCH($J2364,SorP!$B$1:$B$6230,0)),"",INDIRECT("'SorP'!$A$"&amp;MATCH($J2364,SorP!$B$1:$B$6230,0))))</f>
        <v/>
      </c>
      <c r="U2364" s="280"/>
      <c r="V2364" s="281" t="e">
        <f>IF(C2364="",NA(),MATCH($B2364&amp;$C2364,'Smelter Look-up'!$J:$J,0))</f>
        <v>#N/A</v>
      </c>
      <c r="W2364" s="282"/>
      <c r="X2364" s="282">
        <f t="shared" ca="1" si="112"/>
        <v>0</v>
      </c>
      <c r="Y2364" s="282"/>
      <c r="Z2364" s="282"/>
      <c r="AB2364" s="284" t="str">
        <f t="shared" si="113"/>
        <v/>
      </c>
    </row>
    <row r="2365" spans="1:28" s="283" customFormat="1" ht="20.25">
      <c r="A2365" s="235"/>
      <c r="B2365" s="236" t="str">
        <f>IF(LEN(A2365)=0,"",INDEX('Smelter Look-up'!$A:$A,MATCH($A2365,'Smelter Look-up'!$E:$E,0)))</f>
        <v/>
      </c>
      <c r="C2365" s="242" t="str">
        <f>IF(LEN(A2365)=0,"",INDEX('Smelter Look-up'!$C:$C,MATCH($A2365,'Smelter Look-up'!$E:$E,0)))</f>
        <v/>
      </c>
      <c r="D2365" s="236"/>
      <c r="E2365" s="236" t="str">
        <f ca="1">IF(ISERROR($V2365),"",OFFSET('Smelter Look-up'!$D$4,$V2365-4,0)&amp;"")</f>
        <v/>
      </c>
      <c r="F2365" s="236" t="str">
        <f ca="1">IF(ISERROR($V2365),"",OFFSET('Smelter Look-up'!$E$4,$V2365-4,0))</f>
        <v/>
      </c>
      <c r="G2365" s="236" t="str">
        <f ca="1">IF(C2365=$X$4,"Enter smelter details", IF(ISERROR($V2365),"",OFFSET('Smelter Look-up'!$F$4,$V2365-4,0)))</f>
        <v/>
      </c>
      <c r="H2365" s="237" t="str">
        <f ca="1">IF(ISERROR($V2365),"",OFFSET('Smelter Look-up'!$G$4,$V2365-4,0))</f>
        <v/>
      </c>
      <c r="I2365" s="238" t="str">
        <f ca="1">IF(ISERROR($V2365),"",OFFSET('Smelter Look-up'!$H$4,$V2365-4,0))</f>
        <v/>
      </c>
      <c r="J2365" s="238" t="str">
        <f ca="1">IF(ISERROR($V2365),"",OFFSET('Smelter Look-up'!$I$4,$V2365-4,0))</f>
        <v/>
      </c>
      <c r="K2365" s="240"/>
      <c r="L2365" s="240"/>
      <c r="M2365" s="240"/>
      <c r="N2365" s="240"/>
      <c r="O2365" s="240"/>
      <c r="P2365" s="239"/>
      <c r="Q2365" s="241"/>
      <c r="R2365" s="236" t="str">
        <f ca="1">IF(ISERROR($V2365),"",OFFSET('Smelter Look-up'!$C$4,$V2365-4,0)&amp;"")</f>
        <v/>
      </c>
      <c r="S2365" s="250" t="str">
        <f t="shared" ca="1" si="111"/>
        <v/>
      </c>
      <c r="T2365" s="250" t="str">
        <f ca="1">IF(B2365="","",IF(ISERROR(MATCH($J2365,SorP!$B$1:$B$6230,0)),"",INDIRECT("'SorP'!$A$"&amp;MATCH($J2365,SorP!$B$1:$B$6230,0))))</f>
        <v/>
      </c>
      <c r="U2365" s="280"/>
      <c r="V2365" s="281" t="e">
        <f>IF(C2365="",NA(),MATCH($B2365&amp;$C2365,'Smelter Look-up'!$J:$J,0))</f>
        <v>#N/A</v>
      </c>
      <c r="W2365" s="282"/>
      <c r="X2365" s="282">
        <f t="shared" ca="1" si="112"/>
        <v>0</v>
      </c>
      <c r="Y2365" s="282"/>
      <c r="Z2365" s="282"/>
      <c r="AB2365" s="284" t="str">
        <f t="shared" si="113"/>
        <v/>
      </c>
    </row>
    <row r="2366" spans="1:28" s="283" customFormat="1" ht="20.25">
      <c r="A2366" s="235"/>
      <c r="B2366" s="236" t="str">
        <f>IF(LEN(A2366)=0,"",INDEX('Smelter Look-up'!$A:$A,MATCH($A2366,'Smelter Look-up'!$E:$E,0)))</f>
        <v/>
      </c>
      <c r="C2366" s="242" t="str">
        <f>IF(LEN(A2366)=0,"",INDEX('Smelter Look-up'!$C:$C,MATCH($A2366,'Smelter Look-up'!$E:$E,0)))</f>
        <v/>
      </c>
      <c r="D2366" s="236"/>
      <c r="E2366" s="236" t="str">
        <f ca="1">IF(ISERROR($V2366),"",OFFSET('Smelter Look-up'!$D$4,$V2366-4,0)&amp;"")</f>
        <v/>
      </c>
      <c r="F2366" s="236" t="str">
        <f ca="1">IF(ISERROR($V2366),"",OFFSET('Smelter Look-up'!$E$4,$V2366-4,0))</f>
        <v/>
      </c>
      <c r="G2366" s="236" t="str">
        <f ca="1">IF(C2366=$X$4,"Enter smelter details", IF(ISERROR($V2366),"",OFFSET('Smelter Look-up'!$F$4,$V2366-4,0)))</f>
        <v/>
      </c>
      <c r="H2366" s="237" t="str">
        <f ca="1">IF(ISERROR($V2366),"",OFFSET('Smelter Look-up'!$G$4,$V2366-4,0))</f>
        <v/>
      </c>
      <c r="I2366" s="238" t="str">
        <f ca="1">IF(ISERROR($V2366),"",OFFSET('Smelter Look-up'!$H$4,$V2366-4,0))</f>
        <v/>
      </c>
      <c r="J2366" s="238" t="str">
        <f ca="1">IF(ISERROR($V2366),"",OFFSET('Smelter Look-up'!$I$4,$V2366-4,0))</f>
        <v/>
      </c>
      <c r="K2366" s="240"/>
      <c r="L2366" s="240"/>
      <c r="M2366" s="240"/>
      <c r="N2366" s="240"/>
      <c r="O2366" s="240"/>
      <c r="P2366" s="239"/>
      <c r="Q2366" s="241"/>
      <c r="R2366" s="236" t="str">
        <f ca="1">IF(ISERROR($V2366),"",OFFSET('Smelter Look-up'!$C$4,$V2366-4,0)&amp;"")</f>
        <v/>
      </c>
      <c r="S2366" s="250" t="str">
        <f t="shared" ca="1" si="111"/>
        <v/>
      </c>
      <c r="T2366" s="250" t="str">
        <f ca="1">IF(B2366="","",IF(ISERROR(MATCH($J2366,SorP!$B$1:$B$6230,0)),"",INDIRECT("'SorP'!$A$"&amp;MATCH($J2366,SorP!$B$1:$B$6230,0))))</f>
        <v/>
      </c>
      <c r="U2366" s="280"/>
      <c r="V2366" s="281" t="e">
        <f>IF(C2366="",NA(),MATCH($B2366&amp;$C2366,'Smelter Look-up'!$J:$J,0))</f>
        <v>#N/A</v>
      </c>
      <c r="W2366" s="282"/>
      <c r="X2366" s="282">
        <f t="shared" ca="1" si="112"/>
        <v>0</v>
      </c>
      <c r="Y2366" s="282"/>
      <c r="Z2366" s="282"/>
      <c r="AB2366" s="284" t="str">
        <f t="shared" si="113"/>
        <v/>
      </c>
    </row>
    <row r="2367" spans="1:28" s="283" customFormat="1" ht="20.25">
      <c r="A2367" s="235"/>
      <c r="B2367" s="236" t="str">
        <f>IF(LEN(A2367)=0,"",INDEX('Smelter Look-up'!$A:$A,MATCH($A2367,'Smelter Look-up'!$E:$E,0)))</f>
        <v/>
      </c>
      <c r="C2367" s="242" t="str">
        <f>IF(LEN(A2367)=0,"",INDEX('Smelter Look-up'!$C:$C,MATCH($A2367,'Smelter Look-up'!$E:$E,0)))</f>
        <v/>
      </c>
      <c r="D2367" s="236"/>
      <c r="E2367" s="236" t="str">
        <f ca="1">IF(ISERROR($V2367),"",OFFSET('Smelter Look-up'!$D$4,$V2367-4,0)&amp;"")</f>
        <v/>
      </c>
      <c r="F2367" s="236" t="str">
        <f ca="1">IF(ISERROR($V2367),"",OFFSET('Smelter Look-up'!$E$4,$V2367-4,0))</f>
        <v/>
      </c>
      <c r="G2367" s="236" t="str">
        <f ca="1">IF(C2367=$X$4,"Enter smelter details", IF(ISERROR($V2367),"",OFFSET('Smelter Look-up'!$F$4,$V2367-4,0)))</f>
        <v/>
      </c>
      <c r="H2367" s="237" t="str">
        <f ca="1">IF(ISERROR($V2367),"",OFFSET('Smelter Look-up'!$G$4,$V2367-4,0))</f>
        <v/>
      </c>
      <c r="I2367" s="238" t="str">
        <f ca="1">IF(ISERROR($V2367),"",OFFSET('Smelter Look-up'!$H$4,$V2367-4,0))</f>
        <v/>
      </c>
      <c r="J2367" s="238" t="str">
        <f ca="1">IF(ISERROR($V2367),"",OFFSET('Smelter Look-up'!$I$4,$V2367-4,0))</f>
        <v/>
      </c>
      <c r="K2367" s="240"/>
      <c r="L2367" s="240"/>
      <c r="M2367" s="240"/>
      <c r="N2367" s="240"/>
      <c r="O2367" s="240"/>
      <c r="P2367" s="239"/>
      <c r="Q2367" s="241"/>
      <c r="R2367" s="236" t="str">
        <f ca="1">IF(ISERROR($V2367),"",OFFSET('Smelter Look-up'!$C$4,$V2367-4,0)&amp;"")</f>
        <v/>
      </c>
      <c r="S2367" s="250" t="str">
        <f t="shared" ca="1" si="111"/>
        <v/>
      </c>
      <c r="T2367" s="250" t="str">
        <f ca="1">IF(B2367="","",IF(ISERROR(MATCH($J2367,SorP!$B$1:$B$6230,0)),"",INDIRECT("'SorP'!$A$"&amp;MATCH($J2367,SorP!$B$1:$B$6230,0))))</f>
        <v/>
      </c>
      <c r="U2367" s="280"/>
      <c r="V2367" s="281" t="e">
        <f>IF(C2367="",NA(),MATCH($B2367&amp;$C2367,'Smelter Look-up'!$J:$J,0))</f>
        <v>#N/A</v>
      </c>
      <c r="W2367" s="282"/>
      <c r="X2367" s="282">
        <f t="shared" ca="1" si="112"/>
        <v>0</v>
      </c>
      <c r="Y2367" s="282"/>
      <c r="Z2367" s="282"/>
      <c r="AB2367" s="284" t="str">
        <f t="shared" si="113"/>
        <v/>
      </c>
    </row>
    <row r="2368" spans="1:28" s="283" customFormat="1" ht="20.25">
      <c r="A2368" s="235"/>
      <c r="B2368" s="236" t="str">
        <f>IF(LEN(A2368)=0,"",INDEX('Smelter Look-up'!$A:$A,MATCH($A2368,'Smelter Look-up'!$E:$E,0)))</f>
        <v/>
      </c>
      <c r="C2368" s="242" t="str">
        <f>IF(LEN(A2368)=0,"",INDEX('Smelter Look-up'!$C:$C,MATCH($A2368,'Smelter Look-up'!$E:$E,0)))</f>
        <v/>
      </c>
      <c r="D2368" s="236"/>
      <c r="E2368" s="236" t="str">
        <f ca="1">IF(ISERROR($V2368),"",OFFSET('Smelter Look-up'!$D$4,$V2368-4,0)&amp;"")</f>
        <v/>
      </c>
      <c r="F2368" s="236" t="str">
        <f ca="1">IF(ISERROR($V2368),"",OFFSET('Smelter Look-up'!$E$4,$V2368-4,0))</f>
        <v/>
      </c>
      <c r="G2368" s="236" t="str">
        <f ca="1">IF(C2368=$X$4,"Enter smelter details", IF(ISERROR($V2368),"",OFFSET('Smelter Look-up'!$F$4,$V2368-4,0)))</f>
        <v/>
      </c>
      <c r="H2368" s="237" t="str">
        <f ca="1">IF(ISERROR($V2368),"",OFFSET('Smelter Look-up'!$G$4,$V2368-4,0))</f>
        <v/>
      </c>
      <c r="I2368" s="238" t="str">
        <f ca="1">IF(ISERROR($V2368),"",OFFSET('Smelter Look-up'!$H$4,$V2368-4,0))</f>
        <v/>
      </c>
      <c r="J2368" s="238" t="str">
        <f ca="1">IF(ISERROR($V2368),"",OFFSET('Smelter Look-up'!$I$4,$V2368-4,0))</f>
        <v/>
      </c>
      <c r="K2368" s="240"/>
      <c r="L2368" s="240"/>
      <c r="M2368" s="240"/>
      <c r="N2368" s="240"/>
      <c r="O2368" s="240"/>
      <c r="P2368" s="239"/>
      <c r="Q2368" s="241"/>
      <c r="R2368" s="236" t="str">
        <f ca="1">IF(ISERROR($V2368),"",OFFSET('Smelter Look-up'!$C$4,$V2368-4,0)&amp;"")</f>
        <v/>
      </c>
      <c r="S2368" s="250" t="str">
        <f t="shared" ca="1" si="111"/>
        <v/>
      </c>
      <c r="T2368" s="250" t="str">
        <f ca="1">IF(B2368="","",IF(ISERROR(MATCH($J2368,SorP!$B$1:$B$6230,0)),"",INDIRECT("'SorP'!$A$"&amp;MATCH($J2368,SorP!$B$1:$B$6230,0))))</f>
        <v/>
      </c>
      <c r="U2368" s="280"/>
      <c r="V2368" s="281" t="e">
        <f>IF(C2368="",NA(),MATCH($B2368&amp;$C2368,'Smelter Look-up'!$J:$J,0))</f>
        <v>#N/A</v>
      </c>
      <c r="W2368" s="282"/>
      <c r="X2368" s="282">
        <f t="shared" ca="1" si="112"/>
        <v>0</v>
      </c>
      <c r="Y2368" s="282"/>
      <c r="Z2368" s="282"/>
      <c r="AB2368" s="284" t="str">
        <f t="shared" si="113"/>
        <v/>
      </c>
    </row>
    <row r="2369" spans="1:28" s="283" customFormat="1" ht="20.25">
      <c r="A2369" s="235"/>
      <c r="B2369" s="236" t="str">
        <f>IF(LEN(A2369)=0,"",INDEX('Smelter Look-up'!$A:$A,MATCH($A2369,'Smelter Look-up'!$E:$E,0)))</f>
        <v/>
      </c>
      <c r="C2369" s="242" t="str">
        <f>IF(LEN(A2369)=0,"",INDEX('Smelter Look-up'!$C:$C,MATCH($A2369,'Smelter Look-up'!$E:$E,0)))</f>
        <v/>
      </c>
      <c r="D2369" s="236"/>
      <c r="E2369" s="236" t="str">
        <f ca="1">IF(ISERROR($V2369),"",OFFSET('Smelter Look-up'!$D$4,$V2369-4,0)&amp;"")</f>
        <v/>
      </c>
      <c r="F2369" s="236" t="str">
        <f ca="1">IF(ISERROR($V2369),"",OFFSET('Smelter Look-up'!$E$4,$V2369-4,0))</f>
        <v/>
      </c>
      <c r="G2369" s="236" t="str">
        <f ca="1">IF(C2369=$X$4,"Enter smelter details", IF(ISERROR($V2369),"",OFFSET('Smelter Look-up'!$F$4,$V2369-4,0)))</f>
        <v/>
      </c>
      <c r="H2369" s="237" t="str">
        <f ca="1">IF(ISERROR($V2369),"",OFFSET('Smelter Look-up'!$G$4,$V2369-4,0))</f>
        <v/>
      </c>
      <c r="I2369" s="238" t="str">
        <f ca="1">IF(ISERROR($V2369),"",OFFSET('Smelter Look-up'!$H$4,$V2369-4,0))</f>
        <v/>
      </c>
      <c r="J2369" s="238" t="str">
        <f ca="1">IF(ISERROR($V2369),"",OFFSET('Smelter Look-up'!$I$4,$V2369-4,0))</f>
        <v/>
      </c>
      <c r="K2369" s="240"/>
      <c r="L2369" s="240"/>
      <c r="M2369" s="240"/>
      <c r="N2369" s="240"/>
      <c r="O2369" s="240"/>
      <c r="P2369" s="239"/>
      <c r="Q2369" s="241"/>
      <c r="R2369" s="236" t="str">
        <f ca="1">IF(ISERROR($V2369),"",OFFSET('Smelter Look-up'!$C$4,$V2369-4,0)&amp;"")</f>
        <v/>
      </c>
      <c r="S2369" s="250" t="str">
        <f t="shared" ca="1" si="111"/>
        <v/>
      </c>
      <c r="T2369" s="250" t="str">
        <f ca="1">IF(B2369="","",IF(ISERROR(MATCH($J2369,SorP!$B$1:$B$6230,0)),"",INDIRECT("'SorP'!$A$"&amp;MATCH($J2369,SorP!$B$1:$B$6230,0))))</f>
        <v/>
      </c>
      <c r="U2369" s="280"/>
      <c r="V2369" s="281" t="e">
        <f>IF(C2369="",NA(),MATCH($B2369&amp;$C2369,'Smelter Look-up'!$J:$J,0))</f>
        <v>#N/A</v>
      </c>
      <c r="W2369" s="282"/>
      <c r="X2369" s="282">
        <f t="shared" ca="1" si="112"/>
        <v>0</v>
      </c>
      <c r="Y2369" s="282"/>
      <c r="Z2369" s="282"/>
      <c r="AB2369" s="284" t="str">
        <f t="shared" si="113"/>
        <v/>
      </c>
    </row>
    <row r="2370" spans="1:28" s="283" customFormat="1" ht="20.25">
      <c r="A2370" s="235"/>
      <c r="B2370" s="236" t="str">
        <f>IF(LEN(A2370)=0,"",INDEX('Smelter Look-up'!$A:$A,MATCH($A2370,'Smelter Look-up'!$E:$E,0)))</f>
        <v/>
      </c>
      <c r="C2370" s="242" t="str">
        <f>IF(LEN(A2370)=0,"",INDEX('Smelter Look-up'!$C:$C,MATCH($A2370,'Smelter Look-up'!$E:$E,0)))</f>
        <v/>
      </c>
      <c r="D2370" s="236"/>
      <c r="E2370" s="236" t="str">
        <f ca="1">IF(ISERROR($V2370),"",OFFSET('Smelter Look-up'!$D$4,$V2370-4,0)&amp;"")</f>
        <v/>
      </c>
      <c r="F2370" s="236" t="str">
        <f ca="1">IF(ISERROR($V2370),"",OFFSET('Smelter Look-up'!$E$4,$V2370-4,0))</f>
        <v/>
      </c>
      <c r="G2370" s="236" t="str">
        <f ca="1">IF(C2370=$X$4,"Enter smelter details", IF(ISERROR($V2370),"",OFFSET('Smelter Look-up'!$F$4,$V2370-4,0)))</f>
        <v/>
      </c>
      <c r="H2370" s="237" t="str">
        <f ca="1">IF(ISERROR($V2370),"",OFFSET('Smelter Look-up'!$G$4,$V2370-4,0))</f>
        <v/>
      </c>
      <c r="I2370" s="238" t="str">
        <f ca="1">IF(ISERROR($V2370),"",OFFSET('Smelter Look-up'!$H$4,$V2370-4,0))</f>
        <v/>
      </c>
      <c r="J2370" s="238" t="str">
        <f ca="1">IF(ISERROR($V2370),"",OFFSET('Smelter Look-up'!$I$4,$V2370-4,0))</f>
        <v/>
      </c>
      <c r="K2370" s="240"/>
      <c r="L2370" s="240"/>
      <c r="M2370" s="240"/>
      <c r="N2370" s="240"/>
      <c r="O2370" s="240"/>
      <c r="P2370" s="239"/>
      <c r="Q2370" s="241"/>
      <c r="R2370" s="236" t="str">
        <f ca="1">IF(ISERROR($V2370),"",OFFSET('Smelter Look-up'!$C$4,$V2370-4,0)&amp;"")</f>
        <v/>
      </c>
      <c r="S2370" s="250" t="str">
        <f t="shared" ca="1" si="111"/>
        <v/>
      </c>
      <c r="T2370" s="250" t="str">
        <f ca="1">IF(B2370="","",IF(ISERROR(MATCH($J2370,SorP!$B$1:$B$6230,0)),"",INDIRECT("'SorP'!$A$"&amp;MATCH($J2370,SorP!$B$1:$B$6230,0))))</f>
        <v/>
      </c>
      <c r="U2370" s="280"/>
      <c r="V2370" s="281" t="e">
        <f>IF(C2370="",NA(),MATCH($B2370&amp;$C2370,'Smelter Look-up'!$J:$J,0))</f>
        <v>#N/A</v>
      </c>
      <c r="W2370" s="282"/>
      <c r="X2370" s="282">
        <f t="shared" ca="1" si="112"/>
        <v>0</v>
      </c>
      <c r="Y2370" s="282"/>
      <c r="Z2370" s="282"/>
      <c r="AB2370" s="284" t="str">
        <f t="shared" si="113"/>
        <v/>
      </c>
    </row>
    <row r="2371" spans="1:28" s="283" customFormat="1" ht="20.25">
      <c r="A2371" s="235"/>
      <c r="B2371" s="236" t="str">
        <f>IF(LEN(A2371)=0,"",INDEX('Smelter Look-up'!$A:$A,MATCH($A2371,'Smelter Look-up'!$E:$E,0)))</f>
        <v/>
      </c>
      <c r="C2371" s="242" t="str">
        <f>IF(LEN(A2371)=0,"",INDEX('Smelter Look-up'!$C:$C,MATCH($A2371,'Smelter Look-up'!$E:$E,0)))</f>
        <v/>
      </c>
      <c r="D2371" s="236"/>
      <c r="E2371" s="236" t="str">
        <f ca="1">IF(ISERROR($V2371),"",OFFSET('Smelter Look-up'!$D$4,$V2371-4,0)&amp;"")</f>
        <v/>
      </c>
      <c r="F2371" s="236" t="str">
        <f ca="1">IF(ISERROR($V2371),"",OFFSET('Smelter Look-up'!$E$4,$V2371-4,0))</f>
        <v/>
      </c>
      <c r="G2371" s="236" t="str">
        <f ca="1">IF(C2371=$X$4,"Enter smelter details", IF(ISERROR($V2371),"",OFFSET('Smelter Look-up'!$F$4,$V2371-4,0)))</f>
        <v/>
      </c>
      <c r="H2371" s="237" t="str">
        <f ca="1">IF(ISERROR($V2371),"",OFFSET('Smelter Look-up'!$G$4,$V2371-4,0))</f>
        <v/>
      </c>
      <c r="I2371" s="238" t="str">
        <f ca="1">IF(ISERROR($V2371),"",OFFSET('Smelter Look-up'!$H$4,$V2371-4,0))</f>
        <v/>
      </c>
      <c r="J2371" s="238" t="str">
        <f ca="1">IF(ISERROR($V2371),"",OFFSET('Smelter Look-up'!$I$4,$V2371-4,0))</f>
        <v/>
      </c>
      <c r="K2371" s="240"/>
      <c r="L2371" s="240"/>
      <c r="M2371" s="240"/>
      <c r="N2371" s="240"/>
      <c r="O2371" s="240"/>
      <c r="P2371" s="239"/>
      <c r="Q2371" s="241"/>
      <c r="R2371" s="236" t="str">
        <f ca="1">IF(ISERROR($V2371),"",OFFSET('Smelter Look-up'!$C$4,$V2371-4,0)&amp;"")</f>
        <v/>
      </c>
      <c r="S2371" s="250" t="str">
        <f t="shared" ca="1" si="111"/>
        <v/>
      </c>
      <c r="T2371" s="250" t="str">
        <f ca="1">IF(B2371="","",IF(ISERROR(MATCH($J2371,SorP!$B$1:$B$6230,0)),"",INDIRECT("'SorP'!$A$"&amp;MATCH($J2371,SorP!$B$1:$B$6230,0))))</f>
        <v/>
      </c>
      <c r="U2371" s="280"/>
      <c r="V2371" s="281" t="e">
        <f>IF(C2371="",NA(),MATCH($B2371&amp;$C2371,'Smelter Look-up'!$J:$J,0))</f>
        <v>#N/A</v>
      </c>
      <c r="W2371" s="282"/>
      <c r="X2371" s="282">
        <f t="shared" ca="1" si="112"/>
        <v>0</v>
      </c>
      <c r="Y2371" s="282"/>
      <c r="Z2371" s="282"/>
      <c r="AB2371" s="284" t="str">
        <f t="shared" si="113"/>
        <v/>
      </c>
    </row>
    <row r="2372" spans="1:28" s="283" customFormat="1" ht="20.25">
      <c r="A2372" s="235"/>
      <c r="B2372" s="236" t="str">
        <f>IF(LEN(A2372)=0,"",INDEX('Smelter Look-up'!$A:$A,MATCH($A2372,'Smelter Look-up'!$E:$E,0)))</f>
        <v/>
      </c>
      <c r="C2372" s="242" t="str">
        <f>IF(LEN(A2372)=0,"",INDEX('Smelter Look-up'!$C:$C,MATCH($A2372,'Smelter Look-up'!$E:$E,0)))</f>
        <v/>
      </c>
      <c r="D2372" s="236"/>
      <c r="E2372" s="236" t="str">
        <f ca="1">IF(ISERROR($V2372),"",OFFSET('Smelter Look-up'!$D$4,$V2372-4,0)&amp;"")</f>
        <v/>
      </c>
      <c r="F2372" s="236" t="str">
        <f ca="1">IF(ISERROR($V2372),"",OFFSET('Smelter Look-up'!$E$4,$V2372-4,0))</f>
        <v/>
      </c>
      <c r="G2372" s="236" t="str">
        <f ca="1">IF(C2372=$X$4,"Enter smelter details", IF(ISERROR($V2372),"",OFFSET('Smelter Look-up'!$F$4,$V2372-4,0)))</f>
        <v/>
      </c>
      <c r="H2372" s="237" t="str">
        <f ca="1">IF(ISERROR($V2372),"",OFFSET('Smelter Look-up'!$G$4,$V2372-4,0))</f>
        <v/>
      </c>
      <c r="I2372" s="238" t="str">
        <f ca="1">IF(ISERROR($V2372),"",OFFSET('Smelter Look-up'!$H$4,$V2372-4,0))</f>
        <v/>
      </c>
      <c r="J2372" s="238" t="str">
        <f ca="1">IF(ISERROR($V2372),"",OFFSET('Smelter Look-up'!$I$4,$V2372-4,0))</f>
        <v/>
      </c>
      <c r="K2372" s="240"/>
      <c r="L2372" s="240"/>
      <c r="M2372" s="240"/>
      <c r="N2372" s="240"/>
      <c r="O2372" s="240"/>
      <c r="P2372" s="239"/>
      <c r="Q2372" s="241"/>
      <c r="R2372" s="236" t="str">
        <f ca="1">IF(ISERROR($V2372),"",OFFSET('Smelter Look-up'!$C$4,$V2372-4,0)&amp;"")</f>
        <v/>
      </c>
      <c r="S2372" s="250" t="str">
        <f t="shared" ca="1" si="111"/>
        <v/>
      </c>
      <c r="T2372" s="250" t="str">
        <f ca="1">IF(B2372="","",IF(ISERROR(MATCH($J2372,SorP!$B$1:$B$6230,0)),"",INDIRECT("'SorP'!$A$"&amp;MATCH($J2372,SorP!$B$1:$B$6230,0))))</f>
        <v/>
      </c>
      <c r="U2372" s="280"/>
      <c r="V2372" s="281" t="e">
        <f>IF(C2372="",NA(),MATCH($B2372&amp;$C2372,'Smelter Look-up'!$J:$J,0))</f>
        <v>#N/A</v>
      </c>
      <c r="W2372" s="282"/>
      <c r="X2372" s="282">
        <f t="shared" ca="1" si="112"/>
        <v>0</v>
      </c>
      <c r="Y2372" s="282"/>
      <c r="Z2372" s="282"/>
      <c r="AB2372" s="284" t="str">
        <f t="shared" si="113"/>
        <v/>
      </c>
    </row>
    <row r="2373" spans="1:28" s="283" customFormat="1" ht="20.25">
      <c r="A2373" s="235"/>
      <c r="B2373" s="236" t="str">
        <f>IF(LEN(A2373)=0,"",INDEX('Smelter Look-up'!$A:$A,MATCH($A2373,'Smelter Look-up'!$E:$E,0)))</f>
        <v/>
      </c>
      <c r="C2373" s="242" t="str">
        <f>IF(LEN(A2373)=0,"",INDEX('Smelter Look-up'!$C:$C,MATCH($A2373,'Smelter Look-up'!$E:$E,0)))</f>
        <v/>
      </c>
      <c r="D2373" s="236"/>
      <c r="E2373" s="236" t="str">
        <f ca="1">IF(ISERROR($V2373),"",OFFSET('Smelter Look-up'!$D$4,$V2373-4,0)&amp;"")</f>
        <v/>
      </c>
      <c r="F2373" s="236" t="str">
        <f ca="1">IF(ISERROR($V2373),"",OFFSET('Smelter Look-up'!$E$4,$V2373-4,0))</f>
        <v/>
      </c>
      <c r="G2373" s="236" t="str">
        <f ca="1">IF(C2373=$X$4,"Enter smelter details", IF(ISERROR($V2373),"",OFFSET('Smelter Look-up'!$F$4,$V2373-4,0)))</f>
        <v/>
      </c>
      <c r="H2373" s="237" t="str">
        <f ca="1">IF(ISERROR($V2373),"",OFFSET('Smelter Look-up'!$G$4,$V2373-4,0))</f>
        <v/>
      </c>
      <c r="I2373" s="238" t="str">
        <f ca="1">IF(ISERROR($V2373),"",OFFSET('Smelter Look-up'!$H$4,$V2373-4,0))</f>
        <v/>
      </c>
      <c r="J2373" s="238" t="str">
        <f ca="1">IF(ISERROR($V2373),"",OFFSET('Smelter Look-up'!$I$4,$V2373-4,0))</f>
        <v/>
      </c>
      <c r="K2373" s="240"/>
      <c r="L2373" s="240"/>
      <c r="M2373" s="240"/>
      <c r="N2373" s="240"/>
      <c r="O2373" s="240"/>
      <c r="P2373" s="239"/>
      <c r="Q2373" s="241"/>
      <c r="R2373" s="236" t="str">
        <f ca="1">IF(ISERROR($V2373),"",OFFSET('Smelter Look-up'!$C$4,$V2373-4,0)&amp;"")</f>
        <v/>
      </c>
      <c r="S2373" s="250" t="str">
        <f t="shared" ca="1" si="111"/>
        <v/>
      </c>
      <c r="T2373" s="250" t="str">
        <f ca="1">IF(B2373="","",IF(ISERROR(MATCH($J2373,SorP!$B$1:$B$6230,0)),"",INDIRECT("'SorP'!$A$"&amp;MATCH($J2373,SorP!$B$1:$B$6230,0))))</f>
        <v/>
      </c>
      <c r="U2373" s="280"/>
      <c r="V2373" s="281" t="e">
        <f>IF(C2373="",NA(),MATCH($B2373&amp;$C2373,'Smelter Look-up'!$J:$J,0))</f>
        <v>#N/A</v>
      </c>
      <c r="W2373" s="282"/>
      <c r="X2373" s="282">
        <f t="shared" ca="1" si="112"/>
        <v>0</v>
      </c>
      <c r="Y2373" s="282"/>
      <c r="Z2373" s="282"/>
      <c r="AB2373" s="284" t="str">
        <f t="shared" si="113"/>
        <v/>
      </c>
    </row>
    <row r="2374" spans="1:28" s="283" customFormat="1" ht="20.25">
      <c r="A2374" s="235"/>
      <c r="B2374" s="236" t="str">
        <f>IF(LEN(A2374)=0,"",INDEX('Smelter Look-up'!$A:$A,MATCH($A2374,'Smelter Look-up'!$E:$E,0)))</f>
        <v/>
      </c>
      <c r="C2374" s="242" t="str">
        <f>IF(LEN(A2374)=0,"",INDEX('Smelter Look-up'!$C:$C,MATCH($A2374,'Smelter Look-up'!$E:$E,0)))</f>
        <v/>
      </c>
      <c r="D2374" s="236"/>
      <c r="E2374" s="236" t="str">
        <f ca="1">IF(ISERROR($V2374),"",OFFSET('Smelter Look-up'!$D$4,$V2374-4,0)&amp;"")</f>
        <v/>
      </c>
      <c r="F2374" s="236" t="str">
        <f ca="1">IF(ISERROR($V2374),"",OFFSET('Smelter Look-up'!$E$4,$V2374-4,0))</f>
        <v/>
      </c>
      <c r="G2374" s="236" t="str">
        <f ca="1">IF(C2374=$X$4,"Enter smelter details", IF(ISERROR($V2374),"",OFFSET('Smelter Look-up'!$F$4,$V2374-4,0)))</f>
        <v/>
      </c>
      <c r="H2374" s="237" t="str">
        <f ca="1">IF(ISERROR($V2374),"",OFFSET('Smelter Look-up'!$G$4,$V2374-4,0))</f>
        <v/>
      </c>
      <c r="I2374" s="238" t="str">
        <f ca="1">IF(ISERROR($V2374),"",OFFSET('Smelter Look-up'!$H$4,$V2374-4,0))</f>
        <v/>
      </c>
      <c r="J2374" s="238" t="str">
        <f ca="1">IF(ISERROR($V2374),"",OFFSET('Smelter Look-up'!$I$4,$V2374-4,0))</f>
        <v/>
      </c>
      <c r="K2374" s="240"/>
      <c r="L2374" s="240"/>
      <c r="M2374" s="240"/>
      <c r="N2374" s="240"/>
      <c r="O2374" s="240"/>
      <c r="P2374" s="239"/>
      <c r="Q2374" s="241"/>
      <c r="R2374" s="236" t="str">
        <f ca="1">IF(ISERROR($V2374),"",OFFSET('Smelter Look-up'!$C$4,$V2374-4,0)&amp;"")</f>
        <v/>
      </c>
      <c r="S2374" s="250" t="str">
        <f t="shared" ca="1" si="111"/>
        <v/>
      </c>
      <c r="T2374" s="250" t="str">
        <f ca="1">IF(B2374="","",IF(ISERROR(MATCH($J2374,SorP!$B$1:$B$6230,0)),"",INDIRECT("'SorP'!$A$"&amp;MATCH($J2374,SorP!$B$1:$B$6230,0))))</f>
        <v/>
      </c>
      <c r="U2374" s="280"/>
      <c r="V2374" s="281" t="e">
        <f>IF(C2374="",NA(),MATCH($B2374&amp;$C2374,'Smelter Look-up'!$J:$J,0))</f>
        <v>#N/A</v>
      </c>
      <c r="W2374" s="282"/>
      <c r="X2374" s="282">
        <f t="shared" ca="1" si="112"/>
        <v>0</v>
      </c>
      <c r="Y2374" s="282"/>
      <c r="Z2374" s="282"/>
      <c r="AB2374" s="284" t="str">
        <f t="shared" si="113"/>
        <v/>
      </c>
    </row>
    <row r="2375" spans="1:28" s="283" customFormat="1" ht="20.25">
      <c r="A2375" s="235"/>
      <c r="B2375" s="236" t="str">
        <f>IF(LEN(A2375)=0,"",INDEX('Smelter Look-up'!$A:$A,MATCH($A2375,'Smelter Look-up'!$E:$E,0)))</f>
        <v/>
      </c>
      <c r="C2375" s="242" t="str">
        <f>IF(LEN(A2375)=0,"",INDEX('Smelter Look-up'!$C:$C,MATCH($A2375,'Smelter Look-up'!$E:$E,0)))</f>
        <v/>
      </c>
      <c r="D2375" s="236"/>
      <c r="E2375" s="236" t="str">
        <f ca="1">IF(ISERROR($V2375),"",OFFSET('Smelter Look-up'!$D$4,$V2375-4,0)&amp;"")</f>
        <v/>
      </c>
      <c r="F2375" s="236" t="str">
        <f ca="1">IF(ISERROR($V2375),"",OFFSET('Smelter Look-up'!$E$4,$V2375-4,0))</f>
        <v/>
      </c>
      <c r="G2375" s="236" t="str">
        <f ca="1">IF(C2375=$X$4,"Enter smelter details", IF(ISERROR($V2375),"",OFFSET('Smelter Look-up'!$F$4,$V2375-4,0)))</f>
        <v/>
      </c>
      <c r="H2375" s="237" t="str">
        <f ca="1">IF(ISERROR($V2375),"",OFFSET('Smelter Look-up'!$G$4,$V2375-4,0))</f>
        <v/>
      </c>
      <c r="I2375" s="238" t="str">
        <f ca="1">IF(ISERROR($V2375),"",OFFSET('Smelter Look-up'!$H$4,$V2375-4,0))</f>
        <v/>
      </c>
      <c r="J2375" s="238" t="str">
        <f ca="1">IF(ISERROR($V2375),"",OFFSET('Smelter Look-up'!$I$4,$V2375-4,0))</f>
        <v/>
      </c>
      <c r="K2375" s="240"/>
      <c r="L2375" s="240"/>
      <c r="M2375" s="240"/>
      <c r="N2375" s="240"/>
      <c r="O2375" s="240"/>
      <c r="P2375" s="239"/>
      <c r="Q2375" s="241"/>
      <c r="R2375" s="236" t="str">
        <f ca="1">IF(ISERROR($V2375),"",OFFSET('Smelter Look-up'!$C$4,$V2375-4,0)&amp;"")</f>
        <v/>
      </c>
      <c r="S2375" s="250" t="str">
        <f t="shared" ca="1" si="111"/>
        <v/>
      </c>
      <c r="T2375" s="250" t="str">
        <f ca="1">IF(B2375="","",IF(ISERROR(MATCH($J2375,SorP!$B$1:$B$6230,0)),"",INDIRECT("'SorP'!$A$"&amp;MATCH($J2375,SorP!$B$1:$B$6230,0))))</f>
        <v/>
      </c>
      <c r="U2375" s="280"/>
      <c r="V2375" s="281" t="e">
        <f>IF(C2375="",NA(),MATCH($B2375&amp;$C2375,'Smelter Look-up'!$J:$J,0))</f>
        <v>#N/A</v>
      </c>
      <c r="W2375" s="282"/>
      <c r="X2375" s="282">
        <f t="shared" ca="1" si="112"/>
        <v>0</v>
      </c>
      <c r="Y2375" s="282"/>
      <c r="Z2375" s="282"/>
      <c r="AB2375" s="284" t="str">
        <f t="shared" si="113"/>
        <v/>
      </c>
    </row>
    <row r="2376" spans="1:28" s="283" customFormat="1" ht="20.25">
      <c r="A2376" s="235"/>
      <c r="B2376" s="236" t="str">
        <f>IF(LEN(A2376)=0,"",INDEX('Smelter Look-up'!$A:$A,MATCH($A2376,'Smelter Look-up'!$E:$E,0)))</f>
        <v/>
      </c>
      <c r="C2376" s="242" t="str">
        <f>IF(LEN(A2376)=0,"",INDEX('Smelter Look-up'!$C:$C,MATCH($A2376,'Smelter Look-up'!$E:$E,0)))</f>
        <v/>
      </c>
      <c r="D2376" s="236"/>
      <c r="E2376" s="236" t="str">
        <f ca="1">IF(ISERROR($V2376),"",OFFSET('Smelter Look-up'!$D$4,$V2376-4,0)&amp;"")</f>
        <v/>
      </c>
      <c r="F2376" s="236" t="str">
        <f ca="1">IF(ISERROR($V2376),"",OFFSET('Smelter Look-up'!$E$4,$V2376-4,0))</f>
        <v/>
      </c>
      <c r="G2376" s="236" t="str">
        <f ca="1">IF(C2376=$X$4,"Enter smelter details", IF(ISERROR($V2376),"",OFFSET('Smelter Look-up'!$F$4,$V2376-4,0)))</f>
        <v/>
      </c>
      <c r="H2376" s="237" t="str">
        <f ca="1">IF(ISERROR($V2376),"",OFFSET('Smelter Look-up'!$G$4,$V2376-4,0))</f>
        <v/>
      </c>
      <c r="I2376" s="238" t="str">
        <f ca="1">IF(ISERROR($V2376),"",OFFSET('Smelter Look-up'!$H$4,$V2376-4,0))</f>
        <v/>
      </c>
      <c r="J2376" s="238" t="str">
        <f ca="1">IF(ISERROR($V2376),"",OFFSET('Smelter Look-up'!$I$4,$V2376-4,0))</f>
        <v/>
      </c>
      <c r="K2376" s="240"/>
      <c r="L2376" s="240"/>
      <c r="M2376" s="240"/>
      <c r="N2376" s="240"/>
      <c r="O2376" s="240"/>
      <c r="P2376" s="239"/>
      <c r="Q2376" s="241"/>
      <c r="R2376" s="236" t="str">
        <f ca="1">IF(ISERROR($V2376),"",OFFSET('Smelter Look-up'!$C$4,$V2376-4,0)&amp;"")</f>
        <v/>
      </c>
      <c r="S2376" s="250" t="str">
        <f t="shared" ca="1" si="111"/>
        <v/>
      </c>
      <c r="T2376" s="250" t="str">
        <f ca="1">IF(B2376="","",IF(ISERROR(MATCH($J2376,SorP!$B$1:$B$6230,0)),"",INDIRECT("'SorP'!$A$"&amp;MATCH($J2376,SorP!$B$1:$B$6230,0))))</f>
        <v/>
      </c>
      <c r="U2376" s="280"/>
      <c r="V2376" s="281" t="e">
        <f>IF(C2376="",NA(),MATCH($B2376&amp;$C2376,'Smelter Look-up'!$J:$J,0))</f>
        <v>#N/A</v>
      </c>
      <c r="W2376" s="282"/>
      <c r="X2376" s="282">
        <f t="shared" ca="1" si="112"/>
        <v>0</v>
      </c>
      <c r="Y2376" s="282"/>
      <c r="Z2376" s="282"/>
      <c r="AB2376" s="284" t="str">
        <f t="shared" si="113"/>
        <v/>
      </c>
    </row>
    <row r="2377" spans="1:28" s="283" customFormat="1" ht="20.25">
      <c r="A2377" s="235"/>
      <c r="B2377" s="236" t="str">
        <f>IF(LEN(A2377)=0,"",INDEX('Smelter Look-up'!$A:$A,MATCH($A2377,'Smelter Look-up'!$E:$E,0)))</f>
        <v/>
      </c>
      <c r="C2377" s="242" t="str">
        <f>IF(LEN(A2377)=0,"",INDEX('Smelter Look-up'!$C:$C,MATCH($A2377,'Smelter Look-up'!$E:$E,0)))</f>
        <v/>
      </c>
      <c r="D2377" s="236"/>
      <c r="E2377" s="236" t="str">
        <f ca="1">IF(ISERROR($V2377),"",OFFSET('Smelter Look-up'!$D$4,$V2377-4,0)&amp;"")</f>
        <v/>
      </c>
      <c r="F2377" s="236" t="str">
        <f ca="1">IF(ISERROR($V2377),"",OFFSET('Smelter Look-up'!$E$4,$V2377-4,0))</f>
        <v/>
      </c>
      <c r="G2377" s="236" t="str">
        <f ca="1">IF(C2377=$X$4,"Enter smelter details", IF(ISERROR($V2377),"",OFFSET('Smelter Look-up'!$F$4,$V2377-4,0)))</f>
        <v/>
      </c>
      <c r="H2377" s="237" t="str">
        <f ca="1">IF(ISERROR($V2377),"",OFFSET('Smelter Look-up'!$G$4,$V2377-4,0))</f>
        <v/>
      </c>
      <c r="I2377" s="238" t="str">
        <f ca="1">IF(ISERROR($V2377),"",OFFSET('Smelter Look-up'!$H$4,$V2377-4,0))</f>
        <v/>
      </c>
      <c r="J2377" s="238" t="str">
        <f ca="1">IF(ISERROR($V2377),"",OFFSET('Smelter Look-up'!$I$4,$V2377-4,0))</f>
        <v/>
      </c>
      <c r="K2377" s="240"/>
      <c r="L2377" s="240"/>
      <c r="M2377" s="240"/>
      <c r="N2377" s="240"/>
      <c r="O2377" s="240"/>
      <c r="P2377" s="239"/>
      <c r="Q2377" s="241"/>
      <c r="R2377" s="236" t="str">
        <f ca="1">IF(ISERROR($V2377),"",OFFSET('Smelter Look-up'!$C$4,$V2377-4,0)&amp;"")</f>
        <v/>
      </c>
      <c r="S2377" s="250" t="str">
        <f t="shared" ca="1" si="111"/>
        <v/>
      </c>
      <c r="T2377" s="250" t="str">
        <f ca="1">IF(B2377="","",IF(ISERROR(MATCH($J2377,SorP!$B$1:$B$6230,0)),"",INDIRECT("'SorP'!$A$"&amp;MATCH($J2377,SorP!$B$1:$B$6230,0))))</f>
        <v/>
      </c>
      <c r="U2377" s="280"/>
      <c r="V2377" s="281" t="e">
        <f>IF(C2377="",NA(),MATCH($B2377&amp;$C2377,'Smelter Look-up'!$J:$J,0))</f>
        <v>#N/A</v>
      </c>
      <c r="W2377" s="282"/>
      <c r="X2377" s="282">
        <f t="shared" ca="1" si="112"/>
        <v>0</v>
      </c>
      <c r="Y2377" s="282"/>
      <c r="Z2377" s="282"/>
      <c r="AB2377" s="284" t="str">
        <f t="shared" si="113"/>
        <v/>
      </c>
    </row>
    <row r="2378" spans="1:28" s="283" customFormat="1" ht="20.25">
      <c r="A2378" s="235"/>
      <c r="B2378" s="236" t="str">
        <f>IF(LEN(A2378)=0,"",INDEX('Smelter Look-up'!$A:$A,MATCH($A2378,'Smelter Look-up'!$E:$E,0)))</f>
        <v/>
      </c>
      <c r="C2378" s="242" t="str">
        <f>IF(LEN(A2378)=0,"",INDEX('Smelter Look-up'!$C:$C,MATCH($A2378,'Smelter Look-up'!$E:$E,0)))</f>
        <v/>
      </c>
      <c r="D2378" s="236"/>
      <c r="E2378" s="236" t="str">
        <f ca="1">IF(ISERROR($V2378),"",OFFSET('Smelter Look-up'!$D$4,$V2378-4,0)&amp;"")</f>
        <v/>
      </c>
      <c r="F2378" s="236" t="str">
        <f ca="1">IF(ISERROR($V2378),"",OFFSET('Smelter Look-up'!$E$4,$V2378-4,0))</f>
        <v/>
      </c>
      <c r="G2378" s="236" t="str">
        <f ca="1">IF(C2378=$X$4,"Enter smelter details", IF(ISERROR($V2378),"",OFFSET('Smelter Look-up'!$F$4,$V2378-4,0)))</f>
        <v/>
      </c>
      <c r="H2378" s="237" t="str">
        <f ca="1">IF(ISERROR($V2378),"",OFFSET('Smelter Look-up'!$G$4,$V2378-4,0))</f>
        <v/>
      </c>
      <c r="I2378" s="238" t="str">
        <f ca="1">IF(ISERROR($V2378),"",OFFSET('Smelter Look-up'!$H$4,$V2378-4,0))</f>
        <v/>
      </c>
      <c r="J2378" s="238" t="str">
        <f ca="1">IF(ISERROR($V2378),"",OFFSET('Smelter Look-up'!$I$4,$V2378-4,0))</f>
        <v/>
      </c>
      <c r="K2378" s="240"/>
      <c r="L2378" s="240"/>
      <c r="M2378" s="240"/>
      <c r="N2378" s="240"/>
      <c r="O2378" s="240"/>
      <c r="P2378" s="239"/>
      <c r="Q2378" s="241"/>
      <c r="R2378" s="236" t="str">
        <f ca="1">IF(ISERROR($V2378),"",OFFSET('Smelter Look-up'!$C$4,$V2378-4,0)&amp;"")</f>
        <v/>
      </c>
      <c r="S2378" s="250" t="str">
        <f t="shared" ca="1" si="111"/>
        <v/>
      </c>
      <c r="T2378" s="250" t="str">
        <f ca="1">IF(B2378="","",IF(ISERROR(MATCH($J2378,SorP!$B$1:$B$6230,0)),"",INDIRECT("'SorP'!$A$"&amp;MATCH($J2378,SorP!$B$1:$B$6230,0))))</f>
        <v/>
      </c>
      <c r="U2378" s="280"/>
      <c r="V2378" s="281" t="e">
        <f>IF(C2378="",NA(),MATCH($B2378&amp;$C2378,'Smelter Look-up'!$J:$J,0))</f>
        <v>#N/A</v>
      </c>
      <c r="W2378" s="282"/>
      <c r="X2378" s="282">
        <f t="shared" ca="1" si="112"/>
        <v>0</v>
      </c>
      <c r="Y2378" s="282"/>
      <c r="Z2378" s="282"/>
      <c r="AB2378" s="284" t="str">
        <f t="shared" si="113"/>
        <v/>
      </c>
    </row>
    <row r="2379" spans="1:28" s="283" customFormat="1" ht="20.25">
      <c r="A2379" s="235"/>
      <c r="B2379" s="236" t="str">
        <f>IF(LEN(A2379)=0,"",INDEX('Smelter Look-up'!$A:$A,MATCH($A2379,'Smelter Look-up'!$E:$E,0)))</f>
        <v/>
      </c>
      <c r="C2379" s="242" t="str">
        <f>IF(LEN(A2379)=0,"",INDEX('Smelter Look-up'!$C:$C,MATCH($A2379,'Smelter Look-up'!$E:$E,0)))</f>
        <v/>
      </c>
      <c r="D2379" s="236"/>
      <c r="E2379" s="236" t="str">
        <f ca="1">IF(ISERROR($V2379),"",OFFSET('Smelter Look-up'!$D$4,$V2379-4,0)&amp;"")</f>
        <v/>
      </c>
      <c r="F2379" s="236" t="str">
        <f ca="1">IF(ISERROR($V2379),"",OFFSET('Smelter Look-up'!$E$4,$V2379-4,0))</f>
        <v/>
      </c>
      <c r="G2379" s="236" t="str">
        <f ca="1">IF(C2379=$X$4,"Enter smelter details", IF(ISERROR($V2379),"",OFFSET('Smelter Look-up'!$F$4,$V2379-4,0)))</f>
        <v/>
      </c>
      <c r="H2379" s="237" t="str">
        <f ca="1">IF(ISERROR($V2379),"",OFFSET('Smelter Look-up'!$G$4,$V2379-4,0))</f>
        <v/>
      </c>
      <c r="I2379" s="238" t="str">
        <f ca="1">IF(ISERROR($V2379),"",OFFSET('Smelter Look-up'!$H$4,$V2379-4,0))</f>
        <v/>
      </c>
      <c r="J2379" s="238" t="str">
        <f ca="1">IF(ISERROR($V2379),"",OFFSET('Smelter Look-up'!$I$4,$V2379-4,0))</f>
        <v/>
      </c>
      <c r="K2379" s="240"/>
      <c r="L2379" s="240"/>
      <c r="M2379" s="240"/>
      <c r="N2379" s="240"/>
      <c r="O2379" s="240"/>
      <c r="P2379" s="239"/>
      <c r="Q2379" s="241"/>
      <c r="R2379" s="236" t="str">
        <f ca="1">IF(ISERROR($V2379),"",OFFSET('Smelter Look-up'!$C$4,$V2379-4,0)&amp;"")</f>
        <v/>
      </c>
      <c r="S2379" s="250" t="str">
        <f t="shared" ca="1" si="111"/>
        <v/>
      </c>
      <c r="T2379" s="250" t="str">
        <f ca="1">IF(B2379="","",IF(ISERROR(MATCH($J2379,SorP!$B$1:$B$6230,0)),"",INDIRECT("'SorP'!$A$"&amp;MATCH($J2379,SorP!$B$1:$B$6230,0))))</f>
        <v/>
      </c>
      <c r="U2379" s="280"/>
      <c r="V2379" s="281" t="e">
        <f>IF(C2379="",NA(),MATCH($B2379&amp;$C2379,'Smelter Look-up'!$J:$J,0))</f>
        <v>#N/A</v>
      </c>
      <c r="W2379" s="282"/>
      <c r="X2379" s="282">
        <f t="shared" ca="1" si="112"/>
        <v>0</v>
      </c>
      <c r="Y2379" s="282"/>
      <c r="Z2379" s="282"/>
      <c r="AB2379" s="284" t="str">
        <f t="shared" si="113"/>
        <v/>
      </c>
    </row>
    <row r="2380" spans="1:28" s="283" customFormat="1" ht="20.25">
      <c r="A2380" s="235"/>
      <c r="B2380" s="236" t="str">
        <f>IF(LEN(A2380)=0,"",INDEX('Smelter Look-up'!$A:$A,MATCH($A2380,'Smelter Look-up'!$E:$E,0)))</f>
        <v/>
      </c>
      <c r="C2380" s="242" t="str">
        <f>IF(LEN(A2380)=0,"",INDEX('Smelter Look-up'!$C:$C,MATCH($A2380,'Smelter Look-up'!$E:$E,0)))</f>
        <v/>
      </c>
      <c r="D2380" s="236"/>
      <c r="E2380" s="236" t="str">
        <f ca="1">IF(ISERROR($V2380),"",OFFSET('Smelter Look-up'!$D$4,$V2380-4,0)&amp;"")</f>
        <v/>
      </c>
      <c r="F2380" s="236" t="str">
        <f ca="1">IF(ISERROR($V2380),"",OFFSET('Smelter Look-up'!$E$4,$V2380-4,0))</f>
        <v/>
      </c>
      <c r="G2380" s="236" t="str">
        <f ca="1">IF(C2380=$X$4,"Enter smelter details", IF(ISERROR($V2380),"",OFFSET('Smelter Look-up'!$F$4,$V2380-4,0)))</f>
        <v/>
      </c>
      <c r="H2380" s="237" t="str">
        <f ca="1">IF(ISERROR($V2380),"",OFFSET('Smelter Look-up'!$G$4,$V2380-4,0))</f>
        <v/>
      </c>
      <c r="I2380" s="238" t="str">
        <f ca="1">IF(ISERROR($V2380),"",OFFSET('Smelter Look-up'!$H$4,$V2380-4,0))</f>
        <v/>
      </c>
      <c r="J2380" s="238" t="str">
        <f ca="1">IF(ISERROR($V2380),"",OFFSET('Smelter Look-up'!$I$4,$V2380-4,0))</f>
        <v/>
      </c>
      <c r="K2380" s="240"/>
      <c r="L2380" s="240"/>
      <c r="M2380" s="240"/>
      <c r="N2380" s="240"/>
      <c r="O2380" s="240"/>
      <c r="P2380" s="239"/>
      <c r="Q2380" s="241"/>
      <c r="R2380" s="236" t="str">
        <f ca="1">IF(ISERROR($V2380),"",OFFSET('Smelter Look-up'!$C$4,$V2380-4,0)&amp;"")</f>
        <v/>
      </c>
      <c r="S2380" s="250" t="str">
        <f t="shared" ca="1" si="111"/>
        <v/>
      </c>
      <c r="T2380" s="250" t="str">
        <f ca="1">IF(B2380="","",IF(ISERROR(MATCH($J2380,SorP!$B$1:$B$6230,0)),"",INDIRECT("'SorP'!$A$"&amp;MATCH($J2380,SorP!$B$1:$B$6230,0))))</f>
        <v/>
      </c>
      <c r="U2380" s="280"/>
      <c r="V2380" s="281" t="e">
        <f>IF(C2380="",NA(),MATCH($B2380&amp;$C2380,'Smelter Look-up'!$J:$J,0))</f>
        <v>#N/A</v>
      </c>
      <c r="W2380" s="282"/>
      <c r="X2380" s="282">
        <f t="shared" ca="1" si="112"/>
        <v>0</v>
      </c>
      <c r="Y2380" s="282"/>
      <c r="Z2380" s="282"/>
      <c r="AB2380" s="284" t="str">
        <f t="shared" si="113"/>
        <v/>
      </c>
    </row>
    <row r="2381" spans="1:28" s="283" customFormat="1" ht="20.25">
      <c r="A2381" s="235"/>
      <c r="B2381" s="236" t="str">
        <f>IF(LEN(A2381)=0,"",INDEX('Smelter Look-up'!$A:$A,MATCH($A2381,'Smelter Look-up'!$E:$E,0)))</f>
        <v/>
      </c>
      <c r="C2381" s="242" t="str">
        <f>IF(LEN(A2381)=0,"",INDEX('Smelter Look-up'!$C:$C,MATCH($A2381,'Smelter Look-up'!$E:$E,0)))</f>
        <v/>
      </c>
      <c r="D2381" s="236"/>
      <c r="E2381" s="236" t="str">
        <f ca="1">IF(ISERROR($V2381),"",OFFSET('Smelter Look-up'!$D$4,$V2381-4,0)&amp;"")</f>
        <v/>
      </c>
      <c r="F2381" s="236" t="str">
        <f ca="1">IF(ISERROR($V2381),"",OFFSET('Smelter Look-up'!$E$4,$V2381-4,0))</f>
        <v/>
      </c>
      <c r="G2381" s="236" t="str">
        <f ca="1">IF(C2381=$X$4,"Enter smelter details", IF(ISERROR($V2381),"",OFFSET('Smelter Look-up'!$F$4,$V2381-4,0)))</f>
        <v/>
      </c>
      <c r="H2381" s="237" t="str">
        <f ca="1">IF(ISERROR($V2381),"",OFFSET('Smelter Look-up'!$G$4,$V2381-4,0))</f>
        <v/>
      </c>
      <c r="I2381" s="238" t="str">
        <f ca="1">IF(ISERROR($V2381),"",OFFSET('Smelter Look-up'!$H$4,$V2381-4,0))</f>
        <v/>
      </c>
      <c r="J2381" s="238" t="str">
        <f ca="1">IF(ISERROR($V2381),"",OFFSET('Smelter Look-up'!$I$4,$V2381-4,0))</f>
        <v/>
      </c>
      <c r="K2381" s="240"/>
      <c r="L2381" s="240"/>
      <c r="M2381" s="240"/>
      <c r="N2381" s="240"/>
      <c r="O2381" s="240"/>
      <c r="P2381" s="239"/>
      <c r="Q2381" s="241"/>
      <c r="R2381" s="236" t="str">
        <f ca="1">IF(ISERROR($V2381),"",OFFSET('Smelter Look-up'!$C$4,$V2381-4,0)&amp;"")</f>
        <v/>
      </c>
      <c r="S2381" s="250" t="str">
        <f t="shared" ca="1" si="111"/>
        <v/>
      </c>
      <c r="T2381" s="250" t="str">
        <f ca="1">IF(B2381="","",IF(ISERROR(MATCH($J2381,SorP!$B$1:$B$6230,0)),"",INDIRECT("'SorP'!$A$"&amp;MATCH($J2381,SorP!$B$1:$B$6230,0))))</f>
        <v/>
      </c>
      <c r="U2381" s="280"/>
      <c r="V2381" s="281" t="e">
        <f>IF(C2381="",NA(),MATCH($B2381&amp;$C2381,'Smelter Look-up'!$J:$J,0))</f>
        <v>#N/A</v>
      </c>
      <c r="W2381" s="282"/>
      <c r="X2381" s="282">
        <f t="shared" ca="1" si="112"/>
        <v>0</v>
      </c>
      <c r="Y2381" s="282"/>
      <c r="Z2381" s="282"/>
      <c r="AB2381" s="284" t="str">
        <f t="shared" si="113"/>
        <v/>
      </c>
    </row>
    <row r="2382" spans="1:28" s="283" customFormat="1" ht="20.25">
      <c r="A2382" s="235"/>
      <c r="B2382" s="236" t="str">
        <f>IF(LEN(A2382)=0,"",INDEX('Smelter Look-up'!$A:$A,MATCH($A2382,'Smelter Look-up'!$E:$E,0)))</f>
        <v/>
      </c>
      <c r="C2382" s="242" t="str">
        <f>IF(LEN(A2382)=0,"",INDEX('Smelter Look-up'!$C:$C,MATCH($A2382,'Smelter Look-up'!$E:$E,0)))</f>
        <v/>
      </c>
      <c r="D2382" s="236"/>
      <c r="E2382" s="236" t="str">
        <f ca="1">IF(ISERROR($V2382),"",OFFSET('Smelter Look-up'!$D$4,$V2382-4,0)&amp;"")</f>
        <v/>
      </c>
      <c r="F2382" s="236" t="str">
        <f ca="1">IF(ISERROR($V2382),"",OFFSET('Smelter Look-up'!$E$4,$V2382-4,0))</f>
        <v/>
      </c>
      <c r="G2382" s="236" t="str">
        <f ca="1">IF(C2382=$X$4,"Enter smelter details", IF(ISERROR($V2382),"",OFFSET('Smelter Look-up'!$F$4,$V2382-4,0)))</f>
        <v/>
      </c>
      <c r="H2382" s="237" t="str">
        <f ca="1">IF(ISERROR($V2382),"",OFFSET('Smelter Look-up'!$G$4,$V2382-4,0))</f>
        <v/>
      </c>
      <c r="I2382" s="238" t="str">
        <f ca="1">IF(ISERROR($V2382),"",OFFSET('Smelter Look-up'!$H$4,$V2382-4,0))</f>
        <v/>
      </c>
      <c r="J2382" s="238" t="str">
        <f ca="1">IF(ISERROR($V2382),"",OFFSET('Smelter Look-up'!$I$4,$V2382-4,0))</f>
        <v/>
      </c>
      <c r="K2382" s="240"/>
      <c r="L2382" s="240"/>
      <c r="M2382" s="240"/>
      <c r="N2382" s="240"/>
      <c r="O2382" s="240"/>
      <c r="P2382" s="239"/>
      <c r="Q2382" s="241"/>
      <c r="R2382" s="236" t="str">
        <f ca="1">IF(ISERROR($V2382),"",OFFSET('Smelter Look-up'!$C$4,$V2382-4,0)&amp;"")</f>
        <v/>
      </c>
      <c r="S2382" s="250" t="str">
        <f t="shared" ca="1" si="111"/>
        <v/>
      </c>
      <c r="T2382" s="250" t="str">
        <f ca="1">IF(B2382="","",IF(ISERROR(MATCH($J2382,SorP!$B$1:$B$6230,0)),"",INDIRECT("'SorP'!$A$"&amp;MATCH($J2382,SorP!$B$1:$B$6230,0))))</f>
        <v/>
      </c>
      <c r="U2382" s="280"/>
      <c r="V2382" s="281" t="e">
        <f>IF(C2382="",NA(),MATCH($B2382&amp;$C2382,'Smelter Look-up'!$J:$J,0))</f>
        <v>#N/A</v>
      </c>
      <c r="W2382" s="282"/>
      <c r="X2382" s="282">
        <f t="shared" ca="1" si="112"/>
        <v>0</v>
      </c>
      <c r="Y2382" s="282"/>
      <c r="Z2382" s="282"/>
      <c r="AB2382" s="284" t="str">
        <f t="shared" si="113"/>
        <v/>
      </c>
    </row>
    <row r="2383" spans="1:28" s="283" customFormat="1" ht="20.25">
      <c r="A2383" s="235"/>
      <c r="B2383" s="236" t="str">
        <f>IF(LEN(A2383)=0,"",INDEX('Smelter Look-up'!$A:$A,MATCH($A2383,'Smelter Look-up'!$E:$E,0)))</f>
        <v/>
      </c>
      <c r="C2383" s="242" t="str">
        <f>IF(LEN(A2383)=0,"",INDEX('Smelter Look-up'!$C:$C,MATCH($A2383,'Smelter Look-up'!$E:$E,0)))</f>
        <v/>
      </c>
      <c r="D2383" s="236"/>
      <c r="E2383" s="236" t="str">
        <f ca="1">IF(ISERROR($V2383),"",OFFSET('Smelter Look-up'!$D$4,$V2383-4,0)&amp;"")</f>
        <v/>
      </c>
      <c r="F2383" s="236" t="str">
        <f ca="1">IF(ISERROR($V2383),"",OFFSET('Smelter Look-up'!$E$4,$V2383-4,0))</f>
        <v/>
      </c>
      <c r="G2383" s="236" t="str">
        <f ca="1">IF(C2383=$X$4,"Enter smelter details", IF(ISERROR($V2383),"",OFFSET('Smelter Look-up'!$F$4,$V2383-4,0)))</f>
        <v/>
      </c>
      <c r="H2383" s="237" t="str">
        <f ca="1">IF(ISERROR($V2383),"",OFFSET('Smelter Look-up'!$G$4,$V2383-4,0))</f>
        <v/>
      </c>
      <c r="I2383" s="238" t="str">
        <f ca="1">IF(ISERROR($V2383),"",OFFSET('Smelter Look-up'!$H$4,$V2383-4,0))</f>
        <v/>
      </c>
      <c r="J2383" s="238" t="str">
        <f ca="1">IF(ISERROR($V2383),"",OFFSET('Smelter Look-up'!$I$4,$V2383-4,0))</f>
        <v/>
      </c>
      <c r="K2383" s="240"/>
      <c r="L2383" s="240"/>
      <c r="M2383" s="240"/>
      <c r="N2383" s="240"/>
      <c r="O2383" s="240"/>
      <c r="P2383" s="239"/>
      <c r="Q2383" s="241"/>
      <c r="R2383" s="236" t="str">
        <f ca="1">IF(ISERROR($V2383),"",OFFSET('Smelter Look-up'!$C$4,$V2383-4,0)&amp;"")</f>
        <v/>
      </c>
      <c r="S2383" s="250" t="str">
        <f t="shared" ca="1" si="111"/>
        <v/>
      </c>
      <c r="T2383" s="250" t="str">
        <f ca="1">IF(B2383="","",IF(ISERROR(MATCH($J2383,SorP!$B$1:$B$6230,0)),"",INDIRECT("'SorP'!$A$"&amp;MATCH($J2383,SorP!$B$1:$B$6230,0))))</f>
        <v/>
      </c>
      <c r="U2383" s="280"/>
      <c r="V2383" s="281" t="e">
        <f>IF(C2383="",NA(),MATCH($B2383&amp;$C2383,'Smelter Look-up'!$J:$J,0))</f>
        <v>#N/A</v>
      </c>
      <c r="W2383" s="282"/>
      <c r="X2383" s="282">
        <f t="shared" ca="1" si="112"/>
        <v>0</v>
      </c>
      <c r="Y2383" s="282"/>
      <c r="Z2383" s="282"/>
      <c r="AB2383" s="284" t="str">
        <f t="shared" si="113"/>
        <v/>
      </c>
    </row>
    <row r="2384" spans="1:28" s="283" customFormat="1" ht="20.25">
      <c r="A2384" s="235"/>
      <c r="B2384" s="236" t="str">
        <f>IF(LEN(A2384)=0,"",INDEX('Smelter Look-up'!$A:$A,MATCH($A2384,'Smelter Look-up'!$E:$E,0)))</f>
        <v/>
      </c>
      <c r="C2384" s="242" t="str">
        <f>IF(LEN(A2384)=0,"",INDEX('Smelter Look-up'!$C:$C,MATCH($A2384,'Smelter Look-up'!$E:$E,0)))</f>
        <v/>
      </c>
      <c r="D2384" s="236"/>
      <c r="E2384" s="236" t="str">
        <f ca="1">IF(ISERROR($V2384),"",OFFSET('Smelter Look-up'!$D$4,$V2384-4,0)&amp;"")</f>
        <v/>
      </c>
      <c r="F2384" s="236" t="str">
        <f ca="1">IF(ISERROR($V2384),"",OFFSET('Smelter Look-up'!$E$4,$V2384-4,0))</f>
        <v/>
      </c>
      <c r="G2384" s="236" t="str">
        <f ca="1">IF(C2384=$X$4,"Enter smelter details", IF(ISERROR($V2384),"",OFFSET('Smelter Look-up'!$F$4,$V2384-4,0)))</f>
        <v/>
      </c>
      <c r="H2384" s="237" t="str">
        <f ca="1">IF(ISERROR($V2384),"",OFFSET('Smelter Look-up'!$G$4,$V2384-4,0))</f>
        <v/>
      </c>
      <c r="I2384" s="238" t="str">
        <f ca="1">IF(ISERROR($V2384),"",OFFSET('Smelter Look-up'!$H$4,$V2384-4,0))</f>
        <v/>
      </c>
      <c r="J2384" s="238" t="str">
        <f ca="1">IF(ISERROR($V2384),"",OFFSET('Smelter Look-up'!$I$4,$V2384-4,0))</f>
        <v/>
      </c>
      <c r="K2384" s="240"/>
      <c r="L2384" s="240"/>
      <c r="M2384" s="240"/>
      <c r="N2384" s="240"/>
      <c r="O2384" s="240"/>
      <c r="P2384" s="239"/>
      <c r="Q2384" s="241"/>
      <c r="R2384" s="236" t="str">
        <f ca="1">IF(ISERROR($V2384),"",OFFSET('Smelter Look-up'!$C$4,$V2384-4,0)&amp;"")</f>
        <v/>
      </c>
      <c r="S2384" s="250" t="str">
        <f t="shared" ca="1" si="111"/>
        <v/>
      </c>
      <c r="T2384" s="250" t="str">
        <f ca="1">IF(B2384="","",IF(ISERROR(MATCH($J2384,SorP!$B$1:$B$6230,0)),"",INDIRECT("'SorP'!$A$"&amp;MATCH($J2384,SorP!$B$1:$B$6230,0))))</f>
        <v/>
      </c>
      <c r="U2384" s="280"/>
      <c r="V2384" s="281" t="e">
        <f>IF(C2384="",NA(),MATCH($B2384&amp;$C2384,'Smelter Look-up'!$J:$J,0))</f>
        <v>#N/A</v>
      </c>
      <c r="W2384" s="282"/>
      <c r="X2384" s="282">
        <f t="shared" ca="1" si="112"/>
        <v>0</v>
      </c>
      <c r="Y2384" s="282"/>
      <c r="Z2384" s="282"/>
      <c r="AB2384" s="284" t="str">
        <f t="shared" si="113"/>
        <v/>
      </c>
    </row>
    <row r="2385" spans="1:28" s="283" customFormat="1" ht="20.25">
      <c r="A2385" s="235"/>
      <c r="B2385" s="236" t="str">
        <f>IF(LEN(A2385)=0,"",INDEX('Smelter Look-up'!$A:$A,MATCH($A2385,'Smelter Look-up'!$E:$E,0)))</f>
        <v/>
      </c>
      <c r="C2385" s="242" t="str">
        <f>IF(LEN(A2385)=0,"",INDEX('Smelter Look-up'!$C:$C,MATCH($A2385,'Smelter Look-up'!$E:$E,0)))</f>
        <v/>
      </c>
      <c r="D2385" s="236"/>
      <c r="E2385" s="236" t="str">
        <f ca="1">IF(ISERROR($V2385),"",OFFSET('Smelter Look-up'!$D$4,$V2385-4,0)&amp;"")</f>
        <v/>
      </c>
      <c r="F2385" s="236" t="str">
        <f ca="1">IF(ISERROR($V2385),"",OFFSET('Smelter Look-up'!$E$4,$V2385-4,0))</f>
        <v/>
      </c>
      <c r="G2385" s="236" t="str">
        <f ca="1">IF(C2385=$X$4,"Enter smelter details", IF(ISERROR($V2385),"",OFFSET('Smelter Look-up'!$F$4,$V2385-4,0)))</f>
        <v/>
      </c>
      <c r="H2385" s="237" t="str">
        <f ca="1">IF(ISERROR($V2385),"",OFFSET('Smelter Look-up'!$G$4,$V2385-4,0))</f>
        <v/>
      </c>
      <c r="I2385" s="238" t="str">
        <f ca="1">IF(ISERROR($V2385),"",OFFSET('Smelter Look-up'!$H$4,$V2385-4,0))</f>
        <v/>
      </c>
      <c r="J2385" s="238" t="str">
        <f ca="1">IF(ISERROR($V2385),"",OFFSET('Smelter Look-up'!$I$4,$V2385-4,0))</f>
        <v/>
      </c>
      <c r="K2385" s="240"/>
      <c r="L2385" s="240"/>
      <c r="M2385" s="240"/>
      <c r="N2385" s="240"/>
      <c r="O2385" s="240"/>
      <c r="P2385" s="239"/>
      <c r="Q2385" s="241"/>
      <c r="R2385" s="236" t="str">
        <f ca="1">IF(ISERROR($V2385),"",OFFSET('Smelter Look-up'!$C$4,$V2385-4,0)&amp;"")</f>
        <v/>
      </c>
      <c r="S2385" s="250" t="str">
        <f t="shared" ca="1" si="111"/>
        <v/>
      </c>
      <c r="T2385" s="250" t="str">
        <f ca="1">IF(B2385="","",IF(ISERROR(MATCH($J2385,SorP!$B$1:$B$6230,0)),"",INDIRECT("'SorP'!$A$"&amp;MATCH($J2385,SorP!$B$1:$B$6230,0))))</f>
        <v/>
      </c>
      <c r="U2385" s="280"/>
      <c r="V2385" s="281" t="e">
        <f>IF(C2385="",NA(),MATCH($B2385&amp;$C2385,'Smelter Look-up'!$J:$J,0))</f>
        <v>#N/A</v>
      </c>
      <c r="W2385" s="282"/>
      <c r="X2385" s="282">
        <f t="shared" ca="1" si="112"/>
        <v>0</v>
      </c>
      <c r="Y2385" s="282"/>
      <c r="Z2385" s="282"/>
      <c r="AB2385" s="284" t="str">
        <f t="shared" si="113"/>
        <v/>
      </c>
    </row>
    <row r="2386" spans="1:28" s="283" customFormat="1" ht="20.25">
      <c r="A2386" s="235"/>
      <c r="B2386" s="236" t="str">
        <f>IF(LEN(A2386)=0,"",INDEX('Smelter Look-up'!$A:$A,MATCH($A2386,'Smelter Look-up'!$E:$E,0)))</f>
        <v/>
      </c>
      <c r="C2386" s="242" t="str">
        <f>IF(LEN(A2386)=0,"",INDEX('Smelter Look-up'!$C:$C,MATCH($A2386,'Smelter Look-up'!$E:$E,0)))</f>
        <v/>
      </c>
      <c r="D2386" s="236"/>
      <c r="E2386" s="236" t="str">
        <f ca="1">IF(ISERROR($V2386),"",OFFSET('Smelter Look-up'!$D$4,$V2386-4,0)&amp;"")</f>
        <v/>
      </c>
      <c r="F2386" s="236" t="str">
        <f ca="1">IF(ISERROR($V2386),"",OFFSET('Smelter Look-up'!$E$4,$V2386-4,0))</f>
        <v/>
      </c>
      <c r="G2386" s="236" t="str">
        <f ca="1">IF(C2386=$X$4,"Enter smelter details", IF(ISERROR($V2386),"",OFFSET('Smelter Look-up'!$F$4,$V2386-4,0)))</f>
        <v/>
      </c>
      <c r="H2386" s="237" t="str">
        <f ca="1">IF(ISERROR($V2386),"",OFFSET('Smelter Look-up'!$G$4,$V2386-4,0))</f>
        <v/>
      </c>
      <c r="I2386" s="238" t="str">
        <f ca="1">IF(ISERROR($V2386),"",OFFSET('Smelter Look-up'!$H$4,$V2386-4,0))</f>
        <v/>
      </c>
      <c r="J2386" s="238" t="str">
        <f ca="1">IF(ISERROR($V2386),"",OFFSET('Smelter Look-up'!$I$4,$V2386-4,0))</f>
        <v/>
      </c>
      <c r="K2386" s="240"/>
      <c r="L2386" s="240"/>
      <c r="M2386" s="240"/>
      <c r="N2386" s="240"/>
      <c r="O2386" s="240"/>
      <c r="P2386" s="239"/>
      <c r="Q2386" s="241"/>
      <c r="R2386" s="236" t="str">
        <f ca="1">IF(ISERROR($V2386),"",OFFSET('Smelter Look-up'!$C$4,$V2386-4,0)&amp;"")</f>
        <v/>
      </c>
      <c r="S2386" s="250" t="str">
        <f t="shared" ca="1" si="111"/>
        <v/>
      </c>
      <c r="T2386" s="250" t="str">
        <f ca="1">IF(B2386="","",IF(ISERROR(MATCH($J2386,SorP!$B$1:$B$6230,0)),"",INDIRECT("'SorP'!$A$"&amp;MATCH($J2386,SorP!$B$1:$B$6230,0))))</f>
        <v/>
      </c>
      <c r="U2386" s="280"/>
      <c r="V2386" s="281" t="e">
        <f>IF(C2386="",NA(),MATCH($B2386&amp;$C2386,'Smelter Look-up'!$J:$J,0))</f>
        <v>#N/A</v>
      </c>
      <c r="W2386" s="282"/>
      <c r="X2386" s="282">
        <f t="shared" ca="1" si="112"/>
        <v>0</v>
      </c>
      <c r="Y2386" s="282"/>
      <c r="Z2386" s="282"/>
      <c r="AB2386" s="284" t="str">
        <f t="shared" si="113"/>
        <v/>
      </c>
    </row>
    <row r="2387" spans="1:28" s="283" customFormat="1" ht="20.25">
      <c r="A2387" s="235"/>
      <c r="B2387" s="236" t="str">
        <f>IF(LEN(A2387)=0,"",INDEX('Smelter Look-up'!$A:$A,MATCH($A2387,'Smelter Look-up'!$E:$E,0)))</f>
        <v/>
      </c>
      <c r="C2387" s="242" t="str">
        <f>IF(LEN(A2387)=0,"",INDEX('Smelter Look-up'!$C:$C,MATCH($A2387,'Smelter Look-up'!$E:$E,0)))</f>
        <v/>
      </c>
      <c r="D2387" s="236"/>
      <c r="E2387" s="236" t="str">
        <f ca="1">IF(ISERROR($V2387),"",OFFSET('Smelter Look-up'!$D$4,$V2387-4,0)&amp;"")</f>
        <v/>
      </c>
      <c r="F2387" s="236" t="str">
        <f ca="1">IF(ISERROR($V2387),"",OFFSET('Smelter Look-up'!$E$4,$V2387-4,0))</f>
        <v/>
      </c>
      <c r="G2387" s="236" t="str">
        <f ca="1">IF(C2387=$X$4,"Enter smelter details", IF(ISERROR($V2387),"",OFFSET('Smelter Look-up'!$F$4,$V2387-4,0)))</f>
        <v/>
      </c>
      <c r="H2387" s="237" t="str">
        <f ca="1">IF(ISERROR($V2387),"",OFFSET('Smelter Look-up'!$G$4,$V2387-4,0))</f>
        <v/>
      </c>
      <c r="I2387" s="238" t="str">
        <f ca="1">IF(ISERROR($V2387),"",OFFSET('Smelter Look-up'!$H$4,$V2387-4,0))</f>
        <v/>
      </c>
      <c r="J2387" s="238" t="str">
        <f ca="1">IF(ISERROR($V2387),"",OFFSET('Smelter Look-up'!$I$4,$V2387-4,0))</f>
        <v/>
      </c>
      <c r="K2387" s="240"/>
      <c r="L2387" s="240"/>
      <c r="M2387" s="240"/>
      <c r="N2387" s="240"/>
      <c r="O2387" s="240"/>
      <c r="P2387" s="239"/>
      <c r="Q2387" s="241"/>
      <c r="R2387" s="236" t="str">
        <f ca="1">IF(ISERROR($V2387),"",OFFSET('Smelter Look-up'!$C$4,$V2387-4,0)&amp;"")</f>
        <v/>
      </c>
      <c r="S2387" s="250" t="str">
        <f t="shared" ca="1" si="111"/>
        <v/>
      </c>
      <c r="T2387" s="250" t="str">
        <f ca="1">IF(B2387="","",IF(ISERROR(MATCH($J2387,SorP!$B$1:$B$6230,0)),"",INDIRECT("'SorP'!$A$"&amp;MATCH($J2387,SorP!$B$1:$B$6230,0))))</f>
        <v/>
      </c>
      <c r="U2387" s="280"/>
      <c r="V2387" s="281" t="e">
        <f>IF(C2387="",NA(),MATCH($B2387&amp;$C2387,'Smelter Look-up'!$J:$J,0))</f>
        <v>#N/A</v>
      </c>
      <c r="W2387" s="282"/>
      <c r="X2387" s="282">
        <f t="shared" ca="1" si="112"/>
        <v>0</v>
      </c>
      <c r="Y2387" s="282"/>
      <c r="Z2387" s="282"/>
      <c r="AB2387" s="284" t="str">
        <f t="shared" si="113"/>
        <v/>
      </c>
    </row>
    <row r="2388" spans="1:28" s="283" customFormat="1" ht="20.25">
      <c r="A2388" s="235"/>
      <c r="B2388" s="236" t="str">
        <f>IF(LEN(A2388)=0,"",INDEX('Smelter Look-up'!$A:$A,MATCH($A2388,'Smelter Look-up'!$E:$E,0)))</f>
        <v/>
      </c>
      <c r="C2388" s="242" t="str">
        <f>IF(LEN(A2388)=0,"",INDEX('Smelter Look-up'!$C:$C,MATCH($A2388,'Smelter Look-up'!$E:$E,0)))</f>
        <v/>
      </c>
      <c r="D2388" s="236"/>
      <c r="E2388" s="236" t="str">
        <f ca="1">IF(ISERROR($V2388),"",OFFSET('Smelter Look-up'!$D$4,$V2388-4,0)&amp;"")</f>
        <v/>
      </c>
      <c r="F2388" s="236" t="str">
        <f ca="1">IF(ISERROR($V2388),"",OFFSET('Smelter Look-up'!$E$4,$V2388-4,0))</f>
        <v/>
      </c>
      <c r="G2388" s="236" t="str">
        <f ca="1">IF(C2388=$X$4,"Enter smelter details", IF(ISERROR($V2388),"",OFFSET('Smelter Look-up'!$F$4,$V2388-4,0)))</f>
        <v/>
      </c>
      <c r="H2388" s="237" t="str">
        <f ca="1">IF(ISERROR($V2388),"",OFFSET('Smelter Look-up'!$G$4,$V2388-4,0))</f>
        <v/>
      </c>
      <c r="I2388" s="238" t="str">
        <f ca="1">IF(ISERROR($V2388),"",OFFSET('Smelter Look-up'!$H$4,$V2388-4,0))</f>
        <v/>
      </c>
      <c r="J2388" s="238" t="str">
        <f ca="1">IF(ISERROR($V2388),"",OFFSET('Smelter Look-up'!$I$4,$V2388-4,0))</f>
        <v/>
      </c>
      <c r="K2388" s="240"/>
      <c r="L2388" s="240"/>
      <c r="M2388" s="240"/>
      <c r="N2388" s="240"/>
      <c r="O2388" s="240"/>
      <c r="P2388" s="239"/>
      <c r="Q2388" s="241"/>
      <c r="R2388" s="236" t="str">
        <f ca="1">IF(ISERROR($V2388),"",OFFSET('Smelter Look-up'!$C$4,$V2388-4,0)&amp;"")</f>
        <v/>
      </c>
      <c r="S2388" s="250" t="str">
        <f t="shared" ca="1" si="111"/>
        <v/>
      </c>
      <c r="T2388" s="250" t="str">
        <f ca="1">IF(B2388="","",IF(ISERROR(MATCH($J2388,SorP!$B$1:$B$6230,0)),"",INDIRECT("'SorP'!$A$"&amp;MATCH($J2388,SorP!$B$1:$B$6230,0))))</f>
        <v/>
      </c>
      <c r="U2388" s="280"/>
      <c r="V2388" s="281" t="e">
        <f>IF(C2388="",NA(),MATCH($B2388&amp;$C2388,'Smelter Look-up'!$J:$J,0))</f>
        <v>#N/A</v>
      </c>
      <c r="W2388" s="282"/>
      <c r="X2388" s="282">
        <f t="shared" ca="1" si="112"/>
        <v>0</v>
      </c>
      <c r="Y2388" s="282"/>
      <c r="Z2388" s="282"/>
      <c r="AB2388" s="284" t="str">
        <f t="shared" si="113"/>
        <v/>
      </c>
    </row>
    <row r="2389" spans="1:28" s="283" customFormat="1" ht="20.25">
      <c r="A2389" s="235"/>
      <c r="B2389" s="236" t="str">
        <f>IF(LEN(A2389)=0,"",INDEX('Smelter Look-up'!$A:$A,MATCH($A2389,'Smelter Look-up'!$E:$E,0)))</f>
        <v/>
      </c>
      <c r="C2389" s="242" t="str">
        <f>IF(LEN(A2389)=0,"",INDEX('Smelter Look-up'!$C:$C,MATCH($A2389,'Smelter Look-up'!$E:$E,0)))</f>
        <v/>
      </c>
      <c r="D2389" s="236"/>
      <c r="E2389" s="236" t="str">
        <f ca="1">IF(ISERROR($V2389),"",OFFSET('Smelter Look-up'!$D$4,$V2389-4,0)&amp;"")</f>
        <v/>
      </c>
      <c r="F2389" s="236" t="str">
        <f ca="1">IF(ISERROR($V2389),"",OFFSET('Smelter Look-up'!$E$4,$V2389-4,0))</f>
        <v/>
      </c>
      <c r="G2389" s="236" t="str">
        <f ca="1">IF(C2389=$X$4,"Enter smelter details", IF(ISERROR($V2389),"",OFFSET('Smelter Look-up'!$F$4,$V2389-4,0)))</f>
        <v/>
      </c>
      <c r="H2389" s="237" t="str">
        <f ca="1">IF(ISERROR($V2389),"",OFFSET('Smelter Look-up'!$G$4,$V2389-4,0))</f>
        <v/>
      </c>
      <c r="I2389" s="238" t="str">
        <f ca="1">IF(ISERROR($V2389),"",OFFSET('Smelter Look-up'!$H$4,$V2389-4,0))</f>
        <v/>
      </c>
      <c r="J2389" s="238" t="str">
        <f ca="1">IF(ISERROR($V2389),"",OFFSET('Smelter Look-up'!$I$4,$V2389-4,0))</f>
        <v/>
      </c>
      <c r="K2389" s="240"/>
      <c r="L2389" s="240"/>
      <c r="M2389" s="240"/>
      <c r="N2389" s="240"/>
      <c r="O2389" s="240"/>
      <c r="P2389" s="239"/>
      <c r="Q2389" s="241"/>
      <c r="R2389" s="236" t="str">
        <f ca="1">IF(ISERROR($V2389),"",OFFSET('Smelter Look-up'!$C$4,$V2389-4,0)&amp;"")</f>
        <v/>
      </c>
      <c r="S2389" s="250" t="str">
        <f t="shared" ca="1" si="111"/>
        <v/>
      </c>
      <c r="T2389" s="250" t="str">
        <f ca="1">IF(B2389="","",IF(ISERROR(MATCH($J2389,SorP!$B$1:$B$6230,0)),"",INDIRECT("'SorP'!$A$"&amp;MATCH($J2389,SorP!$B$1:$B$6230,0))))</f>
        <v/>
      </c>
      <c r="U2389" s="280"/>
      <c r="V2389" s="281" t="e">
        <f>IF(C2389="",NA(),MATCH($B2389&amp;$C2389,'Smelter Look-up'!$J:$J,0))</f>
        <v>#N/A</v>
      </c>
      <c r="W2389" s="282"/>
      <c r="X2389" s="282">
        <f t="shared" ca="1" si="112"/>
        <v>0</v>
      </c>
      <c r="Y2389" s="282"/>
      <c r="Z2389" s="282"/>
      <c r="AB2389" s="284" t="str">
        <f t="shared" si="113"/>
        <v/>
      </c>
    </row>
    <row r="2390" spans="1:28" s="283" customFormat="1" ht="20.25">
      <c r="A2390" s="235"/>
      <c r="B2390" s="236" t="str">
        <f>IF(LEN(A2390)=0,"",INDEX('Smelter Look-up'!$A:$A,MATCH($A2390,'Smelter Look-up'!$E:$E,0)))</f>
        <v/>
      </c>
      <c r="C2390" s="242" t="str">
        <f>IF(LEN(A2390)=0,"",INDEX('Smelter Look-up'!$C:$C,MATCH($A2390,'Smelter Look-up'!$E:$E,0)))</f>
        <v/>
      </c>
      <c r="D2390" s="236"/>
      <c r="E2390" s="236" t="str">
        <f ca="1">IF(ISERROR($V2390),"",OFFSET('Smelter Look-up'!$D$4,$V2390-4,0)&amp;"")</f>
        <v/>
      </c>
      <c r="F2390" s="236" t="str">
        <f ca="1">IF(ISERROR($V2390),"",OFFSET('Smelter Look-up'!$E$4,$V2390-4,0))</f>
        <v/>
      </c>
      <c r="G2390" s="236" t="str">
        <f ca="1">IF(C2390=$X$4,"Enter smelter details", IF(ISERROR($V2390),"",OFFSET('Smelter Look-up'!$F$4,$V2390-4,0)))</f>
        <v/>
      </c>
      <c r="H2390" s="237" t="str">
        <f ca="1">IF(ISERROR($V2390),"",OFFSET('Smelter Look-up'!$G$4,$V2390-4,0))</f>
        <v/>
      </c>
      <c r="I2390" s="238" t="str">
        <f ca="1">IF(ISERROR($V2390),"",OFFSET('Smelter Look-up'!$H$4,$V2390-4,0))</f>
        <v/>
      </c>
      <c r="J2390" s="238" t="str">
        <f ca="1">IF(ISERROR($V2390),"",OFFSET('Smelter Look-up'!$I$4,$V2390-4,0))</f>
        <v/>
      </c>
      <c r="K2390" s="240"/>
      <c r="L2390" s="240"/>
      <c r="M2390" s="240"/>
      <c r="N2390" s="240"/>
      <c r="O2390" s="240"/>
      <c r="P2390" s="239"/>
      <c r="Q2390" s="241"/>
      <c r="R2390" s="236" t="str">
        <f ca="1">IF(ISERROR($V2390),"",OFFSET('Smelter Look-up'!$C$4,$V2390-4,0)&amp;"")</f>
        <v/>
      </c>
      <c r="S2390" s="250" t="str">
        <f t="shared" ca="1" si="111"/>
        <v/>
      </c>
      <c r="T2390" s="250" t="str">
        <f ca="1">IF(B2390="","",IF(ISERROR(MATCH($J2390,SorP!$B$1:$B$6230,0)),"",INDIRECT("'SorP'!$A$"&amp;MATCH($J2390,SorP!$B$1:$B$6230,0))))</f>
        <v/>
      </c>
      <c r="U2390" s="280"/>
      <c r="V2390" s="281" t="e">
        <f>IF(C2390="",NA(),MATCH($B2390&amp;$C2390,'Smelter Look-up'!$J:$J,0))</f>
        <v>#N/A</v>
      </c>
      <c r="W2390" s="282"/>
      <c r="X2390" s="282">
        <f t="shared" ca="1" si="112"/>
        <v>0</v>
      </c>
      <c r="Y2390" s="282"/>
      <c r="Z2390" s="282"/>
      <c r="AB2390" s="284" t="str">
        <f t="shared" si="113"/>
        <v/>
      </c>
    </row>
    <row r="2391" spans="1:28" s="283" customFormat="1" ht="20.25">
      <c r="A2391" s="235"/>
      <c r="B2391" s="236" t="str">
        <f>IF(LEN(A2391)=0,"",INDEX('Smelter Look-up'!$A:$A,MATCH($A2391,'Smelter Look-up'!$E:$E,0)))</f>
        <v/>
      </c>
      <c r="C2391" s="242" t="str">
        <f>IF(LEN(A2391)=0,"",INDEX('Smelter Look-up'!$C:$C,MATCH($A2391,'Smelter Look-up'!$E:$E,0)))</f>
        <v/>
      </c>
      <c r="D2391" s="236"/>
      <c r="E2391" s="236" t="str">
        <f ca="1">IF(ISERROR($V2391),"",OFFSET('Smelter Look-up'!$D$4,$V2391-4,0)&amp;"")</f>
        <v/>
      </c>
      <c r="F2391" s="236" t="str">
        <f ca="1">IF(ISERROR($V2391),"",OFFSET('Smelter Look-up'!$E$4,$V2391-4,0))</f>
        <v/>
      </c>
      <c r="G2391" s="236" t="str">
        <f ca="1">IF(C2391=$X$4,"Enter smelter details", IF(ISERROR($V2391),"",OFFSET('Smelter Look-up'!$F$4,$V2391-4,0)))</f>
        <v/>
      </c>
      <c r="H2391" s="237" t="str">
        <f ca="1">IF(ISERROR($V2391),"",OFFSET('Smelter Look-up'!$G$4,$V2391-4,0))</f>
        <v/>
      </c>
      <c r="I2391" s="238" t="str">
        <f ca="1">IF(ISERROR($V2391),"",OFFSET('Smelter Look-up'!$H$4,$V2391-4,0))</f>
        <v/>
      </c>
      <c r="J2391" s="238" t="str">
        <f ca="1">IF(ISERROR($V2391),"",OFFSET('Smelter Look-up'!$I$4,$V2391-4,0))</f>
        <v/>
      </c>
      <c r="K2391" s="240"/>
      <c r="L2391" s="240"/>
      <c r="M2391" s="240"/>
      <c r="N2391" s="240"/>
      <c r="O2391" s="240"/>
      <c r="P2391" s="239"/>
      <c r="Q2391" s="241"/>
      <c r="R2391" s="236" t="str">
        <f ca="1">IF(ISERROR($V2391),"",OFFSET('Smelter Look-up'!$C$4,$V2391-4,0)&amp;"")</f>
        <v/>
      </c>
      <c r="S2391" s="250" t="str">
        <f t="shared" ca="1" si="111"/>
        <v/>
      </c>
      <c r="T2391" s="250" t="str">
        <f ca="1">IF(B2391="","",IF(ISERROR(MATCH($J2391,SorP!$B$1:$B$6230,0)),"",INDIRECT("'SorP'!$A$"&amp;MATCH($J2391,SorP!$B$1:$B$6230,0))))</f>
        <v/>
      </c>
      <c r="U2391" s="280"/>
      <c r="V2391" s="281" t="e">
        <f>IF(C2391="",NA(),MATCH($B2391&amp;$C2391,'Smelter Look-up'!$J:$J,0))</f>
        <v>#N/A</v>
      </c>
      <c r="W2391" s="282"/>
      <c r="X2391" s="282">
        <f t="shared" ca="1" si="112"/>
        <v>0</v>
      </c>
      <c r="Y2391" s="282"/>
      <c r="Z2391" s="282"/>
      <c r="AB2391" s="284" t="str">
        <f t="shared" si="113"/>
        <v/>
      </c>
    </row>
    <row r="2392" spans="1:28" s="283" customFormat="1" ht="20.25">
      <c r="A2392" s="235"/>
      <c r="B2392" s="236" t="str">
        <f>IF(LEN(A2392)=0,"",INDEX('Smelter Look-up'!$A:$A,MATCH($A2392,'Smelter Look-up'!$E:$E,0)))</f>
        <v/>
      </c>
      <c r="C2392" s="242" t="str">
        <f>IF(LEN(A2392)=0,"",INDEX('Smelter Look-up'!$C:$C,MATCH($A2392,'Smelter Look-up'!$E:$E,0)))</f>
        <v/>
      </c>
      <c r="D2392" s="236"/>
      <c r="E2392" s="236" t="str">
        <f ca="1">IF(ISERROR($V2392),"",OFFSET('Smelter Look-up'!$D$4,$V2392-4,0)&amp;"")</f>
        <v/>
      </c>
      <c r="F2392" s="236" t="str">
        <f ca="1">IF(ISERROR($V2392),"",OFFSET('Smelter Look-up'!$E$4,$V2392-4,0))</f>
        <v/>
      </c>
      <c r="G2392" s="236" t="str">
        <f ca="1">IF(C2392=$X$4,"Enter smelter details", IF(ISERROR($V2392),"",OFFSET('Smelter Look-up'!$F$4,$V2392-4,0)))</f>
        <v/>
      </c>
      <c r="H2392" s="237" t="str">
        <f ca="1">IF(ISERROR($V2392),"",OFFSET('Smelter Look-up'!$G$4,$V2392-4,0))</f>
        <v/>
      </c>
      <c r="I2392" s="238" t="str">
        <f ca="1">IF(ISERROR($V2392),"",OFFSET('Smelter Look-up'!$H$4,$V2392-4,0))</f>
        <v/>
      </c>
      <c r="J2392" s="238" t="str">
        <f ca="1">IF(ISERROR($V2392),"",OFFSET('Smelter Look-up'!$I$4,$V2392-4,0))</f>
        <v/>
      </c>
      <c r="K2392" s="240"/>
      <c r="L2392" s="240"/>
      <c r="M2392" s="240"/>
      <c r="N2392" s="240"/>
      <c r="O2392" s="240"/>
      <c r="P2392" s="239"/>
      <c r="Q2392" s="241"/>
      <c r="R2392" s="236" t="str">
        <f ca="1">IF(ISERROR($V2392),"",OFFSET('Smelter Look-up'!$C$4,$V2392-4,0)&amp;"")</f>
        <v/>
      </c>
      <c r="S2392" s="250" t="str">
        <f t="shared" ca="1" si="111"/>
        <v/>
      </c>
      <c r="T2392" s="250" t="str">
        <f ca="1">IF(B2392="","",IF(ISERROR(MATCH($J2392,SorP!$B$1:$B$6230,0)),"",INDIRECT("'SorP'!$A$"&amp;MATCH($J2392,SorP!$B$1:$B$6230,0))))</f>
        <v/>
      </c>
      <c r="U2392" s="280"/>
      <c r="V2392" s="281" t="e">
        <f>IF(C2392="",NA(),MATCH($B2392&amp;$C2392,'Smelter Look-up'!$J:$J,0))</f>
        <v>#N/A</v>
      </c>
      <c r="W2392" s="282"/>
      <c r="X2392" s="282">
        <f t="shared" ca="1" si="112"/>
        <v>0</v>
      </c>
      <c r="Y2392" s="282"/>
      <c r="Z2392" s="282"/>
      <c r="AB2392" s="284" t="str">
        <f t="shared" si="113"/>
        <v/>
      </c>
    </row>
    <row r="2393" spans="1:28" s="283" customFormat="1" ht="20.25">
      <c r="A2393" s="235"/>
      <c r="B2393" s="236" t="str">
        <f>IF(LEN(A2393)=0,"",INDEX('Smelter Look-up'!$A:$A,MATCH($A2393,'Smelter Look-up'!$E:$E,0)))</f>
        <v/>
      </c>
      <c r="C2393" s="242" t="str">
        <f>IF(LEN(A2393)=0,"",INDEX('Smelter Look-up'!$C:$C,MATCH($A2393,'Smelter Look-up'!$E:$E,0)))</f>
        <v/>
      </c>
      <c r="D2393" s="236"/>
      <c r="E2393" s="236" t="str">
        <f ca="1">IF(ISERROR($V2393),"",OFFSET('Smelter Look-up'!$D$4,$V2393-4,0)&amp;"")</f>
        <v/>
      </c>
      <c r="F2393" s="236" t="str">
        <f ca="1">IF(ISERROR($V2393),"",OFFSET('Smelter Look-up'!$E$4,$V2393-4,0))</f>
        <v/>
      </c>
      <c r="G2393" s="236" t="str">
        <f ca="1">IF(C2393=$X$4,"Enter smelter details", IF(ISERROR($V2393),"",OFFSET('Smelter Look-up'!$F$4,$V2393-4,0)))</f>
        <v/>
      </c>
      <c r="H2393" s="237" t="str">
        <f ca="1">IF(ISERROR($V2393),"",OFFSET('Smelter Look-up'!$G$4,$V2393-4,0))</f>
        <v/>
      </c>
      <c r="I2393" s="238" t="str">
        <f ca="1">IF(ISERROR($V2393),"",OFFSET('Smelter Look-up'!$H$4,$V2393-4,0))</f>
        <v/>
      </c>
      <c r="J2393" s="238" t="str">
        <f ca="1">IF(ISERROR($V2393),"",OFFSET('Smelter Look-up'!$I$4,$V2393-4,0))</f>
        <v/>
      </c>
      <c r="K2393" s="240"/>
      <c r="L2393" s="240"/>
      <c r="M2393" s="240"/>
      <c r="N2393" s="240"/>
      <c r="O2393" s="240"/>
      <c r="P2393" s="239"/>
      <c r="Q2393" s="241"/>
      <c r="R2393" s="236" t="str">
        <f ca="1">IF(ISERROR($V2393),"",OFFSET('Smelter Look-up'!$C$4,$V2393-4,0)&amp;"")</f>
        <v/>
      </c>
      <c r="S2393" s="250" t="str">
        <f t="shared" ca="1" si="111"/>
        <v/>
      </c>
      <c r="T2393" s="250" t="str">
        <f ca="1">IF(B2393="","",IF(ISERROR(MATCH($J2393,SorP!$B$1:$B$6230,0)),"",INDIRECT("'SorP'!$A$"&amp;MATCH($J2393,SorP!$B$1:$B$6230,0))))</f>
        <v/>
      </c>
      <c r="U2393" s="280"/>
      <c r="V2393" s="281" t="e">
        <f>IF(C2393="",NA(),MATCH($B2393&amp;$C2393,'Smelter Look-up'!$J:$J,0))</f>
        <v>#N/A</v>
      </c>
      <c r="W2393" s="282"/>
      <c r="X2393" s="282">
        <f t="shared" ca="1" si="112"/>
        <v>0</v>
      </c>
      <c r="Y2393" s="282"/>
      <c r="Z2393" s="282"/>
      <c r="AB2393" s="284" t="str">
        <f t="shared" si="113"/>
        <v/>
      </c>
    </row>
    <row r="2394" spans="1:28" s="283" customFormat="1" ht="20.25">
      <c r="A2394" s="235"/>
      <c r="B2394" s="236" t="str">
        <f>IF(LEN(A2394)=0,"",INDEX('Smelter Look-up'!$A:$A,MATCH($A2394,'Smelter Look-up'!$E:$E,0)))</f>
        <v/>
      </c>
      <c r="C2394" s="242" t="str">
        <f>IF(LEN(A2394)=0,"",INDEX('Smelter Look-up'!$C:$C,MATCH($A2394,'Smelter Look-up'!$E:$E,0)))</f>
        <v/>
      </c>
      <c r="D2394" s="236"/>
      <c r="E2394" s="236" t="str">
        <f ca="1">IF(ISERROR($V2394),"",OFFSET('Smelter Look-up'!$D$4,$V2394-4,0)&amp;"")</f>
        <v/>
      </c>
      <c r="F2394" s="236" t="str">
        <f ca="1">IF(ISERROR($V2394),"",OFFSET('Smelter Look-up'!$E$4,$V2394-4,0))</f>
        <v/>
      </c>
      <c r="G2394" s="236" t="str">
        <f ca="1">IF(C2394=$X$4,"Enter smelter details", IF(ISERROR($V2394),"",OFFSET('Smelter Look-up'!$F$4,$V2394-4,0)))</f>
        <v/>
      </c>
      <c r="H2394" s="237" t="str">
        <f ca="1">IF(ISERROR($V2394),"",OFFSET('Smelter Look-up'!$G$4,$V2394-4,0))</f>
        <v/>
      </c>
      <c r="I2394" s="238" t="str">
        <f ca="1">IF(ISERROR($V2394),"",OFFSET('Smelter Look-up'!$H$4,$V2394-4,0))</f>
        <v/>
      </c>
      <c r="J2394" s="238" t="str">
        <f ca="1">IF(ISERROR($V2394),"",OFFSET('Smelter Look-up'!$I$4,$V2394-4,0))</f>
        <v/>
      </c>
      <c r="K2394" s="240"/>
      <c r="L2394" s="240"/>
      <c r="M2394" s="240"/>
      <c r="N2394" s="240"/>
      <c r="O2394" s="240"/>
      <c r="P2394" s="239"/>
      <c r="Q2394" s="241"/>
      <c r="R2394" s="236" t="str">
        <f ca="1">IF(ISERROR($V2394),"",OFFSET('Smelter Look-up'!$C$4,$V2394-4,0)&amp;"")</f>
        <v/>
      </c>
      <c r="S2394" s="250" t="str">
        <f t="shared" ca="1" si="111"/>
        <v/>
      </c>
      <c r="T2394" s="250" t="str">
        <f ca="1">IF(B2394="","",IF(ISERROR(MATCH($J2394,SorP!$B$1:$B$6230,0)),"",INDIRECT("'SorP'!$A$"&amp;MATCH($J2394,SorP!$B$1:$B$6230,0))))</f>
        <v/>
      </c>
      <c r="U2394" s="280"/>
      <c r="V2394" s="281" t="e">
        <f>IF(C2394="",NA(),MATCH($B2394&amp;$C2394,'Smelter Look-up'!$J:$J,0))</f>
        <v>#N/A</v>
      </c>
      <c r="W2394" s="282"/>
      <c r="X2394" s="282">
        <f t="shared" ca="1" si="112"/>
        <v>0</v>
      </c>
      <c r="Y2394" s="282"/>
      <c r="Z2394" s="282"/>
      <c r="AB2394" s="284" t="str">
        <f t="shared" si="113"/>
        <v/>
      </c>
    </row>
    <row r="2395" spans="1:28" s="283" customFormat="1" ht="20.25">
      <c r="A2395" s="235"/>
      <c r="B2395" s="236" t="str">
        <f>IF(LEN(A2395)=0,"",INDEX('Smelter Look-up'!$A:$A,MATCH($A2395,'Smelter Look-up'!$E:$E,0)))</f>
        <v/>
      </c>
      <c r="C2395" s="242" t="str">
        <f>IF(LEN(A2395)=0,"",INDEX('Smelter Look-up'!$C:$C,MATCH($A2395,'Smelter Look-up'!$E:$E,0)))</f>
        <v/>
      </c>
      <c r="D2395" s="236"/>
      <c r="E2395" s="236" t="str">
        <f ca="1">IF(ISERROR($V2395),"",OFFSET('Smelter Look-up'!$D$4,$V2395-4,0)&amp;"")</f>
        <v/>
      </c>
      <c r="F2395" s="236" t="str">
        <f ca="1">IF(ISERROR($V2395),"",OFFSET('Smelter Look-up'!$E$4,$V2395-4,0))</f>
        <v/>
      </c>
      <c r="G2395" s="236" t="str">
        <f ca="1">IF(C2395=$X$4,"Enter smelter details", IF(ISERROR($V2395),"",OFFSET('Smelter Look-up'!$F$4,$V2395-4,0)))</f>
        <v/>
      </c>
      <c r="H2395" s="237" t="str">
        <f ca="1">IF(ISERROR($V2395),"",OFFSET('Smelter Look-up'!$G$4,$V2395-4,0))</f>
        <v/>
      </c>
      <c r="I2395" s="238" t="str">
        <f ca="1">IF(ISERROR($V2395),"",OFFSET('Smelter Look-up'!$H$4,$V2395-4,0))</f>
        <v/>
      </c>
      <c r="J2395" s="238" t="str">
        <f ca="1">IF(ISERROR($V2395),"",OFFSET('Smelter Look-up'!$I$4,$V2395-4,0))</f>
        <v/>
      </c>
      <c r="K2395" s="240"/>
      <c r="L2395" s="240"/>
      <c r="M2395" s="240"/>
      <c r="N2395" s="240"/>
      <c r="O2395" s="240"/>
      <c r="P2395" s="239"/>
      <c r="Q2395" s="241"/>
      <c r="R2395" s="236" t="str">
        <f ca="1">IF(ISERROR($V2395),"",OFFSET('Smelter Look-up'!$C$4,$V2395-4,0)&amp;"")</f>
        <v/>
      </c>
      <c r="S2395" s="250" t="str">
        <f t="shared" ca="1" si="111"/>
        <v/>
      </c>
      <c r="T2395" s="250" t="str">
        <f ca="1">IF(B2395="","",IF(ISERROR(MATCH($J2395,SorP!$B$1:$B$6230,0)),"",INDIRECT("'SorP'!$A$"&amp;MATCH($J2395,SorP!$B$1:$B$6230,0))))</f>
        <v/>
      </c>
      <c r="U2395" s="280"/>
      <c r="V2395" s="281" t="e">
        <f>IF(C2395="",NA(),MATCH($B2395&amp;$C2395,'Smelter Look-up'!$J:$J,0))</f>
        <v>#N/A</v>
      </c>
      <c r="W2395" s="282"/>
      <c r="X2395" s="282">
        <f t="shared" ca="1" si="112"/>
        <v>0</v>
      </c>
      <c r="Y2395" s="282"/>
      <c r="Z2395" s="282"/>
      <c r="AB2395" s="284" t="str">
        <f t="shared" si="113"/>
        <v/>
      </c>
    </row>
    <row r="2396" spans="1:28" s="283" customFormat="1" ht="20.25">
      <c r="A2396" s="235"/>
      <c r="B2396" s="236" t="str">
        <f>IF(LEN(A2396)=0,"",INDEX('Smelter Look-up'!$A:$A,MATCH($A2396,'Smelter Look-up'!$E:$E,0)))</f>
        <v/>
      </c>
      <c r="C2396" s="242" t="str">
        <f>IF(LEN(A2396)=0,"",INDEX('Smelter Look-up'!$C:$C,MATCH($A2396,'Smelter Look-up'!$E:$E,0)))</f>
        <v/>
      </c>
      <c r="D2396" s="236"/>
      <c r="E2396" s="236" t="str">
        <f ca="1">IF(ISERROR($V2396),"",OFFSET('Smelter Look-up'!$D$4,$V2396-4,0)&amp;"")</f>
        <v/>
      </c>
      <c r="F2396" s="236" t="str">
        <f ca="1">IF(ISERROR($V2396),"",OFFSET('Smelter Look-up'!$E$4,$V2396-4,0))</f>
        <v/>
      </c>
      <c r="G2396" s="236" t="str">
        <f ca="1">IF(C2396=$X$4,"Enter smelter details", IF(ISERROR($V2396),"",OFFSET('Smelter Look-up'!$F$4,$V2396-4,0)))</f>
        <v/>
      </c>
      <c r="H2396" s="237" t="str">
        <f ca="1">IF(ISERROR($V2396),"",OFFSET('Smelter Look-up'!$G$4,$V2396-4,0))</f>
        <v/>
      </c>
      <c r="I2396" s="238" t="str">
        <f ca="1">IF(ISERROR($V2396),"",OFFSET('Smelter Look-up'!$H$4,$V2396-4,0))</f>
        <v/>
      </c>
      <c r="J2396" s="238" t="str">
        <f ca="1">IF(ISERROR($V2396),"",OFFSET('Smelter Look-up'!$I$4,$V2396-4,0))</f>
        <v/>
      </c>
      <c r="K2396" s="240"/>
      <c r="L2396" s="240"/>
      <c r="M2396" s="240"/>
      <c r="N2396" s="240"/>
      <c r="O2396" s="240"/>
      <c r="P2396" s="239"/>
      <c r="Q2396" s="241"/>
      <c r="R2396" s="236" t="str">
        <f ca="1">IF(ISERROR($V2396),"",OFFSET('Smelter Look-up'!$C$4,$V2396-4,0)&amp;"")</f>
        <v/>
      </c>
      <c r="S2396" s="250" t="str">
        <f t="shared" ca="1" si="111"/>
        <v/>
      </c>
      <c r="T2396" s="250" t="str">
        <f ca="1">IF(B2396="","",IF(ISERROR(MATCH($J2396,SorP!$B$1:$B$6230,0)),"",INDIRECT("'SorP'!$A$"&amp;MATCH($J2396,SorP!$B$1:$B$6230,0))))</f>
        <v/>
      </c>
      <c r="U2396" s="280"/>
      <c r="V2396" s="281" t="e">
        <f>IF(C2396="",NA(),MATCH($B2396&amp;$C2396,'Smelter Look-up'!$J:$J,0))</f>
        <v>#N/A</v>
      </c>
      <c r="W2396" s="282"/>
      <c r="X2396" s="282">
        <f t="shared" ca="1" si="112"/>
        <v>0</v>
      </c>
      <c r="Y2396" s="282"/>
      <c r="Z2396" s="282"/>
      <c r="AB2396" s="284" t="str">
        <f t="shared" si="113"/>
        <v/>
      </c>
    </row>
    <row r="2397" spans="1:28" s="283" customFormat="1" ht="20.25">
      <c r="A2397" s="235"/>
      <c r="B2397" s="236" t="str">
        <f>IF(LEN(A2397)=0,"",INDEX('Smelter Look-up'!$A:$A,MATCH($A2397,'Smelter Look-up'!$E:$E,0)))</f>
        <v/>
      </c>
      <c r="C2397" s="242" t="str">
        <f>IF(LEN(A2397)=0,"",INDEX('Smelter Look-up'!$C:$C,MATCH($A2397,'Smelter Look-up'!$E:$E,0)))</f>
        <v/>
      </c>
      <c r="D2397" s="236"/>
      <c r="E2397" s="236" t="str">
        <f ca="1">IF(ISERROR($V2397),"",OFFSET('Smelter Look-up'!$D$4,$V2397-4,0)&amp;"")</f>
        <v/>
      </c>
      <c r="F2397" s="236" t="str">
        <f ca="1">IF(ISERROR($V2397),"",OFFSET('Smelter Look-up'!$E$4,$V2397-4,0))</f>
        <v/>
      </c>
      <c r="G2397" s="236" t="str">
        <f ca="1">IF(C2397=$X$4,"Enter smelter details", IF(ISERROR($V2397),"",OFFSET('Smelter Look-up'!$F$4,$V2397-4,0)))</f>
        <v/>
      </c>
      <c r="H2397" s="237" t="str">
        <f ca="1">IF(ISERROR($V2397),"",OFFSET('Smelter Look-up'!$G$4,$V2397-4,0))</f>
        <v/>
      </c>
      <c r="I2397" s="238" t="str">
        <f ca="1">IF(ISERROR($V2397),"",OFFSET('Smelter Look-up'!$H$4,$V2397-4,0))</f>
        <v/>
      </c>
      <c r="J2397" s="238" t="str">
        <f ca="1">IF(ISERROR($V2397),"",OFFSET('Smelter Look-up'!$I$4,$V2397-4,0))</f>
        <v/>
      </c>
      <c r="K2397" s="240"/>
      <c r="L2397" s="240"/>
      <c r="M2397" s="240"/>
      <c r="N2397" s="240"/>
      <c r="O2397" s="240"/>
      <c r="P2397" s="239"/>
      <c r="Q2397" s="241"/>
      <c r="R2397" s="236" t="str">
        <f ca="1">IF(ISERROR($V2397),"",OFFSET('Smelter Look-up'!$C$4,$V2397-4,0)&amp;"")</f>
        <v/>
      </c>
      <c r="S2397" s="250" t="str">
        <f t="shared" ca="1" si="111"/>
        <v/>
      </c>
      <c r="T2397" s="250" t="str">
        <f ca="1">IF(B2397="","",IF(ISERROR(MATCH($J2397,SorP!$B$1:$B$6230,0)),"",INDIRECT("'SorP'!$A$"&amp;MATCH($J2397,SorP!$B$1:$B$6230,0))))</f>
        <v/>
      </c>
      <c r="U2397" s="280"/>
      <c r="V2397" s="281" t="e">
        <f>IF(C2397="",NA(),MATCH($B2397&amp;$C2397,'Smelter Look-up'!$J:$J,0))</f>
        <v>#N/A</v>
      </c>
      <c r="W2397" s="282"/>
      <c r="X2397" s="282">
        <f t="shared" ca="1" si="112"/>
        <v>0</v>
      </c>
      <c r="Y2397" s="282"/>
      <c r="Z2397" s="282"/>
      <c r="AB2397" s="284" t="str">
        <f t="shared" si="113"/>
        <v/>
      </c>
    </row>
    <row r="2398" spans="1:28" s="283" customFormat="1" ht="20.25">
      <c r="A2398" s="235"/>
      <c r="B2398" s="236" t="str">
        <f>IF(LEN(A2398)=0,"",INDEX('Smelter Look-up'!$A:$A,MATCH($A2398,'Smelter Look-up'!$E:$E,0)))</f>
        <v/>
      </c>
      <c r="C2398" s="242" t="str">
        <f>IF(LEN(A2398)=0,"",INDEX('Smelter Look-up'!$C:$C,MATCH($A2398,'Smelter Look-up'!$E:$E,0)))</f>
        <v/>
      </c>
      <c r="D2398" s="236"/>
      <c r="E2398" s="236" t="str">
        <f ca="1">IF(ISERROR($V2398),"",OFFSET('Smelter Look-up'!$D$4,$V2398-4,0)&amp;"")</f>
        <v/>
      </c>
      <c r="F2398" s="236" t="str">
        <f ca="1">IF(ISERROR($V2398),"",OFFSET('Smelter Look-up'!$E$4,$V2398-4,0))</f>
        <v/>
      </c>
      <c r="G2398" s="236" t="str">
        <f ca="1">IF(C2398=$X$4,"Enter smelter details", IF(ISERROR($V2398),"",OFFSET('Smelter Look-up'!$F$4,$V2398-4,0)))</f>
        <v/>
      </c>
      <c r="H2398" s="237" t="str">
        <f ca="1">IF(ISERROR($V2398),"",OFFSET('Smelter Look-up'!$G$4,$V2398-4,0))</f>
        <v/>
      </c>
      <c r="I2398" s="238" t="str">
        <f ca="1">IF(ISERROR($V2398),"",OFFSET('Smelter Look-up'!$H$4,$V2398-4,0))</f>
        <v/>
      </c>
      <c r="J2398" s="238" t="str">
        <f ca="1">IF(ISERROR($V2398),"",OFFSET('Smelter Look-up'!$I$4,$V2398-4,0))</f>
        <v/>
      </c>
      <c r="K2398" s="240"/>
      <c r="L2398" s="240"/>
      <c r="M2398" s="240"/>
      <c r="N2398" s="240"/>
      <c r="O2398" s="240"/>
      <c r="P2398" s="239"/>
      <c r="Q2398" s="241"/>
      <c r="R2398" s="236" t="str">
        <f ca="1">IF(ISERROR($V2398),"",OFFSET('Smelter Look-up'!$C$4,$V2398-4,0)&amp;"")</f>
        <v/>
      </c>
      <c r="S2398" s="250" t="str">
        <f t="shared" ca="1" si="111"/>
        <v/>
      </c>
      <c r="T2398" s="250" t="str">
        <f ca="1">IF(B2398="","",IF(ISERROR(MATCH($J2398,SorP!$B$1:$B$6230,0)),"",INDIRECT("'SorP'!$A$"&amp;MATCH($J2398,SorP!$B$1:$B$6230,0))))</f>
        <v/>
      </c>
      <c r="U2398" s="280"/>
      <c r="V2398" s="281" t="e">
        <f>IF(C2398="",NA(),MATCH($B2398&amp;$C2398,'Smelter Look-up'!$J:$J,0))</f>
        <v>#N/A</v>
      </c>
      <c r="W2398" s="282"/>
      <c r="X2398" s="282">
        <f t="shared" ca="1" si="112"/>
        <v>0</v>
      </c>
      <c r="Y2398" s="282"/>
      <c r="Z2398" s="282"/>
      <c r="AB2398" s="284" t="str">
        <f t="shared" si="113"/>
        <v/>
      </c>
    </row>
    <row r="2399" spans="1:28" s="283" customFormat="1" ht="20.25">
      <c r="A2399" s="235"/>
      <c r="B2399" s="236" t="str">
        <f>IF(LEN(A2399)=0,"",INDEX('Smelter Look-up'!$A:$A,MATCH($A2399,'Smelter Look-up'!$E:$E,0)))</f>
        <v/>
      </c>
      <c r="C2399" s="242" t="str">
        <f>IF(LEN(A2399)=0,"",INDEX('Smelter Look-up'!$C:$C,MATCH($A2399,'Smelter Look-up'!$E:$E,0)))</f>
        <v/>
      </c>
      <c r="D2399" s="236"/>
      <c r="E2399" s="236" t="str">
        <f ca="1">IF(ISERROR($V2399),"",OFFSET('Smelter Look-up'!$D$4,$V2399-4,0)&amp;"")</f>
        <v/>
      </c>
      <c r="F2399" s="236" t="str">
        <f ca="1">IF(ISERROR($V2399),"",OFFSET('Smelter Look-up'!$E$4,$V2399-4,0))</f>
        <v/>
      </c>
      <c r="G2399" s="236" t="str">
        <f ca="1">IF(C2399=$X$4,"Enter smelter details", IF(ISERROR($V2399),"",OFFSET('Smelter Look-up'!$F$4,$V2399-4,0)))</f>
        <v/>
      </c>
      <c r="H2399" s="237" t="str">
        <f ca="1">IF(ISERROR($V2399),"",OFFSET('Smelter Look-up'!$G$4,$V2399-4,0))</f>
        <v/>
      </c>
      <c r="I2399" s="238" t="str">
        <f ca="1">IF(ISERROR($V2399),"",OFFSET('Smelter Look-up'!$H$4,$V2399-4,0))</f>
        <v/>
      </c>
      <c r="J2399" s="238" t="str">
        <f ca="1">IF(ISERROR($V2399),"",OFFSET('Smelter Look-up'!$I$4,$V2399-4,0))</f>
        <v/>
      </c>
      <c r="K2399" s="240"/>
      <c r="L2399" s="240"/>
      <c r="M2399" s="240"/>
      <c r="N2399" s="240"/>
      <c r="O2399" s="240"/>
      <c r="P2399" s="239"/>
      <c r="Q2399" s="241"/>
      <c r="R2399" s="236" t="str">
        <f ca="1">IF(ISERROR($V2399),"",OFFSET('Smelter Look-up'!$C$4,$V2399-4,0)&amp;"")</f>
        <v/>
      </c>
      <c r="S2399" s="250" t="str">
        <f t="shared" ca="1" si="111"/>
        <v/>
      </c>
      <c r="T2399" s="250" t="str">
        <f ca="1">IF(B2399="","",IF(ISERROR(MATCH($J2399,SorP!$B$1:$B$6230,0)),"",INDIRECT("'SorP'!$A$"&amp;MATCH($J2399,SorP!$B$1:$B$6230,0))))</f>
        <v/>
      </c>
      <c r="U2399" s="280"/>
      <c r="V2399" s="281" t="e">
        <f>IF(C2399="",NA(),MATCH($B2399&amp;$C2399,'Smelter Look-up'!$J:$J,0))</f>
        <v>#N/A</v>
      </c>
      <c r="W2399" s="282"/>
      <c r="X2399" s="282">
        <f t="shared" ca="1" si="112"/>
        <v>0</v>
      </c>
      <c r="Y2399" s="282"/>
      <c r="Z2399" s="282"/>
      <c r="AB2399" s="284" t="str">
        <f t="shared" si="113"/>
        <v/>
      </c>
    </row>
    <row r="2400" spans="1:28" s="283" customFormat="1" ht="20.25">
      <c r="A2400" s="235"/>
      <c r="B2400" s="236" t="str">
        <f>IF(LEN(A2400)=0,"",INDEX('Smelter Look-up'!$A:$A,MATCH($A2400,'Smelter Look-up'!$E:$E,0)))</f>
        <v/>
      </c>
      <c r="C2400" s="242" t="str">
        <f>IF(LEN(A2400)=0,"",INDEX('Smelter Look-up'!$C:$C,MATCH($A2400,'Smelter Look-up'!$E:$E,0)))</f>
        <v/>
      </c>
      <c r="D2400" s="236"/>
      <c r="E2400" s="236" t="str">
        <f ca="1">IF(ISERROR($V2400),"",OFFSET('Smelter Look-up'!$D$4,$V2400-4,0)&amp;"")</f>
        <v/>
      </c>
      <c r="F2400" s="236" t="str">
        <f ca="1">IF(ISERROR($V2400),"",OFFSET('Smelter Look-up'!$E$4,$V2400-4,0))</f>
        <v/>
      </c>
      <c r="G2400" s="236" t="str">
        <f ca="1">IF(C2400=$X$4,"Enter smelter details", IF(ISERROR($V2400),"",OFFSET('Smelter Look-up'!$F$4,$V2400-4,0)))</f>
        <v/>
      </c>
      <c r="H2400" s="237" t="str">
        <f ca="1">IF(ISERROR($V2400),"",OFFSET('Smelter Look-up'!$G$4,$V2400-4,0))</f>
        <v/>
      </c>
      <c r="I2400" s="238" t="str">
        <f ca="1">IF(ISERROR($V2400),"",OFFSET('Smelter Look-up'!$H$4,$V2400-4,0))</f>
        <v/>
      </c>
      <c r="J2400" s="238" t="str">
        <f ca="1">IF(ISERROR($V2400),"",OFFSET('Smelter Look-up'!$I$4,$V2400-4,0))</f>
        <v/>
      </c>
      <c r="K2400" s="240"/>
      <c r="L2400" s="240"/>
      <c r="M2400" s="240"/>
      <c r="N2400" s="240"/>
      <c r="O2400" s="240"/>
      <c r="P2400" s="239"/>
      <c r="Q2400" s="241"/>
      <c r="R2400" s="236" t="str">
        <f ca="1">IF(ISERROR($V2400),"",OFFSET('Smelter Look-up'!$C$4,$V2400-4,0)&amp;"")</f>
        <v/>
      </c>
      <c r="S2400" s="250" t="str">
        <f t="shared" ca="1" si="111"/>
        <v/>
      </c>
      <c r="T2400" s="250" t="str">
        <f ca="1">IF(B2400="","",IF(ISERROR(MATCH($J2400,SorP!$B$1:$B$6230,0)),"",INDIRECT("'SorP'!$A$"&amp;MATCH($J2400,SorP!$B$1:$B$6230,0))))</f>
        <v/>
      </c>
      <c r="U2400" s="280"/>
      <c r="V2400" s="281" t="e">
        <f>IF(C2400="",NA(),MATCH($B2400&amp;$C2400,'Smelter Look-up'!$J:$J,0))</f>
        <v>#N/A</v>
      </c>
      <c r="W2400" s="282"/>
      <c r="X2400" s="282">
        <f t="shared" ca="1" si="112"/>
        <v>0</v>
      </c>
      <c r="Y2400" s="282"/>
      <c r="Z2400" s="282"/>
      <c r="AB2400" s="284" t="str">
        <f t="shared" si="113"/>
        <v/>
      </c>
    </row>
    <row r="2401" spans="1:28" s="283" customFormat="1" ht="20.25">
      <c r="A2401" s="235"/>
      <c r="B2401" s="236" t="str">
        <f>IF(LEN(A2401)=0,"",INDEX('Smelter Look-up'!$A:$A,MATCH($A2401,'Smelter Look-up'!$E:$E,0)))</f>
        <v/>
      </c>
      <c r="C2401" s="242" t="str">
        <f>IF(LEN(A2401)=0,"",INDEX('Smelter Look-up'!$C:$C,MATCH($A2401,'Smelter Look-up'!$E:$E,0)))</f>
        <v/>
      </c>
      <c r="D2401" s="236"/>
      <c r="E2401" s="236" t="str">
        <f ca="1">IF(ISERROR($V2401),"",OFFSET('Smelter Look-up'!$D$4,$V2401-4,0)&amp;"")</f>
        <v/>
      </c>
      <c r="F2401" s="236" t="str">
        <f ca="1">IF(ISERROR($V2401),"",OFFSET('Smelter Look-up'!$E$4,$V2401-4,0))</f>
        <v/>
      </c>
      <c r="G2401" s="236" t="str">
        <f ca="1">IF(C2401=$X$4,"Enter smelter details", IF(ISERROR($V2401),"",OFFSET('Smelter Look-up'!$F$4,$V2401-4,0)))</f>
        <v/>
      </c>
      <c r="H2401" s="237" t="str">
        <f ca="1">IF(ISERROR($V2401),"",OFFSET('Smelter Look-up'!$G$4,$V2401-4,0))</f>
        <v/>
      </c>
      <c r="I2401" s="238" t="str">
        <f ca="1">IF(ISERROR($V2401),"",OFFSET('Smelter Look-up'!$H$4,$V2401-4,0))</f>
        <v/>
      </c>
      <c r="J2401" s="238" t="str">
        <f ca="1">IF(ISERROR($V2401),"",OFFSET('Smelter Look-up'!$I$4,$V2401-4,0))</f>
        <v/>
      </c>
      <c r="K2401" s="240"/>
      <c r="L2401" s="240"/>
      <c r="M2401" s="240"/>
      <c r="N2401" s="240"/>
      <c r="O2401" s="240"/>
      <c r="P2401" s="239"/>
      <c r="Q2401" s="241"/>
      <c r="R2401" s="236" t="str">
        <f ca="1">IF(ISERROR($V2401),"",OFFSET('Smelter Look-up'!$C$4,$V2401-4,0)&amp;"")</f>
        <v/>
      </c>
      <c r="S2401" s="250" t="str">
        <f t="shared" ca="1" si="111"/>
        <v/>
      </c>
      <c r="T2401" s="250" t="str">
        <f ca="1">IF(B2401="","",IF(ISERROR(MATCH($J2401,SorP!$B$1:$B$6230,0)),"",INDIRECT("'SorP'!$A$"&amp;MATCH($J2401,SorP!$B$1:$B$6230,0))))</f>
        <v/>
      </c>
      <c r="U2401" s="280"/>
      <c r="V2401" s="281" t="e">
        <f>IF(C2401="",NA(),MATCH($B2401&amp;$C2401,'Smelter Look-up'!$J:$J,0))</f>
        <v>#N/A</v>
      </c>
      <c r="W2401" s="282"/>
      <c r="X2401" s="282">
        <f t="shared" ca="1" si="112"/>
        <v>0</v>
      </c>
      <c r="Y2401" s="282"/>
      <c r="Z2401" s="282"/>
      <c r="AB2401" s="284" t="str">
        <f t="shared" si="113"/>
        <v/>
      </c>
    </row>
    <row r="2402" spans="1:28" s="283" customFormat="1" ht="20.25">
      <c r="A2402" s="235"/>
      <c r="B2402" s="236" t="str">
        <f>IF(LEN(A2402)=0,"",INDEX('Smelter Look-up'!$A:$A,MATCH($A2402,'Smelter Look-up'!$E:$E,0)))</f>
        <v/>
      </c>
      <c r="C2402" s="242" t="str">
        <f>IF(LEN(A2402)=0,"",INDEX('Smelter Look-up'!$C:$C,MATCH($A2402,'Smelter Look-up'!$E:$E,0)))</f>
        <v/>
      </c>
      <c r="D2402" s="236"/>
      <c r="E2402" s="236" t="str">
        <f ca="1">IF(ISERROR($V2402),"",OFFSET('Smelter Look-up'!$D$4,$V2402-4,0)&amp;"")</f>
        <v/>
      </c>
      <c r="F2402" s="236" t="str">
        <f ca="1">IF(ISERROR($V2402),"",OFFSET('Smelter Look-up'!$E$4,$V2402-4,0))</f>
        <v/>
      </c>
      <c r="G2402" s="236" t="str">
        <f ca="1">IF(C2402=$X$4,"Enter smelter details", IF(ISERROR($V2402),"",OFFSET('Smelter Look-up'!$F$4,$V2402-4,0)))</f>
        <v/>
      </c>
      <c r="H2402" s="237" t="str">
        <f ca="1">IF(ISERROR($V2402),"",OFFSET('Smelter Look-up'!$G$4,$V2402-4,0))</f>
        <v/>
      </c>
      <c r="I2402" s="238" t="str">
        <f ca="1">IF(ISERROR($V2402),"",OFFSET('Smelter Look-up'!$H$4,$V2402-4,0))</f>
        <v/>
      </c>
      <c r="J2402" s="238" t="str">
        <f ca="1">IF(ISERROR($V2402),"",OFFSET('Smelter Look-up'!$I$4,$V2402-4,0))</f>
        <v/>
      </c>
      <c r="K2402" s="240"/>
      <c r="L2402" s="240"/>
      <c r="M2402" s="240"/>
      <c r="N2402" s="240"/>
      <c r="O2402" s="240"/>
      <c r="P2402" s="239"/>
      <c r="Q2402" s="241"/>
      <c r="R2402" s="236" t="str">
        <f ca="1">IF(ISERROR($V2402),"",OFFSET('Smelter Look-up'!$C$4,$V2402-4,0)&amp;"")</f>
        <v/>
      </c>
      <c r="S2402" s="250" t="str">
        <f t="shared" ca="1" si="111"/>
        <v/>
      </c>
      <c r="T2402" s="250" t="str">
        <f ca="1">IF(B2402="","",IF(ISERROR(MATCH($J2402,SorP!$B$1:$B$6230,0)),"",INDIRECT("'SorP'!$A$"&amp;MATCH($J2402,SorP!$B$1:$B$6230,0))))</f>
        <v/>
      </c>
      <c r="U2402" s="280"/>
      <c r="V2402" s="281" t="e">
        <f>IF(C2402="",NA(),MATCH($B2402&amp;$C2402,'Smelter Look-up'!$J:$J,0))</f>
        <v>#N/A</v>
      </c>
      <c r="W2402" s="282"/>
      <c r="X2402" s="282">
        <f t="shared" ca="1" si="112"/>
        <v>0</v>
      </c>
      <c r="Y2402" s="282"/>
      <c r="Z2402" s="282"/>
      <c r="AB2402" s="284" t="str">
        <f t="shared" si="113"/>
        <v/>
      </c>
    </row>
    <row r="2403" spans="1:28" s="283" customFormat="1" ht="20.25">
      <c r="A2403" s="235"/>
      <c r="B2403" s="236" t="str">
        <f>IF(LEN(A2403)=0,"",INDEX('Smelter Look-up'!$A:$A,MATCH($A2403,'Smelter Look-up'!$E:$E,0)))</f>
        <v/>
      </c>
      <c r="C2403" s="242" t="str">
        <f>IF(LEN(A2403)=0,"",INDEX('Smelter Look-up'!$C:$C,MATCH($A2403,'Smelter Look-up'!$E:$E,0)))</f>
        <v/>
      </c>
      <c r="D2403" s="236"/>
      <c r="E2403" s="236" t="str">
        <f ca="1">IF(ISERROR($V2403),"",OFFSET('Smelter Look-up'!$D$4,$V2403-4,0)&amp;"")</f>
        <v/>
      </c>
      <c r="F2403" s="236" t="str">
        <f ca="1">IF(ISERROR($V2403),"",OFFSET('Smelter Look-up'!$E$4,$V2403-4,0))</f>
        <v/>
      </c>
      <c r="G2403" s="236" t="str">
        <f ca="1">IF(C2403=$X$4,"Enter smelter details", IF(ISERROR($V2403),"",OFFSET('Smelter Look-up'!$F$4,$V2403-4,0)))</f>
        <v/>
      </c>
      <c r="H2403" s="237" t="str">
        <f ca="1">IF(ISERROR($V2403),"",OFFSET('Smelter Look-up'!$G$4,$V2403-4,0))</f>
        <v/>
      </c>
      <c r="I2403" s="238" t="str">
        <f ca="1">IF(ISERROR($V2403),"",OFFSET('Smelter Look-up'!$H$4,$V2403-4,0))</f>
        <v/>
      </c>
      <c r="J2403" s="238" t="str">
        <f ca="1">IF(ISERROR($V2403),"",OFFSET('Smelter Look-up'!$I$4,$V2403-4,0))</f>
        <v/>
      </c>
      <c r="K2403" s="240"/>
      <c r="L2403" s="240"/>
      <c r="M2403" s="240"/>
      <c r="N2403" s="240"/>
      <c r="O2403" s="240"/>
      <c r="P2403" s="239"/>
      <c r="Q2403" s="241"/>
      <c r="R2403" s="236" t="str">
        <f ca="1">IF(ISERROR($V2403),"",OFFSET('Smelter Look-up'!$C$4,$V2403-4,0)&amp;"")</f>
        <v/>
      </c>
      <c r="S2403" s="250" t="str">
        <f t="shared" ca="1" si="111"/>
        <v/>
      </c>
      <c r="T2403" s="250" t="str">
        <f ca="1">IF(B2403="","",IF(ISERROR(MATCH($J2403,SorP!$B$1:$B$6230,0)),"",INDIRECT("'SorP'!$A$"&amp;MATCH($J2403,SorP!$B$1:$B$6230,0))))</f>
        <v/>
      </c>
      <c r="U2403" s="280"/>
      <c r="V2403" s="281" t="e">
        <f>IF(C2403="",NA(),MATCH($B2403&amp;$C2403,'Smelter Look-up'!$J:$J,0))</f>
        <v>#N/A</v>
      </c>
      <c r="W2403" s="282"/>
      <c r="X2403" s="282">
        <f t="shared" ca="1" si="112"/>
        <v>0</v>
      </c>
      <c r="Y2403" s="282"/>
      <c r="Z2403" s="282"/>
      <c r="AB2403" s="284" t="str">
        <f t="shared" si="113"/>
        <v/>
      </c>
    </row>
    <row r="2404" spans="1:28" s="283" customFormat="1" ht="20.25">
      <c r="A2404" s="235"/>
      <c r="B2404" s="236" t="str">
        <f>IF(LEN(A2404)=0,"",INDEX('Smelter Look-up'!$A:$A,MATCH($A2404,'Smelter Look-up'!$E:$E,0)))</f>
        <v/>
      </c>
      <c r="C2404" s="242" t="str">
        <f>IF(LEN(A2404)=0,"",INDEX('Smelter Look-up'!$C:$C,MATCH($A2404,'Smelter Look-up'!$E:$E,0)))</f>
        <v/>
      </c>
      <c r="D2404" s="236"/>
      <c r="E2404" s="236" t="str">
        <f ca="1">IF(ISERROR($V2404),"",OFFSET('Smelter Look-up'!$D$4,$V2404-4,0)&amp;"")</f>
        <v/>
      </c>
      <c r="F2404" s="236" t="str">
        <f ca="1">IF(ISERROR($V2404),"",OFFSET('Smelter Look-up'!$E$4,$V2404-4,0))</f>
        <v/>
      </c>
      <c r="G2404" s="236" t="str">
        <f ca="1">IF(C2404=$X$4,"Enter smelter details", IF(ISERROR($V2404),"",OFFSET('Smelter Look-up'!$F$4,$V2404-4,0)))</f>
        <v/>
      </c>
      <c r="H2404" s="237" t="str">
        <f ca="1">IF(ISERROR($V2404),"",OFFSET('Smelter Look-up'!$G$4,$V2404-4,0))</f>
        <v/>
      </c>
      <c r="I2404" s="238" t="str">
        <f ca="1">IF(ISERROR($V2404),"",OFFSET('Smelter Look-up'!$H$4,$V2404-4,0))</f>
        <v/>
      </c>
      <c r="J2404" s="238" t="str">
        <f ca="1">IF(ISERROR($V2404),"",OFFSET('Smelter Look-up'!$I$4,$V2404-4,0))</f>
        <v/>
      </c>
      <c r="K2404" s="240"/>
      <c r="L2404" s="240"/>
      <c r="M2404" s="240"/>
      <c r="N2404" s="240"/>
      <c r="O2404" s="240"/>
      <c r="P2404" s="239"/>
      <c r="Q2404" s="241"/>
      <c r="R2404" s="236" t="str">
        <f ca="1">IF(ISERROR($V2404),"",OFFSET('Smelter Look-up'!$C$4,$V2404-4,0)&amp;"")</f>
        <v/>
      </c>
      <c r="S2404" s="250" t="str">
        <f t="shared" ca="1" si="111"/>
        <v/>
      </c>
      <c r="T2404" s="250" t="str">
        <f ca="1">IF(B2404="","",IF(ISERROR(MATCH($J2404,SorP!$B$1:$B$6230,0)),"",INDIRECT("'SorP'!$A$"&amp;MATCH($J2404,SorP!$B$1:$B$6230,0))))</f>
        <v/>
      </c>
      <c r="U2404" s="280"/>
      <c r="V2404" s="281" t="e">
        <f>IF(C2404="",NA(),MATCH($B2404&amp;$C2404,'Smelter Look-up'!$J:$J,0))</f>
        <v>#N/A</v>
      </c>
      <c r="W2404" s="282"/>
      <c r="X2404" s="282">
        <f t="shared" ca="1" si="112"/>
        <v>0</v>
      </c>
      <c r="Y2404" s="282"/>
      <c r="Z2404" s="282"/>
      <c r="AB2404" s="284" t="str">
        <f t="shared" si="113"/>
        <v/>
      </c>
    </row>
    <row r="2405" spans="1:28" s="283" customFormat="1" ht="20.25">
      <c r="A2405" s="235"/>
      <c r="B2405" s="236" t="str">
        <f>IF(LEN(A2405)=0,"",INDEX('Smelter Look-up'!$A:$A,MATCH($A2405,'Smelter Look-up'!$E:$E,0)))</f>
        <v/>
      </c>
      <c r="C2405" s="242" t="str">
        <f>IF(LEN(A2405)=0,"",INDEX('Smelter Look-up'!$C:$C,MATCH($A2405,'Smelter Look-up'!$E:$E,0)))</f>
        <v/>
      </c>
      <c r="D2405" s="236"/>
      <c r="E2405" s="236" t="str">
        <f ca="1">IF(ISERROR($V2405),"",OFFSET('Smelter Look-up'!$D$4,$V2405-4,0)&amp;"")</f>
        <v/>
      </c>
      <c r="F2405" s="236" t="str">
        <f ca="1">IF(ISERROR($V2405),"",OFFSET('Smelter Look-up'!$E$4,$V2405-4,0))</f>
        <v/>
      </c>
      <c r="G2405" s="236" t="str">
        <f ca="1">IF(C2405=$X$4,"Enter smelter details", IF(ISERROR($V2405),"",OFFSET('Smelter Look-up'!$F$4,$V2405-4,0)))</f>
        <v/>
      </c>
      <c r="H2405" s="237" t="str">
        <f ca="1">IF(ISERROR($V2405),"",OFFSET('Smelter Look-up'!$G$4,$V2405-4,0))</f>
        <v/>
      </c>
      <c r="I2405" s="238" t="str">
        <f ca="1">IF(ISERROR($V2405),"",OFFSET('Smelter Look-up'!$H$4,$V2405-4,0))</f>
        <v/>
      </c>
      <c r="J2405" s="238" t="str">
        <f ca="1">IF(ISERROR($V2405),"",OFFSET('Smelter Look-up'!$I$4,$V2405-4,0))</f>
        <v/>
      </c>
      <c r="K2405" s="240"/>
      <c r="L2405" s="240"/>
      <c r="M2405" s="240"/>
      <c r="N2405" s="240"/>
      <c r="O2405" s="240"/>
      <c r="P2405" s="239"/>
      <c r="Q2405" s="241"/>
      <c r="R2405" s="236" t="str">
        <f ca="1">IF(ISERROR($V2405),"",OFFSET('Smelter Look-up'!$C$4,$V2405-4,0)&amp;"")</f>
        <v/>
      </c>
      <c r="S2405" s="250" t="str">
        <f t="shared" ca="1" si="111"/>
        <v/>
      </c>
      <c r="T2405" s="250" t="str">
        <f ca="1">IF(B2405="","",IF(ISERROR(MATCH($J2405,SorP!$B$1:$B$6230,0)),"",INDIRECT("'SorP'!$A$"&amp;MATCH($J2405,SorP!$B$1:$B$6230,0))))</f>
        <v/>
      </c>
      <c r="U2405" s="280"/>
      <c r="V2405" s="281" t="e">
        <f>IF(C2405="",NA(),MATCH($B2405&amp;$C2405,'Smelter Look-up'!$J:$J,0))</f>
        <v>#N/A</v>
      </c>
      <c r="W2405" s="282"/>
      <c r="X2405" s="282">
        <f t="shared" ca="1" si="112"/>
        <v>0</v>
      </c>
      <c r="Y2405" s="282"/>
      <c r="Z2405" s="282"/>
      <c r="AB2405" s="284" t="str">
        <f t="shared" si="113"/>
        <v/>
      </c>
    </row>
    <row r="2406" spans="1:28" s="283" customFormat="1" ht="20.25">
      <c r="A2406" s="235"/>
      <c r="B2406" s="236" t="str">
        <f>IF(LEN(A2406)=0,"",INDEX('Smelter Look-up'!$A:$A,MATCH($A2406,'Smelter Look-up'!$E:$E,0)))</f>
        <v/>
      </c>
      <c r="C2406" s="242" t="str">
        <f>IF(LEN(A2406)=0,"",INDEX('Smelter Look-up'!$C:$C,MATCH($A2406,'Smelter Look-up'!$E:$E,0)))</f>
        <v/>
      </c>
      <c r="D2406" s="236"/>
      <c r="E2406" s="236" t="str">
        <f ca="1">IF(ISERROR($V2406),"",OFFSET('Smelter Look-up'!$D$4,$V2406-4,0)&amp;"")</f>
        <v/>
      </c>
      <c r="F2406" s="236" t="str">
        <f ca="1">IF(ISERROR($V2406),"",OFFSET('Smelter Look-up'!$E$4,$V2406-4,0))</f>
        <v/>
      </c>
      <c r="G2406" s="236" t="str">
        <f ca="1">IF(C2406=$X$4,"Enter smelter details", IF(ISERROR($V2406),"",OFFSET('Smelter Look-up'!$F$4,$V2406-4,0)))</f>
        <v/>
      </c>
      <c r="H2406" s="237" t="str">
        <f ca="1">IF(ISERROR($V2406),"",OFFSET('Smelter Look-up'!$G$4,$V2406-4,0))</f>
        <v/>
      </c>
      <c r="I2406" s="238" t="str">
        <f ca="1">IF(ISERROR($V2406),"",OFFSET('Smelter Look-up'!$H$4,$V2406-4,0))</f>
        <v/>
      </c>
      <c r="J2406" s="238" t="str">
        <f ca="1">IF(ISERROR($V2406),"",OFFSET('Smelter Look-up'!$I$4,$V2406-4,0))</f>
        <v/>
      </c>
      <c r="K2406" s="240"/>
      <c r="L2406" s="240"/>
      <c r="M2406" s="240"/>
      <c r="N2406" s="240"/>
      <c r="O2406" s="240"/>
      <c r="P2406" s="239"/>
      <c r="Q2406" s="241"/>
      <c r="R2406" s="236" t="str">
        <f ca="1">IF(ISERROR($V2406),"",OFFSET('Smelter Look-up'!$C$4,$V2406-4,0)&amp;"")</f>
        <v/>
      </c>
      <c r="S2406" s="250" t="str">
        <f t="shared" ca="1" si="111"/>
        <v/>
      </c>
      <c r="T2406" s="250" t="str">
        <f ca="1">IF(B2406="","",IF(ISERROR(MATCH($J2406,SorP!$B$1:$B$6230,0)),"",INDIRECT("'SorP'!$A$"&amp;MATCH($J2406,SorP!$B$1:$B$6230,0))))</f>
        <v/>
      </c>
      <c r="U2406" s="280"/>
      <c r="V2406" s="281" t="e">
        <f>IF(C2406="",NA(),MATCH($B2406&amp;$C2406,'Smelter Look-up'!$J:$J,0))</f>
        <v>#N/A</v>
      </c>
      <c r="W2406" s="282"/>
      <c r="X2406" s="282">
        <f t="shared" ca="1" si="112"/>
        <v>0</v>
      </c>
      <c r="Y2406" s="282"/>
      <c r="Z2406" s="282"/>
      <c r="AB2406" s="284" t="str">
        <f t="shared" si="113"/>
        <v/>
      </c>
    </row>
    <row r="2407" spans="1:28" s="283" customFormat="1" ht="20.25">
      <c r="A2407" s="235"/>
      <c r="B2407" s="236" t="str">
        <f>IF(LEN(A2407)=0,"",INDEX('Smelter Look-up'!$A:$A,MATCH($A2407,'Smelter Look-up'!$E:$E,0)))</f>
        <v/>
      </c>
      <c r="C2407" s="242" t="str">
        <f>IF(LEN(A2407)=0,"",INDEX('Smelter Look-up'!$C:$C,MATCH($A2407,'Smelter Look-up'!$E:$E,0)))</f>
        <v/>
      </c>
      <c r="D2407" s="236"/>
      <c r="E2407" s="236" t="str">
        <f ca="1">IF(ISERROR($V2407),"",OFFSET('Smelter Look-up'!$D$4,$V2407-4,0)&amp;"")</f>
        <v/>
      </c>
      <c r="F2407" s="236" t="str">
        <f ca="1">IF(ISERROR($V2407),"",OFFSET('Smelter Look-up'!$E$4,$V2407-4,0))</f>
        <v/>
      </c>
      <c r="G2407" s="236" t="str">
        <f ca="1">IF(C2407=$X$4,"Enter smelter details", IF(ISERROR($V2407),"",OFFSET('Smelter Look-up'!$F$4,$V2407-4,0)))</f>
        <v/>
      </c>
      <c r="H2407" s="237" t="str">
        <f ca="1">IF(ISERROR($V2407),"",OFFSET('Smelter Look-up'!$G$4,$V2407-4,0))</f>
        <v/>
      </c>
      <c r="I2407" s="238" t="str">
        <f ca="1">IF(ISERROR($V2407),"",OFFSET('Smelter Look-up'!$H$4,$V2407-4,0))</f>
        <v/>
      </c>
      <c r="J2407" s="238" t="str">
        <f ca="1">IF(ISERROR($V2407),"",OFFSET('Smelter Look-up'!$I$4,$V2407-4,0))</f>
        <v/>
      </c>
      <c r="K2407" s="240"/>
      <c r="L2407" s="240"/>
      <c r="M2407" s="240"/>
      <c r="N2407" s="240"/>
      <c r="O2407" s="240"/>
      <c r="P2407" s="239"/>
      <c r="Q2407" s="241"/>
      <c r="R2407" s="236" t="str">
        <f ca="1">IF(ISERROR($V2407),"",OFFSET('Smelter Look-up'!$C$4,$V2407-4,0)&amp;"")</f>
        <v/>
      </c>
      <c r="S2407" s="250" t="str">
        <f t="shared" ca="1" si="111"/>
        <v/>
      </c>
      <c r="T2407" s="250" t="str">
        <f ca="1">IF(B2407="","",IF(ISERROR(MATCH($J2407,SorP!$B$1:$B$6230,0)),"",INDIRECT("'SorP'!$A$"&amp;MATCH($J2407,SorP!$B$1:$B$6230,0))))</f>
        <v/>
      </c>
      <c r="U2407" s="280"/>
      <c r="V2407" s="281" t="e">
        <f>IF(C2407="",NA(),MATCH($B2407&amp;$C2407,'Smelter Look-up'!$J:$J,0))</f>
        <v>#N/A</v>
      </c>
      <c r="W2407" s="282"/>
      <c r="X2407" s="282">
        <f t="shared" ca="1" si="112"/>
        <v>0</v>
      </c>
      <c r="Y2407" s="282"/>
      <c r="Z2407" s="282"/>
      <c r="AB2407" s="284" t="str">
        <f t="shared" si="113"/>
        <v/>
      </c>
    </row>
    <row r="2408" spans="1:28" s="283" customFormat="1" ht="20.25">
      <c r="A2408" s="235"/>
      <c r="B2408" s="236" t="str">
        <f>IF(LEN(A2408)=0,"",INDEX('Smelter Look-up'!$A:$A,MATCH($A2408,'Smelter Look-up'!$E:$E,0)))</f>
        <v/>
      </c>
      <c r="C2408" s="242" t="str">
        <f>IF(LEN(A2408)=0,"",INDEX('Smelter Look-up'!$C:$C,MATCH($A2408,'Smelter Look-up'!$E:$E,0)))</f>
        <v/>
      </c>
      <c r="D2408" s="236"/>
      <c r="E2408" s="236" t="str">
        <f ca="1">IF(ISERROR($V2408),"",OFFSET('Smelter Look-up'!$D$4,$V2408-4,0)&amp;"")</f>
        <v/>
      </c>
      <c r="F2408" s="236" t="str">
        <f ca="1">IF(ISERROR($V2408),"",OFFSET('Smelter Look-up'!$E$4,$V2408-4,0))</f>
        <v/>
      </c>
      <c r="G2408" s="236" t="str">
        <f ca="1">IF(C2408=$X$4,"Enter smelter details", IF(ISERROR($V2408),"",OFFSET('Smelter Look-up'!$F$4,$V2408-4,0)))</f>
        <v/>
      </c>
      <c r="H2408" s="237" t="str">
        <f ca="1">IF(ISERROR($V2408),"",OFFSET('Smelter Look-up'!$G$4,$V2408-4,0))</f>
        <v/>
      </c>
      <c r="I2408" s="238" t="str">
        <f ca="1">IF(ISERROR($V2408),"",OFFSET('Smelter Look-up'!$H$4,$V2408-4,0))</f>
        <v/>
      </c>
      <c r="J2408" s="238" t="str">
        <f ca="1">IF(ISERROR($V2408),"",OFFSET('Smelter Look-up'!$I$4,$V2408-4,0))</f>
        <v/>
      </c>
      <c r="K2408" s="240"/>
      <c r="L2408" s="240"/>
      <c r="M2408" s="240"/>
      <c r="N2408" s="240"/>
      <c r="O2408" s="240"/>
      <c r="P2408" s="239"/>
      <c r="Q2408" s="241"/>
      <c r="R2408" s="236" t="str">
        <f ca="1">IF(ISERROR($V2408),"",OFFSET('Smelter Look-up'!$C$4,$V2408-4,0)&amp;"")</f>
        <v/>
      </c>
      <c r="S2408" s="250" t="str">
        <f t="shared" ca="1" si="111"/>
        <v/>
      </c>
      <c r="T2408" s="250" t="str">
        <f ca="1">IF(B2408="","",IF(ISERROR(MATCH($J2408,SorP!$B$1:$B$6230,0)),"",INDIRECT("'SorP'!$A$"&amp;MATCH($J2408,SorP!$B$1:$B$6230,0))))</f>
        <v/>
      </c>
      <c r="U2408" s="280"/>
      <c r="V2408" s="281" t="e">
        <f>IF(C2408="",NA(),MATCH($B2408&amp;$C2408,'Smelter Look-up'!$J:$J,0))</f>
        <v>#N/A</v>
      </c>
      <c r="W2408" s="282"/>
      <c r="X2408" s="282">
        <f t="shared" ca="1" si="112"/>
        <v>0</v>
      </c>
      <c r="Y2408" s="282"/>
      <c r="Z2408" s="282"/>
      <c r="AB2408" s="284" t="str">
        <f t="shared" si="113"/>
        <v/>
      </c>
    </row>
    <row r="2409" spans="1:28" s="283" customFormat="1" ht="20.25">
      <c r="A2409" s="235"/>
      <c r="B2409" s="236" t="str">
        <f>IF(LEN(A2409)=0,"",INDEX('Smelter Look-up'!$A:$A,MATCH($A2409,'Smelter Look-up'!$E:$E,0)))</f>
        <v/>
      </c>
      <c r="C2409" s="242" t="str">
        <f>IF(LEN(A2409)=0,"",INDEX('Smelter Look-up'!$C:$C,MATCH($A2409,'Smelter Look-up'!$E:$E,0)))</f>
        <v/>
      </c>
      <c r="D2409" s="236"/>
      <c r="E2409" s="236" t="str">
        <f ca="1">IF(ISERROR($V2409),"",OFFSET('Smelter Look-up'!$D$4,$V2409-4,0)&amp;"")</f>
        <v/>
      </c>
      <c r="F2409" s="236" t="str">
        <f ca="1">IF(ISERROR($V2409),"",OFFSET('Smelter Look-up'!$E$4,$V2409-4,0))</f>
        <v/>
      </c>
      <c r="G2409" s="236" t="str">
        <f ca="1">IF(C2409=$X$4,"Enter smelter details", IF(ISERROR($V2409),"",OFFSET('Smelter Look-up'!$F$4,$V2409-4,0)))</f>
        <v/>
      </c>
      <c r="H2409" s="237" t="str">
        <f ca="1">IF(ISERROR($V2409),"",OFFSET('Smelter Look-up'!$G$4,$V2409-4,0))</f>
        <v/>
      </c>
      <c r="I2409" s="238" t="str">
        <f ca="1">IF(ISERROR($V2409),"",OFFSET('Smelter Look-up'!$H$4,$V2409-4,0))</f>
        <v/>
      </c>
      <c r="J2409" s="238" t="str">
        <f ca="1">IF(ISERROR($V2409),"",OFFSET('Smelter Look-up'!$I$4,$V2409-4,0))</f>
        <v/>
      </c>
      <c r="K2409" s="240"/>
      <c r="L2409" s="240"/>
      <c r="M2409" s="240"/>
      <c r="N2409" s="240"/>
      <c r="O2409" s="240"/>
      <c r="P2409" s="239"/>
      <c r="Q2409" s="241"/>
      <c r="R2409" s="236" t="str">
        <f ca="1">IF(ISERROR($V2409),"",OFFSET('Smelter Look-up'!$C$4,$V2409-4,0)&amp;"")</f>
        <v/>
      </c>
      <c r="S2409" s="250" t="str">
        <f t="shared" ca="1" si="111"/>
        <v/>
      </c>
      <c r="T2409" s="250" t="str">
        <f ca="1">IF(B2409="","",IF(ISERROR(MATCH($J2409,SorP!$B$1:$B$6230,0)),"",INDIRECT("'SorP'!$A$"&amp;MATCH($J2409,SorP!$B$1:$B$6230,0))))</f>
        <v/>
      </c>
      <c r="U2409" s="280"/>
      <c r="V2409" s="281" t="e">
        <f>IF(C2409="",NA(),MATCH($B2409&amp;$C2409,'Smelter Look-up'!$J:$J,0))</f>
        <v>#N/A</v>
      </c>
      <c r="W2409" s="282"/>
      <c r="X2409" s="282">
        <f t="shared" ca="1" si="112"/>
        <v>0</v>
      </c>
      <c r="Y2409" s="282"/>
      <c r="Z2409" s="282"/>
      <c r="AB2409" s="284" t="str">
        <f t="shared" si="113"/>
        <v/>
      </c>
    </row>
    <row r="2410" spans="1:28" s="283" customFormat="1" ht="20.25">
      <c r="A2410" s="235"/>
      <c r="B2410" s="236" t="str">
        <f>IF(LEN(A2410)=0,"",INDEX('Smelter Look-up'!$A:$A,MATCH($A2410,'Smelter Look-up'!$E:$E,0)))</f>
        <v/>
      </c>
      <c r="C2410" s="242" t="str">
        <f>IF(LEN(A2410)=0,"",INDEX('Smelter Look-up'!$C:$C,MATCH($A2410,'Smelter Look-up'!$E:$E,0)))</f>
        <v/>
      </c>
      <c r="D2410" s="236"/>
      <c r="E2410" s="236" t="str">
        <f ca="1">IF(ISERROR($V2410),"",OFFSET('Smelter Look-up'!$D$4,$V2410-4,0)&amp;"")</f>
        <v/>
      </c>
      <c r="F2410" s="236" t="str">
        <f ca="1">IF(ISERROR($V2410),"",OFFSET('Smelter Look-up'!$E$4,$V2410-4,0))</f>
        <v/>
      </c>
      <c r="G2410" s="236" t="str">
        <f ca="1">IF(C2410=$X$4,"Enter smelter details", IF(ISERROR($V2410),"",OFFSET('Smelter Look-up'!$F$4,$V2410-4,0)))</f>
        <v/>
      </c>
      <c r="H2410" s="237" t="str">
        <f ca="1">IF(ISERROR($V2410),"",OFFSET('Smelter Look-up'!$G$4,$V2410-4,0))</f>
        <v/>
      </c>
      <c r="I2410" s="238" t="str">
        <f ca="1">IF(ISERROR($V2410),"",OFFSET('Smelter Look-up'!$H$4,$V2410-4,0))</f>
        <v/>
      </c>
      <c r="J2410" s="238" t="str">
        <f ca="1">IF(ISERROR($V2410),"",OFFSET('Smelter Look-up'!$I$4,$V2410-4,0))</f>
        <v/>
      </c>
      <c r="K2410" s="240"/>
      <c r="L2410" s="240"/>
      <c r="M2410" s="240"/>
      <c r="N2410" s="240"/>
      <c r="O2410" s="240"/>
      <c r="P2410" s="239"/>
      <c r="Q2410" s="241"/>
      <c r="R2410" s="236" t="str">
        <f ca="1">IF(ISERROR($V2410),"",OFFSET('Smelter Look-up'!$C$4,$V2410-4,0)&amp;"")</f>
        <v/>
      </c>
      <c r="S2410" s="250" t="str">
        <f t="shared" ca="1" si="111"/>
        <v/>
      </c>
      <c r="T2410" s="250" t="str">
        <f ca="1">IF(B2410="","",IF(ISERROR(MATCH($J2410,SorP!$B$1:$B$6230,0)),"",INDIRECT("'SorP'!$A$"&amp;MATCH($J2410,SorP!$B$1:$B$6230,0))))</f>
        <v/>
      </c>
      <c r="U2410" s="280"/>
      <c r="V2410" s="281" t="e">
        <f>IF(C2410="",NA(),MATCH($B2410&amp;$C2410,'Smelter Look-up'!$J:$J,0))</f>
        <v>#N/A</v>
      </c>
      <c r="W2410" s="282"/>
      <c r="X2410" s="282">
        <f t="shared" ca="1" si="112"/>
        <v>0</v>
      </c>
      <c r="Y2410" s="282"/>
      <c r="Z2410" s="282"/>
      <c r="AB2410" s="284" t="str">
        <f t="shared" si="113"/>
        <v/>
      </c>
    </row>
    <row r="2411" spans="1:28" s="283" customFormat="1" ht="20.25">
      <c r="A2411" s="235"/>
      <c r="B2411" s="236" t="str">
        <f>IF(LEN(A2411)=0,"",INDEX('Smelter Look-up'!$A:$A,MATCH($A2411,'Smelter Look-up'!$E:$E,0)))</f>
        <v/>
      </c>
      <c r="C2411" s="242" t="str">
        <f>IF(LEN(A2411)=0,"",INDEX('Smelter Look-up'!$C:$C,MATCH($A2411,'Smelter Look-up'!$E:$E,0)))</f>
        <v/>
      </c>
      <c r="D2411" s="236"/>
      <c r="E2411" s="236" t="str">
        <f ca="1">IF(ISERROR($V2411),"",OFFSET('Smelter Look-up'!$D$4,$V2411-4,0)&amp;"")</f>
        <v/>
      </c>
      <c r="F2411" s="236" t="str">
        <f ca="1">IF(ISERROR($V2411),"",OFFSET('Smelter Look-up'!$E$4,$V2411-4,0))</f>
        <v/>
      </c>
      <c r="G2411" s="236" t="str">
        <f ca="1">IF(C2411=$X$4,"Enter smelter details", IF(ISERROR($V2411),"",OFFSET('Smelter Look-up'!$F$4,$V2411-4,0)))</f>
        <v/>
      </c>
      <c r="H2411" s="237" t="str">
        <f ca="1">IF(ISERROR($V2411),"",OFFSET('Smelter Look-up'!$G$4,$V2411-4,0))</f>
        <v/>
      </c>
      <c r="I2411" s="238" t="str">
        <f ca="1">IF(ISERROR($V2411),"",OFFSET('Smelter Look-up'!$H$4,$V2411-4,0))</f>
        <v/>
      </c>
      <c r="J2411" s="238" t="str">
        <f ca="1">IF(ISERROR($V2411),"",OFFSET('Smelter Look-up'!$I$4,$V2411-4,0))</f>
        <v/>
      </c>
      <c r="K2411" s="240"/>
      <c r="L2411" s="240"/>
      <c r="M2411" s="240"/>
      <c r="N2411" s="240"/>
      <c r="O2411" s="240"/>
      <c r="P2411" s="239"/>
      <c r="Q2411" s="241"/>
      <c r="R2411" s="236" t="str">
        <f ca="1">IF(ISERROR($V2411),"",OFFSET('Smelter Look-up'!$C$4,$V2411-4,0)&amp;"")</f>
        <v/>
      </c>
      <c r="S2411" s="250" t="str">
        <f t="shared" ca="1" si="111"/>
        <v/>
      </c>
      <c r="T2411" s="250" t="str">
        <f ca="1">IF(B2411="","",IF(ISERROR(MATCH($J2411,SorP!$B$1:$B$6230,0)),"",INDIRECT("'SorP'!$A$"&amp;MATCH($J2411,SorP!$B$1:$B$6230,0))))</f>
        <v/>
      </c>
      <c r="U2411" s="280"/>
      <c r="V2411" s="281" t="e">
        <f>IF(C2411="",NA(),MATCH($B2411&amp;$C2411,'Smelter Look-up'!$J:$J,0))</f>
        <v>#N/A</v>
      </c>
      <c r="W2411" s="282"/>
      <c r="X2411" s="282">
        <f t="shared" ca="1" si="112"/>
        <v>0</v>
      </c>
      <c r="Y2411" s="282"/>
      <c r="Z2411" s="282"/>
      <c r="AB2411" s="284" t="str">
        <f t="shared" si="113"/>
        <v/>
      </c>
    </row>
    <row r="2412" spans="1:28" s="283" customFormat="1" ht="20.25">
      <c r="A2412" s="235"/>
      <c r="B2412" s="236" t="str">
        <f>IF(LEN(A2412)=0,"",INDEX('Smelter Look-up'!$A:$A,MATCH($A2412,'Smelter Look-up'!$E:$E,0)))</f>
        <v/>
      </c>
      <c r="C2412" s="242" t="str">
        <f>IF(LEN(A2412)=0,"",INDEX('Smelter Look-up'!$C:$C,MATCH($A2412,'Smelter Look-up'!$E:$E,0)))</f>
        <v/>
      </c>
      <c r="D2412" s="236"/>
      <c r="E2412" s="236" t="str">
        <f ca="1">IF(ISERROR($V2412),"",OFFSET('Smelter Look-up'!$D$4,$V2412-4,0)&amp;"")</f>
        <v/>
      </c>
      <c r="F2412" s="236" t="str">
        <f ca="1">IF(ISERROR($V2412),"",OFFSET('Smelter Look-up'!$E$4,$V2412-4,0))</f>
        <v/>
      </c>
      <c r="G2412" s="236" t="str">
        <f ca="1">IF(C2412=$X$4,"Enter smelter details", IF(ISERROR($V2412),"",OFFSET('Smelter Look-up'!$F$4,$V2412-4,0)))</f>
        <v/>
      </c>
      <c r="H2412" s="237" t="str">
        <f ca="1">IF(ISERROR($V2412),"",OFFSET('Smelter Look-up'!$G$4,$V2412-4,0))</f>
        <v/>
      </c>
      <c r="I2412" s="238" t="str">
        <f ca="1">IF(ISERROR($V2412),"",OFFSET('Smelter Look-up'!$H$4,$V2412-4,0))</f>
        <v/>
      </c>
      <c r="J2412" s="238" t="str">
        <f ca="1">IF(ISERROR($V2412),"",OFFSET('Smelter Look-up'!$I$4,$V2412-4,0))</f>
        <v/>
      </c>
      <c r="K2412" s="240"/>
      <c r="L2412" s="240"/>
      <c r="M2412" s="240"/>
      <c r="N2412" s="240"/>
      <c r="O2412" s="240"/>
      <c r="P2412" s="239"/>
      <c r="Q2412" s="241"/>
      <c r="R2412" s="236" t="str">
        <f ca="1">IF(ISERROR($V2412),"",OFFSET('Smelter Look-up'!$C$4,$V2412-4,0)&amp;"")</f>
        <v/>
      </c>
      <c r="S2412" s="250" t="str">
        <f t="shared" ca="1" si="111"/>
        <v/>
      </c>
      <c r="T2412" s="250" t="str">
        <f ca="1">IF(B2412="","",IF(ISERROR(MATCH($J2412,SorP!$B$1:$B$6230,0)),"",INDIRECT("'SorP'!$A$"&amp;MATCH($J2412,SorP!$B$1:$B$6230,0))))</f>
        <v/>
      </c>
      <c r="U2412" s="280"/>
      <c r="V2412" s="281" t="e">
        <f>IF(C2412="",NA(),MATCH($B2412&amp;$C2412,'Smelter Look-up'!$J:$J,0))</f>
        <v>#N/A</v>
      </c>
      <c r="W2412" s="282"/>
      <c r="X2412" s="282">
        <f t="shared" ca="1" si="112"/>
        <v>0</v>
      </c>
      <c r="Y2412" s="282"/>
      <c r="Z2412" s="282"/>
      <c r="AB2412" s="284" t="str">
        <f t="shared" si="113"/>
        <v/>
      </c>
    </row>
    <row r="2413" spans="1:28" s="283" customFormat="1" ht="20.25">
      <c r="A2413" s="235"/>
      <c r="B2413" s="236" t="str">
        <f>IF(LEN(A2413)=0,"",INDEX('Smelter Look-up'!$A:$A,MATCH($A2413,'Smelter Look-up'!$E:$E,0)))</f>
        <v/>
      </c>
      <c r="C2413" s="242" t="str">
        <f>IF(LEN(A2413)=0,"",INDEX('Smelter Look-up'!$C:$C,MATCH($A2413,'Smelter Look-up'!$E:$E,0)))</f>
        <v/>
      </c>
      <c r="D2413" s="236"/>
      <c r="E2413" s="236" t="str">
        <f ca="1">IF(ISERROR($V2413),"",OFFSET('Smelter Look-up'!$D$4,$V2413-4,0)&amp;"")</f>
        <v/>
      </c>
      <c r="F2413" s="236" t="str">
        <f ca="1">IF(ISERROR($V2413),"",OFFSET('Smelter Look-up'!$E$4,$V2413-4,0))</f>
        <v/>
      </c>
      <c r="G2413" s="236" t="str">
        <f ca="1">IF(C2413=$X$4,"Enter smelter details", IF(ISERROR($V2413),"",OFFSET('Smelter Look-up'!$F$4,$V2413-4,0)))</f>
        <v/>
      </c>
      <c r="H2413" s="237" t="str">
        <f ca="1">IF(ISERROR($V2413),"",OFFSET('Smelter Look-up'!$G$4,$V2413-4,0))</f>
        <v/>
      </c>
      <c r="I2413" s="238" t="str">
        <f ca="1">IF(ISERROR($V2413),"",OFFSET('Smelter Look-up'!$H$4,$V2413-4,0))</f>
        <v/>
      </c>
      <c r="J2413" s="238" t="str">
        <f ca="1">IF(ISERROR($V2413),"",OFFSET('Smelter Look-up'!$I$4,$V2413-4,0))</f>
        <v/>
      </c>
      <c r="K2413" s="240"/>
      <c r="L2413" s="240"/>
      <c r="M2413" s="240"/>
      <c r="N2413" s="240"/>
      <c r="O2413" s="240"/>
      <c r="P2413" s="239"/>
      <c r="Q2413" s="241"/>
      <c r="R2413" s="236" t="str">
        <f ca="1">IF(ISERROR($V2413),"",OFFSET('Smelter Look-up'!$C$4,$V2413-4,0)&amp;"")</f>
        <v/>
      </c>
      <c r="S2413" s="250" t="str">
        <f t="shared" ca="1" si="111"/>
        <v/>
      </c>
      <c r="T2413" s="250" t="str">
        <f ca="1">IF(B2413="","",IF(ISERROR(MATCH($J2413,SorP!$B$1:$B$6230,0)),"",INDIRECT("'SorP'!$A$"&amp;MATCH($J2413,SorP!$B$1:$B$6230,0))))</f>
        <v/>
      </c>
      <c r="U2413" s="280"/>
      <c r="V2413" s="281" t="e">
        <f>IF(C2413="",NA(),MATCH($B2413&amp;$C2413,'Smelter Look-up'!$J:$J,0))</f>
        <v>#N/A</v>
      </c>
      <c r="W2413" s="282"/>
      <c r="X2413" s="282">
        <f t="shared" ca="1" si="112"/>
        <v>0</v>
      </c>
      <c r="Y2413" s="282"/>
      <c r="Z2413" s="282"/>
      <c r="AB2413" s="284" t="str">
        <f t="shared" si="113"/>
        <v/>
      </c>
    </row>
    <row r="2414" spans="1:28" s="283" customFormat="1" ht="20.25">
      <c r="A2414" s="235"/>
      <c r="B2414" s="236" t="str">
        <f>IF(LEN(A2414)=0,"",INDEX('Smelter Look-up'!$A:$A,MATCH($A2414,'Smelter Look-up'!$E:$E,0)))</f>
        <v/>
      </c>
      <c r="C2414" s="242" t="str">
        <f>IF(LEN(A2414)=0,"",INDEX('Smelter Look-up'!$C:$C,MATCH($A2414,'Smelter Look-up'!$E:$E,0)))</f>
        <v/>
      </c>
      <c r="D2414" s="236"/>
      <c r="E2414" s="236" t="str">
        <f ca="1">IF(ISERROR($V2414),"",OFFSET('Smelter Look-up'!$D$4,$V2414-4,0)&amp;"")</f>
        <v/>
      </c>
      <c r="F2414" s="236" t="str">
        <f ca="1">IF(ISERROR($V2414),"",OFFSET('Smelter Look-up'!$E$4,$V2414-4,0))</f>
        <v/>
      </c>
      <c r="G2414" s="236" t="str">
        <f ca="1">IF(C2414=$X$4,"Enter smelter details", IF(ISERROR($V2414),"",OFFSET('Smelter Look-up'!$F$4,$V2414-4,0)))</f>
        <v/>
      </c>
      <c r="H2414" s="237" t="str">
        <f ca="1">IF(ISERROR($V2414),"",OFFSET('Smelter Look-up'!$G$4,$V2414-4,0))</f>
        <v/>
      </c>
      <c r="I2414" s="238" t="str">
        <f ca="1">IF(ISERROR($V2414),"",OFFSET('Smelter Look-up'!$H$4,$V2414-4,0))</f>
        <v/>
      </c>
      <c r="J2414" s="238" t="str">
        <f ca="1">IF(ISERROR($V2414),"",OFFSET('Smelter Look-up'!$I$4,$V2414-4,0))</f>
        <v/>
      </c>
      <c r="K2414" s="240"/>
      <c r="L2414" s="240"/>
      <c r="M2414" s="240"/>
      <c r="N2414" s="240"/>
      <c r="O2414" s="240"/>
      <c r="P2414" s="239"/>
      <c r="Q2414" s="241"/>
      <c r="R2414" s="236" t="str">
        <f ca="1">IF(ISERROR($V2414),"",OFFSET('Smelter Look-up'!$C$4,$V2414-4,0)&amp;"")</f>
        <v/>
      </c>
      <c r="S2414" s="250" t="str">
        <f t="shared" ca="1" si="111"/>
        <v/>
      </c>
      <c r="T2414" s="250" t="str">
        <f ca="1">IF(B2414="","",IF(ISERROR(MATCH($J2414,SorP!$B$1:$B$6230,0)),"",INDIRECT("'SorP'!$A$"&amp;MATCH($J2414,SorP!$B$1:$B$6230,0))))</f>
        <v/>
      </c>
      <c r="U2414" s="280"/>
      <c r="V2414" s="281" t="e">
        <f>IF(C2414="",NA(),MATCH($B2414&amp;$C2414,'Smelter Look-up'!$J:$J,0))</f>
        <v>#N/A</v>
      </c>
      <c r="W2414" s="282"/>
      <c r="X2414" s="282">
        <f t="shared" ca="1" si="112"/>
        <v>0</v>
      </c>
      <c r="Y2414" s="282"/>
      <c r="Z2414" s="282"/>
      <c r="AB2414" s="284" t="str">
        <f t="shared" si="113"/>
        <v/>
      </c>
    </row>
    <row r="2415" spans="1:28" s="283" customFormat="1" ht="20.25">
      <c r="A2415" s="235"/>
      <c r="B2415" s="236" t="str">
        <f>IF(LEN(A2415)=0,"",INDEX('Smelter Look-up'!$A:$A,MATCH($A2415,'Smelter Look-up'!$E:$E,0)))</f>
        <v/>
      </c>
      <c r="C2415" s="242" t="str">
        <f>IF(LEN(A2415)=0,"",INDEX('Smelter Look-up'!$C:$C,MATCH($A2415,'Smelter Look-up'!$E:$E,0)))</f>
        <v/>
      </c>
      <c r="D2415" s="236"/>
      <c r="E2415" s="236" t="str">
        <f ca="1">IF(ISERROR($V2415),"",OFFSET('Smelter Look-up'!$D$4,$V2415-4,0)&amp;"")</f>
        <v/>
      </c>
      <c r="F2415" s="236" t="str">
        <f ca="1">IF(ISERROR($V2415),"",OFFSET('Smelter Look-up'!$E$4,$V2415-4,0))</f>
        <v/>
      </c>
      <c r="G2415" s="236" t="str">
        <f ca="1">IF(C2415=$X$4,"Enter smelter details", IF(ISERROR($V2415),"",OFFSET('Smelter Look-up'!$F$4,$V2415-4,0)))</f>
        <v/>
      </c>
      <c r="H2415" s="237" t="str">
        <f ca="1">IF(ISERROR($V2415),"",OFFSET('Smelter Look-up'!$G$4,$V2415-4,0))</f>
        <v/>
      </c>
      <c r="I2415" s="238" t="str">
        <f ca="1">IF(ISERROR($V2415),"",OFFSET('Smelter Look-up'!$H$4,$V2415-4,0))</f>
        <v/>
      </c>
      <c r="J2415" s="238" t="str">
        <f ca="1">IF(ISERROR($V2415),"",OFFSET('Smelter Look-up'!$I$4,$V2415-4,0))</f>
        <v/>
      </c>
      <c r="K2415" s="240"/>
      <c r="L2415" s="240"/>
      <c r="M2415" s="240"/>
      <c r="N2415" s="240"/>
      <c r="O2415" s="240"/>
      <c r="P2415" s="239"/>
      <c r="Q2415" s="241"/>
      <c r="R2415" s="236" t="str">
        <f ca="1">IF(ISERROR($V2415),"",OFFSET('Smelter Look-up'!$C$4,$V2415-4,0)&amp;"")</f>
        <v/>
      </c>
      <c r="S2415" s="250" t="str">
        <f t="shared" ca="1" si="111"/>
        <v/>
      </c>
      <c r="T2415" s="250" t="str">
        <f ca="1">IF(B2415="","",IF(ISERROR(MATCH($J2415,SorP!$B$1:$B$6230,0)),"",INDIRECT("'SorP'!$A$"&amp;MATCH($J2415,SorP!$B$1:$B$6230,0))))</f>
        <v/>
      </c>
      <c r="U2415" s="280"/>
      <c r="V2415" s="281" t="e">
        <f>IF(C2415="",NA(),MATCH($B2415&amp;$C2415,'Smelter Look-up'!$J:$J,0))</f>
        <v>#N/A</v>
      </c>
      <c r="W2415" s="282"/>
      <c r="X2415" s="282">
        <f t="shared" ca="1" si="112"/>
        <v>0</v>
      </c>
      <c r="Y2415" s="282"/>
      <c r="Z2415" s="282"/>
      <c r="AB2415" s="284" t="str">
        <f t="shared" si="113"/>
        <v/>
      </c>
    </row>
    <row r="2416" spans="1:28" s="283" customFormat="1" ht="20.25">
      <c r="A2416" s="235"/>
      <c r="B2416" s="236" t="str">
        <f>IF(LEN(A2416)=0,"",INDEX('Smelter Look-up'!$A:$A,MATCH($A2416,'Smelter Look-up'!$E:$E,0)))</f>
        <v/>
      </c>
      <c r="C2416" s="242" t="str">
        <f>IF(LEN(A2416)=0,"",INDEX('Smelter Look-up'!$C:$C,MATCH($A2416,'Smelter Look-up'!$E:$E,0)))</f>
        <v/>
      </c>
      <c r="D2416" s="236"/>
      <c r="E2416" s="236" t="str">
        <f ca="1">IF(ISERROR($V2416),"",OFFSET('Smelter Look-up'!$D$4,$V2416-4,0)&amp;"")</f>
        <v/>
      </c>
      <c r="F2416" s="236" t="str">
        <f ca="1">IF(ISERROR($V2416),"",OFFSET('Smelter Look-up'!$E$4,$V2416-4,0))</f>
        <v/>
      </c>
      <c r="G2416" s="236" t="str">
        <f ca="1">IF(C2416=$X$4,"Enter smelter details", IF(ISERROR($V2416),"",OFFSET('Smelter Look-up'!$F$4,$V2416-4,0)))</f>
        <v/>
      </c>
      <c r="H2416" s="237" t="str">
        <f ca="1">IF(ISERROR($V2416),"",OFFSET('Smelter Look-up'!$G$4,$V2416-4,0))</f>
        <v/>
      </c>
      <c r="I2416" s="238" t="str">
        <f ca="1">IF(ISERROR($V2416),"",OFFSET('Smelter Look-up'!$H$4,$V2416-4,0))</f>
        <v/>
      </c>
      <c r="J2416" s="238" t="str">
        <f ca="1">IF(ISERROR($V2416),"",OFFSET('Smelter Look-up'!$I$4,$V2416-4,0))</f>
        <v/>
      </c>
      <c r="K2416" s="240"/>
      <c r="L2416" s="240"/>
      <c r="M2416" s="240"/>
      <c r="N2416" s="240"/>
      <c r="O2416" s="240"/>
      <c r="P2416" s="239"/>
      <c r="Q2416" s="241"/>
      <c r="R2416" s="236" t="str">
        <f ca="1">IF(ISERROR($V2416),"",OFFSET('Smelter Look-up'!$C$4,$V2416-4,0)&amp;"")</f>
        <v/>
      </c>
      <c r="S2416" s="250" t="str">
        <f t="shared" ca="1" si="111"/>
        <v/>
      </c>
      <c r="T2416" s="250" t="str">
        <f ca="1">IF(B2416="","",IF(ISERROR(MATCH($J2416,SorP!$B$1:$B$6230,0)),"",INDIRECT("'SorP'!$A$"&amp;MATCH($J2416,SorP!$B$1:$B$6230,0))))</f>
        <v/>
      </c>
      <c r="U2416" s="280"/>
      <c r="V2416" s="281" t="e">
        <f>IF(C2416="",NA(),MATCH($B2416&amp;$C2416,'Smelter Look-up'!$J:$J,0))</f>
        <v>#N/A</v>
      </c>
      <c r="W2416" s="282"/>
      <c r="X2416" s="282">
        <f t="shared" ca="1" si="112"/>
        <v>0</v>
      </c>
      <c r="Y2416" s="282"/>
      <c r="Z2416" s="282"/>
      <c r="AB2416" s="284" t="str">
        <f t="shared" si="113"/>
        <v/>
      </c>
    </row>
    <row r="2417" spans="1:28" s="283" customFormat="1" ht="20.25">
      <c r="A2417" s="235"/>
      <c r="B2417" s="236" t="str">
        <f>IF(LEN(A2417)=0,"",INDEX('Smelter Look-up'!$A:$A,MATCH($A2417,'Smelter Look-up'!$E:$E,0)))</f>
        <v/>
      </c>
      <c r="C2417" s="242" t="str">
        <f>IF(LEN(A2417)=0,"",INDEX('Smelter Look-up'!$C:$C,MATCH($A2417,'Smelter Look-up'!$E:$E,0)))</f>
        <v/>
      </c>
      <c r="D2417" s="236"/>
      <c r="E2417" s="236" t="str">
        <f ca="1">IF(ISERROR($V2417),"",OFFSET('Smelter Look-up'!$D$4,$V2417-4,0)&amp;"")</f>
        <v/>
      </c>
      <c r="F2417" s="236" t="str">
        <f ca="1">IF(ISERROR($V2417),"",OFFSET('Smelter Look-up'!$E$4,$V2417-4,0))</f>
        <v/>
      </c>
      <c r="G2417" s="236" t="str">
        <f ca="1">IF(C2417=$X$4,"Enter smelter details", IF(ISERROR($V2417),"",OFFSET('Smelter Look-up'!$F$4,$V2417-4,0)))</f>
        <v/>
      </c>
      <c r="H2417" s="237" t="str">
        <f ca="1">IF(ISERROR($V2417),"",OFFSET('Smelter Look-up'!$G$4,$V2417-4,0))</f>
        <v/>
      </c>
      <c r="I2417" s="238" t="str">
        <f ca="1">IF(ISERROR($V2417),"",OFFSET('Smelter Look-up'!$H$4,$V2417-4,0))</f>
        <v/>
      </c>
      <c r="J2417" s="238" t="str">
        <f ca="1">IF(ISERROR($V2417),"",OFFSET('Smelter Look-up'!$I$4,$V2417-4,0))</f>
        <v/>
      </c>
      <c r="K2417" s="240"/>
      <c r="L2417" s="240"/>
      <c r="M2417" s="240"/>
      <c r="N2417" s="240"/>
      <c r="O2417" s="240"/>
      <c r="P2417" s="239"/>
      <c r="Q2417" s="241"/>
      <c r="R2417" s="236" t="str">
        <f ca="1">IF(ISERROR($V2417),"",OFFSET('Smelter Look-up'!$C$4,$V2417-4,0)&amp;"")</f>
        <v/>
      </c>
      <c r="S2417" s="250" t="str">
        <f t="shared" ca="1" si="111"/>
        <v/>
      </c>
      <c r="T2417" s="250" t="str">
        <f ca="1">IF(B2417="","",IF(ISERROR(MATCH($J2417,SorP!$B$1:$B$6230,0)),"",INDIRECT("'SorP'!$A$"&amp;MATCH($J2417,SorP!$B$1:$B$6230,0))))</f>
        <v/>
      </c>
      <c r="U2417" s="280"/>
      <c r="V2417" s="281" t="e">
        <f>IF(C2417="",NA(),MATCH($B2417&amp;$C2417,'Smelter Look-up'!$J:$J,0))</f>
        <v>#N/A</v>
      </c>
      <c r="W2417" s="282"/>
      <c r="X2417" s="282">
        <f t="shared" ca="1" si="112"/>
        <v>0</v>
      </c>
      <c r="Y2417" s="282"/>
      <c r="Z2417" s="282"/>
      <c r="AB2417" s="284" t="str">
        <f t="shared" si="113"/>
        <v/>
      </c>
    </row>
    <row r="2418" spans="1:28" s="283" customFormat="1" ht="20.25">
      <c r="A2418" s="235"/>
      <c r="B2418" s="236" t="str">
        <f>IF(LEN(A2418)=0,"",INDEX('Smelter Look-up'!$A:$A,MATCH($A2418,'Smelter Look-up'!$E:$E,0)))</f>
        <v/>
      </c>
      <c r="C2418" s="242" t="str">
        <f>IF(LEN(A2418)=0,"",INDEX('Smelter Look-up'!$C:$C,MATCH($A2418,'Smelter Look-up'!$E:$E,0)))</f>
        <v/>
      </c>
      <c r="D2418" s="236"/>
      <c r="E2418" s="236" t="str">
        <f ca="1">IF(ISERROR($V2418),"",OFFSET('Smelter Look-up'!$D$4,$V2418-4,0)&amp;"")</f>
        <v/>
      </c>
      <c r="F2418" s="236" t="str">
        <f ca="1">IF(ISERROR($V2418),"",OFFSET('Smelter Look-up'!$E$4,$V2418-4,0))</f>
        <v/>
      </c>
      <c r="G2418" s="236" t="str">
        <f ca="1">IF(C2418=$X$4,"Enter smelter details", IF(ISERROR($V2418),"",OFFSET('Smelter Look-up'!$F$4,$V2418-4,0)))</f>
        <v/>
      </c>
      <c r="H2418" s="237" t="str">
        <f ca="1">IF(ISERROR($V2418),"",OFFSET('Smelter Look-up'!$G$4,$V2418-4,0))</f>
        <v/>
      </c>
      <c r="I2418" s="238" t="str">
        <f ca="1">IF(ISERROR($V2418),"",OFFSET('Smelter Look-up'!$H$4,$V2418-4,0))</f>
        <v/>
      </c>
      <c r="J2418" s="238" t="str">
        <f ca="1">IF(ISERROR($V2418),"",OFFSET('Smelter Look-up'!$I$4,$V2418-4,0))</f>
        <v/>
      </c>
      <c r="K2418" s="240"/>
      <c r="L2418" s="240"/>
      <c r="M2418" s="240"/>
      <c r="N2418" s="240"/>
      <c r="O2418" s="240"/>
      <c r="P2418" s="239"/>
      <c r="Q2418" s="241"/>
      <c r="R2418" s="236" t="str">
        <f ca="1">IF(ISERROR($V2418),"",OFFSET('Smelter Look-up'!$C$4,$V2418-4,0)&amp;"")</f>
        <v/>
      </c>
      <c r="S2418" s="250" t="str">
        <f t="shared" ca="1" si="111"/>
        <v/>
      </c>
      <c r="T2418" s="250" t="str">
        <f ca="1">IF(B2418="","",IF(ISERROR(MATCH($J2418,SorP!$B$1:$B$6230,0)),"",INDIRECT("'SorP'!$A$"&amp;MATCH($J2418,SorP!$B$1:$B$6230,0))))</f>
        <v/>
      </c>
      <c r="U2418" s="280"/>
      <c r="V2418" s="281" t="e">
        <f>IF(C2418="",NA(),MATCH($B2418&amp;$C2418,'Smelter Look-up'!$J:$J,0))</f>
        <v>#N/A</v>
      </c>
      <c r="W2418" s="282"/>
      <c r="X2418" s="282">
        <f t="shared" ca="1" si="112"/>
        <v>0</v>
      </c>
      <c r="Y2418" s="282"/>
      <c r="Z2418" s="282"/>
      <c r="AB2418" s="284" t="str">
        <f t="shared" si="113"/>
        <v/>
      </c>
    </row>
    <row r="2419" spans="1:28" s="283" customFormat="1" ht="20.25">
      <c r="A2419" s="235"/>
      <c r="B2419" s="236" t="str">
        <f>IF(LEN(A2419)=0,"",INDEX('Smelter Look-up'!$A:$A,MATCH($A2419,'Smelter Look-up'!$E:$E,0)))</f>
        <v/>
      </c>
      <c r="C2419" s="242" t="str">
        <f>IF(LEN(A2419)=0,"",INDEX('Smelter Look-up'!$C:$C,MATCH($A2419,'Smelter Look-up'!$E:$E,0)))</f>
        <v/>
      </c>
      <c r="D2419" s="236"/>
      <c r="E2419" s="236" t="str">
        <f ca="1">IF(ISERROR($V2419),"",OFFSET('Smelter Look-up'!$D$4,$V2419-4,0)&amp;"")</f>
        <v/>
      </c>
      <c r="F2419" s="236" t="str">
        <f ca="1">IF(ISERROR($V2419),"",OFFSET('Smelter Look-up'!$E$4,$V2419-4,0))</f>
        <v/>
      </c>
      <c r="G2419" s="236" t="str">
        <f ca="1">IF(C2419=$X$4,"Enter smelter details", IF(ISERROR($V2419),"",OFFSET('Smelter Look-up'!$F$4,$V2419-4,0)))</f>
        <v/>
      </c>
      <c r="H2419" s="237" t="str">
        <f ca="1">IF(ISERROR($V2419),"",OFFSET('Smelter Look-up'!$G$4,$V2419-4,0))</f>
        <v/>
      </c>
      <c r="I2419" s="238" t="str">
        <f ca="1">IF(ISERROR($V2419),"",OFFSET('Smelter Look-up'!$H$4,$V2419-4,0))</f>
        <v/>
      </c>
      <c r="J2419" s="238" t="str">
        <f ca="1">IF(ISERROR($V2419),"",OFFSET('Smelter Look-up'!$I$4,$V2419-4,0))</f>
        <v/>
      </c>
      <c r="K2419" s="240"/>
      <c r="L2419" s="240"/>
      <c r="M2419" s="240"/>
      <c r="N2419" s="240"/>
      <c r="O2419" s="240"/>
      <c r="P2419" s="239"/>
      <c r="Q2419" s="241"/>
      <c r="R2419" s="236" t="str">
        <f ca="1">IF(ISERROR($V2419),"",OFFSET('Smelter Look-up'!$C$4,$V2419-4,0)&amp;"")</f>
        <v/>
      </c>
      <c r="S2419" s="250" t="str">
        <f t="shared" ca="1" si="111"/>
        <v/>
      </c>
      <c r="T2419" s="250" t="str">
        <f ca="1">IF(B2419="","",IF(ISERROR(MATCH($J2419,SorP!$B$1:$B$6230,0)),"",INDIRECT("'SorP'!$A$"&amp;MATCH($J2419,SorP!$B$1:$B$6230,0))))</f>
        <v/>
      </c>
      <c r="U2419" s="280"/>
      <c r="V2419" s="281" t="e">
        <f>IF(C2419="",NA(),MATCH($B2419&amp;$C2419,'Smelter Look-up'!$J:$J,0))</f>
        <v>#N/A</v>
      </c>
      <c r="W2419" s="282"/>
      <c r="X2419" s="282">
        <f t="shared" ca="1" si="112"/>
        <v>0</v>
      </c>
      <c r="Y2419" s="282"/>
      <c r="Z2419" s="282"/>
      <c r="AB2419" s="284" t="str">
        <f t="shared" si="113"/>
        <v/>
      </c>
    </row>
    <row r="2420" spans="1:28" s="283" customFormat="1" ht="20.25">
      <c r="A2420" s="235"/>
      <c r="B2420" s="236" t="str">
        <f>IF(LEN(A2420)=0,"",INDEX('Smelter Look-up'!$A:$A,MATCH($A2420,'Smelter Look-up'!$E:$E,0)))</f>
        <v/>
      </c>
      <c r="C2420" s="242" t="str">
        <f>IF(LEN(A2420)=0,"",INDEX('Smelter Look-up'!$C:$C,MATCH($A2420,'Smelter Look-up'!$E:$E,0)))</f>
        <v/>
      </c>
      <c r="D2420" s="236"/>
      <c r="E2420" s="236" t="str">
        <f ca="1">IF(ISERROR($V2420),"",OFFSET('Smelter Look-up'!$D$4,$V2420-4,0)&amp;"")</f>
        <v/>
      </c>
      <c r="F2420" s="236" t="str">
        <f ca="1">IF(ISERROR($V2420),"",OFFSET('Smelter Look-up'!$E$4,$V2420-4,0))</f>
        <v/>
      </c>
      <c r="G2420" s="236" t="str">
        <f ca="1">IF(C2420=$X$4,"Enter smelter details", IF(ISERROR($V2420),"",OFFSET('Smelter Look-up'!$F$4,$V2420-4,0)))</f>
        <v/>
      </c>
      <c r="H2420" s="237" t="str">
        <f ca="1">IF(ISERROR($V2420),"",OFFSET('Smelter Look-up'!$G$4,$V2420-4,0))</f>
        <v/>
      </c>
      <c r="I2420" s="238" t="str">
        <f ca="1">IF(ISERROR($V2420),"",OFFSET('Smelter Look-up'!$H$4,$V2420-4,0))</f>
        <v/>
      </c>
      <c r="J2420" s="238" t="str">
        <f ca="1">IF(ISERROR($V2420),"",OFFSET('Smelter Look-up'!$I$4,$V2420-4,0))</f>
        <v/>
      </c>
      <c r="K2420" s="240"/>
      <c r="L2420" s="240"/>
      <c r="M2420" s="240"/>
      <c r="N2420" s="240"/>
      <c r="O2420" s="240"/>
      <c r="P2420" s="239"/>
      <c r="Q2420" s="241"/>
      <c r="R2420" s="236" t="str">
        <f ca="1">IF(ISERROR($V2420),"",OFFSET('Smelter Look-up'!$C$4,$V2420-4,0)&amp;"")</f>
        <v/>
      </c>
      <c r="S2420" s="250" t="str">
        <f t="shared" ca="1" si="111"/>
        <v/>
      </c>
      <c r="T2420" s="250" t="str">
        <f ca="1">IF(B2420="","",IF(ISERROR(MATCH($J2420,SorP!$B$1:$B$6230,0)),"",INDIRECT("'SorP'!$A$"&amp;MATCH($J2420,SorP!$B$1:$B$6230,0))))</f>
        <v/>
      </c>
      <c r="U2420" s="280"/>
      <c r="V2420" s="281" t="e">
        <f>IF(C2420="",NA(),MATCH($B2420&amp;$C2420,'Smelter Look-up'!$J:$J,0))</f>
        <v>#N/A</v>
      </c>
      <c r="W2420" s="282"/>
      <c r="X2420" s="282">
        <f t="shared" ca="1" si="112"/>
        <v>0</v>
      </c>
      <c r="Y2420" s="282"/>
      <c r="Z2420" s="282"/>
      <c r="AB2420" s="284" t="str">
        <f t="shared" si="113"/>
        <v/>
      </c>
    </row>
    <row r="2421" spans="1:28" s="283" customFormat="1" ht="20.25">
      <c r="A2421" s="235"/>
      <c r="B2421" s="236" t="str">
        <f>IF(LEN(A2421)=0,"",INDEX('Smelter Look-up'!$A:$A,MATCH($A2421,'Smelter Look-up'!$E:$E,0)))</f>
        <v/>
      </c>
      <c r="C2421" s="242" t="str">
        <f>IF(LEN(A2421)=0,"",INDEX('Smelter Look-up'!$C:$C,MATCH($A2421,'Smelter Look-up'!$E:$E,0)))</f>
        <v/>
      </c>
      <c r="D2421" s="236"/>
      <c r="E2421" s="236" t="str">
        <f ca="1">IF(ISERROR($V2421),"",OFFSET('Smelter Look-up'!$D$4,$V2421-4,0)&amp;"")</f>
        <v/>
      </c>
      <c r="F2421" s="236" t="str">
        <f ca="1">IF(ISERROR($V2421),"",OFFSET('Smelter Look-up'!$E$4,$V2421-4,0))</f>
        <v/>
      </c>
      <c r="G2421" s="236" t="str">
        <f ca="1">IF(C2421=$X$4,"Enter smelter details", IF(ISERROR($V2421),"",OFFSET('Smelter Look-up'!$F$4,$V2421-4,0)))</f>
        <v/>
      </c>
      <c r="H2421" s="237" t="str">
        <f ca="1">IF(ISERROR($V2421),"",OFFSET('Smelter Look-up'!$G$4,$V2421-4,0))</f>
        <v/>
      </c>
      <c r="I2421" s="238" t="str">
        <f ca="1">IF(ISERROR($V2421),"",OFFSET('Smelter Look-up'!$H$4,$V2421-4,0))</f>
        <v/>
      </c>
      <c r="J2421" s="238" t="str">
        <f ca="1">IF(ISERROR($V2421),"",OFFSET('Smelter Look-up'!$I$4,$V2421-4,0))</f>
        <v/>
      </c>
      <c r="K2421" s="240"/>
      <c r="L2421" s="240"/>
      <c r="M2421" s="240"/>
      <c r="N2421" s="240"/>
      <c r="O2421" s="240"/>
      <c r="P2421" s="239"/>
      <c r="Q2421" s="241"/>
      <c r="R2421" s="236" t="str">
        <f ca="1">IF(ISERROR($V2421),"",OFFSET('Smelter Look-up'!$C$4,$V2421-4,0)&amp;"")</f>
        <v/>
      </c>
      <c r="S2421" s="250" t="str">
        <f t="shared" ca="1" si="111"/>
        <v/>
      </c>
      <c r="T2421" s="250" t="str">
        <f ca="1">IF(B2421="","",IF(ISERROR(MATCH($J2421,SorP!$B$1:$B$6230,0)),"",INDIRECT("'SorP'!$A$"&amp;MATCH($J2421,SorP!$B$1:$B$6230,0))))</f>
        <v/>
      </c>
      <c r="U2421" s="280"/>
      <c r="V2421" s="281" t="e">
        <f>IF(C2421="",NA(),MATCH($B2421&amp;$C2421,'Smelter Look-up'!$J:$J,0))</f>
        <v>#N/A</v>
      </c>
      <c r="W2421" s="282"/>
      <c r="X2421" s="282">
        <f t="shared" ca="1" si="112"/>
        <v>0</v>
      </c>
      <c r="Y2421" s="282"/>
      <c r="Z2421" s="282"/>
      <c r="AB2421" s="284" t="str">
        <f t="shared" si="113"/>
        <v/>
      </c>
    </row>
    <row r="2422" spans="1:28" s="283" customFormat="1" ht="20.25">
      <c r="A2422" s="235"/>
      <c r="B2422" s="236" t="str">
        <f>IF(LEN(A2422)=0,"",INDEX('Smelter Look-up'!$A:$A,MATCH($A2422,'Smelter Look-up'!$E:$E,0)))</f>
        <v/>
      </c>
      <c r="C2422" s="242" t="str">
        <f>IF(LEN(A2422)=0,"",INDEX('Smelter Look-up'!$C:$C,MATCH($A2422,'Smelter Look-up'!$E:$E,0)))</f>
        <v/>
      </c>
      <c r="D2422" s="236"/>
      <c r="E2422" s="236" t="str">
        <f ca="1">IF(ISERROR($V2422),"",OFFSET('Smelter Look-up'!$D$4,$V2422-4,0)&amp;"")</f>
        <v/>
      </c>
      <c r="F2422" s="236" t="str">
        <f ca="1">IF(ISERROR($V2422),"",OFFSET('Smelter Look-up'!$E$4,$V2422-4,0))</f>
        <v/>
      </c>
      <c r="G2422" s="236" t="str">
        <f ca="1">IF(C2422=$X$4,"Enter smelter details", IF(ISERROR($V2422),"",OFFSET('Smelter Look-up'!$F$4,$V2422-4,0)))</f>
        <v/>
      </c>
      <c r="H2422" s="237" t="str">
        <f ca="1">IF(ISERROR($V2422),"",OFFSET('Smelter Look-up'!$G$4,$V2422-4,0))</f>
        <v/>
      </c>
      <c r="I2422" s="238" t="str">
        <f ca="1">IF(ISERROR($V2422),"",OFFSET('Smelter Look-up'!$H$4,$V2422-4,0))</f>
        <v/>
      </c>
      <c r="J2422" s="238" t="str">
        <f ca="1">IF(ISERROR($V2422),"",OFFSET('Smelter Look-up'!$I$4,$V2422-4,0))</f>
        <v/>
      </c>
      <c r="K2422" s="240"/>
      <c r="L2422" s="240"/>
      <c r="M2422" s="240"/>
      <c r="N2422" s="240"/>
      <c r="O2422" s="240"/>
      <c r="P2422" s="239"/>
      <c r="Q2422" s="241"/>
      <c r="R2422" s="236" t="str">
        <f ca="1">IF(ISERROR($V2422),"",OFFSET('Smelter Look-up'!$C$4,$V2422-4,0)&amp;"")</f>
        <v/>
      </c>
      <c r="S2422" s="250" t="str">
        <f t="shared" ca="1" si="111"/>
        <v/>
      </c>
      <c r="T2422" s="250" t="str">
        <f ca="1">IF(B2422="","",IF(ISERROR(MATCH($J2422,SorP!$B$1:$B$6230,0)),"",INDIRECT("'SorP'!$A$"&amp;MATCH($J2422,SorP!$B$1:$B$6230,0))))</f>
        <v/>
      </c>
      <c r="U2422" s="280"/>
      <c r="V2422" s="281" t="e">
        <f>IF(C2422="",NA(),MATCH($B2422&amp;$C2422,'Smelter Look-up'!$J:$J,0))</f>
        <v>#N/A</v>
      </c>
      <c r="W2422" s="282"/>
      <c r="X2422" s="282">
        <f t="shared" ca="1" si="112"/>
        <v>0</v>
      </c>
      <c r="Y2422" s="282"/>
      <c r="Z2422" s="282"/>
      <c r="AB2422" s="284" t="str">
        <f t="shared" si="113"/>
        <v/>
      </c>
    </row>
    <row r="2423" spans="1:28" s="283" customFormat="1" ht="20.25">
      <c r="A2423" s="235"/>
      <c r="B2423" s="236" t="str">
        <f>IF(LEN(A2423)=0,"",INDEX('Smelter Look-up'!$A:$A,MATCH($A2423,'Smelter Look-up'!$E:$E,0)))</f>
        <v/>
      </c>
      <c r="C2423" s="242" t="str">
        <f>IF(LEN(A2423)=0,"",INDEX('Smelter Look-up'!$C:$C,MATCH($A2423,'Smelter Look-up'!$E:$E,0)))</f>
        <v/>
      </c>
      <c r="D2423" s="236"/>
      <c r="E2423" s="236" t="str">
        <f ca="1">IF(ISERROR($V2423),"",OFFSET('Smelter Look-up'!$D$4,$V2423-4,0)&amp;"")</f>
        <v/>
      </c>
      <c r="F2423" s="236" t="str">
        <f ca="1">IF(ISERROR($V2423),"",OFFSET('Smelter Look-up'!$E$4,$V2423-4,0))</f>
        <v/>
      </c>
      <c r="G2423" s="236" t="str">
        <f ca="1">IF(C2423=$X$4,"Enter smelter details", IF(ISERROR($V2423),"",OFFSET('Smelter Look-up'!$F$4,$V2423-4,0)))</f>
        <v/>
      </c>
      <c r="H2423" s="237" t="str">
        <f ca="1">IF(ISERROR($V2423),"",OFFSET('Smelter Look-up'!$G$4,$V2423-4,0))</f>
        <v/>
      </c>
      <c r="I2423" s="238" t="str">
        <f ca="1">IF(ISERROR($V2423),"",OFFSET('Smelter Look-up'!$H$4,$V2423-4,0))</f>
        <v/>
      </c>
      <c r="J2423" s="238" t="str">
        <f ca="1">IF(ISERROR($V2423),"",OFFSET('Smelter Look-up'!$I$4,$V2423-4,0))</f>
        <v/>
      </c>
      <c r="K2423" s="240"/>
      <c r="L2423" s="240"/>
      <c r="M2423" s="240"/>
      <c r="N2423" s="240"/>
      <c r="O2423" s="240"/>
      <c r="P2423" s="239"/>
      <c r="Q2423" s="241"/>
      <c r="R2423" s="236" t="str">
        <f ca="1">IF(ISERROR($V2423),"",OFFSET('Smelter Look-up'!$C$4,$V2423-4,0)&amp;"")</f>
        <v/>
      </c>
      <c r="S2423" s="250" t="str">
        <f t="shared" ca="1" si="111"/>
        <v/>
      </c>
      <c r="T2423" s="250" t="str">
        <f ca="1">IF(B2423="","",IF(ISERROR(MATCH($J2423,SorP!$B$1:$B$6230,0)),"",INDIRECT("'SorP'!$A$"&amp;MATCH($J2423,SorP!$B$1:$B$6230,0))))</f>
        <v/>
      </c>
      <c r="U2423" s="280"/>
      <c r="V2423" s="281" t="e">
        <f>IF(C2423="",NA(),MATCH($B2423&amp;$C2423,'Smelter Look-up'!$J:$J,0))</f>
        <v>#N/A</v>
      </c>
      <c r="W2423" s="282"/>
      <c r="X2423" s="282">
        <f t="shared" ca="1" si="112"/>
        <v>0</v>
      </c>
      <c r="Y2423" s="282"/>
      <c r="Z2423" s="282"/>
      <c r="AB2423" s="284" t="str">
        <f t="shared" si="113"/>
        <v/>
      </c>
    </row>
    <row r="2424" spans="1:28" s="283" customFormat="1" ht="20.25">
      <c r="A2424" s="235"/>
      <c r="B2424" s="236" t="str">
        <f>IF(LEN(A2424)=0,"",INDEX('Smelter Look-up'!$A:$A,MATCH($A2424,'Smelter Look-up'!$E:$E,0)))</f>
        <v/>
      </c>
      <c r="C2424" s="242" t="str">
        <f>IF(LEN(A2424)=0,"",INDEX('Smelter Look-up'!$C:$C,MATCH($A2424,'Smelter Look-up'!$E:$E,0)))</f>
        <v/>
      </c>
      <c r="D2424" s="236"/>
      <c r="E2424" s="236" t="str">
        <f ca="1">IF(ISERROR($V2424),"",OFFSET('Smelter Look-up'!$D$4,$V2424-4,0)&amp;"")</f>
        <v/>
      </c>
      <c r="F2424" s="236" t="str">
        <f ca="1">IF(ISERROR($V2424),"",OFFSET('Smelter Look-up'!$E$4,$V2424-4,0))</f>
        <v/>
      </c>
      <c r="G2424" s="236" t="str">
        <f ca="1">IF(C2424=$X$4,"Enter smelter details", IF(ISERROR($V2424),"",OFFSET('Smelter Look-up'!$F$4,$V2424-4,0)))</f>
        <v/>
      </c>
      <c r="H2424" s="237" t="str">
        <f ca="1">IF(ISERROR($V2424),"",OFFSET('Smelter Look-up'!$G$4,$V2424-4,0))</f>
        <v/>
      </c>
      <c r="I2424" s="238" t="str">
        <f ca="1">IF(ISERROR($V2424),"",OFFSET('Smelter Look-up'!$H$4,$V2424-4,0))</f>
        <v/>
      </c>
      <c r="J2424" s="238" t="str">
        <f ca="1">IF(ISERROR($V2424),"",OFFSET('Smelter Look-up'!$I$4,$V2424-4,0))</f>
        <v/>
      </c>
      <c r="K2424" s="240"/>
      <c r="L2424" s="240"/>
      <c r="M2424" s="240"/>
      <c r="N2424" s="240"/>
      <c r="O2424" s="240"/>
      <c r="P2424" s="239"/>
      <c r="Q2424" s="241"/>
      <c r="R2424" s="236" t="str">
        <f ca="1">IF(ISERROR($V2424),"",OFFSET('Smelter Look-up'!$C$4,$V2424-4,0)&amp;"")</f>
        <v/>
      </c>
      <c r="S2424" s="250" t="str">
        <f t="shared" ca="1" si="111"/>
        <v/>
      </c>
      <c r="T2424" s="250" t="str">
        <f ca="1">IF(B2424="","",IF(ISERROR(MATCH($J2424,SorP!$B$1:$B$6230,0)),"",INDIRECT("'SorP'!$A$"&amp;MATCH($J2424,SorP!$B$1:$B$6230,0))))</f>
        <v/>
      </c>
      <c r="U2424" s="280"/>
      <c r="V2424" s="281" t="e">
        <f>IF(C2424="",NA(),MATCH($B2424&amp;$C2424,'Smelter Look-up'!$J:$J,0))</f>
        <v>#N/A</v>
      </c>
      <c r="W2424" s="282"/>
      <c r="X2424" s="282">
        <f t="shared" ca="1" si="112"/>
        <v>0</v>
      </c>
      <c r="Y2424" s="282"/>
      <c r="Z2424" s="282"/>
      <c r="AB2424" s="284" t="str">
        <f t="shared" si="113"/>
        <v/>
      </c>
    </row>
    <row r="2425" spans="1:28" s="283" customFormat="1" ht="20.25">
      <c r="A2425" s="235"/>
      <c r="B2425" s="236" t="str">
        <f>IF(LEN(A2425)=0,"",INDEX('Smelter Look-up'!$A:$A,MATCH($A2425,'Smelter Look-up'!$E:$E,0)))</f>
        <v/>
      </c>
      <c r="C2425" s="242" t="str">
        <f>IF(LEN(A2425)=0,"",INDEX('Smelter Look-up'!$C:$C,MATCH($A2425,'Smelter Look-up'!$E:$E,0)))</f>
        <v/>
      </c>
      <c r="D2425" s="236"/>
      <c r="E2425" s="236" t="str">
        <f ca="1">IF(ISERROR($V2425),"",OFFSET('Smelter Look-up'!$D$4,$V2425-4,0)&amp;"")</f>
        <v/>
      </c>
      <c r="F2425" s="236" t="str">
        <f ca="1">IF(ISERROR($V2425),"",OFFSET('Smelter Look-up'!$E$4,$V2425-4,0))</f>
        <v/>
      </c>
      <c r="G2425" s="236" t="str">
        <f ca="1">IF(C2425=$X$4,"Enter smelter details", IF(ISERROR($V2425),"",OFFSET('Smelter Look-up'!$F$4,$V2425-4,0)))</f>
        <v/>
      </c>
      <c r="H2425" s="237" t="str">
        <f ca="1">IF(ISERROR($V2425),"",OFFSET('Smelter Look-up'!$G$4,$V2425-4,0))</f>
        <v/>
      </c>
      <c r="I2425" s="238" t="str">
        <f ca="1">IF(ISERROR($V2425),"",OFFSET('Smelter Look-up'!$H$4,$V2425-4,0))</f>
        <v/>
      </c>
      <c r="J2425" s="238" t="str">
        <f ca="1">IF(ISERROR($V2425),"",OFFSET('Smelter Look-up'!$I$4,$V2425-4,0))</f>
        <v/>
      </c>
      <c r="K2425" s="240"/>
      <c r="L2425" s="240"/>
      <c r="M2425" s="240"/>
      <c r="N2425" s="240"/>
      <c r="O2425" s="240"/>
      <c r="P2425" s="239"/>
      <c r="Q2425" s="241"/>
      <c r="R2425" s="236" t="str">
        <f ca="1">IF(ISERROR($V2425),"",OFFSET('Smelter Look-up'!$C$4,$V2425-4,0)&amp;"")</f>
        <v/>
      </c>
      <c r="S2425" s="250" t="str">
        <f t="shared" ca="1" si="111"/>
        <v/>
      </c>
      <c r="T2425" s="250" t="str">
        <f ca="1">IF(B2425="","",IF(ISERROR(MATCH($J2425,SorP!$B$1:$B$6230,0)),"",INDIRECT("'SorP'!$A$"&amp;MATCH($J2425,SorP!$B$1:$B$6230,0))))</f>
        <v/>
      </c>
      <c r="U2425" s="280"/>
      <c r="V2425" s="281" t="e">
        <f>IF(C2425="",NA(),MATCH($B2425&amp;$C2425,'Smelter Look-up'!$J:$J,0))</f>
        <v>#N/A</v>
      </c>
      <c r="W2425" s="282"/>
      <c r="X2425" s="282">
        <f t="shared" ca="1" si="112"/>
        <v>0</v>
      </c>
      <c r="Y2425" s="282"/>
      <c r="Z2425" s="282"/>
      <c r="AB2425" s="284" t="str">
        <f t="shared" si="113"/>
        <v/>
      </c>
    </row>
    <row r="2426" spans="1:28" s="283" customFormat="1" ht="20.25">
      <c r="A2426" s="235"/>
      <c r="B2426" s="236" t="str">
        <f>IF(LEN(A2426)=0,"",INDEX('Smelter Look-up'!$A:$A,MATCH($A2426,'Smelter Look-up'!$E:$E,0)))</f>
        <v/>
      </c>
      <c r="C2426" s="242" t="str">
        <f>IF(LEN(A2426)=0,"",INDEX('Smelter Look-up'!$C:$C,MATCH($A2426,'Smelter Look-up'!$E:$E,0)))</f>
        <v/>
      </c>
      <c r="D2426" s="236"/>
      <c r="E2426" s="236" t="str">
        <f ca="1">IF(ISERROR($V2426),"",OFFSET('Smelter Look-up'!$D$4,$V2426-4,0)&amp;"")</f>
        <v/>
      </c>
      <c r="F2426" s="236" t="str">
        <f ca="1">IF(ISERROR($V2426),"",OFFSET('Smelter Look-up'!$E$4,$V2426-4,0))</f>
        <v/>
      </c>
      <c r="G2426" s="236" t="str">
        <f ca="1">IF(C2426=$X$4,"Enter smelter details", IF(ISERROR($V2426),"",OFFSET('Smelter Look-up'!$F$4,$V2426-4,0)))</f>
        <v/>
      </c>
      <c r="H2426" s="237" t="str">
        <f ca="1">IF(ISERROR($V2426),"",OFFSET('Smelter Look-up'!$G$4,$V2426-4,0))</f>
        <v/>
      </c>
      <c r="I2426" s="238" t="str">
        <f ca="1">IF(ISERROR($V2426),"",OFFSET('Smelter Look-up'!$H$4,$V2426-4,0))</f>
        <v/>
      </c>
      <c r="J2426" s="238" t="str">
        <f ca="1">IF(ISERROR($V2426),"",OFFSET('Smelter Look-up'!$I$4,$V2426-4,0))</f>
        <v/>
      </c>
      <c r="K2426" s="240"/>
      <c r="L2426" s="240"/>
      <c r="M2426" s="240"/>
      <c r="N2426" s="240"/>
      <c r="O2426" s="240"/>
      <c r="P2426" s="239"/>
      <c r="Q2426" s="241"/>
      <c r="R2426" s="236" t="str">
        <f ca="1">IF(ISERROR($V2426),"",OFFSET('Smelter Look-up'!$C$4,$V2426-4,0)&amp;"")</f>
        <v/>
      </c>
      <c r="S2426" s="250" t="str">
        <f t="shared" ca="1" si="111"/>
        <v/>
      </c>
      <c r="T2426" s="250" t="str">
        <f ca="1">IF(B2426="","",IF(ISERROR(MATCH($J2426,SorP!$B$1:$B$6230,0)),"",INDIRECT("'SorP'!$A$"&amp;MATCH($J2426,SorP!$B$1:$B$6230,0))))</f>
        <v/>
      </c>
      <c r="U2426" s="280"/>
      <c r="V2426" s="281" t="e">
        <f>IF(C2426="",NA(),MATCH($B2426&amp;$C2426,'Smelter Look-up'!$J:$J,0))</f>
        <v>#N/A</v>
      </c>
      <c r="W2426" s="282"/>
      <c r="X2426" s="282">
        <f t="shared" ca="1" si="112"/>
        <v>0</v>
      </c>
      <c r="Y2426" s="282"/>
      <c r="Z2426" s="282"/>
      <c r="AB2426" s="284" t="str">
        <f t="shared" si="113"/>
        <v/>
      </c>
    </row>
    <row r="2427" spans="1:28" s="283" customFormat="1" ht="20.25">
      <c r="A2427" s="235"/>
      <c r="B2427" s="236" t="str">
        <f>IF(LEN(A2427)=0,"",INDEX('Smelter Look-up'!$A:$A,MATCH($A2427,'Smelter Look-up'!$E:$E,0)))</f>
        <v/>
      </c>
      <c r="C2427" s="242" t="str">
        <f>IF(LEN(A2427)=0,"",INDEX('Smelter Look-up'!$C:$C,MATCH($A2427,'Smelter Look-up'!$E:$E,0)))</f>
        <v/>
      </c>
      <c r="D2427" s="236"/>
      <c r="E2427" s="236" t="str">
        <f ca="1">IF(ISERROR($V2427),"",OFFSET('Smelter Look-up'!$D$4,$V2427-4,0)&amp;"")</f>
        <v/>
      </c>
      <c r="F2427" s="236" t="str">
        <f ca="1">IF(ISERROR($V2427),"",OFFSET('Smelter Look-up'!$E$4,$V2427-4,0))</f>
        <v/>
      </c>
      <c r="G2427" s="236" t="str">
        <f ca="1">IF(C2427=$X$4,"Enter smelter details", IF(ISERROR($V2427),"",OFFSET('Smelter Look-up'!$F$4,$V2427-4,0)))</f>
        <v/>
      </c>
      <c r="H2427" s="237" t="str">
        <f ca="1">IF(ISERROR($V2427),"",OFFSET('Smelter Look-up'!$G$4,$V2427-4,0))</f>
        <v/>
      </c>
      <c r="I2427" s="238" t="str">
        <f ca="1">IF(ISERROR($V2427),"",OFFSET('Smelter Look-up'!$H$4,$V2427-4,0))</f>
        <v/>
      </c>
      <c r="J2427" s="238" t="str">
        <f ca="1">IF(ISERROR($V2427),"",OFFSET('Smelter Look-up'!$I$4,$V2427-4,0))</f>
        <v/>
      </c>
      <c r="K2427" s="240"/>
      <c r="L2427" s="240"/>
      <c r="M2427" s="240"/>
      <c r="N2427" s="240"/>
      <c r="O2427" s="240"/>
      <c r="P2427" s="239"/>
      <c r="Q2427" s="241"/>
      <c r="R2427" s="236" t="str">
        <f ca="1">IF(ISERROR($V2427),"",OFFSET('Smelter Look-up'!$C$4,$V2427-4,0)&amp;"")</f>
        <v/>
      </c>
      <c r="S2427" s="250" t="str">
        <f t="shared" ref="S2427:S2490" ca="1" si="114">IF(B2427="","",IF(ISERROR(MATCH($E2427,CL,0)),"Unknown",INDIRECT("'C'!$A$"&amp;MATCH($E2427,CL,0)+1)))</f>
        <v/>
      </c>
      <c r="T2427" s="250" t="str">
        <f ca="1">IF(B2427="","",IF(ISERROR(MATCH($J2427,SorP!$B$1:$B$6230,0)),"",INDIRECT("'SorP'!$A$"&amp;MATCH($J2427,SorP!$B$1:$B$6230,0))))</f>
        <v/>
      </c>
      <c r="U2427" s="280"/>
      <c r="V2427" s="281" t="e">
        <f>IF(C2427="",NA(),MATCH($B2427&amp;$C2427,'Smelter Look-up'!$J:$J,0))</f>
        <v>#N/A</v>
      </c>
      <c r="W2427" s="282"/>
      <c r="X2427" s="282">
        <f t="shared" ref="X2427:X2490" ca="1" si="115">IF(AND(C2427="Smelter not listed",OR(LEN(D2427)=0,LEN(E2427)=0)),1,0)</f>
        <v>0</v>
      </c>
      <c r="Y2427" s="282"/>
      <c r="Z2427" s="282"/>
      <c r="AB2427" s="284" t="str">
        <f t="shared" ref="AB2427:AB2490" si="116">B2427&amp;C2427</f>
        <v/>
      </c>
    </row>
    <row r="2428" spans="1:28" s="283" customFormat="1" ht="20.25">
      <c r="A2428" s="235"/>
      <c r="B2428" s="236" t="str">
        <f>IF(LEN(A2428)=0,"",INDEX('Smelter Look-up'!$A:$A,MATCH($A2428,'Smelter Look-up'!$E:$E,0)))</f>
        <v/>
      </c>
      <c r="C2428" s="242" t="str">
        <f>IF(LEN(A2428)=0,"",INDEX('Smelter Look-up'!$C:$C,MATCH($A2428,'Smelter Look-up'!$E:$E,0)))</f>
        <v/>
      </c>
      <c r="D2428" s="236"/>
      <c r="E2428" s="236" t="str">
        <f ca="1">IF(ISERROR($V2428),"",OFFSET('Smelter Look-up'!$D$4,$V2428-4,0)&amp;"")</f>
        <v/>
      </c>
      <c r="F2428" s="236" t="str">
        <f ca="1">IF(ISERROR($V2428),"",OFFSET('Smelter Look-up'!$E$4,$V2428-4,0))</f>
        <v/>
      </c>
      <c r="G2428" s="236" t="str">
        <f ca="1">IF(C2428=$X$4,"Enter smelter details", IF(ISERROR($V2428),"",OFFSET('Smelter Look-up'!$F$4,$V2428-4,0)))</f>
        <v/>
      </c>
      <c r="H2428" s="237" t="str">
        <f ca="1">IF(ISERROR($V2428),"",OFFSET('Smelter Look-up'!$G$4,$V2428-4,0))</f>
        <v/>
      </c>
      <c r="I2428" s="238" t="str">
        <f ca="1">IF(ISERROR($V2428),"",OFFSET('Smelter Look-up'!$H$4,$V2428-4,0))</f>
        <v/>
      </c>
      <c r="J2428" s="238" t="str">
        <f ca="1">IF(ISERROR($V2428),"",OFFSET('Smelter Look-up'!$I$4,$V2428-4,0))</f>
        <v/>
      </c>
      <c r="K2428" s="240"/>
      <c r="L2428" s="240"/>
      <c r="M2428" s="240"/>
      <c r="N2428" s="240"/>
      <c r="O2428" s="240"/>
      <c r="P2428" s="239"/>
      <c r="Q2428" s="241"/>
      <c r="R2428" s="236" t="str">
        <f ca="1">IF(ISERROR($V2428),"",OFFSET('Smelter Look-up'!$C$4,$V2428-4,0)&amp;"")</f>
        <v/>
      </c>
      <c r="S2428" s="250" t="str">
        <f t="shared" ca="1" si="114"/>
        <v/>
      </c>
      <c r="T2428" s="250" t="str">
        <f ca="1">IF(B2428="","",IF(ISERROR(MATCH($J2428,SorP!$B$1:$B$6230,0)),"",INDIRECT("'SorP'!$A$"&amp;MATCH($J2428,SorP!$B$1:$B$6230,0))))</f>
        <v/>
      </c>
      <c r="U2428" s="280"/>
      <c r="V2428" s="281" t="e">
        <f>IF(C2428="",NA(),MATCH($B2428&amp;$C2428,'Smelter Look-up'!$J:$J,0))</f>
        <v>#N/A</v>
      </c>
      <c r="W2428" s="282"/>
      <c r="X2428" s="282">
        <f t="shared" ca="1" si="115"/>
        <v>0</v>
      </c>
      <c r="Y2428" s="282"/>
      <c r="Z2428" s="282"/>
      <c r="AB2428" s="284" t="str">
        <f t="shared" si="116"/>
        <v/>
      </c>
    </row>
    <row r="2429" spans="1:28" s="283" customFormat="1" ht="20.25">
      <c r="A2429" s="235"/>
      <c r="B2429" s="236" t="str">
        <f>IF(LEN(A2429)=0,"",INDEX('Smelter Look-up'!$A:$A,MATCH($A2429,'Smelter Look-up'!$E:$E,0)))</f>
        <v/>
      </c>
      <c r="C2429" s="242" t="str">
        <f>IF(LEN(A2429)=0,"",INDEX('Smelter Look-up'!$C:$C,MATCH($A2429,'Smelter Look-up'!$E:$E,0)))</f>
        <v/>
      </c>
      <c r="D2429" s="236"/>
      <c r="E2429" s="236" t="str">
        <f ca="1">IF(ISERROR($V2429),"",OFFSET('Smelter Look-up'!$D$4,$V2429-4,0)&amp;"")</f>
        <v/>
      </c>
      <c r="F2429" s="236" t="str">
        <f ca="1">IF(ISERROR($V2429),"",OFFSET('Smelter Look-up'!$E$4,$V2429-4,0))</f>
        <v/>
      </c>
      <c r="G2429" s="236" t="str">
        <f ca="1">IF(C2429=$X$4,"Enter smelter details", IF(ISERROR($V2429),"",OFFSET('Smelter Look-up'!$F$4,$V2429-4,0)))</f>
        <v/>
      </c>
      <c r="H2429" s="237" t="str">
        <f ca="1">IF(ISERROR($V2429),"",OFFSET('Smelter Look-up'!$G$4,$V2429-4,0))</f>
        <v/>
      </c>
      <c r="I2429" s="238" t="str">
        <f ca="1">IF(ISERROR($V2429),"",OFFSET('Smelter Look-up'!$H$4,$V2429-4,0))</f>
        <v/>
      </c>
      <c r="J2429" s="238" t="str">
        <f ca="1">IF(ISERROR($V2429),"",OFFSET('Smelter Look-up'!$I$4,$V2429-4,0))</f>
        <v/>
      </c>
      <c r="K2429" s="240"/>
      <c r="L2429" s="240"/>
      <c r="M2429" s="240"/>
      <c r="N2429" s="240"/>
      <c r="O2429" s="240"/>
      <c r="P2429" s="239"/>
      <c r="Q2429" s="241"/>
      <c r="R2429" s="236" t="str">
        <f ca="1">IF(ISERROR($V2429),"",OFFSET('Smelter Look-up'!$C$4,$V2429-4,0)&amp;"")</f>
        <v/>
      </c>
      <c r="S2429" s="250" t="str">
        <f t="shared" ca="1" si="114"/>
        <v/>
      </c>
      <c r="T2429" s="250" t="str">
        <f ca="1">IF(B2429="","",IF(ISERROR(MATCH($J2429,SorP!$B$1:$B$6230,0)),"",INDIRECT("'SorP'!$A$"&amp;MATCH($J2429,SorP!$B$1:$B$6230,0))))</f>
        <v/>
      </c>
      <c r="U2429" s="280"/>
      <c r="V2429" s="281" t="e">
        <f>IF(C2429="",NA(),MATCH($B2429&amp;$C2429,'Smelter Look-up'!$J:$J,0))</f>
        <v>#N/A</v>
      </c>
      <c r="W2429" s="282"/>
      <c r="X2429" s="282">
        <f t="shared" ca="1" si="115"/>
        <v>0</v>
      </c>
      <c r="Y2429" s="282"/>
      <c r="Z2429" s="282"/>
      <c r="AB2429" s="284" t="str">
        <f t="shared" si="116"/>
        <v/>
      </c>
    </row>
    <row r="2430" spans="1:28" s="283" customFormat="1" ht="20.25">
      <c r="A2430" s="235"/>
      <c r="B2430" s="236" t="str">
        <f>IF(LEN(A2430)=0,"",INDEX('Smelter Look-up'!$A:$A,MATCH($A2430,'Smelter Look-up'!$E:$E,0)))</f>
        <v/>
      </c>
      <c r="C2430" s="242" t="str">
        <f>IF(LEN(A2430)=0,"",INDEX('Smelter Look-up'!$C:$C,MATCH($A2430,'Smelter Look-up'!$E:$E,0)))</f>
        <v/>
      </c>
      <c r="D2430" s="236"/>
      <c r="E2430" s="236" t="str">
        <f ca="1">IF(ISERROR($V2430),"",OFFSET('Smelter Look-up'!$D$4,$V2430-4,0)&amp;"")</f>
        <v/>
      </c>
      <c r="F2430" s="236" t="str">
        <f ca="1">IF(ISERROR($V2430),"",OFFSET('Smelter Look-up'!$E$4,$V2430-4,0))</f>
        <v/>
      </c>
      <c r="G2430" s="236" t="str">
        <f ca="1">IF(C2430=$X$4,"Enter smelter details", IF(ISERROR($V2430),"",OFFSET('Smelter Look-up'!$F$4,$V2430-4,0)))</f>
        <v/>
      </c>
      <c r="H2430" s="237" t="str">
        <f ca="1">IF(ISERROR($V2430),"",OFFSET('Smelter Look-up'!$G$4,$V2430-4,0))</f>
        <v/>
      </c>
      <c r="I2430" s="238" t="str">
        <f ca="1">IF(ISERROR($V2430),"",OFFSET('Smelter Look-up'!$H$4,$V2430-4,0))</f>
        <v/>
      </c>
      <c r="J2430" s="238" t="str">
        <f ca="1">IF(ISERROR($V2430),"",OFFSET('Smelter Look-up'!$I$4,$V2430-4,0))</f>
        <v/>
      </c>
      <c r="K2430" s="240"/>
      <c r="L2430" s="240"/>
      <c r="M2430" s="240"/>
      <c r="N2430" s="240"/>
      <c r="O2430" s="240"/>
      <c r="P2430" s="239"/>
      <c r="Q2430" s="241"/>
      <c r="R2430" s="236" t="str">
        <f ca="1">IF(ISERROR($V2430),"",OFFSET('Smelter Look-up'!$C$4,$V2430-4,0)&amp;"")</f>
        <v/>
      </c>
      <c r="S2430" s="250" t="str">
        <f t="shared" ca="1" si="114"/>
        <v/>
      </c>
      <c r="T2430" s="250" t="str">
        <f ca="1">IF(B2430="","",IF(ISERROR(MATCH($J2430,SorP!$B$1:$B$6230,0)),"",INDIRECT("'SorP'!$A$"&amp;MATCH($J2430,SorP!$B$1:$B$6230,0))))</f>
        <v/>
      </c>
      <c r="U2430" s="280"/>
      <c r="V2430" s="281" t="e">
        <f>IF(C2430="",NA(),MATCH($B2430&amp;$C2430,'Smelter Look-up'!$J:$J,0))</f>
        <v>#N/A</v>
      </c>
      <c r="W2430" s="282"/>
      <c r="X2430" s="282">
        <f t="shared" ca="1" si="115"/>
        <v>0</v>
      </c>
      <c r="Y2430" s="282"/>
      <c r="Z2430" s="282"/>
      <c r="AB2430" s="284" t="str">
        <f t="shared" si="116"/>
        <v/>
      </c>
    </row>
    <row r="2431" spans="1:28" s="283" customFormat="1" ht="20.25">
      <c r="A2431" s="235"/>
      <c r="B2431" s="236" t="str">
        <f>IF(LEN(A2431)=0,"",INDEX('Smelter Look-up'!$A:$A,MATCH($A2431,'Smelter Look-up'!$E:$E,0)))</f>
        <v/>
      </c>
      <c r="C2431" s="242" t="str">
        <f>IF(LEN(A2431)=0,"",INDEX('Smelter Look-up'!$C:$C,MATCH($A2431,'Smelter Look-up'!$E:$E,0)))</f>
        <v/>
      </c>
      <c r="D2431" s="236"/>
      <c r="E2431" s="236" t="str">
        <f ca="1">IF(ISERROR($V2431),"",OFFSET('Smelter Look-up'!$D$4,$V2431-4,0)&amp;"")</f>
        <v/>
      </c>
      <c r="F2431" s="236" t="str">
        <f ca="1">IF(ISERROR($V2431),"",OFFSET('Smelter Look-up'!$E$4,$V2431-4,0))</f>
        <v/>
      </c>
      <c r="G2431" s="236" t="str">
        <f ca="1">IF(C2431=$X$4,"Enter smelter details", IF(ISERROR($V2431),"",OFFSET('Smelter Look-up'!$F$4,$V2431-4,0)))</f>
        <v/>
      </c>
      <c r="H2431" s="237" t="str">
        <f ca="1">IF(ISERROR($V2431),"",OFFSET('Smelter Look-up'!$G$4,$V2431-4,0))</f>
        <v/>
      </c>
      <c r="I2431" s="238" t="str">
        <f ca="1">IF(ISERROR($V2431),"",OFFSET('Smelter Look-up'!$H$4,$V2431-4,0))</f>
        <v/>
      </c>
      <c r="J2431" s="238" t="str">
        <f ca="1">IF(ISERROR($V2431),"",OFFSET('Smelter Look-up'!$I$4,$V2431-4,0))</f>
        <v/>
      </c>
      <c r="K2431" s="240"/>
      <c r="L2431" s="240"/>
      <c r="M2431" s="240"/>
      <c r="N2431" s="240"/>
      <c r="O2431" s="240"/>
      <c r="P2431" s="239"/>
      <c r="Q2431" s="241"/>
      <c r="R2431" s="236" t="str">
        <f ca="1">IF(ISERROR($V2431),"",OFFSET('Smelter Look-up'!$C$4,$V2431-4,0)&amp;"")</f>
        <v/>
      </c>
      <c r="S2431" s="250" t="str">
        <f t="shared" ca="1" si="114"/>
        <v/>
      </c>
      <c r="T2431" s="250" t="str">
        <f ca="1">IF(B2431="","",IF(ISERROR(MATCH($J2431,SorP!$B$1:$B$6230,0)),"",INDIRECT("'SorP'!$A$"&amp;MATCH($J2431,SorP!$B$1:$B$6230,0))))</f>
        <v/>
      </c>
      <c r="U2431" s="280"/>
      <c r="V2431" s="281" t="e">
        <f>IF(C2431="",NA(),MATCH($B2431&amp;$C2431,'Smelter Look-up'!$J:$J,0))</f>
        <v>#N/A</v>
      </c>
      <c r="W2431" s="282"/>
      <c r="X2431" s="282">
        <f t="shared" ca="1" si="115"/>
        <v>0</v>
      </c>
      <c r="Y2431" s="282"/>
      <c r="Z2431" s="282"/>
      <c r="AB2431" s="284" t="str">
        <f t="shared" si="116"/>
        <v/>
      </c>
    </row>
    <row r="2432" spans="1:28" s="283" customFormat="1" ht="20.25">
      <c r="A2432" s="235"/>
      <c r="B2432" s="236" t="str">
        <f>IF(LEN(A2432)=0,"",INDEX('Smelter Look-up'!$A:$A,MATCH($A2432,'Smelter Look-up'!$E:$E,0)))</f>
        <v/>
      </c>
      <c r="C2432" s="242" t="str">
        <f>IF(LEN(A2432)=0,"",INDEX('Smelter Look-up'!$C:$C,MATCH($A2432,'Smelter Look-up'!$E:$E,0)))</f>
        <v/>
      </c>
      <c r="D2432" s="236"/>
      <c r="E2432" s="236" t="str">
        <f ca="1">IF(ISERROR($V2432),"",OFFSET('Smelter Look-up'!$D$4,$V2432-4,0)&amp;"")</f>
        <v/>
      </c>
      <c r="F2432" s="236" t="str">
        <f ca="1">IF(ISERROR($V2432),"",OFFSET('Smelter Look-up'!$E$4,$V2432-4,0))</f>
        <v/>
      </c>
      <c r="G2432" s="236" t="str">
        <f ca="1">IF(C2432=$X$4,"Enter smelter details", IF(ISERROR($V2432),"",OFFSET('Smelter Look-up'!$F$4,$V2432-4,0)))</f>
        <v/>
      </c>
      <c r="H2432" s="237" t="str">
        <f ca="1">IF(ISERROR($V2432),"",OFFSET('Smelter Look-up'!$G$4,$V2432-4,0))</f>
        <v/>
      </c>
      <c r="I2432" s="238" t="str">
        <f ca="1">IF(ISERROR($V2432),"",OFFSET('Smelter Look-up'!$H$4,$V2432-4,0))</f>
        <v/>
      </c>
      <c r="J2432" s="238" t="str">
        <f ca="1">IF(ISERROR($V2432),"",OFFSET('Smelter Look-up'!$I$4,$V2432-4,0))</f>
        <v/>
      </c>
      <c r="K2432" s="240"/>
      <c r="L2432" s="240"/>
      <c r="M2432" s="240"/>
      <c r="N2432" s="240"/>
      <c r="O2432" s="240"/>
      <c r="P2432" s="239"/>
      <c r="Q2432" s="241"/>
      <c r="R2432" s="236" t="str">
        <f ca="1">IF(ISERROR($V2432),"",OFFSET('Smelter Look-up'!$C$4,$V2432-4,0)&amp;"")</f>
        <v/>
      </c>
      <c r="S2432" s="250" t="str">
        <f t="shared" ca="1" si="114"/>
        <v/>
      </c>
      <c r="T2432" s="250" t="str">
        <f ca="1">IF(B2432="","",IF(ISERROR(MATCH($J2432,SorP!$B$1:$B$6230,0)),"",INDIRECT("'SorP'!$A$"&amp;MATCH($J2432,SorP!$B$1:$B$6230,0))))</f>
        <v/>
      </c>
      <c r="U2432" s="280"/>
      <c r="V2432" s="281" t="e">
        <f>IF(C2432="",NA(),MATCH($B2432&amp;$C2432,'Smelter Look-up'!$J:$J,0))</f>
        <v>#N/A</v>
      </c>
      <c r="W2432" s="282"/>
      <c r="X2432" s="282">
        <f t="shared" ca="1" si="115"/>
        <v>0</v>
      </c>
      <c r="Y2432" s="282"/>
      <c r="Z2432" s="282"/>
      <c r="AB2432" s="284" t="str">
        <f t="shared" si="116"/>
        <v/>
      </c>
    </row>
    <row r="2433" spans="1:28" s="283" customFormat="1" ht="20.25">
      <c r="A2433" s="235"/>
      <c r="B2433" s="236" t="str">
        <f>IF(LEN(A2433)=0,"",INDEX('Smelter Look-up'!$A:$A,MATCH($A2433,'Smelter Look-up'!$E:$E,0)))</f>
        <v/>
      </c>
      <c r="C2433" s="242" t="str">
        <f>IF(LEN(A2433)=0,"",INDEX('Smelter Look-up'!$C:$C,MATCH($A2433,'Smelter Look-up'!$E:$E,0)))</f>
        <v/>
      </c>
      <c r="D2433" s="236"/>
      <c r="E2433" s="236" t="str">
        <f ca="1">IF(ISERROR($V2433),"",OFFSET('Smelter Look-up'!$D$4,$V2433-4,0)&amp;"")</f>
        <v/>
      </c>
      <c r="F2433" s="236" t="str">
        <f ca="1">IF(ISERROR($V2433),"",OFFSET('Smelter Look-up'!$E$4,$V2433-4,0))</f>
        <v/>
      </c>
      <c r="G2433" s="236" t="str">
        <f ca="1">IF(C2433=$X$4,"Enter smelter details", IF(ISERROR($V2433),"",OFFSET('Smelter Look-up'!$F$4,$V2433-4,0)))</f>
        <v/>
      </c>
      <c r="H2433" s="237" t="str">
        <f ca="1">IF(ISERROR($V2433),"",OFFSET('Smelter Look-up'!$G$4,$V2433-4,0))</f>
        <v/>
      </c>
      <c r="I2433" s="238" t="str">
        <f ca="1">IF(ISERROR($V2433),"",OFFSET('Smelter Look-up'!$H$4,$V2433-4,0))</f>
        <v/>
      </c>
      <c r="J2433" s="238" t="str">
        <f ca="1">IF(ISERROR($V2433),"",OFFSET('Smelter Look-up'!$I$4,$V2433-4,0))</f>
        <v/>
      </c>
      <c r="K2433" s="240"/>
      <c r="L2433" s="240"/>
      <c r="M2433" s="240"/>
      <c r="N2433" s="240"/>
      <c r="O2433" s="240"/>
      <c r="P2433" s="239"/>
      <c r="Q2433" s="241"/>
      <c r="R2433" s="236" t="str">
        <f ca="1">IF(ISERROR($V2433),"",OFFSET('Smelter Look-up'!$C$4,$V2433-4,0)&amp;"")</f>
        <v/>
      </c>
      <c r="S2433" s="250" t="str">
        <f t="shared" ca="1" si="114"/>
        <v/>
      </c>
      <c r="T2433" s="250" t="str">
        <f ca="1">IF(B2433="","",IF(ISERROR(MATCH($J2433,SorP!$B$1:$B$6230,0)),"",INDIRECT("'SorP'!$A$"&amp;MATCH($J2433,SorP!$B$1:$B$6230,0))))</f>
        <v/>
      </c>
      <c r="U2433" s="280"/>
      <c r="V2433" s="281" t="e">
        <f>IF(C2433="",NA(),MATCH($B2433&amp;$C2433,'Smelter Look-up'!$J:$J,0))</f>
        <v>#N/A</v>
      </c>
      <c r="W2433" s="282"/>
      <c r="X2433" s="282">
        <f t="shared" ca="1" si="115"/>
        <v>0</v>
      </c>
      <c r="Y2433" s="282"/>
      <c r="Z2433" s="282"/>
      <c r="AB2433" s="284" t="str">
        <f t="shared" si="116"/>
        <v/>
      </c>
    </row>
    <row r="2434" spans="1:28" s="283" customFormat="1" ht="20.25">
      <c r="A2434" s="235"/>
      <c r="B2434" s="236" t="str">
        <f>IF(LEN(A2434)=0,"",INDEX('Smelter Look-up'!$A:$A,MATCH($A2434,'Smelter Look-up'!$E:$E,0)))</f>
        <v/>
      </c>
      <c r="C2434" s="242" t="str">
        <f>IF(LEN(A2434)=0,"",INDEX('Smelter Look-up'!$C:$C,MATCH($A2434,'Smelter Look-up'!$E:$E,0)))</f>
        <v/>
      </c>
      <c r="D2434" s="236"/>
      <c r="E2434" s="236" t="str">
        <f ca="1">IF(ISERROR($V2434),"",OFFSET('Smelter Look-up'!$D$4,$V2434-4,0)&amp;"")</f>
        <v/>
      </c>
      <c r="F2434" s="236" t="str">
        <f ca="1">IF(ISERROR($V2434),"",OFFSET('Smelter Look-up'!$E$4,$V2434-4,0))</f>
        <v/>
      </c>
      <c r="G2434" s="236" t="str">
        <f ca="1">IF(C2434=$X$4,"Enter smelter details", IF(ISERROR($V2434),"",OFFSET('Smelter Look-up'!$F$4,$V2434-4,0)))</f>
        <v/>
      </c>
      <c r="H2434" s="237" t="str">
        <f ca="1">IF(ISERROR($V2434),"",OFFSET('Smelter Look-up'!$G$4,$V2434-4,0))</f>
        <v/>
      </c>
      <c r="I2434" s="238" t="str">
        <f ca="1">IF(ISERROR($V2434),"",OFFSET('Smelter Look-up'!$H$4,$V2434-4,0))</f>
        <v/>
      </c>
      <c r="J2434" s="238" t="str">
        <f ca="1">IF(ISERROR($V2434),"",OFFSET('Smelter Look-up'!$I$4,$V2434-4,0))</f>
        <v/>
      </c>
      <c r="K2434" s="240"/>
      <c r="L2434" s="240"/>
      <c r="M2434" s="240"/>
      <c r="N2434" s="240"/>
      <c r="O2434" s="240"/>
      <c r="P2434" s="239"/>
      <c r="Q2434" s="241"/>
      <c r="R2434" s="236" t="str">
        <f ca="1">IF(ISERROR($V2434),"",OFFSET('Smelter Look-up'!$C$4,$V2434-4,0)&amp;"")</f>
        <v/>
      </c>
      <c r="S2434" s="250" t="str">
        <f t="shared" ca="1" si="114"/>
        <v/>
      </c>
      <c r="T2434" s="250" t="str">
        <f ca="1">IF(B2434="","",IF(ISERROR(MATCH($J2434,SorP!$B$1:$B$6230,0)),"",INDIRECT("'SorP'!$A$"&amp;MATCH($J2434,SorP!$B$1:$B$6230,0))))</f>
        <v/>
      </c>
      <c r="U2434" s="280"/>
      <c r="V2434" s="281" t="e">
        <f>IF(C2434="",NA(),MATCH($B2434&amp;$C2434,'Smelter Look-up'!$J:$J,0))</f>
        <v>#N/A</v>
      </c>
      <c r="W2434" s="282"/>
      <c r="X2434" s="282">
        <f t="shared" ca="1" si="115"/>
        <v>0</v>
      </c>
      <c r="Y2434" s="282"/>
      <c r="Z2434" s="282"/>
      <c r="AB2434" s="284" t="str">
        <f t="shared" si="116"/>
        <v/>
      </c>
    </row>
    <row r="2435" spans="1:28" s="283" customFormat="1" ht="20.25">
      <c r="A2435" s="235"/>
      <c r="B2435" s="236" t="str">
        <f>IF(LEN(A2435)=0,"",INDEX('Smelter Look-up'!$A:$A,MATCH($A2435,'Smelter Look-up'!$E:$E,0)))</f>
        <v/>
      </c>
      <c r="C2435" s="242" t="str">
        <f>IF(LEN(A2435)=0,"",INDEX('Smelter Look-up'!$C:$C,MATCH($A2435,'Smelter Look-up'!$E:$E,0)))</f>
        <v/>
      </c>
      <c r="D2435" s="236"/>
      <c r="E2435" s="236" t="str">
        <f ca="1">IF(ISERROR($V2435),"",OFFSET('Smelter Look-up'!$D$4,$V2435-4,0)&amp;"")</f>
        <v/>
      </c>
      <c r="F2435" s="236" t="str">
        <f ca="1">IF(ISERROR($V2435),"",OFFSET('Smelter Look-up'!$E$4,$V2435-4,0))</f>
        <v/>
      </c>
      <c r="G2435" s="236" t="str">
        <f ca="1">IF(C2435=$X$4,"Enter smelter details", IF(ISERROR($V2435),"",OFFSET('Smelter Look-up'!$F$4,$V2435-4,0)))</f>
        <v/>
      </c>
      <c r="H2435" s="237" t="str">
        <f ca="1">IF(ISERROR($V2435),"",OFFSET('Smelter Look-up'!$G$4,$V2435-4,0))</f>
        <v/>
      </c>
      <c r="I2435" s="238" t="str">
        <f ca="1">IF(ISERROR($V2435),"",OFFSET('Smelter Look-up'!$H$4,$V2435-4,0))</f>
        <v/>
      </c>
      <c r="J2435" s="238" t="str">
        <f ca="1">IF(ISERROR($V2435),"",OFFSET('Smelter Look-up'!$I$4,$V2435-4,0))</f>
        <v/>
      </c>
      <c r="K2435" s="240"/>
      <c r="L2435" s="240"/>
      <c r="M2435" s="240"/>
      <c r="N2435" s="240"/>
      <c r="O2435" s="240"/>
      <c r="P2435" s="239"/>
      <c r="Q2435" s="241"/>
      <c r="R2435" s="236" t="str">
        <f ca="1">IF(ISERROR($V2435),"",OFFSET('Smelter Look-up'!$C$4,$V2435-4,0)&amp;"")</f>
        <v/>
      </c>
      <c r="S2435" s="250" t="str">
        <f t="shared" ca="1" si="114"/>
        <v/>
      </c>
      <c r="T2435" s="250" t="str">
        <f ca="1">IF(B2435="","",IF(ISERROR(MATCH($J2435,SorP!$B$1:$B$6230,0)),"",INDIRECT("'SorP'!$A$"&amp;MATCH($J2435,SorP!$B$1:$B$6230,0))))</f>
        <v/>
      </c>
      <c r="U2435" s="280"/>
      <c r="V2435" s="281" t="e">
        <f>IF(C2435="",NA(),MATCH($B2435&amp;$C2435,'Smelter Look-up'!$J:$J,0))</f>
        <v>#N/A</v>
      </c>
      <c r="W2435" s="282"/>
      <c r="X2435" s="282">
        <f t="shared" ca="1" si="115"/>
        <v>0</v>
      </c>
      <c r="Y2435" s="282"/>
      <c r="Z2435" s="282"/>
      <c r="AB2435" s="284" t="str">
        <f t="shared" si="116"/>
        <v/>
      </c>
    </row>
    <row r="2436" spans="1:28" s="283" customFormat="1" ht="20.25">
      <c r="A2436" s="235"/>
      <c r="B2436" s="236" t="str">
        <f>IF(LEN(A2436)=0,"",INDEX('Smelter Look-up'!$A:$A,MATCH($A2436,'Smelter Look-up'!$E:$E,0)))</f>
        <v/>
      </c>
      <c r="C2436" s="242" t="str">
        <f>IF(LEN(A2436)=0,"",INDEX('Smelter Look-up'!$C:$C,MATCH($A2436,'Smelter Look-up'!$E:$E,0)))</f>
        <v/>
      </c>
      <c r="D2436" s="236"/>
      <c r="E2436" s="236" t="str">
        <f ca="1">IF(ISERROR($V2436),"",OFFSET('Smelter Look-up'!$D$4,$V2436-4,0)&amp;"")</f>
        <v/>
      </c>
      <c r="F2436" s="236" t="str">
        <f ca="1">IF(ISERROR($V2436),"",OFFSET('Smelter Look-up'!$E$4,$V2436-4,0))</f>
        <v/>
      </c>
      <c r="G2436" s="236" t="str">
        <f ca="1">IF(C2436=$X$4,"Enter smelter details", IF(ISERROR($V2436),"",OFFSET('Smelter Look-up'!$F$4,$V2436-4,0)))</f>
        <v/>
      </c>
      <c r="H2436" s="237" t="str">
        <f ca="1">IF(ISERROR($V2436),"",OFFSET('Smelter Look-up'!$G$4,$V2436-4,0))</f>
        <v/>
      </c>
      <c r="I2436" s="238" t="str">
        <f ca="1">IF(ISERROR($V2436),"",OFFSET('Smelter Look-up'!$H$4,$V2436-4,0))</f>
        <v/>
      </c>
      <c r="J2436" s="238" t="str">
        <f ca="1">IF(ISERROR($V2436),"",OFFSET('Smelter Look-up'!$I$4,$V2436-4,0))</f>
        <v/>
      </c>
      <c r="K2436" s="240"/>
      <c r="L2436" s="240"/>
      <c r="M2436" s="240"/>
      <c r="N2436" s="240"/>
      <c r="O2436" s="240"/>
      <c r="P2436" s="239"/>
      <c r="Q2436" s="241"/>
      <c r="R2436" s="236" t="str">
        <f ca="1">IF(ISERROR($V2436),"",OFFSET('Smelter Look-up'!$C$4,$V2436-4,0)&amp;"")</f>
        <v/>
      </c>
      <c r="S2436" s="250" t="str">
        <f t="shared" ca="1" si="114"/>
        <v/>
      </c>
      <c r="T2436" s="250" t="str">
        <f ca="1">IF(B2436="","",IF(ISERROR(MATCH($J2436,SorP!$B$1:$B$6230,0)),"",INDIRECT("'SorP'!$A$"&amp;MATCH($J2436,SorP!$B$1:$B$6230,0))))</f>
        <v/>
      </c>
      <c r="U2436" s="280"/>
      <c r="V2436" s="281" t="e">
        <f>IF(C2436="",NA(),MATCH($B2436&amp;$C2436,'Smelter Look-up'!$J:$J,0))</f>
        <v>#N/A</v>
      </c>
      <c r="W2436" s="282"/>
      <c r="X2436" s="282">
        <f t="shared" ca="1" si="115"/>
        <v>0</v>
      </c>
      <c r="Y2436" s="282"/>
      <c r="Z2436" s="282"/>
      <c r="AB2436" s="284" t="str">
        <f t="shared" si="116"/>
        <v/>
      </c>
    </row>
    <row r="2437" spans="1:28" s="283" customFormat="1" ht="20.25">
      <c r="A2437" s="235"/>
      <c r="B2437" s="236" t="str">
        <f>IF(LEN(A2437)=0,"",INDEX('Smelter Look-up'!$A:$A,MATCH($A2437,'Smelter Look-up'!$E:$E,0)))</f>
        <v/>
      </c>
      <c r="C2437" s="242" t="str">
        <f>IF(LEN(A2437)=0,"",INDEX('Smelter Look-up'!$C:$C,MATCH($A2437,'Smelter Look-up'!$E:$E,0)))</f>
        <v/>
      </c>
      <c r="D2437" s="236"/>
      <c r="E2437" s="236" t="str">
        <f ca="1">IF(ISERROR($V2437),"",OFFSET('Smelter Look-up'!$D$4,$V2437-4,0)&amp;"")</f>
        <v/>
      </c>
      <c r="F2437" s="236" t="str">
        <f ca="1">IF(ISERROR($V2437),"",OFFSET('Smelter Look-up'!$E$4,$V2437-4,0))</f>
        <v/>
      </c>
      <c r="G2437" s="236" t="str">
        <f ca="1">IF(C2437=$X$4,"Enter smelter details", IF(ISERROR($V2437),"",OFFSET('Smelter Look-up'!$F$4,$V2437-4,0)))</f>
        <v/>
      </c>
      <c r="H2437" s="237" t="str">
        <f ca="1">IF(ISERROR($V2437),"",OFFSET('Smelter Look-up'!$G$4,$V2437-4,0))</f>
        <v/>
      </c>
      <c r="I2437" s="238" t="str">
        <f ca="1">IF(ISERROR($V2437),"",OFFSET('Smelter Look-up'!$H$4,$V2437-4,0))</f>
        <v/>
      </c>
      <c r="J2437" s="238" t="str">
        <f ca="1">IF(ISERROR($V2437),"",OFFSET('Smelter Look-up'!$I$4,$V2437-4,0))</f>
        <v/>
      </c>
      <c r="K2437" s="240"/>
      <c r="L2437" s="240"/>
      <c r="M2437" s="240"/>
      <c r="N2437" s="240"/>
      <c r="O2437" s="240"/>
      <c r="P2437" s="239"/>
      <c r="Q2437" s="241"/>
      <c r="R2437" s="236" t="str">
        <f ca="1">IF(ISERROR($V2437),"",OFFSET('Smelter Look-up'!$C$4,$V2437-4,0)&amp;"")</f>
        <v/>
      </c>
      <c r="S2437" s="250" t="str">
        <f t="shared" ca="1" si="114"/>
        <v/>
      </c>
      <c r="T2437" s="250" t="str">
        <f ca="1">IF(B2437="","",IF(ISERROR(MATCH($J2437,SorP!$B$1:$B$6230,0)),"",INDIRECT("'SorP'!$A$"&amp;MATCH($J2437,SorP!$B$1:$B$6230,0))))</f>
        <v/>
      </c>
      <c r="U2437" s="280"/>
      <c r="V2437" s="281" t="e">
        <f>IF(C2437="",NA(),MATCH($B2437&amp;$C2437,'Smelter Look-up'!$J:$J,0))</f>
        <v>#N/A</v>
      </c>
      <c r="W2437" s="282"/>
      <c r="X2437" s="282">
        <f t="shared" ca="1" si="115"/>
        <v>0</v>
      </c>
      <c r="Y2437" s="282"/>
      <c r="Z2437" s="282"/>
      <c r="AB2437" s="284" t="str">
        <f t="shared" si="116"/>
        <v/>
      </c>
    </row>
    <row r="2438" spans="1:28" s="283" customFormat="1" ht="20.25">
      <c r="A2438" s="235"/>
      <c r="B2438" s="236" t="str">
        <f>IF(LEN(A2438)=0,"",INDEX('Smelter Look-up'!$A:$A,MATCH($A2438,'Smelter Look-up'!$E:$E,0)))</f>
        <v/>
      </c>
      <c r="C2438" s="242" t="str">
        <f>IF(LEN(A2438)=0,"",INDEX('Smelter Look-up'!$C:$C,MATCH($A2438,'Smelter Look-up'!$E:$E,0)))</f>
        <v/>
      </c>
      <c r="D2438" s="236"/>
      <c r="E2438" s="236" t="str">
        <f ca="1">IF(ISERROR($V2438),"",OFFSET('Smelter Look-up'!$D$4,$V2438-4,0)&amp;"")</f>
        <v/>
      </c>
      <c r="F2438" s="236" t="str">
        <f ca="1">IF(ISERROR($V2438),"",OFFSET('Smelter Look-up'!$E$4,$V2438-4,0))</f>
        <v/>
      </c>
      <c r="G2438" s="236" t="str">
        <f ca="1">IF(C2438=$X$4,"Enter smelter details", IF(ISERROR($V2438),"",OFFSET('Smelter Look-up'!$F$4,$V2438-4,0)))</f>
        <v/>
      </c>
      <c r="H2438" s="237" t="str">
        <f ca="1">IF(ISERROR($V2438),"",OFFSET('Smelter Look-up'!$G$4,$V2438-4,0))</f>
        <v/>
      </c>
      <c r="I2438" s="238" t="str">
        <f ca="1">IF(ISERROR($V2438),"",OFFSET('Smelter Look-up'!$H$4,$V2438-4,0))</f>
        <v/>
      </c>
      <c r="J2438" s="238" t="str">
        <f ca="1">IF(ISERROR($V2438),"",OFFSET('Smelter Look-up'!$I$4,$V2438-4,0))</f>
        <v/>
      </c>
      <c r="K2438" s="240"/>
      <c r="L2438" s="240"/>
      <c r="M2438" s="240"/>
      <c r="N2438" s="240"/>
      <c r="O2438" s="240"/>
      <c r="P2438" s="239"/>
      <c r="Q2438" s="241"/>
      <c r="R2438" s="236" t="str">
        <f ca="1">IF(ISERROR($V2438),"",OFFSET('Smelter Look-up'!$C$4,$V2438-4,0)&amp;"")</f>
        <v/>
      </c>
      <c r="S2438" s="250" t="str">
        <f t="shared" ca="1" si="114"/>
        <v/>
      </c>
      <c r="T2438" s="250" t="str">
        <f ca="1">IF(B2438="","",IF(ISERROR(MATCH($J2438,SorP!$B$1:$B$6230,0)),"",INDIRECT("'SorP'!$A$"&amp;MATCH($J2438,SorP!$B$1:$B$6230,0))))</f>
        <v/>
      </c>
      <c r="U2438" s="280"/>
      <c r="V2438" s="281" t="e">
        <f>IF(C2438="",NA(),MATCH($B2438&amp;$C2438,'Smelter Look-up'!$J:$J,0))</f>
        <v>#N/A</v>
      </c>
      <c r="W2438" s="282"/>
      <c r="X2438" s="282">
        <f t="shared" ca="1" si="115"/>
        <v>0</v>
      </c>
      <c r="Y2438" s="282"/>
      <c r="Z2438" s="282"/>
      <c r="AB2438" s="284" t="str">
        <f t="shared" si="116"/>
        <v/>
      </c>
    </row>
    <row r="2439" spans="1:28" s="283" customFormat="1" ht="20.25">
      <c r="A2439" s="235"/>
      <c r="B2439" s="236" t="str">
        <f>IF(LEN(A2439)=0,"",INDEX('Smelter Look-up'!$A:$A,MATCH($A2439,'Smelter Look-up'!$E:$E,0)))</f>
        <v/>
      </c>
      <c r="C2439" s="242" t="str">
        <f>IF(LEN(A2439)=0,"",INDEX('Smelter Look-up'!$C:$C,MATCH($A2439,'Smelter Look-up'!$E:$E,0)))</f>
        <v/>
      </c>
      <c r="D2439" s="236"/>
      <c r="E2439" s="236" t="str">
        <f ca="1">IF(ISERROR($V2439),"",OFFSET('Smelter Look-up'!$D$4,$V2439-4,0)&amp;"")</f>
        <v/>
      </c>
      <c r="F2439" s="236" t="str">
        <f ca="1">IF(ISERROR($V2439),"",OFFSET('Smelter Look-up'!$E$4,$V2439-4,0))</f>
        <v/>
      </c>
      <c r="G2439" s="236" t="str">
        <f ca="1">IF(C2439=$X$4,"Enter smelter details", IF(ISERROR($V2439),"",OFFSET('Smelter Look-up'!$F$4,$V2439-4,0)))</f>
        <v/>
      </c>
      <c r="H2439" s="237" t="str">
        <f ca="1">IF(ISERROR($V2439),"",OFFSET('Smelter Look-up'!$G$4,$V2439-4,0))</f>
        <v/>
      </c>
      <c r="I2439" s="238" t="str">
        <f ca="1">IF(ISERROR($V2439),"",OFFSET('Smelter Look-up'!$H$4,$V2439-4,0))</f>
        <v/>
      </c>
      <c r="J2439" s="238" t="str">
        <f ca="1">IF(ISERROR($V2439),"",OFFSET('Smelter Look-up'!$I$4,$V2439-4,0))</f>
        <v/>
      </c>
      <c r="K2439" s="240"/>
      <c r="L2439" s="240"/>
      <c r="M2439" s="240"/>
      <c r="N2439" s="240"/>
      <c r="O2439" s="240"/>
      <c r="P2439" s="239"/>
      <c r="Q2439" s="241"/>
      <c r="R2439" s="236" t="str">
        <f ca="1">IF(ISERROR($V2439),"",OFFSET('Smelter Look-up'!$C$4,$V2439-4,0)&amp;"")</f>
        <v/>
      </c>
      <c r="S2439" s="250" t="str">
        <f t="shared" ca="1" si="114"/>
        <v/>
      </c>
      <c r="T2439" s="250" t="str">
        <f ca="1">IF(B2439="","",IF(ISERROR(MATCH($J2439,SorP!$B$1:$B$6230,0)),"",INDIRECT("'SorP'!$A$"&amp;MATCH($J2439,SorP!$B$1:$B$6230,0))))</f>
        <v/>
      </c>
      <c r="U2439" s="280"/>
      <c r="V2439" s="281" t="e">
        <f>IF(C2439="",NA(),MATCH($B2439&amp;$C2439,'Smelter Look-up'!$J:$J,0))</f>
        <v>#N/A</v>
      </c>
      <c r="W2439" s="282"/>
      <c r="X2439" s="282">
        <f t="shared" ca="1" si="115"/>
        <v>0</v>
      </c>
      <c r="Y2439" s="282"/>
      <c r="Z2439" s="282"/>
      <c r="AB2439" s="284" t="str">
        <f t="shared" si="116"/>
        <v/>
      </c>
    </row>
    <row r="2440" spans="1:28" s="283" customFormat="1" ht="20.25">
      <c r="A2440" s="235"/>
      <c r="B2440" s="236" t="str">
        <f>IF(LEN(A2440)=0,"",INDEX('Smelter Look-up'!$A:$A,MATCH($A2440,'Smelter Look-up'!$E:$E,0)))</f>
        <v/>
      </c>
      <c r="C2440" s="242" t="str">
        <f>IF(LEN(A2440)=0,"",INDEX('Smelter Look-up'!$C:$C,MATCH($A2440,'Smelter Look-up'!$E:$E,0)))</f>
        <v/>
      </c>
      <c r="D2440" s="236"/>
      <c r="E2440" s="236" t="str">
        <f ca="1">IF(ISERROR($V2440),"",OFFSET('Smelter Look-up'!$D$4,$V2440-4,0)&amp;"")</f>
        <v/>
      </c>
      <c r="F2440" s="236" t="str">
        <f ca="1">IF(ISERROR($V2440),"",OFFSET('Smelter Look-up'!$E$4,$V2440-4,0))</f>
        <v/>
      </c>
      <c r="G2440" s="236" t="str">
        <f ca="1">IF(C2440=$X$4,"Enter smelter details", IF(ISERROR($V2440),"",OFFSET('Smelter Look-up'!$F$4,$V2440-4,0)))</f>
        <v/>
      </c>
      <c r="H2440" s="237" t="str">
        <f ca="1">IF(ISERROR($V2440),"",OFFSET('Smelter Look-up'!$G$4,$V2440-4,0))</f>
        <v/>
      </c>
      <c r="I2440" s="238" t="str">
        <f ca="1">IF(ISERROR($V2440),"",OFFSET('Smelter Look-up'!$H$4,$V2440-4,0))</f>
        <v/>
      </c>
      <c r="J2440" s="238" t="str">
        <f ca="1">IF(ISERROR($V2440),"",OFFSET('Smelter Look-up'!$I$4,$V2440-4,0))</f>
        <v/>
      </c>
      <c r="K2440" s="240"/>
      <c r="L2440" s="240"/>
      <c r="M2440" s="240"/>
      <c r="N2440" s="240"/>
      <c r="O2440" s="240"/>
      <c r="P2440" s="239"/>
      <c r="Q2440" s="241"/>
      <c r="R2440" s="236" t="str">
        <f ca="1">IF(ISERROR($V2440),"",OFFSET('Smelter Look-up'!$C$4,$V2440-4,0)&amp;"")</f>
        <v/>
      </c>
      <c r="S2440" s="250" t="str">
        <f t="shared" ca="1" si="114"/>
        <v/>
      </c>
      <c r="T2440" s="250" t="str">
        <f ca="1">IF(B2440="","",IF(ISERROR(MATCH($J2440,SorP!$B$1:$B$6230,0)),"",INDIRECT("'SorP'!$A$"&amp;MATCH($J2440,SorP!$B$1:$B$6230,0))))</f>
        <v/>
      </c>
      <c r="U2440" s="280"/>
      <c r="V2440" s="281" t="e">
        <f>IF(C2440="",NA(),MATCH($B2440&amp;$C2440,'Smelter Look-up'!$J:$J,0))</f>
        <v>#N/A</v>
      </c>
      <c r="W2440" s="282"/>
      <c r="X2440" s="282">
        <f t="shared" ca="1" si="115"/>
        <v>0</v>
      </c>
      <c r="Y2440" s="282"/>
      <c r="Z2440" s="282"/>
      <c r="AB2440" s="284" t="str">
        <f t="shared" si="116"/>
        <v/>
      </c>
    </row>
    <row r="2441" spans="1:28" s="283" customFormat="1" ht="20.25">
      <c r="A2441" s="235"/>
      <c r="B2441" s="236" t="str">
        <f>IF(LEN(A2441)=0,"",INDEX('Smelter Look-up'!$A:$A,MATCH($A2441,'Smelter Look-up'!$E:$E,0)))</f>
        <v/>
      </c>
      <c r="C2441" s="242" t="str">
        <f>IF(LEN(A2441)=0,"",INDEX('Smelter Look-up'!$C:$C,MATCH($A2441,'Smelter Look-up'!$E:$E,0)))</f>
        <v/>
      </c>
      <c r="D2441" s="236"/>
      <c r="E2441" s="236" t="str">
        <f ca="1">IF(ISERROR($V2441),"",OFFSET('Smelter Look-up'!$D$4,$V2441-4,0)&amp;"")</f>
        <v/>
      </c>
      <c r="F2441" s="236" t="str">
        <f ca="1">IF(ISERROR($V2441),"",OFFSET('Smelter Look-up'!$E$4,$V2441-4,0))</f>
        <v/>
      </c>
      <c r="G2441" s="236" t="str">
        <f ca="1">IF(C2441=$X$4,"Enter smelter details", IF(ISERROR($V2441),"",OFFSET('Smelter Look-up'!$F$4,$V2441-4,0)))</f>
        <v/>
      </c>
      <c r="H2441" s="237" t="str">
        <f ca="1">IF(ISERROR($V2441),"",OFFSET('Smelter Look-up'!$G$4,$V2441-4,0))</f>
        <v/>
      </c>
      <c r="I2441" s="238" t="str">
        <f ca="1">IF(ISERROR($V2441),"",OFFSET('Smelter Look-up'!$H$4,$V2441-4,0))</f>
        <v/>
      </c>
      <c r="J2441" s="238" t="str">
        <f ca="1">IF(ISERROR($V2441),"",OFFSET('Smelter Look-up'!$I$4,$V2441-4,0))</f>
        <v/>
      </c>
      <c r="K2441" s="240"/>
      <c r="L2441" s="240"/>
      <c r="M2441" s="240"/>
      <c r="N2441" s="240"/>
      <c r="O2441" s="240"/>
      <c r="P2441" s="239"/>
      <c r="Q2441" s="241"/>
      <c r="R2441" s="236" t="str">
        <f ca="1">IF(ISERROR($V2441),"",OFFSET('Smelter Look-up'!$C$4,$V2441-4,0)&amp;"")</f>
        <v/>
      </c>
      <c r="S2441" s="250" t="str">
        <f t="shared" ca="1" si="114"/>
        <v/>
      </c>
      <c r="T2441" s="250" t="str">
        <f ca="1">IF(B2441="","",IF(ISERROR(MATCH($J2441,SorP!$B$1:$B$6230,0)),"",INDIRECT("'SorP'!$A$"&amp;MATCH($J2441,SorP!$B$1:$B$6230,0))))</f>
        <v/>
      </c>
      <c r="U2441" s="280"/>
      <c r="V2441" s="281" t="e">
        <f>IF(C2441="",NA(),MATCH($B2441&amp;$C2441,'Smelter Look-up'!$J:$J,0))</f>
        <v>#N/A</v>
      </c>
      <c r="W2441" s="282"/>
      <c r="X2441" s="282">
        <f t="shared" ca="1" si="115"/>
        <v>0</v>
      </c>
      <c r="Y2441" s="282"/>
      <c r="Z2441" s="282"/>
      <c r="AB2441" s="284" t="str">
        <f t="shared" si="116"/>
        <v/>
      </c>
    </row>
    <row r="2442" spans="1:28" s="283" customFormat="1" ht="20.25">
      <c r="A2442" s="235"/>
      <c r="B2442" s="236" t="str">
        <f>IF(LEN(A2442)=0,"",INDEX('Smelter Look-up'!$A:$A,MATCH($A2442,'Smelter Look-up'!$E:$E,0)))</f>
        <v/>
      </c>
      <c r="C2442" s="242" t="str">
        <f>IF(LEN(A2442)=0,"",INDEX('Smelter Look-up'!$C:$C,MATCH($A2442,'Smelter Look-up'!$E:$E,0)))</f>
        <v/>
      </c>
      <c r="D2442" s="236"/>
      <c r="E2442" s="236" t="str">
        <f ca="1">IF(ISERROR($V2442),"",OFFSET('Smelter Look-up'!$D$4,$V2442-4,0)&amp;"")</f>
        <v/>
      </c>
      <c r="F2442" s="236" t="str">
        <f ca="1">IF(ISERROR($V2442),"",OFFSET('Smelter Look-up'!$E$4,$V2442-4,0))</f>
        <v/>
      </c>
      <c r="G2442" s="236" t="str">
        <f ca="1">IF(C2442=$X$4,"Enter smelter details", IF(ISERROR($V2442),"",OFFSET('Smelter Look-up'!$F$4,$V2442-4,0)))</f>
        <v/>
      </c>
      <c r="H2442" s="237" t="str">
        <f ca="1">IF(ISERROR($V2442),"",OFFSET('Smelter Look-up'!$G$4,$V2442-4,0))</f>
        <v/>
      </c>
      <c r="I2442" s="238" t="str">
        <f ca="1">IF(ISERROR($V2442),"",OFFSET('Smelter Look-up'!$H$4,$V2442-4,0))</f>
        <v/>
      </c>
      <c r="J2442" s="238" t="str">
        <f ca="1">IF(ISERROR($V2442),"",OFFSET('Smelter Look-up'!$I$4,$V2442-4,0))</f>
        <v/>
      </c>
      <c r="K2442" s="240"/>
      <c r="L2442" s="240"/>
      <c r="M2442" s="240"/>
      <c r="N2442" s="240"/>
      <c r="O2442" s="240"/>
      <c r="P2442" s="239"/>
      <c r="Q2442" s="241"/>
      <c r="R2442" s="236" t="str">
        <f ca="1">IF(ISERROR($V2442),"",OFFSET('Smelter Look-up'!$C$4,$V2442-4,0)&amp;"")</f>
        <v/>
      </c>
      <c r="S2442" s="250" t="str">
        <f t="shared" ca="1" si="114"/>
        <v/>
      </c>
      <c r="T2442" s="250" t="str">
        <f ca="1">IF(B2442="","",IF(ISERROR(MATCH($J2442,SorP!$B$1:$B$6230,0)),"",INDIRECT("'SorP'!$A$"&amp;MATCH($J2442,SorP!$B$1:$B$6230,0))))</f>
        <v/>
      </c>
      <c r="U2442" s="280"/>
      <c r="V2442" s="281" t="e">
        <f>IF(C2442="",NA(),MATCH($B2442&amp;$C2442,'Smelter Look-up'!$J:$J,0))</f>
        <v>#N/A</v>
      </c>
      <c r="W2442" s="282"/>
      <c r="X2442" s="282">
        <f t="shared" ca="1" si="115"/>
        <v>0</v>
      </c>
      <c r="Y2442" s="282"/>
      <c r="Z2442" s="282"/>
      <c r="AB2442" s="284" t="str">
        <f t="shared" si="116"/>
        <v/>
      </c>
    </row>
    <row r="2443" spans="1:28" s="283" customFormat="1" ht="20.25">
      <c r="A2443" s="235"/>
      <c r="B2443" s="236" t="str">
        <f>IF(LEN(A2443)=0,"",INDEX('Smelter Look-up'!$A:$A,MATCH($A2443,'Smelter Look-up'!$E:$E,0)))</f>
        <v/>
      </c>
      <c r="C2443" s="242" t="str">
        <f>IF(LEN(A2443)=0,"",INDEX('Smelter Look-up'!$C:$C,MATCH($A2443,'Smelter Look-up'!$E:$E,0)))</f>
        <v/>
      </c>
      <c r="D2443" s="236"/>
      <c r="E2443" s="236" t="str">
        <f ca="1">IF(ISERROR($V2443),"",OFFSET('Smelter Look-up'!$D$4,$V2443-4,0)&amp;"")</f>
        <v/>
      </c>
      <c r="F2443" s="236" t="str">
        <f ca="1">IF(ISERROR($V2443),"",OFFSET('Smelter Look-up'!$E$4,$V2443-4,0))</f>
        <v/>
      </c>
      <c r="G2443" s="236" t="str">
        <f ca="1">IF(C2443=$X$4,"Enter smelter details", IF(ISERROR($V2443),"",OFFSET('Smelter Look-up'!$F$4,$V2443-4,0)))</f>
        <v/>
      </c>
      <c r="H2443" s="237" t="str">
        <f ca="1">IF(ISERROR($V2443),"",OFFSET('Smelter Look-up'!$G$4,$V2443-4,0))</f>
        <v/>
      </c>
      <c r="I2443" s="238" t="str">
        <f ca="1">IF(ISERROR($V2443),"",OFFSET('Smelter Look-up'!$H$4,$V2443-4,0))</f>
        <v/>
      </c>
      <c r="J2443" s="238" t="str">
        <f ca="1">IF(ISERROR($V2443),"",OFFSET('Smelter Look-up'!$I$4,$V2443-4,0))</f>
        <v/>
      </c>
      <c r="K2443" s="240"/>
      <c r="L2443" s="240"/>
      <c r="M2443" s="240"/>
      <c r="N2443" s="240"/>
      <c r="O2443" s="240"/>
      <c r="P2443" s="239"/>
      <c r="Q2443" s="241"/>
      <c r="R2443" s="236" t="str">
        <f ca="1">IF(ISERROR($V2443),"",OFFSET('Smelter Look-up'!$C$4,$V2443-4,0)&amp;"")</f>
        <v/>
      </c>
      <c r="S2443" s="250" t="str">
        <f t="shared" ca="1" si="114"/>
        <v/>
      </c>
      <c r="T2443" s="250" t="str">
        <f ca="1">IF(B2443="","",IF(ISERROR(MATCH($J2443,SorP!$B$1:$B$6230,0)),"",INDIRECT("'SorP'!$A$"&amp;MATCH($J2443,SorP!$B$1:$B$6230,0))))</f>
        <v/>
      </c>
      <c r="U2443" s="280"/>
      <c r="V2443" s="281" t="e">
        <f>IF(C2443="",NA(),MATCH($B2443&amp;$C2443,'Smelter Look-up'!$J:$J,0))</f>
        <v>#N/A</v>
      </c>
      <c r="W2443" s="282"/>
      <c r="X2443" s="282">
        <f t="shared" ca="1" si="115"/>
        <v>0</v>
      </c>
      <c r="Y2443" s="282"/>
      <c r="Z2443" s="282"/>
      <c r="AB2443" s="284" t="str">
        <f t="shared" si="116"/>
        <v/>
      </c>
    </row>
    <row r="2444" spans="1:28" s="283" customFormat="1" ht="20.25">
      <c r="A2444" s="235"/>
      <c r="B2444" s="236" t="str">
        <f>IF(LEN(A2444)=0,"",INDEX('Smelter Look-up'!$A:$A,MATCH($A2444,'Smelter Look-up'!$E:$E,0)))</f>
        <v/>
      </c>
      <c r="C2444" s="242" t="str">
        <f>IF(LEN(A2444)=0,"",INDEX('Smelter Look-up'!$C:$C,MATCH($A2444,'Smelter Look-up'!$E:$E,0)))</f>
        <v/>
      </c>
      <c r="D2444" s="236"/>
      <c r="E2444" s="236" t="str">
        <f ca="1">IF(ISERROR($V2444),"",OFFSET('Smelter Look-up'!$D$4,$V2444-4,0)&amp;"")</f>
        <v/>
      </c>
      <c r="F2444" s="236" t="str">
        <f ca="1">IF(ISERROR($V2444),"",OFFSET('Smelter Look-up'!$E$4,$V2444-4,0))</f>
        <v/>
      </c>
      <c r="G2444" s="236" t="str">
        <f ca="1">IF(C2444=$X$4,"Enter smelter details", IF(ISERROR($V2444),"",OFFSET('Smelter Look-up'!$F$4,$V2444-4,0)))</f>
        <v/>
      </c>
      <c r="H2444" s="237" t="str">
        <f ca="1">IF(ISERROR($V2444),"",OFFSET('Smelter Look-up'!$G$4,$V2444-4,0))</f>
        <v/>
      </c>
      <c r="I2444" s="238" t="str">
        <f ca="1">IF(ISERROR($V2444),"",OFFSET('Smelter Look-up'!$H$4,$V2444-4,0))</f>
        <v/>
      </c>
      <c r="J2444" s="238" t="str">
        <f ca="1">IF(ISERROR($V2444),"",OFFSET('Smelter Look-up'!$I$4,$V2444-4,0))</f>
        <v/>
      </c>
      <c r="K2444" s="240"/>
      <c r="L2444" s="240"/>
      <c r="M2444" s="240"/>
      <c r="N2444" s="240"/>
      <c r="O2444" s="240"/>
      <c r="P2444" s="239"/>
      <c r="Q2444" s="241"/>
      <c r="R2444" s="236" t="str">
        <f ca="1">IF(ISERROR($V2444),"",OFFSET('Smelter Look-up'!$C$4,$V2444-4,0)&amp;"")</f>
        <v/>
      </c>
      <c r="S2444" s="250" t="str">
        <f t="shared" ca="1" si="114"/>
        <v/>
      </c>
      <c r="T2444" s="250" t="str">
        <f ca="1">IF(B2444="","",IF(ISERROR(MATCH($J2444,SorP!$B$1:$B$6230,0)),"",INDIRECT("'SorP'!$A$"&amp;MATCH($J2444,SorP!$B$1:$B$6230,0))))</f>
        <v/>
      </c>
      <c r="U2444" s="280"/>
      <c r="V2444" s="281" t="e">
        <f>IF(C2444="",NA(),MATCH($B2444&amp;$C2444,'Smelter Look-up'!$J:$J,0))</f>
        <v>#N/A</v>
      </c>
      <c r="W2444" s="282"/>
      <c r="X2444" s="282">
        <f t="shared" ca="1" si="115"/>
        <v>0</v>
      </c>
      <c r="Y2444" s="282"/>
      <c r="Z2444" s="282"/>
      <c r="AB2444" s="284" t="str">
        <f t="shared" si="116"/>
        <v/>
      </c>
    </row>
    <row r="2445" spans="1:28" s="283" customFormat="1" ht="20.25">
      <c r="A2445" s="235"/>
      <c r="B2445" s="236" t="str">
        <f>IF(LEN(A2445)=0,"",INDEX('Smelter Look-up'!$A:$A,MATCH($A2445,'Smelter Look-up'!$E:$E,0)))</f>
        <v/>
      </c>
      <c r="C2445" s="242" t="str">
        <f>IF(LEN(A2445)=0,"",INDEX('Smelter Look-up'!$C:$C,MATCH($A2445,'Smelter Look-up'!$E:$E,0)))</f>
        <v/>
      </c>
      <c r="D2445" s="236"/>
      <c r="E2445" s="236" t="str">
        <f ca="1">IF(ISERROR($V2445),"",OFFSET('Smelter Look-up'!$D$4,$V2445-4,0)&amp;"")</f>
        <v/>
      </c>
      <c r="F2445" s="236" t="str">
        <f ca="1">IF(ISERROR($V2445),"",OFFSET('Smelter Look-up'!$E$4,$V2445-4,0))</f>
        <v/>
      </c>
      <c r="G2445" s="236" t="str">
        <f ca="1">IF(C2445=$X$4,"Enter smelter details", IF(ISERROR($V2445),"",OFFSET('Smelter Look-up'!$F$4,$V2445-4,0)))</f>
        <v/>
      </c>
      <c r="H2445" s="237" t="str">
        <f ca="1">IF(ISERROR($V2445),"",OFFSET('Smelter Look-up'!$G$4,$V2445-4,0))</f>
        <v/>
      </c>
      <c r="I2445" s="238" t="str">
        <f ca="1">IF(ISERROR($V2445),"",OFFSET('Smelter Look-up'!$H$4,$V2445-4,0))</f>
        <v/>
      </c>
      <c r="J2445" s="238" t="str">
        <f ca="1">IF(ISERROR($V2445),"",OFFSET('Smelter Look-up'!$I$4,$V2445-4,0))</f>
        <v/>
      </c>
      <c r="K2445" s="240"/>
      <c r="L2445" s="240"/>
      <c r="M2445" s="240"/>
      <c r="N2445" s="240"/>
      <c r="O2445" s="240"/>
      <c r="P2445" s="239"/>
      <c r="Q2445" s="241"/>
      <c r="R2445" s="236" t="str">
        <f ca="1">IF(ISERROR($V2445),"",OFFSET('Smelter Look-up'!$C$4,$V2445-4,0)&amp;"")</f>
        <v/>
      </c>
      <c r="S2445" s="250" t="str">
        <f t="shared" ca="1" si="114"/>
        <v/>
      </c>
      <c r="T2445" s="250" t="str">
        <f ca="1">IF(B2445="","",IF(ISERROR(MATCH($J2445,SorP!$B$1:$B$6230,0)),"",INDIRECT("'SorP'!$A$"&amp;MATCH($J2445,SorP!$B$1:$B$6230,0))))</f>
        <v/>
      </c>
      <c r="U2445" s="280"/>
      <c r="V2445" s="281" t="e">
        <f>IF(C2445="",NA(),MATCH($B2445&amp;$C2445,'Smelter Look-up'!$J:$J,0))</f>
        <v>#N/A</v>
      </c>
      <c r="W2445" s="282"/>
      <c r="X2445" s="282">
        <f t="shared" ca="1" si="115"/>
        <v>0</v>
      </c>
      <c r="Y2445" s="282"/>
      <c r="Z2445" s="282"/>
      <c r="AB2445" s="284" t="str">
        <f t="shared" si="116"/>
        <v/>
      </c>
    </row>
    <row r="2446" spans="1:28" s="283" customFormat="1" ht="20.25">
      <c r="A2446" s="235"/>
      <c r="B2446" s="236" t="str">
        <f>IF(LEN(A2446)=0,"",INDEX('Smelter Look-up'!$A:$A,MATCH($A2446,'Smelter Look-up'!$E:$E,0)))</f>
        <v/>
      </c>
      <c r="C2446" s="242" t="str">
        <f>IF(LEN(A2446)=0,"",INDEX('Smelter Look-up'!$C:$C,MATCH($A2446,'Smelter Look-up'!$E:$E,0)))</f>
        <v/>
      </c>
      <c r="D2446" s="236"/>
      <c r="E2446" s="236" t="str">
        <f ca="1">IF(ISERROR($V2446),"",OFFSET('Smelter Look-up'!$D$4,$V2446-4,0)&amp;"")</f>
        <v/>
      </c>
      <c r="F2446" s="236" t="str">
        <f ca="1">IF(ISERROR($V2446),"",OFFSET('Smelter Look-up'!$E$4,$V2446-4,0))</f>
        <v/>
      </c>
      <c r="G2446" s="236" t="str">
        <f ca="1">IF(C2446=$X$4,"Enter smelter details", IF(ISERROR($V2446),"",OFFSET('Smelter Look-up'!$F$4,$V2446-4,0)))</f>
        <v/>
      </c>
      <c r="H2446" s="237" t="str">
        <f ca="1">IF(ISERROR($V2446),"",OFFSET('Smelter Look-up'!$G$4,$V2446-4,0))</f>
        <v/>
      </c>
      <c r="I2446" s="238" t="str">
        <f ca="1">IF(ISERROR($V2446),"",OFFSET('Smelter Look-up'!$H$4,$V2446-4,0))</f>
        <v/>
      </c>
      <c r="J2446" s="238" t="str">
        <f ca="1">IF(ISERROR($V2446),"",OFFSET('Smelter Look-up'!$I$4,$V2446-4,0))</f>
        <v/>
      </c>
      <c r="K2446" s="240"/>
      <c r="L2446" s="240"/>
      <c r="M2446" s="240"/>
      <c r="N2446" s="240"/>
      <c r="O2446" s="240"/>
      <c r="P2446" s="239"/>
      <c r="Q2446" s="241"/>
      <c r="R2446" s="236" t="str">
        <f ca="1">IF(ISERROR($V2446),"",OFFSET('Smelter Look-up'!$C$4,$V2446-4,0)&amp;"")</f>
        <v/>
      </c>
      <c r="S2446" s="250" t="str">
        <f t="shared" ca="1" si="114"/>
        <v/>
      </c>
      <c r="T2446" s="250" t="str">
        <f ca="1">IF(B2446="","",IF(ISERROR(MATCH($J2446,SorP!$B$1:$B$6230,0)),"",INDIRECT("'SorP'!$A$"&amp;MATCH($J2446,SorP!$B$1:$B$6230,0))))</f>
        <v/>
      </c>
      <c r="U2446" s="280"/>
      <c r="V2446" s="281" t="e">
        <f>IF(C2446="",NA(),MATCH($B2446&amp;$C2446,'Smelter Look-up'!$J:$J,0))</f>
        <v>#N/A</v>
      </c>
      <c r="W2446" s="282"/>
      <c r="X2446" s="282">
        <f t="shared" ca="1" si="115"/>
        <v>0</v>
      </c>
      <c r="Y2446" s="282"/>
      <c r="Z2446" s="282"/>
      <c r="AB2446" s="284" t="str">
        <f t="shared" si="116"/>
        <v/>
      </c>
    </row>
    <row r="2447" spans="1:28" s="283" customFormat="1" ht="20.25">
      <c r="A2447" s="235"/>
      <c r="B2447" s="236" t="str">
        <f>IF(LEN(A2447)=0,"",INDEX('Smelter Look-up'!$A:$A,MATCH($A2447,'Smelter Look-up'!$E:$E,0)))</f>
        <v/>
      </c>
      <c r="C2447" s="242" t="str">
        <f>IF(LEN(A2447)=0,"",INDEX('Smelter Look-up'!$C:$C,MATCH($A2447,'Smelter Look-up'!$E:$E,0)))</f>
        <v/>
      </c>
      <c r="D2447" s="236"/>
      <c r="E2447" s="236" t="str">
        <f ca="1">IF(ISERROR($V2447),"",OFFSET('Smelter Look-up'!$D$4,$V2447-4,0)&amp;"")</f>
        <v/>
      </c>
      <c r="F2447" s="236" t="str">
        <f ca="1">IF(ISERROR($V2447),"",OFFSET('Smelter Look-up'!$E$4,$V2447-4,0))</f>
        <v/>
      </c>
      <c r="G2447" s="236" t="str">
        <f ca="1">IF(C2447=$X$4,"Enter smelter details", IF(ISERROR($V2447),"",OFFSET('Smelter Look-up'!$F$4,$V2447-4,0)))</f>
        <v/>
      </c>
      <c r="H2447" s="237" t="str">
        <f ca="1">IF(ISERROR($V2447),"",OFFSET('Smelter Look-up'!$G$4,$V2447-4,0))</f>
        <v/>
      </c>
      <c r="I2447" s="238" t="str">
        <f ca="1">IF(ISERROR($V2447),"",OFFSET('Smelter Look-up'!$H$4,$V2447-4,0))</f>
        <v/>
      </c>
      <c r="J2447" s="238" t="str">
        <f ca="1">IF(ISERROR($V2447),"",OFFSET('Smelter Look-up'!$I$4,$V2447-4,0))</f>
        <v/>
      </c>
      <c r="K2447" s="240"/>
      <c r="L2447" s="240"/>
      <c r="M2447" s="240"/>
      <c r="N2447" s="240"/>
      <c r="O2447" s="240"/>
      <c r="P2447" s="239"/>
      <c r="Q2447" s="241"/>
      <c r="R2447" s="236" t="str">
        <f ca="1">IF(ISERROR($V2447),"",OFFSET('Smelter Look-up'!$C$4,$V2447-4,0)&amp;"")</f>
        <v/>
      </c>
      <c r="S2447" s="250" t="str">
        <f t="shared" ca="1" si="114"/>
        <v/>
      </c>
      <c r="T2447" s="250" t="str">
        <f ca="1">IF(B2447="","",IF(ISERROR(MATCH($J2447,SorP!$B$1:$B$6230,0)),"",INDIRECT("'SorP'!$A$"&amp;MATCH($J2447,SorP!$B$1:$B$6230,0))))</f>
        <v/>
      </c>
      <c r="U2447" s="280"/>
      <c r="V2447" s="281" t="e">
        <f>IF(C2447="",NA(),MATCH($B2447&amp;$C2447,'Smelter Look-up'!$J:$J,0))</f>
        <v>#N/A</v>
      </c>
      <c r="W2447" s="282"/>
      <c r="X2447" s="282">
        <f t="shared" ca="1" si="115"/>
        <v>0</v>
      </c>
      <c r="Y2447" s="282"/>
      <c r="Z2447" s="282"/>
      <c r="AB2447" s="284" t="str">
        <f t="shared" si="116"/>
        <v/>
      </c>
    </row>
    <row r="2448" spans="1:28" s="283" customFormat="1" ht="20.25">
      <c r="A2448" s="235"/>
      <c r="B2448" s="236" t="str">
        <f>IF(LEN(A2448)=0,"",INDEX('Smelter Look-up'!$A:$A,MATCH($A2448,'Smelter Look-up'!$E:$E,0)))</f>
        <v/>
      </c>
      <c r="C2448" s="242" t="str">
        <f>IF(LEN(A2448)=0,"",INDEX('Smelter Look-up'!$C:$C,MATCH($A2448,'Smelter Look-up'!$E:$E,0)))</f>
        <v/>
      </c>
      <c r="D2448" s="236"/>
      <c r="E2448" s="236" t="str">
        <f ca="1">IF(ISERROR($V2448),"",OFFSET('Smelter Look-up'!$D$4,$V2448-4,0)&amp;"")</f>
        <v/>
      </c>
      <c r="F2448" s="236" t="str">
        <f ca="1">IF(ISERROR($V2448),"",OFFSET('Smelter Look-up'!$E$4,$V2448-4,0))</f>
        <v/>
      </c>
      <c r="G2448" s="236" t="str">
        <f ca="1">IF(C2448=$X$4,"Enter smelter details", IF(ISERROR($V2448),"",OFFSET('Smelter Look-up'!$F$4,$V2448-4,0)))</f>
        <v/>
      </c>
      <c r="H2448" s="237" t="str">
        <f ca="1">IF(ISERROR($V2448),"",OFFSET('Smelter Look-up'!$G$4,$V2448-4,0))</f>
        <v/>
      </c>
      <c r="I2448" s="238" t="str">
        <f ca="1">IF(ISERROR($V2448),"",OFFSET('Smelter Look-up'!$H$4,$V2448-4,0))</f>
        <v/>
      </c>
      <c r="J2448" s="238" t="str">
        <f ca="1">IF(ISERROR($V2448),"",OFFSET('Smelter Look-up'!$I$4,$V2448-4,0))</f>
        <v/>
      </c>
      <c r="K2448" s="240"/>
      <c r="L2448" s="240"/>
      <c r="M2448" s="240"/>
      <c r="N2448" s="240"/>
      <c r="O2448" s="240"/>
      <c r="P2448" s="239"/>
      <c r="Q2448" s="241"/>
      <c r="R2448" s="236" t="str">
        <f ca="1">IF(ISERROR($V2448),"",OFFSET('Smelter Look-up'!$C$4,$V2448-4,0)&amp;"")</f>
        <v/>
      </c>
      <c r="S2448" s="250" t="str">
        <f t="shared" ca="1" si="114"/>
        <v/>
      </c>
      <c r="T2448" s="250" t="str">
        <f ca="1">IF(B2448="","",IF(ISERROR(MATCH($J2448,SorP!$B$1:$B$6230,0)),"",INDIRECT("'SorP'!$A$"&amp;MATCH($J2448,SorP!$B$1:$B$6230,0))))</f>
        <v/>
      </c>
      <c r="U2448" s="280"/>
      <c r="V2448" s="281" t="e">
        <f>IF(C2448="",NA(),MATCH($B2448&amp;$C2448,'Smelter Look-up'!$J:$J,0))</f>
        <v>#N/A</v>
      </c>
      <c r="W2448" s="282"/>
      <c r="X2448" s="282">
        <f t="shared" ca="1" si="115"/>
        <v>0</v>
      </c>
      <c r="Y2448" s="282"/>
      <c r="Z2448" s="282"/>
      <c r="AB2448" s="284" t="str">
        <f t="shared" si="116"/>
        <v/>
      </c>
    </row>
    <row r="2449" spans="1:28" s="283" customFormat="1" ht="20.25">
      <c r="A2449" s="235"/>
      <c r="B2449" s="236" t="str">
        <f>IF(LEN(A2449)=0,"",INDEX('Smelter Look-up'!$A:$A,MATCH($A2449,'Smelter Look-up'!$E:$E,0)))</f>
        <v/>
      </c>
      <c r="C2449" s="242" t="str">
        <f>IF(LEN(A2449)=0,"",INDEX('Smelter Look-up'!$C:$C,MATCH($A2449,'Smelter Look-up'!$E:$E,0)))</f>
        <v/>
      </c>
      <c r="D2449" s="236"/>
      <c r="E2449" s="236" t="str">
        <f ca="1">IF(ISERROR($V2449),"",OFFSET('Smelter Look-up'!$D$4,$V2449-4,0)&amp;"")</f>
        <v/>
      </c>
      <c r="F2449" s="236" t="str">
        <f ca="1">IF(ISERROR($V2449),"",OFFSET('Smelter Look-up'!$E$4,$V2449-4,0))</f>
        <v/>
      </c>
      <c r="G2449" s="236" t="str">
        <f ca="1">IF(C2449=$X$4,"Enter smelter details", IF(ISERROR($V2449),"",OFFSET('Smelter Look-up'!$F$4,$V2449-4,0)))</f>
        <v/>
      </c>
      <c r="H2449" s="237" t="str">
        <f ca="1">IF(ISERROR($V2449),"",OFFSET('Smelter Look-up'!$G$4,$V2449-4,0))</f>
        <v/>
      </c>
      <c r="I2449" s="238" t="str">
        <f ca="1">IF(ISERROR($V2449),"",OFFSET('Smelter Look-up'!$H$4,$V2449-4,0))</f>
        <v/>
      </c>
      <c r="J2449" s="238" t="str">
        <f ca="1">IF(ISERROR($V2449),"",OFFSET('Smelter Look-up'!$I$4,$V2449-4,0))</f>
        <v/>
      </c>
      <c r="K2449" s="240"/>
      <c r="L2449" s="240"/>
      <c r="M2449" s="240"/>
      <c r="N2449" s="240"/>
      <c r="O2449" s="240"/>
      <c r="P2449" s="239"/>
      <c r="Q2449" s="241"/>
      <c r="R2449" s="236" t="str">
        <f ca="1">IF(ISERROR($V2449),"",OFFSET('Smelter Look-up'!$C$4,$V2449-4,0)&amp;"")</f>
        <v/>
      </c>
      <c r="S2449" s="250" t="str">
        <f t="shared" ca="1" si="114"/>
        <v/>
      </c>
      <c r="T2449" s="250" t="str">
        <f ca="1">IF(B2449="","",IF(ISERROR(MATCH($J2449,SorP!$B$1:$B$6230,0)),"",INDIRECT("'SorP'!$A$"&amp;MATCH($J2449,SorP!$B$1:$B$6230,0))))</f>
        <v/>
      </c>
      <c r="U2449" s="280"/>
      <c r="V2449" s="281" t="e">
        <f>IF(C2449="",NA(),MATCH($B2449&amp;$C2449,'Smelter Look-up'!$J:$J,0))</f>
        <v>#N/A</v>
      </c>
      <c r="W2449" s="282"/>
      <c r="X2449" s="282">
        <f t="shared" ca="1" si="115"/>
        <v>0</v>
      </c>
      <c r="Y2449" s="282"/>
      <c r="Z2449" s="282"/>
      <c r="AB2449" s="284" t="str">
        <f t="shared" si="116"/>
        <v/>
      </c>
    </row>
    <row r="2450" spans="1:28" s="283" customFormat="1" ht="20.25">
      <c r="A2450" s="235"/>
      <c r="B2450" s="236" t="str">
        <f>IF(LEN(A2450)=0,"",INDEX('Smelter Look-up'!$A:$A,MATCH($A2450,'Smelter Look-up'!$E:$E,0)))</f>
        <v/>
      </c>
      <c r="C2450" s="242" t="str">
        <f>IF(LEN(A2450)=0,"",INDEX('Smelter Look-up'!$C:$C,MATCH($A2450,'Smelter Look-up'!$E:$E,0)))</f>
        <v/>
      </c>
      <c r="D2450" s="236"/>
      <c r="E2450" s="236" t="str">
        <f ca="1">IF(ISERROR($V2450),"",OFFSET('Smelter Look-up'!$D$4,$V2450-4,0)&amp;"")</f>
        <v/>
      </c>
      <c r="F2450" s="236" t="str">
        <f ca="1">IF(ISERROR($V2450),"",OFFSET('Smelter Look-up'!$E$4,$V2450-4,0))</f>
        <v/>
      </c>
      <c r="G2450" s="236" t="str">
        <f ca="1">IF(C2450=$X$4,"Enter smelter details", IF(ISERROR($V2450),"",OFFSET('Smelter Look-up'!$F$4,$V2450-4,0)))</f>
        <v/>
      </c>
      <c r="H2450" s="237" t="str">
        <f ca="1">IF(ISERROR($V2450),"",OFFSET('Smelter Look-up'!$G$4,$V2450-4,0))</f>
        <v/>
      </c>
      <c r="I2450" s="238" t="str">
        <f ca="1">IF(ISERROR($V2450),"",OFFSET('Smelter Look-up'!$H$4,$V2450-4,0))</f>
        <v/>
      </c>
      <c r="J2450" s="238" t="str">
        <f ca="1">IF(ISERROR($V2450),"",OFFSET('Smelter Look-up'!$I$4,$V2450-4,0))</f>
        <v/>
      </c>
      <c r="K2450" s="240"/>
      <c r="L2450" s="240"/>
      <c r="M2450" s="240"/>
      <c r="N2450" s="240"/>
      <c r="O2450" s="240"/>
      <c r="P2450" s="239"/>
      <c r="Q2450" s="241"/>
      <c r="R2450" s="236" t="str">
        <f ca="1">IF(ISERROR($V2450),"",OFFSET('Smelter Look-up'!$C$4,$V2450-4,0)&amp;"")</f>
        <v/>
      </c>
      <c r="S2450" s="250" t="str">
        <f t="shared" ca="1" si="114"/>
        <v/>
      </c>
      <c r="T2450" s="250" t="str">
        <f ca="1">IF(B2450="","",IF(ISERROR(MATCH($J2450,SorP!$B$1:$B$6230,0)),"",INDIRECT("'SorP'!$A$"&amp;MATCH($J2450,SorP!$B$1:$B$6230,0))))</f>
        <v/>
      </c>
      <c r="U2450" s="280"/>
      <c r="V2450" s="281" t="e">
        <f>IF(C2450="",NA(),MATCH($B2450&amp;$C2450,'Smelter Look-up'!$J:$J,0))</f>
        <v>#N/A</v>
      </c>
      <c r="W2450" s="282"/>
      <c r="X2450" s="282">
        <f t="shared" ca="1" si="115"/>
        <v>0</v>
      </c>
      <c r="Y2450" s="282"/>
      <c r="Z2450" s="282"/>
      <c r="AB2450" s="284" t="str">
        <f t="shared" si="116"/>
        <v/>
      </c>
    </row>
    <row r="2451" spans="1:28" s="283" customFormat="1" ht="20.25">
      <c r="A2451" s="235"/>
      <c r="B2451" s="236" t="str">
        <f>IF(LEN(A2451)=0,"",INDEX('Smelter Look-up'!$A:$A,MATCH($A2451,'Smelter Look-up'!$E:$E,0)))</f>
        <v/>
      </c>
      <c r="C2451" s="242" t="str">
        <f>IF(LEN(A2451)=0,"",INDEX('Smelter Look-up'!$C:$C,MATCH($A2451,'Smelter Look-up'!$E:$E,0)))</f>
        <v/>
      </c>
      <c r="D2451" s="236"/>
      <c r="E2451" s="236" t="str">
        <f ca="1">IF(ISERROR($V2451),"",OFFSET('Smelter Look-up'!$D$4,$V2451-4,0)&amp;"")</f>
        <v/>
      </c>
      <c r="F2451" s="236" t="str">
        <f ca="1">IF(ISERROR($V2451),"",OFFSET('Smelter Look-up'!$E$4,$V2451-4,0))</f>
        <v/>
      </c>
      <c r="G2451" s="236" t="str">
        <f ca="1">IF(C2451=$X$4,"Enter smelter details", IF(ISERROR($V2451),"",OFFSET('Smelter Look-up'!$F$4,$V2451-4,0)))</f>
        <v/>
      </c>
      <c r="H2451" s="237" t="str">
        <f ca="1">IF(ISERROR($V2451),"",OFFSET('Smelter Look-up'!$G$4,$V2451-4,0))</f>
        <v/>
      </c>
      <c r="I2451" s="238" t="str">
        <f ca="1">IF(ISERROR($V2451),"",OFFSET('Smelter Look-up'!$H$4,$V2451-4,0))</f>
        <v/>
      </c>
      <c r="J2451" s="238" t="str">
        <f ca="1">IF(ISERROR($V2451),"",OFFSET('Smelter Look-up'!$I$4,$V2451-4,0))</f>
        <v/>
      </c>
      <c r="K2451" s="240"/>
      <c r="L2451" s="240"/>
      <c r="M2451" s="240"/>
      <c r="N2451" s="240"/>
      <c r="O2451" s="240"/>
      <c r="P2451" s="239"/>
      <c r="Q2451" s="241"/>
      <c r="R2451" s="236" t="str">
        <f ca="1">IF(ISERROR($V2451),"",OFFSET('Smelter Look-up'!$C$4,$V2451-4,0)&amp;"")</f>
        <v/>
      </c>
      <c r="S2451" s="250" t="str">
        <f t="shared" ca="1" si="114"/>
        <v/>
      </c>
      <c r="T2451" s="250" t="str">
        <f ca="1">IF(B2451="","",IF(ISERROR(MATCH($J2451,SorP!$B$1:$B$6230,0)),"",INDIRECT("'SorP'!$A$"&amp;MATCH($J2451,SorP!$B$1:$B$6230,0))))</f>
        <v/>
      </c>
      <c r="U2451" s="280"/>
      <c r="V2451" s="281" t="e">
        <f>IF(C2451="",NA(),MATCH($B2451&amp;$C2451,'Smelter Look-up'!$J:$J,0))</f>
        <v>#N/A</v>
      </c>
      <c r="W2451" s="282"/>
      <c r="X2451" s="282">
        <f t="shared" ca="1" si="115"/>
        <v>0</v>
      </c>
      <c r="Y2451" s="282"/>
      <c r="Z2451" s="282"/>
      <c r="AB2451" s="284" t="str">
        <f t="shared" si="116"/>
        <v/>
      </c>
    </row>
    <row r="2452" spans="1:28" s="283" customFormat="1" ht="20.25">
      <c r="A2452" s="235"/>
      <c r="B2452" s="236" t="str">
        <f>IF(LEN(A2452)=0,"",INDEX('Smelter Look-up'!$A:$A,MATCH($A2452,'Smelter Look-up'!$E:$E,0)))</f>
        <v/>
      </c>
      <c r="C2452" s="242" t="str">
        <f>IF(LEN(A2452)=0,"",INDEX('Smelter Look-up'!$C:$C,MATCH($A2452,'Smelter Look-up'!$E:$E,0)))</f>
        <v/>
      </c>
      <c r="D2452" s="236"/>
      <c r="E2452" s="236" t="str">
        <f ca="1">IF(ISERROR($V2452),"",OFFSET('Smelter Look-up'!$D$4,$V2452-4,0)&amp;"")</f>
        <v/>
      </c>
      <c r="F2452" s="236" t="str">
        <f ca="1">IF(ISERROR($V2452),"",OFFSET('Smelter Look-up'!$E$4,$V2452-4,0))</f>
        <v/>
      </c>
      <c r="G2452" s="236" t="str">
        <f ca="1">IF(C2452=$X$4,"Enter smelter details", IF(ISERROR($V2452),"",OFFSET('Smelter Look-up'!$F$4,$V2452-4,0)))</f>
        <v/>
      </c>
      <c r="H2452" s="237" t="str">
        <f ca="1">IF(ISERROR($V2452),"",OFFSET('Smelter Look-up'!$G$4,$V2452-4,0))</f>
        <v/>
      </c>
      <c r="I2452" s="238" t="str">
        <f ca="1">IF(ISERROR($V2452),"",OFFSET('Smelter Look-up'!$H$4,$V2452-4,0))</f>
        <v/>
      </c>
      <c r="J2452" s="238" t="str">
        <f ca="1">IF(ISERROR($V2452),"",OFFSET('Smelter Look-up'!$I$4,$V2452-4,0))</f>
        <v/>
      </c>
      <c r="K2452" s="240"/>
      <c r="L2452" s="240"/>
      <c r="M2452" s="240"/>
      <c r="N2452" s="240"/>
      <c r="O2452" s="240"/>
      <c r="P2452" s="239"/>
      <c r="Q2452" s="241"/>
      <c r="R2452" s="236" t="str">
        <f ca="1">IF(ISERROR($V2452),"",OFFSET('Smelter Look-up'!$C$4,$V2452-4,0)&amp;"")</f>
        <v/>
      </c>
      <c r="S2452" s="250" t="str">
        <f t="shared" ca="1" si="114"/>
        <v/>
      </c>
      <c r="T2452" s="250" t="str">
        <f ca="1">IF(B2452="","",IF(ISERROR(MATCH($J2452,SorP!$B$1:$B$6230,0)),"",INDIRECT("'SorP'!$A$"&amp;MATCH($J2452,SorP!$B$1:$B$6230,0))))</f>
        <v/>
      </c>
      <c r="U2452" s="280"/>
      <c r="V2452" s="281" t="e">
        <f>IF(C2452="",NA(),MATCH($B2452&amp;$C2452,'Smelter Look-up'!$J:$J,0))</f>
        <v>#N/A</v>
      </c>
      <c r="W2452" s="282"/>
      <c r="X2452" s="282">
        <f t="shared" ca="1" si="115"/>
        <v>0</v>
      </c>
      <c r="Y2452" s="282"/>
      <c r="Z2452" s="282"/>
      <c r="AB2452" s="284" t="str">
        <f t="shared" si="116"/>
        <v/>
      </c>
    </row>
    <row r="2453" spans="1:28" s="283" customFormat="1" ht="20.25">
      <c r="A2453" s="235"/>
      <c r="B2453" s="236" t="str">
        <f>IF(LEN(A2453)=0,"",INDEX('Smelter Look-up'!$A:$A,MATCH($A2453,'Smelter Look-up'!$E:$E,0)))</f>
        <v/>
      </c>
      <c r="C2453" s="242" t="str">
        <f>IF(LEN(A2453)=0,"",INDEX('Smelter Look-up'!$C:$C,MATCH($A2453,'Smelter Look-up'!$E:$E,0)))</f>
        <v/>
      </c>
      <c r="D2453" s="236"/>
      <c r="E2453" s="236" t="str">
        <f ca="1">IF(ISERROR($V2453),"",OFFSET('Smelter Look-up'!$D$4,$V2453-4,0)&amp;"")</f>
        <v/>
      </c>
      <c r="F2453" s="236" t="str">
        <f ca="1">IF(ISERROR($V2453),"",OFFSET('Smelter Look-up'!$E$4,$V2453-4,0))</f>
        <v/>
      </c>
      <c r="G2453" s="236" t="str">
        <f ca="1">IF(C2453=$X$4,"Enter smelter details", IF(ISERROR($V2453),"",OFFSET('Smelter Look-up'!$F$4,$V2453-4,0)))</f>
        <v/>
      </c>
      <c r="H2453" s="237" t="str">
        <f ca="1">IF(ISERROR($V2453),"",OFFSET('Smelter Look-up'!$G$4,$V2453-4,0))</f>
        <v/>
      </c>
      <c r="I2453" s="238" t="str">
        <f ca="1">IF(ISERROR($V2453),"",OFFSET('Smelter Look-up'!$H$4,$V2453-4,0))</f>
        <v/>
      </c>
      <c r="J2453" s="238" t="str">
        <f ca="1">IF(ISERROR($V2453),"",OFFSET('Smelter Look-up'!$I$4,$V2453-4,0))</f>
        <v/>
      </c>
      <c r="K2453" s="240"/>
      <c r="L2453" s="240"/>
      <c r="M2453" s="240"/>
      <c r="N2453" s="240"/>
      <c r="O2453" s="240"/>
      <c r="P2453" s="239"/>
      <c r="Q2453" s="241"/>
      <c r="R2453" s="236" t="str">
        <f ca="1">IF(ISERROR($V2453),"",OFFSET('Smelter Look-up'!$C$4,$V2453-4,0)&amp;"")</f>
        <v/>
      </c>
      <c r="S2453" s="250" t="str">
        <f t="shared" ca="1" si="114"/>
        <v/>
      </c>
      <c r="T2453" s="250" t="str">
        <f ca="1">IF(B2453="","",IF(ISERROR(MATCH($J2453,SorP!$B$1:$B$6230,0)),"",INDIRECT("'SorP'!$A$"&amp;MATCH($J2453,SorP!$B$1:$B$6230,0))))</f>
        <v/>
      </c>
      <c r="U2453" s="280"/>
      <c r="V2453" s="281" t="e">
        <f>IF(C2453="",NA(),MATCH($B2453&amp;$C2453,'Smelter Look-up'!$J:$J,0))</f>
        <v>#N/A</v>
      </c>
      <c r="W2453" s="282"/>
      <c r="X2453" s="282">
        <f t="shared" ca="1" si="115"/>
        <v>0</v>
      </c>
      <c r="Y2453" s="282"/>
      <c r="Z2453" s="282"/>
      <c r="AB2453" s="284" t="str">
        <f t="shared" si="116"/>
        <v/>
      </c>
    </row>
    <row r="2454" spans="1:28" s="283" customFormat="1" ht="20.25">
      <c r="A2454" s="235"/>
      <c r="B2454" s="236" t="str">
        <f>IF(LEN(A2454)=0,"",INDEX('Smelter Look-up'!$A:$A,MATCH($A2454,'Smelter Look-up'!$E:$E,0)))</f>
        <v/>
      </c>
      <c r="C2454" s="242" t="str">
        <f>IF(LEN(A2454)=0,"",INDEX('Smelter Look-up'!$C:$C,MATCH($A2454,'Smelter Look-up'!$E:$E,0)))</f>
        <v/>
      </c>
      <c r="D2454" s="236"/>
      <c r="E2454" s="236" t="str">
        <f ca="1">IF(ISERROR($V2454),"",OFFSET('Smelter Look-up'!$D$4,$V2454-4,0)&amp;"")</f>
        <v/>
      </c>
      <c r="F2454" s="236" t="str">
        <f ca="1">IF(ISERROR($V2454),"",OFFSET('Smelter Look-up'!$E$4,$V2454-4,0))</f>
        <v/>
      </c>
      <c r="G2454" s="236" t="str">
        <f ca="1">IF(C2454=$X$4,"Enter smelter details", IF(ISERROR($V2454),"",OFFSET('Smelter Look-up'!$F$4,$V2454-4,0)))</f>
        <v/>
      </c>
      <c r="H2454" s="237" t="str">
        <f ca="1">IF(ISERROR($V2454),"",OFFSET('Smelter Look-up'!$G$4,$V2454-4,0))</f>
        <v/>
      </c>
      <c r="I2454" s="238" t="str">
        <f ca="1">IF(ISERROR($V2454),"",OFFSET('Smelter Look-up'!$H$4,$V2454-4,0))</f>
        <v/>
      </c>
      <c r="J2454" s="238" t="str">
        <f ca="1">IF(ISERROR($V2454),"",OFFSET('Smelter Look-up'!$I$4,$V2454-4,0))</f>
        <v/>
      </c>
      <c r="K2454" s="240"/>
      <c r="L2454" s="240"/>
      <c r="M2454" s="240"/>
      <c r="N2454" s="240"/>
      <c r="O2454" s="240"/>
      <c r="P2454" s="239"/>
      <c r="Q2454" s="241"/>
      <c r="R2454" s="236" t="str">
        <f ca="1">IF(ISERROR($V2454),"",OFFSET('Smelter Look-up'!$C$4,$V2454-4,0)&amp;"")</f>
        <v/>
      </c>
      <c r="S2454" s="250" t="str">
        <f t="shared" ca="1" si="114"/>
        <v/>
      </c>
      <c r="T2454" s="250" t="str">
        <f ca="1">IF(B2454="","",IF(ISERROR(MATCH($J2454,SorP!$B$1:$B$6230,0)),"",INDIRECT("'SorP'!$A$"&amp;MATCH($J2454,SorP!$B$1:$B$6230,0))))</f>
        <v/>
      </c>
      <c r="U2454" s="280"/>
      <c r="V2454" s="281" t="e">
        <f>IF(C2454="",NA(),MATCH($B2454&amp;$C2454,'Smelter Look-up'!$J:$J,0))</f>
        <v>#N/A</v>
      </c>
      <c r="W2454" s="282"/>
      <c r="X2454" s="282">
        <f t="shared" ca="1" si="115"/>
        <v>0</v>
      </c>
      <c r="Y2454" s="282"/>
      <c r="Z2454" s="282"/>
      <c r="AB2454" s="284" t="str">
        <f t="shared" si="116"/>
        <v/>
      </c>
    </row>
    <row r="2455" spans="1:28" s="283" customFormat="1" ht="20.25">
      <c r="A2455" s="235"/>
      <c r="B2455" s="236" t="str">
        <f>IF(LEN(A2455)=0,"",INDEX('Smelter Look-up'!$A:$A,MATCH($A2455,'Smelter Look-up'!$E:$E,0)))</f>
        <v/>
      </c>
      <c r="C2455" s="242" t="str">
        <f>IF(LEN(A2455)=0,"",INDEX('Smelter Look-up'!$C:$C,MATCH($A2455,'Smelter Look-up'!$E:$E,0)))</f>
        <v/>
      </c>
      <c r="D2455" s="236"/>
      <c r="E2455" s="236" t="str">
        <f ca="1">IF(ISERROR($V2455),"",OFFSET('Smelter Look-up'!$D$4,$V2455-4,0)&amp;"")</f>
        <v/>
      </c>
      <c r="F2455" s="236" t="str">
        <f ca="1">IF(ISERROR($V2455),"",OFFSET('Smelter Look-up'!$E$4,$V2455-4,0))</f>
        <v/>
      </c>
      <c r="G2455" s="236" t="str">
        <f ca="1">IF(C2455=$X$4,"Enter smelter details", IF(ISERROR($V2455),"",OFFSET('Smelter Look-up'!$F$4,$V2455-4,0)))</f>
        <v/>
      </c>
      <c r="H2455" s="237" t="str">
        <f ca="1">IF(ISERROR($V2455),"",OFFSET('Smelter Look-up'!$G$4,$V2455-4,0))</f>
        <v/>
      </c>
      <c r="I2455" s="238" t="str">
        <f ca="1">IF(ISERROR($V2455),"",OFFSET('Smelter Look-up'!$H$4,$V2455-4,0))</f>
        <v/>
      </c>
      <c r="J2455" s="238" t="str">
        <f ca="1">IF(ISERROR($V2455),"",OFFSET('Smelter Look-up'!$I$4,$V2455-4,0))</f>
        <v/>
      </c>
      <c r="K2455" s="240"/>
      <c r="L2455" s="240"/>
      <c r="M2455" s="240"/>
      <c r="N2455" s="240"/>
      <c r="O2455" s="240"/>
      <c r="P2455" s="239"/>
      <c r="Q2455" s="241"/>
      <c r="R2455" s="236" t="str">
        <f ca="1">IF(ISERROR($V2455),"",OFFSET('Smelter Look-up'!$C$4,$V2455-4,0)&amp;"")</f>
        <v/>
      </c>
      <c r="S2455" s="250" t="str">
        <f t="shared" ca="1" si="114"/>
        <v/>
      </c>
      <c r="T2455" s="250" t="str">
        <f ca="1">IF(B2455="","",IF(ISERROR(MATCH($J2455,SorP!$B$1:$B$6230,0)),"",INDIRECT("'SorP'!$A$"&amp;MATCH($J2455,SorP!$B$1:$B$6230,0))))</f>
        <v/>
      </c>
      <c r="U2455" s="280"/>
      <c r="V2455" s="281" t="e">
        <f>IF(C2455="",NA(),MATCH($B2455&amp;$C2455,'Smelter Look-up'!$J:$J,0))</f>
        <v>#N/A</v>
      </c>
      <c r="W2455" s="282"/>
      <c r="X2455" s="282">
        <f t="shared" ca="1" si="115"/>
        <v>0</v>
      </c>
      <c r="Y2455" s="282"/>
      <c r="Z2455" s="282"/>
      <c r="AB2455" s="284" t="str">
        <f t="shared" si="116"/>
        <v/>
      </c>
    </row>
    <row r="2456" spans="1:28" s="283" customFormat="1" ht="20.25">
      <c r="A2456" s="235"/>
      <c r="B2456" s="236" t="str">
        <f>IF(LEN(A2456)=0,"",INDEX('Smelter Look-up'!$A:$A,MATCH($A2456,'Smelter Look-up'!$E:$E,0)))</f>
        <v/>
      </c>
      <c r="C2456" s="242" t="str">
        <f>IF(LEN(A2456)=0,"",INDEX('Smelter Look-up'!$C:$C,MATCH($A2456,'Smelter Look-up'!$E:$E,0)))</f>
        <v/>
      </c>
      <c r="D2456" s="236"/>
      <c r="E2456" s="236" t="str">
        <f ca="1">IF(ISERROR($V2456),"",OFFSET('Smelter Look-up'!$D$4,$V2456-4,0)&amp;"")</f>
        <v/>
      </c>
      <c r="F2456" s="236" t="str">
        <f ca="1">IF(ISERROR($V2456),"",OFFSET('Smelter Look-up'!$E$4,$V2456-4,0))</f>
        <v/>
      </c>
      <c r="G2456" s="236" t="str">
        <f ca="1">IF(C2456=$X$4,"Enter smelter details", IF(ISERROR($V2456),"",OFFSET('Smelter Look-up'!$F$4,$V2456-4,0)))</f>
        <v/>
      </c>
      <c r="H2456" s="237" t="str">
        <f ca="1">IF(ISERROR($V2456),"",OFFSET('Smelter Look-up'!$G$4,$V2456-4,0))</f>
        <v/>
      </c>
      <c r="I2456" s="238" t="str">
        <f ca="1">IF(ISERROR($V2456),"",OFFSET('Smelter Look-up'!$H$4,$V2456-4,0))</f>
        <v/>
      </c>
      <c r="J2456" s="238" t="str">
        <f ca="1">IF(ISERROR($V2456),"",OFFSET('Smelter Look-up'!$I$4,$V2456-4,0))</f>
        <v/>
      </c>
      <c r="K2456" s="240"/>
      <c r="L2456" s="240"/>
      <c r="M2456" s="240"/>
      <c r="N2456" s="240"/>
      <c r="O2456" s="240"/>
      <c r="P2456" s="239"/>
      <c r="Q2456" s="241"/>
      <c r="R2456" s="236" t="str">
        <f ca="1">IF(ISERROR($V2456),"",OFFSET('Smelter Look-up'!$C$4,$V2456-4,0)&amp;"")</f>
        <v/>
      </c>
      <c r="S2456" s="250" t="str">
        <f t="shared" ca="1" si="114"/>
        <v/>
      </c>
      <c r="T2456" s="250" t="str">
        <f ca="1">IF(B2456="","",IF(ISERROR(MATCH($J2456,SorP!$B$1:$B$6230,0)),"",INDIRECT("'SorP'!$A$"&amp;MATCH($J2456,SorP!$B$1:$B$6230,0))))</f>
        <v/>
      </c>
      <c r="U2456" s="280"/>
      <c r="V2456" s="281" t="e">
        <f>IF(C2456="",NA(),MATCH($B2456&amp;$C2456,'Smelter Look-up'!$J:$J,0))</f>
        <v>#N/A</v>
      </c>
      <c r="W2456" s="282"/>
      <c r="X2456" s="282">
        <f t="shared" ca="1" si="115"/>
        <v>0</v>
      </c>
      <c r="Y2456" s="282"/>
      <c r="Z2456" s="282"/>
      <c r="AB2456" s="284" t="str">
        <f t="shared" si="116"/>
        <v/>
      </c>
    </row>
    <row r="2457" spans="1:28" s="283" customFormat="1" ht="20.25">
      <c r="A2457" s="235"/>
      <c r="B2457" s="236" t="str">
        <f>IF(LEN(A2457)=0,"",INDEX('Smelter Look-up'!$A:$A,MATCH($A2457,'Smelter Look-up'!$E:$E,0)))</f>
        <v/>
      </c>
      <c r="C2457" s="242" t="str">
        <f>IF(LEN(A2457)=0,"",INDEX('Smelter Look-up'!$C:$C,MATCH($A2457,'Smelter Look-up'!$E:$E,0)))</f>
        <v/>
      </c>
      <c r="D2457" s="236"/>
      <c r="E2457" s="236" t="str">
        <f ca="1">IF(ISERROR($V2457),"",OFFSET('Smelter Look-up'!$D$4,$V2457-4,0)&amp;"")</f>
        <v/>
      </c>
      <c r="F2457" s="236" t="str">
        <f ca="1">IF(ISERROR($V2457),"",OFFSET('Smelter Look-up'!$E$4,$V2457-4,0))</f>
        <v/>
      </c>
      <c r="G2457" s="236" t="str">
        <f ca="1">IF(C2457=$X$4,"Enter smelter details", IF(ISERROR($V2457),"",OFFSET('Smelter Look-up'!$F$4,$V2457-4,0)))</f>
        <v/>
      </c>
      <c r="H2457" s="237" t="str">
        <f ca="1">IF(ISERROR($V2457),"",OFFSET('Smelter Look-up'!$G$4,$V2457-4,0))</f>
        <v/>
      </c>
      <c r="I2457" s="238" t="str">
        <f ca="1">IF(ISERROR($V2457),"",OFFSET('Smelter Look-up'!$H$4,$V2457-4,0))</f>
        <v/>
      </c>
      <c r="J2457" s="238" t="str">
        <f ca="1">IF(ISERROR($V2457),"",OFFSET('Smelter Look-up'!$I$4,$V2457-4,0))</f>
        <v/>
      </c>
      <c r="K2457" s="240"/>
      <c r="L2457" s="240"/>
      <c r="M2457" s="240"/>
      <c r="N2457" s="240"/>
      <c r="O2457" s="240"/>
      <c r="P2457" s="239"/>
      <c r="Q2457" s="241"/>
      <c r="R2457" s="236" t="str">
        <f ca="1">IF(ISERROR($V2457),"",OFFSET('Smelter Look-up'!$C$4,$V2457-4,0)&amp;"")</f>
        <v/>
      </c>
      <c r="S2457" s="250" t="str">
        <f t="shared" ca="1" si="114"/>
        <v/>
      </c>
      <c r="T2457" s="250" t="str">
        <f ca="1">IF(B2457="","",IF(ISERROR(MATCH($J2457,SorP!$B$1:$B$6230,0)),"",INDIRECT("'SorP'!$A$"&amp;MATCH($J2457,SorP!$B$1:$B$6230,0))))</f>
        <v/>
      </c>
      <c r="U2457" s="280"/>
      <c r="V2457" s="281" t="e">
        <f>IF(C2457="",NA(),MATCH($B2457&amp;$C2457,'Smelter Look-up'!$J:$J,0))</f>
        <v>#N/A</v>
      </c>
      <c r="W2457" s="282"/>
      <c r="X2457" s="282">
        <f t="shared" ca="1" si="115"/>
        <v>0</v>
      </c>
      <c r="Y2457" s="282"/>
      <c r="Z2457" s="282"/>
      <c r="AB2457" s="284" t="str">
        <f t="shared" si="116"/>
        <v/>
      </c>
    </row>
    <row r="2458" spans="1:28" s="283" customFormat="1" ht="20.25">
      <c r="A2458" s="235"/>
      <c r="B2458" s="236" t="str">
        <f>IF(LEN(A2458)=0,"",INDEX('Smelter Look-up'!$A:$A,MATCH($A2458,'Smelter Look-up'!$E:$E,0)))</f>
        <v/>
      </c>
      <c r="C2458" s="242" t="str">
        <f>IF(LEN(A2458)=0,"",INDEX('Smelter Look-up'!$C:$C,MATCH($A2458,'Smelter Look-up'!$E:$E,0)))</f>
        <v/>
      </c>
      <c r="D2458" s="236"/>
      <c r="E2458" s="236" t="str">
        <f ca="1">IF(ISERROR($V2458),"",OFFSET('Smelter Look-up'!$D$4,$V2458-4,0)&amp;"")</f>
        <v/>
      </c>
      <c r="F2458" s="236" t="str">
        <f ca="1">IF(ISERROR($V2458),"",OFFSET('Smelter Look-up'!$E$4,$V2458-4,0))</f>
        <v/>
      </c>
      <c r="G2458" s="236" t="str">
        <f ca="1">IF(C2458=$X$4,"Enter smelter details", IF(ISERROR($V2458),"",OFFSET('Smelter Look-up'!$F$4,$V2458-4,0)))</f>
        <v/>
      </c>
      <c r="H2458" s="237" t="str">
        <f ca="1">IF(ISERROR($V2458),"",OFFSET('Smelter Look-up'!$G$4,$V2458-4,0))</f>
        <v/>
      </c>
      <c r="I2458" s="238" t="str">
        <f ca="1">IF(ISERROR($V2458),"",OFFSET('Smelter Look-up'!$H$4,$V2458-4,0))</f>
        <v/>
      </c>
      <c r="J2458" s="238" t="str">
        <f ca="1">IF(ISERROR($V2458),"",OFFSET('Smelter Look-up'!$I$4,$V2458-4,0))</f>
        <v/>
      </c>
      <c r="K2458" s="240"/>
      <c r="L2458" s="240"/>
      <c r="M2458" s="240"/>
      <c r="N2458" s="240"/>
      <c r="O2458" s="240"/>
      <c r="P2458" s="239"/>
      <c r="Q2458" s="241"/>
      <c r="R2458" s="236" t="str">
        <f ca="1">IF(ISERROR($V2458),"",OFFSET('Smelter Look-up'!$C$4,$V2458-4,0)&amp;"")</f>
        <v/>
      </c>
      <c r="S2458" s="250" t="str">
        <f t="shared" ca="1" si="114"/>
        <v/>
      </c>
      <c r="T2458" s="250" t="str">
        <f ca="1">IF(B2458="","",IF(ISERROR(MATCH($J2458,SorP!$B$1:$B$6230,0)),"",INDIRECT("'SorP'!$A$"&amp;MATCH($J2458,SorP!$B$1:$B$6230,0))))</f>
        <v/>
      </c>
      <c r="U2458" s="280"/>
      <c r="V2458" s="281" t="e">
        <f>IF(C2458="",NA(),MATCH($B2458&amp;$C2458,'Smelter Look-up'!$J:$J,0))</f>
        <v>#N/A</v>
      </c>
      <c r="W2458" s="282"/>
      <c r="X2458" s="282">
        <f t="shared" ca="1" si="115"/>
        <v>0</v>
      </c>
      <c r="Y2458" s="282"/>
      <c r="Z2458" s="282"/>
      <c r="AB2458" s="284" t="str">
        <f t="shared" si="116"/>
        <v/>
      </c>
    </row>
    <row r="2459" spans="1:28" s="283" customFormat="1" ht="20.25">
      <c r="A2459" s="235"/>
      <c r="B2459" s="236" t="str">
        <f>IF(LEN(A2459)=0,"",INDEX('Smelter Look-up'!$A:$A,MATCH($A2459,'Smelter Look-up'!$E:$E,0)))</f>
        <v/>
      </c>
      <c r="C2459" s="242" t="str">
        <f>IF(LEN(A2459)=0,"",INDEX('Smelter Look-up'!$C:$C,MATCH($A2459,'Smelter Look-up'!$E:$E,0)))</f>
        <v/>
      </c>
      <c r="D2459" s="236"/>
      <c r="E2459" s="236" t="str">
        <f ca="1">IF(ISERROR($V2459),"",OFFSET('Smelter Look-up'!$D$4,$V2459-4,0)&amp;"")</f>
        <v/>
      </c>
      <c r="F2459" s="236" t="str">
        <f ca="1">IF(ISERROR($V2459),"",OFFSET('Smelter Look-up'!$E$4,$V2459-4,0))</f>
        <v/>
      </c>
      <c r="G2459" s="236" t="str">
        <f ca="1">IF(C2459=$X$4,"Enter smelter details", IF(ISERROR($V2459),"",OFFSET('Smelter Look-up'!$F$4,$V2459-4,0)))</f>
        <v/>
      </c>
      <c r="H2459" s="237" t="str">
        <f ca="1">IF(ISERROR($V2459),"",OFFSET('Smelter Look-up'!$G$4,$V2459-4,0))</f>
        <v/>
      </c>
      <c r="I2459" s="238" t="str">
        <f ca="1">IF(ISERROR($V2459),"",OFFSET('Smelter Look-up'!$H$4,$V2459-4,0))</f>
        <v/>
      </c>
      <c r="J2459" s="238" t="str">
        <f ca="1">IF(ISERROR($V2459),"",OFFSET('Smelter Look-up'!$I$4,$V2459-4,0))</f>
        <v/>
      </c>
      <c r="K2459" s="240"/>
      <c r="L2459" s="240"/>
      <c r="M2459" s="240"/>
      <c r="N2459" s="240"/>
      <c r="O2459" s="240"/>
      <c r="P2459" s="239"/>
      <c r="Q2459" s="241"/>
      <c r="R2459" s="236" t="str">
        <f ca="1">IF(ISERROR($V2459),"",OFFSET('Smelter Look-up'!$C$4,$V2459-4,0)&amp;"")</f>
        <v/>
      </c>
      <c r="S2459" s="250" t="str">
        <f t="shared" ca="1" si="114"/>
        <v/>
      </c>
      <c r="T2459" s="250" t="str">
        <f ca="1">IF(B2459="","",IF(ISERROR(MATCH($J2459,SorP!$B$1:$B$6230,0)),"",INDIRECT("'SorP'!$A$"&amp;MATCH($J2459,SorP!$B$1:$B$6230,0))))</f>
        <v/>
      </c>
      <c r="U2459" s="280"/>
      <c r="V2459" s="281" t="e">
        <f>IF(C2459="",NA(),MATCH($B2459&amp;$C2459,'Smelter Look-up'!$J:$J,0))</f>
        <v>#N/A</v>
      </c>
      <c r="W2459" s="282"/>
      <c r="X2459" s="282">
        <f t="shared" ca="1" si="115"/>
        <v>0</v>
      </c>
      <c r="Y2459" s="282"/>
      <c r="Z2459" s="282"/>
      <c r="AB2459" s="284" t="str">
        <f t="shared" si="116"/>
        <v/>
      </c>
    </row>
    <row r="2460" spans="1:28" s="283" customFormat="1" ht="20.25">
      <c r="A2460" s="235"/>
      <c r="B2460" s="236" t="str">
        <f>IF(LEN(A2460)=0,"",INDEX('Smelter Look-up'!$A:$A,MATCH($A2460,'Smelter Look-up'!$E:$E,0)))</f>
        <v/>
      </c>
      <c r="C2460" s="242" t="str">
        <f>IF(LEN(A2460)=0,"",INDEX('Smelter Look-up'!$C:$C,MATCH($A2460,'Smelter Look-up'!$E:$E,0)))</f>
        <v/>
      </c>
      <c r="D2460" s="236"/>
      <c r="E2460" s="236" t="str">
        <f ca="1">IF(ISERROR($V2460),"",OFFSET('Smelter Look-up'!$D$4,$V2460-4,0)&amp;"")</f>
        <v/>
      </c>
      <c r="F2460" s="236" t="str">
        <f ca="1">IF(ISERROR($V2460),"",OFFSET('Smelter Look-up'!$E$4,$V2460-4,0))</f>
        <v/>
      </c>
      <c r="G2460" s="236" t="str">
        <f ca="1">IF(C2460=$X$4,"Enter smelter details", IF(ISERROR($V2460),"",OFFSET('Smelter Look-up'!$F$4,$V2460-4,0)))</f>
        <v/>
      </c>
      <c r="H2460" s="237" t="str">
        <f ca="1">IF(ISERROR($V2460),"",OFFSET('Smelter Look-up'!$G$4,$V2460-4,0))</f>
        <v/>
      </c>
      <c r="I2460" s="238" t="str">
        <f ca="1">IF(ISERROR($V2460),"",OFFSET('Smelter Look-up'!$H$4,$V2460-4,0))</f>
        <v/>
      </c>
      <c r="J2460" s="238" t="str">
        <f ca="1">IF(ISERROR($V2460),"",OFFSET('Smelter Look-up'!$I$4,$V2460-4,0))</f>
        <v/>
      </c>
      <c r="K2460" s="240"/>
      <c r="L2460" s="240"/>
      <c r="M2460" s="240"/>
      <c r="N2460" s="240"/>
      <c r="O2460" s="240"/>
      <c r="P2460" s="239"/>
      <c r="Q2460" s="241"/>
      <c r="R2460" s="236" t="str">
        <f ca="1">IF(ISERROR($V2460),"",OFFSET('Smelter Look-up'!$C$4,$V2460-4,0)&amp;"")</f>
        <v/>
      </c>
      <c r="S2460" s="250" t="str">
        <f t="shared" ca="1" si="114"/>
        <v/>
      </c>
      <c r="T2460" s="250" t="str">
        <f ca="1">IF(B2460="","",IF(ISERROR(MATCH($J2460,SorP!$B$1:$B$6230,0)),"",INDIRECT("'SorP'!$A$"&amp;MATCH($J2460,SorP!$B$1:$B$6230,0))))</f>
        <v/>
      </c>
      <c r="U2460" s="280"/>
      <c r="V2460" s="281" t="e">
        <f>IF(C2460="",NA(),MATCH($B2460&amp;$C2460,'Smelter Look-up'!$J:$J,0))</f>
        <v>#N/A</v>
      </c>
      <c r="W2460" s="282"/>
      <c r="X2460" s="282">
        <f t="shared" ca="1" si="115"/>
        <v>0</v>
      </c>
      <c r="Y2460" s="282"/>
      <c r="Z2460" s="282"/>
      <c r="AB2460" s="284" t="str">
        <f t="shared" si="116"/>
        <v/>
      </c>
    </row>
    <row r="2461" spans="1:28" s="283" customFormat="1" ht="20.25">
      <c r="A2461" s="235"/>
      <c r="B2461" s="236" t="str">
        <f>IF(LEN(A2461)=0,"",INDEX('Smelter Look-up'!$A:$A,MATCH($A2461,'Smelter Look-up'!$E:$E,0)))</f>
        <v/>
      </c>
      <c r="C2461" s="242" t="str">
        <f>IF(LEN(A2461)=0,"",INDEX('Smelter Look-up'!$C:$C,MATCH($A2461,'Smelter Look-up'!$E:$E,0)))</f>
        <v/>
      </c>
      <c r="D2461" s="236"/>
      <c r="E2461" s="236" t="str">
        <f ca="1">IF(ISERROR($V2461),"",OFFSET('Smelter Look-up'!$D$4,$V2461-4,0)&amp;"")</f>
        <v/>
      </c>
      <c r="F2461" s="236" t="str">
        <f ca="1">IF(ISERROR($V2461),"",OFFSET('Smelter Look-up'!$E$4,$V2461-4,0))</f>
        <v/>
      </c>
      <c r="G2461" s="236" t="str">
        <f ca="1">IF(C2461=$X$4,"Enter smelter details", IF(ISERROR($V2461),"",OFFSET('Smelter Look-up'!$F$4,$V2461-4,0)))</f>
        <v/>
      </c>
      <c r="H2461" s="237" t="str">
        <f ca="1">IF(ISERROR($V2461),"",OFFSET('Smelter Look-up'!$G$4,$V2461-4,0))</f>
        <v/>
      </c>
      <c r="I2461" s="238" t="str">
        <f ca="1">IF(ISERROR($V2461),"",OFFSET('Smelter Look-up'!$H$4,$V2461-4,0))</f>
        <v/>
      </c>
      <c r="J2461" s="238" t="str">
        <f ca="1">IF(ISERROR($V2461),"",OFFSET('Smelter Look-up'!$I$4,$V2461-4,0))</f>
        <v/>
      </c>
      <c r="K2461" s="240"/>
      <c r="L2461" s="240"/>
      <c r="M2461" s="240"/>
      <c r="N2461" s="240"/>
      <c r="O2461" s="240"/>
      <c r="P2461" s="239"/>
      <c r="Q2461" s="241"/>
      <c r="R2461" s="236" t="str">
        <f ca="1">IF(ISERROR($V2461),"",OFFSET('Smelter Look-up'!$C$4,$V2461-4,0)&amp;"")</f>
        <v/>
      </c>
      <c r="S2461" s="250" t="str">
        <f t="shared" ca="1" si="114"/>
        <v/>
      </c>
      <c r="T2461" s="250" t="str">
        <f ca="1">IF(B2461="","",IF(ISERROR(MATCH($J2461,SorP!$B$1:$B$6230,0)),"",INDIRECT("'SorP'!$A$"&amp;MATCH($J2461,SorP!$B$1:$B$6230,0))))</f>
        <v/>
      </c>
      <c r="U2461" s="280"/>
      <c r="V2461" s="281" t="e">
        <f>IF(C2461="",NA(),MATCH($B2461&amp;$C2461,'Smelter Look-up'!$J:$J,0))</f>
        <v>#N/A</v>
      </c>
      <c r="W2461" s="282"/>
      <c r="X2461" s="282">
        <f t="shared" ca="1" si="115"/>
        <v>0</v>
      </c>
      <c r="Y2461" s="282"/>
      <c r="Z2461" s="282"/>
      <c r="AB2461" s="284" t="str">
        <f t="shared" si="116"/>
        <v/>
      </c>
    </row>
    <row r="2462" spans="1:28" s="283" customFormat="1" ht="20.25">
      <c r="A2462" s="235"/>
      <c r="B2462" s="236" t="str">
        <f>IF(LEN(A2462)=0,"",INDEX('Smelter Look-up'!$A:$A,MATCH($A2462,'Smelter Look-up'!$E:$E,0)))</f>
        <v/>
      </c>
      <c r="C2462" s="242" t="str">
        <f>IF(LEN(A2462)=0,"",INDEX('Smelter Look-up'!$C:$C,MATCH($A2462,'Smelter Look-up'!$E:$E,0)))</f>
        <v/>
      </c>
      <c r="D2462" s="236"/>
      <c r="E2462" s="236" t="str">
        <f ca="1">IF(ISERROR($V2462),"",OFFSET('Smelter Look-up'!$D$4,$V2462-4,0)&amp;"")</f>
        <v/>
      </c>
      <c r="F2462" s="236" t="str">
        <f ca="1">IF(ISERROR($V2462),"",OFFSET('Smelter Look-up'!$E$4,$V2462-4,0))</f>
        <v/>
      </c>
      <c r="G2462" s="236" t="str">
        <f ca="1">IF(C2462=$X$4,"Enter smelter details", IF(ISERROR($V2462),"",OFFSET('Smelter Look-up'!$F$4,$V2462-4,0)))</f>
        <v/>
      </c>
      <c r="H2462" s="237" t="str">
        <f ca="1">IF(ISERROR($V2462),"",OFFSET('Smelter Look-up'!$G$4,$V2462-4,0))</f>
        <v/>
      </c>
      <c r="I2462" s="238" t="str">
        <f ca="1">IF(ISERROR($V2462),"",OFFSET('Smelter Look-up'!$H$4,$V2462-4,0))</f>
        <v/>
      </c>
      <c r="J2462" s="238" t="str">
        <f ca="1">IF(ISERROR($V2462),"",OFFSET('Smelter Look-up'!$I$4,$V2462-4,0))</f>
        <v/>
      </c>
      <c r="K2462" s="240"/>
      <c r="L2462" s="240"/>
      <c r="M2462" s="240"/>
      <c r="N2462" s="240"/>
      <c r="O2462" s="240"/>
      <c r="P2462" s="239"/>
      <c r="Q2462" s="241"/>
      <c r="R2462" s="236" t="str">
        <f ca="1">IF(ISERROR($V2462),"",OFFSET('Smelter Look-up'!$C$4,$V2462-4,0)&amp;"")</f>
        <v/>
      </c>
      <c r="S2462" s="250" t="str">
        <f t="shared" ca="1" si="114"/>
        <v/>
      </c>
      <c r="T2462" s="250" t="str">
        <f ca="1">IF(B2462="","",IF(ISERROR(MATCH($J2462,SorP!$B$1:$B$6230,0)),"",INDIRECT("'SorP'!$A$"&amp;MATCH($J2462,SorP!$B$1:$B$6230,0))))</f>
        <v/>
      </c>
      <c r="U2462" s="280"/>
      <c r="V2462" s="281" t="e">
        <f>IF(C2462="",NA(),MATCH($B2462&amp;$C2462,'Smelter Look-up'!$J:$J,0))</f>
        <v>#N/A</v>
      </c>
      <c r="W2462" s="282"/>
      <c r="X2462" s="282">
        <f t="shared" ca="1" si="115"/>
        <v>0</v>
      </c>
      <c r="Y2462" s="282"/>
      <c r="Z2462" s="282"/>
      <c r="AB2462" s="284" t="str">
        <f t="shared" si="116"/>
        <v/>
      </c>
    </row>
    <row r="2463" spans="1:28" s="283" customFormat="1" ht="20.25">
      <c r="A2463" s="235"/>
      <c r="B2463" s="236" t="str">
        <f>IF(LEN(A2463)=0,"",INDEX('Smelter Look-up'!$A:$A,MATCH($A2463,'Smelter Look-up'!$E:$E,0)))</f>
        <v/>
      </c>
      <c r="C2463" s="242" t="str">
        <f>IF(LEN(A2463)=0,"",INDEX('Smelter Look-up'!$C:$C,MATCH($A2463,'Smelter Look-up'!$E:$E,0)))</f>
        <v/>
      </c>
      <c r="D2463" s="236"/>
      <c r="E2463" s="236" t="str">
        <f ca="1">IF(ISERROR($V2463),"",OFFSET('Smelter Look-up'!$D$4,$V2463-4,0)&amp;"")</f>
        <v/>
      </c>
      <c r="F2463" s="236" t="str">
        <f ca="1">IF(ISERROR($V2463),"",OFFSET('Smelter Look-up'!$E$4,$V2463-4,0))</f>
        <v/>
      </c>
      <c r="G2463" s="236" t="str">
        <f ca="1">IF(C2463=$X$4,"Enter smelter details", IF(ISERROR($V2463),"",OFFSET('Smelter Look-up'!$F$4,$V2463-4,0)))</f>
        <v/>
      </c>
      <c r="H2463" s="237" t="str">
        <f ca="1">IF(ISERROR($V2463),"",OFFSET('Smelter Look-up'!$G$4,$V2463-4,0))</f>
        <v/>
      </c>
      <c r="I2463" s="238" t="str">
        <f ca="1">IF(ISERROR($V2463),"",OFFSET('Smelter Look-up'!$H$4,$V2463-4,0))</f>
        <v/>
      </c>
      <c r="J2463" s="238" t="str">
        <f ca="1">IF(ISERROR($V2463),"",OFFSET('Smelter Look-up'!$I$4,$V2463-4,0))</f>
        <v/>
      </c>
      <c r="K2463" s="240"/>
      <c r="L2463" s="240"/>
      <c r="M2463" s="240"/>
      <c r="N2463" s="240"/>
      <c r="O2463" s="240"/>
      <c r="P2463" s="239"/>
      <c r="Q2463" s="241"/>
      <c r="R2463" s="236" t="str">
        <f ca="1">IF(ISERROR($V2463),"",OFFSET('Smelter Look-up'!$C$4,$V2463-4,0)&amp;"")</f>
        <v/>
      </c>
      <c r="S2463" s="250" t="str">
        <f t="shared" ca="1" si="114"/>
        <v/>
      </c>
      <c r="T2463" s="250" t="str">
        <f ca="1">IF(B2463="","",IF(ISERROR(MATCH($J2463,SorP!$B$1:$B$6230,0)),"",INDIRECT("'SorP'!$A$"&amp;MATCH($J2463,SorP!$B$1:$B$6230,0))))</f>
        <v/>
      </c>
      <c r="U2463" s="280"/>
      <c r="V2463" s="281" t="e">
        <f>IF(C2463="",NA(),MATCH($B2463&amp;$C2463,'Smelter Look-up'!$J:$J,0))</f>
        <v>#N/A</v>
      </c>
      <c r="W2463" s="282"/>
      <c r="X2463" s="282">
        <f t="shared" ca="1" si="115"/>
        <v>0</v>
      </c>
      <c r="Y2463" s="282"/>
      <c r="Z2463" s="282"/>
      <c r="AB2463" s="284" t="str">
        <f t="shared" si="116"/>
        <v/>
      </c>
    </row>
    <row r="2464" spans="1:28" s="283" customFormat="1" ht="20.25">
      <c r="A2464" s="235"/>
      <c r="B2464" s="236" t="str">
        <f>IF(LEN(A2464)=0,"",INDEX('Smelter Look-up'!$A:$A,MATCH($A2464,'Smelter Look-up'!$E:$E,0)))</f>
        <v/>
      </c>
      <c r="C2464" s="242" t="str">
        <f>IF(LEN(A2464)=0,"",INDEX('Smelter Look-up'!$C:$C,MATCH($A2464,'Smelter Look-up'!$E:$E,0)))</f>
        <v/>
      </c>
      <c r="D2464" s="236"/>
      <c r="E2464" s="236" t="str">
        <f ca="1">IF(ISERROR($V2464),"",OFFSET('Smelter Look-up'!$D$4,$V2464-4,0)&amp;"")</f>
        <v/>
      </c>
      <c r="F2464" s="236" t="str">
        <f ca="1">IF(ISERROR($V2464),"",OFFSET('Smelter Look-up'!$E$4,$V2464-4,0))</f>
        <v/>
      </c>
      <c r="G2464" s="236" t="str">
        <f ca="1">IF(C2464=$X$4,"Enter smelter details", IF(ISERROR($V2464),"",OFFSET('Smelter Look-up'!$F$4,$V2464-4,0)))</f>
        <v/>
      </c>
      <c r="H2464" s="237" t="str">
        <f ca="1">IF(ISERROR($V2464),"",OFFSET('Smelter Look-up'!$G$4,$V2464-4,0))</f>
        <v/>
      </c>
      <c r="I2464" s="238" t="str">
        <f ca="1">IF(ISERROR($V2464),"",OFFSET('Smelter Look-up'!$H$4,$V2464-4,0))</f>
        <v/>
      </c>
      <c r="J2464" s="238" t="str">
        <f ca="1">IF(ISERROR($V2464),"",OFFSET('Smelter Look-up'!$I$4,$V2464-4,0))</f>
        <v/>
      </c>
      <c r="K2464" s="240"/>
      <c r="L2464" s="240"/>
      <c r="M2464" s="240"/>
      <c r="N2464" s="240"/>
      <c r="O2464" s="240"/>
      <c r="P2464" s="239"/>
      <c r="Q2464" s="241"/>
      <c r="R2464" s="236" t="str">
        <f ca="1">IF(ISERROR($V2464),"",OFFSET('Smelter Look-up'!$C$4,$V2464-4,0)&amp;"")</f>
        <v/>
      </c>
      <c r="S2464" s="250" t="str">
        <f t="shared" ca="1" si="114"/>
        <v/>
      </c>
      <c r="T2464" s="250" t="str">
        <f ca="1">IF(B2464="","",IF(ISERROR(MATCH($J2464,SorP!$B$1:$B$6230,0)),"",INDIRECT("'SorP'!$A$"&amp;MATCH($J2464,SorP!$B$1:$B$6230,0))))</f>
        <v/>
      </c>
      <c r="U2464" s="280"/>
      <c r="V2464" s="281" t="e">
        <f>IF(C2464="",NA(),MATCH($B2464&amp;$C2464,'Smelter Look-up'!$J:$J,0))</f>
        <v>#N/A</v>
      </c>
      <c r="W2464" s="282"/>
      <c r="X2464" s="282">
        <f t="shared" ca="1" si="115"/>
        <v>0</v>
      </c>
      <c r="Y2464" s="282"/>
      <c r="Z2464" s="282"/>
      <c r="AB2464" s="284" t="str">
        <f t="shared" si="116"/>
        <v/>
      </c>
    </row>
    <row r="2465" spans="1:28" s="283" customFormat="1" ht="20.25">
      <c r="A2465" s="235"/>
      <c r="B2465" s="236" t="str">
        <f>IF(LEN(A2465)=0,"",INDEX('Smelter Look-up'!$A:$A,MATCH($A2465,'Smelter Look-up'!$E:$E,0)))</f>
        <v/>
      </c>
      <c r="C2465" s="242" t="str">
        <f>IF(LEN(A2465)=0,"",INDEX('Smelter Look-up'!$C:$C,MATCH($A2465,'Smelter Look-up'!$E:$E,0)))</f>
        <v/>
      </c>
      <c r="D2465" s="236"/>
      <c r="E2465" s="236" t="str">
        <f ca="1">IF(ISERROR($V2465),"",OFFSET('Smelter Look-up'!$D$4,$V2465-4,0)&amp;"")</f>
        <v/>
      </c>
      <c r="F2465" s="236" t="str">
        <f ca="1">IF(ISERROR($V2465),"",OFFSET('Smelter Look-up'!$E$4,$V2465-4,0))</f>
        <v/>
      </c>
      <c r="G2465" s="236" t="str">
        <f ca="1">IF(C2465=$X$4,"Enter smelter details", IF(ISERROR($V2465),"",OFFSET('Smelter Look-up'!$F$4,$V2465-4,0)))</f>
        <v/>
      </c>
      <c r="H2465" s="237" t="str">
        <f ca="1">IF(ISERROR($V2465),"",OFFSET('Smelter Look-up'!$G$4,$V2465-4,0))</f>
        <v/>
      </c>
      <c r="I2465" s="238" t="str">
        <f ca="1">IF(ISERROR($V2465),"",OFFSET('Smelter Look-up'!$H$4,$V2465-4,0))</f>
        <v/>
      </c>
      <c r="J2465" s="238" t="str">
        <f ca="1">IF(ISERROR($V2465),"",OFFSET('Smelter Look-up'!$I$4,$V2465-4,0))</f>
        <v/>
      </c>
      <c r="K2465" s="240"/>
      <c r="L2465" s="240"/>
      <c r="M2465" s="240"/>
      <c r="N2465" s="240"/>
      <c r="O2465" s="240"/>
      <c r="P2465" s="239"/>
      <c r="Q2465" s="241"/>
      <c r="R2465" s="236" t="str">
        <f ca="1">IF(ISERROR($V2465),"",OFFSET('Smelter Look-up'!$C$4,$V2465-4,0)&amp;"")</f>
        <v/>
      </c>
      <c r="S2465" s="250" t="str">
        <f t="shared" ca="1" si="114"/>
        <v/>
      </c>
      <c r="T2465" s="250" t="str">
        <f ca="1">IF(B2465="","",IF(ISERROR(MATCH($J2465,SorP!$B$1:$B$6230,0)),"",INDIRECT("'SorP'!$A$"&amp;MATCH($J2465,SorP!$B$1:$B$6230,0))))</f>
        <v/>
      </c>
      <c r="U2465" s="280"/>
      <c r="V2465" s="281" t="e">
        <f>IF(C2465="",NA(),MATCH($B2465&amp;$C2465,'Smelter Look-up'!$J:$J,0))</f>
        <v>#N/A</v>
      </c>
      <c r="W2465" s="282"/>
      <c r="X2465" s="282">
        <f t="shared" ca="1" si="115"/>
        <v>0</v>
      </c>
      <c r="Y2465" s="282"/>
      <c r="Z2465" s="282"/>
      <c r="AB2465" s="284" t="str">
        <f t="shared" si="116"/>
        <v/>
      </c>
    </row>
    <row r="2466" spans="1:28" s="283" customFormat="1" ht="20.25">
      <c r="A2466" s="235"/>
      <c r="B2466" s="236" t="str">
        <f>IF(LEN(A2466)=0,"",INDEX('Smelter Look-up'!$A:$A,MATCH($A2466,'Smelter Look-up'!$E:$E,0)))</f>
        <v/>
      </c>
      <c r="C2466" s="242" t="str">
        <f>IF(LEN(A2466)=0,"",INDEX('Smelter Look-up'!$C:$C,MATCH($A2466,'Smelter Look-up'!$E:$E,0)))</f>
        <v/>
      </c>
      <c r="D2466" s="236"/>
      <c r="E2466" s="236" t="str">
        <f ca="1">IF(ISERROR($V2466),"",OFFSET('Smelter Look-up'!$D$4,$V2466-4,0)&amp;"")</f>
        <v/>
      </c>
      <c r="F2466" s="236" t="str">
        <f ca="1">IF(ISERROR($V2466),"",OFFSET('Smelter Look-up'!$E$4,$V2466-4,0))</f>
        <v/>
      </c>
      <c r="G2466" s="236" t="str">
        <f ca="1">IF(C2466=$X$4,"Enter smelter details", IF(ISERROR($V2466),"",OFFSET('Smelter Look-up'!$F$4,$V2466-4,0)))</f>
        <v/>
      </c>
      <c r="H2466" s="237" t="str">
        <f ca="1">IF(ISERROR($V2466),"",OFFSET('Smelter Look-up'!$G$4,$V2466-4,0))</f>
        <v/>
      </c>
      <c r="I2466" s="238" t="str">
        <f ca="1">IF(ISERROR($V2466),"",OFFSET('Smelter Look-up'!$H$4,$V2466-4,0))</f>
        <v/>
      </c>
      <c r="J2466" s="238" t="str">
        <f ca="1">IF(ISERROR($V2466),"",OFFSET('Smelter Look-up'!$I$4,$V2466-4,0))</f>
        <v/>
      </c>
      <c r="K2466" s="240"/>
      <c r="L2466" s="240"/>
      <c r="M2466" s="240"/>
      <c r="N2466" s="240"/>
      <c r="O2466" s="240"/>
      <c r="P2466" s="239"/>
      <c r="Q2466" s="241"/>
      <c r="R2466" s="236" t="str">
        <f ca="1">IF(ISERROR($V2466),"",OFFSET('Smelter Look-up'!$C$4,$V2466-4,0)&amp;"")</f>
        <v/>
      </c>
      <c r="S2466" s="250" t="str">
        <f t="shared" ca="1" si="114"/>
        <v/>
      </c>
      <c r="T2466" s="250" t="str">
        <f ca="1">IF(B2466="","",IF(ISERROR(MATCH($J2466,SorP!$B$1:$B$6230,0)),"",INDIRECT("'SorP'!$A$"&amp;MATCH($J2466,SorP!$B$1:$B$6230,0))))</f>
        <v/>
      </c>
      <c r="U2466" s="280"/>
      <c r="V2466" s="281" t="e">
        <f>IF(C2466="",NA(),MATCH($B2466&amp;$C2466,'Smelter Look-up'!$J:$J,0))</f>
        <v>#N/A</v>
      </c>
      <c r="W2466" s="282"/>
      <c r="X2466" s="282">
        <f t="shared" ca="1" si="115"/>
        <v>0</v>
      </c>
      <c r="Y2466" s="282"/>
      <c r="Z2466" s="282"/>
      <c r="AB2466" s="284" t="str">
        <f t="shared" si="116"/>
        <v/>
      </c>
    </row>
    <row r="2467" spans="1:28" s="283" customFormat="1" ht="20.25">
      <c r="A2467" s="235"/>
      <c r="B2467" s="236" t="str">
        <f>IF(LEN(A2467)=0,"",INDEX('Smelter Look-up'!$A:$A,MATCH($A2467,'Smelter Look-up'!$E:$E,0)))</f>
        <v/>
      </c>
      <c r="C2467" s="242" t="str">
        <f>IF(LEN(A2467)=0,"",INDEX('Smelter Look-up'!$C:$C,MATCH($A2467,'Smelter Look-up'!$E:$E,0)))</f>
        <v/>
      </c>
      <c r="D2467" s="236"/>
      <c r="E2467" s="236" t="str">
        <f ca="1">IF(ISERROR($V2467),"",OFFSET('Smelter Look-up'!$D$4,$V2467-4,0)&amp;"")</f>
        <v/>
      </c>
      <c r="F2467" s="236" t="str">
        <f ca="1">IF(ISERROR($V2467),"",OFFSET('Smelter Look-up'!$E$4,$V2467-4,0))</f>
        <v/>
      </c>
      <c r="G2467" s="236" t="str">
        <f ca="1">IF(C2467=$X$4,"Enter smelter details", IF(ISERROR($V2467),"",OFFSET('Smelter Look-up'!$F$4,$V2467-4,0)))</f>
        <v/>
      </c>
      <c r="H2467" s="237" t="str">
        <f ca="1">IF(ISERROR($V2467),"",OFFSET('Smelter Look-up'!$G$4,$V2467-4,0))</f>
        <v/>
      </c>
      <c r="I2467" s="238" t="str">
        <f ca="1">IF(ISERROR($V2467),"",OFFSET('Smelter Look-up'!$H$4,$V2467-4,0))</f>
        <v/>
      </c>
      <c r="J2467" s="238" t="str">
        <f ca="1">IF(ISERROR($V2467),"",OFFSET('Smelter Look-up'!$I$4,$V2467-4,0))</f>
        <v/>
      </c>
      <c r="K2467" s="240"/>
      <c r="L2467" s="240"/>
      <c r="M2467" s="240"/>
      <c r="N2467" s="240"/>
      <c r="O2467" s="240"/>
      <c r="P2467" s="239"/>
      <c r="Q2467" s="241"/>
      <c r="R2467" s="236" t="str">
        <f ca="1">IF(ISERROR($V2467),"",OFFSET('Smelter Look-up'!$C$4,$V2467-4,0)&amp;"")</f>
        <v/>
      </c>
      <c r="S2467" s="250" t="str">
        <f t="shared" ca="1" si="114"/>
        <v/>
      </c>
      <c r="T2467" s="250" t="str">
        <f ca="1">IF(B2467="","",IF(ISERROR(MATCH($J2467,SorP!$B$1:$B$6230,0)),"",INDIRECT("'SorP'!$A$"&amp;MATCH($J2467,SorP!$B$1:$B$6230,0))))</f>
        <v/>
      </c>
      <c r="U2467" s="280"/>
      <c r="V2467" s="281" t="e">
        <f>IF(C2467="",NA(),MATCH($B2467&amp;$C2467,'Smelter Look-up'!$J:$J,0))</f>
        <v>#N/A</v>
      </c>
      <c r="W2467" s="282"/>
      <c r="X2467" s="282">
        <f t="shared" ca="1" si="115"/>
        <v>0</v>
      </c>
      <c r="Y2467" s="282"/>
      <c r="Z2467" s="282"/>
      <c r="AB2467" s="284" t="str">
        <f t="shared" si="116"/>
        <v/>
      </c>
    </row>
    <row r="2468" spans="1:28" s="283" customFormat="1" ht="20.25">
      <c r="A2468" s="235"/>
      <c r="B2468" s="236" t="str">
        <f>IF(LEN(A2468)=0,"",INDEX('Smelter Look-up'!$A:$A,MATCH($A2468,'Smelter Look-up'!$E:$E,0)))</f>
        <v/>
      </c>
      <c r="C2468" s="242" t="str">
        <f>IF(LEN(A2468)=0,"",INDEX('Smelter Look-up'!$C:$C,MATCH($A2468,'Smelter Look-up'!$E:$E,0)))</f>
        <v/>
      </c>
      <c r="D2468" s="236"/>
      <c r="E2468" s="236" t="str">
        <f ca="1">IF(ISERROR($V2468),"",OFFSET('Smelter Look-up'!$D$4,$V2468-4,0)&amp;"")</f>
        <v/>
      </c>
      <c r="F2468" s="236" t="str">
        <f ca="1">IF(ISERROR($V2468),"",OFFSET('Smelter Look-up'!$E$4,$V2468-4,0))</f>
        <v/>
      </c>
      <c r="G2468" s="236" t="str">
        <f ca="1">IF(C2468=$X$4,"Enter smelter details", IF(ISERROR($V2468),"",OFFSET('Smelter Look-up'!$F$4,$V2468-4,0)))</f>
        <v/>
      </c>
      <c r="H2468" s="237" t="str">
        <f ca="1">IF(ISERROR($V2468),"",OFFSET('Smelter Look-up'!$G$4,$V2468-4,0))</f>
        <v/>
      </c>
      <c r="I2468" s="238" t="str">
        <f ca="1">IF(ISERROR($V2468),"",OFFSET('Smelter Look-up'!$H$4,$V2468-4,0))</f>
        <v/>
      </c>
      <c r="J2468" s="238" t="str">
        <f ca="1">IF(ISERROR($V2468),"",OFFSET('Smelter Look-up'!$I$4,$V2468-4,0))</f>
        <v/>
      </c>
      <c r="K2468" s="240"/>
      <c r="L2468" s="240"/>
      <c r="M2468" s="240"/>
      <c r="N2468" s="240"/>
      <c r="O2468" s="240"/>
      <c r="P2468" s="239"/>
      <c r="Q2468" s="241"/>
      <c r="R2468" s="236" t="str">
        <f ca="1">IF(ISERROR($V2468),"",OFFSET('Smelter Look-up'!$C$4,$V2468-4,0)&amp;"")</f>
        <v/>
      </c>
      <c r="S2468" s="250" t="str">
        <f t="shared" ca="1" si="114"/>
        <v/>
      </c>
      <c r="T2468" s="250" t="str">
        <f ca="1">IF(B2468="","",IF(ISERROR(MATCH($J2468,SorP!$B$1:$B$6230,0)),"",INDIRECT("'SorP'!$A$"&amp;MATCH($J2468,SorP!$B$1:$B$6230,0))))</f>
        <v/>
      </c>
      <c r="U2468" s="280"/>
      <c r="V2468" s="281" t="e">
        <f>IF(C2468="",NA(),MATCH($B2468&amp;$C2468,'Smelter Look-up'!$J:$J,0))</f>
        <v>#N/A</v>
      </c>
      <c r="W2468" s="282"/>
      <c r="X2468" s="282">
        <f t="shared" ca="1" si="115"/>
        <v>0</v>
      </c>
      <c r="Y2468" s="282"/>
      <c r="Z2468" s="282"/>
      <c r="AB2468" s="284" t="str">
        <f t="shared" si="116"/>
        <v/>
      </c>
    </row>
    <row r="2469" spans="1:28" s="283" customFormat="1" ht="20.25">
      <c r="A2469" s="235"/>
      <c r="B2469" s="236" t="str">
        <f>IF(LEN(A2469)=0,"",INDEX('Smelter Look-up'!$A:$A,MATCH($A2469,'Smelter Look-up'!$E:$E,0)))</f>
        <v/>
      </c>
      <c r="C2469" s="242" t="str">
        <f>IF(LEN(A2469)=0,"",INDEX('Smelter Look-up'!$C:$C,MATCH($A2469,'Smelter Look-up'!$E:$E,0)))</f>
        <v/>
      </c>
      <c r="D2469" s="236"/>
      <c r="E2469" s="236" t="str">
        <f ca="1">IF(ISERROR($V2469),"",OFFSET('Smelter Look-up'!$D$4,$V2469-4,0)&amp;"")</f>
        <v/>
      </c>
      <c r="F2469" s="236" t="str">
        <f ca="1">IF(ISERROR($V2469),"",OFFSET('Smelter Look-up'!$E$4,$V2469-4,0))</f>
        <v/>
      </c>
      <c r="G2469" s="236" t="str">
        <f ca="1">IF(C2469=$X$4,"Enter smelter details", IF(ISERROR($V2469),"",OFFSET('Smelter Look-up'!$F$4,$V2469-4,0)))</f>
        <v/>
      </c>
      <c r="H2469" s="237" t="str">
        <f ca="1">IF(ISERROR($V2469),"",OFFSET('Smelter Look-up'!$G$4,$V2469-4,0))</f>
        <v/>
      </c>
      <c r="I2469" s="238" t="str">
        <f ca="1">IF(ISERROR($V2469),"",OFFSET('Smelter Look-up'!$H$4,$V2469-4,0))</f>
        <v/>
      </c>
      <c r="J2469" s="238" t="str">
        <f ca="1">IF(ISERROR($V2469),"",OFFSET('Smelter Look-up'!$I$4,$V2469-4,0))</f>
        <v/>
      </c>
      <c r="K2469" s="240"/>
      <c r="L2469" s="240"/>
      <c r="M2469" s="240"/>
      <c r="N2469" s="240"/>
      <c r="O2469" s="240"/>
      <c r="P2469" s="239"/>
      <c r="Q2469" s="241"/>
      <c r="R2469" s="236" t="str">
        <f ca="1">IF(ISERROR($V2469),"",OFFSET('Smelter Look-up'!$C$4,$V2469-4,0)&amp;"")</f>
        <v/>
      </c>
      <c r="S2469" s="250" t="str">
        <f t="shared" ca="1" si="114"/>
        <v/>
      </c>
      <c r="T2469" s="250" t="str">
        <f ca="1">IF(B2469="","",IF(ISERROR(MATCH($J2469,SorP!$B$1:$B$6230,0)),"",INDIRECT("'SorP'!$A$"&amp;MATCH($J2469,SorP!$B$1:$B$6230,0))))</f>
        <v/>
      </c>
      <c r="U2469" s="280"/>
      <c r="V2469" s="281" t="e">
        <f>IF(C2469="",NA(),MATCH($B2469&amp;$C2469,'Smelter Look-up'!$J:$J,0))</f>
        <v>#N/A</v>
      </c>
      <c r="W2469" s="282"/>
      <c r="X2469" s="282">
        <f t="shared" ca="1" si="115"/>
        <v>0</v>
      </c>
      <c r="Y2469" s="282"/>
      <c r="Z2469" s="282"/>
      <c r="AB2469" s="284" t="str">
        <f t="shared" si="116"/>
        <v/>
      </c>
    </row>
    <row r="2470" spans="1:28" s="283" customFormat="1" ht="20.25">
      <c r="A2470" s="235"/>
      <c r="B2470" s="236" t="str">
        <f>IF(LEN(A2470)=0,"",INDEX('Smelter Look-up'!$A:$A,MATCH($A2470,'Smelter Look-up'!$E:$E,0)))</f>
        <v/>
      </c>
      <c r="C2470" s="242" t="str">
        <f>IF(LEN(A2470)=0,"",INDEX('Smelter Look-up'!$C:$C,MATCH($A2470,'Smelter Look-up'!$E:$E,0)))</f>
        <v/>
      </c>
      <c r="D2470" s="236"/>
      <c r="E2470" s="236" t="str">
        <f ca="1">IF(ISERROR($V2470),"",OFFSET('Smelter Look-up'!$D$4,$V2470-4,0)&amp;"")</f>
        <v/>
      </c>
      <c r="F2470" s="236" t="str">
        <f ca="1">IF(ISERROR($V2470),"",OFFSET('Smelter Look-up'!$E$4,$V2470-4,0))</f>
        <v/>
      </c>
      <c r="G2470" s="236" t="str">
        <f ca="1">IF(C2470=$X$4,"Enter smelter details", IF(ISERROR($V2470),"",OFFSET('Smelter Look-up'!$F$4,$V2470-4,0)))</f>
        <v/>
      </c>
      <c r="H2470" s="237" t="str">
        <f ca="1">IF(ISERROR($V2470),"",OFFSET('Smelter Look-up'!$G$4,$V2470-4,0))</f>
        <v/>
      </c>
      <c r="I2470" s="238" t="str">
        <f ca="1">IF(ISERROR($V2470),"",OFFSET('Smelter Look-up'!$H$4,$V2470-4,0))</f>
        <v/>
      </c>
      <c r="J2470" s="238" t="str">
        <f ca="1">IF(ISERROR($V2470),"",OFFSET('Smelter Look-up'!$I$4,$V2470-4,0))</f>
        <v/>
      </c>
      <c r="K2470" s="240"/>
      <c r="L2470" s="240"/>
      <c r="M2470" s="240"/>
      <c r="N2470" s="240"/>
      <c r="O2470" s="240"/>
      <c r="P2470" s="239"/>
      <c r="Q2470" s="241"/>
      <c r="R2470" s="236" t="str">
        <f ca="1">IF(ISERROR($V2470),"",OFFSET('Smelter Look-up'!$C$4,$V2470-4,0)&amp;"")</f>
        <v/>
      </c>
      <c r="S2470" s="250" t="str">
        <f t="shared" ca="1" si="114"/>
        <v/>
      </c>
      <c r="T2470" s="250" t="str">
        <f ca="1">IF(B2470="","",IF(ISERROR(MATCH($J2470,SorP!$B$1:$B$6230,0)),"",INDIRECT("'SorP'!$A$"&amp;MATCH($J2470,SorP!$B$1:$B$6230,0))))</f>
        <v/>
      </c>
      <c r="U2470" s="280"/>
      <c r="V2470" s="281" t="e">
        <f>IF(C2470="",NA(),MATCH($B2470&amp;$C2470,'Smelter Look-up'!$J:$J,0))</f>
        <v>#N/A</v>
      </c>
      <c r="W2470" s="282"/>
      <c r="X2470" s="282">
        <f t="shared" ca="1" si="115"/>
        <v>0</v>
      </c>
      <c r="Y2470" s="282"/>
      <c r="Z2470" s="282"/>
      <c r="AB2470" s="284" t="str">
        <f t="shared" si="116"/>
        <v/>
      </c>
    </row>
    <row r="2471" spans="1:28" s="283" customFormat="1" ht="20.25">
      <c r="A2471" s="235"/>
      <c r="B2471" s="236" t="str">
        <f>IF(LEN(A2471)=0,"",INDEX('Smelter Look-up'!$A:$A,MATCH($A2471,'Smelter Look-up'!$E:$E,0)))</f>
        <v/>
      </c>
      <c r="C2471" s="242" t="str">
        <f>IF(LEN(A2471)=0,"",INDEX('Smelter Look-up'!$C:$C,MATCH($A2471,'Smelter Look-up'!$E:$E,0)))</f>
        <v/>
      </c>
      <c r="D2471" s="236"/>
      <c r="E2471" s="236" t="str">
        <f ca="1">IF(ISERROR($V2471),"",OFFSET('Smelter Look-up'!$D$4,$V2471-4,0)&amp;"")</f>
        <v/>
      </c>
      <c r="F2471" s="236" t="str">
        <f ca="1">IF(ISERROR($V2471),"",OFFSET('Smelter Look-up'!$E$4,$V2471-4,0))</f>
        <v/>
      </c>
      <c r="G2471" s="236" t="str">
        <f ca="1">IF(C2471=$X$4,"Enter smelter details", IF(ISERROR($V2471),"",OFFSET('Smelter Look-up'!$F$4,$V2471-4,0)))</f>
        <v/>
      </c>
      <c r="H2471" s="237" t="str">
        <f ca="1">IF(ISERROR($V2471),"",OFFSET('Smelter Look-up'!$G$4,$V2471-4,0))</f>
        <v/>
      </c>
      <c r="I2471" s="238" t="str">
        <f ca="1">IF(ISERROR($V2471),"",OFFSET('Smelter Look-up'!$H$4,$V2471-4,0))</f>
        <v/>
      </c>
      <c r="J2471" s="238" t="str">
        <f ca="1">IF(ISERROR($V2471),"",OFFSET('Smelter Look-up'!$I$4,$V2471-4,0))</f>
        <v/>
      </c>
      <c r="K2471" s="240"/>
      <c r="L2471" s="240"/>
      <c r="M2471" s="240"/>
      <c r="N2471" s="240"/>
      <c r="O2471" s="240"/>
      <c r="P2471" s="239"/>
      <c r="Q2471" s="241"/>
      <c r="R2471" s="236" t="str">
        <f ca="1">IF(ISERROR($V2471),"",OFFSET('Smelter Look-up'!$C$4,$V2471-4,0)&amp;"")</f>
        <v/>
      </c>
      <c r="S2471" s="250" t="str">
        <f t="shared" ca="1" si="114"/>
        <v/>
      </c>
      <c r="T2471" s="250" t="str">
        <f ca="1">IF(B2471="","",IF(ISERROR(MATCH($J2471,SorP!$B$1:$B$6230,0)),"",INDIRECT("'SorP'!$A$"&amp;MATCH($J2471,SorP!$B$1:$B$6230,0))))</f>
        <v/>
      </c>
      <c r="U2471" s="280"/>
      <c r="V2471" s="281" t="e">
        <f>IF(C2471="",NA(),MATCH($B2471&amp;$C2471,'Smelter Look-up'!$J:$J,0))</f>
        <v>#N/A</v>
      </c>
      <c r="W2471" s="282"/>
      <c r="X2471" s="282">
        <f t="shared" ca="1" si="115"/>
        <v>0</v>
      </c>
      <c r="Y2471" s="282"/>
      <c r="Z2471" s="282"/>
      <c r="AB2471" s="284" t="str">
        <f t="shared" si="116"/>
        <v/>
      </c>
    </row>
    <row r="2472" spans="1:28" s="283" customFormat="1" ht="20.25">
      <c r="A2472" s="235"/>
      <c r="B2472" s="236" t="str">
        <f>IF(LEN(A2472)=0,"",INDEX('Smelter Look-up'!$A:$A,MATCH($A2472,'Smelter Look-up'!$E:$E,0)))</f>
        <v/>
      </c>
      <c r="C2472" s="242" t="str">
        <f>IF(LEN(A2472)=0,"",INDEX('Smelter Look-up'!$C:$C,MATCH($A2472,'Smelter Look-up'!$E:$E,0)))</f>
        <v/>
      </c>
      <c r="D2472" s="236"/>
      <c r="E2472" s="236" t="str">
        <f ca="1">IF(ISERROR($V2472),"",OFFSET('Smelter Look-up'!$D$4,$V2472-4,0)&amp;"")</f>
        <v/>
      </c>
      <c r="F2472" s="236" t="str">
        <f ca="1">IF(ISERROR($V2472),"",OFFSET('Smelter Look-up'!$E$4,$V2472-4,0))</f>
        <v/>
      </c>
      <c r="G2472" s="236" t="str">
        <f ca="1">IF(C2472=$X$4,"Enter smelter details", IF(ISERROR($V2472),"",OFFSET('Smelter Look-up'!$F$4,$V2472-4,0)))</f>
        <v/>
      </c>
      <c r="H2472" s="237" t="str">
        <f ca="1">IF(ISERROR($V2472),"",OFFSET('Smelter Look-up'!$G$4,$V2472-4,0))</f>
        <v/>
      </c>
      <c r="I2472" s="238" t="str">
        <f ca="1">IF(ISERROR($V2472),"",OFFSET('Smelter Look-up'!$H$4,$V2472-4,0))</f>
        <v/>
      </c>
      <c r="J2472" s="238" t="str">
        <f ca="1">IF(ISERROR($V2472),"",OFFSET('Smelter Look-up'!$I$4,$V2472-4,0))</f>
        <v/>
      </c>
      <c r="K2472" s="240"/>
      <c r="L2472" s="240"/>
      <c r="M2472" s="240"/>
      <c r="N2472" s="240"/>
      <c r="O2472" s="240"/>
      <c r="P2472" s="239"/>
      <c r="Q2472" s="241"/>
      <c r="R2472" s="236" t="str">
        <f ca="1">IF(ISERROR($V2472),"",OFFSET('Smelter Look-up'!$C$4,$V2472-4,0)&amp;"")</f>
        <v/>
      </c>
      <c r="S2472" s="250" t="str">
        <f t="shared" ca="1" si="114"/>
        <v/>
      </c>
      <c r="T2472" s="250" t="str">
        <f ca="1">IF(B2472="","",IF(ISERROR(MATCH($J2472,SorP!$B$1:$B$6230,0)),"",INDIRECT("'SorP'!$A$"&amp;MATCH($J2472,SorP!$B$1:$B$6230,0))))</f>
        <v/>
      </c>
      <c r="U2472" s="280"/>
      <c r="V2472" s="281" t="e">
        <f>IF(C2472="",NA(),MATCH($B2472&amp;$C2472,'Smelter Look-up'!$J:$J,0))</f>
        <v>#N/A</v>
      </c>
      <c r="W2472" s="282"/>
      <c r="X2472" s="282">
        <f t="shared" ca="1" si="115"/>
        <v>0</v>
      </c>
      <c r="Y2472" s="282"/>
      <c r="Z2472" s="282"/>
      <c r="AB2472" s="284" t="str">
        <f t="shared" si="116"/>
        <v/>
      </c>
    </row>
    <row r="2473" spans="1:28" s="283" customFormat="1" ht="20.25">
      <c r="A2473" s="235"/>
      <c r="B2473" s="236" t="str">
        <f>IF(LEN(A2473)=0,"",INDEX('Smelter Look-up'!$A:$A,MATCH($A2473,'Smelter Look-up'!$E:$E,0)))</f>
        <v/>
      </c>
      <c r="C2473" s="242" t="str">
        <f>IF(LEN(A2473)=0,"",INDEX('Smelter Look-up'!$C:$C,MATCH($A2473,'Smelter Look-up'!$E:$E,0)))</f>
        <v/>
      </c>
      <c r="D2473" s="236"/>
      <c r="E2473" s="236" t="str">
        <f ca="1">IF(ISERROR($V2473),"",OFFSET('Smelter Look-up'!$D$4,$V2473-4,0)&amp;"")</f>
        <v/>
      </c>
      <c r="F2473" s="236" t="str">
        <f ca="1">IF(ISERROR($V2473),"",OFFSET('Smelter Look-up'!$E$4,$V2473-4,0))</f>
        <v/>
      </c>
      <c r="G2473" s="236" t="str">
        <f ca="1">IF(C2473=$X$4,"Enter smelter details", IF(ISERROR($V2473),"",OFFSET('Smelter Look-up'!$F$4,$V2473-4,0)))</f>
        <v/>
      </c>
      <c r="H2473" s="237" t="str">
        <f ca="1">IF(ISERROR($V2473),"",OFFSET('Smelter Look-up'!$G$4,$V2473-4,0))</f>
        <v/>
      </c>
      <c r="I2473" s="238" t="str">
        <f ca="1">IF(ISERROR($V2473),"",OFFSET('Smelter Look-up'!$H$4,$V2473-4,0))</f>
        <v/>
      </c>
      <c r="J2473" s="238" t="str">
        <f ca="1">IF(ISERROR($V2473),"",OFFSET('Smelter Look-up'!$I$4,$V2473-4,0))</f>
        <v/>
      </c>
      <c r="K2473" s="240"/>
      <c r="L2473" s="240"/>
      <c r="M2473" s="240"/>
      <c r="N2473" s="240"/>
      <c r="O2473" s="240"/>
      <c r="P2473" s="239"/>
      <c r="Q2473" s="241"/>
      <c r="R2473" s="236" t="str">
        <f ca="1">IF(ISERROR($V2473),"",OFFSET('Smelter Look-up'!$C$4,$V2473-4,0)&amp;"")</f>
        <v/>
      </c>
      <c r="S2473" s="250" t="str">
        <f t="shared" ca="1" si="114"/>
        <v/>
      </c>
      <c r="T2473" s="250" t="str">
        <f ca="1">IF(B2473="","",IF(ISERROR(MATCH($J2473,SorP!$B$1:$B$6230,0)),"",INDIRECT("'SorP'!$A$"&amp;MATCH($J2473,SorP!$B$1:$B$6230,0))))</f>
        <v/>
      </c>
      <c r="U2473" s="280"/>
      <c r="V2473" s="281" t="e">
        <f>IF(C2473="",NA(),MATCH($B2473&amp;$C2473,'Smelter Look-up'!$J:$J,0))</f>
        <v>#N/A</v>
      </c>
      <c r="W2473" s="282"/>
      <c r="X2473" s="282">
        <f t="shared" ca="1" si="115"/>
        <v>0</v>
      </c>
      <c r="Y2473" s="282"/>
      <c r="Z2473" s="282"/>
      <c r="AB2473" s="284" t="str">
        <f t="shared" si="116"/>
        <v/>
      </c>
    </row>
    <row r="2474" spans="1:28" s="283" customFormat="1" ht="20.25">
      <c r="A2474" s="235"/>
      <c r="B2474" s="236" t="str">
        <f>IF(LEN(A2474)=0,"",INDEX('Smelter Look-up'!$A:$A,MATCH($A2474,'Smelter Look-up'!$E:$E,0)))</f>
        <v/>
      </c>
      <c r="C2474" s="242" t="str">
        <f>IF(LEN(A2474)=0,"",INDEX('Smelter Look-up'!$C:$C,MATCH($A2474,'Smelter Look-up'!$E:$E,0)))</f>
        <v/>
      </c>
      <c r="D2474" s="236"/>
      <c r="E2474" s="236" t="str">
        <f ca="1">IF(ISERROR($V2474),"",OFFSET('Smelter Look-up'!$D$4,$V2474-4,0)&amp;"")</f>
        <v/>
      </c>
      <c r="F2474" s="236" t="str">
        <f ca="1">IF(ISERROR($V2474),"",OFFSET('Smelter Look-up'!$E$4,$V2474-4,0))</f>
        <v/>
      </c>
      <c r="G2474" s="236" t="str">
        <f ca="1">IF(C2474=$X$4,"Enter smelter details", IF(ISERROR($V2474),"",OFFSET('Smelter Look-up'!$F$4,$V2474-4,0)))</f>
        <v/>
      </c>
      <c r="H2474" s="237" t="str">
        <f ca="1">IF(ISERROR($V2474),"",OFFSET('Smelter Look-up'!$G$4,$V2474-4,0))</f>
        <v/>
      </c>
      <c r="I2474" s="238" t="str">
        <f ca="1">IF(ISERROR($V2474),"",OFFSET('Smelter Look-up'!$H$4,$V2474-4,0))</f>
        <v/>
      </c>
      <c r="J2474" s="238" t="str">
        <f ca="1">IF(ISERROR($V2474),"",OFFSET('Smelter Look-up'!$I$4,$V2474-4,0))</f>
        <v/>
      </c>
      <c r="K2474" s="240"/>
      <c r="L2474" s="240"/>
      <c r="M2474" s="240"/>
      <c r="N2474" s="240"/>
      <c r="O2474" s="240"/>
      <c r="P2474" s="239"/>
      <c r="Q2474" s="241"/>
      <c r="R2474" s="236" t="str">
        <f ca="1">IF(ISERROR($V2474),"",OFFSET('Smelter Look-up'!$C$4,$V2474-4,0)&amp;"")</f>
        <v/>
      </c>
      <c r="S2474" s="250" t="str">
        <f t="shared" ca="1" si="114"/>
        <v/>
      </c>
      <c r="T2474" s="250" t="str">
        <f ca="1">IF(B2474="","",IF(ISERROR(MATCH($J2474,SorP!$B$1:$B$6230,0)),"",INDIRECT("'SorP'!$A$"&amp;MATCH($J2474,SorP!$B$1:$B$6230,0))))</f>
        <v/>
      </c>
      <c r="U2474" s="280"/>
      <c r="V2474" s="281" t="e">
        <f>IF(C2474="",NA(),MATCH($B2474&amp;$C2474,'Smelter Look-up'!$J:$J,0))</f>
        <v>#N/A</v>
      </c>
      <c r="W2474" s="282"/>
      <c r="X2474" s="282">
        <f t="shared" ca="1" si="115"/>
        <v>0</v>
      </c>
      <c r="Y2474" s="282"/>
      <c r="Z2474" s="282"/>
      <c r="AB2474" s="284" t="str">
        <f t="shared" si="116"/>
        <v/>
      </c>
    </row>
    <row r="2475" spans="1:28" s="283" customFormat="1" ht="20.25">
      <c r="A2475" s="235"/>
      <c r="B2475" s="236" t="str">
        <f>IF(LEN(A2475)=0,"",INDEX('Smelter Look-up'!$A:$A,MATCH($A2475,'Smelter Look-up'!$E:$E,0)))</f>
        <v/>
      </c>
      <c r="C2475" s="242" t="str">
        <f>IF(LEN(A2475)=0,"",INDEX('Smelter Look-up'!$C:$C,MATCH($A2475,'Smelter Look-up'!$E:$E,0)))</f>
        <v/>
      </c>
      <c r="D2475" s="236"/>
      <c r="E2475" s="236" t="str">
        <f ca="1">IF(ISERROR($V2475),"",OFFSET('Smelter Look-up'!$D$4,$V2475-4,0)&amp;"")</f>
        <v/>
      </c>
      <c r="F2475" s="236" t="str">
        <f ca="1">IF(ISERROR($V2475),"",OFFSET('Smelter Look-up'!$E$4,$V2475-4,0))</f>
        <v/>
      </c>
      <c r="G2475" s="236" t="str">
        <f ca="1">IF(C2475=$X$4,"Enter smelter details", IF(ISERROR($V2475),"",OFFSET('Smelter Look-up'!$F$4,$V2475-4,0)))</f>
        <v/>
      </c>
      <c r="H2475" s="237" t="str">
        <f ca="1">IF(ISERROR($V2475),"",OFFSET('Smelter Look-up'!$G$4,$V2475-4,0))</f>
        <v/>
      </c>
      <c r="I2475" s="238" t="str">
        <f ca="1">IF(ISERROR($V2475),"",OFFSET('Smelter Look-up'!$H$4,$V2475-4,0))</f>
        <v/>
      </c>
      <c r="J2475" s="238" t="str">
        <f ca="1">IF(ISERROR($V2475),"",OFFSET('Smelter Look-up'!$I$4,$V2475-4,0))</f>
        <v/>
      </c>
      <c r="K2475" s="240"/>
      <c r="L2475" s="240"/>
      <c r="M2475" s="240"/>
      <c r="N2475" s="240"/>
      <c r="O2475" s="240"/>
      <c r="P2475" s="239"/>
      <c r="Q2475" s="241"/>
      <c r="R2475" s="236" t="str">
        <f ca="1">IF(ISERROR($V2475),"",OFFSET('Smelter Look-up'!$C$4,$V2475-4,0)&amp;"")</f>
        <v/>
      </c>
      <c r="S2475" s="250" t="str">
        <f t="shared" ca="1" si="114"/>
        <v/>
      </c>
      <c r="T2475" s="250" t="str">
        <f ca="1">IF(B2475="","",IF(ISERROR(MATCH($J2475,SorP!$B$1:$B$6230,0)),"",INDIRECT("'SorP'!$A$"&amp;MATCH($J2475,SorP!$B$1:$B$6230,0))))</f>
        <v/>
      </c>
      <c r="U2475" s="280"/>
      <c r="V2475" s="281" t="e">
        <f>IF(C2475="",NA(),MATCH($B2475&amp;$C2475,'Smelter Look-up'!$J:$J,0))</f>
        <v>#N/A</v>
      </c>
      <c r="W2475" s="282"/>
      <c r="X2475" s="282">
        <f t="shared" ca="1" si="115"/>
        <v>0</v>
      </c>
      <c r="Y2475" s="282"/>
      <c r="Z2475" s="282"/>
      <c r="AB2475" s="284" t="str">
        <f t="shared" si="116"/>
        <v/>
      </c>
    </row>
    <row r="2476" spans="1:28" s="283" customFormat="1" ht="20.25">
      <c r="A2476" s="235"/>
      <c r="B2476" s="236" t="str">
        <f>IF(LEN(A2476)=0,"",INDEX('Smelter Look-up'!$A:$A,MATCH($A2476,'Smelter Look-up'!$E:$E,0)))</f>
        <v/>
      </c>
      <c r="C2476" s="242" t="str">
        <f>IF(LEN(A2476)=0,"",INDEX('Smelter Look-up'!$C:$C,MATCH($A2476,'Smelter Look-up'!$E:$E,0)))</f>
        <v/>
      </c>
      <c r="D2476" s="236"/>
      <c r="E2476" s="236" t="str">
        <f ca="1">IF(ISERROR($V2476),"",OFFSET('Smelter Look-up'!$D$4,$V2476-4,0)&amp;"")</f>
        <v/>
      </c>
      <c r="F2476" s="236" t="str">
        <f ca="1">IF(ISERROR($V2476),"",OFFSET('Smelter Look-up'!$E$4,$V2476-4,0))</f>
        <v/>
      </c>
      <c r="G2476" s="236" t="str">
        <f ca="1">IF(C2476=$X$4,"Enter smelter details", IF(ISERROR($V2476),"",OFFSET('Smelter Look-up'!$F$4,$V2476-4,0)))</f>
        <v/>
      </c>
      <c r="H2476" s="237" t="str">
        <f ca="1">IF(ISERROR($V2476),"",OFFSET('Smelter Look-up'!$G$4,$V2476-4,0))</f>
        <v/>
      </c>
      <c r="I2476" s="238" t="str">
        <f ca="1">IF(ISERROR($V2476),"",OFFSET('Smelter Look-up'!$H$4,$V2476-4,0))</f>
        <v/>
      </c>
      <c r="J2476" s="238" t="str">
        <f ca="1">IF(ISERROR($V2476),"",OFFSET('Smelter Look-up'!$I$4,$V2476-4,0))</f>
        <v/>
      </c>
      <c r="K2476" s="240"/>
      <c r="L2476" s="240"/>
      <c r="M2476" s="240"/>
      <c r="N2476" s="240"/>
      <c r="O2476" s="240"/>
      <c r="P2476" s="239"/>
      <c r="Q2476" s="241"/>
      <c r="R2476" s="236" t="str">
        <f ca="1">IF(ISERROR($V2476),"",OFFSET('Smelter Look-up'!$C$4,$V2476-4,0)&amp;"")</f>
        <v/>
      </c>
      <c r="S2476" s="250" t="str">
        <f t="shared" ca="1" si="114"/>
        <v/>
      </c>
      <c r="T2476" s="250" t="str">
        <f ca="1">IF(B2476="","",IF(ISERROR(MATCH($J2476,SorP!$B$1:$B$6230,0)),"",INDIRECT("'SorP'!$A$"&amp;MATCH($J2476,SorP!$B$1:$B$6230,0))))</f>
        <v/>
      </c>
      <c r="U2476" s="280"/>
      <c r="V2476" s="281" t="e">
        <f>IF(C2476="",NA(),MATCH($B2476&amp;$C2476,'Smelter Look-up'!$J:$J,0))</f>
        <v>#N/A</v>
      </c>
      <c r="W2476" s="282"/>
      <c r="X2476" s="282">
        <f t="shared" ca="1" si="115"/>
        <v>0</v>
      </c>
      <c r="Y2476" s="282"/>
      <c r="Z2476" s="282"/>
      <c r="AB2476" s="284" t="str">
        <f t="shared" si="116"/>
        <v/>
      </c>
    </row>
    <row r="2477" spans="1:28" s="283" customFormat="1" ht="20.25">
      <c r="A2477" s="235"/>
      <c r="B2477" s="236" t="str">
        <f>IF(LEN(A2477)=0,"",INDEX('Smelter Look-up'!$A:$A,MATCH($A2477,'Smelter Look-up'!$E:$E,0)))</f>
        <v/>
      </c>
      <c r="C2477" s="242" t="str">
        <f>IF(LEN(A2477)=0,"",INDEX('Smelter Look-up'!$C:$C,MATCH($A2477,'Smelter Look-up'!$E:$E,0)))</f>
        <v/>
      </c>
      <c r="D2477" s="236"/>
      <c r="E2477" s="236" t="str">
        <f ca="1">IF(ISERROR($V2477),"",OFFSET('Smelter Look-up'!$D$4,$V2477-4,0)&amp;"")</f>
        <v/>
      </c>
      <c r="F2477" s="236" t="str">
        <f ca="1">IF(ISERROR($V2477),"",OFFSET('Smelter Look-up'!$E$4,$V2477-4,0))</f>
        <v/>
      </c>
      <c r="G2477" s="236" t="str">
        <f ca="1">IF(C2477=$X$4,"Enter smelter details", IF(ISERROR($V2477),"",OFFSET('Smelter Look-up'!$F$4,$V2477-4,0)))</f>
        <v/>
      </c>
      <c r="H2477" s="237" t="str">
        <f ca="1">IF(ISERROR($V2477),"",OFFSET('Smelter Look-up'!$G$4,$V2477-4,0))</f>
        <v/>
      </c>
      <c r="I2477" s="238" t="str">
        <f ca="1">IF(ISERROR($V2477),"",OFFSET('Smelter Look-up'!$H$4,$V2477-4,0))</f>
        <v/>
      </c>
      <c r="J2477" s="238" t="str">
        <f ca="1">IF(ISERROR($V2477),"",OFFSET('Smelter Look-up'!$I$4,$V2477-4,0))</f>
        <v/>
      </c>
      <c r="K2477" s="240"/>
      <c r="L2477" s="240"/>
      <c r="M2477" s="240"/>
      <c r="N2477" s="240"/>
      <c r="O2477" s="240"/>
      <c r="P2477" s="239"/>
      <c r="Q2477" s="241"/>
      <c r="R2477" s="236" t="str">
        <f ca="1">IF(ISERROR($V2477),"",OFFSET('Smelter Look-up'!$C$4,$V2477-4,0)&amp;"")</f>
        <v/>
      </c>
      <c r="S2477" s="250" t="str">
        <f t="shared" ca="1" si="114"/>
        <v/>
      </c>
      <c r="T2477" s="250" t="str">
        <f ca="1">IF(B2477="","",IF(ISERROR(MATCH($J2477,SorP!$B$1:$B$6230,0)),"",INDIRECT("'SorP'!$A$"&amp;MATCH($J2477,SorP!$B$1:$B$6230,0))))</f>
        <v/>
      </c>
      <c r="U2477" s="280"/>
      <c r="V2477" s="281" t="e">
        <f>IF(C2477="",NA(),MATCH($B2477&amp;$C2477,'Smelter Look-up'!$J:$J,0))</f>
        <v>#N/A</v>
      </c>
      <c r="W2477" s="282"/>
      <c r="X2477" s="282">
        <f t="shared" ca="1" si="115"/>
        <v>0</v>
      </c>
      <c r="Y2477" s="282"/>
      <c r="Z2477" s="282"/>
      <c r="AB2477" s="284" t="str">
        <f t="shared" si="116"/>
        <v/>
      </c>
    </row>
    <row r="2478" spans="1:28" s="283" customFormat="1" ht="20.25">
      <c r="A2478" s="235"/>
      <c r="B2478" s="236" t="str">
        <f>IF(LEN(A2478)=0,"",INDEX('Smelter Look-up'!$A:$A,MATCH($A2478,'Smelter Look-up'!$E:$E,0)))</f>
        <v/>
      </c>
      <c r="C2478" s="242" t="str">
        <f>IF(LEN(A2478)=0,"",INDEX('Smelter Look-up'!$C:$C,MATCH($A2478,'Smelter Look-up'!$E:$E,0)))</f>
        <v/>
      </c>
      <c r="D2478" s="236"/>
      <c r="E2478" s="236" t="str">
        <f ca="1">IF(ISERROR($V2478),"",OFFSET('Smelter Look-up'!$D$4,$V2478-4,0)&amp;"")</f>
        <v/>
      </c>
      <c r="F2478" s="236" t="str">
        <f ca="1">IF(ISERROR($V2478),"",OFFSET('Smelter Look-up'!$E$4,$V2478-4,0))</f>
        <v/>
      </c>
      <c r="G2478" s="236" t="str">
        <f ca="1">IF(C2478=$X$4,"Enter smelter details", IF(ISERROR($V2478),"",OFFSET('Smelter Look-up'!$F$4,$V2478-4,0)))</f>
        <v/>
      </c>
      <c r="H2478" s="237" t="str">
        <f ca="1">IF(ISERROR($V2478),"",OFFSET('Smelter Look-up'!$G$4,$V2478-4,0))</f>
        <v/>
      </c>
      <c r="I2478" s="238" t="str">
        <f ca="1">IF(ISERROR($V2478),"",OFFSET('Smelter Look-up'!$H$4,$V2478-4,0))</f>
        <v/>
      </c>
      <c r="J2478" s="238" t="str">
        <f ca="1">IF(ISERROR($V2478),"",OFFSET('Smelter Look-up'!$I$4,$V2478-4,0))</f>
        <v/>
      </c>
      <c r="K2478" s="240"/>
      <c r="L2478" s="240"/>
      <c r="M2478" s="240"/>
      <c r="N2478" s="240"/>
      <c r="O2478" s="240"/>
      <c r="P2478" s="239"/>
      <c r="Q2478" s="241"/>
      <c r="R2478" s="236" t="str">
        <f ca="1">IF(ISERROR($V2478),"",OFFSET('Smelter Look-up'!$C$4,$V2478-4,0)&amp;"")</f>
        <v/>
      </c>
      <c r="S2478" s="250" t="str">
        <f t="shared" ca="1" si="114"/>
        <v/>
      </c>
      <c r="T2478" s="250" t="str">
        <f ca="1">IF(B2478="","",IF(ISERROR(MATCH($J2478,SorP!$B$1:$B$6230,0)),"",INDIRECT("'SorP'!$A$"&amp;MATCH($J2478,SorP!$B$1:$B$6230,0))))</f>
        <v/>
      </c>
      <c r="U2478" s="280"/>
      <c r="V2478" s="281" t="e">
        <f>IF(C2478="",NA(),MATCH($B2478&amp;$C2478,'Smelter Look-up'!$J:$J,0))</f>
        <v>#N/A</v>
      </c>
      <c r="W2478" s="282"/>
      <c r="X2478" s="282">
        <f t="shared" ca="1" si="115"/>
        <v>0</v>
      </c>
      <c r="Y2478" s="282"/>
      <c r="Z2478" s="282"/>
      <c r="AB2478" s="284" t="str">
        <f t="shared" si="116"/>
        <v/>
      </c>
    </row>
    <row r="2479" spans="1:28" s="283" customFormat="1" ht="20.25">
      <c r="A2479" s="235"/>
      <c r="B2479" s="236" t="str">
        <f>IF(LEN(A2479)=0,"",INDEX('Smelter Look-up'!$A:$A,MATCH($A2479,'Smelter Look-up'!$E:$E,0)))</f>
        <v/>
      </c>
      <c r="C2479" s="242" t="str">
        <f>IF(LEN(A2479)=0,"",INDEX('Smelter Look-up'!$C:$C,MATCH($A2479,'Smelter Look-up'!$E:$E,0)))</f>
        <v/>
      </c>
      <c r="D2479" s="236"/>
      <c r="E2479" s="236" t="str">
        <f ca="1">IF(ISERROR($V2479),"",OFFSET('Smelter Look-up'!$D$4,$V2479-4,0)&amp;"")</f>
        <v/>
      </c>
      <c r="F2479" s="236" t="str">
        <f ca="1">IF(ISERROR($V2479),"",OFFSET('Smelter Look-up'!$E$4,$V2479-4,0))</f>
        <v/>
      </c>
      <c r="G2479" s="236" t="str">
        <f ca="1">IF(C2479=$X$4,"Enter smelter details", IF(ISERROR($V2479),"",OFFSET('Smelter Look-up'!$F$4,$V2479-4,0)))</f>
        <v/>
      </c>
      <c r="H2479" s="237" t="str">
        <f ca="1">IF(ISERROR($V2479),"",OFFSET('Smelter Look-up'!$G$4,$V2479-4,0))</f>
        <v/>
      </c>
      <c r="I2479" s="238" t="str">
        <f ca="1">IF(ISERROR($V2479),"",OFFSET('Smelter Look-up'!$H$4,$V2479-4,0))</f>
        <v/>
      </c>
      <c r="J2479" s="238" t="str">
        <f ca="1">IF(ISERROR($V2479),"",OFFSET('Smelter Look-up'!$I$4,$V2479-4,0))</f>
        <v/>
      </c>
      <c r="K2479" s="240"/>
      <c r="L2479" s="240"/>
      <c r="M2479" s="240"/>
      <c r="N2479" s="240"/>
      <c r="O2479" s="240"/>
      <c r="P2479" s="239"/>
      <c r="Q2479" s="241"/>
      <c r="R2479" s="236" t="str">
        <f ca="1">IF(ISERROR($V2479),"",OFFSET('Smelter Look-up'!$C$4,$V2479-4,0)&amp;"")</f>
        <v/>
      </c>
      <c r="S2479" s="250" t="str">
        <f t="shared" ca="1" si="114"/>
        <v/>
      </c>
      <c r="T2479" s="250" t="str">
        <f ca="1">IF(B2479="","",IF(ISERROR(MATCH($J2479,SorP!$B$1:$B$6230,0)),"",INDIRECT("'SorP'!$A$"&amp;MATCH($J2479,SorP!$B$1:$B$6230,0))))</f>
        <v/>
      </c>
      <c r="U2479" s="280"/>
      <c r="V2479" s="281" t="e">
        <f>IF(C2479="",NA(),MATCH($B2479&amp;$C2479,'Smelter Look-up'!$J:$J,0))</f>
        <v>#N/A</v>
      </c>
      <c r="W2479" s="282"/>
      <c r="X2479" s="282">
        <f t="shared" ca="1" si="115"/>
        <v>0</v>
      </c>
      <c r="Y2479" s="282"/>
      <c r="Z2479" s="282"/>
      <c r="AB2479" s="284" t="str">
        <f t="shared" si="116"/>
        <v/>
      </c>
    </row>
    <row r="2480" spans="1:28" s="283" customFormat="1" ht="20.25">
      <c r="A2480" s="235"/>
      <c r="B2480" s="236" t="str">
        <f>IF(LEN(A2480)=0,"",INDEX('Smelter Look-up'!$A:$A,MATCH($A2480,'Smelter Look-up'!$E:$E,0)))</f>
        <v/>
      </c>
      <c r="C2480" s="242" t="str">
        <f>IF(LEN(A2480)=0,"",INDEX('Smelter Look-up'!$C:$C,MATCH($A2480,'Smelter Look-up'!$E:$E,0)))</f>
        <v/>
      </c>
      <c r="D2480" s="236"/>
      <c r="E2480" s="236" t="str">
        <f ca="1">IF(ISERROR($V2480),"",OFFSET('Smelter Look-up'!$D$4,$V2480-4,0)&amp;"")</f>
        <v/>
      </c>
      <c r="F2480" s="236" t="str">
        <f ca="1">IF(ISERROR($V2480),"",OFFSET('Smelter Look-up'!$E$4,$V2480-4,0))</f>
        <v/>
      </c>
      <c r="G2480" s="236" t="str">
        <f ca="1">IF(C2480=$X$4,"Enter smelter details", IF(ISERROR($V2480),"",OFFSET('Smelter Look-up'!$F$4,$V2480-4,0)))</f>
        <v/>
      </c>
      <c r="H2480" s="237" t="str">
        <f ca="1">IF(ISERROR($V2480),"",OFFSET('Smelter Look-up'!$G$4,$V2480-4,0))</f>
        <v/>
      </c>
      <c r="I2480" s="238" t="str">
        <f ca="1">IF(ISERROR($V2480),"",OFFSET('Smelter Look-up'!$H$4,$V2480-4,0))</f>
        <v/>
      </c>
      <c r="J2480" s="238" t="str">
        <f ca="1">IF(ISERROR($V2480),"",OFFSET('Smelter Look-up'!$I$4,$V2480-4,0))</f>
        <v/>
      </c>
      <c r="K2480" s="240"/>
      <c r="L2480" s="240"/>
      <c r="M2480" s="240"/>
      <c r="N2480" s="240"/>
      <c r="O2480" s="240"/>
      <c r="P2480" s="239"/>
      <c r="Q2480" s="241"/>
      <c r="R2480" s="236" t="str">
        <f ca="1">IF(ISERROR($V2480),"",OFFSET('Smelter Look-up'!$C$4,$V2480-4,0)&amp;"")</f>
        <v/>
      </c>
      <c r="S2480" s="250" t="str">
        <f t="shared" ca="1" si="114"/>
        <v/>
      </c>
      <c r="T2480" s="250" t="str">
        <f ca="1">IF(B2480="","",IF(ISERROR(MATCH($J2480,SorP!$B$1:$B$6230,0)),"",INDIRECT("'SorP'!$A$"&amp;MATCH($J2480,SorP!$B$1:$B$6230,0))))</f>
        <v/>
      </c>
      <c r="U2480" s="280"/>
      <c r="V2480" s="281" t="e">
        <f>IF(C2480="",NA(),MATCH($B2480&amp;$C2480,'Smelter Look-up'!$J:$J,0))</f>
        <v>#N/A</v>
      </c>
      <c r="W2480" s="282"/>
      <c r="X2480" s="282">
        <f t="shared" ca="1" si="115"/>
        <v>0</v>
      </c>
      <c r="Y2480" s="282"/>
      <c r="Z2480" s="282"/>
      <c r="AB2480" s="284" t="str">
        <f t="shared" si="116"/>
        <v/>
      </c>
    </row>
    <row r="2481" spans="1:28" s="283" customFormat="1" ht="20.25">
      <c r="A2481" s="235"/>
      <c r="B2481" s="236" t="str">
        <f>IF(LEN(A2481)=0,"",INDEX('Smelter Look-up'!$A:$A,MATCH($A2481,'Smelter Look-up'!$E:$E,0)))</f>
        <v/>
      </c>
      <c r="C2481" s="242" t="str">
        <f>IF(LEN(A2481)=0,"",INDEX('Smelter Look-up'!$C:$C,MATCH($A2481,'Smelter Look-up'!$E:$E,0)))</f>
        <v/>
      </c>
      <c r="D2481" s="236"/>
      <c r="E2481" s="236" t="str">
        <f ca="1">IF(ISERROR($V2481),"",OFFSET('Smelter Look-up'!$D$4,$V2481-4,0)&amp;"")</f>
        <v/>
      </c>
      <c r="F2481" s="236" t="str">
        <f ca="1">IF(ISERROR($V2481),"",OFFSET('Smelter Look-up'!$E$4,$V2481-4,0))</f>
        <v/>
      </c>
      <c r="G2481" s="236" t="str">
        <f ca="1">IF(C2481=$X$4,"Enter smelter details", IF(ISERROR($V2481),"",OFFSET('Smelter Look-up'!$F$4,$V2481-4,0)))</f>
        <v/>
      </c>
      <c r="H2481" s="237" t="str">
        <f ca="1">IF(ISERROR($V2481),"",OFFSET('Smelter Look-up'!$G$4,$V2481-4,0))</f>
        <v/>
      </c>
      <c r="I2481" s="238" t="str">
        <f ca="1">IF(ISERROR($V2481),"",OFFSET('Smelter Look-up'!$H$4,$V2481-4,0))</f>
        <v/>
      </c>
      <c r="J2481" s="238" t="str">
        <f ca="1">IF(ISERROR($V2481),"",OFFSET('Smelter Look-up'!$I$4,$V2481-4,0))</f>
        <v/>
      </c>
      <c r="K2481" s="240"/>
      <c r="L2481" s="240"/>
      <c r="M2481" s="240"/>
      <c r="N2481" s="240"/>
      <c r="O2481" s="240"/>
      <c r="P2481" s="239"/>
      <c r="Q2481" s="241"/>
      <c r="R2481" s="236" t="str">
        <f ca="1">IF(ISERROR($V2481),"",OFFSET('Smelter Look-up'!$C$4,$V2481-4,0)&amp;"")</f>
        <v/>
      </c>
      <c r="S2481" s="250" t="str">
        <f t="shared" ca="1" si="114"/>
        <v/>
      </c>
      <c r="T2481" s="250" t="str">
        <f ca="1">IF(B2481="","",IF(ISERROR(MATCH($J2481,SorP!$B$1:$B$6230,0)),"",INDIRECT("'SorP'!$A$"&amp;MATCH($J2481,SorP!$B$1:$B$6230,0))))</f>
        <v/>
      </c>
      <c r="U2481" s="280"/>
      <c r="V2481" s="281" t="e">
        <f>IF(C2481="",NA(),MATCH($B2481&amp;$C2481,'Smelter Look-up'!$J:$J,0))</f>
        <v>#N/A</v>
      </c>
      <c r="W2481" s="282"/>
      <c r="X2481" s="282">
        <f t="shared" ca="1" si="115"/>
        <v>0</v>
      </c>
      <c r="Y2481" s="282"/>
      <c r="Z2481" s="282"/>
      <c r="AB2481" s="284" t="str">
        <f t="shared" si="116"/>
        <v/>
      </c>
    </row>
    <row r="2482" spans="1:28" s="283" customFormat="1" ht="20.25">
      <c r="A2482" s="235"/>
      <c r="B2482" s="236" t="str">
        <f>IF(LEN(A2482)=0,"",INDEX('Smelter Look-up'!$A:$A,MATCH($A2482,'Smelter Look-up'!$E:$E,0)))</f>
        <v/>
      </c>
      <c r="C2482" s="242" t="str">
        <f>IF(LEN(A2482)=0,"",INDEX('Smelter Look-up'!$C:$C,MATCH($A2482,'Smelter Look-up'!$E:$E,0)))</f>
        <v/>
      </c>
      <c r="D2482" s="236"/>
      <c r="E2482" s="236" t="str">
        <f ca="1">IF(ISERROR($V2482),"",OFFSET('Smelter Look-up'!$D$4,$V2482-4,0)&amp;"")</f>
        <v/>
      </c>
      <c r="F2482" s="236" t="str">
        <f ca="1">IF(ISERROR($V2482),"",OFFSET('Smelter Look-up'!$E$4,$V2482-4,0))</f>
        <v/>
      </c>
      <c r="G2482" s="236" t="str">
        <f ca="1">IF(C2482=$X$4,"Enter smelter details", IF(ISERROR($V2482),"",OFFSET('Smelter Look-up'!$F$4,$V2482-4,0)))</f>
        <v/>
      </c>
      <c r="H2482" s="237" t="str">
        <f ca="1">IF(ISERROR($V2482),"",OFFSET('Smelter Look-up'!$G$4,$V2482-4,0))</f>
        <v/>
      </c>
      <c r="I2482" s="238" t="str">
        <f ca="1">IF(ISERROR($V2482),"",OFFSET('Smelter Look-up'!$H$4,$V2482-4,0))</f>
        <v/>
      </c>
      <c r="J2482" s="238" t="str">
        <f ca="1">IF(ISERROR($V2482),"",OFFSET('Smelter Look-up'!$I$4,$V2482-4,0))</f>
        <v/>
      </c>
      <c r="K2482" s="240"/>
      <c r="L2482" s="240"/>
      <c r="M2482" s="240"/>
      <c r="N2482" s="240"/>
      <c r="O2482" s="240"/>
      <c r="P2482" s="239"/>
      <c r="Q2482" s="241"/>
      <c r="R2482" s="236" t="str">
        <f ca="1">IF(ISERROR($V2482),"",OFFSET('Smelter Look-up'!$C$4,$V2482-4,0)&amp;"")</f>
        <v/>
      </c>
      <c r="S2482" s="250" t="str">
        <f t="shared" ca="1" si="114"/>
        <v/>
      </c>
      <c r="T2482" s="250" t="str">
        <f ca="1">IF(B2482="","",IF(ISERROR(MATCH($J2482,SorP!$B$1:$B$6230,0)),"",INDIRECT("'SorP'!$A$"&amp;MATCH($J2482,SorP!$B$1:$B$6230,0))))</f>
        <v/>
      </c>
      <c r="U2482" s="280"/>
      <c r="V2482" s="281" t="e">
        <f>IF(C2482="",NA(),MATCH($B2482&amp;$C2482,'Smelter Look-up'!$J:$J,0))</f>
        <v>#N/A</v>
      </c>
      <c r="W2482" s="282"/>
      <c r="X2482" s="282">
        <f t="shared" ca="1" si="115"/>
        <v>0</v>
      </c>
      <c r="Y2482" s="282"/>
      <c r="Z2482" s="282"/>
      <c r="AB2482" s="284" t="str">
        <f t="shared" si="116"/>
        <v/>
      </c>
    </row>
    <row r="2483" spans="1:28" s="283" customFormat="1" ht="20.25">
      <c r="A2483" s="235"/>
      <c r="B2483" s="236" t="str">
        <f>IF(LEN(A2483)=0,"",INDEX('Smelter Look-up'!$A:$A,MATCH($A2483,'Smelter Look-up'!$E:$E,0)))</f>
        <v/>
      </c>
      <c r="C2483" s="242" t="str">
        <f>IF(LEN(A2483)=0,"",INDEX('Smelter Look-up'!$C:$C,MATCH($A2483,'Smelter Look-up'!$E:$E,0)))</f>
        <v/>
      </c>
      <c r="D2483" s="236"/>
      <c r="E2483" s="236" t="str">
        <f ca="1">IF(ISERROR($V2483),"",OFFSET('Smelter Look-up'!$D$4,$V2483-4,0)&amp;"")</f>
        <v/>
      </c>
      <c r="F2483" s="236" t="str">
        <f ca="1">IF(ISERROR($V2483),"",OFFSET('Smelter Look-up'!$E$4,$V2483-4,0))</f>
        <v/>
      </c>
      <c r="G2483" s="236" t="str">
        <f ca="1">IF(C2483=$X$4,"Enter smelter details", IF(ISERROR($V2483),"",OFFSET('Smelter Look-up'!$F$4,$V2483-4,0)))</f>
        <v/>
      </c>
      <c r="H2483" s="237" t="str">
        <f ca="1">IF(ISERROR($V2483),"",OFFSET('Smelter Look-up'!$G$4,$V2483-4,0))</f>
        <v/>
      </c>
      <c r="I2483" s="238" t="str">
        <f ca="1">IF(ISERROR($V2483),"",OFFSET('Smelter Look-up'!$H$4,$V2483-4,0))</f>
        <v/>
      </c>
      <c r="J2483" s="238" t="str">
        <f ca="1">IF(ISERROR($V2483),"",OFFSET('Smelter Look-up'!$I$4,$V2483-4,0))</f>
        <v/>
      </c>
      <c r="K2483" s="240"/>
      <c r="L2483" s="240"/>
      <c r="M2483" s="240"/>
      <c r="N2483" s="240"/>
      <c r="O2483" s="240"/>
      <c r="P2483" s="239"/>
      <c r="Q2483" s="241"/>
      <c r="R2483" s="236" t="str">
        <f ca="1">IF(ISERROR($V2483),"",OFFSET('Smelter Look-up'!$C$4,$V2483-4,0)&amp;"")</f>
        <v/>
      </c>
      <c r="S2483" s="250" t="str">
        <f t="shared" ca="1" si="114"/>
        <v/>
      </c>
      <c r="T2483" s="250" t="str">
        <f ca="1">IF(B2483="","",IF(ISERROR(MATCH($J2483,SorP!$B$1:$B$6230,0)),"",INDIRECT("'SorP'!$A$"&amp;MATCH($J2483,SorP!$B$1:$B$6230,0))))</f>
        <v/>
      </c>
      <c r="U2483" s="280"/>
      <c r="V2483" s="281" t="e">
        <f>IF(C2483="",NA(),MATCH($B2483&amp;$C2483,'Smelter Look-up'!$J:$J,0))</f>
        <v>#N/A</v>
      </c>
      <c r="W2483" s="282"/>
      <c r="X2483" s="282">
        <f t="shared" ca="1" si="115"/>
        <v>0</v>
      </c>
      <c r="Y2483" s="282"/>
      <c r="Z2483" s="282"/>
      <c r="AB2483" s="284" t="str">
        <f t="shared" si="116"/>
        <v/>
      </c>
    </row>
    <row r="2484" spans="1:28" s="283" customFormat="1" ht="20.25">
      <c r="A2484" s="235"/>
      <c r="B2484" s="236" t="str">
        <f>IF(LEN(A2484)=0,"",INDEX('Smelter Look-up'!$A:$A,MATCH($A2484,'Smelter Look-up'!$E:$E,0)))</f>
        <v/>
      </c>
      <c r="C2484" s="242" t="str">
        <f>IF(LEN(A2484)=0,"",INDEX('Smelter Look-up'!$C:$C,MATCH($A2484,'Smelter Look-up'!$E:$E,0)))</f>
        <v/>
      </c>
      <c r="D2484" s="236"/>
      <c r="E2484" s="236" t="str">
        <f ca="1">IF(ISERROR($V2484),"",OFFSET('Smelter Look-up'!$D$4,$V2484-4,0)&amp;"")</f>
        <v/>
      </c>
      <c r="F2484" s="236" t="str">
        <f ca="1">IF(ISERROR($V2484),"",OFFSET('Smelter Look-up'!$E$4,$V2484-4,0))</f>
        <v/>
      </c>
      <c r="G2484" s="236" t="str">
        <f ca="1">IF(C2484=$X$4,"Enter smelter details", IF(ISERROR($V2484),"",OFFSET('Smelter Look-up'!$F$4,$V2484-4,0)))</f>
        <v/>
      </c>
      <c r="H2484" s="237" t="str">
        <f ca="1">IF(ISERROR($V2484),"",OFFSET('Smelter Look-up'!$G$4,$V2484-4,0))</f>
        <v/>
      </c>
      <c r="I2484" s="238" t="str">
        <f ca="1">IF(ISERROR($V2484),"",OFFSET('Smelter Look-up'!$H$4,$V2484-4,0))</f>
        <v/>
      </c>
      <c r="J2484" s="238" t="str">
        <f ca="1">IF(ISERROR($V2484),"",OFFSET('Smelter Look-up'!$I$4,$V2484-4,0))</f>
        <v/>
      </c>
      <c r="K2484" s="240"/>
      <c r="L2484" s="240"/>
      <c r="M2484" s="240"/>
      <c r="N2484" s="240"/>
      <c r="O2484" s="240"/>
      <c r="P2484" s="239"/>
      <c r="Q2484" s="241"/>
      <c r="R2484" s="236" t="str">
        <f ca="1">IF(ISERROR($V2484),"",OFFSET('Smelter Look-up'!$C$4,$V2484-4,0)&amp;"")</f>
        <v/>
      </c>
      <c r="S2484" s="250" t="str">
        <f t="shared" ca="1" si="114"/>
        <v/>
      </c>
      <c r="T2484" s="250" t="str">
        <f ca="1">IF(B2484="","",IF(ISERROR(MATCH($J2484,SorP!$B$1:$B$6230,0)),"",INDIRECT("'SorP'!$A$"&amp;MATCH($J2484,SorP!$B$1:$B$6230,0))))</f>
        <v/>
      </c>
      <c r="U2484" s="280"/>
      <c r="V2484" s="281" t="e">
        <f>IF(C2484="",NA(),MATCH($B2484&amp;$C2484,'Smelter Look-up'!$J:$J,0))</f>
        <v>#N/A</v>
      </c>
      <c r="W2484" s="282"/>
      <c r="X2484" s="282">
        <f t="shared" ca="1" si="115"/>
        <v>0</v>
      </c>
      <c r="Y2484" s="282"/>
      <c r="Z2484" s="282"/>
      <c r="AB2484" s="284" t="str">
        <f t="shared" si="116"/>
        <v/>
      </c>
    </row>
    <row r="2485" spans="1:28" s="283" customFormat="1" ht="20.25">
      <c r="A2485" s="235"/>
      <c r="B2485" s="236" t="str">
        <f>IF(LEN(A2485)=0,"",INDEX('Smelter Look-up'!$A:$A,MATCH($A2485,'Smelter Look-up'!$E:$E,0)))</f>
        <v/>
      </c>
      <c r="C2485" s="242" t="str">
        <f>IF(LEN(A2485)=0,"",INDEX('Smelter Look-up'!$C:$C,MATCH($A2485,'Smelter Look-up'!$E:$E,0)))</f>
        <v/>
      </c>
      <c r="D2485" s="236"/>
      <c r="E2485" s="236" t="str">
        <f ca="1">IF(ISERROR($V2485),"",OFFSET('Smelter Look-up'!$D$4,$V2485-4,0)&amp;"")</f>
        <v/>
      </c>
      <c r="F2485" s="236" t="str">
        <f ca="1">IF(ISERROR($V2485),"",OFFSET('Smelter Look-up'!$E$4,$V2485-4,0))</f>
        <v/>
      </c>
      <c r="G2485" s="236" t="str">
        <f ca="1">IF(C2485=$X$4,"Enter smelter details", IF(ISERROR($V2485),"",OFFSET('Smelter Look-up'!$F$4,$V2485-4,0)))</f>
        <v/>
      </c>
      <c r="H2485" s="237" t="str">
        <f ca="1">IF(ISERROR($V2485),"",OFFSET('Smelter Look-up'!$G$4,$V2485-4,0))</f>
        <v/>
      </c>
      <c r="I2485" s="238" t="str">
        <f ca="1">IF(ISERROR($V2485),"",OFFSET('Smelter Look-up'!$H$4,$V2485-4,0))</f>
        <v/>
      </c>
      <c r="J2485" s="238" t="str">
        <f ca="1">IF(ISERROR($V2485),"",OFFSET('Smelter Look-up'!$I$4,$V2485-4,0))</f>
        <v/>
      </c>
      <c r="K2485" s="240"/>
      <c r="L2485" s="240"/>
      <c r="M2485" s="240"/>
      <c r="N2485" s="240"/>
      <c r="O2485" s="240"/>
      <c r="P2485" s="239"/>
      <c r="Q2485" s="241"/>
      <c r="R2485" s="236" t="str">
        <f ca="1">IF(ISERROR($V2485),"",OFFSET('Smelter Look-up'!$C$4,$V2485-4,0)&amp;"")</f>
        <v/>
      </c>
      <c r="S2485" s="250" t="str">
        <f t="shared" ca="1" si="114"/>
        <v/>
      </c>
      <c r="T2485" s="250" t="str">
        <f ca="1">IF(B2485="","",IF(ISERROR(MATCH($J2485,SorP!$B$1:$B$6230,0)),"",INDIRECT("'SorP'!$A$"&amp;MATCH($J2485,SorP!$B$1:$B$6230,0))))</f>
        <v/>
      </c>
      <c r="U2485" s="280"/>
      <c r="V2485" s="281" t="e">
        <f>IF(C2485="",NA(),MATCH($B2485&amp;$C2485,'Smelter Look-up'!$J:$J,0))</f>
        <v>#N/A</v>
      </c>
      <c r="W2485" s="282"/>
      <c r="X2485" s="282">
        <f t="shared" ca="1" si="115"/>
        <v>0</v>
      </c>
      <c r="Y2485" s="282"/>
      <c r="Z2485" s="282"/>
      <c r="AB2485" s="284" t="str">
        <f t="shared" si="116"/>
        <v/>
      </c>
    </row>
    <row r="2486" spans="1:28" s="283" customFormat="1" ht="20.25">
      <c r="A2486" s="235"/>
      <c r="B2486" s="236" t="str">
        <f>IF(LEN(A2486)=0,"",INDEX('Smelter Look-up'!$A:$A,MATCH($A2486,'Smelter Look-up'!$E:$E,0)))</f>
        <v/>
      </c>
      <c r="C2486" s="242" t="str">
        <f>IF(LEN(A2486)=0,"",INDEX('Smelter Look-up'!$C:$C,MATCH($A2486,'Smelter Look-up'!$E:$E,0)))</f>
        <v/>
      </c>
      <c r="D2486" s="236"/>
      <c r="E2486" s="236" t="str">
        <f ca="1">IF(ISERROR($V2486),"",OFFSET('Smelter Look-up'!$D$4,$V2486-4,0)&amp;"")</f>
        <v/>
      </c>
      <c r="F2486" s="236" t="str">
        <f ca="1">IF(ISERROR($V2486),"",OFFSET('Smelter Look-up'!$E$4,$V2486-4,0))</f>
        <v/>
      </c>
      <c r="G2486" s="236" t="str">
        <f ca="1">IF(C2486=$X$4,"Enter smelter details", IF(ISERROR($V2486),"",OFFSET('Smelter Look-up'!$F$4,$V2486-4,0)))</f>
        <v/>
      </c>
      <c r="H2486" s="237" t="str">
        <f ca="1">IF(ISERROR($V2486),"",OFFSET('Smelter Look-up'!$G$4,$V2486-4,0))</f>
        <v/>
      </c>
      <c r="I2486" s="238" t="str">
        <f ca="1">IF(ISERROR($V2486),"",OFFSET('Smelter Look-up'!$H$4,$V2486-4,0))</f>
        <v/>
      </c>
      <c r="J2486" s="238" t="str">
        <f ca="1">IF(ISERROR($V2486),"",OFFSET('Smelter Look-up'!$I$4,$V2486-4,0))</f>
        <v/>
      </c>
      <c r="K2486" s="240"/>
      <c r="L2486" s="240"/>
      <c r="M2486" s="240"/>
      <c r="N2486" s="240"/>
      <c r="O2486" s="240"/>
      <c r="P2486" s="239"/>
      <c r="Q2486" s="241"/>
      <c r="R2486" s="236" t="str">
        <f ca="1">IF(ISERROR($V2486),"",OFFSET('Smelter Look-up'!$C$4,$V2486-4,0)&amp;"")</f>
        <v/>
      </c>
      <c r="S2486" s="250" t="str">
        <f t="shared" ca="1" si="114"/>
        <v/>
      </c>
      <c r="T2486" s="250" t="str">
        <f ca="1">IF(B2486="","",IF(ISERROR(MATCH($J2486,SorP!$B$1:$B$6230,0)),"",INDIRECT("'SorP'!$A$"&amp;MATCH($J2486,SorP!$B$1:$B$6230,0))))</f>
        <v/>
      </c>
      <c r="U2486" s="280"/>
      <c r="V2486" s="281" t="e">
        <f>IF(C2486="",NA(),MATCH($B2486&amp;$C2486,'Smelter Look-up'!$J:$J,0))</f>
        <v>#N/A</v>
      </c>
      <c r="W2486" s="282"/>
      <c r="X2486" s="282">
        <f t="shared" ca="1" si="115"/>
        <v>0</v>
      </c>
      <c r="Y2486" s="282"/>
      <c r="Z2486" s="282"/>
      <c r="AB2486" s="284" t="str">
        <f t="shared" si="116"/>
        <v/>
      </c>
    </row>
    <row r="2487" spans="1:28" s="283" customFormat="1" ht="20.25">
      <c r="A2487" s="235"/>
      <c r="B2487" s="236" t="str">
        <f>IF(LEN(A2487)=0,"",INDEX('Smelter Look-up'!$A:$A,MATCH($A2487,'Smelter Look-up'!$E:$E,0)))</f>
        <v/>
      </c>
      <c r="C2487" s="242" t="str">
        <f>IF(LEN(A2487)=0,"",INDEX('Smelter Look-up'!$C:$C,MATCH($A2487,'Smelter Look-up'!$E:$E,0)))</f>
        <v/>
      </c>
      <c r="D2487" s="236"/>
      <c r="E2487" s="236" t="str">
        <f ca="1">IF(ISERROR($V2487),"",OFFSET('Smelter Look-up'!$D$4,$V2487-4,0)&amp;"")</f>
        <v/>
      </c>
      <c r="F2487" s="236" t="str">
        <f ca="1">IF(ISERROR($V2487),"",OFFSET('Smelter Look-up'!$E$4,$V2487-4,0))</f>
        <v/>
      </c>
      <c r="G2487" s="236" t="str">
        <f ca="1">IF(C2487=$X$4,"Enter smelter details", IF(ISERROR($V2487),"",OFFSET('Smelter Look-up'!$F$4,$V2487-4,0)))</f>
        <v/>
      </c>
      <c r="H2487" s="237" t="str">
        <f ca="1">IF(ISERROR($V2487),"",OFFSET('Smelter Look-up'!$G$4,$V2487-4,0))</f>
        <v/>
      </c>
      <c r="I2487" s="238" t="str">
        <f ca="1">IF(ISERROR($V2487),"",OFFSET('Smelter Look-up'!$H$4,$V2487-4,0))</f>
        <v/>
      </c>
      <c r="J2487" s="238" t="str">
        <f ca="1">IF(ISERROR($V2487),"",OFFSET('Smelter Look-up'!$I$4,$V2487-4,0))</f>
        <v/>
      </c>
      <c r="K2487" s="240"/>
      <c r="L2487" s="240"/>
      <c r="M2487" s="240"/>
      <c r="N2487" s="240"/>
      <c r="O2487" s="240"/>
      <c r="P2487" s="239"/>
      <c r="Q2487" s="241"/>
      <c r="R2487" s="236" t="str">
        <f ca="1">IF(ISERROR($V2487),"",OFFSET('Smelter Look-up'!$C$4,$V2487-4,0)&amp;"")</f>
        <v/>
      </c>
      <c r="S2487" s="250" t="str">
        <f t="shared" ca="1" si="114"/>
        <v/>
      </c>
      <c r="T2487" s="250" t="str">
        <f ca="1">IF(B2487="","",IF(ISERROR(MATCH($J2487,SorP!$B$1:$B$6230,0)),"",INDIRECT("'SorP'!$A$"&amp;MATCH($J2487,SorP!$B$1:$B$6230,0))))</f>
        <v/>
      </c>
      <c r="U2487" s="280"/>
      <c r="V2487" s="281" t="e">
        <f>IF(C2487="",NA(),MATCH($B2487&amp;$C2487,'Smelter Look-up'!$J:$J,0))</f>
        <v>#N/A</v>
      </c>
      <c r="W2487" s="282"/>
      <c r="X2487" s="282">
        <f t="shared" ca="1" si="115"/>
        <v>0</v>
      </c>
      <c r="Y2487" s="282"/>
      <c r="Z2487" s="282"/>
      <c r="AB2487" s="284" t="str">
        <f t="shared" si="116"/>
        <v/>
      </c>
    </row>
    <row r="2488" spans="1:28" s="283" customFormat="1" ht="20.25">
      <c r="A2488" s="235"/>
      <c r="B2488" s="236" t="str">
        <f>IF(LEN(A2488)=0,"",INDEX('Smelter Look-up'!$A:$A,MATCH($A2488,'Smelter Look-up'!$E:$E,0)))</f>
        <v/>
      </c>
      <c r="C2488" s="242" t="str">
        <f>IF(LEN(A2488)=0,"",INDEX('Smelter Look-up'!$C:$C,MATCH($A2488,'Smelter Look-up'!$E:$E,0)))</f>
        <v/>
      </c>
      <c r="D2488" s="236"/>
      <c r="E2488" s="236" t="str">
        <f ca="1">IF(ISERROR($V2488),"",OFFSET('Smelter Look-up'!$D$4,$V2488-4,0)&amp;"")</f>
        <v/>
      </c>
      <c r="F2488" s="236" t="str">
        <f ca="1">IF(ISERROR($V2488),"",OFFSET('Smelter Look-up'!$E$4,$V2488-4,0))</f>
        <v/>
      </c>
      <c r="G2488" s="236" t="str">
        <f ca="1">IF(C2488=$X$4,"Enter smelter details", IF(ISERROR($V2488),"",OFFSET('Smelter Look-up'!$F$4,$V2488-4,0)))</f>
        <v/>
      </c>
      <c r="H2488" s="237" t="str">
        <f ca="1">IF(ISERROR($V2488),"",OFFSET('Smelter Look-up'!$G$4,$V2488-4,0))</f>
        <v/>
      </c>
      <c r="I2488" s="238" t="str">
        <f ca="1">IF(ISERROR($V2488),"",OFFSET('Smelter Look-up'!$H$4,$V2488-4,0))</f>
        <v/>
      </c>
      <c r="J2488" s="238" t="str">
        <f ca="1">IF(ISERROR($V2488),"",OFFSET('Smelter Look-up'!$I$4,$V2488-4,0))</f>
        <v/>
      </c>
      <c r="K2488" s="240"/>
      <c r="L2488" s="240"/>
      <c r="M2488" s="240"/>
      <c r="N2488" s="240"/>
      <c r="O2488" s="240"/>
      <c r="P2488" s="239"/>
      <c r="Q2488" s="241"/>
      <c r="R2488" s="236" t="str">
        <f ca="1">IF(ISERROR($V2488),"",OFFSET('Smelter Look-up'!$C$4,$V2488-4,0)&amp;"")</f>
        <v/>
      </c>
      <c r="S2488" s="250" t="str">
        <f t="shared" ca="1" si="114"/>
        <v/>
      </c>
      <c r="T2488" s="250" t="str">
        <f ca="1">IF(B2488="","",IF(ISERROR(MATCH($J2488,SorP!$B$1:$B$6230,0)),"",INDIRECT("'SorP'!$A$"&amp;MATCH($J2488,SorP!$B$1:$B$6230,0))))</f>
        <v/>
      </c>
      <c r="U2488" s="280"/>
      <c r="V2488" s="281" t="e">
        <f>IF(C2488="",NA(),MATCH($B2488&amp;$C2488,'Smelter Look-up'!$J:$J,0))</f>
        <v>#N/A</v>
      </c>
      <c r="W2488" s="282"/>
      <c r="X2488" s="282">
        <f t="shared" ca="1" si="115"/>
        <v>0</v>
      </c>
      <c r="Y2488" s="282"/>
      <c r="Z2488" s="282"/>
      <c r="AB2488" s="284" t="str">
        <f t="shared" si="116"/>
        <v/>
      </c>
    </row>
    <row r="2489" spans="1:28" s="283" customFormat="1" ht="20.25">
      <c r="A2489" s="235"/>
      <c r="B2489" s="236" t="str">
        <f>IF(LEN(A2489)=0,"",INDEX('Smelter Look-up'!$A:$A,MATCH($A2489,'Smelter Look-up'!$E:$E,0)))</f>
        <v/>
      </c>
      <c r="C2489" s="242" t="str">
        <f>IF(LEN(A2489)=0,"",INDEX('Smelter Look-up'!$C:$C,MATCH($A2489,'Smelter Look-up'!$E:$E,0)))</f>
        <v/>
      </c>
      <c r="D2489" s="236"/>
      <c r="E2489" s="236" t="str">
        <f ca="1">IF(ISERROR($V2489),"",OFFSET('Smelter Look-up'!$D$4,$V2489-4,0)&amp;"")</f>
        <v/>
      </c>
      <c r="F2489" s="236" t="str">
        <f ca="1">IF(ISERROR($V2489),"",OFFSET('Smelter Look-up'!$E$4,$V2489-4,0))</f>
        <v/>
      </c>
      <c r="G2489" s="236" t="str">
        <f ca="1">IF(C2489=$X$4,"Enter smelter details", IF(ISERROR($V2489),"",OFFSET('Smelter Look-up'!$F$4,$V2489-4,0)))</f>
        <v/>
      </c>
      <c r="H2489" s="237" t="str">
        <f ca="1">IF(ISERROR($V2489),"",OFFSET('Smelter Look-up'!$G$4,$V2489-4,0))</f>
        <v/>
      </c>
      <c r="I2489" s="238" t="str">
        <f ca="1">IF(ISERROR($V2489),"",OFFSET('Smelter Look-up'!$H$4,$V2489-4,0))</f>
        <v/>
      </c>
      <c r="J2489" s="238" t="str">
        <f ca="1">IF(ISERROR($V2489),"",OFFSET('Smelter Look-up'!$I$4,$V2489-4,0))</f>
        <v/>
      </c>
      <c r="K2489" s="240"/>
      <c r="L2489" s="240"/>
      <c r="M2489" s="240"/>
      <c r="N2489" s="240"/>
      <c r="O2489" s="240"/>
      <c r="P2489" s="239"/>
      <c r="Q2489" s="241"/>
      <c r="R2489" s="236" t="str">
        <f ca="1">IF(ISERROR($V2489),"",OFFSET('Smelter Look-up'!$C$4,$V2489-4,0)&amp;"")</f>
        <v/>
      </c>
      <c r="S2489" s="250" t="str">
        <f t="shared" ca="1" si="114"/>
        <v/>
      </c>
      <c r="T2489" s="250" t="str">
        <f ca="1">IF(B2489="","",IF(ISERROR(MATCH($J2489,SorP!$B$1:$B$6230,0)),"",INDIRECT("'SorP'!$A$"&amp;MATCH($J2489,SorP!$B$1:$B$6230,0))))</f>
        <v/>
      </c>
      <c r="U2489" s="280"/>
      <c r="V2489" s="281" t="e">
        <f>IF(C2489="",NA(),MATCH($B2489&amp;$C2489,'Smelter Look-up'!$J:$J,0))</f>
        <v>#N/A</v>
      </c>
      <c r="W2489" s="282"/>
      <c r="X2489" s="282">
        <f t="shared" ca="1" si="115"/>
        <v>0</v>
      </c>
      <c r="Y2489" s="282"/>
      <c r="Z2489" s="282"/>
      <c r="AB2489" s="284" t="str">
        <f t="shared" si="116"/>
        <v/>
      </c>
    </row>
    <row r="2490" spans="1:28" s="283" customFormat="1" ht="20.25">
      <c r="A2490" s="235"/>
      <c r="B2490" s="236" t="str">
        <f>IF(LEN(A2490)=0,"",INDEX('Smelter Look-up'!$A:$A,MATCH($A2490,'Smelter Look-up'!$E:$E,0)))</f>
        <v/>
      </c>
      <c r="C2490" s="242" t="str">
        <f>IF(LEN(A2490)=0,"",INDEX('Smelter Look-up'!$C:$C,MATCH($A2490,'Smelter Look-up'!$E:$E,0)))</f>
        <v/>
      </c>
      <c r="D2490" s="236"/>
      <c r="E2490" s="236" t="str">
        <f ca="1">IF(ISERROR($V2490),"",OFFSET('Smelter Look-up'!$D$4,$V2490-4,0)&amp;"")</f>
        <v/>
      </c>
      <c r="F2490" s="236" t="str">
        <f ca="1">IF(ISERROR($V2490),"",OFFSET('Smelter Look-up'!$E$4,$V2490-4,0))</f>
        <v/>
      </c>
      <c r="G2490" s="236" t="str">
        <f ca="1">IF(C2490=$X$4,"Enter smelter details", IF(ISERROR($V2490),"",OFFSET('Smelter Look-up'!$F$4,$V2490-4,0)))</f>
        <v/>
      </c>
      <c r="H2490" s="237" t="str">
        <f ca="1">IF(ISERROR($V2490),"",OFFSET('Smelter Look-up'!$G$4,$V2490-4,0))</f>
        <v/>
      </c>
      <c r="I2490" s="238" t="str">
        <f ca="1">IF(ISERROR($V2490),"",OFFSET('Smelter Look-up'!$H$4,$V2490-4,0))</f>
        <v/>
      </c>
      <c r="J2490" s="238" t="str">
        <f ca="1">IF(ISERROR($V2490),"",OFFSET('Smelter Look-up'!$I$4,$V2490-4,0))</f>
        <v/>
      </c>
      <c r="K2490" s="240"/>
      <c r="L2490" s="240"/>
      <c r="M2490" s="240"/>
      <c r="N2490" s="240"/>
      <c r="O2490" s="240"/>
      <c r="P2490" s="239"/>
      <c r="Q2490" s="241"/>
      <c r="R2490" s="236" t="str">
        <f ca="1">IF(ISERROR($V2490),"",OFFSET('Smelter Look-up'!$C$4,$V2490-4,0)&amp;"")</f>
        <v/>
      </c>
      <c r="S2490" s="250" t="str">
        <f t="shared" ca="1" si="114"/>
        <v/>
      </c>
      <c r="T2490" s="250" t="str">
        <f ca="1">IF(B2490="","",IF(ISERROR(MATCH($J2490,SorP!$B$1:$B$6230,0)),"",INDIRECT("'SorP'!$A$"&amp;MATCH($J2490,SorP!$B$1:$B$6230,0))))</f>
        <v/>
      </c>
      <c r="U2490" s="280"/>
      <c r="V2490" s="281" t="e">
        <f>IF(C2490="",NA(),MATCH($B2490&amp;$C2490,'Smelter Look-up'!$J:$J,0))</f>
        <v>#N/A</v>
      </c>
      <c r="W2490" s="282"/>
      <c r="X2490" s="282">
        <f t="shared" ca="1" si="115"/>
        <v>0</v>
      </c>
      <c r="Y2490" s="282"/>
      <c r="Z2490" s="282"/>
      <c r="AB2490" s="284" t="str">
        <f t="shared" si="116"/>
        <v/>
      </c>
    </row>
    <row r="2491" spans="1:28" s="283" customFormat="1" ht="20.25">
      <c r="A2491" s="235"/>
      <c r="B2491" s="236" t="str">
        <f>IF(LEN(A2491)=0,"",INDEX('Smelter Look-up'!$A:$A,MATCH($A2491,'Smelter Look-up'!$E:$E,0)))</f>
        <v/>
      </c>
      <c r="C2491" s="242" t="str">
        <f>IF(LEN(A2491)=0,"",INDEX('Smelter Look-up'!$C:$C,MATCH($A2491,'Smelter Look-up'!$E:$E,0)))</f>
        <v/>
      </c>
      <c r="D2491" s="236"/>
      <c r="E2491" s="236" t="str">
        <f ca="1">IF(ISERROR($V2491),"",OFFSET('Smelter Look-up'!$D$4,$V2491-4,0)&amp;"")</f>
        <v/>
      </c>
      <c r="F2491" s="236" t="str">
        <f ca="1">IF(ISERROR($V2491),"",OFFSET('Smelter Look-up'!$E$4,$V2491-4,0))</f>
        <v/>
      </c>
      <c r="G2491" s="236" t="str">
        <f ca="1">IF(C2491=$X$4,"Enter smelter details", IF(ISERROR($V2491),"",OFFSET('Smelter Look-up'!$F$4,$V2491-4,0)))</f>
        <v/>
      </c>
      <c r="H2491" s="237" t="str">
        <f ca="1">IF(ISERROR($V2491),"",OFFSET('Smelter Look-up'!$G$4,$V2491-4,0))</f>
        <v/>
      </c>
      <c r="I2491" s="238" t="str">
        <f ca="1">IF(ISERROR($V2491),"",OFFSET('Smelter Look-up'!$H$4,$V2491-4,0))</f>
        <v/>
      </c>
      <c r="J2491" s="238" t="str">
        <f ca="1">IF(ISERROR($V2491),"",OFFSET('Smelter Look-up'!$I$4,$V2491-4,0))</f>
        <v/>
      </c>
      <c r="K2491" s="240"/>
      <c r="L2491" s="240"/>
      <c r="M2491" s="240"/>
      <c r="N2491" s="240"/>
      <c r="O2491" s="240"/>
      <c r="P2491" s="239"/>
      <c r="Q2491" s="241"/>
      <c r="R2491" s="236" t="str">
        <f ca="1">IF(ISERROR($V2491),"",OFFSET('Smelter Look-up'!$C$4,$V2491-4,0)&amp;"")</f>
        <v/>
      </c>
      <c r="S2491" s="250" t="str">
        <f t="shared" ref="S2491:S2494" ca="1" si="117">IF(B2491="","",IF(ISERROR(MATCH($E2491,CL,0)),"Unknown",INDIRECT("'C'!$A$"&amp;MATCH($E2491,CL,0)+1)))</f>
        <v/>
      </c>
      <c r="T2491" s="250" t="str">
        <f ca="1">IF(B2491="","",IF(ISERROR(MATCH($J2491,SorP!$B$1:$B$6230,0)),"",INDIRECT("'SorP'!$A$"&amp;MATCH($J2491,SorP!$B$1:$B$6230,0))))</f>
        <v/>
      </c>
      <c r="U2491" s="280"/>
      <c r="V2491" s="281" t="e">
        <f>IF(C2491="",NA(),MATCH($B2491&amp;$C2491,'Smelter Look-up'!$J:$J,0))</f>
        <v>#N/A</v>
      </c>
      <c r="W2491" s="282"/>
      <c r="X2491" s="282">
        <f ca="1">IF(AND(C2491="Smelter not listed",OR(LEN(D2491)=0,LEN(E2491)=0)),1,0)</f>
        <v>0</v>
      </c>
      <c r="Y2491" s="282"/>
      <c r="Z2491" s="282"/>
      <c r="AB2491" s="284" t="str">
        <f t="shared" ref="AB2491:AB2493" si="118">B2491&amp;C2491</f>
        <v/>
      </c>
    </row>
    <row r="2492" spans="1:28" s="283" customFormat="1" ht="20.25">
      <c r="A2492" s="235"/>
      <c r="B2492" s="236" t="str">
        <f>IF(LEN(A2492)=0,"",INDEX('Smelter Look-up'!$A:$A,MATCH($A2492,'Smelter Look-up'!$E:$E,0)))</f>
        <v/>
      </c>
      <c r="C2492" s="242" t="str">
        <f>IF(LEN(A2492)=0,"",INDEX('Smelter Look-up'!$C:$C,MATCH($A2492,'Smelter Look-up'!$E:$E,0)))</f>
        <v/>
      </c>
      <c r="D2492" s="236"/>
      <c r="E2492" s="236" t="str">
        <f ca="1">IF(ISERROR($V2492),"",OFFSET('Smelter Look-up'!$D$4,$V2492-4,0)&amp;"")</f>
        <v/>
      </c>
      <c r="F2492" s="236" t="str">
        <f ca="1">IF(ISERROR($V2492),"",OFFSET('Smelter Look-up'!$E$4,$V2492-4,0))</f>
        <v/>
      </c>
      <c r="G2492" s="236" t="str">
        <f ca="1">IF(C2492=$X$4,"Enter smelter details", IF(ISERROR($V2492),"",OFFSET('Smelter Look-up'!$F$4,$V2492-4,0)))</f>
        <v/>
      </c>
      <c r="H2492" s="237" t="str">
        <f ca="1">IF(ISERROR($V2492),"",OFFSET('Smelter Look-up'!$G$4,$V2492-4,0))</f>
        <v/>
      </c>
      <c r="I2492" s="238" t="str">
        <f ca="1">IF(ISERROR($V2492),"",OFFSET('Smelter Look-up'!$H$4,$V2492-4,0))</f>
        <v/>
      </c>
      <c r="J2492" s="238" t="str">
        <f ca="1">IF(ISERROR($V2492),"",OFFSET('Smelter Look-up'!$I$4,$V2492-4,0))</f>
        <v/>
      </c>
      <c r="K2492" s="240"/>
      <c r="L2492" s="240"/>
      <c r="M2492" s="240"/>
      <c r="N2492" s="240"/>
      <c r="O2492" s="240"/>
      <c r="P2492" s="239"/>
      <c r="Q2492" s="241"/>
      <c r="R2492" s="236" t="str">
        <f ca="1">IF(ISERROR($V2492),"",OFFSET('Smelter Look-up'!$C$4,$V2492-4,0)&amp;"")</f>
        <v/>
      </c>
      <c r="S2492" s="250" t="str">
        <f t="shared" ca="1" si="117"/>
        <v/>
      </c>
      <c r="T2492" s="250" t="str">
        <f ca="1">IF(B2492="","",IF(ISERROR(MATCH($J2492,SorP!$B$1:$B$6230,0)),"",INDIRECT("'SorP'!$A$"&amp;MATCH($J2492,SorP!$B$1:$B$6230,0))))</f>
        <v/>
      </c>
      <c r="U2492" s="280"/>
      <c r="V2492" s="281" t="e">
        <f>IF(C2492="",NA(),MATCH($B2492&amp;$C2492,'Smelter Look-up'!$J:$J,0))</f>
        <v>#N/A</v>
      </c>
      <c r="W2492" s="282"/>
      <c r="X2492" s="282">
        <f ca="1">IF(AND(C2492="Smelter not listed",OR(LEN(D2492)=0,LEN(E2492)=0)),1,0)</f>
        <v>0</v>
      </c>
      <c r="Y2492" s="282"/>
      <c r="Z2492" s="282"/>
      <c r="AB2492" s="284" t="str">
        <f t="shared" si="118"/>
        <v/>
      </c>
    </row>
    <row r="2493" spans="1:28" s="283" customFormat="1" ht="20.25">
      <c r="A2493" s="235"/>
      <c r="B2493" s="236" t="str">
        <f>IF(LEN(A2493)=0,"",INDEX('Smelter Look-up'!$A:$A,MATCH($A2493,'Smelter Look-up'!$E:$E,0)))</f>
        <v/>
      </c>
      <c r="C2493" s="242" t="str">
        <f>IF(LEN(A2493)=0,"",INDEX('Smelter Look-up'!$C:$C,MATCH($A2493,'Smelter Look-up'!$E:$E,0)))</f>
        <v/>
      </c>
      <c r="D2493" s="236"/>
      <c r="E2493" s="236" t="str">
        <f ca="1">IF(ISERROR($V2493),"",OFFSET('Smelter Look-up'!$D$4,$V2493-4,0)&amp;"")</f>
        <v/>
      </c>
      <c r="F2493" s="236" t="str">
        <f ca="1">IF(ISERROR($V2493),"",OFFSET('Smelter Look-up'!$E$4,$V2493-4,0))</f>
        <v/>
      </c>
      <c r="G2493" s="236" t="str">
        <f ca="1">IF(C2493=$X$4,"Enter smelter details", IF(ISERROR($V2493),"",OFFSET('Smelter Look-up'!$F$4,$V2493-4,0)))</f>
        <v/>
      </c>
      <c r="H2493" s="237" t="str">
        <f ca="1">IF(ISERROR($V2493),"",OFFSET('Smelter Look-up'!$G$4,$V2493-4,0))</f>
        <v/>
      </c>
      <c r="I2493" s="238" t="str">
        <f ca="1">IF(ISERROR($V2493),"",OFFSET('Smelter Look-up'!$H$4,$V2493-4,0))</f>
        <v/>
      </c>
      <c r="J2493" s="238" t="str">
        <f ca="1">IF(ISERROR($V2493),"",OFFSET('Smelter Look-up'!$I$4,$V2493-4,0))</f>
        <v/>
      </c>
      <c r="K2493" s="240"/>
      <c r="L2493" s="240"/>
      <c r="M2493" s="240"/>
      <c r="N2493" s="240"/>
      <c r="O2493" s="240"/>
      <c r="P2493" s="239"/>
      <c r="Q2493" s="241"/>
      <c r="R2493" s="236" t="str">
        <f ca="1">IF(ISERROR($V2493),"",OFFSET('Smelter Look-up'!$C$4,$V2493-4,0)&amp;"")</f>
        <v/>
      </c>
      <c r="S2493" s="250" t="str">
        <f t="shared" ca="1" si="117"/>
        <v/>
      </c>
      <c r="T2493" s="250" t="str">
        <f ca="1">IF(B2493="","",IF(ISERROR(MATCH($J2493,SorP!$B$1:$B$6230,0)),"",INDIRECT("'SorP'!$A$"&amp;MATCH($J2493,SorP!$B$1:$B$6230,0))))</f>
        <v/>
      </c>
      <c r="U2493" s="280"/>
      <c r="V2493" s="281" t="e">
        <f>IF(C2493="",NA(),MATCH($B2493&amp;$C2493,'Smelter Look-up'!$J:$J,0))</f>
        <v>#N/A</v>
      </c>
      <c r="W2493" s="282"/>
      <c r="X2493" s="282">
        <f ca="1">IF(AND(C2493="Smelter not listed",OR(LEN(D2493)=0,LEN(E2493)=0)),1,0)</f>
        <v>0</v>
      </c>
      <c r="Y2493" s="282"/>
      <c r="Z2493" s="282"/>
      <c r="AB2493" s="284" t="str">
        <f t="shared" si="118"/>
        <v/>
      </c>
    </row>
    <row r="2494" spans="1:28" ht="13.5" thickBot="1">
      <c r="A2494" s="207"/>
      <c r="B2494" s="243"/>
      <c r="C2494" s="243"/>
      <c r="D2494" s="187"/>
      <c r="E2494" s="187"/>
      <c r="F2494" s="187"/>
      <c r="G2494" s="187"/>
      <c r="H2494" s="187"/>
      <c r="I2494" s="187"/>
      <c r="J2494" s="187"/>
      <c r="K2494" s="187"/>
      <c r="L2494" s="187"/>
      <c r="M2494" s="187"/>
      <c r="N2494" s="187"/>
      <c r="O2494" s="187"/>
      <c r="P2494" s="187"/>
      <c r="Q2494" s="285"/>
      <c r="R2494" s="236"/>
      <c r="S2494" s="250" t="str">
        <f t="shared" ca="1" si="117"/>
        <v/>
      </c>
      <c r="T2494" s="250" t="str">
        <f ca="1">IF(B2494="","",IF(ISERROR(MATCH($J2494,SorP!$B$1:$B$6230,0)),"",INDIRECT("'SorP'!$A$"&amp;MATCH($J2494,SorP!$B$1:$B$6230,0))))</f>
        <v/>
      </c>
      <c r="AB2494" s="283" t="str">
        <f>B2494&amp;C2494</f>
        <v/>
      </c>
    </row>
    <row r="2495" spans="1:28" ht="13.5" thickTop="1">
      <c r="U2495" s="286"/>
      <c r="V2495" s="286"/>
      <c r="W2495" s="286"/>
      <c r="X2495" s="286"/>
      <c r="Y2495" s="286"/>
      <c r="Z2495" s="286"/>
    </row>
    <row r="2496" spans="1:28">
      <c r="U2496" s="286"/>
      <c r="V2496" s="286"/>
      <c r="W2496" s="286"/>
      <c r="X2496" s="286"/>
      <c r="Y2496" s="286"/>
      <c r="Z2496" s="286"/>
    </row>
    <row r="2497" spans="21:26">
      <c r="U2497" s="286"/>
      <c r="V2497" s="286"/>
      <c r="W2497" s="286"/>
      <c r="X2497" s="286"/>
      <c r="Y2497" s="286"/>
      <c r="Z2497" s="286"/>
    </row>
  </sheetData>
  <sheetProtection password="E985" sheet="1" objects="1" scenarios="1" formatRows="0" deleteRows="0"/>
  <autoFilter ref="A4:AM4"/>
  <dataConsolidate/>
  <customSheetViews>
    <customSheetView guid="{51531B83-BDD7-4890-A744-04812A317369}" scale="55" showGridLines="0" zeroValu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&amp;P ページ</oddHeader>
      </headerFooter>
      <autoFilter ref="A4:AM4"/>
    </customSheetView>
  </customSheetViews>
  <mergeCells count="3">
    <mergeCell ref="J2:O2"/>
    <mergeCell ref="B3:E3"/>
    <mergeCell ref="G3:I3"/>
  </mergeCells>
  <phoneticPr fontId="28"/>
  <conditionalFormatting sqref="B5:B2493">
    <cfRule type="expression" dxfId="33" priority="18" stopIfTrue="1">
      <formula>IF(B5="",TRUE)</formula>
    </cfRule>
    <cfRule type="expression" dxfId="32" priority="29" stopIfTrue="1">
      <formula>IF(AND(COUNTIF(MetalSmelter,B5&amp;C5)=0,LEN(C5)&gt;0), TRUE, FALSE)</formula>
    </cfRule>
  </conditionalFormatting>
  <conditionalFormatting sqref="D5:D2493">
    <cfRule type="expression" dxfId="31" priority="12" stopIfTrue="1">
      <formula>IF(AND(LEN($C5) &gt;0, ($C5 &lt;&gt; "Smelter Not Listed")),1,0)</formula>
    </cfRule>
    <cfRule type="expression" dxfId="30" priority="37" stopIfTrue="1">
      <formula>IF(AND(D5="",$C5=$X$4),TRUE)</formula>
    </cfRule>
    <cfRule type="expression" dxfId="29" priority="38" stopIfTrue="1">
      <formula>IF(FIND("!",D5),TRUE)</formula>
    </cfRule>
  </conditionalFormatting>
  <conditionalFormatting sqref="G5:G2493">
    <cfRule type="expression" dxfId="28" priority="39" stopIfTrue="1">
      <formula>IF(FIND("Enter smelter details",G5),TRUE)</formula>
    </cfRule>
  </conditionalFormatting>
  <conditionalFormatting sqref="E5:E2493 R5:R2494">
    <cfRule type="expression" dxfId="27" priority="25" stopIfTrue="1">
      <formula>IF(AND(E5="",$C5=$X$4),TRUE)</formula>
    </cfRule>
    <cfRule type="expression" dxfId="26" priority="26" stopIfTrue="1">
      <formula>IF(FIND("!",E5),TRUE)</formula>
    </cfRule>
  </conditionalFormatting>
  <conditionalFormatting sqref="F5:F2493">
    <cfRule type="expression" dxfId="25" priority="16" stopIfTrue="1">
      <formula>IF(AND(LEN($A5)&gt;0,$A5&lt;&gt;$F5),TRUE,FALSE)</formula>
    </cfRule>
  </conditionalFormatting>
  <conditionalFormatting sqref="C5:C2493">
    <cfRule type="expression" dxfId="24" priority="15" stopIfTrue="1">
      <formula>IF(AND(B5&lt;&gt;"",C5=""),TRUE)</formula>
    </cfRule>
  </conditionalFormatting>
  <dataValidations count="5">
    <dataValidation type="list" allowBlank="1" showInputMessage="1" showErrorMessage="1" sqref="B5:B2493">
      <formula1>Metal</formula1>
    </dataValidation>
    <dataValidation allowBlank="1" showErrorMessage="1" sqref="F5:G2493"/>
    <dataValidation type="list" showInputMessage="1" showErrorMessage="1" sqref="C5:C2493">
      <formula1>SN</formula1>
    </dataValidation>
    <dataValidation type="list" allowBlank="1" showInputMessage="1" showErrorMessage="1" sqref="E5:E2493">
      <formula1>CL</formula1>
    </dataValidation>
    <dataValidation type="list" allowBlank="1" showInputMessage="1" showErrorMessage="1" sqref="P5:P2493">
      <formula1>$AH$2:$AH$4</formula1>
    </dataValidation>
  </dataValidations>
  <hyperlinks>
    <hyperlink ref="J2:O2" r:id="rId2" display="http://www.responsiblemineralsinitiative.org/conformant-smelter-refiner-lists/"/>
  </hyperlinks>
  <pageMargins left="0.70866141732283472" right="0.70866141732283472" top="0.74803149606299213" bottom="0.74803149606299213" header="0.31496062992125984" footer="0.31496062992125984"/>
  <pageSetup scale="43" fitToWidth="2" fitToHeight="100" orientation="landscape" r:id="rId3"/>
  <headerFooter>
    <oddHeader>&amp;P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pageSetUpPr fitToPage="1"/>
  </sheetPr>
  <dimension ref="A1:M70"/>
  <sheetViews>
    <sheetView showGridLines="0" showZeros="0" zoomScale="70" zoomScaleNormal="70" zoomScalePageLayoutView="70" workbookViewId="0">
      <pane xSplit="1" ySplit="3" topLeftCell="B4" activePane="bottomRight" state="frozen"/>
      <selection pane="topRight" activeCell="B1" sqref="B1"/>
      <selection pane="bottomLeft" activeCell="A4" sqref="A4"/>
      <selection pane="bottomRight" activeCell="O11" sqref="O11"/>
    </sheetView>
  </sheetViews>
  <sheetFormatPr defaultColWidth="8.875" defaultRowHeight="12.75"/>
  <cols>
    <col min="1" max="1" width="45.125" style="22" customWidth="1"/>
    <col min="2" max="2" width="42.875" style="25" customWidth="1"/>
    <col min="3" max="3" width="51.5" style="22" customWidth="1"/>
    <col min="4" max="4" width="29.125" style="25" customWidth="1"/>
    <col min="5" max="5" width="9" style="24" customWidth="1"/>
    <col min="6" max="6" width="13.5" style="22" hidden="1" customWidth="1"/>
    <col min="7" max="7" width="13.375" style="22" hidden="1" customWidth="1"/>
    <col min="8" max="8" width="9" style="22" hidden="1" customWidth="1"/>
    <col min="9" max="9" width="9" style="188" hidden="1" customWidth="1"/>
    <col min="10" max="10" width="48.875" style="22" hidden="1" customWidth="1"/>
    <col min="11" max="11" width="9" style="22" hidden="1" customWidth="1"/>
    <col min="12" max="13" width="8.875" style="22" hidden="1" customWidth="1"/>
    <col min="14" max="18" width="8.875" style="22" customWidth="1"/>
    <col min="19" max="16384" width="8.875" style="22"/>
  </cols>
  <sheetData>
    <row r="1" spans="1:10" ht="30">
      <c r="A1" s="438" t="str">
        <f ca="1">OFFSET(L!$C$1,MATCH("Checker"&amp;ADDRESS(ROW(),COLUMN(),4),L!$A:$A,0)-1,SL,,)</f>
        <v>To ensure all required fields have been populated before submitting to your customers review form for any line items highlighted in red</v>
      </c>
      <c r="B1" s="438"/>
      <c r="C1" s="438"/>
      <c r="D1" s="151" t="str">
        <f ca="1">OFFSET(L!$C$1,MATCH("Checker"&amp;ADDRESS(ROW(),COLUMN(),4),L!$A:$A,0)-1,SL,,)</f>
        <v>Required fields remaining to be completed</v>
      </c>
      <c r="E1" s="88" t="s">
        <v>929</v>
      </c>
    </row>
    <row r="2" spans="1:10" ht="15">
      <c r="A2" s="81" t="s">
        <v>1026</v>
      </c>
      <c r="B2" s="82" t="str">
        <f>IF(F62=1,"Click here to return to Smelter List","")</f>
        <v/>
      </c>
      <c r="C2" s="155" t="str">
        <f>IF(F61=1,"Click here to return to Product List","")</f>
        <v/>
      </c>
      <c r="D2" s="193" t="str">
        <f ca="1">IF(H67=0,"0",H67)</f>
        <v>0</v>
      </c>
    </row>
    <row r="3" spans="1:10" ht="15">
      <c r="A3" s="83" t="str">
        <f ca="1">OFFSET(L!$C$1,MATCH("Checker"&amp;ADDRESS(ROW(),COLUMN(),4),L!$A:$A,0)-1,SL,,)</f>
        <v>Required Fields</v>
      </c>
      <c r="B3" s="83" t="str">
        <f ca="1">OFFSET(L!$C$1,MATCH("Checker"&amp;ADDRESS(ROW(),COLUMN(),4),L!$A:$A,0)-1,SL,,)</f>
        <v>Answer provided</v>
      </c>
      <c r="C3" s="83" t="str">
        <f ca="1">OFFSET(L!$C$1,MATCH("Checker"&amp;ADDRESS(ROW(),COLUMN(),4),L!$A:$A,0)-1,SL,,)</f>
        <v>Notes</v>
      </c>
      <c r="D3" s="83" t="str">
        <f ca="1">OFFSET(L!$C$1,MATCH("Checker"&amp;ADDRESS(ROW(),COLUMN(),4),L!$A:$A,0)-1,SL,,)</f>
        <v>Hyperlink to source</v>
      </c>
      <c r="F3" s="84" t="s">
        <v>603</v>
      </c>
      <c r="G3" s="22" t="s">
        <v>602</v>
      </c>
      <c r="H3" s="22" t="s">
        <v>604</v>
      </c>
      <c r="I3" s="188" t="s">
        <v>1462</v>
      </c>
      <c r="J3" s="22" t="s">
        <v>1463</v>
      </c>
    </row>
    <row r="4" spans="1:10" ht="39">
      <c r="A4" s="107" t="str">
        <f ca="1">Declaration!B8</f>
        <v>Company Name (*):</v>
      </c>
      <c r="B4" s="106" t="str">
        <f>Declaration!D8</f>
        <v>INTERSTATE WIRE CO., INC</v>
      </c>
      <c r="C4" s="106" t="str">
        <f t="shared" ref="C4:C9" ca="1" si="0">IF(H4=1,J4,I4)</f>
        <v>Complete</v>
      </c>
      <c r="D4" s="112" t="str">
        <f>IF(H4=1,"Click here to enter Company Name","")</f>
        <v/>
      </c>
      <c r="E4" s="88" t="s">
        <v>1452</v>
      </c>
      <c r="F4" s="110">
        <v>1</v>
      </c>
      <c r="G4" s="85">
        <f t="shared" ref="G4:G9" si="1">IF(B4=0,1,0)</f>
        <v>0</v>
      </c>
      <c r="H4" s="86">
        <f>F4*G4</f>
        <v>0</v>
      </c>
      <c r="I4" s="189" t="str">
        <f ca="1">OFFSET(L!$C$1,MATCH("Checker"&amp;"Comp",L!$A:$A,0)-1,SL,,)</f>
        <v>Complete</v>
      </c>
      <c r="J4" s="190" t="str">
        <f ca="1">OFFSET(L!$C$1,MATCH("Checker"&amp;ADDRESS(ROW(),COLUMN(),4),L!$A:$A,0)-1,SL,,)</f>
        <v>Provide your company name on the Declaration tab cell D8</v>
      </c>
    </row>
    <row r="5" spans="1:10" ht="39">
      <c r="A5" s="107" t="str">
        <f ca="1">Declaration!B9</f>
        <v>Declaration Scope or Class (*):</v>
      </c>
      <c r="B5" s="106" t="str">
        <f>Declaration!D9</f>
        <v>A. Company</v>
      </c>
      <c r="C5" s="106" t="str">
        <f t="shared" ca="1" si="0"/>
        <v>Complete</v>
      </c>
      <c r="D5" s="112" t="str">
        <f>IF(H5=1,"Click here to enter Declaration Scope","")</f>
        <v/>
      </c>
      <c r="E5" s="88" t="s">
        <v>1452</v>
      </c>
      <c r="F5" s="110">
        <v>1</v>
      </c>
      <c r="G5" s="85">
        <f t="shared" si="1"/>
        <v>0</v>
      </c>
      <c r="H5" s="86">
        <f t="shared" ref="H5:H23" si="2">F5*G5</f>
        <v>0</v>
      </c>
      <c r="I5" s="189" t="str">
        <f ca="1">OFFSET(L!$C$1,MATCH("Checker"&amp;"Comp",L!$A:$A,0)-1,SL,,)</f>
        <v>Complete</v>
      </c>
      <c r="J5" s="190" t="str">
        <f ca="1">OFFSET(L!$C$1,MATCH("Checker"&amp;ADDRESS(ROW(),COLUMN(),4),L!$A:$A,0)-1,SL,,)</f>
        <v>Select the scope of declaration on the Declaration tab cell D9</v>
      </c>
    </row>
    <row r="6" spans="1:10" ht="39">
      <c r="A6" s="107" t="str">
        <f ca="1">Declaration!B10</f>
        <v>Description of Scope:</v>
      </c>
      <c r="B6" s="106">
        <f>Declaration!D10</f>
        <v>0</v>
      </c>
      <c r="C6" s="106" t="str">
        <f t="shared" ca="1" si="0"/>
        <v>Complete</v>
      </c>
      <c r="D6" s="112" t="str">
        <f>IF(H6=1,"Click here to provide a Description of Scope","")</f>
        <v/>
      </c>
      <c r="E6" s="88" t="s">
        <v>1452</v>
      </c>
      <c r="F6" s="111">
        <f>IF(OR(B5=Declaration!P9,B5=Declaration!Q9,B5=0),0,1)</f>
        <v>0</v>
      </c>
      <c r="G6" s="85">
        <f t="shared" si="1"/>
        <v>1</v>
      </c>
      <c r="H6" s="86">
        <f t="shared" si="2"/>
        <v>0</v>
      </c>
      <c r="I6" s="189" t="str">
        <f ca="1">OFFSET(L!$C$1,MATCH("Checker"&amp;"Comp",L!$A:$A,0)-1,SL,,)</f>
        <v>Complete</v>
      </c>
      <c r="J6" s="22" t="str">
        <f ca="1">OFFSET(L!$C$1,MATCH("Checker"&amp;ADDRESS(ROW(),COLUMN(),4),L!$A:$A,0)-1,SL,,)</f>
        <v>Provide description of scope on Declaration tab cell D10</v>
      </c>
    </row>
    <row r="7" spans="1:10" ht="39">
      <c r="A7" s="107" t="str">
        <f ca="1">Declaration!B15</f>
        <v>Contact Name (*):</v>
      </c>
      <c r="B7" s="106" t="str">
        <f>Declaration!D15</f>
        <v>MARK WORD</v>
      </c>
      <c r="C7" s="106" t="str">
        <f t="shared" ca="1" si="0"/>
        <v>Complete</v>
      </c>
      <c r="D7" s="112" t="str">
        <f>IF(H7=1,"Click here to enter Contact Name","")</f>
        <v/>
      </c>
      <c r="E7" s="88" t="s">
        <v>1452</v>
      </c>
      <c r="F7" s="154">
        <v>1</v>
      </c>
      <c r="G7" s="85">
        <f t="shared" si="1"/>
        <v>0</v>
      </c>
      <c r="H7" s="86">
        <f t="shared" si="2"/>
        <v>0</v>
      </c>
      <c r="I7" s="189" t="str">
        <f ca="1">OFFSET(L!$C$1,MATCH("Checker"&amp;"Comp",L!$A:$A,0)-1,SL,,)</f>
        <v>Complete</v>
      </c>
      <c r="J7" s="22" t="str">
        <f ca="1">OFFSET(L!$C$1,MATCH("Checker"&amp;ADDRESS(ROW(),COLUMN(),4),L!$A:$A,0)-1,SL,,)</f>
        <v>Provide contact name in Declaration tab cell D15</v>
      </c>
    </row>
    <row r="8" spans="1:10" ht="39">
      <c r="A8" s="107" t="str">
        <f ca="1">Declaration!B16</f>
        <v>Email – Contact (*):</v>
      </c>
      <c r="B8" s="106" t="str">
        <f>Declaration!D16</f>
        <v>wordm@interstatewire.com</v>
      </c>
      <c r="C8" s="106" t="str">
        <f t="shared" ca="1" si="0"/>
        <v>Complete</v>
      </c>
      <c r="D8" s="112" t="str">
        <f>IF(H8=1,"Click here to enter Email-Contact","")</f>
        <v/>
      </c>
      <c r="E8" s="88" t="s">
        <v>1452</v>
      </c>
      <c r="F8" s="154">
        <v>1</v>
      </c>
      <c r="G8" s="85">
        <f>IF(ISNUMBER(SEARCH("@",B8)),0,1)</f>
        <v>0</v>
      </c>
      <c r="H8" s="86">
        <f t="shared" si="2"/>
        <v>0</v>
      </c>
      <c r="I8" s="189" t="str">
        <f ca="1">OFFSET(L!$C$1,MATCH("Checker"&amp;"Comp",L!$A:$A,0)-1,SL,,)</f>
        <v>Complete</v>
      </c>
      <c r="J8" s="22" t="str">
        <f ca="1">OFFSET(L!$C$1,MATCH("Checker"&amp;ADDRESS(ROW(),COLUMN(),4),L!$A:$A,0)-1,SL,,)</f>
        <v>Provide a valid email for contact in Declaration tab cell D16</v>
      </c>
    </row>
    <row r="9" spans="1:10" ht="39">
      <c r="A9" s="107" t="str">
        <f ca="1">Declaration!B17</f>
        <v>Phone – Contact (*):</v>
      </c>
      <c r="B9" s="106" t="str">
        <f>Declaration!D17</f>
        <v>214-553-1311</v>
      </c>
      <c r="C9" s="106" t="str">
        <f t="shared" ca="1" si="0"/>
        <v>Complete</v>
      </c>
      <c r="D9" s="112" t="str">
        <f>IF(H9=1,"Click here to enter Phone-Contact","")</f>
        <v/>
      </c>
      <c r="E9" s="88" t="s">
        <v>1452</v>
      </c>
      <c r="F9" s="154">
        <v>1</v>
      </c>
      <c r="G9" s="85">
        <f t="shared" si="1"/>
        <v>0</v>
      </c>
      <c r="H9" s="86">
        <f t="shared" si="2"/>
        <v>0</v>
      </c>
      <c r="I9" s="189" t="str">
        <f ca="1">OFFSET(L!$C$1,MATCH("Checker"&amp;"Comp",L!$A:$A,0)-1,SL,,)</f>
        <v>Complete</v>
      </c>
      <c r="J9" s="22" t="str">
        <f ca="1">OFFSET(L!$C$1,MATCH("Checker"&amp;ADDRESS(ROW(),COLUMN(),4),L!$A:$A,0)-1,SL,,)</f>
        <v>Provide a phone number for contact in Declaration tab cell D17</v>
      </c>
    </row>
    <row r="10" spans="1:10" ht="39">
      <c r="A10" s="107" t="str">
        <f ca="1">Declaration!B18</f>
        <v>Authorizer (*):</v>
      </c>
      <c r="B10" s="106" t="str">
        <f>Declaration!D18</f>
        <v>MARK WORD</v>
      </c>
      <c r="C10" s="106" t="str">
        <f t="shared" ref="C10:C61" ca="1" si="3">IF(H10=1,J10,I10)</f>
        <v>Complete</v>
      </c>
      <c r="D10" s="112" t="str">
        <f>IF(H10=1,"Click here to enter an Authorized Company Representative's name","")</f>
        <v/>
      </c>
      <c r="E10" s="88" t="s">
        <v>1452</v>
      </c>
      <c r="F10" s="110">
        <v>1</v>
      </c>
      <c r="G10" s="85">
        <f t="shared" ref="G10:G23" si="4">IF(B10=0,1,0)</f>
        <v>0</v>
      </c>
      <c r="H10" s="86">
        <f t="shared" si="2"/>
        <v>0</v>
      </c>
      <c r="I10" s="189" t="str">
        <f ca="1">OFFSET(L!$C$1,MATCH("Checker"&amp;"Comp",L!$A:$A,0)-1,SL,,)</f>
        <v>Complete</v>
      </c>
      <c r="J10" s="22" t="str">
        <f ca="1">OFFSET(L!$C$1,MATCH("Checker"&amp;ADDRESS(ROW(),COLUMN(),4),L!$A:$A,0)-1,SL,,)</f>
        <v>Provide authorized company representative contact name in Declaration tab cell D18</v>
      </c>
    </row>
    <row r="11" spans="1:10" ht="39">
      <c r="A11" s="107" t="str">
        <f ca="1">Declaration!B20</f>
        <v>Email - Authorizer (*):</v>
      </c>
      <c r="B11" s="106" t="str">
        <f>Declaration!D20</f>
        <v>wordm@interstatewire.com</v>
      </c>
      <c r="C11" s="106" t="str">
        <f t="shared" ca="1" si="3"/>
        <v>Complete</v>
      </c>
      <c r="D11" s="112" t="str">
        <f>IF(H11=1,"Click here to enter Representative's email","")</f>
        <v/>
      </c>
      <c r="E11" s="88" t="s">
        <v>1452</v>
      </c>
      <c r="F11" s="110">
        <v>1</v>
      </c>
      <c r="G11" s="85">
        <f>IF(ISNUMBER(SEARCH("@",B11)),0,1)</f>
        <v>0</v>
      </c>
      <c r="H11" s="86">
        <f t="shared" si="2"/>
        <v>0</v>
      </c>
      <c r="I11" s="189" t="str">
        <f ca="1">OFFSET(L!$C$1,MATCH("Checker"&amp;"Comp",L!$A:$A,0)-1,SL,,)</f>
        <v>Complete</v>
      </c>
      <c r="J11" s="22" t="str">
        <f ca="1">OFFSET(L!$C$1,MATCH("Checker"&amp;ADDRESS(ROW(),COLUMN(),4),L!$A:$A,0)-1,SL,,)</f>
        <v>Provide an email for authorized company representative on Declaration tab cell D20</v>
      </c>
    </row>
    <row r="12" spans="1:10" ht="39">
      <c r="A12" s="107" t="str">
        <f ca="1">Declaration!B21</f>
        <v>Phone - Authorizer (*):</v>
      </c>
      <c r="B12" s="106" t="str">
        <f>Declaration!D21</f>
        <v>214-553-1311</v>
      </c>
      <c r="C12" s="106" t="str">
        <f ca="1">IF(H12=1,J12,I12)</f>
        <v>Complete</v>
      </c>
      <c r="D12" s="112" t="str">
        <f>IF(H12=1,"Click here to enter Representative's phone","")</f>
        <v/>
      </c>
      <c r="E12" s="88" t="s">
        <v>1452</v>
      </c>
      <c r="F12" s="110">
        <v>1</v>
      </c>
      <c r="G12" s="85">
        <f>IF(B12=0,1,0)</f>
        <v>0</v>
      </c>
      <c r="H12" s="86">
        <f>F12*G12</f>
        <v>0</v>
      </c>
      <c r="I12" s="189" t="str">
        <f ca="1">OFFSET(L!$C$1,MATCH("Checker"&amp;"Comp",L!$A:$A,0)-1,SL,,)</f>
        <v>Complete</v>
      </c>
      <c r="J12" s="22" t="str">
        <f ca="1">OFFSET(L!$C$1,MATCH("Checker"&amp;ADDRESS(ROW(),COLUMN(),4),L!$A:$A,0)-1,SL,,)</f>
        <v>Provide a phone number for authorized company representative on Declaration tab cell D21</v>
      </c>
    </row>
    <row r="13" spans="1:10" ht="39">
      <c r="A13" s="107" t="str">
        <f ca="1">Declaration!B22</f>
        <v>Effective Date (*):</v>
      </c>
      <c r="B13" s="108">
        <f>Declaration!D22</f>
        <v>43353</v>
      </c>
      <c r="C13" s="106" t="str">
        <f t="shared" ca="1" si="3"/>
        <v>Complete</v>
      </c>
      <c r="D13" s="112" t="str">
        <f>IF(H13=1,"Click here to enter Date of Completion","")</f>
        <v/>
      </c>
      <c r="E13" s="88" t="s">
        <v>1452</v>
      </c>
      <c r="F13" s="110">
        <v>1</v>
      </c>
      <c r="G13" s="85">
        <f t="shared" si="4"/>
        <v>0</v>
      </c>
      <c r="H13" s="86">
        <f t="shared" si="2"/>
        <v>0</v>
      </c>
      <c r="I13" s="189" t="str">
        <f ca="1">OFFSET(L!$C$1,MATCH("Checker"&amp;"Comp",L!$A:$A,0)-1,SL,,)</f>
        <v>Complete</v>
      </c>
      <c r="J13" s="22" t="str">
        <f ca="1">OFFSET(L!$C$1,MATCH("Checker"&amp;ADDRESS(ROW(),COLUMN(),4),L!$A:$A,0)-1,SL,,)</f>
        <v>Provide date the form was completed on Declaration tab cell D22</v>
      </c>
    </row>
    <row r="14" spans="1:10" ht="63.75">
      <c r="A14" s="106" t="str">
        <f ca="1">Declaration!B25</f>
        <v>1) Is any 3TG intentionally added or used in the product(s) or in the production process? (*)</v>
      </c>
      <c r="B14" s="109"/>
      <c r="C14" s="109"/>
      <c r="D14" s="113"/>
      <c r="E14" s="88" t="s">
        <v>933</v>
      </c>
      <c r="F14" s="110"/>
      <c r="G14" s="24"/>
      <c r="H14" s="87">
        <f t="shared" si="2"/>
        <v>0</v>
      </c>
    </row>
    <row r="15" spans="1:10" ht="26.25">
      <c r="A15" s="107" t="str">
        <f ca="1">Declaration!B26</f>
        <v xml:space="preserve">Tantalum  </v>
      </c>
      <c r="B15" s="106" t="str">
        <f>Declaration!D26</f>
        <v>No</v>
      </c>
      <c r="C15" s="106" t="str">
        <f t="shared" ca="1" si="3"/>
        <v>Complete</v>
      </c>
      <c r="D15" s="112" t="str">
        <f>IF(H15=1,"Click here to answer question 1 for Tantalum","")</f>
        <v/>
      </c>
      <c r="E15" s="88" t="s">
        <v>929</v>
      </c>
      <c r="F15" s="110">
        <v>1</v>
      </c>
      <c r="G15" s="85">
        <f t="shared" si="4"/>
        <v>0</v>
      </c>
      <c r="H15" s="86">
        <f t="shared" si="2"/>
        <v>0</v>
      </c>
      <c r="I15" s="189" t="str">
        <f ca="1">OFFSET(L!$C$1,MATCH("Checker"&amp;"Comp",L!$A:$A,0)-1,SL,,)</f>
        <v>Complete</v>
      </c>
      <c r="J15" s="190" t="str">
        <f ca="1">OFFSET(L!$C$1,MATCH("Checker"&amp;ADDRESS(ROW(),COLUMN(),4),L!$A:$A,0)-1,SL,,)</f>
        <v>Declare if Tantalum is intentionally added to your products on Declaration tab cell D26</v>
      </c>
    </row>
    <row r="16" spans="1:10" ht="39">
      <c r="A16" s="107" t="str">
        <f ca="1">Declaration!B27</f>
        <v>Tin  (*)</v>
      </c>
      <c r="B16" s="106" t="str">
        <f>Declaration!D27</f>
        <v>Yes</v>
      </c>
      <c r="C16" s="106" t="str">
        <f t="shared" ca="1" si="3"/>
        <v>Complete</v>
      </c>
      <c r="D16" s="112" t="str">
        <f>IF(H16=1,"Click here to answer question 1 for Tin","")</f>
        <v/>
      </c>
      <c r="E16" s="88" t="s">
        <v>930</v>
      </c>
      <c r="F16" s="110">
        <v>1</v>
      </c>
      <c r="G16" s="85">
        <f t="shared" si="4"/>
        <v>0</v>
      </c>
      <c r="H16" s="86">
        <f t="shared" si="2"/>
        <v>0</v>
      </c>
      <c r="I16" s="189" t="str">
        <f ca="1">OFFSET(L!$C$1,MATCH("Checker"&amp;"Comp",L!$A:$A,0)-1,SL,,)</f>
        <v>Complete</v>
      </c>
      <c r="J16" s="190" t="str">
        <f ca="1">OFFSET(L!$C$1,MATCH("Checker"&amp;ADDRESS(ROW(),COLUMN(),4),L!$A:$A,0)-1,SL,,)</f>
        <v>Declare if Tin is intentionally added to your products on Declaration tab cell D27</v>
      </c>
    </row>
    <row r="17" spans="1:10" ht="39">
      <c r="A17" s="107" t="str">
        <f ca="1">Declaration!B28</f>
        <v xml:space="preserve">Gold  </v>
      </c>
      <c r="B17" s="106" t="str">
        <f>Declaration!D28</f>
        <v>No</v>
      </c>
      <c r="C17" s="106" t="str">
        <f t="shared" ca="1" si="3"/>
        <v>Complete</v>
      </c>
      <c r="D17" s="112" t="str">
        <f>IF(H17=1,"Click here to answer question 1 for Gold","")</f>
        <v/>
      </c>
      <c r="E17" s="88" t="s">
        <v>930</v>
      </c>
      <c r="F17" s="110">
        <v>1</v>
      </c>
      <c r="G17" s="85">
        <f t="shared" si="4"/>
        <v>0</v>
      </c>
      <c r="H17" s="86">
        <f t="shared" si="2"/>
        <v>0</v>
      </c>
      <c r="I17" s="189" t="str">
        <f ca="1">OFFSET(L!$C$1,MATCH("Checker"&amp;"Comp",L!$A:$A,0)-1,SL,,)</f>
        <v>Complete</v>
      </c>
      <c r="J17" s="190" t="str">
        <f ca="1">OFFSET(L!$C$1,MATCH("Checker"&amp;ADDRESS(ROW(),COLUMN(),4),L!$A:$A,0)-1,SL,,)</f>
        <v>Declare if Gold is intentionally added to your products on Declaration tab cell D28</v>
      </c>
    </row>
    <row r="18" spans="1:10" ht="39">
      <c r="A18" s="107" t="str">
        <f ca="1">Declaration!B29</f>
        <v xml:space="preserve">Tungsten  </v>
      </c>
      <c r="B18" s="106" t="str">
        <f>Declaration!D29</f>
        <v>No</v>
      </c>
      <c r="C18" s="106" t="str">
        <f t="shared" ca="1" si="3"/>
        <v>Complete</v>
      </c>
      <c r="D18" s="112" t="str">
        <f>IF(H18=1,"Click here to answer question 1 for Tungsten","")</f>
        <v/>
      </c>
      <c r="E18" s="88" t="s">
        <v>930</v>
      </c>
      <c r="F18" s="110">
        <v>1</v>
      </c>
      <c r="G18" s="85">
        <f t="shared" si="4"/>
        <v>0</v>
      </c>
      <c r="H18" s="86">
        <f t="shared" si="2"/>
        <v>0</v>
      </c>
      <c r="I18" s="189" t="str">
        <f ca="1">OFFSET(L!$C$1,MATCH("Checker"&amp;"Comp",L!$A:$A,0)-1,SL,,)</f>
        <v>Complete</v>
      </c>
      <c r="J18" s="190" t="str">
        <f ca="1">OFFSET(L!$C$1,MATCH("Checker"&amp;ADDRESS(ROW(),COLUMN(),4),L!$A:$A,0)-1,SL,,)</f>
        <v>Declare if Tungsten is intentionally added to your products on Declaration tab cell D29</v>
      </c>
    </row>
    <row r="19" spans="1:10" ht="51">
      <c r="A19" s="106" t="str">
        <f ca="1">Declaration!B31</f>
        <v>2) Does any 3TG remain in the product(s)? (*)</v>
      </c>
      <c r="B19" s="109"/>
      <c r="C19" s="109"/>
      <c r="D19" s="113"/>
      <c r="E19" s="88" t="s">
        <v>931</v>
      </c>
      <c r="F19" s="110"/>
      <c r="G19" s="24"/>
      <c r="H19" s="24"/>
      <c r="J19" s="190"/>
    </row>
    <row r="20" spans="1:10" ht="39">
      <c r="A20" s="107" t="str">
        <f ca="1">Declaration!B32</f>
        <v xml:space="preserve">Tantalum  </v>
      </c>
      <c r="B20" s="106">
        <f>IF($B$15="Yes",Declaration!D32,0)</f>
        <v>0</v>
      </c>
      <c r="C20" s="106" t="str">
        <f t="shared" ca="1" si="3"/>
        <v>Complete</v>
      </c>
      <c r="D20" s="114" t="str">
        <f>IF(H20=1,"Click here to answer question 2 for Tantalum","")</f>
        <v/>
      </c>
      <c r="E20" s="88" t="s">
        <v>930</v>
      </c>
      <c r="F20" s="111">
        <f>IF(B$15="No",0,1)</f>
        <v>0</v>
      </c>
      <c r="G20" s="85">
        <f t="shared" si="4"/>
        <v>1</v>
      </c>
      <c r="H20" s="86">
        <f t="shared" si="2"/>
        <v>0</v>
      </c>
      <c r="I20" s="189" t="str">
        <f ca="1">OFFSET(L!$C$1,MATCH("Checker"&amp;"Comp",L!$A:$A,0)-1,SL,,)</f>
        <v>Complete</v>
      </c>
      <c r="J20" s="190" t="str">
        <f ca="1">OFFSET(L!$C$1,MATCH("Checker"&amp;ADDRESS(ROW(),COLUMN(),4),L!$A:$A,0)-1,SL,,)</f>
        <v>Declare if Tantalum is necessary to the production of your products and contained within the finished products declared in Declaration tab cell D32</v>
      </c>
    </row>
    <row r="21" spans="1:10" ht="39">
      <c r="A21" s="107" t="str">
        <f ca="1">Declaration!B33</f>
        <v>Tin  (*)</v>
      </c>
      <c r="B21" s="106" t="str">
        <f>IF($B$16="Yes",Declaration!D33,0)</f>
        <v>Yes</v>
      </c>
      <c r="C21" s="106" t="str">
        <f t="shared" ca="1" si="3"/>
        <v>Complete</v>
      </c>
      <c r="D21" s="114" t="str">
        <f>IF(H21=1,"Click here to answer question 2 for Tin","")</f>
        <v/>
      </c>
      <c r="E21" s="88" t="s">
        <v>930</v>
      </c>
      <c r="F21" s="111">
        <f>IF(B$16="No",0,1)</f>
        <v>1</v>
      </c>
      <c r="G21" s="85">
        <f t="shared" si="4"/>
        <v>0</v>
      </c>
      <c r="H21" s="86">
        <f t="shared" si="2"/>
        <v>0</v>
      </c>
      <c r="I21" s="189" t="str">
        <f ca="1">OFFSET(L!$C$1,MATCH("Checker"&amp;"Comp",L!$A:$A,0)-1,SL,,)</f>
        <v>Complete</v>
      </c>
      <c r="J21" s="190" t="str">
        <f ca="1">OFFSET(L!$C$1,MATCH("Checker"&amp;ADDRESS(ROW(),COLUMN(),4),L!$A:$A,0)-1,SL,,)</f>
        <v>Declare if Tin is necessary to the production of your products and contained within the finished products declared in Declaration tab cell D33</v>
      </c>
    </row>
    <row r="22" spans="1:10" ht="39">
      <c r="A22" s="107" t="str">
        <f ca="1">Declaration!B34</f>
        <v xml:space="preserve">Gold  </v>
      </c>
      <c r="B22" s="106">
        <f>IF($B$17="Yes",Declaration!D34,0)</f>
        <v>0</v>
      </c>
      <c r="C22" s="106" t="str">
        <f t="shared" ca="1" si="3"/>
        <v>Complete</v>
      </c>
      <c r="D22" s="114" t="str">
        <f>IF(H22=1,"Click here to answer question 2 for Gold","")</f>
        <v/>
      </c>
      <c r="E22" s="88" t="s">
        <v>930</v>
      </c>
      <c r="F22" s="111">
        <f>IF(B$17="No",0,1)</f>
        <v>0</v>
      </c>
      <c r="G22" s="85">
        <f t="shared" si="4"/>
        <v>1</v>
      </c>
      <c r="H22" s="86">
        <f t="shared" si="2"/>
        <v>0</v>
      </c>
      <c r="I22" s="189" t="str">
        <f ca="1">OFFSET(L!$C$1,MATCH("Checker"&amp;"Comp",L!$A:$A,0)-1,SL,,)</f>
        <v>Complete</v>
      </c>
      <c r="J22" s="190" t="str">
        <f ca="1">OFFSET(L!$C$1,MATCH("Checker"&amp;ADDRESS(ROW(),COLUMN(),4),L!$A:$A,0)-1,SL,,)</f>
        <v>Declare if Gold is necessary to the production of your products and contained within the finished products declared in Declaration tab cell D34</v>
      </c>
    </row>
    <row r="23" spans="1:10" ht="39">
      <c r="A23" s="107" t="str">
        <f ca="1">Declaration!B35</f>
        <v xml:space="preserve">Tungsten  </v>
      </c>
      <c r="B23" s="106">
        <f>IF($B$18="Yes",Declaration!D35,0)</f>
        <v>0</v>
      </c>
      <c r="C23" s="106" t="str">
        <f t="shared" ca="1" si="3"/>
        <v>Complete</v>
      </c>
      <c r="D23" s="114" t="str">
        <f>IF(H23=1,"Click here to answer question 2 for Tungsten","")</f>
        <v/>
      </c>
      <c r="E23" s="88" t="s">
        <v>930</v>
      </c>
      <c r="F23" s="111">
        <f>IF(B$18="No",0,1)</f>
        <v>0</v>
      </c>
      <c r="G23" s="85">
        <f t="shared" si="4"/>
        <v>1</v>
      </c>
      <c r="H23" s="86">
        <f t="shared" si="2"/>
        <v>0</v>
      </c>
      <c r="I23" s="189" t="str">
        <f ca="1">OFFSET(L!$C$1,MATCH("Checker"&amp;"Comp",L!$A:$A,0)-1,SL,,)</f>
        <v>Complete</v>
      </c>
      <c r="J23" s="190" t="str">
        <f ca="1">OFFSET(L!$C$1,MATCH("Checker"&amp;ADDRESS(ROW(),COLUMN(),4),L!$A:$A,0)-1,SL,,)</f>
        <v>Declare if Tungsten is necessary to the production of your products and contained within the finished products declared in Declaration tab cell D35</v>
      </c>
    </row>
    <row r="24" spans="1:10" ht="57.75" customHeight="1">
      <c r="A24" s="106" t="str">
        <f ca="1">Declaration!B37</f>
        <v>3) Do any of the smelters in your supply chain source the 3TG from the covered countries? (SEC term, see definitions tab) (*)</v>
      </c>
      <c r="B24" s="109"/>
      <c r="C24" s="109"/>
      <c r="D24" s="113"/>
      <c r="E24" s="88" t="s">
        <v>930</v>
      </c>
      <c r="F24" s="110"/>
      <c r="G24" s="24"/>
      <c r="H24" s="24"/>
      <c r="J24" s="190"/>
    </row>
    <row r="25" spans="1:10" ht="39">
      <c r="A25" s="107" t="str">
        <f ca="1">Declaration!B38</f>
        <v xml:space="preserve">Tantalum  </v>
      </c>
      <c r="B25" s="106">
        <f>IF(AND($B$15="Yes",$B$20="Yes"),Declaration!D38,0)</f>
        <v>0</v>
      </c>
      <c r="C25" s="106" t="str">
        <f t="shared" ca="1" si="3"/>
        <v>Complete</v>
      </c>
      <c r="D25" s="114" t="str">
        <f>IF(H25=1,"Click here to answer question 3 for Tantalum","")</f>
        <v/>
      </c>
      <c r="E25" s="88" t="s">
        <v>930</v>
      </c>
      <c r="F25" s="111">
        <f>IF(OR(B15="No",B20="No"),0,1)</f>
        <v>0</v>
      </c>
      <c r="G25" s="85">
        <f t="shared" ref="G25:G60" si="5">IF(B25=0,1,0)</f>
        <v>1</v>
      </c>
      <c r="H25" s="86">
        <f t="shared" ref="H25:H65" si="6">F25*G25</f>
        <v>0</v>
      </c>
      <c r="I25" s="189" t="str">
        <f ca="1">OFFSET(L!$C$1,MATCH("Checker"&amp;"Comp",L!$A:$A,0)-1,SL,,)</f>
        <v>Complete</v>
      </c>
      <c r="J25" s="22" t="str">
        <f ca="1">OFFSET(L!$C$1,MATCH("Checker"&amp;ADDRESS(ROW(),COLUMN(),4),L!$A:$A,0)-1,SL,,)</f>
        <v>Declare if Tantalum used within the scope of products declared within this survey response originated from the DRC or an adjoining Country on the Declaration tab cell D38</v>
      </c>
    </row>
    <row r="26" spans="1:10" ht="39">
      <c r="A26" s="107" t="str">
        <f ca="1">Declaration!B39</f>
        <v>Tin  (*)</v>
      </c>
      <c r="B26" s="106" t="str">
        <f>IF(AND($B$16="Yes",$B$21="Yes"),Declaration!D39,0)</f>
        <v>Unknown</v>
      </c>
      <c r="C26" s="106" t="str">
        <f t="shared" ca="1" si="3"/>
        <v>Complete</v>
      </c>
      <c r="D26" s="114" t="str">
        <f>IF(H26=1,"Click here to answer question 3 for Tin","")</f>
        <v/>
      </c>
      <c r="E26" s="88" t="s">
        <v>930</v>
      </c>
      <c r="F26" s="111">
        <f>IF(OR(B16="No",B21="No"),0,1)</f>
        <v>1</v>
      </c>
      <c r="G26" s="85">
        <f t="shared" si="5"/>
        <v>0</v>
      </c>
      <c r="H26" s="86">
        <f t="shared" si="6"/>
        <v>0</v>
      </c>
      <c r="I26" s="189" t="str">
        <f ca="1">OFFSET(L!$C$1,MATCH("Checker"&amp;"Comp",L!$A:$A,0)-1,SL,,)</f>
        <v>Complete</v>
      </c>
      <c r="J26" s="22" t="str">
        <f ca="1">OFFSET(L!$C$1,MATCH("Checker"&amp;ADDRESS(ROW(),COLUMN(),4),L!$A:$A,0)-1,SL,,)</f>
        <v>Declare if Tin used within the scope of products declared within this survey response originated from the DRC or an adjoining Country on the Declaration tab cell D39</v>
      </c>
    </row>
    <row r="27" spans="1:10" ht="39">
      <c r="A27" s="107" t="str">
        <f ca="1">Declaration!B40</f>
        <v xml:space="preserve">Gold  </v>
      </c>
      <c r="B27" s="106">
        <f>IF(AND($B$17="Yes",$B$22="Yes"),Declaration!D40,0)</f>
        <v>0</v>
      </c>
      <c r="C27" s="106" t="str">
        <f t="shared" ca="1" si="3"/>
        <v>Complete</v>
      </c>
      <c r="D27" s="114" t="str">
        <f>IF(H27=1,"Click here to answer question 3 for Gold","")</f>
        <v/>
      </c>
      <c r="E27" s="88" t="s">
        <v>930</v>
      </c>
      <c r="F27" s="111">
        <f>IF(OR(B17="No",B22="No"),0,1)</f>
        <v>0</v>
      </c>
      <c r="G27" s="85">
        <f t="shared" si="5"/>
        <v>1</v>
      </c>
      <c r="H27" s="86">
        <f t="shared" si="6"/>
        <v>0</v>
      </c>
      <c r="I27" s="189" t="str">
        <f ca="1">OFFSET(L!$C$1,MATCH("Checker"&amp;"Comp",L!$A:$A,0)-1,SL,,)</f>
        <v>Complete</v>
      </c>
      <c r="J27" s="22" t="str">
        <f ca="1">OFFSET(L!$C$1,MATCH("Checker"&amp;ADDRESS(ROW(),COLUMN(),4),L!$A:$A,0)-1,SL,,)</f>
        <v>Declare if Gold used within the scope of products declared within this survey response originated from the DRC or an adjoining Country on the Declaration tab cell D40</v>
      </c>
    </row>
    <row r="28" spans="1:10" ht="39">
      <c r="A28" s="107" t="str">
        <f ca="1">Declaration!B41</f>
        <v xml:space="preserve">Tungsten  </v>
      </c>
      <c r="B28" s="106">
        <f>IF(AND($B$18="Yes",$B$23="Yes"),Declaration!D41,0)</f>
        <v>0</v>
      </c>
      <c r="C28" s="106" t="str">
        <f t="shared" ca="1" si="3"/>
        <v>Complete</v>
      </c>
      <c r="D28" s="114" t="str">
        <f>IF(H28=1,"Click here to answer question 3 for Tungsten","")</f>
        <v/>
      </c>
      <c r="E28" s="88" t="s">
        <v>930</v>
      </c>
      <c r="F28" s="111">
        <f>IF(OR(B18="No",B23="No"),0,1)</f>
        <v>0</v>
      </c>
      <c r="G28" s="85">
        <f t="shared" si="5"/>
        <v>1</v>
      </c>
      <c r="H28" s="86">
        <f t="shared" si="6"/>
        <v>0</v>
      </c>
      <c r="I28" s="189" t="str">
        <f ca="1">OFFSET(L!$C$1,MATCH("Checker"&amp;"Comp",L!$A:$A,0)-1,SL,,)</f>
        <v>Complete</v>
      </c>
      <c r="J28" s="22" t="str">
        <f ca="1">OFFSET(L!$C$1,MATCH("Checker"&amp;ADDRESS(ROW(),COLUMN(),4),L!$A:$A,0)-1,SL,,)</f>
        <v>Declare if Tungsten used within the scope of products declared within this survey response originated from the DRC or an adjoining Country on the Declaration tab cell D41</v>
      </c>
    </row>
    <row r="29" spans="1:10" ht="38.25">
      <c r="A29" s="106" t="str">
        <f ca="1">Declaration!B43</f>
        <v>4) Does 100 percent of the 3TG (necessary to the functionality or production of your products) originate from recycled or scrap sources?  (*)</v>
      </c>
      <c r="B29" s="109"/>
      <c r="C29" s="109"/>
      <c r="D29" s="113"/>
      <c r="E29" s="88" t="s">
        <v>1452</v>
      </c>
      <c r="F29" s="110"/>
      <c r="G29" s="24"/>
      <c r="H29" s="24"/>
      <c r="J29" s="190"/>
    </row>
    <row r="30" spans="1:10" ht="39">
      <c r="A30" s="107" t="str">
        <f ca="1">Declaration!B44</f>
        <v xml:space="preserve">Tantalum  </v>
      </c>
      <c r="B30" s="106">
        <f>IF(AND($B$15="Yes",$B$20="Yes"),Declaration!D44,0)</f>
        <v>0</v>
      </c>
      <c r="C30" s="106" t="str">
        <f ca="1">IF(H30=1,J30,I30)</f>
        <v>Complete</v>
      </c>
      <c r="D30" s="114" t="str">
        <f>IF(H30=1,"Click here to answer question 4 for Tantalum","")</f>
        <v/>
      </c>
      <c r="E30" s="88" t="s">
        <v>1452</v>
      </c>
      <c r="F30" s="111">
        <f>F25</f>
        <v>0</v>
      </c>
      <c r="G30" s="85">
        <f>IF(B30=0,1,0)</f>
        <v>1</v>
      </c>
      <c r="H30" s="86">
        <f>F30*G30</f>
        <v>0</v>
      </c>
      <c r="I30" s="189" t="str">
        <f ca="1">OFFSET(L!$C$1,MATCH("Checker"&amp;"Comp",L!$A:$A,0)-1,SL,,)</f>
        <v>Complete</v>
      </c>
      <c r="J30" s="190" t="str">
        <f ca="1">OFFSET(L!$C$1,MATCH("Checker"&amp;ADDRESS(ROW(),COLUMN(),4),L!$A:$A,0)-1,SL,,)</f>
        <v>Declare if Tantalum used within the scope of products declared within this survey response originated entirely from a recycled or scrap source on the Declaration tab cell D44</v>
      </c>
    </row>
    <row r="31" spans="1:10" ht="39">
      <c r="A31" s="107" t="str">
        <f ca="1">Declaration!B45</f>
        <v>Tin  (*)</v>
      </c>
      <c r="B31" s="106" t="str">
        <f>IF(AND($B$16="Yes",$B$21="Yes"),Declaration!D45,0)</f>
        <v>No</v>
      </c>
      <c r="C31" s="106" t="str">
        <f ca="1">IF(H31=1,J31,I31)</f>
        <v>Complete</v>
      </c>
      <c r="D31" s="114" t="str">
        <f>IF(H31=1,"Click here to answer question 4 for Tin","")</f>
        <v/>
      </c>
      <c r="E31" s="88" t="s">
        <v>1452</v>
      </c>
      <c r="F31" s="111">
        <f>F26</f>
        <v>1</v>
      </c>
      <c r="G31" s="85">
        <f>IF(B31=0,1,0)</f>
        <v>0</v>
      </c>
      <c r="H31" s="86">
        <f>F31*G31</f>
        <v>0</v>
      </c>
      <c r="I31" s="189" t="str">
        <f ca="1">OFFSET(L!$C$1,MATCH("Checker"&amp;"Comp",L!$A:$A,0)-1,SL,,)</f>
        <v>Complete</v>
      </c>
      <c r="J31" s="190" t="str">
        <f ca="1">OFFSET(L!$C$1,MATCH("Checker"&amp;ADDRESS(ROW(),COLUMN(),4),L!$A:$A,0)-1,SL,,)</f>
        <v>Declare if Tin used within the scope of products declared within this survey response originated entirely from a recycled or scrap source on the Declaration tab cell D45</v>
      </c>
    </row>
    <row r="32" spans="1:10" ht="39">
      <c r="A32" s="107" t="str">
        <f ca="1">Declaration!B46</f>
        <v xml:space="preserve">Gold  </v>
      </c>
      <c r="B32" s="106">
        <f>IF(AND($B$17="Yes",$B$22="Yes"),Declaration!D46,0)</f>
        <v>0</v>
      </c>
      <c r="C32" s="106" t="str">
        <f ca="1">IF(H32=1,J32,I32)</f>
        <v>Complete</v>
      </c>
      <c r="D32" s="114" t="str">
        <f>IF(H32=1,"Click here to answer question 4 for Gold","")</f>
        <v/>
      </c>
      <c r="E32" s="88" t="s">
        <v>1452</v>
      </c>
      <c r="F32" s="111">
        <f>F27</f>
        <v>0</v>
      </c>
      <c r="G32" s="85">
        <f>IF(B32=0,1,0)</f>
        <v>1</v>
      </c>
      <c r="H32" s="86">
        <f>F32*G32</f>
        <v>0</v>
      </c>
      <c r="I32" s="189" t="str">
        <f ca="1">OFFSET(L!$C$1,MATCH("Checker"&amp;"Comp",L!$A:$A,0)-1,SL,,)</f>
        <v>Complete</v>
      </c>
      <c r="J32" s="190" t="str">
        <f ca="1">OFFSET(L!$C$1,MATCH("Checker"&amp;ADDRESS(ROW(),COLUMN(),4),L!$A:$A,0)-1,SL,,)</f>
        <v>Declare if Gold used within the scope of products declared within this survey response originated entirely from a recycled or scrap source on the Declaration tab cell D46</v>
      </c>
    </row>
    <row r="33" spans="1:10" ht="39">
      <c r="A33" s="107" t="str">
        <f ca="1">Declaration!B47</f>
        <v xml:space="preserve">Tungsten  </v>
      </c>
      <c r="B33" s="106">
        <f>IF(AND($B$18="Yes",$B$23="Yes"),Declaration!D47,0)</f>
        <v>0</v>
      </c>
      <c r="C33" s="106" t="str">
        <f ca="1">IF(H33=1,J33,I33)</f>
        <v>Complete</v>
      </c>
      <c r="D33" s="114" t="str">
        <f>IF(H33=1,"Click here to answer question 4 for Tungsten","")</f>
        <v/>
      </c>
      <c r="E33" s="88" t="s">
        <v>1452</v>
      </c>
      <c r="F33" s="111">
        <f>F28</f>
        <v>0</v>
      </c>
      <c r="G33" s="85">
        <f>IF(B33=0,1,0)</f>
        <v>1</v>
      </c>
      <c r="H33" s="86">
        <f>F33*G33</f>
        <v>0</v>
      </c>
      <c r="I33" s="189" t="str">
        <f ca="1">OFFSET(L!$C$1,MATCH("Checker"&amp;"Comp",L!$A:$A,0)-1,SL,,)</f>
        <v>Complete</v>
      </c>
      <c r="J33" s="190" t="str">
        <f ca="1">OFFSET(L!$C$1,MATCH("Checker"&amp;ADDRESS(ROW(),COLUMN(),4),L!$A:$A,0)-1,SL,,)</f>
        <v>Declare if Tungsten used within the scope of products declared within this survey response originated entirely from a recycled or scrap source on the Declaration tab cell D47</v>
      </c>
    </row>
    <row r="34" spans="1:10" ht="38.25">
      <c r="A34" s="106" t="str">
        <f ca="1">Declaration!B49</f>
        <v>5) What percentage of relevant suppliers have provided a response to your supply chain survey?  (*)</v>
      </c>
      <c r="B34" s="109"/>
      <c r="C34" s="109"/>
      <c r="D34" s="113"/>
      <c r="E34" s="88" t="s">
        <v>930</v>
      </c>
      <c r="F34" s="110"/>
      <c r="G34" s="24"/>
      <c r="H34" s="24"/>
    </row>
    <row r="35" spans="1:10" ht="26.25">
      <c r="A35" s="107" t="str">
        <f ca="1">Declaration!B50</f>
        <v xml:space="preserve">Tantalum  </v>
      </c>
      <c r="B35" s="106">
        <f>IF(AND($B$15="Yes",$B$20="Yes"),Declaration!D50,0)</f>
        <v>0</v>
      </c>
      <c r="C35" s="106" t="str">
        <f t="shared" ca="1" si="3"/>
        <v>Complete</v>
      </c>
      <c r="D35" s="112" t="str">
        <f>IF(H35=1,"Click here to answer question 5 for Tantalum","")</f>
        <v/>
      </c>
      <c r="E35" s="88" t="s">
        <v>929</v>
      </c>
      <c r="F35" s="111">
        <f>F25</f>
        <v>0</v>
      </c>
      <c r="G35" s="85">
        <f t="shared" si="5"/>
        <v>1</v>
      </c>
      <c r="H35" s="86">
        <f t="shared" si="6"/>
        <v>0</v>
      </c>
      <c r="I35" s="189" t="str">
        <f ca="1">OFFSET(L!$C$1,MATCH("Checker"&amp;"Comp",L!$A:$A,0)-1,SL,,)</f>
        <v>Complete</v>
      </c>
      <c r="J35" s="22" t="str">
        <f ca="1">OFFSET(L!$C$1,MATCH("Checker"&amp;ADDRESS(ROW(),COLUMN(),4),L!$A:$A,0)-1,SL,,)</f>
        <v>Provide % of completeness of supplier's smelter information on Declaration tab cell D50</v>
      </c>
    </row>
    <row r="36" spans="1:10" ht="26.25">
      <c r="A36" s="107" t="str">
        <f ca="1">Declaration!B51</f>
        <v>Tin  (*)</v>
      </c>
      <c r="B36" s="106">
        <f>IF(AND($B$16="Yes",$B$21="Yes"),Declaration!D51,0)</f>
        <v>1</v>
      </c>
      <c r="C36" s="106" t="str">
        <f ca="1">IF(H36=1,J36,I36)</f>
        <v>Complete</v>
      </c>
      <c r="D36" s="112" t="str">
        <f>IF(H36=1,"Click here to answer question 5 for Tin","")</f>
        <v/>
      </c>
      <c r="E36" s="88" t="s">
        <v>929</v>
      </c>
      <c r="F36" s="111">
        <f>F26</f>
        <v>1</v>
      </c>
      <c r="G36" s="85">
        <f t="shared" si="5"/>
        <v>0</v>
      </c>
      <c r="H36" s="86">
        <f t="shared" si="6"/>
        <v>0</v>
      </c>
      <c r="I36" s="189" t="str">
        <f ca="1">OFFSET(L!$C$1,MATCH("Checker"&amp;"Comp",L!$A:$A,0)-1,SL,,)</f>
        <v>Complete</v>
      </c>
      <c r="J36" s="22" t="str">
        <f ca="1">OFFSET(L!$C$1,MATCH("Checker"&amp;ADDRESS(ROW(),COLUMN(),4),L!$A:$A,0)-1,SL,,)</f>
        <v>Provide % of completeness of supplier's smelter information on Declaration tab cell D51</v>
      </c>
    </row>
    <row r="37" spans="1:10" ht="26.25">
      <c r="A37" s="107" t="str">
        <f ca="1">Declaration!B52</f>
        <v xml:space="preserve">Gold  </v>
      </c>
      <c r="B37" s="106">
        <f>IF(AND($B$17="Yes",$B$22="Yes"),Declaration!D52,0)</f>
        <v>0</v>
      </c>
      <c r="C37" s="106" t="str">
        <f t="shared" ca="1" si="3"/>
        <v>Complete</v>
      </c>
      <c r="D37" s="112" t="str">
        <f>IF(H37=1,"Click here to answer question 5 for Gold","")</f>
        <v/>
      </c>
      <c r="E37" s="88" t="s">
        <v>929</v>
      </c>
      <c r="F37" s="111">
        <f>F27</f>
        <v>0</v>
      </c>
      <c r="G37" s="85">
        <f t="shared" si="5"/>
        <v>1</v>
      </c>
      <c r="H37" s="86">
        <f t="shared" si="6"/>
        <v>0</v>
      </c>
      <c r="I37" s="189" t="str">
        <f ca="1">OFFSET(L!$C$1,MATCH("Checker"&amp;"Comp",L!$A:$A,0)-1,SL,,)</f>
        <v>Complete</v>
      </c>
      <c r="J37" s="22" t="str">
        <f ca="1">OFFSET(L!$C$1,MATCH("Checker"&amp;ADDRESS(ROW(),COLUMN(),4),L!$A:$A,0)-1,SL,,)</f>
        <v>Provide % of completeness of supplier's smelter information on Declaration tab cell D52</v>
      </c>
    </row>
    <row r="38" spans="1:10" ht="26.25">
      <c r="A38" s="107" t="str">
        <f ca="1">Declaration!B53</f>
        <v xml:space="preserve">Tungsten  </v>
      </c>
      <c r="B38" s="106">
        <f>IF(AND($B$18="Yes",$B$23="Yes"),Declaration!D53,0)</f>
        <v>0</v>
      </c>
      <c r="C38" s="106" t="str">
        <f t="shared" ca="1" si="3"/>
        <v>Complete</v>
      </c>
      <c r="D38" s="112" t="str">
        <f>IF(H38=1,"Click here to answer question 5 for Tungsten","")</f>
        <v/>
      </c>
      <c r="E38" s="88" t="s">
        <v>929</v>
      </c>
      <c r="F38" s="111">
        <f>F28</f>
        <v>0</v>
      </c>
      <c r="G38" s="85">
        <f t="shared" si="5"/>
        <v>1</v>
      </c>
      <c r="H38" s="86">
        <f t="shared" si="6"/>
        <v>0</v>
      </c>
      <c r="I38" s="189" t="str">
        <f ca="1">OFFSET(L!$C$1,MATCH("Checker"&amp;"Comp",L!$A:$A,0)-1,SL,,)</f>
        <v>Complete</v>
      </c>
      <c r="J38" s="22" t="str">
        <f ca="1">OFFSET(L!$C$1,MATCH("Checker"&amp;ADDRESS(ROW(),COLUMN(),4),L!$A:$A,0)-1,SL,,)</f>
        <v>Provide % of completeness of supplier's smelter information on Declaration tab cell D53</v>
      </c>
    </row>
    <row r="39" spans="1:10" ht="51">
      <c r="A39" s="106" t="str">
        <f ca="1">Declaration!B55</f>
        <v>6) Have you identified all of the smelters supplying the 3TG to your supply chain?  (*)</v>
      </c>
      <c r="B39" s="109"/>
      <c r="C39" s="109"/>
      <c r="D39" s="113"/>
      <c r="E39" s="88" t="s">
        <v>931</v>
      </c>
      <c r="F39" s="110"/>
      <c r="G39" s="24"/>
      <c r="H39" s="24"/>
    </row>
    <row r="40" spans="1:10" ht="51.75">
      <c r="A40" s="107" t="str">
        <f ca="1">Declaration!B56</f>
        <v xml:space="preserve">Tantalum  </v>
      </c>
      <c r="B40" s="106">
        <f>IF(AND($B$15="Yes",$B$20="Yes"),Declaration!D56,0)</f>
        <v>0</v>
      </c>
      <c r="C40" s="106" t="str">
        <f t="shared" ca="1" si="3"/>
        <v>Complete</v>
      </c>
      <c r="D40" s="114" t="str">
        <f>IF(H40=1,"Click here to answer question 6 for Tantalum","")</f>
        <v/>
      </c>
      <c r="E40" s="88" t="s">
        <v>1448</v>
      </c>
      <c r="F40" s="111">
        <f>F25</f>
        <v>0</v>
      </c>
      <c r="G40" s="85">
        <f t="shared" si="5"/>
        <v>1</v>
      </c>
      <c r="H40" s="86">
        <f t="shared" si="6"/>
        <v>0</v>
      </c>
      <c r="I40" s="189" t="str">
        <f ca="1">OFFSET(L!$C$1,MATCH("Checker"&amp;"Comp",L!$A:$A,0)-1,SL,,)</f>
        <v>Complete</v>
      </c>
      <c r="J40" s="22" t="str">
        <f ca="1">OFFSET(L!$C$1,MATCH("Checker"&amp;ADDRESS(ROW(),COLUMN(),4),L!$A:$A,0)-1,SL,,)</f>
        <v>Declare if all smelter names have been provided in this survey response under the scope of products declared on the Declaration tab cell D56</v>
      </c>
    </row>
    <row r="41" spans="1:10" ht="51.75">
      <c r="A41" s="107" t="str">
        <f ca="1">Declaration!B57</f>
        <v>Tin  (*)</v>
      </c>
      <c r="B41" s="106" t="str">
        <f>IF(AND($B$16="Yes",$B$21="Yes"),Declaration!D57,0)</f>
        <v>No</v>
      </c>
      <c r="C41" s="106" t="str">
        <f t="shared" ca="1" si="3"/>
        <v>Complete</v>
      </c>
      <c r="D41" s="114" t="str">
        <f>IF(H41=1,"Click here to answer question 6 for Tin","")</f>
        <v/>
      </c>
      <c r="E41" s="88" t="s">
        <v>1448</v>
      </c>
      <c r="F41" s="111">
        <f>F26</f>
        <v>1</v>
      </c>
      <c r="G41" s="85">
        <f t="shared" si="5"/>
        <v>0</v>
      </c>
      <c r="H41" s="86">
        <f t="shared" si="6"/>
        <v>0</v>
      </c>
      <c r="I41" s="189" t="str">
        <f ca="1">OFFSET(L!$C$1,MATCH("Checker"&amp;"Comp",L!$A:$A,0)-1,SL,,)</f>
        <v>Complete</v>
      </c>
      <c r="J41" s="22" t="str">
        <f ca="1">OFFSET(L!$C$1,MATCH("Checker"&amp;ADDRESS(ROW(),COLUMN(),4),L!$A:$A,0)-1,SL,,)</f>
        <v>Declare if all smelter names have been provided in this survey response under the scope of products declared on the Declaration tab cell D57</v>
      </c>
    </row>
    <row r="42" spans="1:10" ht="51.75">
      <c r="A42" s="107" t="str">
        <f ca="1">Declaration!B58</f>
        <v xml:space="preserve">Gold  </v>
      </c>
      <c r="B42" s="106">
        <f>IF(AND($B$17="Yes",$B$22="Yes"),Declaration!D58,0)</f>
        <v>0</v>
      </c>
      <c r="C42" s="106" t="str">
        <f t="shared" ca="1" si="3"/>
        <v>Complete</v>
      </c>
      <c r="D42" s="114" t="str">
        <f>IF(H42=1,"Click here to answer question 6 for Gold","")</f>
        <v/>
      </c>
      <c r="E42" s="88" t="s">
        <v>1448</v>
      </c>
      <c r="F42" s="111">
        <f>F27</f>
        <v>0</v>
      </c>
      <c r="G42" s="85">
        <f t="shared" si="5"/>
        <v>1</v>
      </c>
      <c r="H42" s="86">
        <f t="shared" si="6"/>
        <v>0</v>
      </c>
      <c r="I42" s="189" t="str">
        <f ca="1">OFFSET(L!$C$1,MATCH("Checker"&amp;"Comp",L!$A:$A,0)-1,SL,,)</f>
        <v>Complete</v>
      </c>
      <c r="J42" s="22" t="str">
        <f ca="1">OFFSET(L!$C$1,MATCH("Checker"&amp;ADDRESS(ROW(),COLUMN(),4),L!$A:$A,0)-1,SL,,)</f>
        <v>Declare if all smelter names have been provided in this survey response under the scope of products declared on the Declaration tab cell D58</v>
      </c>
    </row>
    <row r="43" spans="1:10" ht="51.75">
      <c r="A43" s="107" t="str">
        <f ca="1">Declaration!B59</f>
        <v xml:space="preserve">Tungsten  </v>
      </c>
      <c r="B43" s="106">
        <f>IF(AND($B$18="Yes",$B$23="Yes"),Declaration!D59,0)</f>
        <v>0</v>
      </c>
      <c r="C43" s="106" t="str">
        <f t="shared" ca="1" si="3"/>
        <v>Complete</v>
      </c>
      <c r="D43" s="114" t="str">
        <f>IF(H43=1,"Click here to answer question 6 for Tungsten","")</f>
        <v/>
      </c>
      <c r="E43" s="88" t="s">
        <v>1448</v>
      </c>
      <c r="F43" s="111">
        <f>F28</f>
        <v>0</v>
      </c>
      <c r="G43" s="85">
        <f t="shared" si="5"/>
        <v>1</v>
      </c>
      <c r="H43" s="86">
        <f t="shared" si="6"/>
        <v>0</v>
      </c>
      <c r="I43" s="189" t="str">
        <f ca="1">OFFSET(L!$C$1,MATCH("Checker"&amp;"Comp",L!$A:$A,0)-1,SL,,)</f>
        <v>Complete</v>
      </c>
      <c r="J43" s="22" t="str">
        <f ca="1">OFFSET(L!$C$1,MATCH("Checker"&amp;ADDRESS(ROW(),COLUMN(),4),L!$A:$A,0)-1,SL,,)</f>
        <v>Declare if all smelter names have been provided in this survey response which the scope of products declared on the Declaration tab cell D59</v>
      </c>
    </row>
    <row r="44" spans="1:10" ht="63.75">
      <c r="A44" s="106" t="str">
        <f ca="1">Declaration!B61</f>
        <v>7) Has all applicable smelter information received by your company been reported in this declaration?  (*)</v>
      </c>
      <c r="B44" s="109"/>
      <c r="C44" s="109"/>
      <c r="D44" s="113"/>
      <c r="E44" s="88" t="s">
        <v>932</v>
      </c>
      <c r="F44" s="110"/>
      <c r="G44" s="24"/>
      <c r="H44" s="24"/>
    </row>
    <row r="45" spans="1:10" ht="39">
      <c r="A45" s="107" t="str">
        <f ca="1">Declaration!B62</f>
        <v xml:space="preserve">Tantalum  </v>
      </c>
      <c r="B45" s="106">
        <f>IF(AND($B$15="Yes",$B$20="Yes"),Declaration!D62,0)</f>
        <v>0</v>
      </c>
      <c r="C45" s="106" t="str">
        <f t="shared" ca="1" si="3"/>
        <v>Complete</v>
      </c>
      <c r="D45" s="115" t="str">
        <f>IF(H45=1,"Click here to answer question 7 for Tantalum","")</f>
        <v/>
      </c>
      <c r="E45" s="88" t="s">
        <v>930</v>
      </c>
      <c r="F45" s="111">
        <f>F25</f>
        <v>0</v>
      </c>
      <c r="G45" s="85">
        <f t="shared" si="5"/>
        <v>1</v>
      </c>
      <c r="H45" s="86">
        <f t="shared" si="6"/>
        <v>0</v>
      </c>
      <c r="I45" s="189" t="str">
        <f ca="1">OFFSET(L!$C$1,MATCH("Checker"&amp;"Comp",L!$A:$A,0)-1,SL,,)</f>
        <v>Complete</v>
      </c>
      <c r="J45" s="22" t="str">
        <f ca="1">OFFSET(L!$C$1,MATCH("Checker"&amp;ADDRESS(ROW(),COLUMN(),4),L!$A:$A,0)-1,SL,,)</f>
        <v>Declare if all applicable Tantalum smelter information has been provided on Declaration tab cell D62</v>
      </c>
    </row>
    <row r="46" spans="1:10" ht="39">
      <c r="A46" s="107" t="str">
        <f ca="1">Declaration!B63</f>
        <v>Tin  (*)</v>
      </c>
      <c r="B46" s="106" t="str">
        <f>IF(AND($B$16="Yes",$B$21="Yes"),Declaration!D63,0)</f>
        <v>Yes</v>
      </c>
      <c r="C46" s="106" t="str">
        <f t="shared" ca="1" si="3"/>
        <v>Complete</v>
      </c>
      <c r="D46" s="115" t="str">
        <f>IF(H46=1,"Click here to answer question 7 for Tin","")</f>
        <v/>
      </c>
      <c r="E46" s="88" t="s">
        <v>930</v>
      </c>
      <c r="F46" s="111">
        <f>F26</f>
        <v>1</v>
      </c>
      <c r="G46" s="85">
        <f t="shared" si="5"/>
        <v>0</v>
      </c>
      <c r="H46" s="86">
        <f t="shared" si="6"/>
        <v>0</v>
      </c>
      <c r="I46" s="189" t="str">
        <f ca="1">OFFSET(L!$C$1,MATCH("Checker"&amp;"Comp",L!$A:$A,0)-1,SL,,)</f>
        <v>Complete</v>
      </c>
      <c r="J46" s="22" t="str">
        <f ca="1">OFFSET(L!$C$1,MATCH("Checker"&amp;ADDRESS(ROW(),COLUMN(),4),L!$A:$A,0)-1,SL,,)</f>
        <v>Declare if all applicable Tin smelter information has been provided on Declaration tab cell D63</v>
      </c>
    </row>
    <row r="47" spans="1:10" ht="39">
      <c r="A47" s="107" t="str">
        <f ca="1">Declaration!B64</f>
        <v xml:space="preserve">Gold  </v>
      </c>
      <c r="B47" s="106">
        <f>IF(AND($B$17="Yes",$B$22="Yes"),Declaration!D64,0)</f>
        <v>0</v>
      </c>
      <c r="C47" s="106" t="str">
        <f t="shared" ca="1" si="3"/>
        <v>Complete</v>
      </c>
      <c r="D47" s="115" t="str">
        <f>IF(H47=1,"Click here to answer question 7 for Gold","")</f>
        <v/>
      </c>
      <c r="E47" s="88" t="s">
        <v>930</v>
      </c>
      <c r="F47" s="111">
        <f>F27</f>
        <v>0</v>
      </c>
      <c r="G47" s="85">
        <f t="shared" si="5"/>
        <v>1</v>
      </c>
      <c r="H47" s="86">
        <f t="shared" si="6"/>
        <v>0</v>
      </c>
      <c r="I47" s="189" t="str">
        <f ca="1">OFFSET(L!$C$1,MATCH("Checker"&amp;"Comp",L!$A:$A,0)-1,SL,,)</f>
        <v>Complete</v>
      </c>
      <c r="J47" s="22" t="str">
        <f ca="1">OFFSET(L!$C$1,MATCH("Checker"&amp;ADDRESS(ROW(),COLUMN(),4),L!$A:$A,0)-1,SL,,)</f>
        <v>Declare if all applicable Gold smelter information has been provided on Declaration tab cell D64</v>
      </c>
    </row>
    <row r="48" spans="1:10" ht="39">
      <c r="A48" s="107" t="str">
        <f ca="1">Declaration!B65</f>
        <v xml:space="preserve">Tungsten  </v>
      </c>
      <c r="B48" s="106">
        <f>IF(AND($B$18="Yes",$B$23="Yes"),Declaration!D65,0)</f>
        <v>0</v>
      </c>
      <c r="C48" s="106" t="str">
        <f t="shared" ca="1" si="3"/>
        <v>Complete</v>
      </c>
      <c r="D48" s="115" t="str">
        <f>IF(H48=1,"Click here to answer question 7 for Tungsten","")</f>
        <v/>
      </c>
      <c r="E48" s="88" t="s">
        <v>930</v>
      </c>
      <c r="F48" s="111">
        <f>F28</f>
        <v>0</v>
      </c>
      <c r="G48" s="85">
        <f t="shared" si="5"/>
        <v>1</v>
      </c>
      <c r="H48" s="86">
        <f t="shared" si="6"/>
        <v>0</v>
      </c>
      <c r="I48" s="189" t="str">
        <f ca="1">OFFSET(L!$C$1,MATCH("Checker"&amp;"Comp",L!$A:$A,0)-1,SL,,)</f>
        <v>Complete</v>
      </c>
      <c r="J48" s="22" t="str">
        <f ca="1">OFFSET(L!$C$1,MATCH("Checker"&amp;ADDRESS(ROW(),COLUMN(),4),L!$A:$A,0)-1,SL,,)</f>
        <v>Declare if all applicable Tungsten smelter information has been provided on Declaration tab cell D65</v>
      </c>
    </row>
    <row r="49" spans="1:12" ht="25.5">
      <c r="A49" s="106" t="str">
        <f ca="1">Declaration!B68</f>
        <v>Question</v>
      </c>
      <c r="B49" s="109"/>
      <c r="C49" s="109"/>
      <c r="D49" s="113"/>
      <c r="E49" s="88" t="s">
        <v>514</v>
      </c>
      <c r="F49" s="110"/>
      <c r="G49" s="110"/>
      <c r="H49" s="110"/>
    </row>
    <row r="50" spans="1:12" ht="39">
      <c r="A50" s="106" t="str">
        <f ca="1">Declaration!B69</f>
        <v>A. Have you established a conflict minerals sourcing policy? (*)</v>
      </c>
      <c r="B50" s="106" t="str">
        <f>Declaration!D69</f>
        <v>Yes</v>
      </c>
      <c r="C50" s="106" t="str">
        <f t="shared" ca="1" si="3"/>
        <v>Complete</v>
      </c>
      <c r="D50" s="112" t="str">
        <f>IF(H50=1,"Click here to answer question (A)","")</f>
        <v/>
      </c>
      <c r="E50" s="88" t="s">
        <v>1452</v>
      </c>
      <c r="F50" s="111">
        <f>IF(SUM(F$25:F$28)=0,0,1)</f>
        <v>1</v>
      </c>
      <c r="G50" s="85">
        <f t="shared" si="5"/>
        <v>0</v>
      </c>
      <c r="H50" s="86">
        <f t="shared" si="6"/>
        <v>0</v>
      </c>
      <c r="I50" s="189" t="str">
        <f ca="1">OFFSET(L!$C$1,MATCH("Checker"&amp;"Comp",L!$A:$A,0)-1,SL,,)</f>
        <v>Complete</v>
      </c>
      <c r="J50" s="22" t="str">
        <f ca="1">OFFSET(L!$C$1,MATCH("Checker"&amp;ADDRESS(ROW(),COLUMN(),4),L!$A:$A,0)-1,SL,,)</f>
        <v>Answer if your company has a DRC conflict-free sourcing policy on the Declaration tab cell D69</v>
      </c>
    </row>
    <row r="51" spans="1:12" ht="54.75" customHeight="1">
      <c r="A51" s="106" t="str">
        <f ca="1">Declaration!B71</f>
        <v>B. Is your conflict minerals sourcing policy publicly available on your website? (Note – If yes, the user shall specify the URL in the comment field.) (*)</v>
      </c>
      <c r="B51" s="106" t="str">
        <f>Declaration!D71</f>
        <v>No</v>
      </c>
      <c r="C51" s="106" t="str">
        <f t="shared" ca="1" si="3"/>
        <v>Complete</v>
      </c>
      <c r="D51" s="112" t="str">
        <f>IF(H51=1,"Click here to answer question (B)","")</f>
        <v/>
      </c>
      <c r="E51" s="88" t="s">
        <v>1452</v>
      </c>
      <c r="F51" s="111">
        <f t="shared" ref="F51:F60" si="7">F$50</f>
        <v>1</v>
      </c>
      <c r="G51" s="85">
        <f t="shared" si="5"/>
        <v>0</v>
      </c>
      <c r="H51" s="86">
        <f t="shared" si="6"/>
        <v>0</v>
      </c>
      <c r="I51" s="189" t="str">
        <f ca="1">OFFSET(L!$C$1,MATCH("Checker"&amp;"Comp",L!$A:$A,0)-1,SL,,)</f>
        <v>Complete</v>
      </c>
      <c r="J51" s="22" t="str">
        <f ca="1">OFFSET(L!$C$1,MATCH("Checker"&amp;ADDRESS(ROW(),COLUMN(),4),L!$A:$A,0)-1,SL,,)</f>
        <v>Answer if your company has made your DRC conflict-free sourcing policy publically available on your website on the Declaration tab cell D71</v>
      </c>
    </row>
    <row r="52" spans="1:12" ht="38.450000000000003" customHeight="1">
      <c r="A52" s="106" t="s">
        <v>6</v>
      </c>
      <c r="B52" s="106">
        <f>Declaration!G71</f>
        <v>0</v>
      </c>
      <c r="C52" s="106" t="str">
        <f ca="1">IF(H52=1,J52,I52)</f>
        <v>Complete</v>
      </c>
      <c r="D52" s="112" t="str">
        <f>IF(H52=1,"Click here to specify URL for question (B)","")</f>
        <v/>
      </c>
      <c r="E52" s="88"/>
      <c r="F52" s="111">
        <f>IF(AND(F51=1,B51="Yes"),1,0)</f>
        <v>0</v>
      </c>
      <c r="G52" s="85">
        <f>IF(LEN(B52)&gt;1,0,1)</f>
        <v>1</v>
      </c>
      <c r="H52" s="86">
        <f t="shared" si="6"/>
        <v>0</v>
      </c>
      <c r="I52" s="189" t="str">
        <f ca="1">OFFSET(L!$C$1,MATCH("Checker"&amp;"Comp",L!$A:$A,0)-1,SL,,)</f>
        <v>Complete</v>
      </c>
      <c r="J52" s="175" t="str">
        <f ca="1">OFFSET(L!$C$1,MATCH("Checker"&amp;ADDRESS(ROW(),COLUMN(),4),L!$A:$A,0)-1,SL,,)</f>
        <v>Enter the URL in Declaration worksheet cell G71 if you answer "Yes" for question B. The format of the URL should be "www.companyname.com"</v>
      </c>
    </row>
    <row r="53" spans="1:12" ht="39">
      <c r="A53" s="106" t="str">
        <f ca="1">Declaration!B73</f>
        <v>C. Do you require your direct suppliers to be DRC conflict-free? (*)</v>
      </c>
      <c r="B53" s="106" t="str">
        <f>Declaration!D73</f>
        <v>Yes</v>
      </c>
      <c r="C53" s="106" t="str">
        <f t="shared" ca="1" si="3"/>
        <v>Complete</v>
      </c>
      <c r="D53" s="112" t="str">
        <f>IF(H53=1,"Click here to answer question (C)","")</f>
        <v/>
      </c>
      <c r="E53" s="88" t="s">
        <v>1452</v>
      </c>
      <c r="F53" s="111">
        <f t="shared" si="7"/>
        <v>1</v>
      </c>
      <c r="G53" s="85">
        <f t="shared" si="5"/>
        <v>0</v>
      </c>
      <c r="H53" s="86">
        <f t="shared" si="6"/>
        <v>0</v>
      </c>
      <c r="I53" s="189" t="str">
        <f ca="1">OFFSET(L!$C$1,MATCH("Checker"&amp;"Comp",L!$A:$A,0)-1,SL,,)</f>
        <v>Complete</v>
      </c>
      <c r="J53" s="22" t="str">
        <f ca="1">OFFSET(L!$C$1,MATCH("Checker"&amp;ADDRESS(ROW(),COLUMN(),4),L!$A:$A,0)-1,SL,,)</f>
        <v>Answer if you require your direct suppliers to be DRC conflict-free on the Declaration tab cell D73</v>
      </c>
    </row>
    <row r="54" spans="1:12" ht="51">
      <c r="A54" s="106" t="str">
        <f ca="1">Declaration!B75</f>
        <v>D. Do you require your direct suppliers to source the 3TG from smelters whose due diligence practices have been validated by an independent third party audit program? (*)</v>
      </c>
      <c r="B54" s="106" t="str">
        <f>Declaration!D75</f>
        <v>No</v>
      </c>
      <c r="C54" s="106" t="str">
        <f ca="1">IF(H54=1,J54,I54)</f>
        <v>Complete</v>
      </c>
      <c r="D54" s="112" t="str">
        <f>IF(H54=1,"Click here to answer question (D)","")</f>
        <v/>
      </c>
      <c r="E54" s="88" t="s">
        <v>1452</v>
      </c>
      <c r="F54" s="111">
        <f t="shared" si="7"/>
        <v>1</v>
      </c>
      <c r="G54" s="85">
        <f t="shared" si="5"/>
        <v>0</v>
      </c>
      <c r="H54" s="86">
        <f t="shared" si="6"/>
        <v>0</v>
      </c>
      <c r="I54" s="189" t="str">
        <f ca="1">OFFSET(L!$C$1,MATCH("Checker"&amp;"Comp",L!$A:$A,0)-1,SL,,)</f>
        <v>Complete</v>
      </c>
      <c r="J54" s="22" t="str">
        <f ca="1">OFFSET(L!$C$1,MATCH("Checker"&amp;ADDRESS(ROW(),COLUMN(),4),L!$A:$A,0)-1,SL,,)</f>
        <v>Answer if you require your direct suppliers to source from smelters validated as DRC conflict-free using the Responsible Minerals Assurance Process conformant smelter list on Declaration tab cell D75</v>
      </c>
    </row>
    <row r="55" spans="1:12" ht="39">
      <c r="A55" s="106" t="str">
        <f ca="1">Declaration!B77</f>
        <v>E. Have you implemented due diligence measures for conflict-free sourcing? (*)</v>
      </c>
      <c r="B55" s="106" t="str">
        <f>Declaration!D77</f>
        <v>No</v>
      </c>
      <c r="C55" s="106" t="str">
        <f t="shared" ca="1" si="3"/>
        <v>Complete</v>
      </c>
      <c r="D55" s="112" t="str">
        <f>IF(H55=1,"Click here to answer question (E)","")</f>
        <v/>
      </c>
      <c r="E55" s="88" t="s">
        <v>1452</v>
      </c>
      <c r="F55" s="111">
        <f t="shared" si="7"/>
        <v>1</v>
      </c>
      <c r="G55" s="85">
        <f t="shared" si="5"/>
        <v>0</v>
      </c>
      <c r="H55" s="86">
        <f t="shared" si="6"/>
        <v>0</v>
      </c>
      <c r="I55" s="189" t="str">
        <f ca="1">OFFSET(L!$C$1,MATCH("Checker"&amp;"Comp",L!$A:$A,0)-1,SL,,)</f>
        <v>Complete</v>
      </c>
      <c r="J55" s="22" t="str">
        <f ca="1">OFFSET(L!$C$1,MATCH("Checker"&amp;ADDRESS(ROW(),COLUMN(),4),L!$A:$A,0)-1,SL,,)</f>
        <v>Answer if you have implemented conflict-free minerals sourcing due diligence measures on Declaration tab cell D77</v>
      </c>
    </row>
    <row r="56" spans="1:12" ht="39">
      <c r="A56" s="106" t="str">
        <f ca="1">Declaration!B79</f>
        <v>F. Does your company conduct Conflict Minerals survey(s) of your relevant supplier(s)? (*)</v>
      </c>
      <c r="B56" s="106" t="str">
        <f>Declaration!D79</f>
        <v>Yes, in conformance with IPC1755 (e.g., CMRT)</v>
      </c>
      <c r="C56" s="106" t="str">
        <f t="shared" ca="1" si="3"/>
        <v>Complete</v>
      </c>
      <c r="D56" s="112" t="str">
        <f>IF(H56=1,"Click here to answer question (F)","")</f>
        <v/>
      </c>
      <c r="E56" s="88" t="s">
        <v>1452</v>
      </c>
      <c r="F56" s="111">
        <f t="shared" si="7"/>
        <v>1</v>
      </c>
      <c r="G56" s="85">
        <f t="shared" si="5"/>
        <v>0</v>
      </c>
      <c r="H56" s="86">
        <f t="shared" si="6"/>
        <v>0</v>
      </c>
      <c r="I56" s="189" t="str">
        <f ca="1">OFFSET(L!$C$1,MATCH("Checker"&amp;"Comp",L!$A:$A,0)-1,SL,,)</f>
        <v>Complete</v>
      </c>
      <c r="J56" s="22" t="str">
        <f ca="1">OFFSET(L!$C$1,MATCH("Checker"&amp;ADDRESS(ROW(),COLUMN(),4),L!$A:$A,0)-1,SL,,)</f>
        <v>Answer if you request your suppliers to fill out this Conflict Minerals Reporting Template on Declaration tab cell D79</v>
      </c>
    </row>
    <row r="57" spans="1:12" ht="15" hidden="1">
      <c r="A57" s="106"/>
      <c r="B57" s="106"/>
      <c r="C57" s="106"/>
      <c r="D57" s="112"/>
      <c r="E57" s="88"/>
      <c r="F57" s="111"/>
      <c r="G57" s="85"/>
      <c r="H57" s="86"/>
      <c r="I57" s="189"/>
    </row>
    <row r="58" spans="1:12" ht="39">
      <c r="A58" s="106" t="str">
        <f ca="1">Declaration!B81</f>
        <v>G. Do you review due diligence information received from your suppliers against your company’s expectations? (*)</v>
      </c>
      <c r="B58" s="106" t="str">
        <f>Declaration!D81</f>
        <v>Yes</v>
      </c>
      <c r="C58" s="106" t="str">
        <f t="shared" ca="1" si="3"/>
        <v>Complete</v>
      </c>
      <c r="D58" s="112" t="str">
        <f>IF(H58=1,"Click here to answer question (G)","")</f>
        <v/>
      </c>
      <c r="E58" s="88" t="s">
        <v>1452</v>
      </c>
      <c r="F58" s="111">
        <f t="shared" si="7"/>
        <v>1</v>
      </c>
      <c r="G58" s="85">
        <f t="shared" si="5"/>
        <v>0</v>
      </c>
      <c r="H58" s="86">
        <f t="shared" si="6"/>
        <v>0</v>
      </c>
      <c r="I58" s="189" t="str">
        <f ca="1">OFFSET(L!$C$1,MATCH("Checker"&amp;"Comp",L!$A:$A,0)-1,SL,,)</f>
        <v>Complete</v>
      </c>
      <c r="J58" s="22" t="str">
        <f ca="1">OFFSET(L!$C$1,MATCH("Checker"&amp;ADDRESS(ROW(),COLUMN(),4),L!$A:$A,0)-1,SL,,)</f>
        <v>Answer if you verify responses from your suppliers against your company's expectations on Declaration tab cell D83</v>
      </c>
    </row>
    <row r="59" spans="1:12" ht="39">
      <c r="A59" s="106" t="str">
        <f ca="1">Declaration!B83</f>
        <v>H. Does your review process include corrective action management? (*)</v>
      </c>
      <c r="B59" s="106" t="str">
        <f>Declaration!D83</f>
        <v>No</v>
      </c>
      <c r="C59" s="106" t="str">
        <f t="shared" ca="1" si="3"/>
        <v>Complete</v>
      </c>
      <c r="D59" s="112" t="str">
        <f>IF(H59=1,"Click here to answer question (H)","")</f>
        <v/>
      </c>
      <c r="E59" s="88" t="s">
        <v>1452</v>
      </c>
      <c r="F59" s="111">
        <f t="shared" si="7"/>
        <v>1</v>
      </c>
      <c r="G59" s="85">
        <f t="shared" si="5"/>
        <v>0</v>
      </c>
      <c r="H59" s="86">
        <f t="shared" si="6"/>
        <v>0</v>
      </c>
      <c r="I59" s="189" t="str">
        <f ca="1">OFFSET(L!$C$1,MATCH("Checker"&amp;"Comp",L!$A:$A,0)-1,SL,,)</f>
        <v>Complete</v>
      </c>
      <c r="J59" s="22" t="str">
        <f ca="1">OFFSET(L!$C$1,MATCH("Checker"&amp;ADDRESS(ROW(),COLUMN(),4),L!$A:$A,0)-1,SL,,)</f>
        <v>Answer if your verification process includes corrective action management on Declaration tab cell D85</v>
      </c>
    </row>
    <row r="60" spans="1:12" ht="39">
      <c r="A60" s="106" t="str">
        <f ca="1">Declaration!B85</f>
        <v>I. Is your company required to file an annual conflict minerals disclosure with the SEC? (*)</v>
      </c>
      <c r="B60" s="106" t="str">
        <f>Declaration!D85</f>
        <v>No</v>
      </c>
      <c r="C60" s="106" t="str">
        <f t="shared" ca="1" si="3"/>
        <v>Complete</v>
      </c>
      <c r="D60" s="112" t="str">
        <f>IF(H60=1,"Click here to answer question (I)","")</f>
        <v/>
      </c>
      <c r="E60" s="88" t="s">
        <v>1452</v>
      </c>
      <c r="F60" s="111">
        <f t="shared" si="7"/>
        <v>1</v>
      </c>
      <c r="G60" s="85">
        <f t="shared" si="5"/>
        <v>0</v>
      </c>
      <c r="H60" s="86">
        <f t="shared" si="6"/>
        <v>0</v>
      </c>
      <c r="I60" s="189" t="str">
        <f ca="1">OFFSET(L!$C$1,MATCH("Checker"&amp;"Comp",L!$A:$A,0)-1,SL,,)</f>
        <v>Complete</v>
      </c>
      <c r="J60" s="22" t="str">
        <f ca="1">OFFSET(L!$C$1,MATCH("Checker"&amp;ADDRESS(ROW(),COLUMN(),4),L!$A:$A,0)-1,SL,,)</f>
        <v>Answer if you are subject to the SEC Disclosure requirement on Declaration tab cell D87</v>
      </c>
    </row>
    <row r="61" spans="1:12" ht="39">
      <c r="A61" s="107" t="s">
        <v>1400</v>
      </c>
      <c r="B61" s="106" t="str">
        <f>IF(G61=1,"No products or item numbers listed","One or more product / item numbers have been provided")</f>
        <v>No products or item numbers listed</v>
      </c>
      <c r="C61" s="106" t="str">
        <f t="shared" ca="1" si="3"/>
        <v>Complete</v>
      </c>
      <c r="D61" s="112" t="str">
        <f>IF(H61=1,"Click here to enter detail on Product List tab","")</f>
        <v/>
      </c>
      <c r="E61" s="88" t="s">
        <v>1452</v>
      </c>
      <c r="F61" s="111">
        <f>IF(B5=Declaration!Q9,1,0)</f>
        <v>0</v>
      </c>
      <c r="G61" s="85">
        <f>IF('Product List'!B6="",1,0)</f>
        <v>1</v>
      </c>
      <c r="H61" s="86">
        <f t="shared" si="6"/>
        <v>0</v>
      </c>
      <c r="I61" s="189" t="str">
        <f ca="1">OFFSET(L!$C$1,MATCH("Checker"&amp;"Comp",L!$A:$A,0)-1,SL,,)</f>
        <v>Complete</v>
      </c>
      <c r="J61" s="22" t="str">
        <f ca="1">OFFSET(L!$C$1,MATCH("Checker"&amp;ADDRESS(ROW(),COLUMN(),4),L!$A:$A,0)-1,SL,,)</f>
        <v>If applicable, provide 1 or more Products or Item Numbers this declaration applies to. From Declaration tab select hyperlink in cell 6H1 to enter Product List tab</v>
      </c>
    </row>
    <row r="62" spans="1:12" ht="39">
      <c r="A62" s="106" t="s">
        <v>2169</v>
      </c>
      <c r="B62" s="106"/>
      <c r="C62" s="106" t="str">
        <f>IF(K62=1,L62,IF(B15="No","Not Required",IF(G62=0,I62,J62)))</f>
        <v>Not Required</v>
      </c>
      <c r="D62" s="112" t="str">
        <f>IF(H62=0,"","Click here to provide smelter information")</f>
        <v/>
      </c>
      <c r="E62" s="88" t="s">
        <v>1452</v>
      </c>
      <c r="F62" s="111">
        <f>F25</f>
        <v>0</v>
      </c>
      <c r="G62" s="85">
        <f>IF(AND(COUNTIF(SmelterIdetifiedForMetal,"Tantalum")&gt;0,COUNTIF('Smelter List'!AB$5:AB$2493,"Tantalum?*")&gt;0),0,1)</f>
        <v>1</v>
      </c>
      <c r="H62" s="86">
        <f t="shared" si="6"/>
        <v>0</v>
      </c>
      <c r="I62" s="189" t="str">
        <f ca="1">OFFSET(L!$C$1,MATCH("Checker"&amp;"Comp",L!$A:$A,0)-1,SL,,)</f>
        <v>Complete</v>
      </c>
      <c r="J62" s="22" t="str">
        <f ca="1">OFFSET(L!$C$1,MATCH("Checker"&amp;ADDRESS(ROW(),COLUMN(),4),L!$A:$A,0)-1,SL,,)</f>
        <v>Provide list of tantalum smelters contributing material to supply chain on Smelter List tab</v>
      </c>
      <c r="K62" s="196">
        <f>IF(H15+H20&gt;0,1,0)</f>
        <v>0</v>
      </c>
      <c r="L62" s="22" t="str">
        <f ca="1">OFFSET(L!$C$1,MATCH("Checker"&amp;ADDRESS(ROW(),COLUMN(),4),L!$A:$A,0)-1,SL,,)</f>
        <v>Please answer Question 1 / Question 2 on Declaration tab</v>
      </c>
    </row>
    <row r="63" spans="1:12" ht="39">
      <c r="A63" s="106" t="s">
        <v>2170</v>
      </c>
      <c r="B63" s="106"/>
      <c r="C63" s="106" t="str">
        <f ca="1">IF(K63=1,L63,IF(B16="No","Not Required",IF(G63=0,I63,J63)))</f>
        <v>Complete</v>
      </c>
      <c r="D63" s="112" t="str">
        <f>IF(H63=0,"","Click here to provide smelter information")</f>
        <v/>
      </c>
      <c r="E63" s="88" t="s">
        <v>930</v>
      </c>
      <c r="F63" s="111">
        <f>F26</f>
        <v>1</v>
      </c>
      <c r="G63" s="85">
        <f>IF(AND(COUNTIF(SmelterIdetifiedForMetal,"Tin")&gt;0,COUNTIF('Smelter List'!AB$5:AB$2493,"Tin?*")&gt;0),0,1)</f>
        <v>0</v>
      </c>
      <c r="H63" s="86">
        <f t="shared" si="6"/>
        <v>0</v>
      </c>
      <c r="I63" s="189" t="str">
        <f ca="1">OFFSET(L!$C$1,MATCH("Checker"&amp;"Comp",L!$A:$A,0)-1,SL,,)</f>
        <v>Complete</v>
      </c>
      <c r="J63" s="22" t="str">
        <f ca="1">OFFSET(L!$C$1,MATCH("Checker"&amp;ADDRESS(ROW(),COLUMN(),4),L!$A:$A,0)-1,SL,,)</f>
        <v>Provide list of tin smelters contributing material to supply chain on Smelter List tab</v>
      </c>
      <c r="K63" s="196">
        <f>IF(H16+H21&gt;0,1,0)</f>
        <v>0</v>
      </c>
      <c r="L63" s="22" t="str">
        <f ca="1">OFFSET(L!$C$1,MATCH("Checker"&amp;ADDRESS(ROW(),COLUMN(),4),L!$A:$A,0)-1,SL,,)</f>
        <v>Please answer Question 1 / Question 2 on Declaration tab</v>
      </c>
    </row>
    <row r="64" spans="1:12" ht="39">
      <c r="A64" s="106" t="s">
        <v>2171</v>
      </c>
      <c r="B64" s="106"/>
      <c r="C64" s="106" t="str">
        <f>IF(K64=1,L64,IF(B17="No","Not Required",IF(G64=0,I64,J64)))</f>
        <v>Not Required</v>
      </c>
      <c r="D64" s="112" t="str">
        <f>IF(H64=0,"","Click here to provide smelter information")</f>
        <v/>
      </c>
      <c r="E64" s="88" t="s">
        <v>930</v>
      </c>
      <c r="F64" s="111">
        <f>F27</f>
        <v>0</v>
      </c>
      <c r="G64" s="85">
        <f>IF(AND(COUNTIF(SmelterIdetifiedForMetal,"Gold")&gt;0,COUNTIF('Smelter List'!AB$5:AB$2493,"Gold?*")&gt;0),0,1)</f>
        <v>1</v>
      </c>
      <c r="H64" s="86">
        <f t="shared" si="6"/>
        <v>0</v>
      </c>
      <c r="I64" s="189" t="str">
        <f ca="1">OFFSET(L!$C$1,MATCH("Checker"&amp;"Comp",L!$A:$A,0)-1,SL,,)</f>
        <v>Complete</v>
      </c>
      <c r="J64" s="22" t="str">
        <f ca="1">OFFSET(L!$C$1,MATCH("Checker"&amp;ADDRESS(ROW(),COLUMN(),4),L!$A:$A,0)-1,SL,,)</f>
        <v>Provide list of gold smelters contributing material to supply chain on Smelter List tab</v>
      </c>
      <c r="K64" s="196">
        <f>IF(H17+H22&gt;0,1,0)</f>
        <v>0</v>
      </c>
      <c r="L64" s="22" t="str">
        <f ca="1">OFFSET(L!$C$1,MATCH("Checker"&amp;ADDRESS(ROW(),COLUMN(),4),L!$A:$A,0)-1,SL,,)</f>
        <v>Please answer Question 1 / Question 2 on Declaration tab</v>
      </c>
    </row>
    <row r="65" spans="1:12" ht="39">
      <c r="A65" s="106" t="s">
        <v>2172</v>
      </c>
      <c r="B65" s="106"/>
      <c r="C65" s="106" t="str">
        <f>IF(K65=1,L65,IF(B18="No","Not Required",IF(G65=0,I65,J65)))</f>
        <v>Not Required</v>
      </c>
      <c r="D65" s="112" t="str">
        <f>IF(H65=0,"","Click here to provide smelter information")</f>
        <v/>
      </c>
      <c r="E65" s="88" t="s">
        <v>930</v>
      </c>
      <c r="F65" s="111">
        <f>F28</f>
        <v>0</v>
      </c>
      <c r="G65" s="85">
        <f>IF(AND(COUNTIF(SmelterIdetifiedForMetal,"Tungsten")&gt;0,COUNTIF('Smelter List'!AB$5:AB$2493,"Tungsten?*")&gt;0),0,1)</f>
        <v>1</v>
      </c>
      <c r="H65" s="86">
        <f t="shared" si="6"/>
        <v>0</v>
      </c>
      <c r="I65" s="189" t="str">
        <f ca="1">OFFSET(L!$C$1,MATCH("Checker"&amp;"Comp",L!$A:$A,0)-1,SL,,)</f>
        <v>Complete</v>
      </c>
      <c r="J65" s="22" t="str">
        <f ca="1">OFFSET(L!$C$1,MATCH("Checker"&amp;ADDRESS(ROW(),COLUMN(),4),L!$A:$A,0)-1,SL,,)</f>
        <v>Provide list of tungsten smelters contributing material to supply chain on Smelter List tab</v>
      </c>
      <c r="K65" s="196">
        <f>IF(H18+H23&gt;0,1,0)</f>
        <v>0</v>
      </c>
      <c r="L65" s="22" t="str">
        <f ca="1">OFFSET(L!$C$1,MATCH("Checker"&amp;ADDRESS(ROW(),COLUMN(),4),L!$A:$A,0)-1,SL,,)</f>
        <v>Please answer Question 1 / Question 2 on Declaration tab</v>
      </c>
    </row>
    <row r="66" spans="1:12" ht="25.5">
      <c r="A66" s="210" t="s">
        <v>3046</v>
      </c>
      <c r="B66" s="106"/>
      <c r="C66" s="210" t="str">
        <f>IF(F66=0,J66,IF(G66=0,I66,L66))</f>
        <v>N/A</v>
      </c>
      <c r="D66" s="112"/>
      <c r="E66" s="88"/>
      <c r="F66" s="111">
        <f>IF(COUNTIF('Smelter List'!C5:C2493,"Smelter not listed")=0,0,1)</f>
        <v>0</v>
      </c>
      <c r="G66" s="85">
        <f ca="1">IF(OR(SUMPRODUCT(('Smelter List'!C5:C2493="Smelter not listed")*('Smelter List'!D5:D2493=""))&gt;0,SUMPRODUCT(('Smelter List'!C5:C2493="Smelter not listed")*('Smelter List'!E5:E2493=""))&gt;0),1,0)</f>
        <v>0</v>
      </c>
      <c r="H66" s="86">
        <f ca="1">F66*G66</f>
        <v>0</v>
      </c>
      <c r="I66" s="189" t="str">
        <f ca="1">OFFSET(L!$C$1,MATCH("Checker"&amp;"Comp",L!$A:$A,0)-1,SL,,)</f>
        <v>Complete</v>
      </c>
      <c r="J66" s="22" t="s">
        <v>3047</v>
      </c>
      <c r="K66" s="196"/>
      <c r="L66" s="22" t="s">
        <v>3048</v>
      </c>
    </row>
    <row r="67" spans="1:12">
      <c r="H67" s="22">
        <f ca="1">SUM(H4:H66)</f>
        <v>0</v>
      </c>
    </row>
    <row r="68" spans="1:12">
      <c r="A68" s="24"/>
    </row>
    <row r="69" spans="1:12">
      <c r="A69" s="24"/>
    </row>
    <row r="70" spans="1:12">
      <c r="A70" s="24"/>
    </row>
  </sheetData>
  <sheetProtection password="E985" sheet="1" objects="1" scenarios="1" formatColumns="0" formatRows="0"/>
  <customSheetViews>
    <customSheetView guid="{51531B83-BDD7-4890-A744-04812A317369}" scale="70" showGridLines="0" zeroValu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phoneticPr fontId="28"/>
  <conditionalFormatting sqref="B62">
    <cfRule type="expression" dxfId="23" priority="337" stopIfTrue="1">
      <formula>IF(F62=0,TRUE)</formula>
    </cfRule>
  </conditionalFormatting>
  <conditionalFormatting sqref="A5:A13">
    <cfRule type="expression" dxfId="22" priority="45" stopIfTrue="1">
      <formula>$F5=0</formula>
    </cfRule>
    <cfRule type="expression" dxfId="21" priority="46" stopIfTrue="1">
      <formula>AND($F5=1,$G5=0)</formula>
    </cfRule>
    <cfRule type="expression" dxfId="20" priority="47" stopIfTrue="1">
      <formula>AND($F5&lt;&gt;0,$G5&lt;&gt;0)</formula>
    </cfRule>
  </conditionalFormatting>
  <conditionalFormatting sqref="B61">
    <cfRule type="expression" dxfId="19" priority="43" stopIfTrue="1">
      <formula>$F61=0</formula>
    </cfRule>
  </conditionalFormatting>
  <conditionalFormatting sqref="D52">
    <cfRule type="expression" dxfId="18" priority="354" stopIfTrue="1">
      <formula>$H$52=0</formula>
    </cfRule>
  </conditionalFormatting>
  <conditionalFormatting sqref="B63">
    <cfRule type="expression" dxfId="17" priority="35" stopIfTrue="1">
      <formula>IF(F63=0,TRUE)</formula>
    </cfRule>
  </conditionalFormatting>
  <conditionalFormatting sqref="B64">
    <cfRule type="expression" dxfId="16" priority="31" stopIfTrue="1">
      <formula>IF(F64=0,TRUE)</formula>
    </cfRule>
  </conditionalFormatting>
  <conditionalFormatting sqref="B65:B66">
    <cfRule type="expression" dxfId="15" priority="27" stopIfTrue="1">
      <formula>IF(F65=0,TRUE)</formula>
    </cfRule>
  </conditionalFormatting>
  <conditionalFormatting sqref="C66">
    <cfRule type="expression" dxfId="14" priority="9" stopIfTrue="1">
      <formula>C66="Not Required"</formula>
    </cfRule>
    <cfRule type="expression" dxfId="13" priority="17" stopIfTrue="1">
      <formula>OR(C66="Complete",C66="填写", C66="記入",C66="완료",C66="Complétez",C66="Concluído",C66="Vollständig",C66="Completare",C66="Doldurun")</formula>
    </cfRule>
  </conditionalFormatting>
  <conditionalFormatting sqref="A66">
    <cfRule type="expression" dxfId="12" priority="10" stopIfTrue="1">
      <formula>C66="Not Required"</formula>
    </cfRule>
    <cfRule type="expression" dxfId="11" priority="18" stopIfTrue="1">
      <formula>OR(C66="Complete",C66="填写", C66="記入",C66="완료",C66="Complétez",C66="Concluído",C66="Vollständig",C66="Completare",C66="Doldurun")</formula>
    </cfRule>
  </conditionalFormatting>
  <conditionalFormatting sqref="A4 A15:A18 A50:A61 C15:C18 A20:A23 C25:C28 A35:A38 A40:A43 C50:C61 C20:C23 A30:A33 C35:C38 C40:C43 A25:A28 C30:C33 C45:C48 A45:A48 C4:C13">
    <cfRule type="expression" dxfId="10" priority="343" stopIfTrue="1">
      <formula>$F4=0</formula>
    </cfRule>
    <cfRule type="expression" dxfId="9" priority="344" stopIfTrue="1">
      <formula>$H4=0</formula>
    </cfRule>
    <cfRule type="expression" dxfId="8" priority="345" stopIfTrue="1">
      <formula>$H4=1</formula>
    </cfRule>
  </conditionalFormatting>
  <conditionalFormatting sqref="C66 A66">
    <cfRule type="expression" dxfId="7" priority="7" stopIfTrue="1">
      <formula>IF(AND($F$66=1,$G$66=1),TRUE,FALSE)</formula>
    </cfRule>
  </conditionalFormatting>
  <conditionalFormatting sqref="A62:A65">
    <cfRule type="expression" dxfId="6" priority="4" stopIfTrue="1">
      <formula>$F62=0</formula>
    </cfRule>
    <cfRule type="expression" dxfId="5" priority="5" stopIfTrue="1">
      <formula>$H62=0</formula>
    </cfRule>
    <cfRule type="expression" dxfId="4" priority="6" stopIfTrue="1">
      <formula>$H62=1</formula>
    </cfRule>
  </conditionalFormatting>
  <conditionalFormatting sqref="C62:C65">
    <cfRule type="expression" dxfId="3" priority="1" stopIfTrue="1">
      <formula>$F62=0</formula>
    </cfRule>
    <cfRule type="expression" dxfId="2" priority="2" stopIfTrue="1">
      <formula>$H62=0</formula>
    </cfRule>
    <cfRule type="expression" dxfId="1" priority="3" stopIfTrue="1">
      <formula>$H62=1</formula>
    </cfRule>
  </conditionalFormatting>
  <hyperlinks>
    <hyperlink ref="A2" location="Declaration!A1" display="Click here to return to Declaration tab"/>
    <hyperlink ref="C2" location="'Product List'!A1" display="'Product List'!A1"/>
    <hyperlink ref="D4" location="Declaration!B8" display="Declaration!B8"/>
    <hyperlink ref="D5" location="Declaration!B9" display="Declaration!B9"/>
    <hyperlink ref="D10" location="Declaration!B18" display="Declaration!B18"/>
    <hyperlink ref="D11" location="Declaration!B20" display="Declaration!B20"/>
    <hyperlink ref="D13" location="Declaration!B22" display="Declaration!B22"/>
    <hyperlink ref="D15" location="Declaration!B26" display="Declaration!B26"/>
    <hyperlink ref="D16" location="Declaration!B27" display="Declaration!B27"/>
    <hyperlink ref="D17" location="Declaration!B28" display="Declaration!B28"/>
    <hyperlink ref="D18" location="Declaration!B29" display="Declaration!B29"/>
    <hyperlink ref="D20" location="Declaration!B32" display="Declaration!B32"/>
    <hyperlink ref="D21" location="Declaration!B33" display="Declaration!B33"/>
    <hyperlink ref="D22" location="Declaration!B34" display="Declaration!B34"/>
    <hyperlink ref="D23" location="Declaration!B35" display="Declaration!B35"/>
    <hyperlink ref="D25" location="Declaration!B38" display="Declaration!B38"/>
    <hyperlink ref="D26" location="Declaration!B39" display="Declaration!B39"/>
    <hyperlink ref="D27" location="Declaration!B40" display="Declaration!B40"/>
    <hyperlink ref="D28" location="Declaration!B41" display="Declaration!B41"/>
    <hyperlink ref="D35" location="Declaration!B50" display="Declaration!B50"/>
    <hyperlink ref="D36" location="Declaration!B51" display="Declaration!B51"/>
    <hyperlink ref="D37" location="Declaration!B52" display="Declaration!B52"/>
    <hyperlink ref="D38" location="Declaration!B53" display="Declaration!B53"/>
    <hyperlink ref="D40" location="Declaration!B56" display="Declaration!B56"/>
    <hyperlink ref="D41" location="Declaration!B57" display="Declaration!B57"/>
    <hyperlink ref="D42" location="Declaration!B58" display="Declaration!B58"/>
    <hyperlink ref="D43" location="Declaration!B59" display="Declaration!B59"/>
    <hyperlink ref="D45" location="Declaration!B62" display="Declaration!B62"/>
    <hyperlink ref="D46" location="Declaration!B63" display="Declaration!B63"/>
    <hyperlink ref="D47" location="Declaration!B64" display="Declaration!B64"/>
    <hyperlink ref="D48" location="Declaration!B65" display="Declaration!B65"/>
    <hyperlink ref="D50" location="Declaration!B69" display="Declaration!B69"/>
    <hyperlink ref="D51" location="Declaration!B71" display="Declaration!B71"/>
    <hyperlink ref="D53" location="Declaration!B73" display="Declaration!B73"/>
    <hyperlink ref="D54" location="Declaration!B75" display="Declaration!B75"/>
    <hyperlink ref="D55" location="Declaration!B77" display="Declaration!B77"/>
    <hyperlink ref="D56" location="Declaration!B79" display="Declaration!B79"/>
    <hyperlink ref="D59" location="Declaration!B83" display="Declaration!B83"/>
    <hyperlink ref="D60" location="Declaration!B85" display="Declaration!B85"/>
    <hyperlink ref="D6" location="Declaration!B10" display="Declaration!B10"/>
    <hyperlink ref="B2" location="'Smelter List'!A1" display="'Smelter List'!A1"/>
    <hyperlink ref="D61" location="'Product List'!A1" display="'Product List'!A1"/>
    <hyperlink ref="D62" location="'Smelter List'!A1" display="'Smelter List'!A1"/>
    <hyperlink ref="D30" location="Declaration!B44" display="Declaration!B44"/>
    <hyperlink ref="D31" location="Declaration!B45" display="Declaration!B45"/>
    <hyperlink ref="D32" location="Declaration!B46" display="Declaration!B46"/>
    <hyperlink ref="D33" location="Declaration!B47" display="Declaration!B47"/>
    <hyperlink ref="D12" location="Declaration!B21" display="Declaration!B21"/>
    <hyperlink ref="D7:D9" location="Declaration!B8" display="Declaration!B8"/>
    <hyperlink ref="D7" location="Declaration!B15" display="Declaration!B15"/>
    <hyperlink ref="D8" location="Declaration!B16" display="Declaration!B16"/>
    <hyperlink ref="D9" location="Declaration!B17" display="Declaration!B17"/>
    <hyperlink ref="D52" location="Declaration!G71" display="Declaration!G71"/>
    <hyperlink ref="D63" location="'Smelter List'!A1" display="'Smelter List'!A1"/>
    <hyperlink ref="D64" location="'Smelter List'!A1" display="'Smelter List'!A1"/>
    <hyperlink ref="D65" location="'Smelter List'!A1" display="'Smelter List'!A1"/>
    <hyperlink ref="D58" location="Declaration!B81" display="Declaration!B81"/>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F1002"/>
  <sheetViews>
    <sheetView showGridLines="0" zoomScale="70" zoomScaleNormal="70" zoomScalePageLayoutView="70" workbookViewId="0">
      <pane xSplit="2" ySplit="5" topLeftCell="C6" activePane="bottomRight" state="frozen"/>
      <selection pane="topRight" activeCell="C1" sqref="C1"/>
      <selection pane="bottomLeft" activeCell="A6" sqref="A6"/>
      <selection pane="bottomRight" activeCell="B6" sqref="B6"/>
    </sheetView>
  </sheetViews>
  <sheetFormatPr defaultColWidth="8.875" defaultRowHeight="12.75"/>
  <cols>
    <col min="1" max="1" width="3.125" style="121" customWidth="1"/>
    <col min="2" max="2" width="39.875" style="122" customWidth="1"/>
    <col min="3" max="3" width="39.875" style="121" customWidth="1"/>
    <col min="4" max="4" width="58.875" style="121" customWidth="1"/>
    <col min="5" max="5" width="1.625" style="121" customWidth="1"/>
    <col min="6" max="6" width="9" customWidth="1"/>
    <col min="7" max="16384" width="8.875" style="26"/>
  </cols>
  <sheetData>
    <row r="1" spans="1:6" ht="35.1" customHeight="1" thickTop="1">
      <c r="A1" s="440" t="str">
        <f ca="1">OFFSET(L!$C$1,MATCH("Product List"&amp;ADDRESS(ROW(),COLUMN(),4),L!$A:$A,0)-1,SL,,)</f>
        <v>Completion required only if reporting level "Product (or List of Products)" selected on the 'Declaration' worksheet.</v>
      </c>
      <c r="B1" s="441"/>
      <c r="C1" s="441"/>
      <c r="D1" s="441"/>
      <c r="E1" s="150"/>
    </row>
    <row r="2" spans="1:6">
      <c r="A2" s="29"/>
      <c r="B2" s="152"/>
      <c r="C2" s="152"/>
      <c r="D2"/>
      <c r="E2" s="30"/>
    </row>
    <row r="3" spans="1:6">
      <c r="A3" s="29"/>
      <c r="B3" s="152"/>
      <c r="C3" s="152"/>
      <c r="D3" s="152"/>
      <c r="E3" s="30"/>
    </row>
    <row r="4" spans="1:6" ht="15.75" customHeight="1">
      <c r="A4" s="29"/>
      <c r="B4" s="439" t="s">
        <v>1026</v>
      </c>
      <c r="C4" s="439"/>
      <c r="D4" s="439"/>
      <c r="E4" s="30"/>
    </row>
    <row r="5" spans="1:6" ht="15.75">
      <c r="A5" s="165"/>
      <c r="B5" s="167" t="str">
        <f ca="1">OFFSET(L!$C$1,MATCH("Product List"&amp;ADDRESS(ROW(),COLUMN(),4),L!$A:$A,0)-1,SL,,)</f>
        <v>Manufacturer’s Product Number (*)</v>
      </c>
      <c r="C5" s="167" t="str">
        <f ca="1">OFFSET(L!$C$1,MATCH("Product List"&amp;ADDRESS(ROW(),COLUMN(),4),L!$A:$A,0)-1,SL,,)</f>
        <v>Manufacturer’s Product Name</v>
      </c>
      <c r="D5" s="89" t="str">
        <f ca="1">OFFSET(L!$C$1,MATCH("Product List"&amp;ADDRESS(ROW(),COLUMN(),4),L!$A:$A,0)-1,SL,,)</f>
        <v>Comments</v>
      </c>
      <c r="E5" s="30"/>
    </row>
    <row r="6" spans="1:6" s="33" customFormat="1" ht="15.75">
      <c r="A6" s="162"/>
      <c r="B6" s="153"/>
      <c r="C6" s="116"/>
      <c r="D6" s="116"/>
      <c r="E6" s="32"/>
      <c r="F6"/>
    </row>
    <row r="7" spans="1:6" s="33" customFormat="1" ht="15.75">
      <c r="A7" s="163"/>
      <c r="B7" s="153"/>
      <c r="C7" s="116"/>
      <c r="D7" s="116"/>
      <c r="E7" s="32"/>
      <c r="F7"/>
    </row>
    <row r="8" spans="1:6" s="33" customFormat="1" ht="15.75">
      <c r="A8" s="163"/>
      <c r="B8" s="153"/>
      <c r="C8" s="116"/>
      <c r="D8" s="116"/>
      <c r="E8" s="32"/>
      <c r="F8"/>
    </row>
    <row r="9" spans="1:6" s="33" customFormat="1" ht="15.75">
      <c r="A9" s="163"/>
      <c r="B9" s="153"/>
      <c r="C9" s="116"/>
      <c r="D9" s="116"/>
      <c r="E9" s="32"/>
      <c r="F9"/>
    </row>
    <row r="10" spans="1:6" s="33" customFormat="1" ht="15.75">
      <c r="A10" s="163"/>
      <c r="B10" s="153"/>
      <c r="C10" s="116"/>
      <c r="D10" s="116"/>
      <c r="E10" s="32"/>
      <c r="F10"/>
    </row>
    <row r="11" spans="1:6" s="33" customFormat="1" ht="15.75">
      <c r="A11" s="163"/>
      <c r="B11" s="153"/>
      <c r="C11" s="116"/>
      <c r="D11" s="116"/>
      <c r="E11" s="32"/>
      <c r="F11"/>
    </row>
    <row r="12" spans="1:6" s="33" customFormat="1" ht="15.75">
      <c r="A12" s="163"/>
      <c r="B12" s="153"/>
      <c r="C12" s="116"/>
      <c r="D12" s="116"/>
      <c r="E12" s="32"/>
      <c r="F12"/>
    </row>
    <row r="13" spans="1:6" s="33" customFormat="1" ht="15.75">
      <c r="A13" s="163"/>
      <c r="B13" s="153"/>
      <c r="C13" s="116"/>
      <c r="D13" s="116"/>
      <c r="E13" s="32"/>
      <c r="F13"/>
    </row>
    <row r="14" spans="1:6" s="33" customFormat="1" ht="15.75">
      <c r="A14" s="163"/>
      <c r="B14" s="153"/>
      <c r="C14" s="116"/>
      <c r="D14" s="116"/>
      <c r="E14" s="32"/>
      <c r="F14"/>
    </row>
    <row r="15" spans="1:6" s="33" customFormat="1" ht="15.75">
      <c r="A15" s="163"/>
      <c r="B15" s="153"/>
      <c r="C15" s="116"/>
      <c r="D15" s="116"/>
      <c r="E15" s="32"/>
      <c r="F15"/>
    </row>
    <row r="16" spans="1:6" s="33" customFormat="1" ht="15.75">
      <c r="A16" s="163"/>
      <c r="B16" s="153"/>
      <c r="C16" s="116"/>
      <c r="D16" s="116"/>
      <c r="E16" s="32"/>
      <c r="F16"/>
    </row>
    <row r="17" spans="1:6" s="33" customFormat="1" ht="15.75">
      <c r="A17" s="163"/>
      <c r="B17" s="153"/>
      <c r="C17" s="116"/>
      <c r="D17" s="116"/>
      <c r="E17" s="32"/>
      <c r="F17"/>
    </row>
    <row r="18" spans="1:6" s="33" customFormat="1" ht="15.75">
      <c r="A18" s="163"/>
      <c r="B18" s="153"/>
      <c r="C18" s="116"/>
      <c r="D18" s="116"/>
      <c r="E18" s="32"/>
      <c r="F18"/>
    </row>
    <row r="19" spans="1:6" s="33" customFormat="1" ht="15.75">
      <c r="A19" s="163"/>
      <c r="B19" s="153"/>
      <c r="C19" s="116"/>
      <c r="D19" s="116"/>
      <c r="E19" s="32"/>
      <c r="F19"/>
    </row>
    <row r="20" spans="1:6" s="33" customFormat="1" ht="15.75">
      <c r="A20" s="163"/>
      <c r="B20" s="153"/>
      <c r="C20" s="116"/>
      <c r="D20" s="116"/>
      <c r="E20" s="32"/>
      <c r="F20"/>
    </row>
    <row r="21" spans="1:6" s="33" customFormat="1" ht="15.75">
      <c r="A21" s="163"/>
      <c r="B21" s="153"/>
      <c r="C21" s="116"/>
      <c r="D21" s="116"/>
      <c r="E21" s="32"/>
      <c r="F21"/>
    </row>
    <row r="22" spans="1:6" s="33" customFormat="1" ht="15.75">
      <c r="A22" s="163"/>
      <c r="B22" s="153"/>
      <c r="C22" s="116"/>
      <c r="D22" s="116"/>
      <c r="E22" s="32"/>
      <c r="F22"/>
    </row>
    <row r="23" spans="1:6" s="33" customFormat="1" ht="15.75">
      <c r="A23" s="163"/>
      <c r="B23" s="153"/>
      <c r="C23" s="116"/>
      <c r="D23" s="116"/>
      <c r="E23" s="32"/>
      <c r="F23"/>
    </row>
    <row r="24" spans="1:6" s="33" customFormat="1" ht="15.75">
      <c r="A24" s="163"/>
      <c r="B24" s="153"/>
      <c r="C24" s="116"/>
      <c r="D24" s="116"/>
      <c r="E24" s="32"/>
      <c r="F24"/>
    </row>
    <row r="25" spans="1:6" s="33" customFormat="1" ht="15.75">
      <c r="A25" s="163"/>
      <c r="B25" s="153"/>
      <c r="C25" s="116"/>
      <c r="D25" s="116"/>
      <c r="E25" s="32"/>
      <c r="F25"/>
    </row>
    <row r="26" spans="1:6" s="33" customFormat="1" ht="15.75">
      <c r="A26" s="163"/>
      <c r="B26" s="153"/>
      <c r="C26" s="116"/>
      <c r="D26" s="116"/>
      <c r="E26" s="32"/>
      <c r="F26"/>
    </row>
    <row r="27" spans="1:6" s="33" customFormat="1" ht="15.75">
      <c r="A27" s="163"/>
      <c r="B27" s="153"/>
      <c r="C27" s="116"/>
      <c r="D27" s="116"/>
      <c r="E27" s="32"/>
      <c r="F27"/>
    </row>
    <row r="28" spans="1:6" s="33" customFormat="1" ht="15.75">
      <c r="A28" s="163"/>
      <c r="B28" s="153"/>
      <c r="C28" s="116"/>
      <c r="D28" s="116"/>
      <c r="E28" s="32"/>
      <c r="F28"/>
    </row>
    <row r="29" spans="1:6" s="33" customFormat="1" ht="15.75">
      <c r="A29" s="163"/>
      <c r="B29" s="153"/>
      <c r="C29" s="116"/>
      <c r="D29" s="116"/>
      <c r="E29" s="32"/>
      <c r="F29"/>
    </row>
    <row r="30" spans="1:6" s="33" customFormat="1" ht="15.75">
      <c r="A30" s="163"/>
      <c r="B30" s="153"/>
      <c r="C30" s="116"/>
      <c r="D30" s="116"/>
      <c r="E30" s="32"/>
      <c r="F30"/>
    </row>
    <row r="31" spans="1:6" s="33" customFormat="1" ht="15.75">
      <c r="A31" s="163"/>
      <c r="B31" s="153"/>
      <c r="C31" s="116"/>
      <c r="D31" s="116"/>
      <c r="E31" s="32"/>
      <c r="F31"/>
    </row>
    <row r="32" spans="1:6" s="33" customFormat="1" ht="15.75">
      <c r="A32" s="163"/>
      <c r="B32" s="153"/>
      <c r="C32" s="116"/>
      <c r="D32" s="116"/>
      <c r="E32" s="32"/>
      <c r="F32"/>
    </row>
    <row r="33" spans="1:6" s="33" customFormat="1" ht="15.75">
      <c r="A33" s="163"/>
      <c r="B33" s="153"/>
      <c r="C33" s="116"/>
      <c r="D33" s="116"/>
      <c r="E33" s="32"/>
      <c r="F33"/>
    </row>
    <row r="34" spans="1:6" s="33" customFormat="1" ht="15.75">
      <c r="A34" s="163"/>
      <c r="B34" s="153"/>
      <c r="C34" s="116"/>
      <c r="D34" s="116"/>
      <c r="E34" s="32"/>
      <c r="F34"/>
    </row>
    <row r="35" spans="1:6" s="33" customFormat="1" ht="15.75">
      <c r="A35" s="163"/>
      <c r="B35" s="153"/>
      <c r="C35" s="116"/>
      <c r="D35" s="116"/>
      <c r="E35" s="32"/>
      <c r="F35"/>
    </row>
    <row r="36" spans="1:6" s="33" customFormat="1" ht="15.75">
      <c r="A36" s="163"/>
      <c r="B36" s="153"/>
      <c r="C36" s="116"/>
      <c r="D36" s="116"/>
      <c r="E36" s="32"/>
      <c r="F36"/>
    </row>
    <row r="37" spans="1:6" s="33" customFormat="1" ht="15.75">
      <c r="A37" s="163"/>
      <c r="B37" s="153"/>
      <c r="C37" s="116"/>
      <c r="D37" s="116"/>
      <c r="E37" s="32"/>
      <c r="F37"/>
    </row>
    <row r="38" spans="1:6" s="33" customFormat="1" ht="15.75">
      <c r="A38" s="163"/>
      <c r="B38" s="153"/>
      <c r="C38" s="116"/>
      <c r="D38" s="116"/>
      <c r="E38" s="32"/>
      <c r="F38"/>
    </row>
    <row r="39" spans="1:6" s="33" customFormat="1" ht="15.75">
      <c r="A39" s="163"/>
      <c r="B39" s="153"/>
      <c r="C39" s="116"/>
      <c r="D39" s="116"/>
      <c r="E39" s="32"/>
      <c r="F39"/>
    </row>
    <row r="40" spans="1:6" s="33" customFormat="1" ht="15.75">
      <c r="A40" s="163"/>
      <c r="B40" s="153"/>
      <c r="C40" s="116"/>
      <c r="D40" s="116"/>
      <c r="E40" s="32"/>
      <c r="F40"/>
    </row>
    <row r="41" spans="1:6" s="33" customFormat="1" ht="15.75">
      <c r="A41" s="163"/>
      <c r="B41" s="153"/>
      <c r="C41" s="116"/>
      <c r="D41" s="116"/>
      <c r="E41" s="32"/>
      <c r="F41"/>
    </row>
    <row r="42" spans="1:6" s="33" customFormat="1" ht="15.75">
      <c r="A42" s="163"/>
      <c r="B42" s="153"/>
      <c r="C42" s="116"/>
      <c r="D42" s="116"/>
      <c r="E42" s="32"/>
      <c r="F42"/>
    </row>
    <row r="43" spans="1:6" s="33" customFormat="1" ht="15.75">
      <c r="A43" s="163"/>
      <c r="B43" s="153"/>
      <c r="C43" s="116"/>
      <c r="D43" s="116"/>
      <c r="E43" s="32"/>
      <c r="F43"/>
    </row>
    <row r="44" spans="1:6" s="33" customFormat="1" ht="15.75">
      <c r="A44" s="163"/>
      <c r="B44" s="153"/>
      <c r="C44" s="116"/>
      <c r="D44" s="116"/>
      <c r="E44" s="32"/>
      <c r="F44"/>
    </row>
    <row r="45" spans="1:6" s="33" customFormat="1" ht="15.75">
      <c r="A45" s="163"/>
      <c r="B45" s="153"/>
      <c r="C45" s="116"/>
      <c r="D45" s="116"/>
      <c r="E45" s="32"/>
      <c r="F45"/>
    </row>
    <row r="46" spans="1:6" s="33" customFormat="1" ht="15.75">
      <c r="A46" s="163"/>
      <c r="B46" s="153"/>
      <c r="C46" s="116"/>
      <c r="D46" s="116"/>
      <c r="E46" s="32"/>
      <c r="F46"/>
    </row>
    <row r="47" spans="1:6" s="33" customFormat="1" ht="15.75">
      <c r="A47" s="163"/>
      <c r="B47" s="153"/>
      <c r="C47" s="116"/>
      <c r="D47" s="116"/>
      <c r="E47" s="32"/>
      <c r="F47"/>
    </row>
    <row r="48" spans="1:6" s="33" customFormat="1" ht="15.75">
      <c r="A48" s="163"/>
      <c r="B48" s="153"/>
      <c r="C48" s="116"/>
      <c r="D48" s="116"/>
      <c r="E48" s="32"/>
      <c r="F48"/>
    </row>
    <row r="49" spans="1:6" s="33" customFormat="1" ht="15.75">
      <c r="A49" s="163"/>
      <c r="B49" s="153"/>
      <c r="C49" s="116"/>
      <c r="D49" s="116"/>
      <c r="E49" s="32"/>
      <c r="F49"/>
    </row>
    <row r="50" spans="1:6" s="33" customFormat="1" ht="15.75">
      <c r="A50" s="163"/>
      <c r="B50" s="153"/>
      <c r="C50" s="116"/>
      <c r="D50" s="116"/>
      <c r="E50" s="32"/>
      <c r="F50"/>
    </row>
    <row r="51" spans="1:6" s="33" customFormat="1" ht="15.75">
      <c r="A51" s="163"/>
      <c r="B51" s="153"/>
      <c r="C51" s="116"/>
      <c r="D51" s="116"/>
      <c r="E51" s="32"/>
      <c r="F51"/>
    </row>
    <row r="52" spans="1:6" s="33" customFormat="1" ht="15.75">
      <c r="A52" s="163"/>
      <c r="B52" s="153"/>
      <c r="C52" s="116"/>
      <c r="D52" s="116"/>
      <c r="E52" s="32"/>
      <c r="F52"/>
    </row>
    <row r="53" spans="1:6" s="33" customFormat="1" ht="15.75">
      <c r="A53" s="163"/>
      <c r="B53" s="153"/>
      <c r="C53" s="116"/>
      <c r="D53" s="116"/>
      <c r="E53" s="32"/>
      <c r="F53"/>
    </row>
    <row r="54" spans="1:6" s="33" customFormat="1" ht="15.75">
      <c r="A54" s="163"/>
      <c r="B54" s="153"/>
      <c r="C54" s="116"/>
      <c r="D54" s="116"/>
      <c r="E54" s="32"/>
      <c r="F54"/>
    </row>
    <row r="55" spans="1:6" s="33" customFormat="1" ht="15.75">
      <c r="A55" s="163"/>
      <c r="B55" s="153"/>
      <c r="C55" s="116"/>
      <c r="D55" s="116"/>
      <c r="E55" s="32"/>
      <c r="F55"/>
    </row>
    <row r="56" spans="1:6" s="33" customFormat="1" ht="15.75">
      <c r="A56" s="163"/>
      <c r="B56" s="153"/>
      <c r="C56" s="116"/>
      <c r="D56" s="116"/>
      <c r="E56" s="32"/>
      <c r="F56"/>
    </row>
    <row r="57" spans="1:6" s="33" customFormat="1" ht="15.75">
      <c r="A57" s="163"/>
      <c r="B57" s="153"/>
      <c r="C57" s="116"/>
      <c r="D57" s="116"/>
      <c r="E57" s="32"/>
      <c r="F57"/>
    </row>
    <row r="58" spans="1:6" s="33" customFormat="1" ht="15.75">
      <c r="A58" s="163"/>
      <c r="B58" s="153"/>
      <c r="C58" s="116"/>
      <c r="D58" s="116"/>
      <c r="E58" s="32"/>
      <c r="F58"/>
    </row>
    <row r="59" spans="1:6" s="33" customFormat="1" ht="15.75">
      <c r="A59" s="163"/>
      <c r="B59" s="153"/>
      <c r="C59" s="116"/>
      <c r="D59" s="116"/>
      <c r="E59" s="32"/>
      <c r="F59"/>
    </row>
    <row r="60" spans="1:6" s="33" customFormat="1" ht="15.75">
      <c r="A60" s="163"/>
      <c r="B60" s="153"/>
      <c r="C60" s="116"/>
      <c r="D60" s="116"/>
      <c r="E60" s="32"/>
      <c r="F60"/>
    </row>
    <row r="61" spans="1:6" s="33" customFormat="1" ht="15.75">
      <c r="A61" s="163"/>
      <c r="B61" s="153"/>
      <c r="C61" s="116"/>
      <c r="D61" s="116"/>
      <c r="E61" s="32"/>
      <c r="F61"/>
    </row>
    <row r="62" spans="1:6" s="33" customFormat="1" ht="15.75">
      <c r="A62" s="163"/>
      <c r="B62" s="153"/>
      <c r="C62" s="116"/>
      <c r="D62" s="116"/>
      <c r="E62" s="32"/>
      <c r="F62"/>
    </row>
    <row r="63" spans="1:6" s="33" customFormat="1" ht="15.75">
      <c r="A63" s="163"/>
      <c r="B63" s="153"/>
      <c r="C63" s="116"/>
      <c r="D63" s="116"/>
      <c r="E63" s="32"/>
      <c r="F63"/>
    </row>
    <row r="64" spans="1:6" s="33" customFormat="1" ht="15.75">
      <c r="A64" s="163"/>
      <c r="B64" s="153"/>
      <c r="C64" s="116"/>
      <c r="D64" s="116"/>
      <c r="E64" s="32"/>
      <c r="F64"/>
    </row>
    <row r="65" spans="1:6" s="33" customFormat="1" ht="15.75">
      <c r="A65" s="163"/>
      <c r="B65" s="153"/>
      <c r="C65" s="116"/>
      <c r="D65" s="116"/>
      <c r="E65" s="32"/>
      <c r="F65"/>
    </row>
    <row r="66" spans="1:6" s="33" customFormat="1" ht="15.75">
      <c r="A66" s="163"/>
      <c r="B66" s="153"/>
      <c r="C66" s="116"/>
      <c r="D66" s="116"/>
      <c r="E66" s="32"/>
      <c r="F66"/>
    </row>
    <row r="67" spans="1:6" s="33" customFormat="1" ht="15.75">
      <c r="A67" s="163"/>
      <c r="B67" s="153"/>
      <c r="C67" s="116"/>
      <c r="D67" s="116"/>
      <c r="E67" s="32"/>
      <c r="F67"/>
    </row>
    <row r="68" spans="1:6" s="33" customFormat="1" ht="15.75">
      <c r="A68" s="163"/>
      <c r="B68" s="153"/>
      <c r="C68" s="116"/>
      <c r="D68" s="116"/>
      <c r="E68" s="32"/>
      <c r="F68"/>
    </row>
    <row r="69" spans="1:6" s="33" customFormat="1" ht="15.75">
      <c r="A69" s="163"/>
      <c r="B69" s="153"/>
      <c r="C69" s="116"/>
      <c r="D69" s="116"/>
      <c r="E69" s="32"/>
      <c r="F69"/>
    </row>
    <row r="70" spans="1:6" s="33" customFormat="1" ht="15.75">
      <c r="A70" s="163"/>
      <c r="B70" s="153"/>
      <c r="C70" s="116"/>
      <c r="D70" s="116"/>
      <c r="E70" s="32"/>
      <c r="F70"/>
    </row>
    <row r="71" spans="1:6" s="33" customFormat="1" ht="15.75">
      <c r="A71" s="163"/>
      <c r="B71" s="153"/>
      <c r="C71" s="116"/>
      <c r="D71" s="116"/>
      <c r="E71" s="32"/>
      <c r="F71"/>
    </row>
    <row r="72" spans="1:6" s="33" customFormat="1" ht="15.75">
      <c r="A72" s="163"/>
      <c r="B72" s="153"/>
      <c r="C72" s="116"/>
      <c r="D72" s="116"/>
      <c r="E72" s="32"/>
      <c r="F72"/>
    </row>
    <row r="73" spans="1:6" s="33" customFormat="1" ht="15.75">
      <c r="A73" s="163"/>
      <c r="B73" s="153"/>
      <c r="C73" s="116"/>
      <c r="D73" s="116"/>
      <c r="E73" s="32"/>
      <c r="F73"/>
    </row>
    <row r="74" spans="1:6" s="33" customFormat="1" ht="15.75">
      <c r="A74" s="163"/>
      <c r="B74" s="153"/>
      <c r="C74" s="116"/>
      <c r="D74" s="116"/>
      <c r="E74" s="32"/>
      <c r="F74"/>
    </row>
    <row r="75" spans="1:6" s="33" customFormat="1" ht="15.75">
      <c r="A75" s="163"/>
      <c r="B75" s="153"/>
      <c r="C75" s="116"/>
      <c r="D75" s="116"/>
      <c r="E75" s="32"/>
      <c r="F75"/>
    </row>
    <row r="76" spans="1:6" s="33" customFormat="1" ht="15.75">
      <c r="A76" s="163"/>
      <c r="B76" s="153"/>
      <c r="C76" s="116"/>
      <c r="D76" s="116"/>
      <c r="E76" s="32"/>
      <c r="F76"/>
    </row>
    <row r="77" spans="1:6" s="33" customFormat="1" ht="15.75">
      <c r="A77" s="163"/>
      <c r="B77" s="153"/>
      <c r="C77" s="116"/>
      <c r="D77" s="116"/>
      <c r="E77" s="32"/>
      <c r="F77"/>
    </row>
    <row r="78" spans="1:6" s="33" customFormat="1" ht="15.75">
      <c r="A78" s="163"/>
      <c r="B78" s="153"/>
      <c r="C78" s="116"/>
      <c r="D78" s="116"/>
      <c r="E78" s="32"/>
      <c r="F78"/>
    </row>
    <row r="79" spans="1:6" s="33" customFormat="1" ht="15.75">
      <c r="A79" s="163"/>
      <c r="B79" s="153"/>
      <c r="C79" s="116"/>
      <c r="D79" s="116"/>
      <c r="E79" s="32"/>
      <c r="F79"/>
    </row>
    <row r="80" spans="1:6" s="33" customFormat="1" ht="15.75">
      <c r="A80" s="163"/>
      <c r="B80" s="153"/>
      <c r="C80" s="116"/>
      <c r="D80" s="116"/>
      <c r="E80" s="32"/>
      <c r="F80"/>
    </row>
    <row r="81" spans="1:6" s="33" customFormat="1" ht="15.75">
      <c r="A81" s="163"/>
      <c r="B81" s="153"/>
      <c r="C81" s="116"/>
      <c r="D81" s="116"/>
      <c r="E81" s="32"/>
      <c r="F81"/>
    </row>
    <row r="82" spans="1:6" s="33" customFormat="1" ht="15.75">
      <c r="A82" s="163"/>
      <c r="B82" s="153"/>
      <c r="C82" s="116"/>
      <c r="D82" s="116"/>
      <c r="E82" s="32"/>
      <c r="F82"/>
    </row>
    <row r="83" spans="1:6" s="33" customFormat="1" ht="15.75">
      <c r="A83" s="163"/>
      <c r="B83" s="153"/>
      <c r="C83" s="116"/>
      <c r="D83" s="116"/>
      <c r="E83" s="32"/>
      <c r="F83"/>
    </row>
    <row r="84" spans="1:6" s="33" customFormat="1" ht="15.75">
      <c r="A84" s="163"/>
      <c r="B84" s="153"/>
      <c r="C84" s="116"/>
      <c r="D84" s="116"/>
      <c r="E84" s="32"/>
      <c r="F84"/>
    </row>
    <row r="85" spans="1:6" s="33" customFormat="1" ht="15.75">
      <c r="A85" s="163"/>
      <c r="B85" s="153"/>
      <c r="C85" s="116"/>
      <c r="D85" s="116"/>
      <c r="E85" s="32"/>
      <c r="F85"/>
    </row>
    <row r="86" spans="1:6" s="33" customFormat="1" ht="15.75">
      <c r="A86" s="163"/>
      <c r="B86" s="153"/>
      <c r="C86" s="116"/>
      <c r="D86" s="116"/>
      <c r="E86" s="32"/>
      <c r="F86"/>
    </row>
    <row r="87" spans="1:6" s="33" customFormat="1" ht="15.75">
      <c r="A87" s="163"/>
      <c r="B87" s="153"/>
      <c r="C87" s="116"/>
      <c r="D87" s="116"/>
      <c r="E87" s="32"/>
      <c r="F87"/>
    </row>
    <row r="88" spans="1:6" s="33" customFormat="1" ht="15.75">
      <c r="A88" s="163"/>
      <c r="B88" s="153"/>
      <c r="C88" s="116"/>
      <c r="D88" s="116"/>
      <c r="E88" s="32"/>
      <c r="F88"/>
    </row>
    <row r="89" spans="1:6" s="33" customFormat="1" ht="15.75">
      <c r="A89" s="163"/>
      <c r="B89" s="153"/>
      <c r="C89" s="116"/>
      <c r="D89" s="116"/>
      <c r="E89" s="32"/>
      <c r="F89"/>
    </row>
    <row r="90" spans="1:6" s="33" customFormat="1" ht="15.75">
      <c r="A90" s="163"/>
      <c r="B90" s="153"/>
      <c r="C90" s="116"/>
      <c r="D90" s="116"/>
      <c r="E90" s="32"/>
      <c r="F90"/>
    </row>
    <row r="91" spans="1:6" s="33" customFormat="1" ht="15.75">
      <c r="A91" s="163"/>
      <c r="B91" s="153"/>
      <c r="C91" s="116"/>
      <c r="D91" s="116"/>
      <c r="E91" s="32"/>
      <c r="F91"/>
    </row>
    <row r="92" spans="1:6" s="33" customFormat="1" ht="15.75">
      <c r="A92" s="163"/>
      <c r="B92" s="153"/>
      <c r="C92" s="116"/>
      <c r="D92" s="116"/>
      <c r="E92" s="32"/>
      <c r="F92"/>
    </row>
    <row r="93" spans="1:6" s="33" customFormat="1" ht="15.75">
      <c r="A93" s="163"/>
      <c r="B93" s="153"/>
      <c r="C93" s="116"/>
      <c r="D93" s="116"/>
      <c r="E93" s="32"/>
      <c r="F93"/>
    </row>
    <row r="94" spans="1:6" s="33" customFormat="1" ht="15.75">
      <c r="A94" s="163"/>
      <c r="B94" s="153"/>
      <c r="C94" s="116"/>
      <c r="D94" s="116"/>
      <c r="E94" s="32"/>
      <c r="F94"/>
    </row>
    <row r="95" spans="1:6" s="33" customFormat="1" ht="15.75">
      <c r="A95" s="163"/>
      <c r="B95" s="153"/>
      <c r="C95" s="116"/>
      <c r="D95" s="116"/>
      <c r="E95" s="32"/>
      <c r="F95"/>
    </row>
    <row r="96" spans="1:6" s="33" customFormat="1" ht="15.75">
      <c r="A96" s="163"/>
      <c r="B96" s="153"/>
      <c r="C96" s="116"/>
      <c r="D96" s="116"/>
      <c r="E96" s="32"/>
      <c r="F96"/>
    </row>
    <row r="97" spans="1:6" s="33" customFormat="1" ht="15.75">
      <c r="A97" s="163"/>
      <c r="B97" s="153"/>
      <c r="C97" s="116"/>
      <c r="D97" s="116"/>
      <c r="E97" s="32"/>
      <c r="F97"/>
    </row>
    <row r="98" spans="1:6" s="33" customFormat="1" ht="15.75">
      <c r="A98" s="163"/>
      <c r="B98" s="153"/>
      <c r="C98" s="116"/>
      <c r="D98" s="116"/>
      <c r="E98" s="32"/>
      <c r="F98"/>
    </row>
    <row r="99" spans="1:6" s="33" customFormat="1" ht="15.75">
      <c r="A99" s="163"/>
      <c r="B99" s="153"/>
      <c r="C99" s="116"/>
      <c r="D99" s="116"/>
      <c r="E99" s="32"/>
      <c r="F99"/>
    </row>
    <row r="100" spans="1:6" s="33" customFormat="1" ht="15.75">
      <c r="A100" s="163"/>
      <c r="B100" s="153"/>
      <c r="C100" s="116"/>
      <c r="D100" s="116"/>
      <c r="E100" s="32"/>
      <c r="F100"/>
    </row>
    <row r="101" spans="1:6" s="33" customFormat="1" ht="15.75">
      <c r="A101" s="163"/>
      <c r="B101" s="153"/>
      <c r="C101" s="116"/>
      <c r="D101" s="116"/>
      <c r="E101" s="32"/>
      <c r="F101"/>
    </row>
    <row r="102" spans="1:6" s="33" customFormat="1" ht="15.75">
      <c r="A102" s="163"/>
      <c r="B102" s="153"/>
      <c r="C102" s="116"/>
      <c r="D102" s="116"/>
      <c r="E102" s="32"/>
      <c r="F102"/>
    </row>
    <row r="103" spans="1:6" s="33" customFormat="1" ht="15.75">
      <c r="A103" s="163"/>
      <c r="B103" s="153"/>
      <c r="C103" s="116"/>
      <c r="D103" s="116"/>
      <c r="E103" s="32"/>
      <c r="F103"/>
    </row>
    <row r="104" spans="1:6" s="33" customFormat="1" ht="15.75">
      <c r="A104" s="163"/>
      <c r="B104" s="153"/>
      <c r="C104" s="116"/>
      <c r="D104" s="116"/>
      <c r="E104" s="32"/>
      <c r="F104"/>
    </row>
    <row r="105" spans="1:6" s="33" customFormat="1" ht="15.75">
      <c r="A105" s="163"/>
      <c r="B105" s="153"/>
      <c r="C105" s="116"/>
      <c r="D105" s="116"/>
      <c r="E105" s="32"/>
      <c r="F105"/>
    </row>
    <row r="106" spans="1:6" s="33" customFormat="1" ht="15.75">
      <c r="A106" s="163"/>
      <c r="B106" s="153"/>
      <c r="C106" s="116"/>
      <c r="D106" s="116"/>
      <c r="E106" s="32"/>
      <c r="F106"/>
    </row>
    <row r="107" spans="1:6" s="33" customFormat="1" ht="15.75">
      <c r="A107" s="163"/>
      <c r="B107" s="153"/>
      <c r="C107" s="116"/>
      <c r="D107" s="116"/>
      <c r="E107" s="32"/>
      <c r="F107"/>
    </row>
    <row r="108" spans="1:6" s="33" customFormat="1" ht="15.75">
      <c r="A108" s="163"/>
      <c r="B108" s="153"/>
      <c r="C108" s="116"/>
      <c r="D108" s="116"/>
      <c r="E108" s="32"/>
      <c r="F108"/>
    </row>
    <row r="109" spans="1:6" s="33" customFormat="1" ht="15.75">
      <c r="A109" s="163"/>
      <c r="B109" s="153"/>
      <c r="C109" s="116"/>
      <c r="D109" s="116"/>
      <c r="E109" s="32"/>
      <c r="F109"/>
    </row>
    <row r="110" spans="1:6" s="33" customFormat="1" ht="15.75">
      <c r="A110" s="163"/>
      <c r="B110" s="153"/>
      <c r="C110" s="116"/>
      <c r="D110" s="116"/>
      <c r="E110" s="32"/>
      <c r="F110"/>
    </row>
    <row r="111" spans="1:6" s="33" customFormat="1" ht="15.75">
      <c r="A111" s="163"/>
      <c r="B111" s="153"/>
      <c r="C111" s="116"/>
      <c r="D111" s="116"/>
      <c r="E111" s="32"/>
      <c r="F111"/>
    </row>
    <row r="112" spans="1:6" s="33" customFormat="1" ht="15.75">
      <c r="A112" s="163"/>
      <c r="B112" s="153"/>
      <c r="C112" s="116"/>
      <c r="D112" s="116"/>
      <c r="E112" s="32"/>
      <c r="F112"/>
    </row>
    <row r="113" spans="1:6" s="33" customFormat="1" ht="15.75">
      <c r="A113" s="163"/>
      <c r="B113" s="153"/>
      <c r="C113" s="116"/>
      <c r="D113" s="116"/>
      <c r="E113" s="32"/>
      <c r="F113"/>
    </row>
    <row r="114" spans="1:6" s="33" customFormat="1" ht="15.75">
      <c r="A114" s="163"/>
      <c r="B114" s="153"/>
      <c r="C114" s="116"/>
      <c r="D114" s="116"/>
      <c r="E114" s="32"/>
      <c r="F114"/>
    </row>
    <row r="115" spans="1:6" s="33" customFormat="1" ht="15.75">
      <c r="A115" s="163"/>
      <c r="B115" s="153"/>
      <c r="C115" s="116"/>
      <c r="D115" s="116"/>
      <c r="E115" s="32"/>
      <c r="F115"/>
    </row>
    <row r="116" spans="1:6" s="33" customFormat="1" ht="15.75">
      <c r="A116" s="163"/>
      <c r="B116" s="153"/>
      <c r="C116" s="116"/>
      <c r="D116" s="116"/>
      <c r="E116" s="32"/>
      <c r="F116"/>
    </row>
    <row r="117" spans="1:6" s="33" customFormat="1" ht="15.75">
      <c r="A117" s="163"/>
      <c r="B117" s="153"/>
      <c r="C117" s="116"/>
      <c r="D117" s="116"/>
      <c r="E117" s="32"/>
      <c r="F117"/>
    </row>
    <row r="118" spans="1:6" s="33" customFormat="1" ht="15.75">
      <c r="A118" s="163"/>
      <c r="B118" s="153"/>
      <c r="C118" s="116"/>
      <c r="D118" s="116"/>
      <c r="E118" s="32"/>
      <c r="F118"/>
    </row>
    <row r="119" spans="1:6" s="33" customFormat="1" ht="15.75">
      <c r="A119" s="163"/>
      <c r="B119" s="153"/>
      <c r="C119" s="116"/>
      <c r="D119" s="116"/>
      <c r="E119" s="32"/>
      <c r="F119"/>
    </row>
    <row r="120" spans="1:6" s="33" customFormat="1" ht="15.75">
      <c r="A120" s="163"/>
      <c r="B120" s="153"/>
      <c r="C120" s="116"/>
      <c r="D120" s="116"/>
      <c r="E120" s="32"/>
      <c r="F120"/>
    </row>
    <row r="121" spans="1:6" s="33" customFormat="1" ht="15.75">
      <c r="A121" s="163"/>
      <c r="B121" s="153"/>
      <c r="C121" s="116"/>
      <c r="D121" s="116"/>
      <c r="E121" s="32"/>
      <c r="F121"/>
    </row>
    <row r="122" spans="1:6" s="33" customFormat="1" ht="15.75">
      <c r="A122" s="163"/>
      <c r="B122" s="153"/>
      <c r="C122" s="116"/>
      <c r="D122" s="116"/>
      <c r="E122" s="32"/>
      <c r="F122"/>
    </row>
    <row r="123" spans="1:6" s="33" customFormat="1" ht="15.75">
      <c r="A123" s="163"/>
      <c r="B123" s="153"/>
      <c r="C123" s="116"/>
      <c r="D123" s="116"/>
      <c r="E123" s="32"/>
      <c r="F123"/>
    </row>
    <row r="124" spans="1:6" s="33" customFormat="1" ht="15.75">
      <c r="A124" s="163"/>
      <c r="B124" s="153"/>
      <c r="C124" s="116"/>
      <c r="D124" s="116"/>
      <c r="E124" s="32"/>
      <c r="F124"/>
    </row>
    <row r="125" spans="1:6" s="33" customFormat="1" ht="15.75">
      <c r="A125" s="163"/>
      <c r="B125" s="153"/>
      <c r="C125" s="116"/>
      <c r="D125" s="116"/>
      <c r="E125" s="32"/>
      <c r="F125"/>
    </row>
    <row r="126" spans="1:6" s="33" customFormat="1" ht="15.75">
      <c r="A126" s="163"/>
      <c r="B126" s="153"/>
      <c r="C126" s="116"/>
      <c r="D126" s="116"/>
      <c r="E126" s="32"/>
      <c r="F126"/>
    </row>
    <row r="127" spans="1:6" s="33" customFormat="1" ht="15.75">
      <c r="A127" s="163"/>
      <c r="B127" s="153"/>
      <c r="C127" s="116"/>
      <c r="D127" s="116"/>
      <c r="E127" s="32"/>
      <c r="F127"/>
    </row>
    <row r="128" spans="1:6" s="33" customFormat="1" ht="15.75">
      <c r="A128" s="163"/>
      <c r="B128" s="153"/>
      <c r="C128" s="116"/>
      <c r="D128" s="116"/>
      <c r="E128" s="32"/>
      <c r="F128"/>
    </row>
    <row r="129" spans="1:6" s="33" customFormat="1" ht="15.75">
      <c r="A129" s="163"/>
      <c r="B129" s="153"/>
      <c r="C129" s="116"/>
      <c r="D129" s="116"/>
      <c r="E129" s="32"/>
      <c r="F129"/>
    </row>
    <row r="130" spans="1:6" s="33" customFormat="1" ht="15.75">
      <c r="A130" s="163"/>
      <c r="B130" s="153"/>
      <c r="C130" s="116"/>
      <c r="D130" s="116"/>
      <c r="E130" s="32"/>
      <c r="F130"/>
    </row>
    <row r="131" spans="1:6" s="33" customFormat="1" ht="15.75">
      <c r="A131" s="163"/>
      <c r="B131" s="153"/>
      <c r="C131" s="116"/>
      <c r="D131" s="116"/>
      <c r="E131" s="32"/>
      <c r="F131"/>
    </row>
    <row r="132" spans="1:6" s="33" customFormat="1" ht="15.75">
      <c r="A132" s="163"/>
      <c r="B132" s="153"/>
      <c r="C132" s="116"/>
      <c r="D132" s="116"/>
      <c r="E132" s="32"/>
      <c r="F132"/>
    </row>
    <row r="133" spans="1:6" s="33" customFormat="1" ht="15.75">
      <c r="A133" s="163"/>
      <c r="B133" s="153"/>
      <c r="C133" s="116"/>
      <c r="D133" s="116"/>
      <c r="E133" s="32"/>
      <c r="F133"/>
    </row>
    <row r="134" spans="1:6" s="33" customFormat="1" ht="15.75">
      <c r="A134" s="163"/>
      <c r="B134" s="153"/>
      <c r="C134" s="116"/>
      <c r="D134" s="116"/>
      <c r="E134" s="32"/>
      <c r="F134"/>
    </row>
    <row r="135" spans="1:6" s="33" customFormat="1" ht="15.75">
      <c r="A135" s="163"/>
      <c r="B135" s="153"/>
      <c r="C135" s="116"/>
      <c r="D135" s="116"/>
      <c r="E135" s="32"/>
      <c r="F135"/>
    </row>
    <row r="136" spans="1:6" s="33" customFormat="1" ht="15.75">
      <c r="A136" s="163"/>
      <c r="B136" s="153"/>
      <c r="C136" s="116"/>
      <c r="D136" s="116"/>
      <c r="E136" s="32"/>
      <c r="F136"/>
    </row>
    <row r="137" spans="1:6" s="33" customFormat="1" ht="15.75">
      <c r="A137" s="163"/>
      <c r="B137" s="153"/>
      <c r="C137" s="116"/>
      <c r="D137" s="116"/>
      <c r="E137" s="32"/>
      <c r="F137"/>
    </row>
    <row r="138" spans="1:6" s="33" customFormat="1" ht="15.75">
      <c r="A138" s="163"/>
      <c r="B138" s="153"/>
      <c r="C138" s="116"/>
      <c r="D138" s="116"/>
      <c r="E138" s="32"/>
      <c r="F138"/>
    </row>
    <row r="139" spans="1:6" s="33" customFormat="1" ht="15.75">
      <c r="A139" s="163"/>
      <c r="B139" s="153"/>
      <c r="C139" s="116"/>
      <c r="D139" s="116"/>
      <c r="E139" s="32"/>
      <c r="F139"/>
    </row>
    <row r="140" spans="1:6" s="33" customFormat="1" ht="15.75">
      <c r="A140" s="163"/>
      <c r="B140" s="153"/>
      <c r="C140" s="116"/>
      <c r="D140" s="116"/>
      <c r="E140" s="32"/>
      <c r="F140"/>
    </row>
    <row r="141" spans="1:6" s="33" customFormat="1" ht="15.75">
      <c r="A141" s="163"/>
      <c r="B141" s="153"/>
      <c r="C141" s="116"/>
      <c r="D141" s="116"/>
      <c r="E141" s="32"/>
      <c r="F141"/>
    </row>
    <row r="142" spans="1:6" s="33" customFormat="1" ht="15.75">
      <c r="A142" s="163"/>
      <c r="B142" s="153"/>
      <c r="C142" s="116"/>
      <c r="D142" s="116"/>
      <c r="E142" s="32"/>
      <c r="F142"/>
    </row>
    <row r="143" spans="1:6" s="33" customFormat="1" ht="15.75">
      <c r="A143" s="163"/>
      <c r="B143" s="153"/>
      <c r="C143" s="116"/>
      <c r="D143" s="116"/>
      <c r="E143" s="32"/>
      <c r="F143"/>
    </row>
    <row r="144" spans="1:6" s="33" customFormat="1" ht="15.75">
      <c r="A144" s="163"/>
      <c r="B144" s="153"/>
      <c r="C144" s="116"/>
      <c r="D144" s="116"/>
      <c r="E144" s="32"/>
      <c r="F144"/>
    </row>
    <row r="145" spans="1:6" s="33" customFormat="1" ht="15.75">
      <c r="A145" s="163"/>
      <c r="B145" s="153"/>
      <c r="C145" s="116"/>
      <c r="D145" s="116"/>
      <c r="E145" s="32"/>
      <c r="F145"/>
    </row>
    <row r="146" spans="1:6" s="33" customFormat="1" ht="15.75">
      <c r="A146" s="163"/>
      <c r="B146" s="153"/>
      <c r="C146" s="116"/>
      <c r="D146" s="116"/>
      <c r="E146" s="32"/>
      <c r="F146"/>
    </row>
    <row r="147" spans="1:6" s="33" customFormat="1" ht="15.75">
      <c r="A147" s="163"/>
      <c r="B147" s="153"/>
      <c r="C147" s="116"/>
      <c r="D147" s="116"/>
      <c r="E147" s="32"/>
      <c r="F147"/>
    </row>
    <row r="148" spans="1:6" s="33" customFormat="1" ht="15.75">
      <c r="A148" s="163"/>
      <c r="B148" s="153"/>
      <c r="C148" s="116"/>
      <c r="D148" s="116"/>
      <c r="E148" s="32"/>
      <c r="F148"/>
    </row>
    <row r="149" spans="1:6" s="33" customFormat="1" ht="15.75">
      <c r="A149" s="163"/>
      <c r="B149" s="153"/>
      <c r="C149" s="116"/>
      <c r="D149" s="116"/>
      <c r="E149" s="32"/>
      <c r="F149"/>
    </row>
    <row r="150" spans="1:6" s="33" customFormat="1" ht="15.75">
      <c r="A150" s="163"/>
      <c r="B150" s="153"/>
      <c r="C150" s="116"/>
      <c r="D150" s="116"/>
      <c r="E150" s="32"/>
      <c r="F150"/>
    </row>
    <row r="151" spans="1:6" s="33" customFormat="1" ht="15.75">
      <c r="A151" s="163"/>
      <c r="B151" s="153"/>
      <c r="C151" s="116"/>
      <c r="D151" s="116"/>
      <c r="E151" s="32"/>
      <c r="F151"/>
    </row>
    <row r="152" spans="1:6" s="33" customFormat="1" ht="15.75">
      <c r="A152" s="163"/>
      <c r="B152" s="153"/>
      <c r="C152" s="116"/>
      <c r="D152" s="116"/>
      <c r="E152" s="32"/>
      <c r="F152"/>
    </row>
    <row r="153" spans="1:6" s="33" customFormat="1" ht="15.75">
      <c r="A153" s="163"/>
      <c r="B153" s="153"/>
      <c r="C153" s="116"/>
      <c r="D153" s="116"/>
      <c r="E153" s="32"/>
      <c r="F153"/>
    </row>
    <row r="154" spans="1:6" s="33" customFormat="1" ht="15.75">
      <c r="A154" s="163"/>
      <c r="B154" s="153"/>
      <c r="C154" s="116"/>
      <c r="D154" s="116"/>
      <c r="E154" s="32"/>
      <c r="F154"/>
    </row>
    <row r="155" spans="1:6" s="33" customFormat="1" ht="15.75">
      <c r="A155" s="163"/>
      <c r="B155" s="153"/>
      <c r="C155" s="116"/>
      <c r="D155" s="116"/>
      <c r="E155" s="32"/>
      <c r="F155"/>
    </row>
    <row r="156" spans="1:6" s="33" customFormat="1" ht="15.75">
      <c r="A156" s="163"/>
      <c r="B156" s="153"/>
      <c r="C156" s="116"/>
      <c r="D156" s="116"/>
      <c r="E156" s="32"/>
      <c r="F156"/>
    </row>
    <row r="157" spans="1:6" s="33" customFormat="1" ht="15.75">
      <c r="A157" s="163"/>
      <c r="B157" s="153"/>
      <c r="C157" s="116"/>
      <c r="D157" s="116"/>
      <c r="E157" s="32"/>
      <c r="F157"/>
    </row>
    <row r="158" spans="1:6" s="33" customFormat="1" ht="15.75">
      <c r="A158" s="163"/>
      <c r="B158" s="153"/>
      <c r="C158" s="116"/>
      <c r="D158" s="116"/>
      <c r="E158" s="32"/>
      <c r="F158"/>
    </row>
    <row r="159" spans="1:6" s="33" customFormat="1" ht="15.75">
      <c r="A159" s="163"/>
      <c r="B159" s="153"/>
      <c r="C159" s="116"/>
      <c r="D159" s="116"/>
      <c r="E159" s="32"/>
      <c r="F159"/>
    </row>
    <row r="160" spans="1:6" s="33" customFormat="1" ht="15.75">
      <c r="A160" s="163"/>
      <c r="B160" s="153"/>
      <c r="C160" s="116"/>
      <c r="D160" s="116"/>
      <c r="E160" s="32"/>
      <c r="F160"/>
    </row>
    <row r="161" spans="1:6" s="33" customFormat="1" ht="15.75">
      <c r="A161" s="163"/>
      <c r="B161" s="153"/>
      <c r="C161" s="116"/>
      <c r="D161" s="116"/>
      <c r="E161" s="32"/>
      <c r="F161"/>
    </row>
    <row r="162" spans="1:6" s="33" customFormat="1" ht="15.75">
      <c r="A162" s="163"/>
      <c r="B162" s="153"/>
      <c r="C162" s="116"/>
      <c r="D162" s="116"/>
      <c r="E162" s="32"/>
      <c r="F162"/>
    </row>
    <row r="163" spans="1:6" s="33" customFormat="1" ht="15.75">
      <c r="A163" s="163"/>
      <c r="B163" s="153"/>
      <c r="C163" s="116"/>
      <c r="D163" s="116"/>
      <c r="E163" s="32"/>
      <c r="F163"/>
    </row>
    <row r="164" spans="1:6" s="33" customFormat="1" ht="15.75">
      <c r="A164" s="163"/>
      <c r="B164" s="153"/>
      <c r="C164" s="116"/>
      <c r="D164" s="116"/>
      <c r="E164" s="32"/>
      <c r="F164"/>
    </row>
    <row r="165" spans="1:6" s="33" customFormat="1" ht="15.75">
      <c r="A165" s="163"/>
      <c r="B165" s="153"/>
      <c r="C165" s="116"/>
      <c r="D165" s="116"/>
      <c r="E165" s="32"/>
      <c r="F165"/>
    </row>
    <row r="166" spans="1:6" s="33" customFormat="1" ht="15.75">
      <c r="A166" s="163"/>
      <c r="B166" s="153"/>
      <c r="C166" s="116"/>
      <c r="D166" s="116"/>
      <c r="E166" s="32"/>
      <c r="F166"/>
    </row>
    <row r="167" spans="1:6" s="33" customFormat="1" ht="15.75">
      <c r="A167" s="163"/>
      <c r="B167" s="153"/>
      <c r="C167" s="116"/>
      <c r="D167" s="116"/>
      <c r="E167" s="32"/>
      <c r="F167"/>
    </row>
    <row r="168" spans="1:6" s="33" customFormat="1" ht="15.75">
      <c r="A168" s="163"/>
      <c r="B168" s="153"/>
      <c r="C168" s="116"/>
      <c r="D168" s="116"/>
      <c r="E168" s="32"/>
      <c r="F168"/>
    </row>
    <row r="169" spans="1:6" s="33" customFormat="1" ht="15.75">
      <c r="A169" s="163"/>
      <c r="B169" s="153"/>
      <c r="C169" s="116"/>
      <c r="D169" s="116"/>
      <c r="E169" s="32"/>
      <c r="F169"/>
    </row>
    <row r="170" spans="1:6" s="33" customFormat="1" ht="15.75">
      <c r="A170" s="163"/>
      <c r="B170" s="153"/>
      <c r="C170" s="116"/>
      <c r="D170" s="116"/>
      <c r="E170" s="32"/>
      <c r="F170"/>
    </row>
    <row r="171" spans="1:6" s="33" customFormat="1" ht="15.75">
      <c r="A171" s="163"/>
      <c r="B171" s="153"/>
      <c r="C171" s="116"/>
      <c r="D171" s="116"/>
      <c r="E171" s="32"/>
      <c r="F171"/>
    </row>
    <row r="172" spans="1:6" s="33" customFormat="1" ht="15.75">
      <c r="A172" s="163"/>
      <c r="B172" s="153"/>
      <c r="C172" s="116"/>
      <c r="D172" s="116"/>
      <c r="E172" s="32"/>
      <c r="F172"/>
    </row>
    <row r="173" spans="1:6" s="33" customFormat="1" ht="15.75">
      <c r="A173" s="163"/>
      <c r="B173" s="153"/>
      <c r="C173" s="116"/>
      <c r="D173" s="116"/>
      <c r="E173" s="32"/>
      <c r="F173"/>
    </row>
    <row r="174" spans="1:6" s="33" customFormat="1" ht="15.75">
      <c r="A174" s="163"/>
      <c r="B174" s="153"/>
      <c r="C174" s="116"/>
      <c r="D174" s="116"/>
      <c r="E174" s="32"/>
      <c r="F174"/>
    </row>
    <row r="175" spans="1:6" s="33" customFormat="1" ht="15.75">
      <c r="A175" s="163"/>
      <c r="B175" s="153"/>
      <c r="C175" s="116"/>
      <c r="D175" s="116"/>
      <c r="E175" s="32"/>
      <c r="F175"/>
    </row>
    <row r="176" spans="1:6" s="33" customFormat="1" ht="15.75">
      <c r="A176" s="163"/>
      <c r="B176" s="153"/>
      <c r="C176" s="116"/>
      <c r="D176" s="116"/>
      <c r="E176" s="32"/>
      <c r="F176"/>
    </row>
    <row r="177" spans="1:6" s="33" customFormat="1" ht="15.75">
      <c r="A177" s="163"/>
      <c r="B177" s="153"/>
      <c r="C177" s="116"/>
      <c r="D177" s="116"/>
      <c r="E177" s="32"/>
      <c r="F177"/>
    </row>
    <row r="178" spans="1:6" s="33" customFormat="1" ht="15.75">
      <c r="A178" s="163"/>
      <c r="B178" s="153"/>
      <c r="C178" s="116"/>
      <c r="D178" s="116"/>
      <c r="E178" s="32"/>
      <c r="F178"/>
    </row>
    <row r="179" spans="1:6" s="33" customFormat="1" ht="15.75">
      <c r="A179" s="163"/>
      <c r="B179" s="153"/>
      <c r="C179" s="116"/>
      <c r="D179" s="116"/>
      <c r="E179" s="32"/>
      <c r="F179"/>
    </row>
    <row r="180" spans="1:6" s="33" customFormat="1" ht="15.75">
      <c r="A180" s="163"/>
      <c r="B180" s="153"/>
      <c r="C180" s="116"/>
      <c r="D180" s="116"/>
      <c r="E180" s="32"/>
      <c r="F180"/>
    </row>
    <row r="181" spans="1:6" s="33" customFormat="1" ht="15.75">
      <c r="A181" s="163"/>
      <c r="B181" s="153"/>
      <c r="C181" s="116"/>
      <c r="D181" s="116"/>
      <c r="E181" s="32"/>
      <c r="F181"/>
    </row>
    <row r="182" spans="1:6" s="33" customFormat="1" ht="15.75">
      <c r="A182" s="163"/>
      <c r="B182" s="153"/>
      <c r="C182" s="116"/>
      <c r="D182" s="116"/>
      <c r="E182" s="32"/>
      <c r="F182"/>
    </row>
    <row r="183" spans="1:6" s="33" customFormat="1" ht="15.75">
      <c r="A183" s="163"/>
      <c r="B183" s="153"/>
      <c r="C183" s="116"/>
      <c r="D183" s="116"/>
      <c r="E183" s="32"/>
      <c r="F183"/>
    </row>
    <row r="184" spans="1:6" s="33" customFormat="1" ht="15.75">
      <c r="A184" s="163"/>
      <c r="B184" s="153"/>
      <c r="C184" s="116"/>
      <c r="D184" s="116"/>
      <c r="E184" s="32"/>
      <c r="F184"/>
    </row>
    <row r="185" spans="1:6" s="33" customFormat="1" ht="15.75">
      <c r="A185" s="163"/>
      <c r="B185" s="153"/>
      <c r="C185" s="116"/>
      <c r="D185" s="116"/>
      <c r="E185" s="32"/>
      <c r="F185"/>
    </row>
    <row r="186" spans="1:6" s="33" customFormat="1" ht="15.75">
      <c r="A186" s="163"/>
      <c r="B186" s="153"/>
      <c r="C186" s="116"/>
      <c r="D186" s="116"/>
      <c r="E186" s="32"/>
      <c r="F186"/>
    </row>
    <row r="187" spans="1:6" s="33" customFormat="1" ht="15.75">
      <c r="A187" s="163"/>
      <c r="B187" s="153"/>
      <c r="C187" s="116"/>
      <c r="D187" s="116"/>
      <c r="E187" s="32"/>
      <c r="F187"/>
    </row>
    <row r="188" spans="1:6" s="33" customFormat="1" ht="15.75">
      <c r="A188" s="163"/>
      <c r="B188" s="153"/>
      <c r="C188" s="116"/>
      <c r="D188" s="116"/>
      <c r="E188" s="32"/>
      <c r="F188"/>
    </row>
    <row r="189" spans="1:6" s="33" customFormat="1" ht="15.75">
      <c r="A189" s="163"/>
      <c r="B189" s="153"/>
      <c r="C189" s="116"/>
      <c r="D189" s="116"/>
      <c r="E189" s="32"/>
      <c r="F189"/>
    </row>
    <row r="190" spans="1:6" s="33" customFormat="1" ht="15.75">
      <c r="A190" s="163"/>
      <c r="B190" s="153"/>
      <c r="C190" s="116"/>
      <c r="D190" s="116"/>
      <c r="E190" s="32"/>
      <c r="F190"/>
    </row>
    <row r="191" spans="1:6" s="33" customFormat="1" ht="15.75">
      <c r="A191" s="163"/>
      <c r="B191" s="153"/>
      <c r="C191" s="116"/>
      <c r="D191" s="116"/>
      <c r="E191" s="32"/>
      <c r="F191"/>
    </row>
    <row r="192" spans="1:6" s="33" customFormat="1" ht="15.75">
      <c r="A192" s="163"/>
      <c r="B192" s="153"/>
      <c r="C192" s="116"/>
      <c r="D192" s="116"/>
      <c r="E192" s="32"/>
      <c r="F192"/>
    </row>
    <row r="193" spans="1:6" s="33" customFormat="1" ht="15.75">
      <c r="A193" s="163"/>
      <c r="B193" s="153"/>
      <c r="C193" s="116"/>
      <c r="D193" s="116"/>
      <c r="E193" s="32"/>
      <c r="F193"/>
    </row>
    <row r="194" spans="1:6" s="33" customFormat="1" ht="15.75">
      <c r="A194" s="163"/>
      <c r="B194" s="153"/>
      <c r="C194" s="116"/>
      <c r="D194" s="116"/>
      <c r="E194" s="32"/>
      <c r="F194"/>
    </row>
    <row r="195" spans="1:6" s="33" customFormat="1" ht="15.75">
      <c r="A195" s="163"/>
      <c r="B195" s="153"/>
      <c r="C195" s="116"/>
      <c r="D195" s="116"/>
      <c r="E195" s="32"/>
      <c r="F195"/>
    </row>
    <row r="196" spans="1:6" s="33" customFormat="1" ht="15.75">
      <c r="A196" s="163"/>
      <c r="B196" s="153"/>
      <c r="C196" s="116"/>
      <c r="D196" s="116"/>
      <c r="E196" s="32"/>
      <c r="F196"/>
    </row>
    <row r="197" spans="1:6" s="33" customFormat="1" ht="15.75">
      <c r="A197" s="163"/>
      <c r="B197" s="153"/>
      <c r="C197" s="116"/>
      <c r="D197" s="116"/>
      <c r="E197" s="32"/>
      <c r="F197"/>
    </row>
    <row r="198" spans="1:6" s="33" customFormat="1" ht="15.75">
      <c r="A198" s="163"/>
      <c r="B198" s="153"/>
      <c r="C198" s="116"/>
      <c r="D198" s="116"/>
      <c r="E198" s="32"/>
      <c r="F198"/>
    </row>
    <row r="199" spans="1:6" s="33" customFormat="1" ht="15.75">
      <c r="A199" s="163"/>
      <c r="B199" s="153"/>
      <c r="C199" s="116"/>
      <c r="D199" s="116"/>
      <c r="E199" s="32"/>
      <c r="F199"/>
    </row>
    <row r="200" spans="1:6" s="33" customFormat="1" ht="15.75">
      <c r="A200" s="163"/>
      <c r="B200" s="153"/>
      <c r="C200" s="116"/>
      <c r="D200" s="116"/>
      <c r="E200" s="32"/>
      <c r="F200"/>
    </row>
    <row r="201" spans="1:6" s="33" customFormat="1" ht="15.75">
      <c r="A201" s="163"/>
      <c r="B201" s="153"/>
      <c r="C201" s="116"/>
      <c r="D201" s="116"/>
      <c r="E201" s="32"/>
      <c r="F201"/>
    </row>
    <row r="202" spans="1:6" s="33" customFormat="1" ht="15.75">
      <c r="A202" s="163"/>
      <c r="B202" s="153"/>
      <c r="C202" s="116"/>
      <c r="D202" s="116"/>
      <c r="E202" s="32"/>
      <c r="F202"/>
    </row>
    <row r="203" spans="1:6" s="33" customFormat="1" ht="15.75">
      <c r="A203" s="163"/>
      <c r="B203" s="153"/>
      <c r="C203" s="116"/>
      <c r="D203" s="116"/>
      <c r="E203" s="32"/>
      <c r="F203"/>
    </row>
    <row r="204" spans="1:6" s="33" customFormat="1" ht="15.75">
      <c r="A204" s="163"/>
      <c r="B204" s="153"/>
      <c r="C204" s="116"/>
      <c r="D204" s="116"/>
      <c r="E204" s="32"/>
      <c r="F204"/>
    </row>
    <row r="205" spans="1:6" s="33" customFormat="1" ht="15.75">
      <c r="A205" s="163"/>
      <c r="B205" s="153"/>
      <c r="C205" s="116"/>
      <c r="D205" s="116"/>
      <c r="E205" s="32"/>
      <c r="F205"/>
    </row>
    <row r="206" spans="1:6" s="33" customFormat="1" ht="15.75">
      <c r="A206" s="163"/>
      <c r="B206" s="153"/>
      <c r="C206" s="116"/>
      <c r="D206" s="116"/>
      <c r="E206" s="32"/>
      <c r="F206"/>
    </row>
    <row r="207" spans="1:6" s="33" customFormat="1" ht="15.75">
      <c r="A207" s="163"/>
      <c r="B207" s="153"/>
      <c r="C207" s="116"/>
      <c r="D207" s="116"/>
      <c r="E207" s="32"/>
      <c r="F207"/>
    </row>
    <row r="208" spans="1:6" s="33" customFormat="1" ht="15.75">
      <c r="A208" s="163"/>
      <c r="B208" s="153"/>
      <c r="C208" s="116"/>
      <c r="D208" s="116"/>
      <c r="E208" s="32"/>
      <c r="F208"/>
    </row>
    <row r="209" spans="1:6" s="33" customFormat="1" ht="15.75">
      <c r="A209" s="163"/>
      <c r="B209" s="153"/>
      <c r="C209" s="116"/>
      <c r="D209" s="116"/>
      <c r="E209" s="32"/>
      <c r="F209"/>
    </row>
    <row r="210" spans="1:6" s="33" customFormat="1" ht="15.75">
      <c r="A210" s="163"/>
      <c r="B210" s="153"/>
      <c r="C210" s="116"/>
      <c r="D210" s="116"/>
      <c r="E210" s="32"/>
      <c r="F210"/>
    </row>
    <row r="211" spans="1:6" s="33" customFormat="1" ht="15.75">
      <c r="A211" s="163"/>
      <c r="B211" s="153"/>
      <c r="C211" s="116"/>
      <c r="D211" s="116"/>
      <c r="E211" s="32"/>
      <c r="F211"/>
    </row>
    <row r="212" spans="1:6" s="33" customFormat="1" ht="15.75">
      <c r="A212" s="163"/>
      <c r="B212" s="153"/>
      <c r="C212" s="116"/>
      <c r="D212" s="116"/>
      <c r="E212" s="32"/>
      <c r="F212"/>
    </row>
    <row r="213" spans="1:6" s="33" customFormat="1" ht="15.75">
      <c r="A213" s="163"/>
      <c r="B213" s="153"/>
      <c r="C213" s="116"/>
      <c r="D213" s="116"/>
      <c r="E213" s="32"/>
      <c r="F213"/>
    </row>
    <row r="214" spans="1:6" s="33" customFormat="1" ht="15.75">
      <c r="A214" s="163"/>
      <c r="B214" s="153"/>
      <c r="C214" s="116"/>
      <c r="D214" s="116"/>
      <c r="E214" s="32"/>
      <c r="F214"/>
    </row>
    <row r="215" spans="1:6" s="33" customFormat="1" ht="15.75">
      <c r="A215" s="163"/>
      <c r="B215" s="153"/>
      <c r="C215" s="116"/>
      <c r="D215" s="116"/>
      <c r="E215" s="32"/>
      <c r="F215"/>
    </row>
    <row r="216" spans="1:6" s="33" customFormat="1" ht="15.75">
      <c r="A216" s="163"/>
      <c r="B216" s="153"/>
      <c r="C216" s="116"/>
      <c r="D216" s="116"/>
      <c r="E216" s="32"/>
      <c r="F216"/>
    </row>
    <row r="217" spans="1:6" s="33" customFormat="1" ht="15.75">
      <c r="A217" s="163"/>
      <c r="B217" s="153"/>
      <c r="C217" s="116"/>
      <c r="D217" s="116"/>
      <c r="E217" s="32"/>
      <c r="F217"/>
    </row>
    <row r="218" spans="1:6" s="33" customFormat="1" ht="15.75">
      <c r="A218" s="163"/>
      <c r="B218" s="153"/>
      <c r="C218" s="116"/>
      <c r="D218" s="116"/>
      <c r="E218" s="32"/>
      <c r="F218"/>
    </row>
    <row r="219" spans="1:6" s="33" customFormat="1" ht="15.75">
      <c r="A219" s="163"/>
      <c r="B219" s="153"/>
      <c r="C219" s="116"/>
      <c r="D219" s="116"/>
      <c r="E219" s="32"/>
      <c r="F219"/>
    </row>
    <row r="220" spans="1:6" s="33" customFormat="1" ht="15.75">
      <c r="A220" s="163"/>
      <c r="B220" s="153"/>
      <c r="C220" s="116"/>
      <c r="D220" s="116"/>
      <c r="E220" s="32"/>
      <c r="F220"/>
    </row>
    <row r="221" spans="1:6" s="33" customFormat="1" ht="15.75">
      <c r="A221" s="163"/>
      <c r="B221" s="153"/>
      <c r="C221" s="116"/>
      <c r="D221" s="116"/>
      <c r="E221" s="32"/>
      <c r="F221"/>
    </row>
    <row r="222" spans="1:6" s="33" customFormat="1" ht="15.75">
      <c r="A222" s="163"/>
      <c r="B222" s="153"/>
      <c r="C222" s="116"/>
      <c r="D222" s="116"/>
      <c r="E222" s="32"/>
      <c r="F222"/>
    </row>
    <row r="223" spans="1:6" s="33" customFormat="1" ht="15.75">
      <c r="A223" s="163"/>
      <c r="B223" s="153"/>
      <c r="C223" s="116"/>
      <c r="D223" s="116"/>
      <c r="E223" s="32"/>
      <c r="F223"/>
    </row>
    <row r="224" spans="1:6" s="33" customFormat="1" ht="15.75">
      <c r="A224" s="163"/>
      <c r="B224" s="153"/>
      <c r="C224" s="116"/>
      <c r="D224" s="116"/>
      <c r="E224" s="32"/>
      <c r="F224"/>
    </row>
    <row r="225" spans="1:6" s="33" customFormat="1" ht="15.75">
      <c r="A225" s="163"/>
      <c r="B225" s="153"/>
      <c r="C225" s="116"/>
      <c r="D225" s="116"/>
      <c r="E225" s="32"/>
      <c r="F225"/>
    </row>
    <row r="226" spans="1:6" s="33" customFormat="1" ht="15.75">
      <c r="A226" s="163"/>
      <c r="B226" s="153"/>
      <c r="C226" s="116"/>
      <c r="D226" s="116"/>
      <c r="E226" s="32"/>
      <c r="F226"/>
    </row>
    <row r="227" spans="1:6" s="33" customFormat="1" ht="15.75">
      <c r="A227" s="163"/>
      <c r="B227" s="153"/>
      <c r="C227" s="116"/>
      <c r="D227" s="116"/>
      <c r="E227" s="32"/>
      <c r="F227"/>
    </row>
    <row r="228" spans="1:6" s="33" customFormat="1" ht="15.75">
      <c r="A228" s="163"/>
      <c r="B228" s="153"/>
      <c r="C228" s="116"/>
      <c r="D228" s="116"/>
      <c r="E228" s="32"/>
      <c r="F228"/>
    </row>
    <row r="229" spans="1:6" s="33" customFormat="1" ht="15.75">
      <c r="A229" s="163"/>
      <c r="B229" s="153"/>
      <c r="C229" s="116"/>
      <c r="D229" s="116"/>
      <c r="E229" s="32"/>
      <c r="F229"/>
    </row>
    <row r="230" spans="1:6" s="33" customFormat="1" ht="15.75">
      <c r="A230" s="163"/>
      <c r="B230" s="153"/>
      <c r="C230" s="116"/>
      <c r="D230" s="116"/>
      <c r="E230" s="32"/>
      <c r="F230"/>
    </row>
    <row r="231" spans="1:6" s="33" customFormat="1" ht="15.75">
      <c r="A231" s="163"/>
      <c r="B231" s="153"/>
      <c r="C231" s="116"/>
      <c r="D231" s="116"/>
      <c r="E231" s="32"/>
      <c r="F231"/>
    </row>
    <row r="232" spans="1:6" s="33" customFormat="1" ht="15.75">
      <c r="A232" s="163"/>
      <c r="B232" s="153"/>
      <c r="C232" s="116"/>
      <c r="D232" s="116"/>
      <c r="E232" s="32"/>
      <c r="F232"/>
    </row>
    <row r="233" spans="1:6" s="33" customFormat="1" ht="15.75">
      <c r="A233" s="163"/>
      <c r="B233" s="153"/>
      <c r="C233" s="116"/>
      <c r="D233" s="116"/>
      <c r="E233" s="32"/>
      <c r="F233"/>
    </row>
    <row r="234" spans="1:6" s="33" customFormat="1" ht="15.75">
      <c r="A234" s="163"/>
      <c r="B234" s="153"/>
      <c r="C234" s="116"/>
      <c r="D234" s="116"/>
      <c r="E234" s="32"/>
      <c r="F234"/>
    </row>
    <row r="235" spans="1:6" s="33" customFormat="1" ht="15.75">
      <c r="A235" s="163"/>
      <c r="B235" s="153"/>
      <c r="C235" s="116"/>
      <c r="D235" s="116"/>
      <c r="E235" s="32"/>
      <c r="F235"/>
    </row>
    <row r="236" spans="1:6" s="33" customFormat="1" ht="15.75">
      <c r="A236" s="163"/>
      <c r="B236" s="153"/>
      <c r="C236" s="116"/>
      <c r="D236" s="116"/>
      <c r="E236" s="32"/>
      <c r="F236"/>
    </row>
    <row r="237" spans="1:6" s="33" customFormat="1" ht="15.75">
      <c r="A237" s="163"/>
      <c r="B237" s="153"/>
      <c r="C237" s="116"/>
      <c r="D237" s="116"/>
      <c r="E237" s="32"/>
      <c r="F237"/>
    </row>
    <row r="238" spans="1:6" s="33" customFormat="1" ht="15.75">
      <c r="A238" s="163"/>
      <c r="B238" s="153"/>
      <c r="C238" s="116"/>
      <c r="D238" s="116"/>
      <c r="E238" s="32"/>
      <c r="F238"/>
    </row>
    <row r="239" spans="1:6" s="33" customFormat="1" ht="15.75">
      <c r="A239" s="163"/>
      <c r="B239" s="153"/>
      <c r="C239" s="116"/>
      <c r="D239" s="116"/>
      <c r="E239" s="32"/>
      <c r="F239"/>
    </row>
    <row r="240" spans="1:6" s="33" customFormat="1" ht="15.75">
      <c r="A240" s="163"/>
      <c r="B240" s="153"/>
      <c r="C240" s="116"/>
      <c r="D240" s="116"/>
      <c r="E240" s="32"/>
      <c r="F240"/>
    </row>
    <row r="241" spans="1:6" s="33" customFormat="1" ht="15.75">
      <c r="A241" s="163"/>
      <c r="B241" s="153"/>
      <c r="C241" s="116"/>
      <c r="D241" s="116"/>
      <c r="E241" s="32"/>
      <c r="F241"/>
    </row>
    <row r="242" spans="1:6" s="33" customFormat="1" ht="15.75">
      <c r="A242" s="163"/>
      <c r="B242" s="153"/>
      <c r="C242" s="116"/>
      <c r="D242" s="116"/>
      <c r="E242" s="32"/>
      <c r="F242"/>
    </row>
    <row r="243" spans="1:6" s="33" customFormat="1" ht="15.75">
      <c r="A243" s="163"/>
      <c r="B243" s="153"/>
      <c r="C243" s="116"/>
      <c r="D243" s="116"/>
      <c r="E243" s="32"/>
      <c r="F243"/>
    </row>
    <row r="244" spans="1:6" s="33" customFormat="1" ht="15.75">
      <c r="A244" s="163"/>
      <c r="B244" s="153"/>
      <c r="C244" s="116"/>
      <c r="D244" s="116"/>
      <c r="E244" s="32"/>
      <c r="F244"/>
    </row>
    <row r="245" spans="1:6" s="33" customFormat="1" ht="15.75">
      <c r="A245" s="163"/>
      <c r="B245" s="153"/>
      <c r="C245" s="116"/>
      <c r="D245" s="116"/>
      <c r="E245" s="32"/>
      <c r="F245"/>
    </row>
    <row r="246" spans="1:6" s="33" customFormat="1" ht="15.75">
      <c r="A246" s="163"/>
      <c r="B246" s="153"/>
      <c r="C246" s="116"/>
      <c r="D246" s="116"/>
      <c r="E246" s="32"/>
      <c r="F246"/>
    </row>
    <row r="247" spans="1:6" s="33" customFormat="1" ht="15.75">
      <c r="A247" s="163"/>
      <c r="B247" s="153"/>
      <c r="C247" s="116"/>
      <c r="D247" s="116"/>
      <c r="E247" s="32"/>
      <c r="F247"/>
    </row>
    <row r="248" spans="1:6" s="33" customFormat="1" ht="15.75">
      <c r="A248" s="163"/>
      <c r="B248" s="153"/>
      <c r="C248" s="116"/>
      <c r="D248" s="116"/>
      <c r="E248" s="32"/>
      <c r="F248"/>
    </row>
    <row r="249" spans="1:6" s="33" customFormat="1" ht="15.75">
      <c r="A249" s="163"/>
      <c r="B249" s="153"/>
      <c r="C249" s="116"/>
      <c r="D249" s="116"/>
      <c r="E249" s="32"/>
      <c r="F249"/>
    </row>
    <row r="250" spans="1:6" s="33" customFormat="1" ht="15.75">
      <c r="A250" s="163"/>
      <c r="B250" s="153"/>
      <c r="C250" s="116"/>
      <c r="D250" s="116"/>
      <c r="E250" s="32"/>
      <c r="F250"/>
    </row>
    <row r="251" spans="1:6" s="33" customFormat="1" ht="15.75">
      <c r="A251" s="163"/>
      <c r="B251" s="153"/>
      <c r="C251" s="116"/>
      <c r="D251" s="116"/>
      <c r="E251" s="32"/>
      <c r="F251"/>
    </row>
    <row r="252" spans="1:6" s="33" customFormat="1" ht="15.75">
      <c r="A252" s="163"/>
      <c r="B252" s="153"/>
      <c r="C252" s="116"/>
      <c r="D252" s="116"/>
      <c r="E252" s="32"/>
      <c r="F252"/>
    </row>
    <row r="253" spans="1:6" s="33" customFormat="1" ht="15.75">
      <c r="A253" s="163"/>
      <c r="B253" s="153"/>
      <c r="C253" s="116"/>
      <c r="D253" s="116"/>
      <c r="E253" s="32"/>
      <c r="F253"/>
    </row>
    <row r="254" spans="1:6" s="33" customFormat="1" ht="15.75">
      <c r="A254" s="163"/>
      <c r="B254" s="153"/>
      <c r="C254" s="116"/>
      <c r="D254" s="116"/>
      <c r="E254" s="32"/>
      <c r="F254"/>
    </row>
    <row r="255" spans="1:6" s="33" customFormat="1" ht="15.75">
      <c r="A255" s="163"/>
      <c r="B255" s="153"/>
      <c r="C255" s="116"/>
      <c r="D255" s="116"/>
      <c r="E255" s="32"/>
      <c r="F255"/>
    </row>
    <row r="256" spans="1:6" s="33" customFormat="1" ht="15.75">
      <c r="A256" s="163"/>
      <c r="B256" s="153"/>
      <c r="C256" s="116"/>
      <c r="D256" s="116"/>
      <c r="E256" s="32"/>
      <c r="F256"/>
    </row>
    <row r="257" spans="1:6" s="33" customFormat="1" ht="15.75">
      <c r="A257" s="163"/>
      <c r="B257" s="153"/>
      <c r="C257" s="116"/>
      <c r="D257" s="116"/>
      <c r="E257" s="32"/>
      <c r="F257"/>
    </row>
    <row r="258" spans="1:6" s="33" customFormat="1" ht="15.75">
      <c r="A258" s="163"/>
      <c r="B258" s="153"/>
      <c r="C258" s="116"/>
      <c r="D258" s="116"/>
      <c r="E258" s="32"/>
      <c r="F258"/>
    </row>
    <row r="259" spans="1:6" s="33" customFormat="1" ht="15.75">
      <c r="A259" s="163"/>
      <c r="B259" s="153"/>
      <c r="C259" s="116"/>
      <c r="D259" s="116"/>
      <c r="E259" s="32"/>
      <c r="F259"/>
    </row>
    <row r="260" spans="1:6" s="33" customFormat="1" ht="15.75">
      <c r="A260" s="163"/>
      <c r="B260" s="153"/>
      <c r="C260" s="116"/>
      <c r="D260" s="116"/>
      <c r="E260" s="32"/>
      <c r="F260"/>
    </row>
    <row r="261" spans="1:6" s="33" customFormat="1" ht="15.75">
      <c r="A261" s="163"/>
      <c r="B261" s="153"/>
      <c r="C261" s="116"/>
      <c r="D261" s="116"/>
      <c r="E261" s="32"/>
      <c r="F261"/>
    </row>
    <row r="262" spans="1:6" s="33" customFormat="1" ht="15.75">
      <c r="A262" s="163"/>
      <c r="B262" s="153"/>
      <c r="C262" s="116"/>
      <c r="D262" s="116"/>
      <c r="E262" s="32"/>
      <c r="F262"/>
    </row>
    <row r="263" spans="1:6" s="33" customFormat="1" ht="15.75">
      <c r="A263" s="163"/>
      <c r="B263" s="153"/>
      <c r="C263" s="116"/>
      <c r="D263" s="116"/>
      <c r="E263" s="32"/>
      <c r="F263"/>
    </row>
    <row r="264" spans="1:6" s="33" customFormat="1" ht="15.75">
      <c r="A264" s="163"/>
      <c r="B264" s="153"/>
      <c r="C264" s="116"/>
      <c r="D264" s="116"/>
      <c r="E264" s="32"/>
      <c r="F264"/>
    </row>
    <row r="265" spans="1:6" s="33" customFormat="1" ht="15.75">
      <c r="A265" s="163"/>
      <c r="B265" s="153"/>
      <c r="C265" s="116"/>
      <c r="D265" s="116"/>
      <c r="E265" s="32"/>
      <c r="F265"/>
    </row>
    <row r="266" spans="1:6" s="33" customFormat="1" ht="15.75">
      <c r="A266" s="163"/>
      <c r="B266" s="153"/>
      <c r="C266" s="116"/>
      <c r="D266" s="116"/>
      <c r="E266" s="32"/>
      <c r="F266"/>
    </row>
    <row r="267" spans="1:6" s="33" customFormat="1" ht="15.75">
      <c r="A267" s="163"/>
      <c r="B267" s="153"/>
      <c r="C267" s="116"/>
      <c r="D267" s="116"/>
      <c r="E267" s="32"/>
      <c r="F267"/>
    </row>
    <row r="268" spans="1:6" s="33" customFormat="1" ht="15.75">
      <c r="A268" s="163"/>
      <c r="B268" s="153"/>
      <c r="C268" s="116"/>
      <c r="D268" s="116"/>
      <c r="E268" s="32"/>
      <c r="F268"/>
    </row>
    <row r="269" spans="1:6" s="33" customFormat="1" ht="15.75">
      <c r="A269" s="163"/>
      <c r="B269" s="153"/>
      <c r="C269" s="116"/>
      <c r="D269" s="116"/>
      <c r="E269" s="32"/>
      <c r="F269"/>
    </row>
    <row r="270" spans="1:6" s="33" customFormat="1" ht="15.75">
      <c r="A270" s="163"/>
      <c r="B270" s="153"/>
      <c r="C270" s="116"/>
      <c r="D270" s="116"/>
      <c r="E270" s="32"/>
      <c r="F270"/>
    </row>
    <row r="271" spans="1:6" s="33" customFormat="1" ht="15.75">
      <c r="A271" s="163"/>
      <c r="B271" s="153"/>
      <c r="C271" s="116"/>
      <c r="D271" s="116"/>
      <c r="E271" s="32"/>
      <c r="F271"/>
    </row>
    <row r="272" spans="1:6" s="33" customFormat="1" ht="15.75">
      <c r="A272" s="163"/>
      <c r="B272" s="153"/>
      <c r="C272" s="116"/>
      <c r="D272" s="116"/>
      <c r="E272" s="32"/>
      <c r="F272"/>
    </row>
    <row r="273" spans="1:6" s="33" customFormat="1" ht="15.75">
      <c r="A273" s="163"/>
      <c r="B273" s="153"/>
      <c r="C273" s="116"/>
      <c r="D273" s="116"/>
      <c r="E273" s="32"/>
      <c r="F273"/>
    </row>
    <row r="274" spans="1:6" s="33" customFormat="1" ht="15.75">
      <c r="A274" s="163"/>
      <c r="B274" s="153"/>
      <c r="C274" s="116"/>
      <c r="D274" s="116"/>
      <c r="E274" s="32"/>
      <c r="F274"/>
    </row>
    <row r="275" spans="1:6" s="33" customFormat="1" ht="15.75">
      <c r="A275" s="163"/>
      <c r="B275" s="153"/>
      <c r="C275" s="116"/>
      <c r="D275" s="116"/>
      <c r="E275" s="32"/>
      <c r="F275"/>
    </row>
    <row r="276" spans="1:6" s="33" customFormat="1" ht="15.75">
      <c r="A276" s="163"/>
      <c r="B276" s="153"/>
      <c r="C276" s="116"/>
      <c r="D276" s="116"/>
      <c r="E276" s="32"/>
      <c r="F276"/>
    </row>
    <row r="277" spans="1:6" s="33" customFormat="1" ht="15.75">
      <c r="A277" s="163"/>
      <c r="B277" s="153"/>
      <c r="C277" s="116"/>
      <c r="D277" s="116"/>
      <c r="E277" s="32"/>
      <c r="F277"/>
    </row>
    <row r="278" spans="1:6" s="33" customFormat="1" ht="15.75">
      <c r="A278" s="163"/>
      <c r="B278" s="153"/>
      <c r="C278" s="116"/>
      <c r="D278" s="116"/>
      <c r="E278" s="32"/>
      <c r="F278"/>
    </row>
    <row r="279" spans="1:6" s="33" customFormat="1" ht="15.75">
      <c r="A279" s="163"/>
      <c r="B279" s="153"/>
      <c r="C279" s="116"/>
      <c r="D279" s="116"/>
      <c r="E279" s="32"/>
      <c r="F279"/>
    </row>
    <row r="280" spans="1:6" s="33" customFormat="1" ht="15.75">
      <c r="A280" s="163"/>
      <c r="B280" s="153"/>
      <c r="C280" s="116"/>
      <c r="D280" s="116"/>
      <c r="E280" s="32"/>
      <c r="F280"/>
    </row>
    <row r="281" spans="1:6" s="33" customFormat="1" ht="15.75">
      <c r="A281" s="163"/>
      <c r="B281" s="153"/>
      <c r="C281" s="116"/>
      <c r="D281" s="116"/>
      <c r="E281" s="32"/>
      <c r="F281"/>
    </row>
    <row r="282" spans="1:6" s="33" customFormat="1" ht="15.75">
      <c r="A282" s="163"/>
      <c r="B282" s="153"/>
      <c r="C282" s="116"/>
      <c r="D282" s="116"/>
      <c r="E282" s="32"/>
      <c r="F282"/>
    </row>
    <row r="283" spans="1:6" s="33" customFormat="1" ht="15.75">
      <c r="A283" s="163"/>
      <c r="B283" s="153"/>
      <c r="C283" s="116"/>
      <c r="D283" s="116"/>
      <c r="E283" s="32"/>
      <c r="F283"/>
    </row>
    <row r="284" spans="1:6" s="33" customFormat="1" ht="15.75">
      <c r="A284" s="163"/>
      <c r="B284" s="153"/>
      <c r="C284" s="116"/>
      <c r="D284" s="116"/>
      <c r="E284" s="32"/>
      <c r="F284"/>
    </row>
    <row r="285" spans="1:6" s="33" customFormat="1" ht="15.75">
      <c r="A285" s="163"/>
      <c r="B285" s="153"/>
      <c r="C285" s="116"/>
      <c r="D285" s="116"/>
      <c r="E285" s="32"/>
      <c r="F285"/>
    </row>
    <row r="286" spans="1:6" s="33" customFormat="1" ht="15.75">
      <c r="A286" s="163"/>
      <c r="B286" s="153"/>
      <c r="C286" s="116"/>
      <c r="D286" s="116"/>
      <c r="E286" s="32"/>
      <c r="F286"/>
    </row>
    <row r="287" spans="1:6" s="33" customFormat="1" ht="15.75">
      <c r="A287" s="163"/>
      <c r="B287" s="153"/>
      <c r="C287" s="116"/>
      <c r="D287" s="116"/>
      <c r="E287" s="32"/>
      <c r="F287"/>
    </row>
    <row r="288" spans="1:6" s="33" customFormat="1" ht="15.75">
      <c r="A288" s="163"/>
      <c r="B288" s="153"/>
      <c r="C288" s="116"/>
      <c r="D288" s="116"/>
      <c r="E288" s="32"/>
      <c r="F288"/>
    </row>
    <row r="289" spans="1:6" s="33" customFormat="1" ht="15.75">
      <c r="A289" s="163"/>
      <c r="B289" s="153"/>
      <c r="C289" s="116"/>
      <c r="D289" s="116"/>
      <c r="E289" s="32"/>
      <c r="F289"/>
    </row>
    <row r="290" spans="1:6" s="33" customFormat="1" ht="15.75">
      <c r="A290" s="163"/>
      <c r="B290" s="153"/>
      <c r="C290" s="116"/>
      <c r="D290" s="116"/>
      <c r="E290" s="32"/>
      <c r="F290"/>
    </row>
    <row r="291" spans="1:6" s="33" customFormat="1" ht="15.75">
      <c r="A291" s="163"/>
      <c r="B291" s="153"/>
      <c r="C291" s="116"/>
      <c r="D291" s="116"/>
      <c r="E291" s="32"/>
      <c r="F291"/>
    </row>
    <row r="292" spans="1:6" s="33" customFormat="1" ht="15.75">
      <c r="A292" s="163"/>
      <c r="B292" s="153"/>
      <c r="C292" s="116"/>
      <c r="D292" s="116"/>
      <c r="E292" s="32"/>
      <c r="F292"/>
    </row>
    <row r="293" spans="1:6" s="33" customFormat="1" ht="15.75">
      <c r="A293" s="163"/>
      <c r="B293" s="153"/>
      <c r="C293" s="116"/>
      <c r="D293" s="116"/>
      <c r="E293" s="32"/>
      <c r="F293"/>
    </row>
    <row r="294" spans="1:6" s="33" customFormat="1" ht="15.75">
      <c r="A294" s="163"/>
      <c r="B294" s="153"/>
      <c r="C294" s="116"/>
      <c r="D294" s="116"/>
      <c r="E294" s="32"/>
      <c r="F294"/>
    </row>
    <row r="295" spans="1:6" s="33" customFormat="1" ht="15.75">
      <c r="A295" s="163"/>
      <c r="B295" s="153"/>
      <c r="C295" s="116"/>
      <c r="D295" s="116"/>
      <c r="E295" s="32"/>
      <c r="F295"/>
    </row>
    <row r="296" spans="1:6" s="33" customFormat="1" ht="15.75">
      <c r="A296" s="163"/>
      <c r="B296" s="153"/>
      <c r="C296" s="116"/>
      <c r="D296" s="116"/>
      <c r="E296" s="32"/>
      <c r="F296"/>
    </row>
    <row r="297" spans="1:6" s="33" customFormat="1" ht="15.75">
      <c r="A297" s="163"/>
      <c r="B297" s="153"/>
      <c r="C297" s="116"/>
      <c r="D297" s="116"/>
      <c r="E297" s="32"/>
      <c r="F297"/>
    </row>
    <row r="298" spans="1:6" s="33" customFormat="1" ht="15.75">
      <c r="A298" s="163"/>
      <c r="B298" s="153"/>
      <c r="C298" s="116"/>
      <c r="D298" s="116"/>
      <c r="E298" s="32"/>
      <c r="F298"/>
    </row>
    <row r="299" spans="1:6" s="33" customFormat="1" ht="15.75">
      <c r="A299" s="163"/>
      <c r="B299" s="153"/>
      <c r="C299" s="116"/>
      <c r="D299" s="116"/>
      <c r="E299" s="32"/>
      <c r="F299"/>
    </row>
    <row r="300" spans="1:6" s="33" customFormat="1" ht="15.75">
      <c r="A300" s="163"/>
      <c r="B300" s="153"/>
      <c r="C300" s="116"/>
      <c r="D300" s="116"/>
      <c r="E300" s="32"/>
      <c r="F300"/>
    </row>
    <row r="301" spans="1:6" s="33" customFormat="1" ht="15.75">
      <c r="A301" s="163"/>
      <c r="B301" s="153"/>
      <c r="C301" s="116"/>
      <c r="D301" s="116"/>
      <c r="E301" s="32"/>
      <c r="F301"/>
    </row>
    <row r="302" spans="1:6" s="33" customFormat="1" ht="15.75">
      <c r="A302" s="163"/>
      <c r="B302" s="153"/>
      <c r="C302" s="116"/>
      <c r="D302" s="116"/>
      <c r="E302" s="32"/>
      <c r="F302"/>
    </row>
    <row r="303" spans="1:6" s="33" customFormat="1" ht="15.75">
      <c r="A303" s="163"/>
      <c r="B303" s="153"/>
      <c r="C303" s="116"/>
      <c r="D303" s="116"/>
      <c r="E303" s="32"/>
      <c r="F303"/>
    </row>
    <row r="304" spans="1:6" s="33" customFormat="1" ht="15.75">
      <c r="A304" s="163"/>
      <c r="B304" s="153"/>
      <c r="C304" s="116"/>
      <c r="D304" s="116"/>
      <c r="E304" s="32"/>
      <c r="F304"/>
    </row>
    <row r="305" spans="1:6" s="33" customFormat="1" ht="15.75">
      <c r="A305" s="163"/>
      <c r="B305" s="153"/>
      <c r="C305" s="116"/>
      <c r="D305" s="116"/>
      <c r="E305" s="32"/>
      <c r="F305"/>
    </row>
    <row r="306" spans="1:6" s="33" customFormat="1" ht="15.75">
      <c r="A306" s="163"/>
      <c r="B306" s="153"/>
      <c r="C306" s="116"/>
      <c r="D306" s="116"/>
      <c r="E306" s="32"/>
      <c r="F306"/>
    </row>
    <row r="307" spans="1:6" s="33" customFormat="1" ht="15.75">
      <c r="A307" s="163"/>
      <c r="B307" s="153"/>
      <c r="C307" s="116"/>
      <c r="D307" s="116"/>
      <c r="E307" s="32"/>
      <c r="F307"/>
    </row>
    <row r="308" spans="1:6" s="33" customFormat="1" ht="15.75">
      <c r="A308" s="163"/>
      <c r="B308" s="153"/>
      <c r="C308" s="116"/>
      <c r="D308" s="116"/>
      <c r="E308" s="32"/>
      <c r="F308"/>
    </row>
    <row r="309" spans="1:6" s="33" customFormat="1" ht="15.75">
      <c r="A309" s="163"/>
      <c r="B309" s="153"/>
      <c r="C309" s="116"/>
      <c r="D309" s="116"/>
      <c r="E309" s="32"/>
      <c r="F309"/>
    </row>
    <row r="310" spans="1:6" s="33" customFormat="1" ht="15.75">
      <c r="A310" s="163"/>
      <c r="B310" s="153"/>
      <c r="C310" s="116"/>
      <c r="D310" s="116"/>
      <c r="E310" s="32"/>
      <c r="F310"/>
    </row>
    <row r="311" spans="1:6" s="33" customFormat="1" ht="15.75">
      <c r="A311" s="163"/>
      <c r="B311" s="153"/>
      <c r="C311" s="116"/>
      <c r="D311" s="116"/>
      <c r="E311" s="32"/>
      <c r="F311"/>
    </row>
    <row r="312" spans="1:6" s="33" customFormat="1" ht="15.75">
      <c r="A312" s="163"/>
      <c r="B312" s="153"/>
      <c r="C312" s="116"/>
      <c r="D312" s="116"/>
      <c r="E312" s="32"/>
      <c r="F312"/>
    </row>
    <row r="313" spans="1:6" s="33" customFormat="1" ht="15.75">
      <c r="A313" s="163"/>
      <c r="B313" s="153"/>
      <c r="C313" s="116"/>
      <c r="D313" s="116"/>
      <c r="E313" s="32"/>
      <c r="F313"/>
    </row>
    <row r="314" spans="1:6" s="33" customFormat="1" ht="15.75">
      <c r="A314" s="163"/>
      <c r="B314" s="153"/>
      <c r="C314" s="116"/>
      <c r="D314" s="116"/>
      <c r="E314" s="32"/>
      <c r="F314"/>
    </row>
    <row r="315" spans="1:6" s="33" customFormat="1" ht="15.75">
      <c r="A315" s="163"/>
      <c r="B315" s="153"/>
      <c r="C315" s="116"/>
      <c r="D315" s="116"/>
      <c r="E315" s="32"/>
      <c r="F315"/>
    </row>
    <row r="316" spans="1:6" s="33" customFormat="1" ht="15.75">
      <c r="A316" s="163"/>
      <c r="B316" s="153"/>
      <c r="C316" s="116"/>
      <c r="D316" s="116"/>
      <c r="E316" s="32"/>
      <c r="F316"/>
    </row>
    <row r="317" spans="1:6" s="33" customFormat="1" ht="15.75">
      <c r="A317" s="163"/>
      <c r="B317" s="153"/>
      <c r="C317" s="116"/>
      <c r="D317" s="116"/>
      <c r="E317" s="32"/>
      <c r="F317"/>
    </row>
    <row r="318" spans="1:6" s="33" customFormat="1" ht="15.75">
      <c r="A318" s="163"/>
      <c r="B318" s="153"/>
      <c r="C318" s="116"/>
      <c r="D318" s="116"/>
      <c r="E318" s="32"/>
      <c r="F318"/>
    </row>
    <row r="319" spans="1:6" s="33" customFormat="1" ht="15.75">
      <c r="A319" s="163"/>
      <c r="B319" s="153"/>
      <c r="C319" s="116"/>
      <c r="D319" s="116"/>
      <c r="E319" s="32"/>
      <c r="F319"/>
    </row>
    <row r="320" spans="1:6" s="33" customFormat="1" ht="15.75">
      <c r="A320" s="163"/>
      <c r="B320" s="153"/>
      <c r="C320" s="116"/>
      <c r="D320" s="116"/>
      <c r="E320" s="32"/>
      <c r="F320"/>
    </row>
    <row r="321" spans="1:6" s="33" customFormat="1" ht="15.75">
      <c r="A321" s="163"/>
      <c r="B321" s="153"/>
      <c r="C321" s="116"/>
      <c r="D321" s="116"/>
      <c r="E321" s="32"/>
      <c r="F321"/>
    </row>
    <row r="322" spans="1:6" s="33" customFormat="1" ht="15.75">
      <c r="A322" s="163"/>
      <c r="B322" s="153"/>
      <c r="C322" s="116"/>
      <c r="D322" s="116"/>
      <c r="E322" s="32"/>
      <c r="F322"/>
    </row>
    <row r="323" spans="1:6" s="33" customFormat="1" ht="15.75">
      <c r="A323" s="163"/>
      <c r="B323" s="153"/>
      <c r="C323" s="116"/>
      <c r="D323" s="116"/>
      <c r="E323" s="32"/>
      <c r="F323"/>
    </row>
    <row r="324" spans="1:6" s="33" customFormat="1" ht="15.75">
      <c r="A324" s="163"/>
      <c r="B324" s="153"/>
      <c r="C324" s="116"/>
      <c r="D324" s="116"/>
      <c r="E324" s="32"/>
      <c r="F324"/>
    </row>
    <row r="325" spans="1:6" s="33" customFormat="1" ht="15.75">
      <c r="A325" s="163"/>
      <c r="B325" s="153"/>
      <c r="C325" s="116"/>
      <c r="D325" s="116"/>
      <c r="E325" s="32"/>
      <c r="F325"/>
    </row>
    <row r="326" spans="1:6" s="33" customFormat="1" ht="15.75">
      <c r="A326" s="163"/>
      <c r="B326" s="153"/>
      <c r="C326" s="116"/>
      <c r="D326" s="116"/>
      <c r="E326" s="32"/>
      <c r="F326"/>
    </row>
    <row r="327" spans="1:6" s="33" customFormat="1" ht="15.75">
      <c r="A327" s="163"/>
      <c r="B327" s="153"/>
      <c r="C327" s="116"/>
      <c r="D327" s="116"/>
      <c r="E327" s="32"/>
      <c r="F327"/>
    </row>
    <row r="328" spans="1:6" s="33" customFormat="1" ht="15.75">
      <c r="A328" s="163"/>
      <c r="B328" s="153"/>
      <c r="C328" s="116"/>
      <c r="D328" s="116"/>
      <c r="E328" s="32"/>
      <c r="F328"/>
    </row>
    <row r="329" spans="1:6" s="33" customFormat="1" ht="15.75">
      <c r="A329" s="163"/>
      <c r="B329" s="153"/>
      <c r="C329" s="116"/>
      <c r="D329" s="116"/>
      <c r="E329" s="32"/>
      <c r="F329"/>
    </row>
    <row r="330" spans="1:6" s="33" customFormat="1" ht="15.75">
      <c r="A330" s="163"/>
      <c r="B330" s="153"/>
      <c r="C330" s="116"/>
      <c r="D330" s="116"/>
      <c r="E330" s="32"/>
      <c r="F330"/>
    </row>
    <row r="331" spans="1:6" s="33" customFormat="1" ht="15.75">
      <c r="A331" s="163"/>
      <c r="B331" s="153"/>
      <c r="C331" s="116"/>
      <c r="D331" s="116"/>
      <c r="E331" s="32"/>
      <c r="F331"/>
    </row>
    <row r="332" spans="1:6" s="33" customFormat="1" ht="15.75">
      <c r="A332" s="163"/>
      <c r="B332" s="153"/>
      <c r="C332" s="116"/>
      <c r="D332" s="116"/>
      <c r="E332" s="32"/>
      <c r="F332"/>
    </row>
    <row r="333" spans="1:6" s="33" customFormat="1" ht="15.75">
      <c r="A333" s="163"/>
      <c r="B333" s="153"/>
      <c r="C333" s="116"/>
      <c r="D333" s="116"/>
      <c r="E333" s="32"/>
      <c r="F333"/>
    </row>
    <row r="334" spans="1:6" s="33" customFormat="1" ht="15.75">
      <c r="A334" s="163"/>
      <c r="B334" s="153"/>
      <c r="C334" s="116"/>
      <c r="D334" s="116"/>
      <c r="E334" s="32"/>
      <c r="F334"/>
    </row>
    <row r="335" spans="1:6" s="33" customFormat="1" ht="15.75">
      <c r="A335" s="163"/>
      <c r="B335" s="153"/>
      <c r="C335" s="116"/>
      <c r="D335" s="116"/>
      <c r="E335" s="32"/>
      <c r="F335"/>
    </row>
    <row r="336" spans="1:6" s="33" customFormat="1" ht="15.75">
      <c r="A336" s="163"/>
      <c r="B336" s="153"/>
      <c r="C336" s="116"/>
      <c r="D336" s="116"/>
      <c r="E336" s="32"/>
      <c r="F336"/>
    </row>
    <row r="337" spans="1:6" s="33" customFormat="1" ht="15.75">
      <c r="A337" s="163"/>
      <c r="B337" s="153"/>
      <c r="C337" s="116"/>
      <c r="D337" s="116"/>
      <c r="E337" s="32"/>
      <c r="F337"/>
    </row>
    <row r="338" spans="1:6" s="33" customFormat="1" ht="15.75">
      <c r="A338" s="163"/>
      <c r="B338" s="153"/>
      <c r="C338" s="116"/>
      <c r="D338" s="116"/>
      <c r="E338" s="32"/>
      <c r="F338"/>
    </row>
    <row r="339" spans="1:6" s="33" customFormat="1" ht="15.75">
      <c r="A339" s="163"/>
      <c r="B339" s="153"/>
      <c r="C339" s="116"/>
      <c r="D339" s="116"/>
      <c r="E339" s="32"/>
      <c r="F339"/>
    </row>
    <row r="340" spans="1:6" s="33" customFormat="1" ht="15.75">
      <c r="A340" s="163"/>
      <c r="B340" s="153"/>
      <c r="C340" s="116"/>
      <c r="D340" s="116"/>
      <c r="E340" s="32"/>
      <c r="F340"/>
    </row>
    <row r="341" spans="1:6" s="33" customFormat="1" ht="15.75">
      <c r="A341" s="163"/>
      <c r="B341" s="153"/>
      <c r="C341" s="116"/>
      <c r="D341" s="116"/>
      <c r="E341" s="32"/>
      <c r="F341"/>
    </row>
    <row r="342" spans="1:6" s="33" customFormat="1" ht="15.75">
      <c r="A342" s="163"/>
      <c r="B342" s="153"/>
      <c r="C342" s="116"/>
      <c r="D342" s="116"/>
      <c r="E342" s="32"/>
      <c r="F342"/>
    </row>
    <row r="343" spans="1:6" s="33" customFormat="1" ht="15.75">
      <c r="A343" s="163"/>
      <c r="B343" s="153"/>
      <c r="C343" s="116"/>
      <c r="D343" s="116"/>
      <c r="E343" s="32"/>
      <c r="F343"/>
    </row>
    <row r="344" spans="1:6" s="33" customFormat="1" ht="15.75">
      <c r="A344" s="163"/>
      <c r="B344" s="153"/>
      <c r="C344" s="116"/>
      <c r="D344" s="116"/>
      <c r="E344" s="32"/>
      <c r="F344"/>
    </row>
    <row r="345" spans="1:6" s="33" customFormat="1" ht="15.75">
      <c r="A345" s="163"/>
      <c r="B345" s="153"/>
      <c r="C345" s="116"/>
      <c r="D345" s="116"/>
      <c r="E345" s="32"/>
      <c r="F345"/>
    </row>
    <row r="346" spans="1:6" s="33" customFormat="1" ht="15.75">
      <c r="A346" s="163"/>
      <c r="B346" s="153"/>
      <c r="C346" s="116"/>
      <c r="D346" s="116"/>
      <c r="E346" s="32"/>
      <c r="F346"/>
    </row>
    <row r="347" spans="1:6" s="33" customFormat="1" ht="15.75">
      <c r="A347" s="163"/>
      <c r="B347" s="153"/>
      <c r="C347" s="116"/>
      <c r="D347" s="116"/>
      <c r="E347" s="32"/>
      <c r="F347"/>
    </row>
    <row r="348" spans="1:6" s="33" customFormat="1" ht="15.75">
      <c r="A348" s="163"/>
      <c r="B348" s="153"/>
      <c r="C348" s="116"/>
      <c r="D348" s="116"/>
      <c r="E348" s="32"/>
      <c r="F348"/>
    </row>
    <row r="349" spans="1:6" s="33" customFormat="1" ht="15.75">
      <c r="A349" s="163"/>
      <c r="B349" s="153"/>
      <c r="C349" s="116"/>
      <c r="D349" s="116"/>
      <c r="E349" s="32"/>
      <c r="F349"/>
    </row>
    <row r="350" spans="1:6" s="33" customFormat="1" ht="15.75">
      <c r="A350" s="163"/>
      <c r="B350" s="153"/>
      <c r="C350" s="116"/>
      <c r="D350" s="116"/>
      <c r="E350" s="32"/>
      <c r="F350"/>
    </row>
    <row r="351" spans="1:6" s="33" customFormat="1" ht="15.75">
      <c r="A351" s="163"/>
      <c r="B351" s="153"/>
      <c r="C351" s="116"/>
      <c r="D351" s="116"/>
      <c r="E351" s="32"/>
      <c r="F351"/>
    </row>
    <row r="352" spans="1:6" s="33" customFormat="1" ht="15.75">
      <c r="A352" s="163"/>
      <c r="B352" s="153"/>
      <c r="C352" s="116"/>
      <c r="D352" s="116"/>
      <c r="E352" s="32"/>
      <c r="F352"/>
    </row>
    <row r="353" spans="1:6" s="33" customFormat="1" ht="15.75">
      <c r="A353" s="163"/>
      <c r="B353" s="153"/>
      <c r="C353" s="116"/>
      <c r="D353" s="116"/>
      <c r="E353" s="32"/>
      <c r="F353"/>
    </row>
    <row r="354" spans="1:6" s="33" customFormat="1" ht="15.75">
      <c r="A354" s="163"/>
      <c r="B354" s="153"/>
      <c r="C354" s="116"/>
      <c r="D354" s="116"/>
      <c r="E354" s="32"/>
      <c r="F354"/>
    </row>
    <row r="355" spans="1:6" s="33" customFormat="1" ht="15.75">
      <c r="A355" s="163"/>
      <c r="B355" s="153"/>
      <c r="C355" s="116"/>
      <c r="D355" s="116"/>
      <c r="E355" s="32"/>
      <c r="F355"/>
    </row>
    <row r="356" spans="1:6" s="33" customFormat="1" ht="15.75">
      <c r="A356" s="163"/>
      <c r="B356" s="153"/>
      <c r="C356" s="116"/>
      <c r="D356" s="116"/>
      <c r="E356" s="32"/>
      <c r="F356"/>
    </row>
    <row r="357" spans="1:6" s="33" customFormat="1" ht="15.75">
      <c r="A357" s="163"/>
      <c r="B357" s="153"/>
      <c r="C357" s="116"/>
      <c r="D357" s="116"/>
      <c r="E357" s="32"/>
      <c r="F357"/>
    </row>
    <row r="358" spans="1:6" s="33" customFormat="1" ht="15.75">
      <c r="A358" s="163"/>
      <c r="B358" s="153"/>
      <c r="C358" s="116"/>
      <c r="D358" s="116"/>
      <c r="E358" s="32"/>
      <c r="F358"/>
    </row>
    <row r="359" spans="1:6" s="33" customFormat="1" ht="15.75">
      <c r="A359" s="163"/>
      <c r="B359" s="153"/>
      <c r="C359" s="116"/>
      <c r="D359" s="116"/>
      <c r="E359" s="32"/>
      <c r="F359"/>
    </row>
    <row r="360" spans="1:6" s="33" customFormat="1" ht="15.75">
      <c r="A360" s="163"/>
      <c r="B360" s="153"/>
      <c r="C360" s="116"/>
      <c r="D360" s="116"/>
      <c r="E360" s="32"/>
      <c r="F360"/>
    </row>
    <row r="361" spans="1:6" s="33" customFormat="1" ht="15.75">
      <c r="A361" s="163"/>
      <c r="B361" s="153"/>
      <c r="C361" s="116"/>
      <c r="D361" s="116"/>
      <c r="E361" s="32"/>
      <c r="F361"/>
    </row>
    <row r="362" spans="1:6" s="33" customFormat="1" ht="15.75">
      <c r="A362" s="163"/>
      <c r="B362" s="153"/>
      <c r="C362" s="116"/>
      <c r="D362" s="116"/>
      <c r="E362" s="32"/>
      <c r="F362"/>
    </row>
    <row r="363" spans="1:6" s="33" customFormat="1" ht="15.75">
      <c r="A363" s="163"/>
      <c r="B363" s="153"/>
      <c r="C363" s="116"/>
      <c r="D363" s="116"/>
      <c r="E363" s="32"/>
      <c r="F363"/>
    </row>
    <row r="364" spans="1:6" s="33" customFormat="1" ht="15.75">
      <c r="A364" s="163"/>
      <c r="B364" s="153"/>
      <c r="C364" s="116"/>
      <c r="D364" s="116"/>
      <c r="E364" s="32"/>
      <c r="F364"/>
    </row>
    <row r="365" spans="1:6" s="33" customFormat="1" ht="15.75">
      <c r="A365" s="163"/>
      <c r="B365" s="153"/>
      <c r="C365" s="116"/>
      <c r="D365" s="116"/>
      <c r="E365" s="32"/>
      <c r="F365"/>
    </row>
    <row r="366" spans="1:6" s="33" customFormat="1" ht="15.75">
      <c r="A366" s="163"/>
      <c r="B366" s="153"/>
      <c r="C366" s="116"/>
      <c r="D366" s="116"/>
      <c r="E366" s="32"/>
      <c r="F366"/>
    </row>
    <row r="367" spans="1:6" s="33" customFormat="1" ht="15.75">
      <c r="A367" s="163"/>
      <c r="B367" s="153"/>
      <c r="C367" s="116"/>
      <c r="D367" s="116"/>
      <c r="E367" s="32"/>
      <c r="F367"/>
    </row>
    <row r="368" spans="1:6" s="33" customFormat="1" ht="15.75">
      <c r="A368" s="163"/>
      <c r="B368" s="153"/>
      <c r="C368" s="116"/>
      <c r="D368" s="116"/>
      <c r="E368" s="32"/>
      <c r="F368"/>
    </row>
    <row r="369" spans="1:6" s="33" customFormat="1" ht="15.75">
      <c r="A369" s="163"/>
      <c r="B369" s="153"/>
      <c r="C369" s="116"/>
      <c r="D369" s="116"/>
      <c r="E369" s="32"/>
      <c r="F369"/>
    </row>
    <row r="370" spans="1:6" s="33" customFormat="1" ht="15.75">
      <c r="A370" s="163"/>
      <c r="B370" s="153"/>
      <c r="C370" s="116"/>
      <c r="D370" s="116"/>
      <c r="E370" s="32"/>
      <c r="F370"/>
    </row>
    <row r="371" spans="1:6" s="33" customFormat="1" ht="15.75">
      <c r="A371" s="163"/>
      <c r="B371" s="153"/>
      <c r="C371" s="116"/>
      <c r="D371" s="116"/>
      <c r="E371" s="32"/>
      <c r="F371"/>
    </row>
    <row r="372" spans="1:6" s="33" customFormat="1" ht="15.75">
      <c r="A372" s="163"/>
      <c r="B372" s="153"/>
      <c r="C372" s="116"/>
      <c r="D372" s="116"/>
      <c r="E372" s="32"/>
      <c r="F372"/>
    </row>
    <row r="373" spans="1:6" s="33" customFormat="1" ht="15.75">
      <c r="A373" s="163"/>
      <c r="B373" s="153"/>
      <c r="C373" s="116"/>
      <c r="D373" s="116"/>
      <c r="E373" s="32"/>
      <c r="F373"/>
    </row>
    <row r="374" spans="1:6" s="33" customFormat="1" ht="15.75">
      <c r="A374" s="163"/>
      <c r="B374" s="153"/>
      <c r="C374" s="116"/>
      <c r="D374" s="116"/>
      <c r="E374" s="32"/>
      <c r="F374"/>
    </row>
    <row r="375" spans="1:6" s="33" customFormat="1" ht="15.75">
      <c r="A375" s="163"/>
      <c r="B375" s="153"/>
      <c r="C375" s="116"/>
      <c r="D375" s="116"/>
      <c r="E375" s="32"/>
      <c r="F375"/>
    </row>
    <row r="376" spans="1:6" s="33" customFormat="1" ht="15.75">
      <c r="A376" s="163"/>
      <c r="B376" s="153"/>
      <c r="C376" s="116"/>
      <c r="D376" s="116"/>
      <c r="E376" s="32"/>
      <c r="F376"/>
    </row>
    <row r="377" spans="1:6" s="33" customFormat="1" ht="15.75">
      <c r="A377" s="163"/>
      <c r="B377" s="153"/>
      <c r="C377" s="116"/>
      <c r="D377" s="116"/>
      <c r="E377" s="32"/>
      <c r="F377"/>
    </row>
    <row r="378" spans="1:6" s="33" customFormat="1" ht="15.75">
      <c r="A378" s="163"/>
      <c r="B378" s="153"/>
      <c r="C378" s="116"/>
      <c r="D378" s="116"/>
      <c r="E378" s="32"/>
      <c r="F378"/>
    </row>
    <row r="379" spans="1:6" s="33" customFormat="1" ht="15.75">
      <c r="A379" s="163"/>
      <c r="B379" s="153"/>
      <c r="C379" s="116"/>
      <c r="D379" s="116"/>
      <c r="E379" s="32"/>
      <c r="F379"/>
    </row>
    <row r="380" spans="1:6" s="33" customFormat="1" ht="15.75">
      <c r="A380" s="163"/>
      <c r="B380" s="153"/>
      <c r="C380" s="116"/>
      <c r="D380" s="116"/>
      <c r="E380" s="32"/>
      <c r="F380"/>
    </row>
    <row r="381" spans="1:6" s="33" customFormat="1" ht="15.75">
      <c r="A381" s="163"/>
      <c r="B381" s="153"/>
      <c r="C381" s="116"/>
      <c r="D381" s="116"/>
      <c r="E381" s="32"/>
      <c r="F381"/>
    </row>
    <row r="382" spans="1:6" s="33" customFormat="1" ht="15.75">
      <c r="A382" s="163"/>
      <c r="B382" s="153"/>
      <c r="C382" s="116"/>
      <c r="D382" s="116"/>
      <c r="E382" s="32"/>
      <c r="F382"/>
    </row>
    <row r="383" spans="1:6" s="33" customFormat="1" ht="15.75">
      <c r="A383" s="163"/>
      <c r="B383" s="153"/>
      <c r="C383" s="116"/>
      <c r="D383" s="116"/>
      <c r="E383" s="32"/>
      <c r="F383"/>
    </row>
    <row r="384" spans="1:6" s="33" customFormat="1" ht="15.75">
      <c r="A384" s="163"/>
      <c r="B384" s="153"/>
      <c r="C384" s="116"/>
      <c r="D384" s="116"/>
      <c r="E384" s="32"/>
      <c r="F384"/>
    </row>
    <row r="385" spans="1:6" s="33" customFormat="1" ht="15.75">
      <c r="A385" s="163"/>
      <c r="B385" s="153"/>
      <c r="C385" s="116"/>
      <c r="D385" s="116"/>
      <c r="E385" s="32"/>
      <c r="F385"/>
    </row>
    <row r="386" spans="1:6" s="33" customFormat="1" ht="15.75">
      <c r="A386" s="163"/>
      <c r="B386" s="153"/>
      <c r="C386" s="116"/>
      <c r="D386" s="116"/>
      <c r="E386" s="32"/>
      <c r="F386"/>
    </row>
    <row r="387" spans="1:6" s="33" customFormat="1" ht="15.75">
      <c r="A387" s="163"/>
      <c r="B387" s="153"/>
      <c r="C387" s="116"/>
      <c r="D387" s="116"/>
      <c r="E387" s="32"/>
      <c r="F387"/>
    </row>
    <row r="388" spans="1:6" s="33" customFormat="1" ht="15.75">
      <c r="A388" s="163"/>
      <c r="B388" s="153"/>
      <c r="C388" s="116"/>
      <c r="D388" s="116"/>
      <c r="E388" s="32"/>
      <c r="F388"/>
    </row>
    <row r="389" spans="1:6" s="33" customFormat="1" ht="15.75">
      <c r="A389" s="163"/>
      <c r="B389" s="153"/>
      <c r="C389" s="116"/>
      <c r="D389" s="116"/>
      <c r="E389" s="32"/>
      <c r="F389"/>
    </row>
    <row r="390" spans="1:6" s="33" customFormat="1" ht="15.75">
      <c r="A390" s="163"/>
      <c r="B390" s="153"/>
      <c r="C390" s="116"/>
      <c r="D390" s="116"/>
      <c r="E390" s="32"/>
      <c r="F390"/>
    </row>
    <row r="391" spans="1:6" s="33" customFormat="1" ht="15.75">
      <c r="A391" s="163"/>
      <c r="B391" s="153"/>
      <c r="C391" s="116"/>
      <c r="D391" s="116"/>
      <c r="E391" s="32"/>
      <c r="F391"/>
    </row>
    <row r="392" spans="1:6" s="33" customFormat="1" ht="15.75">
      <c r="A392" s="163"/>
      <c r="B392" s="153"/>
      <c r="C392" s="116"/>
      <c r="D392" s="116"/>
      <c r="E392" s="32"/>
      <c r="F392"/>
    </row>
    <row r="393" spans="1:6" s="33" customFormat="1" ht="15.75">
      <c r="A393" s="163"/>
      <c r="B393" s="153"/>
      <c r="C393" s="116"/>
      <c r="D393" s="116"/>
      <c r="E393" s="32"/>
      <c r="F393"/>
    </row>
    <row r="394" spans="1:6" s="33" customFormat="1" ht="15.75">
      <c r="A394" s="163"/>
      <c r="B394" s="153"/>
      <c r="C394" s="116"/>
      <c r="D394" s="116"/>
      <c r="E394" s="32"/>
      <c r="F394"/>
    </row>
    <row r="395" spans="1:6" s="33" customFormat="1" ht="15.75">
      <c r="A395" s="163"/>
      <c r="B395" s="153"/>
      <c r="C395" s="116"/>
      <c r="D395" s="116"/>
      <c r="E395" s="32"/>
      <c r="F395"/>
    </row>
    <row r="396" spans="1:6" s="33" customFormat="1" ht="15.75">
      <c r="A396" s="163"/>
      <c r="B396" s="153"/>
      <c r="C396" s="116"/>
      <c r="D396" s="116"/>
      <c r="E396" s="32"/>
      <c r="F396"/>
    </row>
    <row r="397" spans="1:6" s="33" customFormat="1" ht="15.75">
      <c r="A397" s="163"/>
      <c r="B397" s="153"/>
      <c r="C397" s="116"/>
      <c r="D397" s="116"/>
      <c r="E397" s="32"/>
      <c r="F397"/>
    </row>
    <row r="398" spans="1:6" s="33" customFormat="1" ht="15.75">
      <c r="A398" s="163"/>
      <c r="B398" s="153"/>
      <c r="C398" s="116"/>
      <c r="D398" s="116"/>
      <c r="E398" s="32"/>
      <c r="F398"/>
    </row>
    <row r="399" spans="1:6" s="33" customFormat="1" ht="15.75">
      <c r="A399" s="163"/>
      <c r="B399" s="153"/>
      <c r="C399" s="116"/>
      <c r="D399" s="116"/>
      <c r="E399" s="32"/>
      <c r="F399"/>
    </row>
    <row r="400" spans="1:6" s="33" customFormat="1" ht="15.75">
      <c r="A400" s="163"/>
      <c r="B400" s="153"/>
      <c r="C400" s="116"/>
      <c r="D400" s="116"/>
      <c r="E400" s="32"/>
      <c r="F400"/>
    </row>
    <row r="401" spans="1:6" s="33" customFormat="1" ht="15.75">
      <c r="A401" s="163"/>
      <c r="B401" s="153"/>
      <c r="C401" s="116"/>
      <c r="D401" s="116"/>
      <c r="E401" s="32"/>
      <c r="F401"/>
    </row>
    <row r="402" spans="1:6" s="33" customFormat="1" ht="15.75">
      <c r="A402" s="163"/>
      <c r="B402" s="153"/>
      <c r="C402" s="116"/>
      <c r="D402" s="116"/>
      <c r="E402" s="32"/>
      <c r="F402"/>
    </row>
    <row r="403" spans="1:6" s="33" customFormat="1" ht="15.75">
      <c r="A403" s="163"/>
      <c r="B403" s="153"/>
      <c r="C403" s="116"/>
      <c r="D403" s="116"/>
      <c r="E403" s="32"/>
      <c r="F403"/>
    </row>
    <row r="404" spans="1:6" s="33" customFormat="1" ht="15.75">
      <c r="A404" s="163"/>
      <c r="B404" s="153"/>
      <c r="C404" s="116"/>
      <c r="D404" s="116"/>
      <c r="E404" s="32"/>
      <c r="F404"/>
    </row>
    <row r="405" spans="1:6" s="33" customFormat="1" ht="15.75">
      <c r="A405" s="163"/>
      <c r="B405" s="153"/>
      <c r="C405" s="116"/>
      <c r="D405" s="116"/>
      <c r="E405" s="32"/>
      <c r="F405"/>
    </row>
    <row r="406" spans="1:6" s="33" customFormat="1" ht="15.75">
      <c r="A406" s="163"/>
      <c r="B406" s="153"/>
      <c r="C406" s="116"/>
      <c r="D406" s="116"/>
      <c r="E406" s="32"/>
      <c r="F406"/>
    </row>
    <row r="407" spans="1:6" s="33" customFormat="1" ht="15.75">
      <c r="A407" s="163"/>
      <c r="B407" s="153"/>
      <c r="C407" s="116"/>
      <c r="D407" s="116"/>
      <c r="E407" s="32"/>
      <c r="F407"/>
    </row>
    <row r="408" spans="1:6" s="33" customFormat="1" ht="15.75">
      <c r="A408" s="163"/>
      <c r="B408" s="153"/>
      <c r="C408" s="116"/>
      <c r="D408" s="116"/>
      <c r="E408" s="32"/>
      <c r="F408"/>
    </row>
    <row r="409" spans="1:6" s="33" customFormat="1" ht="15.75">
      <c r="A409" s="163"/>
      <c r="B409" s="153"/>
      <c r="C409" s="116"/>
      <c r="D409" s="116"/>
      <c r="E409" s="32"/>
      <c r="F409"/>
    </row>
    <row r="410" spans="1:6" s="33" customFormat="1" ht="15.75">
      <c r="A410" s="163"/>
      <c r="B410" s="153"/>
      <c r="C410" s="116"/>
      <c r="D410" s="116"/>
      <c r="E410" s="32"/>
      <c r="F410"/>
    </row>
    <row r="411" spans="1:6" s="33" customFormat="1" ht="15.75">
      <c r="A411" s="163"/>
      <c r="B411" s="153"/>
      <c r="C411" s="116"/>
      <c r="D411" s="116"/>
      <c r="E411" s="32"/>
      <c r="F411"/>
    </row>
    <row r="412" spans="1:6" s="33" customFormat="1" ht="15.75">
      <c r="A412" s="163"/>
      <c r="B412" s="153"/>
      <c r="C412" s="116"/>
      <c r="D412" s="116"/>
      <c r="E412" s="32"/>
      <c r="F412"/>
    </row>
    <row r="413" spans="1:6" s="33" customFormat="1" ht="15.75">
      <c r="A413" s="163"/>
      <c r="B413" s="153"/>
      <c r="C413" s="116"/>
      <c r="D413" s="116"/>
      <c r="E413" s="32"/>
      <c r="F413"/>
    </row>
    <row r="414" spans="1:6" s="33" customFormat="1" ht="15.75">
      <c r="A414" s="163"/>
      <c r="B414" s="153"/>
      <c r="C414" s="116"/>
      <c r="D414" s="116"/>
      <c r="E414" s="32"/>
      <c r="F414"/>
    </row>
    <row r="415" spans="1:6" s="33" customFormat="1" ht="15.75">
      <c r="A415" s="163"/>
      <c r="B415" s="153"/>
      <c r="C415" s="116"/>
      <c r="D415" s="116"/>
      <c r="E415" s="32"/>
      <c r="F415"/>
    </row>
    <row r="416" spans="1:6" s="33" customFormat="1" ht="15.75">
      <c r="A416" s="163"/>
      <c r="B416" s="153"/>
      <c r="C416" s="116"/>
      <c r="D416" s="116"/>
      <c r="E416" s="32"/>
      <c r="F416"/>
    </row>
    <row r="417" spans="1:6" s="33" customFormat="1" ht="15.75">
      <c r="A417" s="163"/>
      <c r="B417" s="153"/>
      <c r="C417" s="116"/>
      <c r="D417" s="116"/>
      <c r="E417" s="32"/>
      <c r="F417"/>
    </row>
    <row r="418" spans="1:6" s="33" customFormat="1" ht="15.75">
      <c r="A418" s="163"/>
      <c r="B418" s="153"/>
      <c r="C418" s="116"/>
      <c r="D418" s="116"/>
      <c r="E418" s="32"/>
      <c r="F418"/>
    </row>
    <row r="419" spans="1:6" s="33" customFormat="1" ht="15.75">
      <c r="A419" s="163"/>
      <c r="B419" s="153"/>
      <c r="C419" s="116"/>
      <c r="D419" s="116"/>
      <c r="E419" s="32"/>
      <c r="F419"/>
    </row>
    <row r="420" spans="1:6" s="33" customFormat="1" ht="15.75">
      <c r="A420" s="163"/>
      <c r="B420" s="153"/>
      <c r="C420" s="116"/>
      <c r="D420" s="116"/>
      <c r="E420" s="32"/>
      <c r="F420"/>
    </row>
    <row r="421" spans="1:6" s="33" customFormat="1" ht="15.75">
      <c r="A421" s="163"/>
      <c r="B421" s="153"/>
      <c r="C421" s="116"/>
      <c r="D421" s="116"/>
      <c r="E421" s="32"/>
      <c r="F421"/>
    </row>
    <row r="422" spans="1:6" s="33" customFormat="1" ht="15.75">
      <c r="A422" s="163"/>
      <c r="B422" s="153"/>
      <c r="C422" s="116"/>
      <c r="D422" s="116"/>
      <c r="E422" s="32"/>
      <c r="F422"/>
    </row>
    <row r="423" spans="1:6" s="33" customFormat="1" ht="15.75">
      <c r="A423" s="163"/>
      <c r="B423" s="153"/>
      <c r="C423" s="116"/>
      <c r="D423" s="116"/>
      <c r="E423" s="32"/>
      <c r="F423"/>
    </row>
    <row r="424" spans="1:6" s="33" customFormat="1" ht="15.75">
      <c r="A424" s="163"/>
      <c r="B424" s="153"/>
      <c r="C424" s="116"/>
      <c r="D424" s="116"/>
      <c r="E424" s="32"/>
      <c r="F424"/>
    </row>
    <row r="425" spans="1:6" s="33" customFormat="1" ht="15.75">
      <c r="A425" s="163"/>
      <c r="B425" s="153"/>
      <c r="C425" s="116"/>
      <c r="D425" s="116"/>
      <c r="E425" s="32"/>
      <c r="F425"/>
    </row>
    <row r="426" spans="1:6" s="33" customFormat="1" ht="15.75">
      <c r="A426" s="163"/>
      <c r="B426" s="153"/>
      <c r="C426" s="116"/>
      <c r="D426" s="116"/>
      <c r="E426" s="32"/>
      <c r="F426"/>
    </row>
    <row r="427" spans="1:6" s="33" customFormat="1" ht="15.75">
      <c r="A427" s="163"/>
      <c r="B427" s="153"/>
      <c r="C427" s="116"/>
      <c r="D427" s="116"/>
      <c r="E427" s="32"/>
      <c r="F427"/>
    </row>
    <row r="428" spans="1:6" s="33" customFormat="1" ht="15.75">
      <c r="A428" s="163"/>
      <c r="B428" s="153"/>
      <c r="C428" s="116"/>
      <c r="D428" s="116"/>
      <c r="E428" s="32"/>
      <c r="F428"/>
    </row>
    <row r="429" spans="1:6" s="33" customFormat="1" ht="15.75">
      <c r="A429" s="163"/>
      <c r="B429" s="153"/>
      <c r="C429" s="116"/>
      <c r="D429" s="116"/>
      <c r="E429" s="32"/>
      <c r="F429"/>
    </row>
    <row r="430" spans="1:6" s="33" customFormat="1" ht="15.75">
      <c r="A430" s="163"/>
      <c r="B430" s="153"/>
      <c r="C430" s="116"/>
      <c r="D430" s="116"/>
      <c r="E430" s="32"/>
      <c r="F430"/>
    </row>
    <row r="431" spans="1:6" s="33" customFormat="1" ht="15.75">
      <c r="A431" s="163"/>
      <c r="B431" s="153"/>
      <c r="C431" s="116"/>
      <c r="D431" s="116"/>
      <c r="E431" s="32"/>
      <c r="F431"/>
    </row>
    <row r="432" spans="1:6" s="33" customFormat="1" ht="15.75">
      <c r="A432" s="163"/>
      <c r="B432" s="153"/>
      <c r="C432" s="116"/>
      <c r="D432" s="116"/>
      <c r="E432" s="32"/>
      <c r="F432"/>
    </row>
    <row r="433" spans="1:6" s="33" customFormat="1" ht="15.75">
      <c r="A433" s="163"/>
      <c r="B433" s="153"/>
      <c r="C433" s="116"/>
      <c r="D433" s="116"/>
      <c r="E433" s="32"/>
      <c r="F433"/>
    </row>
    <row r="434" spans="1:6" s="33" customFormat="1" ht="15.75">
      <c r="A434" s="163"/>
      <c r="B434" s="153"/>
      <c r="C434" s="116"/>
      <c r="D434" s="116"/>
      <c r="E434" s="32"/>
      <c r="F434"/>
    </row>
    <row r="435" spans="1:6" s="33" customFormat="1" ht="15.75">
      <c r="A435" s="163"/>
      <c r="B435" s="153"/>
      <c r="C435" s="116"/>
      <c r="D435" s="116"/>
      <c r="E435" s="32"/>
      <c r="F435"/>
    </row>
    <row r="436" spans="1:6" s="33" customFormat="1" ht="15.75">
      <c r="A436" s="163"/>
      <c r="B436" s="153"/>
      <c r="C436" s="116"/>
      <c r="D436" s="116"/>
      <c r="E436" s="32"/>
      <c r="F436"/>
    </row>
    <row r="437" spans="1:6" s="33" customFormat="1" ht="15.75">
      <c r="A437" s="163"/>
      <c r="B437" s="153"/>
      <c r="C437" s="116"/>
      <c r="D437" s="116"/>
      <c r="E437" s="32"/>
      <c r="F437"/>
    </row>
    <row r="438" spans="1:6" s="33" customFormat="1" ht="15.75">
      <c r="A438" s="163"/>
      <c r="B438" s="153"/>
      <c r="C438" s="116"/>
      <c r="D438" s="116"/>
      <c r="E438" s="32"/>
      <c r="F438"/>
    </row>
    <row r="439" spans="1:6" s="33" customFormat="1" ht="15.75">
      <c r="A439" s="163"/>
      <c r="B439" s="153"/>
      <c r="C439" s="116"/>
      <c r="D439" s="116"/>
      <c r="E439" s="32"/>
      <c r="F439"/>
    </row>
    <row r="440" spans="1:6" s="33" customFormat="1" ht="15.75">
      <c r="A440" s="163"/>
      <c r="B440" s="153"/>
      <c r="C440" s="116"/>
      <c r="D440" s="116"/>
      <c r="E440" s="32"/>
      <c r="F440"/>
    </row>
    <row r="441" spans="1:6" s="33" customFormat="1" ht="15.75">
      <c r="A441" s="163"/>
      <c r="B441" s="153"/>
      <c r="C441" s="116"/>
      <c r="D441" s="116"/>
      <c r="E441" s="32"/>
      <c r="F441"/>
    </row>
    <row r="442" spans="1:6" s="33" customFormat="1" ht="15.75">
      <c r="A442" s="163"/>
      <c r="B442" s="153"/>
      <c r="C442" s="116"/>
      <c r="D442" s="116"/>
      <c r="E442" s="32"/>
      <c r="F442"/>
    </row>
    <row r="443" spans="1:6" s="33" customFormat="1" ht="15.75">
      <c r="A443" s="163"/>
      <c r="B443" s="153"/>
      <c r="C443" s="116"/>
      <c r="D443" s="116"/>
      <c r="E443" s="32"/>
      <c r="F443"/>
    </row>
    <row r="444" spans="1:6" s="33" customFormat="1" ht="15.75">
      <c r="A444" s="163"/>
      <c r="B444" s="153"/>
      <c r="C444" s="116"/>
      <c r="D444" s="116"/>
      <c r="E444" s="32"/>
      <c r="F444"/>
    </row>
    <row r="445" spans="1:6" s="33" customFormat="1" ht="15.75">
      <c r="A445" s="163"/>
      <c r="B445" s="153"/>
      <c r="C445" s="116"/>
      <c r="D445" s="116"/>
      <c r="E445" s="32"/>
      <c r="F445"/>
    </row>
    <row r="446" spans="1:6" s="33" customFormat="1" ht="15.75">
      <c r="A446" s="163"/>
      <c r="B446" s="153"/>
      <c r="C446" s="116"/>
      <c r="D446" s="116"/>
      <c r="E446" s="32"/>
      <c r="F446"/>
    </row>
    <row r="447" spans="1:6" s="33" customFormat="1" ht="15.75">
      <c r="A447" s="163"/>
      <c r="B447" s="153"/>
      <c r="C447" s="116"/>
      <c r="D447" s="116"/>
      <c r="E447" s="32"/>
      <c r="F447"/>
    </row>
    <row r="448" spans="1:6" s="33" customFormat="1" ht="15.75">
      <c r="A448" s="163"/>
      <c r="B448" s="153"/>
      <c r="C448" s="116"/>
      <c r="D448" s="116"/>
      <c r="E448" s="32"/>
      <c r="F448"/>
    </row>
    <row r="449" spans="1:6" s="33" customFormat="1" ht="15.75">
      <c r="A449" s="163"/>
      <c r="B449" s="153"/>
      <c r="C449" s="116"/>
      <c r="D449" s="116"/>
      <c r="E449" s="32"/>
      <c r="F449"/>
    </row>
    <row r="450" spans="1:6" s="33" customFormat="1" ht="15.75">
      <c r="A450" s="163"/>
      <c r="B450" s="153"/>
      <c r="C450" s="116"/>
      <c r="D450" s="116"/>
      <c r="E450" s="32"/>
      <c r="F450"/>
    </row>
    <row r="451" spans="1:6" s="33" customFormat="1" ht="15.75">
      <c r="A451" s="163"/>
      <c r="B451" s="153"/>
      <c r="C451" s="116"/>
      <c r="D451" s="116"/>
      <c r="E451" s="32"/>
      <c r="F451"/>
    </row>
    <row r="452" spans="1:6" s="33" customFormat="1" ht="15.75">
      <c r="A452" s="163"/>
      <c r="B452" s="153"/>
      <c r="C452" s="116"/>
      <c r="D452" s="116"/>
      <c r="E452" s="32"/>
      <c r="F452"/>
    </row>
    <row r="453" spans="1:6" s="33" customFormat="1" ht="15.75">
      <c r="A453" s="163"/>
      <c r="B453" s="153"/>
      <c r="C453" s="116"/>
      <c r="D453" s="116"/>
      <c r="E453" s="32"/>
      <c r="F453"/>
    </row>
    <row r="454" spans="1:6" s="33" customFormat="1" ht="15.75">
      <c r="A454" s="163"/>
      <c r="B454" s="153"/>
      <c r="C454" s="116"/>
      <c r="D454" s="116"/>
      <c r="E454" s="32"/>
      <c r="F454"/>
    </row>
    <row r="455" spans="1:6" s="33" customFormat="1" ht="15.75">
      <c r="A455" s="163"/>
      <c r="B455" s="153"/>
      <c r="C455" s="116"/>
      <c r="D455" s="116"/>
      <c r="E455" s="32"/>
      <c r="F455"/>
    </row>
    <row r="456" spans="1:6" s="33" customFormat="1" ht="15.75">
      <c r="A456" s="163"/>
      <c r="B456" s="153"/>
      <c r="C456" s="116"/>
      <c r="D456" s="116"/>
      <c r="E456" s="32"/>
      <c r="F456"/>
    </row>
    <row r="457" spans="1:6" s="33" customFormat="1" ht="15.75">
      <c r="A457" s="163"/>
      <c r="B457" s="153"/>
      <c r="C457" s="116"/>
      <c r="D457" s="116"/>
      <c r="E457" s="32"/>
      <c r="F457"/>
    </row>
    <row r="458" spans="1:6" s="33" customFormat="1" ht="15.75">
      <c r="A458" s="163"/>
      <c r="B458" s="153"/>
      <c r="C458" s="116"/>
      <c r="D458" s="116"/>
      <c r="E458" s="32"/>
      <c r="F458"/>
    </row>
    <row r="459" spans="1:6" s="33" customFormat="1" ht="15.75">
      <c r="A459" s="163"/>
      <c r="B459" s="153"/>
      <c r="C459" s="116"/>
      <c r="D459" s="116"/>
      <c r="E459" s="32"/>
      <c r="F459"/>
    </row>
    <row r="460" spans="1:6" s="33" customFormat="1" ht="15.75">
      <c r="A460" s="163"/>
      <c r="B460" s="153"/>
      <c r="C460" s="116"/>
      <c r="D460" s="116"/>
      <c r="E460" s="32"/>
      <c r="F460"/>
    </row>
    <row r="461" spans="1:6" s="33" customFormat="1" ht="15.75">
      <c r="A461" s="163"/>
      <c r="B461" s="153"/>
      <c r="C461" s="116"/>
      <c r="D461" s="116"/>
      <c r="E461" s="32"/>
      <c r="F461"/>
    </row>
    <row r="462" spans="1:6" s="33" customFormat="1" ht="15.75">
      <c r="A462" s="163"/>
      <c r="B462" s="153"/>
      <c r="C462" s="116"/>
      <c r="D462" s="116"/>
      <c r="E462" s="32"/>
      <c r="F462"/>
    </row>
    <row r="463" spans="1:6" s="33" customFormat="1" ht="15.75">
      <c r="A463" s="163"/>
      <c r="B463" s="153"/>
      <c r="C463" s="116"/>
      <c r="D463" s="116"/>
      <c r="E463" s="32"/>
      <c r="F463"/>
    </row>
    <row r="464" spans="1:6" s="33" customFormat="1" ht="15.75">
      <c r="A464" s="163"/>
      <c r="B464" s="153"/>
      <c r="C464" s="116"/>
      <c r="D464" s="116"/>
      <c r="E464" s="32"/>
      <c r="F464"/>
    </row>
    <row r="465" spans="1:6" s="33" customFormat="1" ht="15.75">
      <c r="A465" s="163"/>
      <c r="B465" s="153"/>
      <c r="C465" s="116"/>
      <c r="D465" s="116"/>
      <c r="E465" s="32"/>
      <c r="F465"/>
    </row>
    <row r="466" spans="1:6" s="33" customFormat="1" ht="15.75">
      <c r="A466" s="163"/>
      <c r="B466" s="153"/>
      <c r="C466" s="116"/>
      <c r="D466" s="116"/>
      <c r="E466" s="32"/>
      <c r="F466"/>
    </row>
    <row r="467" spans="1:6" s="33" customFormat="1" ht="15.75">
      <c r="A467" s="163"/>
      <c r="B467" s="153"/>
      <c r="C467" s="116"/>
      <c r="D467" s="116"/>
      <c r="E467" s="32"/>
      <c r="F467"/>
    </row>
    <row r="468" spans="1:6" s="33" customFormat="1" ht="15.75">
      <c r="A468" s="163"/>
      <c r="B468" s="153"/>
      <c r="C468" s="116"/>
      <c r="D468" s="116"/>
      <c r="E468" s="32"/>
      <c r="F468"/>
    </row>
    <row r="469" spans="1:6" s="33" customFormat="1" ht="15.75">
      <c r="A469" s="163"/>
      <c r="B469" s="153"/>
      <c r="C469" s="116"/>
      <c r="D469" s="116"/>
      <c r="E469" s="32"/>
      <c r="F469"/>
    </row>
    <row r="470" spans="1:6" s="33" customFormat="1" ht="15.75">
      <c r="A470" s="163"/>
      <c r="B470" s="153"/>
      <c r="C470" s="116"/>
      <c r="D470" s="116"/>
      <c r="E470" s="32"/>
      <c r="F470"/>
    </row>
    <row r="471" spans="1:6" s="33" customFormat="1" ht="15.75">
      <c r="A471" s="163"/>
      <c r="B471" s="153"/>
      <c r="C471" s="116"/>
      <c r="D471" s="116"/>
      <c r="E471" s="32"/>
      <c r="F471"/>
    </row>
    <row r="472" spans="1:6" s="33" customFormat="1" ht="15.75">
      <c r="A472" s="163"/>
      <c r="B472" s="153"/>
      <c r="C472" s="116"/>
      <c r="D472" s="116"/>
      <c r="E472" s="32"/>
      <c r="F472"/>
    </row>
    <row r="473" spans="1:6" s="33" customFormat="1" ht="15.75">
      <c r="A473" s="163"/>
      <c r="B473" s="153"/>
      <c r="C473" s="116"/>
      <c r="D473" s="116"/>
      <c r="E473" s="32"/>
      <c r="F473"/>
    </row>
    <row r="474" spans="1:6" s="33" customFormat="1" ht="15.75">
      <c r="A474" s="163"/>
      <c r="B474" s="153"/>
      <c r="C474" s="116"/>
      <c r="D474" s="116"/>
      <c r="E474" s="32"/>
      <c r="F474"/>
    </row>
    <row r="475" spans="1:6" s="33" customFormat="1" ht="15.75">
      <c r="A475" s="163"/>
      <c r="B475" s="153"/>
      <c r="C475" s="116"/>
      <c r="D475" s="116"/>
      <c r="E475" s="32"/>
      <c r="F475"/>
    </row>
    <row r="476" spans="1:6" s="33" customFormat="1" ht="15.75">
      <c r="A476" s="163"/>
      <c r="B476" s="153"/>
      <c r="C476" s="116"/>
      <c r="D476" s="116"/>
      <c r="E476" s="32"/>
      <c r="F476"/>
    </row>
    <row r="477" spans="1:6" s="33" customFormat="1" ht="15.75">
      <c r="A477" s="163"/>
      <c r="B477" s="153"/>
      <c r="C477" s="116"/>
      <c r="D477" s="116"/>
      <c r="E477" s="32"/>
      <c r="F477"/>
    </row>
    <row r="478" spans="1:6" s="33" customFormat="1" ht="15.75">
      <c r="A478" s="163"/>
      <c r="B478" s="153"/>
      <c r="C478" s="116"/>
      <c r="D478" s="116"/>
      <c r="E478" s="32"/>
      <c r="F478"/>
    </row>
    <row r="479" spans="1:6" s="33" customFormat="1" ht="15.75">
      <c r="A479" s="163"/>
      <c r="B479" s="153"/>
      <c r="C479" s="116"/>
      <c r="D479" s="116"/>
      <c r="E479" s="32"/>
      <c r="F479"/>
    </row>
    <row r="480" spans="1:6" s="33" customFormat="1" ht="15.75">
      <c r="A480" s="163"/>
      <c r="B480" s="153"/>
      <c r="C480" s="116"/>
      <c r="D480" s="116"/>
      <c r="E480" s="32"/>
      <c r="F480"/>
    </row>
    <row r="481" spans="1:6" s="33" customFormat="1" ht="15.75">
      <c r="A481" s="163"/>
      <c r="B481" s="153"/>
      <c r="C481" s="116"/>
      <c r="D481" s="116"/>
      <c r="E481" s="32"/>
      <c r="F481"/>
    </row>
    <row r="482" spans="1:6" s="33" customFormat="1" ht="15.75">
      <c r="A482" s="163"/>
      <c r="B482" s="153"/>
      <c r="C482" s="116"/>
      <c r="D482" s="116"/>
      <c r="E482" s="32"/>
      <c r="F482"/>
    </row>
    <row r="483" spans="1:6" s="33" customFormat="1" ht="15.75">
      <c r="A483" s="163"/>
      <c r="B483" s="153"/>
      <c r="C483" s="116"/>
      <c r="D483" s="116"/>
      <c r="E483" s="32"/>
      <c r="F483"/>
    </row>
    <row r="484" spans="1:6" s="33" customFormat="1" ht="15.75">
      <c r="A484" s="163"/>
      <c r="B484" s="153"/>
      <c r="C484" s="116"/>
      <c r="D484" s="116"/>
      <c r="E484" s="32"/>
      <c r="F484"/>
    </row>
    <row r="485" spans="1:6" s="33" customFormat="1" ht="15.75">
      <c r="A485" s="163"/>
      <c r="B485" s="153"/>
      <c r="C485" s="116"/>
      <c r="D485" s="116"/>
      <c r="E485" s="32"/>
      <c r="F485"/>
    </row>
    <row r="486" spans="1:6" s="33" customFormat="1" ht="15.75">
      <c r="A486" s="163"/>
      <c r="B486" s="153"/>
      <c r="C486" s="116"/>
      <c r="D486" s="116"/>
      <c r="E486" s="32"/>
      <c r="F486"/>
    </row>
    <row r="487" spans="1:6" s="33" customFormat="1" ht="15.75">
      <c r="A487" s="163"/>
      <c r="B487" s="153"/>
      <c r="C487" s="116"/>
      <c r="D487" s="116"/>
      <c r="E487" s="32"/>
      <c r="F487"/>
    </row>
    <row r="488" spans="1:6" s="33" customFormat="1" ht="15.75">
      <c r="A488" s="163"/>
      <c r="B488" s="153"/>
      <c r="C488" s="116"/>
      <c r="D488" s="116"/>
      <c r="E488" s="32"/>
      <c r="F488"/>
    </row>
    <row r="489" spans="1:6" s="33" customFormat="1" ht="15.75">
      <c r="A489" s="163"/>
      <c r="B489" s="153"/>
      <c r="C489" s="116"/>
      <c r="D489" s="116"/>
      <c r="E489" s="32"/>
      <c r="F489"/>
    </row>
    <row r="490" spans="1:6" s="33" customFormat="1" ht="15.75">
      <c r="A490" s="163"/>
      <c r="B490" s="153"/>
      <c r="C490" s="116"/>
      <c r="D490" s="116"/>
      <c r="E490" s="32"/>
      <c r="F490"/>
    </row>
    <row r="491" spans="1:6" s="33" customFormat="1" ht="15.75">
      <c r="A491" s="163"/>
      <c r="B491" s="153"/>
      <c r="C491" s="116"/>
      <c r="D491" s="116"/>
      <c r="E491" s="32"/>
      <c r="F491"/>
    </row>
    <row r="492" spans="1:6" s="33" customFormat="1" ht="15.75">
      <c r="A492" s="163"/>
      <c r="B492" s="153"/>
      <c r="C492" s="116"/>
      <c r="D492" s="116"/>
      <c r="E492" s="32"/>
      <c r="F492"/>
    </row>
    <row r="493" spans="1:6" s="33" customFormat="1" ht="15.75">
      <c r="A493" s="163"/>
      <c r="B493" s="153"/>
      <c r="C493" s="116"/>
      <c r="D493" s="116"/>
      <c r="E493" s="32"/>
      <c r="F493"/>
    </row>
    <row r="494" spans="1:6" s="33" customFormat="1" ht="15.75">
      <c r="A494" s="163"/>
      <c r="B494" s="153"/>
      <c r="C494" s="116"/>
      <c r="D494" s="116"/>
      <c r="E494" s="32"/>
      <c r="F494"/>
    </row>
    <row r="495" spans="1:6" s="33" customFormat="1" ht="15.75">
      <c r="A495" s="163"/>
      <c r="B495" s="153"/>
      <c r="C495" s="116"/>
      <c r="D495" s="116"/>
      <c r="E495" s="32"/>
      <c r="F495"/>
    </row>
    <row r="496" spans="1:6" s="33" customFormat="1" ht="15.75">
      <c r="A496" s="163"/>
      <c r="B496" s="153"/>
      <c r="C496" s="116"/>
      <c r="D496" s="116"/>
      <c r="E496" s="32"/>
      <c r="F496"/>
    </row>
    <row r="497" spans="1:6" s="33" customFormat="1" ht="15.75">
      <c r="A497" s="163"/>
      <c r="B497" s="153"/>
      <c r="C497" s="116"/>
      <c r="D497" s="116"/>
      <c r="E497" s="32"/>
      <c r="F497"/>
    </row>
    <row r="498" spans="1:6" s="33" customFormat="1" ht="15.75">
      <c r="A498" s="163"/>
      <c r="B498" s="153"/>
      <c r="C498" s="116"/>
      <c r="D498" s="116"/>
      <c r="E498" s="32"/>
      <c r="F498"/>
    </row>
    <row r="499" spans="1:6" s="33" customFormat="1" ht="15.75">
      <c r="A499" s="163"/>
      <c r="B499" s="153"/>
      <c r="C499" s="116"/>
      <c r="D499" s="116"/>
      <c r="E499" s="32"/>
      <c r="F499"/>
    </row>
    <row r="500" spans="1:6" s="33" customFormat="1" ht="15.75">
      <c r="A500" s="163"/>
      <c r="B500" s="153"/>
      <c r="C500" s="116"/>
      <c r="D500" s="116"/>
      <c r="E500" s="32"/>
      <c r="F500"/>
    </row>
    <row r="501" spans="1:6" s="33" customFormat="1" ht="15.75">
      <c r="A501" s="163"/>
      <c r="B501" s="153"/>
      <c r="C501" s="116"/>
      <c r="D501" s="116"/>
      <c r="E501" s="32"/>
      <c r="F501"/>
    </row>
    <row r="502" spans="1:6" s="33" customFormat="1" ht="15.75">
      <c r="A502" s="163"/>
      <c r="B502" s="153"/>
      <c r="C502" s="116"/>
      <c r="D502" s="116"/>
      <c r="E502" s="32"/>
      <c r="F502"/>
    </row>
    <row r="503" spans="1:6" s="33" customFormat="1" ht="15.75">
      <c r="A503" s="163"/>
      <c r="B503" s="153"/>
      <c r="C503" s="116"/>
      <c r="D503" s="116"/>
      <c r="E503" s="32"/>
      <c r="F503"/>
    </row>
    <row r="504" spans="1:6" s="33" customFormat="1" ht="15.75">
      <c r="A504" s="163"/>
      <c r="B504" s="153"/>
      <c r="C504" s="116"/>
      <c r="D504" s="116"/>
      <c r="E504" s="32"/>
      <c r="F504"/>
    </row>
    <row r="505" spans="1:6" s="33" customFormat="1" ht="15.75">
      <c r="A505" s="163"/>
      <c r="B505" s="153"/>
      <c r="C505" s="116"/>
      <c r="D505" s="116"/>
      <c r="E505" s="32"/>
      <c r="F505"/>
    </row>
    <row r="506" spans="1:6" s="33" customFormat="1" ht="15.75">
      <c r="A506" s="163"/>
      <c r="B506" s="153"/>
      <c r="C506" s="116"/>
      <c r="D506" s="116"/>
      <c r="E506" s="32"/>
      <c r="F506"/>
    </row>
    <row r="507" spans="1:6" s="33" customFormat="1" ht="15.75">
      <c r="A507" s="163"/>
      <c r="B507" s="153"/>
      <c r="C507" s="116"/>
      <c r="D507" s="116"/>
      <c r="E507" s="32"/>
      <c r="F507"/>
    </row>
    <row r="508" spans="1:6" s="33" customFormat="1" ht="15.75">
      <c r="A508" s="163"/>
      <c r="B508" s="153"/>
      <c r="C508" s="116"/>
      <c r="D508" s="116"/>
      <c r="E508" s="32"/>
      <c r="F508"/>
    </row>
    <row r="509" spans="1:6" s="33" customFormat="1" ht="15.75">
      <c r="A509" s="163"/>
      <c r="B509" s="153"/>
      <c r="C509" s="116"/>
      <c r="D509" s="116"/>
      <c r="E509" s="32"/>
      <c r="F509"/>
    </row>
    <row r="510" spans="1:6" s="33" customFormat="1" ht="15.75">
      <c r="A510" s="163"/>
      <c r="B510" s="153"/>
      <c r="C510" s="116"/>
      <c r="D510" s="116"/>
      <c r="E510" s="32"/>
      <c r="F510"/>
    </row>
    <row r="511" spans="1:6" s="33" customFormat="1" ht="15.75">
      <c r="A511" s="163"/>
      <c r="B511" s="153"/>
      <c r="C511" s="116"/>
      <c r="D511" s="116"/>
      <c r="E511" s="32"/>
      <c r="F511"/>
    </row>
    <row r="512" spans="1:6" s="33" customFormat="1" ht="15.75">
      <c r="A512" s="163"/>
      <c r="B512" s="153"/>
      <c r="C512" s="116"/>
      <c r="D512" s="116"/>
      <c r="E512" s="32"/>
      <c r="F512"/>
    </row>
    <row r="513" spans="1:6" s="33" customFormat="1" ht="15.75">
      <c r="A513" s="163"/>
      <c r="B513" s="153"/>
      <c r="C513" s="116"/>
      <c r="D513" s="116"/>
      <c r="E513" s="32"/>
      <c r="F513"/>
    </row>
    <row r="514" spans="1:6" s="33" customFormat="1" ht="15.75">
      <c r="A514" s="163"/>
      <c r="B514" s="153"/>
      <c r="C514" s="116"/>
      <c r="D514" s="116"/>
      <c r="E514" s="32"/>
      <c r="F514"/>
    </row>
    <row r="515" spans="1:6" s="33" customFormat="1" ht="15.75">
      <c r="A515" s="163"/>
      <c r="B515" s="153"/>
      <c r="C515" s="116"/>
      <c r="D515" s="116"/>
      <c r="E515" s="32"/>
      <c r="F515"/>
    </row>
    <row r="516" spans="1:6" s="33" customFormat="1" ht="15.75">
      <c r="A516" s="163"/>
      <c r="B516" s="153"/>
      <c r="C516" s="116"/>
      <c r="D516" s="116"/>
      <c r="E516" s="32"/>
      <c r="F516"/>
    </row>
    <row r="517" spans="1:6" s="33" customFormat="1" ht="15.75">
      <c r="A517" s="163"/>
      <c r="B517" s="153"/>
      <c r="C517" s="116"/>
      <c r="D517" s="116"/>
      <c r="E517" s="32"/>
      <c r="F517"/>
    </row>
    <row r="518" spans="1:6" s="33" customFormat="1" ht="15.75">
      <c r="A518" s="163"/>
      <c r="B518" s="153"/>
      <c r="C518" s="116"/>
      <c r="D518" s="116"/>
      <c r="E518" s="32"/>
      <c r="F518"/>
    </row>
    <row r="519" spans="1:6" s="33" customFormat="1" ht="15.75">
      <c r="A519" s="163"/>
      <c r="B519" s="153"/>
      <c r="C519" s="116"/>
      <c r="D519" s="116"/>
      <c r="E519" s="32"/>
      <c r="F519"/>
    </row>
    <row r="520" spans="1:6" s="33" customFormat="1" ht="15.75">
      <c r="A520" s="163"/>
      <c r="B520" s="153"/>
      <c r="C520" s="116"/>
      <c r="D520" s="116"/>
      <c r="E520" s="32"/>
      <c r="F520"/>
    </row>
    <row r="521" spans="1:6" s="33" customFormat="1" ht="15.75">
      <c r="A521" s="163"/>
      <c r="B521" s="153"/>
      <c r="C521" s="116"/>
      <c r="D521" s="116"/>
      <c r="E521" s="32"/>
      <c r="F521"/>
    </row>
    <row r="522" spans="1:6" s="33" customFormat="1" ht="15.75">
      <c r="A522" s="163"/>
      <c r="B522" s="153"/>
      <c r="C522" s="116"/>
      <c r="D522" s="116"/>
      <c r="E522" s="32"/>
      <c r="F522"/>
    </row>
    <row r="523" spans="1:6" s="33" customFormat="1" ht="15.75">
      <c r="A523" s="163"/>
      <c r="B523" s="153"/>
      <c r="C523" s="116"/>
      <c r="D523" s="116"/>
      <c r="E523" s="32"/>
      <c r="F523"/>
    </row>
    <row r="524" spans="1:6" s="33" customFormat="1" ht="15.75">
      <c r="A524" s="163"/>
      <c r="B524" s="153"/>
      <c r="C524" s="116"/>
      <c r="D524" s="116"/>
      <c r="E524" s="32"/>
      <c r="F524"/>
    </row>
    <row r="525" spans="1:6" s="33" customFormat="1" ht="15.75">
      <c r="A525" s="163"/>
      <c r="B525" s="153"/>
      <c r="C525" s="116"/>
      <c r="D525" s="116"/>
      <c r="E525" s="32"/>
      <c r="F525"/>
    </row>
    <row r="526" spans="1:6" s="33" customFormat="1" ht="15.75">
      <c r="A526" s="163"/>
      <c r="B526" s="153"/>
      <c r="C526" s="116"/>
      <c r="D526" s="116"/>
      <c r="E526" s="32"/>
      <c r="F526"/>
    </row>
    <row r="527" spans="1:6" s="33" customFormat="1" ht="15.75">
      <c r="A527" s="163"/>
      <c r="B527" s="153"/>
      <c r="C527" s="116"/>
      <c r="D527" s="116"/>
      <c r="E527" s="32"/>
      <c r="F527"/>
    </row>
    <row r="528" spans="1:6" s="33" customFormat="1" ht="15.75">
      <c r="A528" s="163"/>
      <c r="B528" s="153"/>
      <c r="C528" s="116"/>
      <c r="D528" s="116"/>
      <c r="E528" s="32"/>
      <c r="F528"/>
    </row>
    <row r="529" spans="1:6" s="33" customFormat="1" ht="15.75">
      <c r="A529" s="163"/>
      <c r="B529" s="153"/>
      <c r="C529" s="116"/>
      <c r="D529" s="116"/>
      <c r="E529" s="32"/>
      <c r="F529"/>
    </row>
    <row r="530" spans="1:6" s="33" customFormat="1" ht="15.75">
      <c r="A530" s="163"/>
      <c r="B530" s="153"/>
      <c r="C530" s="116"/>
      <c r="D530" s="116"/>
      <c r="E530" s="32"/>
      <c r="F530"/>
    </row>
    <row r="531" spans="1:6" s="33" customFormat="1" ht="15.75">
      <c r="A531" s="163"/>
      <c r="B531" s="153"/>
      <c r="C531" s="116"/>
      <c r="D531" s="116"/>
      <c r="E531" s="32"/>
      <c r="F531"/>
    </row>
    <row r="532" spans="1:6" s="33" customFormat="1" ht="15.75">
      <c r="A532" s="163"/>
      <c r="B532" s="153"/>
      <c r="C532" s="116"/>
      <c r="D532" s="116"/>
      <c r="E532" s="32"/>
      <c r="F532"/>
    </row>
    <row r="533" spans="1:6" s="33" customFormat="1" ht="15.75">
      <c r="A533" s="163"/>
      <c r="B533" s="153"/>
      <c r="C533" s="116"/>
      <c r="D533" s="116"/>
      <c r="E533" s="32"/>
      <c r="F533"/>
    </row>
    <row r="534" spans="1:6" s="33" customFormat="1" ht="15.75">
      <c r="A534" s="163"/>
      <c r="B534" s="153"/>
      <c r="C534" s="116"/>
      <c r="D534" s="116"/>
      <c r="E534" s="32"/>
      <c r="F534"/>
    </row>
    <row r="535" spans="1:6" s="33" customFormat="1" ht="15.75">
      <c r="A535" s="163"/>
      <c r="B535" s="153"/>
      <c r="C535" s="116"/>
      <c r="D535" s="116"/>
      <c r="E535" s="32"/>
      <c r="F535"/>
    </row>
    <row r="536" spans="1:6" s="33" customFormat="1" ht="15.75">
      <c r="A536" s="163"/>
      <c r="B536" s="153"/>
      <c r="C536" s="116"/>
      <c r="D536" s="116"/>
      <c r="E536" s="32"/>
      <c r="F536"/>
    </row>
    <row r="537" spans="1:6" s="33" customFormat="1" ht="15.75">
      <c r="A537" s="163"/>
      <c r="B537" s="153"/>
      <c r="C537" s="116"/>
      <c r="D537" s="116"/>
      <c r="E537" s="32"/>
      <c r="F537"/>
    </row>
    <row r="538" spans="1:6" s="33" customFormat="1" ht="15.75">
      <c r="A538" s="163"/>
      <c r="B538" s="153"/>
      <c r="C538" s="116"/>
      <c r="D538" s="116"/>
      <c r="E538" s="32"/>
      <c r="F538"/>
    </row>
    <row r="539" spans="1:6" s="33" customFormat="1" ht="15.75">
      <c r="A539" s="163"/>
      <c r="B539" s="153"/>
      <c r="C539" s="116"/>
      <c r="D539" s="116"/>
      <c r="E539" s="32"/>
      <c r="F539"/>
    </row>
    <row r="540" spans="1:6" s="33" customFormat="1" ht="15.75">
      <c r="A540" s="163"/>
      <c r="B540" s="153"/>
      <c r="C540" s="116"/>
      <c r="D540" s="116"/>
      <c r="E540" s="32"/>
      <c r="F540"/>
    </row>
    <row r="541" spans="1:6" s="33" customFormat="1" ht="15.75">
      <c r="A541" s="163"/>
      <c r="B541" s="153"/>
      <c r="C541" s="116"/>
      <c r="D541" s="116"/>
      <c r="E541" s="32"/>
      <c r="F541"/>
    </row>
    <row r="542" spans="1:6" s="33" customFormat="1" ht="15.75">
      <c r="A542" s="163"/>
      <c r="B542" s="153"/>
      <c r="C542" s="116"/>
      <c r="D542" s="116"/>
      <c r="E542" s="32"/>
      <c r="F542"/>
    </row>
    <row r="543" spans="1:6" s="33" customFormat="1" ht="15.75">
      <c r="A543" s="163"/>
      <c r="B543" s="153"/>
      <c r="C543" s="116"/>
      <c r="D543" s="116"/>
      <c r="E543" s="32"/>
      <c r="F543"/>
    </row>
    <row r="544" spans="1:6" s="33" customFormat="1" ht="15.75">
      <c r="A544" s="163"/>
      <c r="B544" s="153"/>
      <c r="C544" s="116"/>
      <c r="D544" s="116"/>
      <c r="E544" s="32"/>
      <c r="F544"/>
    </row>
    <row r="545" spans="1:6" s="33" customFormat="1" ht="15.75">
      <c r="A545" s="163"/>
      <c r="B545" s="153"/>
      <c r="C545" s="116"/>
      <c r="D545" s="116"/>
      <c r="E545" s="32"/>
      <c r="F545"/>
    </row>
    <row r="546" spans="1:6" s="33" customFormat="1" ht="15.75">
      <c r="A546" s="163"/>
      <c r="B546" s="153"/>
      <c r="C546" s="116"/>
      <c r="D546" s="116"/>
      <c r="E546" s="32"/>
      <c r="F546"/>
    </row>
    <row r="547" spans="1:6" s="33" customFormat="1" ht="15.75">
      <c r="A547" s="163"/>
      <c r="B547" s="153"/>
      <c r="C547" s="116"/>
      <c r="D547" s="116"/>
      <c r="E547" s="32"/>
      <c r="F547"/>
    </row>
    <row r="548" spans="1:6" s="33" customFormat="1" ht="15.75">
      <c r="A548" s="163"/>
      <c r="B548" s="153"/>
      <c r="C548" s="116"/>
      <c r="D548" s="116"/>
      <c r="E548" s="32"/>
      <c r="F548"/>
    </row>
    <row r="549" spans="1:6" s="33" customFormat="1" ht="15.75">
      <c r="A549" s="163"/>
      <c r="B549" s="153"/>
      <c r="C549" s="116"/>
      <c r="D549" s="116"/>
      <c r="E549" s="32"/>
      <c r="F549"/>
    </row>
    <row r="550" spans="1:6" s="33" customFormat="1" ht="15.75">
      <c r="A550" s="163"/>
      <c r="B550" s="153"/>
      <c r="C550" s="116"/>
      <c r="D550" s="116"/>
      <c r="E550" s="32"/>
      <c r="F550"/>
    </row>
    <row r="551" spans="1:6" s="33" customFormat="1" ht="15.75">
      <c r="A551" s="163"/>
      <c r="B551" s="153"/>
      <c r="C551" s="116"/>
      <c r="D551" s="116"/>
      <c r="E551" s="32"/>
      <c r="F551"/>
    </row>
    <row r="552" spans="1:6" s="33" customFormat="1" ht="15.75">
      <c r="A552" s="163"/>
      <c r="B552" s="153"/>
      <c r="C552" s="116"/>
      <c r="D552" s="116"/>
      <c r="E552" s="32"/>
      <c r="F552"/>
    </row>
    <row r="553" spans="1:6" s="33" customFormat="1" ht="15.75">
      <c r="A553" s="163"/>
      <c r="B553" s="153"/>
      <c r="C553" s="116"/>
      <c r="D553" s="116"/>
      <c r="E553" s="32"/>
      <c r="F553"/>
    </row>
    <row r="554" spans="1:6" s="33" customFormat="1" ht="15.75">
      <c r="A554" s="163"/>
      <c r="B554" s="153"/>
      <c r="C554" s="116"/>
      <c r="D554" s="116"/>
      <c r="E554" s="32"/>
      <c r="F554"/>
    </row>
    <row r="555" spans="1:6" s="33" customFormat="1" ht="15.75">
      <c r="A555" s="163"/>
      <c r="B555" s="153"/>
      <c r="C555" s="116"/>
      <c r="D555" s="116"/>
      <c r="E555" s="32"/>
      <c r="F555"/>
    </row>
    <row r="556" spans="1:6" s="33" customFormat="1" ht="15.75">
      <c r="A556" s="163"/>
      <c r="B556" s="153"/>
      <c r="C556" s="116"/>
      <c r="D556" s="116"/>
      <c r="E556" s="32"/>
      <c r="F556"/>
    </row>
    <row r="557" spans="1:6" s="33" customFormat="1" ht="15.75">
      <c r="A557" s="163"/>
      <c r="B557" s="153"/>
      <c r="C557" s="116"/>
      <c r="D557" s="116"/>
      <c r="E557" s="32"/>
      <c r="F557"/>
    </row>
    <row r="558" spans="1:6" s="33" customFormat="1" ht="15.75">
      <c r="A558" s="163"/>
      <c r="B558" s="153"/>
      <c r="C558" s="116"/>
      <c r="D558" s="116"/>
      <c r="E558" s="32"/>
      <c r="F558"/>
    </row>
    <row r="559" spans="1:6" s="33" customFormat="1" ht="15.75">
      <c r="A559" s="163"/>
      <c r="B559" s="153"/>
      <c r="C559" s="116"/>
      <c r="D559" s="116"/>
      <c r="E559" s="32"/>
      <c r="F559"/>
    </row>
    <row r="560" spans="1:6" s="33" customFormat="1" ht="15.75">
      <c r="A560" s="163"/>
      <c r="B560" s="153"/>
      <c r="C560" s="116"/>
      <c r="D560" s="116"/>
      <c r="E560" s="32"/>
      <c r="F560"/>
    </row>
    <row r="561" spans="1:6" s="33" customFormat="1" ht="15.75">
      <c r="A561" s="163"/>
      <c r="B561" s="153"/>
      <c r="C561" s="116"/>
      <c r="D561" s="116"/>
      <c r="E561" s="32"/>
      <c r="F561"/>
    </row>
    <row r="562" spans="1:6" s="33" customFormat="1" ht="15.75">
      <c r="A562" s="163"/>
      <c r="B562" s="153"/>
      <c r="C562" s="116"/>
      <c r="D562" s="116"/>
      <c r="E562" s="32"/>
      <c r="F562"/>
    </row>
    <row r="563" spans="1:6" s="33" customFormat="1" ht="15.75">
      <c r="A563" s="163"/>
      <c r="B563" s="153"/>
      <c r="C563" s="116"/>
      <c r="D563" s="116"/>
      <c r="E563" s="32"/>
      <c r="F563"/>
    </row>
    <row r="564" spans="1:6" s="33" customFormat="1" ht="15.75">
      <c r="A564" s="163"/>
      <c r="B564" s="153"/>
      <c r="C564" s="116"/>
      <c r="D564" s="116"/>
      <c r="E564" s="32"/>
      <c r="F564"/>
    </row>
    <row r="565" spans="1:6" s="33" customFormat="1" ht="15.75">
      <c r="A565" s="163"/>
      <c r="B565" s="153"/>
      <c r="C565" s="116"/>
      <c r="D565" s="116"/>
      <c r="E565" s="32"/>
      <c r="F565"/>
    </row>
    <row r="566" spans="1:6" s="33" customFormat="1" ht="15.75">
      <c r="A566" s="163"/>
      <c r="B566" s="153"/>
      <c r="C566" s="116"/>
      <c r="D566" s="116"/>
      <c r="E566" s="32"/>
      <c r="F566"/>
    </row>
    <row r="567" spans="1:6" s="33" customFormat="1" ht="15.75">
      <c r="A567" s="163"/>
      <c r="B567" s="153"/>
      <c r="C567" s="116"/>
      <c r="D567" s="116"/>
      <c r="E567" s="32"/>
      <c r="F567"/>
    </row>
    <row r="568" spans="1:6" s="33" customFormat="1" ht="15.75">
      <c r="A568" s="163"/>
      <c r="B568" s="153"/>
      <c r="C568" s="116"/>
      <c r="D568" s="116"/>
      <c r="E568" s="32"/>
      <c r="F568"/>
    </row>
    <row r="569" spans="1:6" s="33" customFormat="1" ht="15.75">
      <c r="A569" s="163"/>
      <c r="B569" s="153"/>
      <c r="C569" s="116"/>
      <c r="D569" s="116"/>
      <c r="E569" s="32"/>
      <c r="F569"/>
    </row>
    <row r="570" spans="1:6" s="33" customFormat="1" ht="15.75">
      <c r="A570" s="163"/>
      <c r="B570" s="153"/>
      <c r="C570" s="116"/>
      <c r="D570" s="116"/>
      <c r="E570" s="32"/>
      <c r="F570"/>
    </row>
    <row r="571" spans="1:6" s="33" customFormat="1" ht="15.75">
      <c r="A571" s="163"/>
      <c r="B571" s="153"/>
      <c r="C571" s="116"/>
      <c r="D571" s="116"/>
      <c r="E571" s="32"/>
      <c r="F571"/>
    </row>
    <row r="572" spans="1:6" s="33" customFormat="1" ht="15.75">
      <c r="A572" s="163"/>
      <c r="B572" s="153"/>
      <c r="C572" s="116"/>
      <c r="D572" s="116"/>
      <c r="E572" s="32"/>
      <c r="F572"/>
    </row>
    <row r="573" spans="1:6" s="33" customFormat="1" ht="15.75">
      <c r="A573" s="163"/>
      <c r="B573" s="153"/>
      <c r="C573" s="116"/>
      <c r="D573" s="116"/>
      <c r="E573" s="32"/>
      <c r="F573"/>
    </row>
    <row r="574" spans="1:6" s="33" customFormat="1" ht="15.75">
      <c r="A574" s="163"/>
      <c r="B574" s="153"/>
      <c r="C574" s="116"/>
      <c r="D574" s="116"/>
      <c r="E574" s="32"/>
      <c r="F574"/>
    </row>
    <row r="575" spans="1:6" s="33" customFormat="1" ht="15.75">
      <c r="A575" s="163"/>
      <c r="B575" s="153"/>
      <c r="C575" s="116"/>
      <c r="D575" s="116"/>
      <c r="E575" s="32"/>
      <c r="F575"/>
    </row>
    <row r="576" spans="1:6" s="33" customFormat="1" ht="15.75">
      <c r="A576" s="163"/>
      <c r="B576" s="153"/>
      <c r="C576" s="116"/>
      <c r="D576" s="116"/>
      <c r="E576" s="32"/>
      <c r="F576"/>
    </row>
    <row r="577" spans="1:6" s="33" customFormat="1" ht="15.75">
      <c r="A577" s="163"/>
      <c r="B577" s="153"/>
      <c r="C577" s="116"/>
      <c r="D577" s="116"/>
      <c r="E577" s="32"/>
      <c r="F577"/>
    </row>
    <row r="578" spans="1:6" s="33" customFormat="1" ht="15.75">
      <c r="A578" s="163"/>
      <c r="B578" s="153"/>
      <c r="C578" s="116"/>
      <c r="D578" s="116"/>
      <c r="E578" s="32"/>
      <c r="F578"/>
    </row>
    <row r="579" spans="1:6" s="33" customFormat="1" ht="15.75">
      <c r="A579" s="163"/>
      <c r="B579" s="153"/>
      <c r="C579" s="116"/>
      <c r="D579" s="116"/>
      <c r="E579" s="32"/>
      <c r="F579"/>
    </row>
    <row r="580" spans="1:6" s="33" customFormat="1" ht="15.75">
      <c r="A580" s="163"/>
      <c r="B580" s="153"/>
      <c r="C580" s="116"/>
      <c r="D580" s="116"/>
      <c r="E580" s="32"/>
      <c r="F580"/>
    </row>
    <row r="581" spans="1:6" s="33" customFormat="1" ht="15.75">
      <c r="A581" s="163"/>
      <c r="B581" s="153"/>
      <c r="C581" s="116"/>
      <c r="D581" s="116"/>
      <c r="E581" s="32"/>
      <c r="F581"/>
    </row>
    <row r="582" spans="1:6" s="33" customFormat="1" ht="15.75">
      <c r="A582" s="163"/>
      <c r="B582" s="153"/>
      <c r="C582" s="116"/>
      <c r="D582" s="116"/>
      <c r="E582" s="32"/>
      <c r="F582"/>
    </row>
    <row r="583" spans="1:6" s="33" customFormat="1" ht="15.75">
      <c r="A583" s="163"/>
      <c r="B583" s="153"/>
      <c r="C583" s="116"/>
      <c r="D583" s="116"/>
      <c r="E583" s="32"/>
      <c r="F583"/>
    </row>
    <row r="584" spans="1:6" s="33" customFormat="1" ht="15.75">
      <c r="A584" s="163"/>
      <c r="B584" s="153"/>
      <c r="C584" s="116"/>
      <c r="D584" s="116"/>
      <c r="E584" s="32"/>
      <c r="F584"/>
    </row>
    <row r="585" spans="1:6" s="33" customFormat="1" ht="15.75">
      <c r="A585" s="163"/>
      <c r="B585" s="153"/>
      <c r="C585" s="116"/>
      <c r="D585" s="116"/>
      <c r="E585" s="32"/>
      <c r="F585"/>
    </row>
    <row r="586" spans="1:6" s="33" customFormat="1" ht="15.75">
      <c r="A586" s="163"/>
      <c r="B586" s="153"/>
      <c r="C586" s="116"/>
      <c r="D586" s="116"/>
      <c r="E586" s="32"/>
      <c r="F586"/>
    </row>
    <row r="587" spans="1:6" s="33" customFormat="1" ht="15.75">
      <c r="A587" s="163"/>
      <c r="B587" s="153"/>
      <c r="C587" s="116"/>
      <c r="D587" s="116"/>
      <c r="E587" s="32"/>
      <c r="F587"/>
    </row>
    <row r="588" spans="1:6" s="33" customFormat="1" ht="15.75">
      <c r="A588" s="163"/>
      <c r="B588" s="153"/>
      <c r="C588" s="116"/>
      <c r="D588" s="116"/>
      <c r="E588" s="32"/>
      <c r="F588"/>
    </row>
    <row r="589" spans="1:6" s="33" customFormat="1" ht="15.75">
      <c r="A589" s="163"/>
      <c r="B589" s="153"/>
      <c r="C589" s="116"/>
      <c r="D589" s="116"/>
      <c r="E589" s="32"/>
      <c r="F589"/>
    </row>
    <row r="590" spans="1:6" s="33" customFormat="1" ht="15.75">
      <c r="A590" s="163"/>
      <c r="B590" s="153"/>
      <c r="C590" s="116"/>
      <c r="D590" s="116"/>
      <c r="E590" s="32"/>
      <c r="F590"/>
    </row>
    <row r="591" spans="1:6" s="33" customFormat="1" ht="15.75">
      <c r="A591" s="163"/>
      <c r="B591" s="153"/>
      <c r="C591" s="116"/>
      <c r="D591" s="116"/>
      <c r="E591" s="32"/>
      <c r="F591"/>
    </row>
    <row r="592" spans="1:6" s="33" customFormat="1" ht="15.75">
      <c r="A592" s="163"/>
      <c r="B592" s="153"/>
      <c r="C592" s="116"/>
      <c r="D592" s="116"/>
      <c r="E592" s="32"/>
      <c r="F592"/>
    </row>
    <row r="593" spans="1:6" s="33" customFormat="1" ht="15.75">
      <c r="A593" s="163"/>
      <c r="B593" s="153"/>
      <c r="C593" s="116"/>
      <c r="D593" s="116"/>
      <c r="E593" s="32"/>
      <c r="F593"/>
    </row>
    <row r="594" spans="1:6" s="33" customFormat="1" ht="15.75">
      <c r="A594" s="163"/>
      <c r="B594" s="153"/>
      <c r="C594" s="116"/>
      <c r="D594" s="116"/>
      <c r="E594" s="32"/>
      <c r="F594"/>
    </row>
    <row r="595" spans="1:6" s="33" customFormat="1" ht="15.75">
      <c r="A595" s="163"/>
      <c r="B595" s="153"/>
      <c r="C595" s="116"/>
      <c r="D595" s="116"/>
      <c r="E595" s="32"/>
      <c r="F595"/>
    </row>
    <row r="596" spans="1:6" s="33" customFormat="1" ht="15.75">
      <c r="A596" s="163"/>
      <c r="B596" s="153"/>
      <c r="C596" s="116"/>
      <c r="D596" s="116"/>
      <c r="E596" s="32"/>
      <c r="F596"/>
    </row>
    <row r="597" spans="1:6" s="33" customFormat="1" ht="15.75">
      <c r="A597" s="163"/>
      <c r="B597" s="153"/>
      <c r="C597" s="116"/>
      <c r="D597" s="116"/>
      <c r="E597" s="32"/>
      <c r="F597"/>
    </row>
    <row r="598" spans="1:6" s="33" customFormat="1" ht="15.75">
      <c r="A598" s="163"/>
      <c r="B598" s="153"/>
      <c r="C598" s="116"/>
      <c r="D598" s="116"/>
      <c r="E598" s="32"/>
      <c r="F598"/>
    </row>
    <row r="599" spans="1:6" s="33" customFormat="1" ht="15.75">
      <c r="A599" s="163"/>
      <c r="B599" s="153"/>
      <c r="C599" s="116"/>
      <c r="D599" s="116"/>
      <c r="E599" s="32"/>
      <c r="F599"/>
    </row>
    <row r="600" spans="1:6" s="33" customFormat="1" ht="15.75">
      <c r="A600" s="163"/>
      <c r="B600" s="153"/>
      <c r="C600" s="116"/>
      <c r="D600" s="116"/>
      <c r="E600" s="32"/>
      <c r="F600"/>
    </row>
    <row r="601" spans="1:6" s="33" customFormat="1" ht="15.75">
      <c r="A601" s="163"/>
      <c r="B601" s="153"/>
      <c r="C601" s="116"/>
      <c r="D601" s="116"/>
      <c r="E601" s="32"/>
      <c r="F601"/>
    </row>
    <row r="602" spans="1:6" s="33" customFormat="1" ht="15.75">
      <c r="A602" s="163"/>
      <c r="B602" s="153"/>
      <c r="C602" s="116"/>
      <c r="D602" s="116"/>
      <c r="E602" s="32"/>
      <c r="F602"/>
    </row>
    <row r="603" spans="1:6" s="33" customFormat="1" ht="15.75">
      <c r="A603" s="163"/>
      <c r="B603" s="153"/>
      <c r="C603" s="116"/>
      <c r="D603" s="116"/>
      <c r="E603" s="32"/>
      <c r="F603"/>
    </row>
    <row r="604" spans="1:6" s="33" customFormat="1" ht="15.75">
      <c r="A604" s="163"/>
      <c r="B604" s="153"/>
      <c r="C604" s="116"/>
      <c r="D604" s="116"/>
      <c r="E604" s="32"/>
      <c r="F604"/>
    </row>
    <row r="605" spans="1:6" s="33" customFormat="1" ht="15.75">
      <c r="A605" s="163"/>
      <c r="B605" s="153"/>
      <c r="C605" s="116"/>
      <c r="D605" s="116"/>
      <c r="E605" s="32"/>
      <c r="F605"/>
    </row>
    <row r="606" spans="1:6" s="33" customFormat="1" ht="15.75">
      <c r="A606" s="163"/>
      <c r="B606" s="153"/>
      <c r="C606" s="116"/>
      <c r="D606" s="116"/>
      <c r="E606" s="32"/>
      <c r="F606"/>
    </row>
    <row r="607" spans="1:6" s="33" customFormat="1" ht="15.75">
      <c r="A607" s="163"/>
      <c r="B607" s="153"/>
      <c r="C607" s="116"/>
      <c r="D607" s="116"/>
      <c r="E607" s="32"/>
      <c r="F607"/>
    </row>
    <row r="608" spans="1:6" s="33" customFormat="1" ht="15.75">
      <c r="A608" s="163"/>
      <c r="B608" s="153"/>
      <c r="C608" s="116"/>
      <c r="D608" s="116"/>
      <c r="E608" s="32"/>
      <c r="F608"/>
    </row>
    <row r="609" spans="1:6" s="33" customFormat="1" ht="15.75">
      <c r="A609" s="163"/>
      <c r="B609" s="153"/>
      <c r="C609" s="116"/>
      <c r="D609" s="116"/>
      <c r="E609" s="32"/>
      <c r="F609"/>
    </row>
    <row r="610" spans="1:6" s="33" customFormat="1" ht="15.75">
      <c r="A610" s="163"/>
      <c r="B610" s="153"/>
      <c r="C610" s="116"/>
      <c r="D610" s="116"/>
      <c r="E610" s="32"/>
      <c r="F610"/>
    </row>
    <row r="611" spans="1:6" s="33" customFormat="1" ht="15.75">
      <c r="A611" s="163"/>
      <c r="B611" s="153"/>
      <c r="C611" s="116"/>
      <c r="D611" s="116"/>
      <c r="E611" s="32"/>
      <c r="F611"/>
    </row>
    <row r="612" spans="1:6" s="33" customFormat="1" ht="15.75">
      <c r="A612" s="163"/>
      <c r="B612" s="153"/>
      <c r="C612" s="116"/>
      <c r="D612" s="116"/>
      <c r="E612" s="32"/>
      <c r="F612"/>
    </row>
    <row r="613" spans="1:6" s="33" customFormat="1" ht="15.75">
      <c r="A613" s="163"/>
      <c r="B613" s="153"/>
      <c r="C613" s="116"/>
      <c r="D613" s="116"/>
      <c r="E613" s="32"/>
      <c r="F613"/>
    </row>
    <row r="614" spans="1:6" s="33" customFormat="1" ht="15.75">
      <c r="A614" s="163"/>
      <c r="B614" s="153"/>
      <c r="C614" s="116"/>
      <c r="D614" s="116"/>
      <c r="E614" s="32"/>
      <c r="F614"/>
    </row>
    <row r="615" spans="1:6" s="33" customFormat="1" ht="15.75">
      <c r="A615" s="163"/>
      <c r="B615" s="153"/>
      <c r="C615" s="116"/>
      <c r="D615" s="116"/>
      <c r="E615" s="32"/>
      <c r="F615"/>
    </row>
    <row r="616" spans="1:6" s="33" customFormat="1" ht="15.75">
      <c r="A616" s="163"/>
      <c r="B616" s="153"/>
      <c r="C616" s="116"/>
      <c r="D616" s="116"/>
      <c r="E616" s="32"/>
      <c r="F616"/>
    </row>
    <row r="617" spans="1:6" s="33" customFormat="1" ht="15.75">
      <c r="A617" s="163"/>
      <c r="B617" s="153"/>
      <c r="C617" s="116"/>
      <c r="D617" s="116"/>
      <c r="E617" s="32"/>
      <c r="F617"/>
    </row>
    <row r="618" spans="1:6" s="33" customFormat="1" ht="15.75">
      <c r="A618" s="163"/>
      <c r="B618" s="153"/>
      <c r="C618" s="116"/>
      <c r="D618" s="116"/>
      <c r="E618" s="32"/>
      <c r="F618"/>
    </row>
    <row r="619" spans="1:6" s="33" customFormat="1" ht="15.75">
      <c r="A619" s="163"/>
      <c r="B619" s="153"/>
      <c r="C619" s="116"/>
      <c r="D619" s="116"/>
      <c r="E619" s="32"/>
      <c r="F619"/>
    </row>
    <row r="620" spans="1:6" s="33" customFormat="1" ht="15.75">
      <c r="A620" s="163"/>
      <c r="B620" s="153"/>
      <c r="C620" s="116"/>
      <c r="D620" s="116"/>
      <c r="E620" s="32"/>
      <c r="F620"/>
    </row>
    <row r="621" spans="1:6" s="33" customFormat="1" ht="15.75">
      <c r="A621" s="163"/>
      <c r="B621" s="153"/>
      <c r="C621" s="116"/>
      <c r="D621" s="116"/>
      <c r="E621" s="32"/>
      <c r="F621"/>
    </row>
    <row r="622" spans="1:6" s="33" customFormat="1" ht="15.75">
      <c r="A622" s="163"/>
      <c r="B622" s="153"/>
      <c r="C622" s="116"/>
      <c r="D622" s="116"/>
      <c r="E622" s="32"/>
      <c r="F622"/>
    </row>
    <row r="623" spans="1:6" s="33" customFormat="1" ht="15.75">
      <c r="A623" s="163"/>
      <c r="B623" s="153"/>
      <c r="C623" s="116"/>
      <c r="D623" s="116"/>
      <c r="E623" s="32"/>
      <c r="F623"/>
    </row>
    <row r="624" spans="1:6" s="33" customFormat="1" ht="15.75">
      <c r="A624" s="163"/>
      <c r="B624" s="153"/>
      <c r="C624" s="116"/>
      <c r="D624" s="116"/>
      <c r="E624" s="32"/>
      <c r="F624"/>
    </row>
    <row r="625" spans="1:6" s="33" customFormat="1" ht="15.75">
      <c r="A625" s="163"/>
      <c r="B625" s="153"/>
      <c r="C625" s="116"/>
      <c r="D625" s="116"/>
      <c r="E625" s="32"/>
      <c r="F625"/>
    </row>
    <row r="626" spans="1:6" s="33" customFormat="1" ht="15.75">
      <c r="A626" s="163"/>
      <c r="B626" s="153"/>
      <c r="C626" s="116"/>
      <c r="D626" s="116"/>
      <c r="E626" s="32"/>
      <c r="F626"/>
    </row>
    <row r="627" spans="1:6" s="33" customFormat="1" ht="15.75">
      <c r="A627" s="163"/>
      <c r="B627" s="153"/>
      <c r="C627" s="116"/>
      <c r="D627" s="116"/>
      <c r="E627" s="32"/>
      <c r="F627"/>
    </row>
    <row r="628" spans="1:6" s="33" customFormat="1" ht="15.75">
      <c r="A628" s="163"/>
      <c r="B628" s="153"/>
      <c r="C628" s="116"/>
      <c r="D628" s="116"/>
      <c r="E628" s="32"/>
      <c r="F628"/>
    </row>
    <row r="629" spans="1:6" s="33" customFormat="1" ht="15.75">
      <c r="A629" s="163"/>
      <c r="B629" s="153"/>
      <c r="C629" s="116"/>
      <c r="D629" s="116"/>
      <c r="E629" s="32"/>
      <c r="F629"/>
    </row>
    <row r="630" spans="1:6" s="33" customFormat="1" ht="15.75">
      <c r="A630" s="163"/>
      <c r="B630" s="153"/>
      <c r="C630" s="116"/>
      <c r="D630" s="116"/>
      <c r="E630" s="32"/>
      <c r="F630"/>
    </row>
    <row r="631" spans="1:6" s="33" customFormat="1" ht="15.75">
      <c r="A631" s="163"/>
      <c r="B631" s="153"/>
      <c r="C631" s="116"/>
      <c r="D631" s="116"/>
      <c r="E631" s="32"/>
      <c r="F631"/>
    </row>
    <row r="632" spans="1:6" s="33" customFormat="1" ht="15.75">
      <c r="A632" s="163"/>
      <c r="B632" s="153"/>
      <c r="C632" s="116"/>
      <c r="D632" s="116"/>
      <c r="E632" s="32"/>
      <c r="F632"/>
    </row>
    <row r="633" spans="1:6" s="33" customFormat="1" ht="15.75">
      <c r="A633" s="163"/>
      <c r="B633" s="153"/>
      <c r="C633" s="116"/>
      <c r="D633" s="116"/>
      <c r="E633" s="32"/>
      <c r="F633"/>
    </row>
    <row r="634" spans="1:6" s="33" customFormat="1" ht="15.75">
      <c r="A634" s="163"/>
      <c r="B634" s="153"/>
      <c r="C634" s="116"/>
      <c r="D634" s="116"/>
      <c r="E634" s="32"/>
      <c r="F634"/>
    </row>
    <row r="635" spans="1:6" s="33" customFormat="1" ht="15.75">
      <c r="A635" s="163"/>
      <c r="B635" s="153"/>
      <c r="C635" s="116"/>
      <c r="D635" s="116"/>
      <c r="E635" s="32"/>
      <c r="F635"/>
    </row>
    <row r="636" spans="1:6" s="33" customFormat="1" ht="15.75">
      <c r="A636" s="163"/>
      <c r="B636" s="153"/>
      <c r="C636" s="116"/>
      <c r="D636" s="116"/>
      <c r="E636" s="32"/>
      <c r="F636"/>
    </row>
    <row r="637" spans="1:6" s="33" customFormat="1" ht="15.75">
      <c r="A637" s="163"/>
      <c r="B637" s="153"/>
      <c r="C637" s="116"/>
      <c r="D637" s="116"/>
      <c r="E637" s="32"/>
      <c r="F637"/>
    </row>
    <row r="638" spans="1:6" s="33" customFormat="1" ht="15.75">
      <c r="A638" s="163"/>
      <c r="B638" s="153"/>
      <c r="C638" s="116"/>
      <c r="D638" s="116"/>
      <c r="E638" s="32"/>
      <c r="F638"/>
    </row>
    <row r="639" spans="1:6" s="33" customFormat="1" ht="15.75">
      <c r="A639" s="163"/>
      <c r="B639" s="153"/>
      <c r="C639" s="116"/>
      <c r="D639" s="116"/>
      <c r="E639" s="32"/>
      <c r="F639"/>
    </row>
    <row r="640" spans="1:6" s="33" customFormat="1" ht="15.75">
      <c r="A640" s="163"/>
      <c r="B640" s="153"/>
      <c r="C640" s="116"/>
      <c r="D640" s="116"/>
      <c r="E640" s="32"/>
      <c r="F640"/>
    </row>
    <row r="641" spans="1:6" s="33" customFormat="1" ht="15.75">
      <c r="A641" s="163"/>
      <c r="B641" s="153"/>
      <c r="C641" s="116"/>
      <c r="D641" s="116"/>
      <c r="E641" s="32"/>
      <c r="F641"/>
    </row>
    <row r="642" spans="1:6" s="33" customFormat="1" ht="15.75">
      <c r="A642" s="163"/>
      <c r="B642" s="153"/>
      <c r="C642" s="116"/>
      <c r="D642" s="116"/>
      <c r="E642" s="32"/>
      <c r="F642"/>
    </row>
    <row r="643" spans="1:6" s="33" customFormat="1" ht="15.75">
      <c r="A643" s="163"/>
      <c r="B643" s="153"/>
      <c r="C643" s="116"/>
      <c r="D643" s="116"/>
      <c r="E643" s="32"/>
      <c r="F643"/>
    </row>
    <row r="644" spans="1:6" s="33" customFormat="1" ht="15.75">
      <c r="A644" s="163"/>
      <c r="B644" s="153"/>
      <c r="C644" s="116"/>
      <c r="D644" s="116"/>
      <c r="E644" s="32"/>
      <c r="F644"/>
    </row>
    <row r="645" spans="1:6" s="33" customFormat="1" ht="15.75">
      <c r="A645" s="163"/>
      <c r="B645" s="153"/>
      <c r="C645" s="116"/>
      <c r="D645" s="116"/>
      <c r="E645" s="32"/>
      <c r="F645"/>
    </row>
    <row r="646" spans="1:6" s="33" customFormat="1" ht="15.75">
      <c r="A646" s="163"/>
      <c r="B646" s="153"/>
      <c r="C646" s="116"/>
      <c r="D646" s="116"/>
      <c r="E646" s="32"/>
      <c r="F646"/>
    </row>
    <row r="647" spans="1:6" s="33" customFormat="1" ht="15.75">
      <c r="A647" s="163"/>
      <c r="B647" s="153"/>
      <c r="C647" s="116"/>
      <c r="D647" s="116"/>
      <c r="E647" s="32"/>
      <c r="F647"/>
    </row>
    <row r="648" spans="1:6" s="33" customFormat="1" ht="15.75">
      <c r="A648" s="163"/>
      <c r="B648" s="153"/>
      <c r="C648" s="116"/>
      <c r="D648" s="116"/>
      <c r="E648" s="32"/>
      <c r="F648"/>
    </row>
    <row r="649" spans="1:6" s="33" customFormat="1" ht="15.75">
      <c r="A649" s="163"/>
      <c r="B649" s="153"/>
      <c r="C649" s="116"/>
      <c r="D649" s="116"/>
      <c r="E649" s="32"/>
      <c r="F649"/>
    </row>
    <row r="650" spans="1:6" s="33" customFormat="1" ht="15.75">
      <c r="A650" s="163"/>
      <c r="B650" s="153"/>
      <c r="C650" s="116"/>
      <c r="D650" s="116"/>
      <c r="E650" s="32"/>
      <c r="F650"/>
    </row>
    <row r="651" spans="1:6" s="33" customFormat="1" ht="15.75">
      <c r="A651" s="163"/>
      <c r="B651" s="153"/>
      <c r="C651" s="116"/>
      <c r="D651" s="116"/>
      <c r="E651" s="32"/>
      <c r="F651"/>
    </row>
    <row r="652" spans="1:6" s="33" customFormat="1" ht="15.75">
      <c r="A652" s="163"/>
      <c r="B652" s="153"/>
      <c r="C652" s="116"/>
      <c r="D652" s="116"/>
      <c r="E652" s="32"/>
      <c r="F652"/>
    </row>
    <row r="653" spans="1:6" s="33" customFormat="1" ht="15.75">
      <c r="A653" s="163"/>
      <c r="B653" s="153"/>
      <c r="C653" s="116"/>
      <c r="D653" s="116"/>
      <c r="E653" s="32"/>
      <c r="F653"/>
    </row>
    <row r="654" spans="1:6" s="33" customFormat="1" ht="15.75">
      <c r="A654" s="163"/>
      <c r="B654" s="153"/>
      <c r="C654" s="116"/>
      <c r="D654" s="116"/>
      <c r="E654" s="32"/>
      <c r="F654"/>
    </row>
    <row r="655" spans="1:6" s="33" customFormat="1" ht="15.75">
      <c r="A655" s="163"/>
      <c r="B655" s="153"/>
      <c r="C655" s="116"/>
      <c r="D655" s="116"/>
      <c r="E655" s="32"/>
      <c r="F655"/>
    </row>
    <row r="656" spans="1:6" s="33" customFormat="1" ht="15.75">
      <c r="A656" s="163"/>
      <c r="B656" s="153"/>
      <c r="C656" s="116"/>
      <c r="D656" s="116"/>
      <c r="E656" s="32"/>
      <c r="F656"/>
    </row>
    <row r="657" spans="1:6" s="33" customFormat="1" ht="15.75">
      <c r="A657" s="163"/>
      <c r="B657" s="153"/>
      <c r="C657" s="116"/>
      <c r="D657" s="116"/>
      <c r="E657" s="32"/>
      <c r="F657"/>
    </row>
    <row r="658" spans="1:6" s="33" customFormat="1" ht="15.75">
      <c r="A658" s="163"/>
      <c r="B658" s="153"/>
      <c r="C658" s="116"/>
      <c r="D658" s="116"/>
      <c r="E658" s="32"/>
      <c r="F658"/>
    </row>
    <row r="659" spans="1:6" s="33" customFormat="1" ht="15.75">
      <c r="A659" s="163"/>
      <c r="B659" s="153"/>
      <c r="C659" s="116"/>
      <c r="D659" s="116"/>
      <c r="E659" s="32"/>
      <c r="F659"/>
    </row>
    <row r="660" spans="1:6" s="33" customFormat="1" ht="15.75">
      <c r="A660" s="163"/>
      <c r="B660" s="153"/>
      <c r="C660" s="116"/>
      <c r="D660" s="116"/>
      <c r="E660" s="32"/>
      <c r="F660"/>
    </row>
    <row r="661" spans="1:6" s="33" customFormat="1" ht="15.75">
      <c r="A661" s="163"/>
      <c r="B661" s="153"/>
      <c r="C661" s="116"/>
      <c r="D661" s="116"/>
      <c r="E661" s="32"/>
      <c r="F661"/>
    </row>
    <row r="662" spans="1:6" s="33" customFormat="1" ht="15.75">
      <c r="A662" s="163"/>
      <c r="B662" s="153"/>
      <c r="C662" s="116"/>
      <c r="D662" s="116"/>
      <c r="E662" s="32"/>
      <c r="F662"/>
    </row>
    <row r="663" spans="1:6" s="33" customFormat="1" ht="15.75">
      <c r="A663" s="163"/>
      <c r="B663" s="153"/>
      <c r="C663" s="116"/>
      <c r="D663" s="116"/>
      <c r="E663" s="32"/>
      <c r="F663"/>
    </row>
    <row r="664" spans="1:6" s="33" customFormat="1" ht="15.75">
      <c r="A664" s="163"/>
      <c r="B664" s="153"/>
      <c r="C664" s="116"/>
      <c r="D664" s="116"/>
      <c r="E664" s="32"/>
      <c r="F664"/>
    </row>
    <row r="665" spans="1:6" s="33" customFormat="1" ht="15.75">
      <c r="A665" s="163"/>
      <c r="B665" s="153"/>
      <c r="C665" s="116"/>
      <c r="D665" s="116"/>
      <c r="E665" s="32"/>
      <c r="F665"/>
    </row>
    <row r="666" spans="1:6" s="33" customFormat="1" ht="15.75">
      <c r="A666" s="163"/>
      <c r="B666" s="153"/>
      <c r="C666" s="116"/>
      <c r="D666" s="116"/>
      <c r="E666" s="32"/>
      <c r="F666"/>
    </row>
    <row r="667" spans="1:6" s="33" customFormat="1" ht="15.75">
      <c r="A667" s="163"/>
      <c r="B667" s="153"/>
      <c r="C667" s="116"/>
      <c r="D667" s="116"/>
      <c r="E667" s="32"/>
      <c r="F667"/>
    </row>
    <row r="668" spans="1:6" s="33" customFormat="1" ht="15.75">
      <c r="A668" s="163"/>
      <c r="B668" s="153"/>
      <c r="C668" s="116"/>
      <c r="D668" s="116"/>
      <c r="E668" s="32"/>
      <c r="F668"/>
    </row>
    <row r="669" spans="1:6" s="33" customFormat="1" ht="15.75">
      <c r="A669" s="163"/>
      <c r="B669" s="153"/>
      <c r="C669" s="116"/>
      <c r="D669" s="116"/>
      <c r="E669" s="32"/>
      <c r="F669"/>
    </row>
    <row r="670" spans="1:6" s="33" customFormat="1" ht="15.75">
      <c r="A670" s="163"/>
      <c r="B670" s="153"/>
      <c r="C670" s="116"/>
      <c r="D670" s="116"/>
      <c r="E670" s="32"/>
      <c r="F670"/>
    </row>
    <row r="671" spans="1:6" s="33" customFormat="1" ht="15.75">
      <c r="A671" s="163"/>
      <c r="B671" s="153"/>
      <c r="C671" s="116"/>
      <c r="D671" s="116"/>
      <c r="E671" s="32"/>
      <c r="F671"/>
    </row>
    <row r="672" spans="1:6" s="33" customFormat="1" ht="15.75">
      <c r="A672" s="163"/>
      <c r="B672" s="153"/>
      <c r="C672" s="116"/>
      <c r="D672" s="116"/>
      <c r="E672" s="32"/>
      <c r="F672"/>
    </row>
    <row r="673" spans="1:6" s="33" customFormat="1" ht="15.75">
      <c r="A673" s="163"/>
      <c r="B673" s="153"/>
      <c r="C673" s="116"/>
      <c r="D673" s="116"/>
      <c r="E673" s="32"/>
      <c r="F673"/>
    </row>
    <row r="674" spans="1:6" s="33" customFormat="1" ht="15.75">
      <c r="A674" s="163"/>
      <c r="B674" s="153"/>
      <c r="C674" s="116"/>
      <c r="D674" s="116"/>
      <c r="E674" s="32"/>
      <c r="F674"/>
    </row>
    <row r="675" spans="1:6" s="33" customFormat="1" ht="15.75">
      <c r="A675" s="163"/>
      <c r="B675" s="153"/>
      <c r="C675" s="116"/>
      <c r="D675" s="116"/>
      <c r="E675" s="32"/>
      <c r="F675"/>
    </row>
    <row r="676" spans="1:6" s="33" customFormat="1" ht="15.75">
      <c r="A676" s="163"/>
      <c r="B676" s="153"/>
      <c r="C676" s="116"/>
      <c r="D676" s="116"/>
      <c r="E676" s="32"/>
      <c r="F676"/>
    </row>
    <row r="677" spans="1:6" s="33" customFormat="1" ht="15.75">
      <c r="A677" s="163"/>
      <c r="B677" s="153"/>
      <c r="C677" s="116"/>
      <c r="D677" s="116"/>
      <c r="E677" s="32"/>
      <c r="F677"/>
    </row>
    <row r="678" spans="1:6" s="33" customFormat="1" ht="15.75">
      <c r="A678" s="163"/>
      <c r="B678" s="153"/>
      <c r="C678" s="116"/>
      <c r="D678" s="116"/>
      <c r="E678" s="32"/>
      <c r="F678"/>
    </row>
    <row r="679" spans="1:6" s="33" customFormat="1" ht="15.75">
      <c r="A679" s="163"/>
      <c r="B679" s="153"/>
      <c r="C679" s="116"/>
      <c r="D679" s="116"/>
      <c r="E679" s="32"/>
      <c r="F679"/>
    </row>
    <row r="680" spans="1:6" s="33" customFormat="1" ht="15.75">
      <c r="A680" s="163"/>
      <c r="B680" s="153"/>
      <c r="C680" s="116"/>
      <c r="D680" s="116"/>
      <c r="E680" s="32"/>
      <c r="F680"/>
    </row>
    <row r="681" spans="1:6" s="33" customFormat="1" ht="15.75">
      <c r="A681" s="163"/>
      <c r="B681" s="153"/>
      <c r="C681" s="116"/>
      <c r="D681" s="116"/>
      <c r="E681" s="32"/>
      <c r="F681"/>
    </row>
    <row r="682" spans="1:6" s="33" customFormat="1" ht="15.75">
      <c r="A682" s="163"/>
      <c r="B682" s="153"/>
      <c r="C682" s="116"/>
      <c r="D682" s="116"/>
      <c r="E682" s="32"/>
      <c r="F682"/>
    </row>
    <row r="683" spans="1:6" s="33" customFormat="1" ht="15.75">
      <c r="A683" s="163"/>
      <c r="B683" s="153"/>
      <c r="C683" s="116"/>
      <c r="D683" s="116"/>
      <c r="E683" s="32"/>
      <c r="F683"/>
    </row>
    <row r="684" spans="1:6" s="33" customFormat="1" ht="15.75">
      <c r="A684" s="163"/>
      <c r="B684" s="153"/>
      <c r="C684" s="116"/>
      <c r="D684" s="116"/>
      <c r="E684" s="32"/>
      <c r="F684"/>
    </row>
    <row r="685" spans="1:6" s="33" customFormat="1" ht="15.75">
      <c r="A685" s="163"/>
      <c r="B685" s="153"/>
      <c r="C685" s="116"/>
      <c r="D685" s="116"/>
      <c r="E685" s="32"/>
      <c r="F685"/>
    </row>
    <row r="686" spans="1:6" s="33" customFormat="1" ht="15.75">
      <c r="A686" s="163"/>
      <c r="B686" s="153"/>
      <c r="C686" s="116"/>
      <c r="D686" s="116"/>
      <c r="E686" s="32"/>
      <c r="F686"/>
    </row>
    <row r="687" spans="1:6" s="33" customFormat="1" ht="15.75">
      <c r="A687" s="163"/>
      <c r="B687" s="153"/>
      <c r="C687" s="116"/>
      <c r="D687" s="116"/>
      <c r="E687" s="32"/>
      <c r="F687"/>
    </row>
    <row r="688" spans="1:6" s="33" customFormat="1" ht="15.75">
      <c r="A688" s="163"/>
      <c r="B688" s="153"/>
      <c r="C688" s="116"/>
      <c r="D688" s="116"/>
      <c r="E688" s="32"/>
      <c r="F688"/>
    </row>
    <row r="689" spans="1:6" s="33" customFormat="1" ht="15.75">
      <c r="A689" s="163"/>
      <c r="B689" s="153"/>
      <c r="C689" s="116"/>
      <c r="D689" s="116"/>
      <c r="E689" s="32"/>
      <c r="F689"/>
    </row>
    <row r="690" spans="1:6" s="33" customFormat="1" ht="15.75">
      <c r="A690" s="163"/>
      <c r="B690" s="153"/>
      <c r="C690" s="116"/>
      <c r="D690" s="116"/>
      <c r="E690" s="32"/>
      <c r="F690"/>
    </row>
    <row r="691" spans="1:6" s="33" customFormat="1" ht="15.75">
      <c r="A691" s="163"/>
      <c r="B691" s="153"/>
      <c r="C691" s="116"/>
      <c r="D691" s="116"/>
      <c r="E691" s="32"/>
      <c r="F691"/>
    </row>
    <row r="692" spans="1:6" s="33" customFormat="1" ht="15.75">
      <c r="A692" s="163"/>
      <c r="B692" s="153"/>
      <c r="C692" s="116"/>
      <c r="D692" s="116"/>
      <c r="E692" s="32"/>
      <c r="F692"/>
    </row>
    <row r="693" spans="1:6" s="33" customFormat="1" ht="15.75">
      <c r="A693" s="163"/>
      <c r="B693" s="153"/>
      <c r="C693" s="116"/>
      <c r="D693" s="116"/>
      <c r="E693" s="32"/>
      <c r="F693"/>
    </row>
    <row r="694" spans="1:6" s="33" customFormat="1" ht="15.75">
      <c r="A694" s="163"/>
      <c r="B694" s="153"/>
      <c r="C694" s="116"/>
      <c r="D694" s="116"/>
      <c r="E694" s="32"/>
      <c r="F694"/>
    </row>
    <row r="695" spans="1:6" s="33" customFormat="1" ht="15.75">
      <c r="A695" s="163"/>
      <c r="B695" s="153"/>
      <c r="C695" s="116"/>
      <c r="D695" s="116"/>
      <c r="E695" s="32"/>
      <c r="F695"/>
    </row>
    <row r="696" spans="1:6" s="33" customFormat="1" ht="15.75">
      <c r="A696" s="163"/>
      <c r="B696" s="153"/>
      <c r="C696" s="116"/>
      <c r="D696" s="116"/>
      <c r="E696" s="32"/>
      <c r="F696"/>
    </row>
    <row r="697" spans="1:6" s="33" customFormat="1" ht="15.75">
      <c r="A697" s="163"/>
      <c r="B697" s="153"/>
      <c r="C697" s="116"/>
      <c r="D697" s="116"/>
      <c r="E697" s="32"/>
      <c r="F697"/>
    </row>
    <row r="698" spans="1:6" s="33" customFormat="1" ht="15.75">
      <c r="A698" s="163"/>
      <c r="B698" s="153"/>
      <c r="C698" s="116"/>
      <c r="D698" s="116"/>
      <c r="E698" s="32"/>
      <c r="F698"/>
    </row>
    <row r="699" spans="1:6" s="33" customFormat="1" ht="15.75">
      <c r="A699" s="163"/>
      <c r="B699" s="153"/>
      <c r="C699" s="116"/>
      <c r="D699" s="116"/>
      <c r="E699" s="32"/>
      <c r="F699"/>
    </row>
    <row r="700" spans="1:6" s="33" customFormat="1" ht="15.75">
      <c r="A700" s="163"/>
      <c r="B700" s="153"/>
      <c r="C700" s="116"/>
      <c r="D700" s="116"/>
      <c r="E700" s="32"/>
      <c r="F700"/>
    </row>
    <row r="701" spans="1:6" s="33" customFormat="1" ht="15.75">
      <c r="A701" s="163"/>
      <c r="B701" s="153"/>
      <c r="C701" s="116"/>
      <c r="D701" s="116"/>
      <c r="E701" s="32"/>
      <c r="F701"/>
    </row>
    <row r="702" spans="1:6" s="33" customFormat="1" ht="15.75">
      <c r="A702" s="163"/>
      <c r="B702" s="153"/>
      <c r="C702" s="116"/>
      <c r="D702" s="116"/>
      <c r="E702" s="32"/>
      <c r="F702"/>
    </row>
    <row r="703" spans="1:6" s="33" customFormat="1" ht="15.75">
      <c r="A703" s="163"/>
      <c r="B703" s="153"/>
      <c r="C703" s="116"/>
      <c r="D703" s="116"/>
      <c r="E703" s="32"/>
      <c r="F703"/>
    </row>
    <row r="704" spans="1:6" s="33" customFormat="1" ht="15.75">
      <c r="A704" s="163"/>
      <c r="B704" s="153"/>
      <c r="C704" s="116"/>
      <c r="D704" s="116"/>
      <c r="E704" s="32"/>
      <c r="F704"/>
    </row>
    <row r="705" spans="1:6" s="33" customFormat="1" ht="15.75">
      <c r="A705" s="163"/>
      <c r="B705" s="153"/>
      <c r="C705" s="116"/>
      <c r="D705" s="116"/>
      <c r="E705" s="32"/>
      <c r="F705"/>
    </row>
    <row r="706" spans="1:6" s="33" customFormat="1" ht="15.75">
      <c r="A706" s="163"/>
      <c r="B706" s="153"/>
      <c r="C706" s="116"/>
      <c r="D706" s="116"/>
      <c r="E706" s="32"/>
      <c r="F706"/>
    </row>
    <row r="707" spans="1:6" s="33" customFormat="1" ht="15.75">
      <c r="A707" s="163"/>
      <c r="B707" s="153"/>
      <c r="C707" s="116"/>
      <c r="D707" s="116"/>
      <c r="E707" s="32"/>
      <c r="F707"/>
    </row>
    <row r="708" spans="1:6" s="33" customFormat="1" ht="15.75">
      <c r="A708" s="163"/>
      <c r="B708" s="153"/>
      <c r="C708" s="116"/>
      <c r="D708" s="116"/>
      <c r="E708" s="32"/>
      <c r="F708"/>
    </row>
    <row r="709" spans="1:6" s="33" customFormat="1" ht="15.75">
      <c r="A709" s="163"/>
      <c r="B709" s="153"/>
      <c r="C709" s="116"/>
      <c r="D709" s="116"/>
      <c r="E709" s="32"/>
      <c r="F709"/>
    </row>
    <row r="710" spans="1:6" s="33" customFormat="1" ht="15.75">
      <c r="A710" s="163"/>
      <c r="B710" s="153"/>
      <c r="C710" s="116"/>
      <c r="D710" s="116"/>
      <c r="E710" s="32"/>
      <c r="F710"/>
    </row>
    <row r="711" spans="1:6" s="33" customFormat="1" ht="15.75">
      <c r="A711" s="163"/>
      <c r="B711" s="153"/>
      <c r="C711" s="116"/>
      <c r="D711" s="116"/>
      <c r="E711" s="32"/>
      <c r="F711"/>
    </row>
    <row r="712" spans="1:6" s="33" customFormat="1" ht="15.75">
      <c r="A712" s="163"/>
      <c r="B712" s="153"/>
      <c r="C712" s="116"/>
      <c r="D712" s="116"/>
      <c r="E712" s="32"/>
      <c r="F712"/>
    </row>
    <row r="713" spans="1:6" s="33" customFormat="1" ht="15.75">
      <c r="A713" s="163"/>
      <c r="B713" s="153"/>
      <c r="C713" s="116"/>
      <c r="D713" s="116"/>
      <c r="E713" s="32"/>
      <c r="F713"/>
    </row>
    <row r="714" spans="1:6" s="33" customFormat="1" ht="15.75">
      <c r="A714" s="163"/>
      <c r="B714" s="153"/>
      <c r="C714" s="116"/>
      <c r="D714" s="116"/>
      <c r="E714" s="32"/>
      <c r="F714"/>
    </row>
    <row r="715" spans="1:6" s="33" customFormat="1" ht="15.75">
      <c r="A715" s="163"/>
      <c r="B715" s="153"/>
      <c r="C715" s="116"/>
      <c r="D715" s="116"/>
      <c r="E715" s="32"/>
      <c r="F715"/>
    </row>
    <row r="716" spans="1:6" s="33" customFormat="1" ht="15.75">
      <c r="A716" s="163"/>
      <c r="B716" s="153"/>
      <c r="C716" s="116"/>
      <c r="D716" s="116"/>
      <c r="E716" s="32"/>
      <c r="F716"/>
    </row>
    <row r="717" spans="1:6" s="33" customFormat="1" ht="15.75">
      <c r="A717" s="163"/>
      <c r="B717" s="153"/>
      <c r="C717" s="116"/>
      <c r="D717" s="116"/>
      <c r="E717" s="32"/>
      <c r="F717"/>
    </row>
    <row r="718" spans="1:6" s="33" customFormat="1" ht="15.75">
      <c r="A718" s="163"/>
      <c r="B718" s="153"/>
      <c r="C718" s="116"/>
      <c r="D718" s="116"/>
      <c r="E718" s="32"/>
      <c r="F718"/>
    </row>
    <row r="719" spans="1:6" s="33" customFormat="1" ht="15.75">
      <c r="A719" s="163"/>
      <c r="B719" s="153"/>
      <c r="C719" s="116"/>
      <c r="D719" s="116"/>
      <c r="E719" s="32"/>
      <c r="F719"/>
    </row>
    <row r="720" spans="1:6" s="33" customFormat="1" ht="15.75">
      <c r="A720" s="163"/>
      <c r="B720" s="153"/>
      <c r="C720" s="116"/>
      <c r="D720" s="116"/>
      <c r="E720" s="32"/>
      <c r="F720"/>
    </row>
    <row r="721" spans="1:6" s="33" customFormat="1" ht="15.75">
      <c r="A721" s="163"/>
      <c r="B721" s="153"/>
      <c r="C721" s="116"/>
      <c r="D721" s="116"/>
      <c r="E721" s="32"/>
      <c r="F721"/>
    </row>
    <row r="722" spans="1:6" s="33" customFormat="1" ht="15.75">
      <c r="A722" s="163"/>
      <c r="B722" s="153"/>
      <c r="C722" s="116"/>
      <c r="D722" s="116"/>
      <c r="E722" s="32"/>
      <c r="F722"/>
    </row>
    <row r="723" spans="1:6" s="33" customFormat="1" ht="15.75">
      <c r="A723" s="163"/>
      <c r="B723" s="153"/>
      <c r="C723" s="116"/>
      <c r="D723" s="116"/>
      <c r="E723" s="32"/>
      <c r="F723"/>
    </row>
    <row r="724" spans="1:6" s="33" customFormat="1" ht="15.75">
      <c r="A724" s="163"/>
      <c r="B724" s="153"/>
      <c r="C724" s="116"/>
      <c r="D724" s="116"/>
      <c r="E724" s="32"/>
      <c r="F724"/>
    </row>
    <row r="725" spans="1:6" s="33" customFormat="1" ht="15.75">
      <c r="A725" s="163"/>
      <c r="B725" s="153"/>
      <c r="C725" s="116"/>
      <c r="D725" s="116"/>
      <c r="E725" s="32"/>
      <c r="F725"/>
    </row>
    <row r="726" spans="1:6" s="33" customFormat="1" ht="15.75">
      <c r="A726" s="163"/>
      <c r="B726" s="153"/>
      <c r="C726" s="116"/>
      <c r="D726" s="116"/>
      <c r="E726" s="32"/>
      <c r="F726"/>
    </row>
    <row r="727" spans="1:6" s="33" customFormat="1" ht="15.75">
      <c r="A727" s="163"/>
      <c r="B727" s="153"/>
      <c r="C727" s="116"/>
      <c r="D727" s="116"/>
      <c r="E727" s="32"/>
      <c r="F727"/>
    </row>
    <row r="728" spans="1:6" s="33" customFormat="1" ht="15.75">
      <c r="A728" s="163"/>
      <c r="B728" s="153"/>
      <c r="C728" s="116"/>
      <c r="D728" s="116"/>
      <c r="E728" s="32"/>
      <c r="F728"/>
    </row>
    <row r="729" spans="1:6" s="33" customFormat="1" ht="15.75">
      <c r="A729" s="163"/>
      <c r="B729" s="153"/>
      <c r="C729" s="116"/>
      <c r="D729" s="116"/>
      <c r="E729" s="32"/>
      <c r="F729"/>
    </row>
    <row r="730" spans="1:6" s="33" customFormat="1" ht="15.75">
      <c r="A730" s="163"/>
      <c r="B730" s="153"/>
      <c r="C730" s="116"/>
      <c r="D730" s="116"/>
      <c r="E730" s="32"/>
      <c r="F730"/>
    </row>
    <row r="731" spans="1:6" s="33" customFormat="1" ht="15.75">
      <c r="A731" s="163"/>
      <c r="B731" s="153"/>
      <c r="C731" s="116"/>
      <c r="D731" s="116"/>
      <c r="E731" s="32"/>
      <c r="F731"/>
    </row>
    <row r="732" spans="1:6" s="33" customFormat="1" ht="15.75">
      <c r="A732" s="163"/>
      <c r="B732" s="153"/>
      <c r="C732" s="116"/>
      <c r="D732" s="116"/>
      <c r="E732" s="32"/>
      <c r="F732"/>
    </row>
    <row r="733" spans="1:6" s="33" customFormat="1" ht="15.75">
      <c r="A733" s="163"/>
      <c r="B733" s="153"/>
      <c r="C733" s="116"/>
      <c r="D733" s="116"/>
      <c r="E733" s="32"/>
      <c r="F733"/>
    </row>
    <row r="734" spans="1:6" s="33" customFormat="1" ht="15.75">
      <c r="A734" s="163"/>
      <c r="B734" s="153"/>
      <c r="C734" s="116"/>
      <c r="D734" s="116"/>
      <c r="E734" s="32"/>
      <c r="F734"/>
    </row>
    <row r="735" spans="1:6" s="33" customFormat="1" ht="15.75">
      <c r="A735" s="163"/>
      <c r="B735" s="153"/>
      <c r="C735" s="116"/>
      <c r="D735" s="116"/>
      <c r="E735" s="32"/>
      <c r="F735"/>
    </row>
    <row r="736" spans="1:6" s="33" customFormat="1" ht="15.75">
      <c r="A736" s="163"/>
      <c r="B736" s="153"/>
      <c r="C736" s="116"/>
      <c r="D736" s="116"/>
      <c r="E736" s="32"/>
      <c r="F736"/>
    </row>
    <row r="737" spans="1:6" s="33" customFormat="1" ht="15.75">
      <c r="A737" s="163"/>
      <c r="B737" s="153"/>
      <c r="C737" s="116"/>
      <c r="D737" s="116"/>
      <c r="E737" s="32"/>
      <c r="F737"/>
    </row>
    <row r="738" spans="1:6" s="33" customFormat="1" ht="15.75">
      <c r="A738" s="163"/>
      <c r="B738" s="153"/>
      <c r="C738" s="116"/>
      <c r="D738" s="116"/>
      <c r="E738" s="32"/>
      <c r="F738"/>
    </row>
    <row r="739" spans="1:6" s="33" customFormat="1" ht="15.75">
      <c r="A739" s="163"/>
      <c r="B739" s="153"/>
      <c r="C739" s="116"/>
      <c r="D739" s="116"/>
      <c r="E739" s="32"/>
      <c r="F739"/>
    </row>
    <row r="740" spans="1:6" s="33" customFormat="1" ht="15.75">
      <c r="A740" s="163"/>
      <c r="B740" s="153"/>
      <c r="C740" s="116"/>
      <c r="D740" s="116"/>
      <c r="E740" s="32"/>
      <c r="F740"/>
    </row>
    <row r="741" spans="1:6" s="33" customFormat="1" ht="15.75">
      <c r="A741" s="163"/>
      <c r="B741" s="153"/>
      <c r="C741" s="116"/>
      <c r="D741" s="116"/>
      <c r="E741" s="32"/>
      <c r="F741"/>
    </row>
    <row r="742" spans="1:6" s="33" customFormat="1" ht="15.75">
      <c r="A742" s="163"/>
      <c r="B742" s="153"/>
      <c r="C742" s="116"/>
      <c r="D742" s="116"/>
      <c r="E742" s="32"/>
      <c r="F742"/>
    </row>
    <row r="743" spans="1:6" s="33" customFormat="1" ht="15.75">
      <c r="A743" s="163"/>
      <c r="B743" s="153"/>
      <c r="C743" s="116"/>
      <c r="D743" s="116"/>
      <c r="E743" s="32"/>
      <c r="F743"/>
    </row>
    <row r="744" spans="1:6" s="33" customFormat="1" ht="15.75">
      <c r="A744" s="163"/>
      <c r="B744" s="153"/>
      <c r="C744" s="116"/>
      <c r="D744" s="116"/>
      <c r="E744" s="32"/>
      <c r="F744"/>
    </row>
    <row r="745" spans="1:6" s="33" customFormat="1" ht="15.75">
      <c r="A745" s="163"/>
      <c r="B745" s="153"/>
      <c r="C745" s="116"/>
      <c r="D745" s="116"/>
      <c r="E745" s="32"/>
      <c r="F745"/>
    </row>
    <row r="746" spans="1:6" s="33" customFormat="1" ht="15.75">
      <c r="A746" s="163"/>
      <c r="B746" s="153"/>
      <c r="C746" s="116"/>
      <c r="D746" s="116"/>
      <c r="E746" s="32"/>
      <c r="F746"/>
    </row>
    <row r="747" spans="1:6" s="33" customFormat="1" ht="15.75">
      <c r="A747" s="163"/>
      <c r="B747" s="153"/>
      <c r="C747" s="116"/>
      <c r="D747" s="116"/>
      <c r="E747" s="32"/>
      <c r="F747"/>
    </row>
    <row r="748" spans="1:6" s="33" customFormat="1" ht="15.75">
      <c r="A748" s="163"/>
      <c r="B748" s="153"/>
      <c r="C748" s="116"/>
      <c r="D748" s="116"/>
      <c r="E748" s="32"/>
      <c r="F748"/>
    </row>
    <row r="749" spans="1:6" s="33" customFormat="1" ht="15.75">
      <c r="A749" s="163"/>
      <c r="B749" s="153"/>
      <c r="C749" s="116"/>
      <c r="D749" s="116"/>
      <c r="E749" s="32"/>
      <c r="F749"/>
    </row>
    <row r="750" spans="1:6" s="33" customFormat="1" ht="15.75">
      <c r="A750" s="163"/>
      <c r="B750" s="153"/>
      <c r="C750" s="116"/>
      <c r="D750" s="116"/>
      <c r="E750" s="32"/>
      <c r="F750"/>
    </row>
    <row r="751" spans="1:6" s="33" customFormat="1" ht="15.75">
      <c r="A751" s="163"/>
      <c r="B751" s="153"/>
      <c r="C751" s="116"/>
      <c r="D751" s="116"/>
      <c r="E751" s="32"/>
      <c r="F751"/>
    </row>
    <row r="752" spans="1:6" s="33" customFormat="1" ht="15.75">
      <c r="A752" s="163"/>
      <c r="B752" s="153"/>
      <c r="C752" s="116"/>
      <c r="D752" s="116"/>
      <c r="E752" s="32"/>
      <c r="F752"/>
    </row>
    <row r="753" spans="1:6" s="33" customFormat="1" ht="15.75">
      <c r="A753" s="163"/>
      <c r="B753" s="153"/>
      <c r="C753" s="116"/>
      <c r="D753" s="116"/>
      <c r="E753" s="32"/>
      <c r="F753"/>
    </row>
    <row r="754" spans="1:6" s="33" customFormat="1" ht="15.75">
      <c r="A754" s="163"/>
      <c r="B754" s="153"/>
      <c r="C754" s="116"/>
      <c r="D754" s="116"/>
      <c r="E754" s="32"/>
      <c r="F754"/>
    </row>
    <row r="755" spans="1:6" s="33" customFormat="1" ht="15.75">
      <c r="A755" s="163"/>
      <c r="B755" s="153"/>
      <c r="C755" s="116"/>
      <c r="D755" s="116"/>
      <c r="E755" s="32"/>
      <c r="F755"/>
    </row>
    <row r="756" spans="1:6" s="33" customFormat="1" ht="15.75">
      <c r="A756" s="163"/>
      <c r="B756" s="153"/>
      <c r="C756" s="116"/>
      <c r="D756" s="116"/>
      <c r="E756" s="32"/>
      <c r="F756"/>
    </row>
    <row r="757" spans="1:6" s="33" customFormat="1" ht="15.75">
      <c r="A757" s="163"/>
      <c r="B757" s="153"/>
      <c r="C757" s="116"/>
      <c r="D757" s="116"/>
      <c r="E757" s="32"/>
      <c r="F757"/>
    </row>
    <row r="758" spans="1:6" s="33" customFormat="1" ht="15.75">
      <c r="A758" s="163"/>
      <c r="B758" s="153"/>
      <c r="C758" s="116"/>
      <c r="D758" s="116"/>
      <c r="E758" s="32"/>
      <c r="F758"/>
    </row>
    <row r="759" spans="1:6" s="33" customFormat="1" ht="15.75">
      <c r="A759" s="163"/>
      <c r="B759" s="153"/>
      <c r="C759" s="116"/>
      <c r="D759" s="116"/>
      <c r="E759" s="32"/>
      <c r="F759"/>
    </row>
    <row r="760" spans="1:6" s="33" customFormat="1" ht="15.75">
      <c r="A760" s="163"/>
      <c r="B760" s="153"/>
      <c r="C760" s="116"/>
      <c r="D760" s="116"/>
      <c r="E760" s="32"/>
      <c r="F760"/>
    </row>
    <row r="761" spans="1:6" s="33" customFormat="1" ht="15.75">
      <c r="A761" s="163"/>
      <c r="B761" s="153"/>
      <c r="C761" s="116"/>
      <c r="D761" s="116"/>
      <c r="E761" s="32"/>
      <c r="F761"/>
    </row>
    <row r="762" spans="1:6" s="33" customFormat="1" ht="15.75">
      <c r="A762" s="163"/>
      <c r="B762" s="153"/>
      <c r="C762" s="116"/>
      <c r="D762" s="116"/>
      <c r="E762" s="32"/>
      <c r="F762"/>
    </row>
    <row r="763" spans="1:6" s="33" customFormat="1" ht="15.75">
      <c r="A763" s="163"/>
      <c r="B763" s="153"/>
      <c r="C763" s="116"/>
      <c r="D763" s="116"/>
      <c r="E763" s="32"/>
      <c r="F763"/>
    </row>
    <row r="764" spans="1:6" s="33" customFormat="1" ht="15.75">
      <c r="A764" s="163"/>
      <c r="B764" s="153"/>
      <c r="C764" s="116"/>
      <c r="D764" s="116"/>
      <c r="E764" s="32"/>
      <c r="F764"/>
    </row>
    <row r="765" spans="1:6" s="33" customFormat="1" ht="15.75">
      <c r="A765" s="163"/>
      <c r="B765" s="153"/>
      <c r="C765" s="116"/>
      <c r="D765" s="116"/>
      <c r="E765" s="32"/>
      <c r="F765"/>
    </row>
    <row r="766" spans="1:6" s="33" customFormat="1" ht="15.75">
      <c r="A766" s="163"/>
      <c r="B766" s="153"/>
      <c r="C766" s="116"/>
      <c r="D766" s="116"/>
      <c r="E766" s="32"/>
      <c r="F766"/>
    </row>
    <row r="767" spans="1:6" s="33" customFormat="1" ht="15.75">
      <c r="A767" s="163"/>
      <c r="B767" s="153"/>
      <c r="C767" s="116"/>
      <c r="D767" s="116"/>
      <c r="E767" s="32"/>
      <c r="F767"/>
    </row>
    <row r="768" spans="1:6" s="33" customFormat="1" ht="15.75">
      <c r="A768" s="163"/>
      <c r="B768" s="153"/>
      <c r="C768" s="116"/>
      <c r="D768" s="116"/>
      <c r="E768" s="32"/>
      <c r="F768"/>
    </row>
    <row r="769" spans="1:6" s="33" customFormat="1" ht="15.75">
      <c r="A769" s="163"/>
      <c r="B769" s="153"/>
      <c r="C769" s="116"/>
      <c r="D769" s="116"/>
      <c r="E769" s="32"/>
      <c r="F769"/>
    </row>
    <row r="770" spans="1:6" s="33" customFormat="1" ht="15.75">
      <c r="A770" s="163"/>
      <c r="B770" s="153"/>
      <c r="C770" s="116"/>
      <c r="D770" s="116"/>
      <c r="E770" s="32"/>
      <c r="F770"/>
    </row>
    <row r="771" spans="1:6" s="33" customFormat="1" ht="15.75">
      <c r="A771" s="163"/>
      <c r="B771" s="153"/>
      <c r="C771" s="116"/>
      <c r="D771" s="116"/>
      <c r="E771" s="32"/>
      <c r="F771"/>
    </row>
    <row r="772" spans="1:6" s="33" customFormat="1" ht="15.75">
      <c r="A772" s="163"/>
      <c r="B772" s="153"/>
      <c r="C772" s="116"/>
      <c r="D772" s="116"/>
      <c r="E772" s="32"/>
      <c r="F772"/>
    </row>
    <row r="773" spans="1:6" s="33" customFormat="1" ht="15.75">
      <c r="A773" s="163"/>
      <c r="B773" s="153"/>
      <c r="C773" s="116"/>
      <c r="D773" s="116"/>
      <c r="E773" s="32"/>
      <c r="F773"/>
    </row>
    <row r="774" spans="1:6" s="33" customFormat="1" ht="15.75">
      <c r="A774" s="163"/>
      <c r="B774" s="153"/>
      <c r="C774" s="116"/>
      <c r="D774" s="116"/>
      <c r="E774" s="32"/>
      <c r="F774"/>
    </row>
    <row r="775" spans="1:6" s="33" customFormat="1" ht="15.75">
      <c r="A775" s="163"/>
      <c r="B775" s="153"/>
      <c r="C775" s="116"/>
      <c r="D775" s="116"/>
      <c r="E775" s="32"/>
      <c r="F775"/>
    </row>
    <row r="776" spans="1:6" s="33" customFormat="1" ht="15.75">
      <c r="A776" s="163"/>
      <c r="B776" s="153"/>
      <c r="C776" s="116"/>
      <c r="D776" s="116"/>
      <c r="E776" s="32"/>
      <c r="F776"/>
    </row>
    <row r="777" spans="1:6" s="33" customFormat="1" ht="15.75">
      <c r="A777" s="163"/>
      <c r="B777" s="153"/>
      <c r="C777" s="116"/>
      <c r="D777" s="116"/>
      <c r="E777" s="32"/>
      <c r="F777"/>
    </row>
    <row r="778" spans="1:6" s="33" customFormat="1" ht="15.75">
      <c r="A778" s="163"/>
      <c r="B778" s="153"/>
      <c r="C778" s="116"/>
      <c r="D778" s="116"/>
      <c r="E778" s="32"/>
      <c r="F778"/>
    </row>
    <row r="779" spans="1:6" s="33" customFormat="1" ht="15.75">
      <c r="A779" s="163"/>
      <c r="B779" s="153"/>
      <c r="C779" s="116"/>
      <c r="D779" s="116"/>
      <c r="E779" s="32"/>
      <c r="F779"/>
    </row>
    <row r="780" spans="1:6" s="33" customFormat="1" ht="15.75">
      <c r="A780" s="163"/>
      <c r="B780" s="153"/>
      <c r="C780" s="116"/>
      <c r="D780" s="116"/>
      <c r="E780" s="32"/>
      <c r="F780"/>
    </row>
    <row r="781" spans="1:6" s="33" customFormat="1" ht="15.75">
      <c r="A781" s="163"/>
      <c r="B781" s="153"/>
      <c r="C781" s="116"/>
      <c r="D781" s="116"/>
      <c r="E781" s="32"/>
      <c r="F781"/>
    </row>
    <row r="782" spans="1:6" s="33" customFormat="1" ht="15.75">
      <c r="A782" s="163"/>
      <c r="B782" s="153"/>
      <c r="C782" s="116"/>
      <c r="D782" s="116"/>
      <c r="E782" s="32"/>
      <c r="F782"/>
    </row>
    <row r="783" spans="1:6" s="33" customFormat="1" ht="15.75">
      <c r="A783" s="163"/>
      <c r="B783" s="153"/>
      <c r="C783" s="116"/>
      <c r="D783" s="116"/>
      <c r="E783" s="32"/>
      <c r="F783"/>
    </row>
    <row r="784" spans="1:6" s="33" customFormat="1" ht="15.75">
      <c r="A784" s="163"/>
      <c r="B784" s="153"/>
      <c r="C784" s="116"/>
      <c r="D784" s="116"/>
      <c r="E784" s="32"/>
      <c r="F784"/>
    </row>
    <row r="785" spans="1:6" s="33" customFormat="1" ht="15.75">
      <c r="A785" s="163"/>
      <c r="B785" s="153"/>
      <c r="C785" s="116"/>
      <c r="D785" s="116"/>
      <c r="E785" s="32"/>
      <c r="F785"/>
    </row>
    <row r="786" spans="1:6" s="33" customFormat="1" ht="15.75">
      <c r="A786" s="163"/>
      <c r="B786" s="153"/>
      <c r="C786" s="116"/>
      <c r="D786" s="116"/>
      <c r="E786" s="32"/>
      <c r="F786"/>
    </row>
    <row r="787" spans="1:6" s="33" customFormat="1" ht="15.75">
      <c r="A787" s="163"/>
      <c r="B787" s="153"/>
      <c r="C787" s="116"/>
      <c r="D787" s="116"/>
      <c r="E787" s="32"/>
      <c r="F787"/>
    </row>
    <row r="788" spans="1:6" s="33" customFormat="1" ht="15.75">
      <c r="A788" s="163"/>
      <c r="B788" s="153"/>
      <c r="C788" s="116"/>
      <c r="D788" s="116"/>
      <c r="E788" s="32"/>
      <c r="F788"/>
    </row>
    <row r="789" spans="1:6" s="33" customFormat="1" ht="15.75">
      <c r="A789" s="163"/>
      <c r="B789" s="153"/>
      <c r="C789" s="116"/>
      <c r="D789" s="116"/>
      <c r="E789" s="32"/>
      <c r="F789"/>
    </row>
    <row r="790" spans="1:6" s="33" customFormat="1" ht="15.75">
      <c r="A790" s="163"/>
      <c r="B790" s="153"/>
      <c r="C790" s="116"/>
      <c r="D790" s="116"/>
      <c r="E790" s="32"/>
      <c r="F790"/>
    </row>
    <row r="791" spans="1:6" s="33" customFormat="1" ht="15.75">
      <c r="A791" s="163"/>
      <c r="B791" s="153"/>
      <c r="C791" s="116"/>
      <c r="D791" s="116"/>
      <c r="E791" s="32"/>
      <c r="F791"/>
    </row>
    <row r="792" spans="1:6" s="33" customFormat="1" ht="15.75">
      <c r="A792" s="163"/>
      <c r="B792" s="153"/>
      <c r="C792" s="116"/>
      <c r="D792" s="116"/>
      <c r="E792" s="32"/>
      <c r="F792"/>
    </row>
    <row r="793" spans="1:6" s="33" customFormat="1" ht="15.75">
      <c r="A793" s="163"/>
      <c r="B793" s="153"/>
      <c r="C793" s="116"/>
      <c r="D793" s="116"/>
      <c r="E793" s="32"/>
      <c r="F793"/>
    </row>
    <row r="794" spans="1:6" s="33" customFormat="1" ht="15.75">
      <c r="A794" s="163"/>
      <c r="B794" s="153"/>
      <c r="C794" s="116"/>
      <c r="D794" s="116"/>
      <c r="E794" s="32"/>
      <c r="F794"/>
    </row>
    <row r="795" spans="1:6" s="33" customFormat="1" ht="15.75">
      <c r="A795" s="163"/>
      <c r="B795" s="153"/>
      <c r="C795" s="116"/>
      <c r="D795" s="116"/>
      <c r="E795" s="32"/>
      <c r="F795"/>
    </row>
    <row r="796" spans="1:6" s="33" customFormat="1" ht="15.75">
      <c r="A796" s="163"/>
      <c r="B796" s="153"/>
      <c r="C796" s="116"/>
      <c r="D796" s="116"/>
      <c r="E796" s="32"/>
      <c r="F796"/>
    </row>
    <row r="797" spans="1:6" s="33" customFormat="1" ht="15.75">
      <c r="A797" s="163"/>
      <c r="B797" s="153"/>
      <c r="C797" s="116"/>
      <c r="D797" s="116"/>
      <c r="E797" s="32"/>
      <c r="F797"/>
    </row>
    <row r="798" spans="1:6" s="33" customFormat="1" ht="15.75">
      <c r="A798" s="163"/>
      <c r="B798" s="153"/>
      <c r="C798" s="116"/>
      <c r="D798" s="116"/>
      <c r="E798" s="32"/>
      <c r="F798"/>
    </row>
    <row r="799" spans="1:6" s="33" customFormat="1" ht="15.75">
      <c r="A799" s="163"/>
      <c r="B799" s="153"/>
      <c r="C799" s="116"/>
      <c r="D799" s="116"/>
      <c r="E799" s="32"/>
      <c r="F799"/>
    </row>
    <row r="800" spans="1:6" s="33" customFormat="1" ht="15.75">
      <c r="A800" s="163"/>
      <c r="B800" s="153"/>
      <c r="C800" s="116"/>
      <c r="D800" s="116"/>
      <c r="E800" s="32"/>
      <c r="F800"/>
    </row>
    <row r="801" spans="1:6" s="33" customFormat="1" ht="15.75">
      <c r="A801" s="163"/>
      <c r="B801" s="153"/>
      <c r="C801" s="116"/>
      <c r="D801" s="116"/>
      <c r="E801" s="32"/>
      <c r="F801"/>
    </row>
    <row r="802" spans="1:6" s="33" customFormat="1" ht="15.75">
      <c r="A802" s="163"/>
      <c r="B802" s="153"/>
      <c r="C802" s="116"/>
      <c r="D802" s="116"/>
      <c r="E802" s="32"/>
      <c r="F802"/>
    </row>
    <row r="803" spans="1:6" s="33" customFormat="1" ht="15.75">
      <c r="A803" s="163"/>
      <c r="B803" s="153"/>
      <c r="C803" s="116"/>
      <c r="D803" s="116"/>
      <c r="E803" s="32"/>
      <c r="F803"/>
    </row>
    <row r="804" spans="1:6" s="33" customFormat="1" ht="15.75">
      <c r="A804" s="163"/>
      <c r="B804" s="153"/>
      <c r="C804" s="116"/>
      <c r="D804" s="116"/>
      <c r="E804" s="32"/>
      <c r="F804"/>
    </row>
    <row r="805" spans="1:6" s="33" customFormat="1" ht="15.75">
      <c r="A805" s="163"/>
      <c r="B805" s="153"/>
      <c r="C805" s="116"/>
      <c r="D805" s="116"/>
      <c r="E805" s="32"/>
      <c r="F805"/>
    </row>
    <row r="806" spans="1:6" s="33" customFormat="1" ht="15.75">
      <c r="A806" s="163"/>
      <c r="B806" s="153"/>
      <c r="C806" s="116"/>
      <c r="D806" s="116"/>
      <c r="E806" s="32"/>
      <c r="F806"/>
    </row>
    <row r="807" spans="1:6" s="33" customFormat="1" ht="15.75">
      <c r="A807" s="163"/>
      <c r="B807" s="153"/>
      <c r="C807" s="116"/>
      <c r="D807" s="116"/>
      <c r="E807" s="32"/>
      <c r="F807"/>
    </row>
    <row r="808" spans="1:6" s="33" customFormat="1" ht="15.75">
      <c r="A808" s="163"/>
      <c r="B808" s="153"/>
      <c r="C808" s="116"/>
      <c r="D808" s="116"/>
      <c r="E808" s="32"/>
      <c r="F808"/>
    </row>
    <row r="809" spans="1:6" s="33" customFormat="1" ht="15.75">
      <c r="A809" s="163"/>
      <c r="B809" s="153"/>
      <c r="C809" s="116"/>
      <c r="D809" s="116"/>
      <c r="E809" s="32"/>
      <c r="F809"/>
    </row>
    <row r="810" spans="1:6" s="33" customFormat="1" ht="15.75">
      <c r="A810" s="163"/>
      <c r="B810" s="153"/>
      <c r="C810" s="116"/>
      <c r="D810" s="116"/>
      <c r="E810" s="32"/>
      <c r="F810"/>
    </row>
    <row r="811" spans="1:6" s="33" customFormat="1" ht="15.75">
      <c r="A811" s="163"/>
      <c r="B811" s="153"/>
      <c r="C811" s="116"/>
      <c r="D811" s="116"/>
      <c r="E811" s="32"/>
      <c r="F811"/>
    </row>
    <row r="812" spans="1:6" s="33" customFormat="1" ht="15.75">
      <c r="A812" s="163"/>
      <c r="B812" s="153"/>
      <c r="C812" s="116"/>
      <c r="D812" s="116"/>
      <c r="E812" s="32"/>
      <c r="F812"/>
    </row>
    <row r="813" spans="1:6" s="33" customFormat="1" ht="15.75">
      <c r="A813" s="163"/>
      <c r="B813" s="153"/>
      <c r="C813" s="116"/>
      <c r="D813" s="116"/>
      <c r="E813" s="32"/>
      <c r="F813"/>
    </row>
    <row r="814" spans="1:6" s="33" customFormat="1" ht="15.75">
      <c r="A814" s="163"/>
      <c r="B814" s="153"/>
      <c r="C814" s="116"/>
      <c r="D814" s="116"/>
      <c r="E814" s="32"/>
      <c r="F814"/>
    </row>
    <row r="815" spans="1:6" s="33" customFormat="1" ht="15.75">
      <c r="A815" s="163"/>
      <c r="B815" s="153"/>
      <c r="C815" s="116"/>
      <c r="D815" s="116"/>
      <c r="E815" s="32"/>
      <c r="F815"/>
    </row>
    <row r="816" spans="1:6" s="33" customFormat="1" ht="15.75">
      <c r="A816" s="163"/>
      <c r="B816" s="153"/>
      <c r="C816" s="116"/>
      <c r="D816" s="116"/>
      <c r="E816" s="32"/>
      <c r="F816"/>
    </row>
    <row r="817" spans="1:6" s="33" customFormat="1" ht="15.75">
      <c r="A817" s="163"/>
      <c r="B817" s="153"/>
      <c r="C817" s="116"/>
      <c r="D817" s="116"/>
      <c r="E817" s="32"/>
      <c r="F817"/>
    </row>
    <row r="818" spans="1:6" s="33" customFormat="1" ht="15.75">
      <c r="A818" s="163"/>
      <c r="B818" s="153"/>
      <c r="C818" s="116"/>
      <c r="D818" s="116"/>
      <c r="E818" s="32"/>
      <c r="F818"/>
    </row>
    <row r="819" spans="1:6" s="33" customFormat="1" ht="15.75">
      <c r="A819" s="163"/>
      <c r="B819" s="153"/>
      <c r="C819" s="116"/>
      <c r="D819" s="116"/>
      <c r="E819" s="32"/>
      <c r="F819"/>
    </row>
    <row r="820" spans="1:6" s="33" customFormat="1" ht="15.75">
      <c r="A820" s="163"/>
      <c r="B820" s="153"/>
      <c r="C820" s="116"/>
      <c r="D820" s="116"/>
      <c r="E820" s="32"/>
      <c r="F820"/>
    </row>
    <row r="821" spans="1:6" s="33" customFormat="1" ht="15.75">
      <c r="A821" s="163"/>
      <c r="B821" s="153"/>
      <c r="C821" s="116"/>
      <c r="D821" s="116"/>
      <c r="E821" s="32"/>
      <c r="F821"/>
    </row>
    <row r="822" spans="1:6" s="33" customFormat="1" ht="15.75">
      <c r="A822" s="163"/>
      <c r="B822" s="153"/>
      <c r="C822" s="116"/>
      <c r="D822" s="116"/>
      <c r="E822" s="32"/>
      <c r="F822"/>
    </row>
    <row r="823" spans="1:6" s="33" customFormat="1" ht="15.75">
      <c r="A823" s="163"/>
      <c r="B823" s="153"/>
      <c r="C823" s="116"/>
      <c r="D823" s="116"/>
      <c r="E823" s="32"/>
      <c r="F823"/>
    </row>
    <row r="824" spans="1:6" s="33" customFormat="1" ht="15.75">
      <c r="A824" s="163"/>
      <c r="B824" s="153"/>
      <c r="C824" s="116"/>
      <c r="D824" s="116"/>
      <c r="E824" s="32"/>
      <c r="F824"/>
    </row>
    <row r="825" spans="1:6" s="33" customFormat="1" ht="15.75">
      <c r="A825" s="163"/>
      <c r="B825" s="153"/>
      <c r="C825" s="116"/>
      <c r="D825" s="116"/>
      <c r="E825" s="32"/>
      <c r="F825"/>
    </row>
    <row r="826" spans="1:6" s="33" customFormat="1" ht="15.75">
      <c r="A826" s="163"/>
      <c r="B826" s="153"/>
      <c r="C826" s="116"/>
      <c r="D826" s="116"/>
      <c r="E826" s="32"/>
      <c r="F826"/>
    </row>
    <row r="827" spans="1:6" s="33" customFormat="1" ht="15.75">
      <c r="A827" s="163"/>
      <c r="B827" s="153"/>
      <c r="C827" s="116"/>
      <c r="D827" s="116"/>
      <c r="E827" s="32"/>
      <c r="F827"/>
    </row>
    <row r="828" spans="1:6" s="33" customFormat="1" ht="15.75">
      <c r="A828" s="163"/>
      <c r="B828" s="153"/>
      <c r="C828" s="116"/>
      <c r="D828" s="116"/>
      <c r="E828" s="32"/>
      <c r="F828"/>
    </row>
    <row r="829" spans="1:6" s="33" customFormat="1" ht="15.75">
      <c r="A829" s="163"/>
      <c r="B829" s="153"/>
      <c r="C829" s="116"/>
      <c r="D829" s="116"/>
      <c r="E829" s="32"/>
      <c r="F829"/>
    </row>
    <row r="830" spans="1:6" s="33" customFormat="1" ht="15.75">
      <c r="A830" s="163"/>
      <c r="B830" s="153"/>
      <c r="C830" s="116"/>
      <c r="D830" s="116"/>
      <c r="E830" s="32"/>
      <c r="F830"/>
    </row>
    <row r="831" spans="1:6" s="33" customFormat="1" ht="15.75">
      <c r="A831" s="163"/>
      <c r="B831" s="153"/>
      <c r="C831" s="116"/>
      <c r="D831" s="116"/>
      <c r="E831" s="32"/>
      <c r="F831"/>
    </row>
    <row r="832" spans="1:6" s="33" customFormat="1" ht="15.75">
      <c r="A832" s="163"/>
      <c r="B832" s="153"/>
      <c r="C832" s="116"/>
      <c r="D832" s="116"/>
      <c r="E832" s="32"/>
      <c r="F832"/>
    </row>
    <row r="833" spans="1:6" s="33" customFormat="1" ht="15.75">
      <c r="A833" s="163"/>
      <c r="B833" s="153"/>
      <c r="C833" s="116"/>
      <c r="D833" s="116"/>
      <c r="E833" s="32"/>
      <c r="F833"/>
    </row>
    <row r="834" spans="1:6" s="33" customFormat="1" ht="15.75">
      <c r="A834" s="163"/>
      <c r="B834" s="153"/>
      <c r="C834" s="116"/>
      <c r="D834" s="116"/>
      <c r="E834" s="32"/>
      <c r="F834"/>
    </row>
    <row r="835" spans="1:6" s="33" customFormat="1" ht="15.75">
      <c r="A835" s="163"/>
      <c r="B835" s="153"/>
      <c r="C835" s="116"/>
      <c r="D835" s="116"/>
      <c r="E835" s="32"/>
      <c r="F835"/>
    </row>
    <row r="836" spans="1:6" s="33" customFormat="1" ht="15.75">
      <c r="A836" s="163"/>
      <c r="B836" s="153"/>
      <c r="C836" s="116"/>
      <c r="D836" s="116"/>
      <c r="E836" s="32"/>
      <c r="F836"/>
    </row>
    <row r="837" spans="1:6" s="33" customFormat="1" ht="15.75">
      <c r="A837" s="163"/>
      <c r="B837" s="153"/>
      <c r="C837" s="116"/>
      <c r="D837" s="116"/>
      <c r="E837" s="32"/>
      <c r="F837"/>
    </row>
    <row r="838" spans="1:6" s="33" customFormat="1" ht="15.75">
      <c r="A838" s="163"/>
      <c r="B838" s="153"/>
      <c r="C838" s="116"/>
      <c r="D838" s="116"/>
      <c r="E838" s="32"/>
      <c r="F838"/>
    </row>
    <row r="839" spans="1:6" s="33" customFormat="1" ht="15.75">
      <c r="A839" s="163"/>
      <c r="B839" s="153"/>
      <c r="C839" s="116"/>
      <c r="D839" s="116"/>
      <c r="E839" s="32"/>
      <c r="F839"/>
    </row>
    <row r="840" spans="1:6" s="33" customFormat="1" ht="15.75">
      <c r="A840" s="163"/>
      <c r="B840" s="153"/>
      <c r="C840" s="116"/>
      <c r="D840" s="116"/>
      <c r="E840" s="32"/>
      <c r="F840"/>
    </row>
    <row r="841" spans="1:6" s="33" customFormat="1" ht="15.75">
      <c r="A841" s="163"/>
      <c r="B841" s="153"/>
      <c r="C841" s="116"/>
      <c r="D841" s="116"/>
      <c r="E841" s="32"/>
      <c r="F841"/>
    </row>
    <row r="842" spans="1:6" s="33" customFormat="1" ht="15.75">
      <c r="A842" s="163"/>
      <c r="B842" s="153"/>
      <c r="C842" s="116"/>
      <c r="D842" s="116"/>
      <c r="E842" s="32"/>
      <c r="F842"/>
    </row>
    <row r="843" spans="1:6" s="33" customFormat="1" ht="15.75">
      <c r="A843" s="163"/>
      <c r="B843" s="153"/>
      <c r="C843" s="116"/>
      <c r="D843" s="116"/>
      <c r="E843" s="32"/>
      <c r="F843"/>
    </row>
    <row r="844" spans="1:6" s="33" customFormat="1" ht="15.75">
      <c r="A844" s="163"/>
      <c r="B844" s="153"/>
      <c r="C844" s="116"/>
      <c r="D844" s="116"/>
      <c r="E844" s="32"/>
      <c r="F844"/>
    </row>
    <row r="845" spans="1:6" s="33" customFormat="1" ht="15.75">
      <c r="A845" s="163"/>
      <c r="B845" s="153"/>
      <c r="C845" s="116"/>
      <c r="D845" s="116"/>
      <c r="E845" s="32"/>
      <c r="F845"/>
    </row>
    <row r="846" spans="1:6" s="33" customFormat="1" ht="15.75">
      <c r="A846" s="163"/>
      <c r="B846" s="153"/>
      <c r="C846" s="116"/>
      <c r="D846" s="116"/>
      <c r="E846" s="32"/>
      <c r="F846"/>
    </row>
    <row r="847" spans="1:6" s="33" customFormat="1" ht="15.75">
      <c r="A847" s="163"/>
      <c r="B847" s="153"/>
      <c r="C847" s="116"/>
      <c r="D847" s="116"/>
      <c r="E847" s="32"/>
      <c r="F847"/>
    </row>
    <row r="848" spans="1:6" s="33" customFormat="1" ht="15.75">
      <c r="A848" s="163"/>
      <c r="B848" s="153"/>
      <c r="C848" s="116"/>
      <c r="D848" s="116"/>
      <c r="E848" s="32"/>
      <c r="F848"/>
    </row>
    <row r="849" spans="1:6" s="33" customFormat="1" ht="15.75">
      <c r="A849" s="163"/>
      <c r="B849" s="153"/>
      <c r="C849" s="116"/>
      <c r="D849" s="116"/>
      <c r="E849" s="32"/>
      <c r="F849"/>
    </row>
    <row r="850" spans="1:6" s="33" customFormat="1" ht="15.75">
      <c r="A850" s="163"/>
      <c r="B850" s="153"/>
      <c r="C850" s="116"/>
      <c r="D850" s="116"/>
      <c r="E850" s="32"/>
      <c r="F850"/>
    </row>
    <row r="851" spans="1:6" s="33" customFormat="1" ht="15.75">
      <c r="A851" s="163"/>
      <c r="B851" s="153"/>
      <c r="C851" s="116"/>
      <c r="D851" s="116"/>
      <c r="E851" s="32"/>
      <c r="F851"/>
    </row>
    <row r="852" spans="1:6" s="33" customFormat="1" ht="15.75">
      <c r="A852" s="163"/>
      <c r="B852" s="153"/>
      <c r="C852" s="116"/>
      <c r="D852" s="116"/>
      <c r="E852" s="32"/>
      <c r="F852"/>
    </row>
    <row r="853" spans="1:6" s="33" customFormat="1" ht="15.75">
      <c r="A853" s="163"/>
      <c r="B853" s="153"/>
      <c r="C853" s="116"/>
      <c r="D853" s="116"/>
      <c r="E853" s="32"/>
      <c r="F853"/>
    </row>
    <row r="854" spans="1:6" s="33" customFormat="1" ht="15.75">
      <c r="A854" s="163"/>
      <c r="B854" s="153"/>
      <c r="C854" s="116"/>
      <c r="D854" s="116"/>
      <c r="E854" s="32"/>
      <c r="F854"/>
    </row>
    <row r="855" spans="1:6" s="33" customFormat="1" ht="15.75">
      <c r="A855" s="163"/>
      <c r="B855" s="153"/>
      <c r="C855" s="116"/>
      <c r="D855" s="116"/>
      <c r="E855" s="32"/>
      <c r="F855"/>
    </row>
    <row r="856" spans="1:6" s="33" customFormat="1" ht="15.75">
      <c r="A856" s="163"/>
      <c r="B856" s="153"/>
      <c r="C856" s="116"/>
      <c r="D856" s="116"/>
      <c r="E856" s="32"/>
      <c r="F856"/>
    </row>
    <row r="857" spans="1:6" s="33" customFormat="1" ht="15.75">
      <c r="A857" s="163"/>
      <c r="B857" s="153"/>
      <c r="C857" s="116"/>
      <c r="D857" s="116"/>
      <c r="E857" s="32"/>
      <c r="F857"/>
    </row>
    <row r="858" spans="1:6" s="33" customFormat="1" ht="15.75">
      <c r="A858" s="163"/>
      <c r="B858" s="153"/>
      <c r="C858" s="116"/>
      <c r="D858" s="116"/>
      <c r="E858" s="32"/>
      <c r="F858"/>
    </row>
    <row r="859" spans="1:6" s="33" customFormat="1" ht="15.75">
      <c r="A859" s="163"/>
      <c r="B859" s="153"/>
      <c r="C859" s="116"/>
      <c r="D859" s="116"/>
      <c r="E859" s="32"/>
      <c r="F859"/>
    </row>
    <row r="860" spans="1:6" s="33" customFormat="1" ht="15.75">
      <c r="A860" s="163"/>
      <c r="B860" s="153"/>
      <c r="C860" s="116"/>
      <c r="D860" s="116"/>
      <c r="E860" s="32"/>
      <c r="F860"/>
    </row>
    <row r="861" spans="1:6" s="33" customFormat="1" ht="15.75">
      <c r="A861" s="163"/>
      <c r="B861" s="153"/>
      <c r="C861" s="116"/>
      <c r="D861" s="116"/>
      <c r="E861" s="32"/>
      <c r="F861"/>
    </row>
    <row r="862" spans="1:6" s="33" customFormat="1" ht="15.75">
      <c r="A862" s="163"/>
      <c r="B862" s="153"/>
      <c r="C862" s="116"/>
      <c r="D862" s="116"/>
      <c r="E862" s="32"/>
      <c r="F862"/>
    </row>
    <row r="863" spans="1:6" s="33" customFormat="1" ht="15.75">
      <c r="A863" s="163"/>
      <c r="B863" s="153"/>
      <c r="C863" s="116"/>
      <c r="D863" s="116"/>
      <c r="E863" s="32"/>
      <c r="F863"/>
    </row>
    <row r="864" spans="1:6" s="33" customFormat="1" ht="15.75">
      <c r="A864" s="163"/>
      <c r="B864" s="153"/>
      <c r="C864" s="116"/>
      <c r="D864" s="116"/>
      <c r="E864" s="32"/>
      <c r="F864"/>
    </row>
    <row r="865" spans="1:6" s="33" customFormat="1" ht="15.75">
      <c r="A865" s="163"/>
      <c r="B865" s="153"/>
      <c r="C865" s="116"/>
      <c r="D865" s="116"/>
      <c r="E865" s="32"/>
      <c r="F865"/>
    </row>
    <row r="866" spans="1:6" s="33" customFormat="1" ht="15.75">
      <c r="A866" s="163"/>
      <c r="B866" s="153"/>
      <c r="C866" s="116"/>
      <c r="D866" s="116"/>
      <c r="E866" s="32"/>
      <c r="F866"/>
    </row>
    <row r="867" spans="1:6" s="33" customFormat="1" ht="15.75">
      <c r="A867" s="163"/>
      <c r="B867" s="153"/>
      <c r="C867" s="116"/>
      <c r="D867" s="116"/>
      <c r="E867" s="32"/>
      <c r="F867"/>
    </row>
    <row r="868" spans="1:6" s="33" customFormat="1" ht="15.75">
      <c r="A868" s="163"/>
      <c r="B868" s="153"/>
      <c r="C868" s="116"/>
      <c r="D868" s="116"/>
      <c r="E868" s="32"/>
      <c r="F868"/>
    </row>
    <row r="869" spans="1:6" s="33" customFormat="1" ht="15.75">
      <c r="A869" s="163"/>
      <c r="B869" s="153"/>
      <c r="C869" s="116"/>
      <c r="D869" s="116"/>
      <c r="E869" s="32"/>
      <c r="F869"/>
    </row>
    <row r="870" spans="1:6" s="33" customFormat="1" ht="15.75">
      <c r="A870" s="163"/>
      <c r="B870" s="153"/>
      <c r="C870" s="116"/>
      <c r="D870" s="116"/>
      <c r="E870" s="32"/>
      <c r="F870"/>
    </row>
    <row r="871" spans="1:6" s="33" customFormat="1" ht="15.75">
      <c r="A871" s="163"/>
      <c r="B871" s="153"/>
      <c r="C871" s="116"/>
      <c r="D871" s="116"/>
      <c r="E871" s="32"/>
      <c r="F871"/>
    </row>
    <row r="872" spans="1:6" s="33" customFormat="1" ht="15.75">
      <c r="A872" s="163"/>
      <c r="B872" s="153"/>
      <c r="C872" s="116"/>
      <c r="D872" s="116"/>
      <c r="E872" s="32"/>
      <c r="F872"/>
    </row>
    <row r="873" spans="1:6" s="33" customFormat="1" ht="15.75">
      <c r="A873" s="163"/>
      <c r="B873" s="153"/>
      <c r="C873" s="116"/>
      <c r="D873" s="116"/>
      <c r="E873" s="32"/>
      <c r="F873"/>
    </row>
    <row r="874" spans="1:6" s="33" customFormat="1" ht="15.75">
      <c r="A874" s="163"/>
      <c r="B874" s="153"/>
      <c r="C874" s="116"/>
      <c r="D874" s="116"/>
      <c r="E874" s="32"/>
      <c r="F874"/>
    </row>
    <row r="875" spans="1:6" s="33" customFormat="1" ht="15.75">
      <c r="A875" s="163"/>
      <c r="B875" s="153"/>
      <c r="C875" s="116"/>
      <c r="D875" s="116"/>
      <c r="E875" s="32"/>
      <c r="F875"/>
    </row>
    <row r="876" spans="1:6" s="33" customFormat="1" ht="15.75">
      <c r="A876" s="163"/>
      <c r="B876" s="153"/>
      <c r="C876" s="116"/>
      <c r="D876" s="116"/>
      <c r="E876" s="32"/>
      <c r="F876"/>
    </row>
    <row r="877" spans="1:6" s="33" customFormat="1" ht="15.75">
      <c r="A877" s="163"/>
      <c r="B877" s="153"/>
      <c r="C877" s="116"/>
      <c r="D877" s="116"/>
      <c r="E877" s="32"/>
      <c r="F877"/>
    </row>
    <row r="878" spans="1:6" s="33" customFormat="1" ht="15.75">
      <c r="A878" s="163"/>
      <c r="B878" s="153"/>
      <c r="C878" s="116"/>
      <c r="D878" s="116"/>
      <c r="E878" s="32"/>
      <c r="F878"/>
    </row>
    <row r="879" spans="1:6" s="33" customFormat="1" ht="15.75">
      <c r="A879" s="163"/>
      <c r="B879" s="153"/>
      <c r="C879" s="116"/>
      <c r="D879" s="116"/>
      <c r="E879" s="32"/>
      <c r="F879"/>
    </row>
    <row r="880" spans="1:6" s="33" customFormat="1" ht="15.75">
      <c r="A880" s="163"/>
      <c r="B880" s="153"/>
      <c r="C880" s="116"/>
      <c r="D880" s="116"/>
      <c r="E880" s="32"/>
      <c r="F880"/>
    </row>
    <row r="881" spans="1:6" s="33" customFormat="1" ht="15.75">
      <c r="A881" s="163"/>
      <c r="B881" s="153"/>
      <c r="C881" s="116"/>
      <c r="D881" s="116"/>
      <c r="E881" s="32"/>
      <c r="F881"/>
    </row>
    <row r="882" spans="1:6" s="33" customFormat="1" ht="15.75">
      <c r="A882" s="163"/>
      <c r="B882" s="153"/>
      <c r="C882" s="116"/>
      <c r="D882" s="116"/>
      <c r="E882" s="32"/>
      <c r="F882"/>
    </row>
    <row r="883" spans="1:6" s="33" customFormat="1" ht="15.75">
      <c r="A883" s="163"/>
      <c r="B883" s="153"/>
      <c r="C883" s="116"/>
      <c r="D883" s="116"/>
      <c r="E883" s="32"/>
      <c r="F883"/>
    </row>
    <row r="884" spans="1:6" s="33" customFormat="1" ht="15.75">
      <c r="A884" s="163"/>
      <c r="B884" s="153"/>
      <c r="C884" s="116"/>
      <c r="D884" s="116"/>
      <c r="E884" s="32"/>
      <c r="F884"/>
    </row>
    <row r="885" spans="1:6" s="33" customFormat="1" ht="15.75">
      <c r="A885" s="163"/>
      <c r="B885" s="153"/>
      <c r="C885" s="116"/>
      <c r="D885" s="116"/>
      <c r="E885" s="32"/>
      <c r="F885"/>
    </row>
    <row r="886" spans="1:6" s="33" customFormat="1" ht="15.75">
      <c r="A886" s="163"/>
      <c r="B886" s="153"/>
      <c r="C886" s="116"/>
      <c r="D886" s="116"/>
      <c r="E886" s="32"/>
      <c r="F886"/>
    </row>
    <row r="887" spans="1:6" s="33" customFormat="1" ht="15.75">
      <c r="A887" s="163"/>
      <c r="B887" s="153"/>
      <c r="C887" s="116"/>
      <c r="D887" s="116"/>
      <c r="E887" s="32"/>
      <c r="F887"/>
    </row>
    <row r="888" spans="1:6" s="33" customFormat="1" ht="15.75">
      <c r="A888" s="163"/>
      <c r="B888" s="153"/>
      <c r="C888" s="116"/>
      <c r="D888" s="116"/>
      <c r="E888" s="32"/>
      <c r="F888"/>
    </row>
    <row r="889" spans="1:6" s="33" customFormat="1" ht="15.75">
      <c r="A889" s="163"/>
      <c r="B889" s="153"/>
      <c r="C889" s="116"/>
      <c r="D889" s="116"/>
      <c r="E889" s="32"/>
      <c r="F889"/>
    </row>
    <row r="890" spans="1:6" s="33" customFormat="1" ht="15.75">
      <c r="A890" s="163"/>
      <c r="B890" s="153"/>
      <c r="C890" s="116"/>
      <c r="D890" s="116"/>
      <c r="E890" s="32"/>
      <c r="F890"/>
    </row>
    <row r="891" spans="1:6" s="33" customFormat="1" ht="15.75">
      <c r="A891" s="163"/>
      <c r="B891" s="153"/>
      <c r="C891" s="116"/>
      <c r="D891" s="116"/>
      <c r="E891" s="32"/>
      <c r="F891"/>
    </row>
    <row r="892" spans="1:6" s="33" customFormat="1" ht="15.75">
      <c r="A892" s="163"/>
      <c r="B892" s="153"/>
      <c r="C892" s="116"/>
      <c r="D892" s="116"/>
      <c r="E892" s="32"/>
      <c r="F892"/>
    </row>
    <row r="893" spans="1:6" s="33" customFormat="1" ht="15.75">
      <c r="A893" s="163"/>
      <c r="B893" s="153"/>
      <c r="C893" s="116"/>
      <c r="D893" s="116"/>
      <c r="E893" s="32"/>
      <c r="F893"/>
    </row>
    <row r="894" spans="1:6" s="33" customFormat="1" ht="15.75">
      <c r="A894" s="163"/>
      <c r="B894" s="153"/>
      <c r="C894" s="116"/>
      <c r="D894" s="116"/>
      <c r="E894" s="32"/>
      <c r="F894"/>
    </row>
    <row r="895" spans="1:6" s="33" customFormat="1" ht="15.75">
      <c r="A895" s="163"/>
      <c r="B895" s="153"/>
      <c r="C895" s="116"/>
      <c r="D895" s="116"/>
      <c r="E895" s="32"/>
      <c r="F895"/>
    </row>
    <row r="896" spans="1:6" s="33" customFormat="1" ht="15.75">
      <c r="A896" s="163"/>
      <c r="B896" s="153"/>
      <c r="C896" s="116"/>
      <c r="D896" s="116"/>
      <c r="E896" s="32"/>
      <c r="F896"/>
    </row>
    <row r="897" spans="1:6" s="33" customFormat="1" ht="15.75">
      <c r="A897" s="163"/>
      <c r="B897" s="153"/>
      <c r="C897" s="116"/>
      <c r="D897" s="116"/>
      <c r="E897" s="32"/>
      <c r="F897"/>
    </row>
    <row r="898" spans="1:6" s="33" customFormat="1" ht="15.75">
      <c r="A898" s="163"/>
      <c r="B898" s="153"/>
      <c r="C898" s="116"/>
      <c r="D898" s="116"/>
      <c r="E898" s="32"/>
      <c r="F898"/>
    </row>
    <row r="899" spans="1:6" s="33" customFormat="1" ht="15.75">
      <c r="A899" s="163"/>
      <c r="B899" s="153"/>
      <c r="C899" s="116"/>
      <c r="D899" s="116"/>
      <c r="E899" s="32"/>
      <c r="F899"/>
    </row>
    <row r="900" spans="1:6" s="33" customFormat="1" ht="15.75">
      <c r="A900" s="163"/>
      <c r="B900" s="153"/>
      <c r="C900" s="116"/>
      <c r="D900" s="116"/>
      <c r="E900" s="32"/>
      <c r="F900"/>
    </row>
    <row r="901" spans="1:6" s="33" customFormat="1" ht="15.75">
      <c r="A901" s="163"/>
      <c r="B901" s="153"/>
      <c r="C901" s="116"/>
      <c r="D901" s="116"/>
      <c r="E901" s="32"/>
      <c r="F901"/>
    </row>
    <row r="902" spans="1:6" s="33" customFormat="1" ht="15.75">
      <c r="A902" s="163"/>
      <c r="B902" s="153"/>
      <c r="C902" s="116"/>
      <c r="D902" s="116"/>
      <c r="E902" s="32"/>
      <c r="F902"/>
    </row>
    <row r="903" spans="1:6" s="33" customFormat="1" ht="15.75">
      <c r="A903" s="163"/>
      <c r="B903" s="153"/>
      <c r="C903" s="116"/>
      <c r="D903" s="116"/>
      <c r="E903" s="32"/>
      <c r="F903"/>
    </row>
    <row r="904" spans="1:6" s="33" customFormat="1" ht="15.75">
      <c r="A904" s="163"/>
      <c r="B904" s="153"/>
      <c r="C904" s="116"/>
      <c r="D904" s="116"/>
      <c r="E904" s="32"/>
      <c r="F904"/>
    </row>
    <row r="905" spans="1:6" s="33" customFormat="1" ht="15.75">
      <c r="A905" s="163"/>
      <c r="B905" s="153"/>
      <c r="C905" s="116"/>
      <c r="D905" s="116"/>
      <c r="E905" s="32"/>
      <c r="F905"/>
    </row>
    <row r="906" spans="1:6" s="33" customFormat="1" ht="15.75">
      <c r="A906" s="163"/>
      <c r="B906" s="153"/>
      <c r="C906" s="116"/>
      <c r="D906" s="116"/>
      <c r="E906" s="32"/>
      <c r="F906"/>
    </row>
    <row r="907" spans="1:6" s="33" customFormat="1" ht="15.75">
      <c r="A907" s="163"/>
      <c r="B907" s="153"/>
      <c r="C907" s="116"/>
      <c r="D907" s="116"/>
      <c r="E907" s="32"/>
      <c r="F907"/>
    </row>
    <row r="908" spans="1:6" s="33" customFormat="1" ht="15.75">
      <c r="A908" s="163"/>
      <c r="B908" s="153"/>
      <c r="C908" s="116"/>
      <c r="D908" s="116"/>
      <c r="E908" s="32"/>
      <c r="F908"/>
    </row>
    <row r="909" spans="1:6" s="33" customFormat="1" ht="15.75">
      <c r="A909" s="163"/>
      <c r="B909" s="153"/>
      <c r="C909" s="116"/>
      <c r="D909" s="116"/>
      <c r="E909" s="32"/>
      <c r="F909"/>
    </row>
    <row r="910" spans="1:6" s="33" customFormat="1" ht="15.75">
      <c r="A910" s="163"/>
      <c r="B910" s="153"/>
      <c r="C910" s="116"/>
      <c r="D910" s="116"/>
      <c r="E910" s="32"/>
      <c r="F910"/>
    </row>
    <row r="911" spans="1:6" s="33" customFormat="1" ht="15.75">
      <c r="A911" s="163"/>
      <c r="B911" s="153"/>
      <c r="C911" s="116"/>
      <c r="D911" s="116"/>
      <c r="E911" s="32"/>
      <c r="F911"/>
    </row>
    <row r="912" spans="1:6" s="33" customFormat="1" ht="15.75">
      <c r="A912" s="163"/>
      <c r="B912" s="153"/>
      <c r="C912" s="116"/>
      <c r="D912" s="116"/>
      <c r="E912" s="32"/>
      <c r="F912"/>
    </row>
    <row r="913" spans="1:6" s="33" customFormat="1" ht="15.75">
      <c r="A913" s="163"/>
      <c r="B913" s="153"/>
      <c r="C913" s="116"/>
      <c r="D913" s="116"/>
      <c r="E913" s="32"/>
      <c r="F913"/>
    </row>
    <row r="914" spans="1:6" s="33" customFormat="1" ht="15.75">
      <c r="A914" s="163"/>
      <c r="B914" s="153"/>
      <c r="C914" s="116"/>
      <c r="D914" s="116"/>
      <c r="E914" s="32"/>
      <c r="F914"/>
    </row>
    <row r="915" spans="1:6" s="33" customFormat="1" ht="15.75">
      <c r="A915" s="163"/>
      <c r="B915" s="153"/>
      <c r="C915" s="116"/>
      <c r="D915" s="116"/>
      <c r="E915" s="32"/>
      <c r="F915"/>
    </row>
    <row r="916" spans="1:6" s="33" customFormat="1" ht="15.75">
      <c r="A916" s="163"/>
      <c r="B916" s="153"/>
      <c r="C916" s="116"/>
      <c r="D916" s="116"/>
      <c r="E916" s="32"/>
      <c r="F916"/>
    </row>
    <row r="917" spans="1:6" s="33" customFormat="1" ht="15.75">
      <c r="A917" s="163"/>
      <c r="B917" s="153"/>
      <c r="C917" s="116"/>
      <c r="D917" s="116"/>
      <c r="E917" s="32"/>
      <c r="F917"/>
    </row>
    <row r="918" spans="1:6" s="33" customFormat="1" ht="15.75">
      <c r="A918" s="163"/>
      <c r="B918" s="153"/>
      <c r="C918" s="116"/>
      <c r="D918" s="116"/>
      <c r="E918" s="32"/>
      <c r="F918"/>
    </row>
    <row r="919" spans="1:6" s="33" customFormat="1" ht="15.75">
      <c r="A919" s="163"/>
      <c r="B919" s="153"/>
      <c r="C919" s="116"/>
      <c r="D919" s="116"/>
      <c r="E919" s="32"/>
      <c r="F919"/>
    </row>
    <row r="920" spans="1:6" s="33" customFormat="1" ht="15.75">
      <c r="A920" s="163"/>
      <c r="B920" s="153"/>
      <c r="C920" s="116"/>
      <c r="D920" s="116"/>
      <c r="E920" s="32"/>
      <c r="F920"/>
    </row>
    <row r="921" spans="1:6" s="33" customFormat="1" ht="15.75">
      <c r="A921" s="163"/>
      <c r="B921" s="153"/>
      <c r="C921" s="116"/>
      <c r="D921" s="116"/>
      <c r="E921" s="32"/>
      <c r="F921"/>
    </row>
    <row r="922" spans="1:6" s="33" customFormat="1" ht="15.75">
      <c r="A922" s="163"/>
      <c r="B922" s="153"/>
      <c r="C922" s="116"/>
      <c r="D922" s="116"/>
      <c r="E922" s="32"/>
      <c r="F922"/>
    </row>
    <row r="923" spans="1:6" s="33" customFormat="1" ht="15.75">
      <c r="A923" s="163"/>
      <c r="B923" s="153"/>
      <c r="C923" s="116"/>
      <c r="D923" s="116"/>
      <c r="E923" s="32"/>
      <c r="F923"/>
    </row>
    <row r="924" spans="1:6" s="33" customFormat="1" ht="15.75">
      <c r="A924" s="163"/>
      <c r="B924" s="153"/>
      <c r="C924" s="116"/>
      <c r="D924" s="116"/>
      <c r="E924" s="32"/>
      <c r="F924"/>
    </row>
    <row r="925" spans="1:6" s="33" customFormat="1" ht="15.75">
      <c r="A925" s="163"/>
      <c r="B925" s="153"/>
      <c r="C925" s="116"/>
      <c r="D925" s="116"/>
      <c r="E925" s="32"/>
      <c r="F925"/>
    </row>
    <row r="926" spans="1:6" s="33" customFormat="1" ht="15.75">
      <c r="A926" s="163"/>
      <c r="B926" s="153"/>
      <c r="C926" s="116"/>
      <c r="D926" s="116"/>
      <c r="E926" s="32"/>
      <c r="F926"/>
    </row>
    <row r="927" spans="1:6" s="33" customFormat="1" ht="15.75">
      <c r="A927" s="163"/>
      <c r="B927" s="153"/>
      <c r="C927" s="116"/>
      <c r="D927" s="116"/>
      <c r="E927" s="32"/>
      <c r="F927"/>
    </row>
    <row r="928" spans="1:6" s="33" customFormat="1" ht="15.75">
      <c r="A928" s="163"/>
      <c r="B928" s="153"/>
      <c r="C928" s="116"/>
      <c r="D928" s="116"/>
      <c r="E928" s="32"/>
      <c r="F928"/>
    </row>
    <row r="929" spans="1:6" s="33" customFormat="1" ht="15.75">
      <c r="A929" s="163"/>
      <c r="B929" s="153"/>
      <c r="C929" s="116"/>
      <c r="D929" s="116"/>
      <c r="E929" s="32"/>
      <c r="F929"/>
    </row>
    <row r="930" spans="1:6" s="33" customFormat="1" ht="15.75">
      <c r="A930" s="163"/>
      <c r="B930" s="153"/>
      <c r="C930" s="116"/>
      <c r="D930" s="116"/>
      <c r="E930" s="32"/>
      <c r="F930"/>
    </row>
    <row r="931" spans="1:6" s="33" customFormat="1" ht="15.75">
      <c r="A931" s="163"/>
      <c r="B931" s="153"/>
      <c r="C931" s="116"/>
      <c r="D931" s="116"/>
      <c r="E931" s="32"/>
      <c r="F931"/>
    </row>
    <row r="932" spans="1:6" s="33" customFormat="1" ht="15.75">
      <c r="A932" s="163"/>
      <c r="B932" s="153"/>
      <c r="C932" s="116"/>
      <c r="D932" s="116"/>
      <c r="E932" s="32"/>
      <c r="F932"/>
    </row>
    <row r="933" spans="1:6" s="33" customFormat="1" ht="15.75">
      <c r="A933" s="163"/>
      <c r="B933" s="153"/>
      <c r="C933" s="116"/>
      <c r="D933" s="116"/>
      <c r="E933" s="32"/>
      <c r="F933"/>
    </row>
    <row r="934" spans="1:6" s="33" customFormat="1" ht="15.75">
      <c r="A934" s="163"/>
      <c r="B934" s="153"/>
      <c r="C934" s="116"/>
      <c r="D934" s="116"/>
      <c r="E934" s="32"/>
      <c r="F934"/>
    </row>
    <row r="935" spans="1:6" s="33" customFormat="1" ht="15.75">
      <c r="A935" s="163"/>
      <c r="B935" s="153"/>
      <c r="C935" s="116"/>
      <c r="D935" s="116"/>
      <c r="E935" s="32"/>
      <c r="F935"/>
    </row>
    <row r="936" spans="1:6" s="33" customFormat="1" ht="15.75">
      <c r="A936" s="163"/>
      <c r="B936" s="153"/>
      <c r="C936" s="116"/>
      <c r="D936" s="116"/>
      <c r="E936" s="32"/>
      <c r="F936"/>
    </row>
    <row r="937" spans="1:6" s="33" customFormat="1" ht="15.75">
      <c r="A937" s="163"/>
      <c r="B937" s="153"/>
      <c r="C937" s="116"/>
      <c r="D937" s="116"/>
      <c r="E937" s="32"/>
      <c r="F937"/>
    </row>
    <row r="938" spans="1:6" s="33" customFormat="1" ht="15.75">
      <c r="A938" s="163"/>
      <c r="B938" s="153"/>
      <c r="C938" s="116"/>
      <c r="D938" s="116"/>
      <c r="E938" s="32"/>
      <c r="F938"/>
    </row>
    <row r="939" spans="1:6" s="33" customFormat="1" ht="15.75">
      <c r="A939" s="163"/>
      <c r="B939" s="153"/>
      <c r="C939" s="116"/>
      <c r="D939" s="116"/>
      <c r="E939" s="32"/>
      <c r="F939"/>
    </row>
    <row r="940" spans="1:6" s="33" customFormat="1" ht="15.75">
      <c r="A940" s="163"/>
      <c r="B940" s="153"/>
      <c r="C940" s="116"/>
      <c r="D940" s="116"/>
      <c r="E940" s="32"/>
      <c r="F940"/>
    </row>
    <row r="941" spans="1:6" s="33" customFormat="1" ht="15.75">
      <c r="A941" s="163"/>
      <c r="B941" s="153"/>
      <c r="C941" s="116"/>
      <c r="D941" s="116"/>
      <c r="E941" s="32"/>
      <c r="F941"/>
    </row>
    <row r="942" spans="1:6" s="33" customFormat="1" ht="15.75">
      <c r="A942" s="163"/>
      <c r="B942" s="153"/>
      <c r="C942" s="116"/>
      <c r="D942" s="116"/>
      <c r="E942" s="32"/>
      <c r="F942"/>
    </row>
    <row r="943" spans="1:6" s="33" customFormat="1" ht="15.75">
      <c r="A943" s="163"/>
      <c r="B943" s="153"/>
      <c r="C943" s="116"/>
      <c r="D943" s="116"/>
      <c r="E943" s="32"/>
      <c r="F943"/>
    </row>
    <row r="944" spans="1:6" s="33" customFormat="1" ht="15.75">
      <c r="A944" s="163"/>
      <c r="B944" s="153"/>
      <c r="C944" s="116"/>
      <c r="D944" s="116"/>
      <c r="E944" s="32"/>
      <c r="F944"/>
    </row>
    <row r="945" spans="1:6" s="33" customFormat="1" ht="15.75">
      <c r="A945" s="163"/>
      <c r="B945" s="153"/>
      <c r="C945" s="116"/>
      <c r="D945" s="116"/>
      <c r="E945" s="32"/>
      <c r="F945"/>
    </row>
    <row r="946" spans="1:6" s="33" customFormat="1" ht="15.75">
      <c r="A946" s="163"/>
      <c r="B946" s="153"/>
      <c r="C946" s="116"/>
      <c r="D946" s="116"/>
      <c r="E946" s="32"/>
      <c r="F946"/>
    </row>
    <row r="947" spans="1:6" s="33" customFormat="1" ht="15.75">
      <c r="A947" s="163"/>
      <c r="B947" s="153"/>
      <c r="C947" s="116"/>
      <c r="D947" s="116"/>
      <c r="E947" s="32"/>
      <c r="F947"/>
    </row>
    <row r="948" spans="1:6" s="33" customFormat="1" ht="15.75">
      <c r="A948" s="163"/>
      <c r="B948" s="153"/>
      <c r="C948" s="116"/>
      <c r="D948" s="116"/>
      <c r="E948" s="32"/>
      <c r="F948"/>
    </row>
    <row r="949" spans="1:6" s="33" customFormat="1" ht="15.75">
      <c r="A949" s="163"/>
      <c r="B949" s="153"/>
      <c r="C949" s="116"/>
      <c r="D949" s="116"/>
      <c r="E949" s="32"/>
      <c r="F949"/>
    </row>
    <row r="950" spans="1:6" s="33" customFormat="1" ht="15.75">
      <c r="A950" s="163"/>
      <c r="B950" s="153"/>
      <c r="C950" s="116"/>
      <c r="D950" s="116"/>
      <c r="E950" s="32"/>
      <c r="F950"/>
    </row>
    <row r="951" spans="1:6" s="33" customFormat="1" ht="15.75">
      <c r="A951" s="163"/>
      <c r="B951" s="153"/>
      <c r="C951" s="116"/>
      <c r="D951" s="116"/>
      <c r="E951" s="32"/>
      <c r="F951"/>
    </row>
    <row r="952" spans="1:6" s="33" customFormat="1" ht="15.75">
      <c r="A952" s="163"/>
      <c r="B952" s="153"/>
      <c r="C952" s="116"/>
      <c r="D952" s="116"/>
      <c r="E952" s="32"/>
      <c r="F952"/>
    </row>
    <row r="953" spans="1:6" s="33" customFormat="1" ht="15.75">
      <c r="A953" s="163"/>
      <c r="B953" s="153"/>
      <c r="C953" s="116"/>
      <c r="D953" s="116"/>
      <c r="E953" s="32"/>
      <c r="F953"/>
    </row>
    <row r="954" spans="1:6" s="33" customFormat="1" ht="15.75">
      <c r="A954" s="163"/>
      <c r="B954" s="153"/>
      <c r="C954" s="116"/>
      <c r="D954" s="116"/>
      <c r="E954" s="32"/>
      <c r="F954"/>
    </row>
    <row r="955" spans="1:6" s="33" customFormat="1" ht="15.75">
      <c r="A955" s="163"/>
      <c r="B955" s="153"/>
      <c r="C955" s="116"/>
      <c r="D955" s="116"/>
      <c r="E955" s="32"/>
      <c r="F955"/>
    </row>
    <row r="956" spans="1:6" s="33" customFormat="1" ht="15.75">
      <c r="A956" s="163"/>
      <c r="B956" s="153"/>
      <c r="C956" s="116"/>
      <c r="D956" s="116"/>
      <c r="E956" s="32"/>
      <c r="F956"/>
    </row>
    <row r="957" spans="1:6" s="33" customFormat="1" ht="15.75">
      <c r="A957" s="163"/>
      <c r="B957" s="153"/>
      <c r="C957" s="116"/>
      <c r="D957" s="116"/>
      <c r="E957" s="32"/>
      <c r="F957"/>
    </row>
    <row r="958" spans="1:6" s="33" customFormat="1" ht="15.75">
      <c r="A958" s="163"/>
      <c r="B958" s="153"/>
      <c r="C958" s="116"/>
      <c r="D958" s="116"/>
      <c r="E958" s="32"/>
      <c r="F958"/>
    </row>
    <row r="959" spans="1:6" s="33" customFormat="1" ht="15.75">
      <c r="A959" s="163"/>
      <c r="B959" s="153"/>
      <c r="C959" s="116"/>
      <c r="D959" s="116"/>
      <c r="E959" s="32"/>
      <c r="F959"/>
    </row>
    <row r="960" spans="1:6" s="33" customFormat="1" ht="15.75">
      <c r="A960" s="163"/>
      <c r="B960" s="153"/>
      <c r="C960" s="116"/>
      <c r="D960" s="116"/>
      <c r="E960" s="32"/>
      <c r="F960"/>
    </row>
    <row r="961" spans="1:6" s="33" customFormat="1" ht="15.75">
      <c r="A961" s="163"/>
      <c r="B961" s="153"/>
      <c r="C961" s="116"/>
      <c r="D961" s="116"/>
      <c r="E961" s="32"/>
      <c r="F961"/>
    </row>
    <row r="962" spans="1:6" s="33" customFormat="1" ht="15.75">
      <c r="A962" s="163"/>
      <c r="B962" s="153"/>
      <c r="C962" s="116"/>
      <c r="D962" s="116"/>
      <c r="E962" s="32"/>
      <c r="F962"/>
    </row>
    <row r="963" spans="1:6" s="33" customFormat="1" ht="15.75">
      <c r="A963" s="163"/>
      <c r="B963" s="153"/>
      <c r="C963" s="116"/>
      <c r="D963" s="116"/>
      <c r="E963" s="32"/>
      <c r="F963"/>
    </row>
    <row r="964" spans="1:6" s="33" customFormat="1" ht="15.75">
      <c r="A964" s="163"/>
      <c r="B964" s="153"/>
      <c r="C964" s="116"/>
      <c r="D964" s="116"/>
      <c r="E964" s="32"/>
      <c r="F964"/>
    </row>
    <row r="965" spans="1:6" s="33" customFormat="1" ht="15.75">
      <c r="A965" s="163"/>
      <c r="B965" s="153"/>
      <c r="C965" s="116"/>
      <c r="D965" s="116"/>
      <c r="E965" s="32"/>
      <c r="F965"/>
    </row>
    <row r="966" spans="1:6" s="33" customFormat="1" ht="15.75">
      <c r="A966" s="163"/>
      <c r="B966" s="153"/>
      <c r="C966" s="116"/>
      <c r="D966" s="116"/>
      <c r="E966" s="32"/>
      <c r="F966"/>
    </row>
    <row r="967" spans="1:6" s="33" customFormat="1" ht="15.75">
      <c r="A967" s="163"/>
      <c r="B967" s="153"/>
      <c r="C967" s="116"/>
      <c r="D967" s="116"/>
      <c r="E967" s="32"/>
      <c r="F967"/>
    </row>
    <row r="968" spans="1:6" s="33" customFormat="1" ht="15.75">
      <c r="A968" s="163"/>
      <c r="B968" s="153"/>
      <c r="C968" s="116"/>
      <c r="D968" s="116"/>
      <c r="E968" s="32"/>
      <c r="F968"/>
    </row>
    <row r="969" spans="1:6" s="33" customFormat="1" ht="15.75">
      <c r="A969" s="163"/>
      <c r="B969" s="153"/>
      <c r="C969" s="116"/>
      <c r="D969" s="116"/>
      <c r="E969" s="32"/>
      <c r="F969"/>
    </row>
    <row r="970" spans="1:6" s="33" customFormat="1" ht="15.75">
      <c r="A970" s="163"/>
      <c r="B970" s="153"/>
      <c r="C970" s="116"/>
      <c r="D970" s="116"/>
      <c r="E970" s="32"/>
      <c r="F970"/>
    </row>
    <row r="971" spans="1:6" s="33" customFormat="1" ht="15.75">
      <c r="A971" s="163"/>
      <c r="B971" s="153"/>
      <c r="C971" s="116"/>
      <c r="D971" s="116"/>
      <c r="E971" s="32"/>
      <c r="F971"/>
    </row>
    <row r="972" spans="1:6" s="33" customFormat="1" ht="15.75">
      <c r="A972" s="163"/>
      <c r="B972" s="153"/>
      <c r="C972" s="116"/>
      <c r="D972" s="116"/>
      <c r="E972" s="32"/>
      <c r="F972"/>
    </row>
    <row r="973" spans="1:6" s="33" customFormat="1" ht="15.75">
      <c r="A973" s="163"/>
      <c r="B973" s="153"/>
      <c r="C973" s="116"/>
      <c r="D973" s="116"/>
      <c r="E973" s="32"/>
      <c r="F973"/>
    </row>
    <row r="974" spans="1:6" s="33" customFormat="1" ht="15.75">
      <c r="A974" s="163"/>
      <c r="B974" s="153"/>
      <c r="C974" s="116"/>
      <c r="D974" s="116"/>
      <c r="E974" s="32"/>
      <c r="F974"/>
    </row>
    <row r="975" spans="1:6" s="33" customFormat="1" ht="15.75">
      <c r="A975" s="163"/>
      <c r="B975" s="153"/>
      <c r="C975" s="116"/>
      <c r="D975" s="116"/>
      <c r="E975" s="32"/>
      <c r="F975"/>
    </row>
    <row r="976" spans="1:6" s="33" customFormat="1" ht="15.75">
      <c r="A976" s="163"/>
      <c r="B976" s="153"/>
      <c r="C976" s="116"/>
      <c r="D976" s="116"/>
      <c r="E976" s="32"/>
      <c r="F976"/>
    </row>
    <row r="977" spans="1:6" s="33" customFormat="1" ht="15.75">
      <c r="A977" s="163"/>
      <c r="B977" s="153"/>
      <c r="C977" s="116"/>
      <c r="D977" s="116"/>
      <c r="E977" s="32"/>
      <c r="F977"/>
    </row>
    <row r="978" spans="1:6" s="33" customFormat="1" ht="15.75">
      <c r="A978" s="163"/>
      <c r="B978" s="153"/>
      <c r="C978" s="116"/>
      <c r="D978" s="116"/>
      <c r="E978" s="32"/>
      <c r="F978"/>
    </row>
    <row r="979" spans="1:6" s="33" customFormat="1" ht="15.75">
      <c r="A979" s="163"/>
      <c r="B979" s="153"/>
      <c r="C979" s="116"/>
      <c r="D979" s="116"/>
      <c r="E979" s="32"/>
      <c r="F979"/>
    </row>
    <row r="980" spans="1:6" s="33" customFormat="1" ht="15.75">
      <c r="A980" s="163"/>
      <c r="B980" s="153"/>
      <c r="C980" s="116"/>
      <c r="D980" s="116"/>
      <c r="E980" s="32"/>
      <c r="F980"/>
    </row>
    <row r="981" spans="1:6" s="33" customFormat="1" ht="15.75">
      <c r="A981" s="163"/>
      <c r="B981" s="153"/>
      <c r="C981" s="116"/>
      <c r="D981" s="116"/>
      <c r="E981" s="32"/>
      <c r="F981"/>
    </row>
    <row r="982" spans="1:6" s="33" customFormat="1" ht="15.75">
      <c r="A982" s="163"/>
      <c r="B982" s="153"/>
      <c r="C982" s="116"/>
      <c r="D982" s="116"/>
      <c r="E982" s="32"/>
      <c r="F982"/>
    </row>
    <row r="983" spans="1:6" s="33" customFormat="1" ht="15.75">
      <c r="A983" s="163"/>
      <c r="B983" s="153"/>
      <c r="C983" s="116"/>
      <c r="D983" s="116"/>
      <c r="E983" s="32"/>
      <c r="F983"/>
    </row>
    <row r="984" spans="1:6" s="33" customFormat="1" ht="15.75">
      <c r="A984" s="163"/>
      <c r="B984" s="153"/>
      <c r="C984" s="116"/>
      <c r="D984" s="116"/>
      <c r="E984" s="32"/>
      <c r="F984"/>
    </row>
    <row r="985" spans="1:6" s="33" customFormat="1" ht="15.75">
      <c r="A985" s="163"/>
      <c r="B985" s="153"/>
      <c r="C985" s="116"/>
      <c r="D985" s="116"/>
      <c r="E985" s="32"/>
      <c r="F985"/>
    </row>
    <row r="986" spans="1:6" s="33" customFormat="1" ht="15.75">
      <c r="A986" s="163"/>
      <c r="B986" s="153"/>
      <c r="C986" s="116"/>
      <c r="D986" s="116"/>
      <c r="E986" s="32"/>
      <c r="F986"/>
    </row>
    <row r="987" spans="1:6" s="33" customFormat="1" ht="15.75">
      <c r="A987" s="163"/>
      <c r="B987" s="153"/>
      <c r="C987" s="116"/>
      <c r="D987" s="116"/>
      <c r="E987" s="32"/>
      <c r="F987"/>
    </row>
    <row r="988" spans="1:6" s="33" customFormat="1" ht="15.75">
      <c r="A988" s="163"/>
      <c r="B988" s="153"/>
      <c r="C988" s="116"/>
      <c r="D988" s="116"/>
      <c r="E988" s="32"/>
      <c r="F988"/>
    </row>
    <row r="989" spans="1:6" s="33" customFormat="1" ht="15.75">
      <c r="A989" s="163"/>
      <c r="B989" s="153"/>
      <c r="C989" s="116"/>
      <c r="D989" s="116"/>
      <c r="E989" s="32"/>
      <c r="F989"/>
    </row>
    <row r="990" spans="1:6" s="33" customFormat="1" ht="15.75">
      <c r="A990" s="163"/>
      <c r="B990" s="153"/>
      <c r="C990" s="116"/>
      <c r="D990" s="116"/>
      <c r="E990" s="32"/>
      <c r="F990"/>
    </row>
    <row r="991" spans="1:6" s="33" customFormat="1" ht="15.75">
      <c r="A991" s="163"/>
      <c r="B991" s="153"/>
      <c r="C991" s="116"/>
      <c r="D991" s="116"/>
      <c r="E991" s="32"/>
      <c r="F991"/>
    </row>
    <row r="992" spans="1:6" s="33" customFormat="1" ht="15.75">
      <c r="A992" s="163"/>
      <c r="B992" s="153"/>
      <c r="C992" s="116"/>
      <c r="D992" s="116"/>
      <c r="E992" s="32"/>
      <c r="F992"/>
    </row>
    <row r="993" spans="1:6" s="33" customFormat="1" ht="15.75">
      <c r="A993" s="163"/>
      <c r="B993" s="153"/>
      <c r="C993" s="116"/>
      <c r="D993" s="116"/>
      <c r="E993" s="32"/>
      <c r="F993"/>
    </row>
    <row r="994" spans="1:6" s="33" customFormat="1" ht="15.75">
      <c r="A994" s="163"/>
      <c r="B994" s="153"/>
      <c r="C994" s="116"/>
      <c r="D994" s="116"/>
      <c r="E994" s="32"/>
      <c r="F994"/>
    </row>
    <row r="995" spans="1:6" s="33" customFormat="1" ht="15.75">
      <c r="A995" s="163"/>
      <c r="B995" s="153"/>
      <c r="C995" s="116"/>
      <c r="D995" s="116"/>
      <c r="E995" s="32"/>
      <c r="F995"/>
    </row>
    <row r="996" spans="1:6" s="33" customFormat="1" ht="15.75">
      <c r="A996" s="163"/>
      <c r="B996" s="153"/>
      <c r="C996" s="116"/>
      <c r="D996" s="116"/>
      <c r="E996" s="32"/>
      <c r="F996"/>
    </row>
    <row r="997" spans="1:6" s="33" customFormat="1" ht="15.75">
      <c r="A997" s="163"/>
      <c r="B997" s="153"/>
      <c r="C997" s="116"/>
      <c r="D997" s="116"/>
      <c r="E997" s="32"/>
      <c r="F997"/>
    </row>
    <row r="998" spans="1:6" s="33" customFormat="1" ht="15.75">
      <c r="A998" s="163"/>
      <c r="B998" s="153"/>
      <c r="C998" s="116"/>
      <c r="D998" s="116"/>
      <c r="E998" s="32"/>
      <c r="F998"/>
    </row>
    <row r="999" spans="1:6" s="33" customFormat="1" ht="15.75">
      <c r="A999" s="163"/>
      <c r="B999" s="153"/>
      <c r="C999" s="116"/>
      <c r="D999" s="116"/>
      <c r="E999" s="32"/>
      <c r="F999"/>
    </row>
    <row r="1000" spans="1:6" s="33" customFormat="1" ht="15.75">
      <c r="A1000" s="163"/>
      <c r="B1000" s="153"/>
      <c r="C1000" s="116"/>
      <c r="D1000" s="116"/>
      <c r="E1000" s="32"/>
      <c r="F1000"/>
    </row>
    <row r="1001" spans="1:6" ht="13.35" customHeight="1" thickBot="1">
      <c r="A1001" s="164"/>
      <c r="B1001" s="442" t="str">
        <f ca="1">OFFSET(L!$C$1,MATCH("General"&amp;"Cpy",L!$A:$A,0)-1,SL,,)</f>
        <v>© 2018 Responsible Minerals Initiative. All rights reserved.</v>
      </c>
      <c r="C1001" s="442"/>
      <c r="D1001" s="442"/>
      <c r="E1001" s="31"/>
    </row>
    <row r="1002" spans="1:6" ht="13.5" thickTop="1">
      <c r="D1002" s="123"/>
    </row>
  </sheetData>
  <sheetProtection password="E985" sheet="1" objects="1" scenarios="1" formatColumns="0"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Page &amp;P of &amp;N</oddFooter>
      </headerFooter>
    </customSheetView>
  </customSheetViews>
  <mergeCells count="3">
    <mergeCell ref="B4:D4"/>
    <mergeCell ref="A1:D1"/>
    <mergeCell ref="B1001:D1001"/>
  </mergeCells>
  <phoneticPr fontId="28"/>
  <hyperlinks>
    <hyperlink ref="B4:D4" location="Declaration!D8" display="Click here to return to Declaration tab"/>
  </hyperlinks>
  <pageMargins left="0.70866141732283505" right="0.70866141732283505" top="0.74803149606299202" bottom="0.74803149606299202" header="0.31496062992126" footer="0.31496062992126"/>
  <pageSetup scale="56" fitToHeight="100" pageOrder="overThenDown" orientation="portrait" r:id="rId2"/>
  <headerFooter>
    <oddFooter>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577"/>
  <sheetViews>
    <sheetView zoomScale="85" zoomScaleNormal="85" zoomScalePageLayoutView="85" workbookViewId="0">
      <pane ySplit="4" topLeftCell="A134" activePane="bottomLeft" state="frozen"/>
      <selection pane="bottomLeft" activeCell="C271" sqref="C271"/>
    </sheetView>
  </sheetViews>
  <sheetFormatPr defaultColWidth="8.875" defaultRowHeight="12.75"/>
  <cols>
    <col min="1" max="1" width="9.125" style="261" bestFit="1" customWidth="1"/>
    <col min="2" max="2" width="42.875" style="261" customWidth="1"/>
    <col min="3" max="3" width="63.875" style="261" customWidth="1"/>
    <col min="4" max="4" width="25.5" style="261" customWidth="1"/>
    <col min="5" max="5" width="12.625" style="261" customWidth="1"/>
    <col min="6" max="6" width="12.625" style="262" customWidth="1"/>
    <col min="7" max="7" width="15.375" style="261" customWidth="1"/>
    <col min="8" max="8" width="23.875" style="261" customWidth="1"/>
    <col min="9" max="9" width="28.125" style="261" customWidth="1"/>
    <col min="10" max="10" width="48.25" style="261" hidden="1" customWidth="1"/>
    <col min="11" max="11" width="49.75" style="261" hidden="1" customWidth="1"/>
    <col min="12" max="13" width="49.75" style="261" customWidth="1"/>
    <col min="14" max="16384" width="8.875" style="261"/>
  </cols>
  <sheetData>
    <row r="1" spans="1:16" ht="152.25" customHeight="1">
      <c r="A1" s="443"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43"/>
      <c r="C1" s="443"/>
      <c r="D1" s="443"/>
      <c r="E1" s="443"/>
      <c r="F1" s="443"/>
      <c r="G1" s="443"/>
    </row>
    <row r="2" spans="1:16">
      <c r="A2" s="444"/>
      <c r="B2" s="444"/>
      <c r="C2" s="444"/>
      <c r="D2" s="444"/>
      <c r="E2" s="444"/>
      <c r="F2" s="444"/>
      <c r="G2" s="444"/>
      <c r="H2" s="444"/>
      <c r="I2" s="444"/>
    </row>
    <row r="3" spans="1:16">
      <c r="A3" s="444"/>
      <c r="B3" s="444"/>
      <c r="C3" s="444"/>
      <c r="D3" s="444"/>
      <c r="E3" s="444"/>
      <c r="F3" s="444"/>
      <c r="G3" s="444"/>
      <c r="H3" s="444"/>
      <c r="I3" s="444"/>
    </row>
    <row r="4" spans="1:16" s="264" customFormat="1" ht="51">
      <c r="A4" s="263" t="str">
        <f ca="1">OFFSET(L!$C$1,MATCH("Smelter Look-up"&amp;ADDRESS(ROW(),COLUMN(),4),L!$A:$A,0)-1,SL,,)</f>
        <v>Metal</v>
      </c>
      <c r="B4" s="263" t="str">
        <f ca="1">OFFSET(L!$C$1,MATCH("Smelter Look-up"&amp;ADDRESS(ROW(),COLUMN(),4),L!$A:$A,0)-1,SL,,)</f>
        <v>Smelter Look-up (*)</v>
      </c>
      <c r="C4" s="263" t="str">
        <f ca="1">OFFSET(L!$C$1,MATCH("Smelter Look-up"&amp;ADDRESS(ROW(),COLUMN(),4),L!$A:$A,0)-1,SL,,)</f>
        <v>Standard Smelter Names</v>
      </c>
      <c r="D4" s="263" t="str">
        <f ca="1">OFFSET(L!$C$1,MATCH("Smelter Look-up"&amp;ADDRESS(ROW(),COLUMN(),4),L!$A:$A,0)-1,SL,,)</f>
        <v>Smelter Facility Location: Country</v>
      </c>
      <c r="E4" s="263" t="str">
        <f ca="1">OFFSET(L!$C$1,MATCH("Smelter Look-up"&amp;ADDRESS(ROW(),COLUMN(),4),L!$A:$A,0)-1,SL,,)</f>
        <v>Smelter ID</v>
      </c>
      <c r="F4" s="263" t="str">
        <f ca="1">OFFSET(L!$C$1,MATCH("Smelter Look-up"&amp;ADDRESS(ROW(),COLUMN(),4),L!$A:$A,0)-1,SL,,)</f>
        <v>Source of Smelter Identification Number</v>
      </c>
      <c r="G4" s="263" t="str">
        <f ca="1">OFFSET(L!$C$1,MATCH("Smelter Look-up"&amp;ADDRESS(ROW(),COLUMN(),4),L!$A:$A,0)-1,SL,,)</f>
        <v xml:space="preserve">Smelter Street </v>
      </c>
      <c r="H4" s="263" t="str">
        <f ca="1">OFFSET(L!$C$1,MATCH("Smelter Look-up"&amp;ADDRESS(ROW(),COLUMN(),4),L!$A:$A,0)-1,SL,,)</f>
        <v>Smelter City</v>
      </c>
      <c r="I4" s="263" t="str">
        <f ca="1">OFFSET(L!$C$1,MATCH("Smelter Look-up"&amp;ADDRESS(ROW(),COLUMN(),4),L!$A:$A,0)-1,SL,,)</f>
        <v>Smelter Facility Location: State / Province</v>
      </c>
      <c r="J4" s="263" t="s">
        <v>934</v>
      </c>
      <c r="K4" s="263" t="s">
        <v>934</v>
      </c>
    </row>
    <row r="5" spans="1:16" ht="13.5" customHeight="1">
      <c r="A5" s="297" t="s">
        <v>1263</v>
      </c>
      <c r="B5" s="297" t="s">
        <v>3155</v>
      </c>
      <c r="C5" s="297" t="s">
        <v>3155</v>
      </c>
      <c r="D5" s="297" t="s">
        <v>3154</v>
      </c>
      <c r="E5" s="297" t="s">
        <v>3156</v>
      </c>
      <c r="F5" s="297" t="s">
        <v>14673</v>
      </c>
      <c r="G5" s="297"/>
      <c r="H5" s="297" t="s">
        <v>3157</v>
      </c>
      <c r="I5" s="297" t="s">
        <v>2030</v>
      </c>
      <c r="J5" s="299" t="str">
        <f>A5&amp;B5</f>
        <v>GoldAbington Reldan Metals, LLC</v>
      </c>
      <c r="K5" s="299" t="str">
        <f>A5&amp;B5</f>
        <v>GoldAbington Reldan Metals, LLC</v>
      </c>
    </row>
    <row r="6" spans="1:16" ht="13.5" customHeight="1">
      <c r="A6" s="297" t="s">
        <v>1263</v>
      </c>
      <c r="B6" s="297" t="s">
        <v>1540</v>
      </c>
      <c r="C6" s="297" t="s">
        <v>1540</v>
      </c>
      <c r="D6" s="297" t="s">
        <v>3154</v>
      </c>
      <c r="E6" s="297" t="s">
        <v>1541</v>
      </c>
      <c r="F6" s="297" t="s">
        <v>14673</v>
      </c>
      <c r="G6" s="297"/>
      <c r="H6" s="297" t="s">
        <v>1800</v>
      </c>
      <c r="I6" s="297" t="s">
        <v>1801</v>
      </c>
      <c r="J6" s="299" t="str">
        <f t="shared" ref="J6:J69" si="0">A6&amp;B6</f>
        <v>GoldAdvanced Chemical Company</v>
      </c>
      <c r="K6" s="299" t="str">
        <f t="shared" ref="K6:K69" si="1">A6&amp;B6</f>
        <v>GoldAdvanced Chemical Company</v>
      </c>
    </row>
    <row r="7" spans="1:16" ht="13.5" customHeight="1">
      <c r="A7" s="297" t="s">
        <v>1263</v>
      </c>
      <c r="B7" s="297" t="s">
        <v>14295</v>
      </c>
      <c r="C7" s="297" t="s">
        <v>14295</v>
      </c>
      <c r="D7" s="297" t="s">
        <v>1018</v>
      </c>
      <c r="E7" s="297" t="s">
        <v>14296</v>
      </c>
      <c r="F7" s="297" t="s">
        <v>14673</v>
      </c>
      <c r="G7" s="297"/>
      <c r="H7" s="297" t="s">
        <v>14337</v>
      </c>
      <c r="I7" s="297" t="s">
        <v>12818</v>
      </c>
      <c r="J7" s="299" t="str">
        <f t="shared" si="0"/>
        <v>GoldAfrican Gold Refinery</v>
      </c>
      <c r="K7" s="299" t="str">
        <f t="shared" si="1"/>
        <v>GoldAfrican Gold Refinery</v>
      </c>
    </row>
    <row r="8" spans="1:16" ht="13.5" customHeight="1">
      <c r="A8" s="297" t="s">
        <v>1263</v>
      </c>
      <c r="B8" s="297" t="s">
        <v>3243</v>
      </c>
      <c r="C8" s="297" t="s">
        <v>3244</v>
      </c>
      <c r="D8" s="297" t="s">
        <v>1225</v>
      </c>
      <c r="E8" s="297" t="s">
        <v>842</v>
      </c>
      <c r="F8" s="297" t="s">
        <v>14673</v>
      </c>
      <c r="G8" s="297"/>
      <c r="H8" s="297" t="s">
        <v>1959</v>
      </c>
      <c r="I8" s="297" t="s">
        <v>1960</v>
      </c>
      <c r="J8" s="299" t="str">
        <f t="shared" si="0"/>
        <v>GoldAGR (Perth Mint Australia)</v>
      </c>
      <c r="K8" s="299" t="str">
        <f t="shared" si="1"/>
        <v>GoldAGR (Perth Mint Australia)</v>
      </c>
    </row>
    <row r="9" spans="1:16" ht="13.5" customHeight="1">
      <c r="A9" s="297" t="s">
        <v>1263</v>
      </c>
      <c r="B9" s="297" t="s">
        <v>1961</v>
      </c>
      <c r="C9" s="297" t="s">
        <v>3244</v>
      </c>
      <c r="D9" s="297" t="s">
        <v>1225</v>
      </c>
      <c r="E9" s="297" t="s">
        <v>842</v>
      </c>
      <c r="F9" s="297" t="s">
        <v>14673</v>
      </c>
      <c r="G9" s="297"/>
      <c r="H9" s="297" t="s">
        <v>1959</v>
      </c>
      <c r="I9" s="297" t="s">
        <v>1960</v>
      </c>
      <c r="J9" s="299" t="str">
        <f t="shared" si="0"/>
        <v>GoldAGR Mathey</v>
      </c>
      <c r="K9" s="299" t="str">
        <f t="shared" si="1"/>
        <v>GoldAGR Mathey</v>
      </c>
      <c r="P9" s="265"/>
    </row>
    <row r="10" spans="1:16" ht="13.5" customHeight="1">
      <c r="A10" s="297" t="s">
        <v>1263</v>
      </c>
      <c r="B10" s="297" t="s">
        <v>2601</v>
      </c>
      <c r="C10" s="297" t="s">
        <v>2601</v>
      </c>
      <c r="D10" s="297" t="s">
        <v>1241</v>
      </c>
      <c r="E10" s="297" t="s">
        <v>747</v>
      </c>
      <c r="F10" s="297" t="s">
        <v>14673</v>
      </c>
      <c r="G10" s="297"/>
      <c r="H10" s="297" t="s">
        <v>1802</v>
      </c>
      <c r="I10" s="297" t="s">
        <v>1803</v>
      </c>
      <c r="J10" s="299" t="str">
        <f t="shared" si="0"/>
        <v>GoldAida Chemical Industries Co., Ltd.</v>
      </c>
      <c r="K10" s="299" t="str">
        <f t="shared" si="1"/>
        <v>GoldAida Chemical Industries Co., Ltd.</v>
      </c>
      <c r="P10" s="265"/>
    </row>
    <row r="11" spans="1:16" ht="13.5" customHeight="1">
      <c r="A11" s="297" t="s">
        <v>1263</v>
      </c>
      <c r="B11" s="297" t="s">
        <v>3245</v>
      </c>
      <c r="C11" s="297" t="s">
        <v>3245</v>
      </c>
      <c r="D11" s="297" t="s">
        <v>1224</v>
      </c>
      <c r="E11" s="297" t="s">
        <v>1989</v>
      </c>
      <c r="F11" s="297" t="s">
        <v>14673</v>
      </c>
      <c r="G11" s="297"/>
      <c r="H11" s="297" t="s">
        <v>1990</v>
      </c>
      <c r="I11" s="297" t="s">
        <v>3340</v>
      </c>
      <c r="J11" s="299" t="str">
        <f t="shared" si="0"/>
        <v>GoldAl Etihad Gold LLC</v>
      </c>
      <c r="K11" s="299" t="str">
        <f t="shared" si="1"/>
        <v>GoldAl Etihad Gold LLC</v>
      </c>
    </row>
    <row r="12" spans="1:16">
      <c r="A12" s="297" t="s">
        <v>1263</v>
      </c>
      <c r="B12" s="297" t="s">
        <v>1988</v>
      </c>
      <c r="C12" s="297" t="s">
        <v>3245</v>
      </c>
      <c r="D12" s="297" t="s">
        <v>1224</v>
      </c>
      <c r="E12" s="297" t="s">
        <v>1989</v>
      </c>
      <c r="F12" s="297" t="s">
        <v>14673</v>
      </c>
      <c r="G12" s="297"/>
      <c r="H12" s="297" t="s">
        <v>1990</v>
      </c>
      <c r="I12" s="297" t="s">
        <v>3340</v>
      </c>
      <c r="J12" s="299" t="str">
        <f t="shared" si="0"/>
        <v>GoldAl Etihad Gold Refinery DMCC</v>
      </c>
      <c r="K12" s="299" t="str">
        <f t="shared" si="1"/>
        <v>GoldAl Etihad Gold Refinery DMCC</v>
      </c>
    </row>
    <row r="13" spans="1:16">
      <c r="A13" s="297" t="s">
        <v>1263</v>
      </c>
      <c r="B13" s="297" t="s">
        <v>59</v>
      </c>
      <c r="C13" s="297" t="s">
        <v>59</v>
      </c>
      <c r="D13" s="297" t="s">
        <v>1234</v>
      </c>
      <c r="E13" s="297" t="s">
        <v>748</v>
      </c>
      <c r="F13" s="297" t="s">
        <v>14673</v>
      </c>
      <c r="G13" s="297"/>
      <c r="H13" s="297" t="s">
        <v>1804</v>
      </c>
      <c r="I13" s="297" t="s">
        <v>1805</v>
      </c>
      <c r="J13" s="299" t="str">
        <f t="shared" si="0"/>
        <v>GoldAllgemeine Gold-und Silberscheideanstalt A.G.</v>
      </c>
      <c r="K13" s="299" t="str">
        <f t="shared" si="1"/>
        <v>GoldAllgemeine Gold-und Silberscheideanstalt A.G.</v>
      </c>
    </row>
    <row r="14" spans="1:16">
      <c r="A14" s="297" t="s">
        <v>1263</v>
      </c>
      <c r="B14" s="297" t="s">
        <v>718</v>
      </c>
      <c r="C14" s="297" t="s">
        <v>718</v>
      </c>
      <c r="D14" s="297" t="s">
        <v>1019</v>
      </c>
      <c r="E14" s="297" t="s">
        <v>749</v>
      </c>
      <c r="F14" s="297" t="s">
        <v>14673</v>
      </c>
      <c r="G14" s="297"/>
      <c r="H14" s="297" t="s">
        <v>1806</v>
      </c>
      <c r="I14" s="297" t="s">
        <v>13166</v>
      </c>
      <c r="J14" s="299" t="str">
        <f t="shared" si="0"/>
        <v>GoldAlmalyk Mining and Metallurgical Complex (AMMC)</v>
      </c>
      <c r="K14" s="299" t="str">
        <f t="shared" si="1"/>
        <v>GoldAlmalyk Mining and Metallurgical Complex (AMMC)</v>
      </c>
    </row>
    <row r="15" spans="1:16">
      <c r="A15" s="297" t="s">
        <v>1263</v>
      </c>
      <c r="B15" s="297" t="s">
        <v>1814</v>
      </c>
      <c r="C15" s="297" t="s">
        <v>2966</v>
      </c>
      <c r="D15" s="297" t="s">
        <v>1241</v>
      </c>
      <c r="E15" s="297" t="s">
        <v>752</v>
      </c>
      <c r="F15" s="297" t="s">
        <v>14673</v>
      </c>
      <c r="G15" s="297"/>
      <c r="H15" s="297" t="s">
        <v>1812</v>
      </c>
      <c r="I15" s="297" t="s">
        <v>1813</v>
      </c>
      <c r="J15" s="299" t="str">
        <f t="shared" si="0"/>
        <v>GoldAmagasaki Factory, Hyogo Prefecture, Japan</v>
      </c>
      <c r="K15" s="299" t="str">
        <f t="shared" si="1"/>
        <v>GoldAmagasaki Factory, Hyogo Prefecture, Japan</v>
      </c>
    </row>
    <row r="16" spans="1:16">
      <c r="A16" s="297" t="s">
        <v>1263</v>
      </c>
      <c r="B16" s="297" t="s">
        <v>3246</v>
      </c>
      <c r="C16" s="297" t="s">
        <v>13596</v>
      </c>
      <c r="D16" s="297" t="s">
        <v>1228</v>
      </c>
      <c r="E16" s="297" t="s">
        <v>750</v>
      </c>
      <c r="F16" s="297" t="s">
        <v>14673</v>
      </c>
      <c r="G16" s="297"/>
      <c r="H16" s="297" t="s">
        <v>1808</v>
      </c>
      <c r="I16" s="297" t="s">
        <v>1809</v>
      </c>
      <c r="J16" s="299" t="str">
        <f t="shared" si="0"/>
        <v>GoldAngloGold Ashanti Brazil</v>
      </c>
      <c r="K16" s="299" t="str">
        <f t="shared" si="1"/>
        <v>GoldAngloGold Ashanti Brazil</v>
      </c>
    </row>
    <row r="17" spans="1:11">
      <c r="A17" s="297" t="s">
        <v>1263</v>
      </c>
      <c r="B17" s="297" t="s">
        <v>13596</v>
      </c>
      <c r="C17" s="297" t="s">
        <v>13596</v>
      </c>
      <c r="D17" s="297" t="s">
        <v>1228</v>
      </c>
      <c r="E17" s="297" t="s">
        <v>750</v>
      </c>
      <c r="F17" s="297" t="s">
        <v>14673</v>
      </c>
      <c r="G17" s="297"/>
      <c r="H17" s="297" t="s">
        <v>1808</v>
      </c>
      <c r="I17" s="297" t="s">
        <v>1809</v>
      </c>
      <c r="J17" s="299" t="str">
        <f t="shared" si="0"/>
        <v>GoldAngloGold Ashanti Corrego do Sitio Mineracao</v>
      </c>
      <c r="K17" s="299" t="str">
        <f t="shared" si="1"/>
        <v>GoldAngloGold Ashanti Corrego do Sitio Mineracao</v>
      </c>
    </row>
    <row r="18" spans="1:11">
      <c r="A18" s="297" t="s">
        <v>1263</v>
      </c>
      <c r="B18" s="297" t="s">
        <v>1807</v>
      </c>
      <c r="C18" s="297" t="s">
        <v>13596</v>
      </c>
      <c r="D18" s="297" t="s">
        <v>1228</v>
      </c>
      <c r="E18" s="297" t="s">
        <v>750</v>
      </c>
      <c r="F18" s="297" t="s">
        <v>14673</v>
      </c>
      <c r="G18" s="297"/>
      <c r="H18" s="297" t="s">
        <v>1808</v>
      </c>
      <c r="I18" s="297" t="s">
        <v>1809</v>
      </c>
      <c r="J18" s="299" t="str">
        <f t="shared" si="0"/>
        <v>GoldAngloGold Ashanti Córrego do Sítio Mineração</v>
      </c>
      <c r="K18" s="299" t="str">
        <f t="shared" si="1"/>
        <v>GoldAngloGold Ashanti Córrego do Sítio Mineração</v>
      </c>
    </row>
    <row r="19" spans="1:11">
      <c r="A19" s="297" t="s">
        <v>1263</v>
      </c>
      <c r="B19" s="297" t="s">
        <v>1950</v>
      </c>
      <c r="C19" s="297" t="s">
        <v>2679</v>
      </c>
      <c r="D19" s="297" t="s">
        <v>1232</v>
      </c>
      <c r="E19" s="297" t="s">
        <v>836</v>
      </c>
      <c r="F19" s="297" t="s">
        <v>14673</v>
      </c>
      <c r="G19" s="297"/>
      <c r="H19" s="297" t="s">
        <v>1948</v>
      </c>
      <c r="I19" s="297" t="s">
        <v>1949</v>
      </c>
      <c r="J19" s="299" t="str">
        <f t="shared" si="0"/>
        <v>GoldAnhui Tongling Nonferrous Metal Mining Co., Ltd.</v>
      </c>
      <c r="K19" s="299" t="str">
        <f t="shared" si="1"/>
        <v>GoldAnhui Tongling Nonferrous Metal Mining Co., Ltd.</v>
      </c>
    </row>
    <row r="20" spans="1:11">
      <c r="A20" s="297" t="s">
        <v>1263</v>
      </c>
      <c r="B20" s="297" t="s">
        <v>1962</v>
      </c>
      <c r="C20" s="297" t="s">
        <v>3244</v>
      </c>
      <c r="D20" s="297" t="s">
        <v>1225</v>
      </c>
      <c r="E20" s="297" t="s">
        <v>842</v>
      </c>
      <c r="F20" s="297" t="s">
        <v>14673</v>
      </c>
      <c r="G20" s="297"/>
      <c r="H20" s="297" t="s">
        <v>1959</v>
      </c>
      <c r="I20" s="297" t="s">
        <v>1960</v>
      </c>
      <c r="J20" s="299" t="str">
        <f t="shared" si="0"/>
        <v>GoldANZ (Perth Mint 4N)</v>
      </c>
      <c r="K20" s="299" t="str">
        <f t="shared" si="1"/>
        <v>GoldANZ (Perth Mint 4N)</v>
      </c>
    </row>
    <row r="21" spans="1:11">
      <c r="A21" s="297" t="s">
        <v>1263</v>
      </c>
      <c r="B21" s="297" t="s">
        <v>2965</v>
      </c>
      <c r="C21" s="297" t="s">
        <v>2965</v>
      </c>
      <c r="D21" s="297" t="s">
        <v>1230</v>
      </c>
      <c r="E21" s="297" t="s">
        <v>751</v>
      </c>
      <c r="F21" s="297" t="s">
        <v>14673</v>
      </c>
      <c r="G21" s="297"/>
      <c r="H21" s="297" t="s">
        <v>1810</v>
      </c>
      <c r="I21" s="297" t="s">
        <v>1811</v>
      </c>
      <c r="J21" s="299" t="str">
        <f t="shared" si="0"/>
        <v>GoldArgor-Heraeus S.A.</v>
      </c>
      <c r="K21" s="299" t="str">
        <f t="shared" si="1"/>
        <v>GoldArgor-Heraeus S.A.</v>
      </c>
    </row>
    <row r="22" spans="1:11">
      <c r="A22" s="297" t="s">
        <v>1263</v>
      </c>
      <c r="B22" s="297" t="s">
        <v>2966</v>
      </c>
      <c r="C22" s="297" t="s">
        <v>2966</v>
      </c>
      <c r="D22" s="297" t="s">
        <v>1241</v>
      </c>
      <c r="E22" s="297" t="s">
        <v>752</v>
      </c>
      <c r="F22" s="297" t="s">
        <v>14673</v>
      </c>
      <c r="G22" s="297"/>
      <c r="H22" s="297" t="s">
        <v>1812</v>
      </c>
      <c r="I22" s="297" t="s">
        <v>1813</v>
      </c>
      <c r="J22" s="299" t="str">
        <f t="shared" si="0"/>
        <v>GoldAsahi Pretec Corp.</v>
      </c>
      <c r="K22" s="299" t="str">
        <f t="shared" si="1"/>
        <v>GoldAsahi Pretec Corp.</v>
      </c>
    </row>
    <row r="23" spans="1:11">
      <c r="A23" s="297" t="s">
        <v>1263</v>
      </c>
      <c r="B23" s="297" t="s">
        <v>2967</v>
      </c>
      <c r="C23" s="297" t="s">
        <v>2967</v>
      </c>
      <c r="D23" s="297" t="s">
        <v>1229</v>
      </c>
      <c r="E23" s="297" t="s">
        <v>787</v>
      </c>
      <c r="F23" s="297" t="s">
        <v>14673</v>
      </c>
      <c r="G23" s="297"/>
      <c r="H23" s="297" t="s">
        <v>1871</v>
      </c>
      <c r="I23" s="297" t="s">
        <v>1872</v>
      </c>
      <c r="J23" s="299" t="str">
        <f t="shared" si="0"/>
        <v>GoldAsahi Refining Canada Ltd.</v>
      </c>
      <c r="K23" s="299" t="str">
        <f t="shared" si="1"/>
        <v>GoldAsahi Refining Canada Ltd.</v>
      </c>
    </row>
    <row r="24" spans="1:11">
      <c r="A24" s="297" t="s">
        <v>1263</v>
      </c>
      <c r="B24" s="297" t="s">
        <v>2686</v>
      </c>
      <c r="C24" s="297" t="s">
        <v>2686</v>
      </c>
      <c r="D24" s="297" t="s">
        <v>3154</v>
      </c>
      <c r="E24" s="297" t="s">
        <v>786</v>
      </c>
      <c r="F24" s="297" t="s">
        <v>14673</v>
      </c>
      <c r="G24" s="297"/>
      <c r="H24" s="297" t="s">
        <v>1868</v>
      </c>
      <c r="I24" s="297" t="s">
        <v>1869</v>
      </c>
      <c r="J24" s="299" t="str">
        <f t="shared" si="0"/>
        <v>GoldAsahi Refining USA Inc.</v>
      </c>
      <c r="K24" s="299" t="str">
        <f t="shared" si="1"/>
        <v>GoldAsahi Refining USA Inc.</v>
      </c>
    </row>
    <row r="25" spans="1:11">
      <c r="A25" s="297" t="s">
        <v>1263</v>
      </c>
      <c r="B25" s="297" t="s">
        <v>2602</v>
      </c>
      <c r="C25" s="297" t="s">
        <v>2602</v>
      </c>
      <c r="D25" s="297" t="s">
        <v>1241</v>
      </c>
      <c r="E25" s="297" t="s">
        <v>753</v>
      </c>
      <c r="F25" s="297" t="s">
        <v>14673</v>
      </c>
      <c r="G25" s="297"/>
      <c r="H25" s="297" t="s">
        <v>1815</v>
      </c>
      <c r="I25" s="297" t="s">
        <v>1816</v>
      </c>
      <c r="J25" s="299" t="str">
        <f t="shared" si="0"/>
        <v>GoldAsaka Riken Co., Ltd.</v>
      </c>
      <c r="K25" s="299" t="str">
        <f t="shared" si="1"/>
        <v>GoldAsaka Riken Co., Ltd.</v>
      </c>
    </row>
    <row r="26" spans="1:11">
      <c r="A26" s="297" t="s">
        <v>1263</v>
      </c>
      <c r="B26" s="297" t="s">
        <v>1364</v>
      </c>
      <c r="C26" s="297" t="s">
        <v>719</v>
      </c>
      <c r="D26" s="297" t="s">
        <v>1017</v>
      </c>
      <c r="E26" s="297" t="s">
        <v>754</v>
      </c>
      <c r="F26" s="297" t="s">
        <v>14673</v>
      </c>
      <c r="G26" s="297"/>
      <c r="H26" s="297" t="s">
        <v>1817</v>
      </c>
      <c r="I26" s="297" t="s">
        <v>12420</v>
      </c>
      <c r="J26" s="299" t="str">
        <f t="shared" si="0"/>
        <v>GoldATAkulche</v>
      </c>
      <c r="K26" s="299" t="str">
        <f t="shared" si="1"/>
        <v>GoldATAkulche</v>
      </c>
    </row>
    <row r="27" spans="1:11">
      <c r="A27" s="297" t="s">
        <v>1263</v>
      </c>
      <c r="B27" s="297" t="s">
        <v>719</v>
      </c>
      <c r="C27" s="297" t="s">
        <v>719</v>
      </c>
      <c r="D27" s="297" t="s">
        <v>1017</v>
      </c>
      <c r="E27" s="297" t="s">
        <v>754</v>
      </c>
      <c r="F27" s="297" t="s">
        <v>14673</v>
      </c>
      <c r="G27" s="297"/>
      <c r="H27" s="297" t="s">
        <v>1817</v>
      </c>
      <c r="I27" s="297" t="s">
        <v>12420</v>
      </c>
      <c r="J27" s="299" t="str">
        <f t="shared" si="0"/>
        <v>GoldAtasay Kuyumculuk Sanayi Ve Ticaret A.S.</v>
      </c>
      <c r="K27" s="299" t="str">
        <f t="shared" si="1"/>
        <v>GoldAtasay Kuyumculuk Sanayi Ve Ticaret A.S.</v>
      </c>
    </row>
    <row r="28" spans="1:11">
      <c r="A28" s="297" t="s">
        <v>1263</v>
      </c>
      <c r="B28" s="297" t="s">
        <v>2968</v>
      </c>
      <c r="C28" s="297" t="s">
        <v>2968</v>
      </c>
      <c r="D28" s="297" t="s">
        <v>1021</v>
      </c>
      <c r="E28" s="297" t="s">
        <v>2969</v>
      </c>
      <c r="F28" s="297" t="s">
        <v>14673</v>
      </c>
      <c r="G28" s="297"/>
      <c r="H28" s="297" t="s">
        <v>2970</v>
      </c>
      <c r="I28" s="297" t="s">
        <v>1919</v>
      </c>
      <c r="J28" s="299" t="str">
        <f t="shared" si="0"/>
        <v>GoldAU Traders and Refiners</v>
      </c>
      <c r="K28" s="299" t="str">
        <f t="shared" si="1"/>
        <v>GoldAU Traders and Refiners</v>
      </c>
    </row>
    <row r="29" spans="1:11">
      <c r="A29" s="297" t="s">
        <v>1263</v>
      </c>
      <c r="B29" s="297" t="s">
        <v>1365</v>
      </c>
      <c r="C29" s="297" t="s">
        <v>1365</v>
      </c>
      <c r="D29" s="297" t="s">
        <v>1234</v>
      </c>
      <c r="E29" s="297" t="s">
        <v>755</v>
      </c>
      <c r="F29" s="297" t="s">
        <v>14673</v>
      </c>
      <c r="G29" s="297"/>
      <c r="H29" s="297" t="s">
        <v>1818</v>
      </c>
      <c r="I29" s="297" t="s">
        <v>1818</v>
      </c>
      <c r="J29" s="299" t="str">
        <f t="shared" si="0"/>
        <v>GoldAurubis AG</v>
      </c>
      <c r="K29" s="299" t="str">
        <f t="shared" si="1"/>
        <v>GoldAurubis AG</v>
      </c>
    </row>
    <row r="30" spans="1:11">
      <c r="A30" s="297" t="s">
        <v>1263</v>
      </c>
      <c r="B30" s="297" t="s">
        <v>3247</v>
      </c>
      <c r="C30" s="297" t="s">
        <v>2972</v>
      </c>
      <c r="D30" s="297" t="s">
        <v>1239</v>
      </c>
      <c r="E30" s="297" t="s">
        <v>2973</v>
      </c>
      <c r="F30" s="297" t="s">
        <v>14673</v>
      </c>
      <c r="G30" s="297"/>
      <c r="H30" s="297" t="s">
        <v>3039</v>
      </c>
      <c r="I30" s="297" t="s">
        <v>3040</v>
      </c>
      <c r="J30" s="299" t="str">
        <f t="shared" si="0"/>
        <v>GoldBALORE REFINERSGA</v>
      </c>
      <c r="K30" s="299" t="str">
        <f t="shared" si="1"/>
        <v>GoldBALORE REFINERSGA</v>
      </c>
    </row>
    <row r="31" spans="1:11">
      <c r="A31" s="297" t="s">
        <v>1263</v>
      </c>
      <c r="B31" s="297" t="s">
        <v>2972</v>
      </c>
      <c r="C31" s="297" t="s">
        <v>2972</v>
      </c>
      <c r="D31" s="297" t="s">
        <v>1239</v>
      </c>
      <c r="E31" s="297" t="s">
        <v>2973</v>
      </c>
      <c r="F31" s="297" t="s">
        <v>14673</v>
      </c>
      <c r="G31" s="297"/>
      <c r="H31" s="297" t="s">
        <v>3039</v>
      </c>
      <c r="I31" s="297" t="s">
        <v>3040</v>
      </c>
      <c r="J31" s="299" t="str">
        <f t="shared" si="0"/>
        <v>GoldBangalore Refinery</v>
      </c>
      <c r="K31" s="299" t="str">
        <f t="shared" si="1"/>
        <v>GoldBangalore Refinery</v>
      </c>
    </row>
    <row r="32" spans="1:11">
      <c r="A32" s="297" t="s">
        <v>1263</v>
      </c>
      <c r="B32" s="297" t="s">
        <v>3248</v>
      </c>
      <c r="C32" s="297" t="s">
        <v>2972</v>
      </c>
      <c r="D32" s="297" t="s">
        <v>1239</v>
      </c>
      <c r="E32" s="297" t="s">
        <v>2973</v>
      </c>
      <c r="F32" s="297" t="s">
        <v>14673</v>
      </c>
      <c r="G32" s="297"/>
      <c r="H32" s="297" t="s">
        <v>3039</v>
      </c>
      <c r="I32" s="297" t="s">
        <v>3040</v>
      </c>
      <c r="J32" s="299" t="str">
        <f t="shared" si="0"/>
        <v>GoldBangalore Refinery Pvt Ltd</v>
      </c>
      <c r="K32" s="299" t="str">
        <f t="shared" si="1"/>
        <v>GoldBangalore Refinery Pvt Ltd</v>
      </c>
    </row>
    <row r="33" spans="1:11">
      <c r="A33" s="297" t="s">
        <v>1263</v>
      </c>
      <c r="B33" s="297" t="s">
        <v>1032</v>
      </c>
      <c r="C33" s="297" t="s">
        <v>1032</v>
      </c>
      <c r="D33" s="297" t="s">
        <v>1009</v>
      </c>
      <c r="E33" s="297" t="s">
        <v>756</v>
      </c>
      <c r="F33" s="297" t="s">
        <v>14673</v>
      </c>
      <c r="G33" s="297"/>
      <c r="H33" s="297" t="s">
        <v>2687</v>
      </c>
      <c r="I33" s="297" t="s">
        <v>10576</v>
      </c>
      <c r="J33" s="299" t="str">
        <f t="shared" si="0"/>
        <v>GoldBangko Sentral ng Pilipinas (Central Bank of the Philippines)</v>
      </c>
      <c r="K33" s="299" t="str">
        <f t="shared" si="1"/>
        <v>GoldBangko Sentral ng Pilipinas (Central Bank of the Philippines)</v>
      </c>
    </row>
    <row r="34" spans="1:11">
      <c r="A34" s="297" t="s">
        <v>1263</v>
      </c>
      <c r="B34" s="297" t="s">
        <v>1367</v>
      </c>
      <c r="C34" s="297" t="s">
        <v>1367</v>
      </c>
      <c r="D34" s="297" t="s">
        <v>1015</v>
      </c>
      <c r="E34" s="297" t="s">
        <v>757</v>
      </c>
      <c r="F34" s="297" t="s">
        <v>14673</v>
      </c>
      <c r="G34" s="297"/>
      <c r="H34" s="297" t="s">
        <v>1820</v>
      </c>
      <c r="I34" s="297" t="s">
        <v>11424</v>
      </c>
      <c r="J34" s="299" t="str">
        <f t="shared" si="0"/>
        <v>GoldBoliden AB</v>
      </c>
      <c r="K34" s="299" t="str">
        <f t="shared" si="1"/>
        <v>GoldBoliden AB</v>
      </c>
    </row>
    <row r="35" spans="1:11">
      <c r="A35" s="297" t="s">
        <v>1263</v>
      </c>
      <c r="B35" s="297" t="s">
        <v>758</v>
      </c>
      <c r="C35" s="297" t="s">
        <v>758</v>
      </c>
      <c r="D35" s="297" t="s">
        <v>1234</v>
      </c>
      <c r="E35" s="297" t="s">
        <v>759</v>
      </c>
      <c r="F35" s="297" t="s">
        <v>14673</v>
      </c>
      <c r="G35" s="297"/>
      <c r="H35" s="297" t="s">
        <v>1804</v>
      </c>
      <c r="I35" s="297" t="s">
        <v>1805</v>
      </c>
      <c r="J35" s="299" t="str">
        <f t="shared" si="0"/>
        <v>GoldC. Hafner GmbH + Co. KG</v>
      </c>
      <c r="K35" s="299" t="str">
        <f t="shared" si="1"/>
        <v>GoldC. Hafner GmbH + Co. KG</v>
      </c>
    </row>
    <row r="36" spans="1:11">
      <c r="A36" s="297" t="s">
        <v>1263</v>
      </c>
      <c r="B36" s="297" t="s">
        <v>1033</v>
      </c>
      <c r="C36" s="297" t="s">
        <v>1033</v>
      </c>
      <c r="D36" s="297" t="s">
        <v>1246</v>
      </c>
      <c r="E36" s="297" t="s">
        <v>760</v>
      </c>
      <c r="F36" s="297" t="s">
        <v>14673</v>
      </c>
      <c r="G36" s="297"/>
      <c r="H36" s="297" t="s">
        <v>1821</v>
      </c>
      <c r="I36" s="297" t="s">
        <v>1822</v>
      </c>
      <c r="J36" s="299" t="str">
        <f t="shared" si="0"/>
        <v>GoldCaridad</v>
      </c>
      <c r="K36" s="299" t="str">
        <f t="shared" si="1"/>
        <v>GoldCaridad</v>
      </c>
    </row>
    <row r="37" spans="1:11">
      <c r="A37" s="297" t="s">
        <v>1263</v>
      </c>
      <c r="B37" s="297" t="s">
        <v>1825</v>
      </c>
      <c r="C37" s="297" t="s">
        <v>2737</v>
      </c>
      <c r="D37" s="297" t="s">
        <v>1229</v>
      </c>
      <c r="E37" s="297" t="s">
        <v>761</v>
      </c>
      <c r="F37" s="297" t="s">
        <v>14673</v>
      </c>
      <c r="G37" s="297"/>
      <c r="H37" s="297" t="s">
        <v>1823</v>
      </c>
      <c r="I37" s="297" t="s">
        <v>1824</v>
      </c>
      <c r="J37" s="299" t="str">
        <f t="shared" si="0"/>
        <v>GoldCCR</v>
      </c>
      <c r="K37" s="299" t="str">
        <f t="shared" si="1"/>
        <v>GoldCCR</v>
      </c>
    </row>
    <row r="38" spans="1:11">
      <c r="A38" s="297" t="s">
        <v>1263</v>
      </c>
      <c r="B38" s="297" t="s">
        <v>2737</v>
      </c>
      <c r="C38" s="297" t="s">
        <v>2737</v>
      </c>
      <c r="D38" s="297" t="s">
        <v>1229</v>
      </c>
      <c r="E38" s="297" t="s">
        <v>761</v>
      </c>
      <c r="F38" s="297" t="s">
        <v>14673</v>
      </c>
      <c r="G38" s="297"/>
      <c r="H38" s="297" t="s">
        <v>1823</v>
      </c>
      <c r="I38" s="297" t="s">
        <v>1824</v>
      </c>
      <c r="J38" s="299" t="str">
        <f t="shared" si="0"/>
        <v>GoldCCR Refinery - Glencore Canada Corporation</v>
      </c>
      <c r="K38" s="299" t="str">
        <f t="shared" si="1"/>
        <v>GoldCCR Refinery - Glencore Canada Corporation</v>
      </c>
    </row>
    <row r="39" spans="1:11">
      <c r="A39" s="297" t="s">
        <v>1263</v>
      </c>
      <c r="B39" s="297" t="s">
        <v>2974</v>
      </c>
      <c r="C39" s="297" t="s">
        <v>3249</v>
      </c>
      <c r="D39" s="297" t="s">
        <v>1230</v>
      </c>
      <c r="E39" s="297" t="s">
        <v>762</v>
      </c>
      <c r="F39" s="297" t="s">
        <v>14673</v>
      </c>
      <c r="G39" s="297"/>
      <c r="H39" s="297" t="s">
        <v>1827</v>
      </c>
      <c r="I39" s="297" t="s">
        <v>1828</v>
      </c>
      <c r="J39" s="299" t="str">
        <f t="shared" si="0"/>
        <v>GoldCendres + M?taux SA</v>
      </c>
      <c r="K39" s="299" t="str">
        <f t="shared" si="1"/>
        <v>GoldCendres + M?taux SA</v>
      </c>
    </row>
    <row r="40" spans="1:11">
      <c r="A40" s="297" t="s">
        <v>1263</v>
      </c>
      <c r="B40" s="297" t="s">
        <v>3249</v>
      </c>
      <c r="C40" s="297" t="s">
        <v>3249</v>
      </c>
      <c r="D40" s="297" t="s">
        <v>1230</v>
      </c>
      <c r="E40" s="297" t="s">
        <v>762</v>
      </c>
      <c r="F40" s="297" t="s">
        <v>14673</v>
      </c>
      <c r="G40" s="297"/>
      <c r="H40" s="297" t="s">
        <v>1827</v>
      </c>
      <c r="I40" s="297" t="s">
        <v>1828</v>
      </c>
      <c r="J40" s="299" t="str">
        <f t="shared" si="0"/>
        <v>GoldCendres + Metaux S.A.</v>
      </c>
      <c r="K40" s="299" t="str">
        <f t="shared" si="1"/>
        <v>GoldCendres + Metaux S.A.</v>
      </c>
    </row>
    <row r="41" spans="1:11">
      <c r="A41" s="297" t="s">
        <v>1263</v>
      </c>
      <c r="B41" s="297" t="s">
        <v>2975</v>
      </c>
      <c r="C41" s="297" t="s">
        <v>3249</v>
      </c>
      <c r="D41" s="297" t="s">
        <v>1230</v>
      </c>
      <c r="E41" s="297" t="s">
        <v>762</v>
      </c>
      <c r="F41" s="297" t="s">
        <v>14673</v>
      </c>
      <c r="G41" s="297"/>
      <c r="H41" s="297" t="s">
        <v>1827</v>
      </c>
      <c r="I41" s="297" t="s">
        <v>1828</v>
      </c>
      <c r="J41" s="299" t="str">
        <f t="shared" si="0"/>
        <v>GoldCendres + Métaux S.A.</v>
      </c>
      <c r="K41" s="299" t="str">
        <f t="shared" si="1"/>
        <v>GoldCendres + Métaux S.A.</v>
      </c>
    </row>
    <row r="42" spans="1:11">
      <c r="A42" s="297" t="s">
        <v>1263</v>
      </c>
      <c r="B42" s="297" t="s">
        <v>1366</v>
      </c>
      <c r="C42" s="297" t="s">
        <v>1032</v>
      </c>
      <c r="D42" s="297" t="s">
        <v>1009</v>
      </c>
      <c r="E42" s="297" t="s">
        <v>756</v>
      </c>
      <c r="F42" s="297" t="s">
        <v>14673</v>
      </c>
      <c r="G42" s="297"/>
      <c r="H42" s="297" t="s">
        <v>2687</v>
      </c>
      <c r="I42" s="297" t="s">
        <v>10576</v>
      </c>
      <c r="J42" s="299" t="str">
        <f t="shared" si="0"/>
        <v>GoldCentral Bank of the Philippines Gold Refinery &amp; Mint</v>
      </c>
      <c r="K42" s="299" t="str">
        <f t="shared" si="1"/>
        <v>GoldCentral Bank of the Philippines Gold Refinery &amp; Mint</v>
      </c>
    </row>
    <row r="43" spans="1:11">
      <c r="A43" s="297" t="s">
        <v>1263</v>
      </c>
      <c r="B43" s="297" t="s">
        <v>1831</v>
      </c>
      <c r="C43" s="297" t="s">
        <v>2603</v>
      </c>
      <c r="D43" s="297" t="s">
        <v>1232</v>
      </c>
      <c r="E43" s="297" t="s">
        <v>845</v>
      </c>
      <c r="F43" s="297" t="s">
        <v>14673</v>
      </c>
      <c r="G43" s="297"/>
      <c r="H43" s="297" t="s">
        <v>1829</v>
      </c>
      <c r="I43" s="297" t="s">
        <v>1830</v>
      </c>
      <c r="J43" s="299" t="str">
        <f t="shared" si="0"/>
        <v>GoldCHALCO Yunnan Copper Co. Ltd.</v>
      </c>
      <c r="K43" s="299" t="str">
        <f t="shared" si="1"/>
        <v>GoldCHALCO Yunnan Copper Co. Ltd.</v>
      </c>
    </row>
    <row r="44" spans="1:11">
      <c r="A44" s="297" t="s">
        <v>1263</v>
      </c>
      <c r="B44" s="297" t="s">
        <v>60</v>
      </c>
      <c r="C44" s="297" t="s">
        <v>60</v>
      </c>
      <c r="D44" s="297" t="s">
        <v>1240</v>
      </c>
      <c r="E44" s="297" t="s">
        <v>763</v>
      </c>
      <c r="F44" s="297" t="s">
        <v>14673</v>
      </c>
      <c r="G44" s="297"/>
      <c r="H44" s="297" t="s">
        <v>1832</v>
      </c>
      <c r="I44" s="297" t="s">
        <v>7392</v>
      </c>
      <c r="J44" s="299" t="str">
        <f t="shared" si="0"/>
        <v>GoldChimet S.p.A.</v>
      </c>
      <c r="K44" s="299" t="str">
        <f t="shared" si="1"/>
        <v>GoldChimet S.p.A.</v>
      </c>
    </row>
    <row r="45" spans="1:11">
      <c r="A45" s="297" t="s">
        <v>1263</v>
      </c>
      <c r="B45" s="297" t="s">
        <v>23</v>
      </c>
      <c r="C45" s="297" t="s">
        <v>1471</v>
      </c>
      <c r="D45" s="297" t="s">
        <v>1232</v>
      </c>
      <c r="E45" s="297" t="s">
        <v>846</v>
      </c>
      <c r="F45" s="297" t="s">
        <v>14673</v>
      </c>
      <c r="G45" s="297"/>
      <c r="H45" s="297" t="s">
        <v>1966</v>
      </c>
      <c r="I45" s="297" t="s">
        <v>1882</v>
      </c>
      <c r="J45" s="299" t="str">
        <f t="shared" si="0"/>
        <v>GoldChina Henan Zhongyuan Gold Smelter</v>
      </c>
      <c r="K45" s="299" t="str">
        <f t="shared" si="1"/>
        <v>GoldChina Henan Zhongyuan Gold Smelter</v>
      </c>
    </row>
    <row r="46" spans="1:11">
      <c r="A46" s="297" t="s">
        <v>1263</v>
      </c>
      <c r="B46" s="297" t="s">
        <v>24</v>
      </c>
      <c r="C46" s="297" t="s">
        <v>2626</v>
      </c>
      <c r="D46" s="297" t="s">
        <v>1232</v>
      </c>
      <c r="E46" s="297" t="s">
        <v>834</v>
      </c>
      <c r="F46" s="297" t="s">
        <v>14673</v>
      </c>
      <c r="G46" s="297"/>
      <c r="H46" s="297" t="s">
        <v>1931</v>
      </c>
      <c r="I46" s="297" t="s">
        <v>1914</v>
      </c>
      <c r="J46" s="299" t="str">
        <f t="shared" si="0"/>
        <v>GoldChina's Shandong Gold Mining Co., Ltd</v>
      </c>
      <c r="K46" s="299" t="str">
        <f t="shared" si="1"/>
        <v>GoldChina's Shandong Gold Mining Co., Ltd</v>
      </c>
    </row>
    <row r="47" spans="1:11">
      <c r="A47" s="297" t="s">
        <v>1263</v>
      </c>
      <c r="B47" s="297" t="s">
        <v>617</v>
      </c>
      <c r="C47" s="297" t="s">
        <v>617</v>
      </c>
      <c r="D47" s="297" t="s">
        <v>1241</v>
      </c>
      <c r="E47" s="297" t="s">
        <v>764</v>
      </c>
      <c r="F47" s="297" t="s">
        <v>14673</v>
      </c>
      <c r="G47" s="297"/>
      <c r="H47" s="297" t="s">
        <v>1833</v>
      </c>
      <c r="I47" s="297" t="s">
        <v>1803</v>
      </c>
      <c r="J47" s="299" t="str">
        <f t="shared" si="0"/>
        <v>GoldChugai Mining</v>
      </c>
      <c r="K47" s="299" t="str">
        <f t="shared" si="1"/>
        <v>GoldChugai Mining</v>
      </c>
    </row>
    <row r="48" spans="1:11">
      <c r="A48" s="297" t="s">
        <v>1263</v>
      </c>
      <c r="B48" s="297" t="s">
        <v>2605</v>
      </c>
      <c r="C48" s="297" t="s">
        <v>2605</v>
      </c>
      <c r="D48" s="297" t="s">
        <v>1244</v>
      </c>
      <c r="E48" s="297" t="s">
        <v>765</v>
      </c>
      <c r="F48" s="297" t="s">
        <v>14673</v>
      </c>
      <c r="G48" s="297"/>
      <c r="H48" s="297" t="s">
        <v>2976</v>
      </c>
      <c r="I48" s="297" t="s">
        <v>14236</v>
      </c>
      <c r="J48" s="299" t="str">
        <f t="shared" si="0"/>
        <v>GoldDaejin Indus Co., Ltd.</v>
      </c>
      <c r="K48" s="299" t="str">
        <f t="shared" si="1"/>
        <v>GoldDaejin Indus Co., Ltd.</v>
      </c>
    </row>
    <row r="49" spans="1:11">
      <c r="A49" s="297" t="s">
        <v>1263</v>
      </c>
      <c r="B49" s="297" t="s">
        <v>1835</v>
      </c>
      <c r="C49" s="297" t="s">
        <v>2605</v>
      </c>
      <c r="D49" s="297" t="s">
        <v>1244</v>
      </c>
      <c r="E49" s="297" t="s">
        <v>765</v>
      </c>
      <c r="F49" s="297" t="s">
        <v>14673</v>
      </c>
      <c r="G49" s="297"/>
      <c r="H49" s="297" t="s">
        <v>2976</v>
      </c>
      <c r="I49" s="297" t="s">
        <v>14236</v>
      </c>
      <c r="J49" s="299" t="str">
        <f t="shared" si="0"/>
        <v>GoldDaejin Industry</v>
      </c>
      <c r="K49" s="299" t="str">
        <f t="shared" si="1"/>
        <v>GoldDaejin Industry</v>
      </c>
    </row>
    <row r="50" spans="1:11">
      <c r="A50" s="297" t="s">
        <v>1263</v>
      </c>
      <c r="B50" s="297" t="s">
        <v>766</v>
      </c>
      <c r="C50" s="297" t="s">
        <v>766</v>
      </c>
      <c r="D50" s="297" t="s">
        <v>1232</v>
      </c>
      <c r="E50" s="297" t="s">
        <v>767</v>
      </c>
      <c r="F50" s="297" t="s">
        <v>14673</v>
      </c>
      <c r="G50" s="297"/>
      <c r="H50" s="297" t="s">
        <v>1836</v>
      </c>
      <c r="I50" s="297" t="s">
        <v>4686</v>
      </c>
      <c r="J50" s="299" t="str">
        <f t="shared" si="0"/>
        <v>GoldDaye Non-Ferrous Metals Mining Ltd.</v>
      </c>
      <c r="K50" s="299" t="str">
        <f t="shared" si="1"/>
        <v>GoldDaye Non-Ferrous Metals Mining Ltd.</v>
      </c>
    </row>
    <row r="51" spans="1:11">
      <c r="A51" s="297" t="s">
        <v>1263</v>
      </c>
      <c r="B51" s="297" t="s">
        <v>3250</v>
      </c>
      <c r="C51" s="297" t="s">
        <v>3158</v>
      </c>
      <c r="D51" s="297" t="s">
        <v>1234</v>
      </c>
      <c r="E51" s="297" t="s">
        <v>3159</v>
      </c>
      <c r="F51" s="297" t="s">
        <v>14673</v>
      </c>
      <c r="G51" s="297"/>
      <c r="H51" s="297" t="s">
        <v>1804</v>
      </c>
      <c r="I51" s="297" t="s">
        <v>1805</v>
      </c>
      <c r="J51" s="299" t="str">
        <f t="shared" si="0"/>
        <v>GoldDEGUSSA</v>
      </c>
      <c r="K51" s="299" t="str">
        <f t="shared" si="1"/>
        <v>GoldDEGUSSA</v>
      </c>
    </row>
    <row r="52" spans="1:11">
      <c r="A52" s="297" t="s">
        <v>1263</v>
      </c>
      <c r="B52" s="297" t="s">
        <v>3158</v>
      </c>
      <c r="C52" s="297" t="s">
        <v>3158</v>
      </c>
      <c r="D52" s="297" t="s">
        <v>1234</v>
      </c>
      <c r="E52" s="297" t="s">
        <v>3159</v>
      </c>
      <c r="F52" s="297" t="s">
        <v>14673</v>
      </c>
      <c r="G52" s="297"/>
      <c r="H52" s="297" t="s">
        <v>1804</v>
      </c>
      <c r="I52" s="297" t="s">
        <v>1805</v>
      </c>
      <c r="J52" s="299" t="str">
        <f t="shared" si="0"/>
        <v>GoldDegussa Sonne / Mond Goldhandel GmbH</v>
      </c>
      <c r="K52" s="299" t="str">
        <f t="shared" si="1"/>
        <v>GoldDegussa Sonne / Mond Goldhandel GmbH</v>
      </c>
    </row>
    <row r="53" spans="1:11">
      <c r="A53" s="297" t="s">
        <v>1263</v>
      </c>
      <c r="B53" s="297" t="s">
        <v>705</v>
      </c>
      <c r="C53" s="297" t="s">
        <v>2755</v>
      </c>
      <c r="D53" s="297" t="s">
        <v>1244</v>
      </c>
      <c r="E53" s="297" t="s">
        <v>768</v>
      </c>
      <c r="F53" s="297" t="s">
        <v>14673</v>
      </c>
      <c r="G53" s="297"/>
      <c r="H53" s="297" t="s">
        <v>1837</v>
      </c>
      <c r="I53" s="297" t="s">
        <v>14241</v>
      </c>
      <c r="J53" s="299" t="str">
        <f t="shared" si="0"/>
        <v>GoldDo Sung Corporation</v>
      </c>
      <c r="K53" s="299" t="str">
        <f t="shared" si="1"/>
        <v>GoldDo Sung Corporation</v>
      </c>
    </row>
    <row r="54" spans="1:11">
      <c r="A54" s="297" t="s">
        <v>1263</v>
      </c>
      <c r="B54" s="297" t="s">
        <v>769</v>
      </c>
      <c r="C54" s="297" t="s">
        <v>14297</v>
      </c>
      <c r="D54" s="297" t="s">
        <v>1234</v>
      </c>
      <c r="E54" s="297" t="s">
        <v>770</v>
      </c>
      <c r="F54" s="297" t="s">
        <v>14673</v>
      </c>
      <c r="G54" s="297"/>
      <c r="H54" s="297" t="s">
        <v>1804</v>
      </c>
      <c r="I54" s="297" t="s">
        <v>1805</v>
      </c>
      <c r="J54" s="299" t="str">
        <f t="shared" si="0"/>
        <v>GoldDoduco</v>
      </c>
      <c r="K54" s="299" t="str">
        <f t="shared" si="1"/>
        <v>GoldDoduco</v>
      </c>
    </row>
    <row r="55" spans="1:11">
      <c r="A55" s="297" t="s">
        <v>1263</v>
      </c>
      <c r="B55" s="297" t="s">
        <v>14297</v>
      </c>
      <c r="C55" s="297" t="s">
        <v>14297</v>
      </c>
      <c r="D55" s="297" t="s">
        <v>1234</v>
      </c>
      <c r="E55" s="297" t="s">
        <v>770</v>
      </c>
      <c r="F55" s="297" t="s">
        <v>14673</v>
      </c>
      <c r="G55" s="297"/>
      <c r="H55" s="297" t="s">
        <v>1804</v>
      </c>
      <c r="I55" s="297" t="s">
        <v>1805</v>
      </c>
      <c r="J55" s="299" t="str">
        <f t="shared" si="0"/>
        <v>GoldDODUCO Contacts and Refining GmbH</v>
      </c>
      <c r="K55" s="299" t="str">
        <f t="shared" si="1"/>
        <v>GoldDODUCO Contacts and Refining GmbH</v>
      </c>
    </row>
    <row r="56" spans="1:11">
      <c r="A56" s="297" t="s">
        <v>1263</v>
      </c>
      <c r="B56" s="297" t="s">
        <v>41</v>
      </c>
      <c r="C56" s="297" t="s">
        <v>2755</v>
      </c>
      <c r="D56" s="297" t="s">
        <v>1244</v>
      </c>
      <c r="E56" s="297" t="s">
        <v>768</v>
      </c>
      <c r="F56" s="297" t="s">
        <v>14673</v>
      </c>
      <c r="G56" s="297"/>
      <c r="H56" s="297" t="s">
        <v>1837</v>
      </c>
      <c r="I56" s="297" t="s">
        <v>14241</v>
      </c>
      <c r="J56" s="299" t="str">
        <f t="shared" si="0"/>
        <v>GoldDosung metal</v>
      </c>
      <c r="K56" s="299" t="str">
        <f t="shared" si="1"/>
        <v>GoldDosung metal</v>
      </c>
    </row>
    <row r="57" spans="1:11">
      <c r="A57" s="297" t="s">
        <v>1263</v>
      </c>
      <c r="B57" s="297" t="s">
        <v>1034</v>
      </c>
      <c r="C57" s="297" t="s">
        <v>1034</v>
      </c>
      <c r="D57" s="297" t="s">
        <v>1241</v>
      </c>
      <c r="E57" s="297" t="s">
        <v>771</v>
      </c>
      <c r="F57" s="297" t="s">
        <v>14673</v>
      </c>
      <c r="G57" s="297"/>
      <c r="H57" s="297" t="s">
        <v>1838</v>
      </c>
      <c r="I57" s="297" t="s">
        <v>1839</v>
      </c>
      <c r="J57" s="299" t="str">
        <f t="shared" si="0"/>
        <v>GoldDowa</v>
      </c>
      <c r="K57" s="299" t="str">
        <f t="shared" si="1"/>
        <v>GoldDowa</v>
      </c>
    </row>
    <row r="58" spans="1:11">
      <c r="A58" s="297" t="s">
        <v>1263</v>
      </c>
      <c r="B58" s="297" t="s">
        <v>1840</v>
      </c>
      <c r="C58" s="297" t="s">
        <v>1034</v>
      </c>
      <c r="D58" s="297" t="s">
        <v>1241</v>
      </c>
      <c r="E58" s="297" t="s">
        <v>771</v>
      </c>
      <c r="F58" s="297" t="s">
        <v>14673</v>
      </c>
      <c r="G58" s="297"/>
      <c r="H58" s="297" t="s">
        <v>1838</v>
      </c>
      <c r="I58" s="297" t="s">
        <v>1839</v>
      </c>
      <c r="J58" s="299" t="str">
        <f t="shared" si="0"/>
        <v>GoldDowa Kogyo k.k.</v>
      </c>
      <c r="K58" s="299" t="str">
        <f t="shared" si="1"/>
        <v>GoldDowa Kogyo k.k.</v>
      </c>
    </row>
    <row r="59" spans="1:11">
      <c r="A59" s="297" t="s">
        <v>1263</v>
      </c>
      <c r="B59" s="297" t="s">
        <v>1841</v>
      </c>
      <c r="C59" s="297" t="s">
        <v>1034</v>
      </c>
      <c r="D59" s="297" t="s">
        <v>1241</v>
      </c>
      <c r="E59" s="297" t="s">
        <v>771</v>
      </c>
      <c r="F59" s="297" t="s">
        <v>14673</v>
      </c>
      <c r="G59" s="297"/>
      <c r="H59" s="297" t="s">
        <v>1838</v>
      </c>
      <c r="I59" s="297" t="s">
        <v>1839</v>
      </c>
      <c r="J59" s="299" t="str">
        <f t="shared" si="0"/>
        <v>GoldDowa Metalmine Co. Ltd</v>
      </c>
      <c r="K59" s="299" t="str">
        <f t="shared" si="1"/>
        <v>GoldDowa Metalmine Co. Ltd</v>
      </c>
    </row>
    <row r="60" spans="1:11">
      <c r="A60" s="297" t="s">
        <v>1263</v>
      </c>
      <c r="B60" s="297" t="s">
        <v>1842</v>
      </c>
      <c r="C60" s="297" t="s">
        <v>1034</v>
      </c>
      <c r="D60" s="297" t="s">
        <v>1241</v>
      </c>
      <c r="E60" s="297" t="s">
        <v>771</v>
      </c>
      <c r="F60" s="297" t="s">
        <v>14673</v>
      </c>
      <c r="G60" s="297"/>
      <c r="H60" s="297" t="s">
        <v>1838</v>
      </c>
      <c r="I60" s="297" t="s">
        <v>1839</v>
      </c>
      <c r="J60" s="299" t="str">
        <f t="shared" si="0"/>
        <v>GoldDowa Metals &amp; Mining Co. Ltd</v>
      </c>
      <c r="K60" s="299" t="str">
        <f t="shared" si="1"/>
        <v>GoldDowa Metals &amp; Mining Co. Ltd</v>
      </c>
    </row>
    <row r="61" spans="1:11">
      <c r="A61" s="297" t="s">
        <v>1263</v>
      </c>
      <c r="B61" s="297" t="s">
        <v>14298</v>
      </c>
      <c r="C61" s="297" t="s">
        <v>14298</v>
      </c>
      <c r="D61" s="297" t="s">
        <v>1244</v>
      </c>
      <c r="E61" s="297" t="s">
        <v>14299</v>
      </c>
      <c r="F61" s="297" t="s">
        <v>14673</v>
      </c>
      <c r="G61" s="297"/>
      <c r="H61" s="297" t="s">
        <v>14325</v>
      </c>
      <c r="I61" s="297" t="s">
        <v>14238</v>
      </c>
      <c r="J61" s="299" t="str">
        <f t="shared" si="0"/>
        <v>GoldDS PRETECH Co., Ltd.</v>
      </c>
      <c r="K61" s="299" t="str">
        <f t="shared" si="1"/>
        <v>GoldDS PRETECH Co., Ltd.</v>
      </c>
    </row>
    <row r="62" spans="1:11">
      <c r="A62" s="297" t="s">
        <v>1263</v>
      </c>
      <c r="B62" s="297" t="s">
        <v>2755</v>
      </c>
      <c r="C62" s="297" t="s">
        <v>2755</v>
      </c>
      <c r="D62" s="297" t="s">
        <v>1244</v>
      </c>
      <c r="E62" s="297" t="s">
        <v>768</v>
      </c>
      <c r="F62" s="297" t="s">
        <v>14673</v>
      </c>
      <c r="G62" s="297"/>
      <c r="H62" s="297" t="s">
        <v>1837</v>
      </c>
      <c r="I62" s="297" t="s">
        <v>14241</v>
      </c>
      <c r="J62" s="299" t="str">
        <f t="shared" si="0"/>
        <v>GoldDSC (Do Sung Corporation)</v>
      </c>
      <c r="K62" s="299" t="str">
        <f t="shared" si="1"/>
        <v>GoldDSC (Do Sung Corporation)</v>
      </c>
    </row>
    <row r="63" spans="1:11">
      <c r="A63" s="297" t="s">
        <v>1263</v>
      </c>
      <c r="B63" s="297" t="s">
        <v>465</v>
      </c>
      <c r="C63" s="297" t="s">
        <v>465</v>
      </c>
      <c r="D63" s="297" t="s">
        <v>1241</v>
      </c>
      <c r="E63" s="297" t="s">
        <v>466</v>
      </c>
      <c r="F63" s="297" t="s">
        <v>14673</v>
      </c>
      <c r="G63" s="297"/>
      <c r="H63" s="297" t="s">
        <v>1843</v>
      </c>
      <c r="I63" s="297" t="s">
        <v>1844</v>
      </c>
      <c r="J63" s="299" t="str">
        <f t="shared" si="0"/>
        <v>GoldEco-System Recycling Co., Ltd.</v>
      </c>
      <c r="K63" s="299" t="str">
        <f t="shared" si="1"/>
        <v>GoldEco-System Recycling Co., Ltd.</v>
      </c>
    </row>
    <row r="64" spans="1:11">
      <c r="A64" s="297" t="s">
        <v>1263</v>
      </c>
      <c r="B64" s="297" t="s">
        <v>14009</v>
      </c>
      <c r="C64" s="297" t="s">
        <v>14009</v>
      </c>
      <c r="D64" s="297" t="s">
        <v>3154</v>
      </c>
      <c r="E64" s="297" t="s">
        <v>814</v>
      </c>
      <c r="F64" s="297" t="s">
        <v>14673</v>
      </c>
      <c r="G64" s="297"/>
      <c r="H64" s="297" t="s">
        <v>1907</v>
      </c>
      <c r="I64" s="297" t="s">
        <v>1908</v>
      </c>
      <c r="J64" s="299" t="str">
        <f t="shared" si="0"/>
        <v>GoldElemetal Refining, LLC</v>
      </c>
      <c r="K64" s="299" t="str">
        <f t="shared" si="1"/>
        <v>GoldElemetal Refining, LLC</v>
      </c>
    </row>
    <row r="65" spans="1:11">
      <c r="A65" s="297" t="s">
        <v>1263</v>
      </c>
      <c r="B65" s="297" t="s">
        <v>1991</v>
      </c>
      <c r="C65" s="297" t="s">
        <v>1991</v>
      </c>
      <c r="D65" s="297" t="s">
        <v>1224</v>
      </c>
      <c r="E65" s="297" t="s">
        <v>1992</v>
      </c>
      <c r="F65" s="297" t="s">
        <v>14673</v>
      </c>
      <c r="G65" s="297"/>
      <c r="H65" s="297" t="s">
        <v>1990</v>
      </c>
      <c r="I65" s="297" t="s">
        <v>3340</v>
      </c>
      <c r="J65" s="299" t="str">
        <f t="shared" si="0"/>
        <v>GoldEmirates Gold DMCC</v>
      </c>
      <c r="K65" s="299" t="str">
        <f t="shared" si="1"/>
        <v>GoldEmirates Gold DMCC</v>
      </c>
    </row>
    <row r="66" spans="1:11">
      <c r="A66" s="297" t="s">
        <v>1263</v>
      </c>
      <c r="B66" s="297" t="s">
        <v>3251</v>
      </c>
      <c r="C66" s="297" t="s">
        <v>1039</v>
      </c>
      <c r="D66" s="297" t="s">
        <v>1011</v>
      </c>
      <c r="E66" s="297" t="s">
        <v>810</v>
      </c>
      <c r="F66" s="297" t="s">
        <v>14673</v>
      </c>
      <c r="G66" s="297"/>
      <c r="H66" s="297" t="s">
        <v>1902</v>
      </c>
      <c r="I66" s="297" t="s">
        <v>11041</v>
      </c>
      <c r="J66" s="299" t="str">
        <f t="shared" si="0"/>
        <v>GoldFederal State Unitary Enterprise Moscow Special Processing Plant (FSUE MZSS)</v>
      </c>
      <c r="K66" s="299" t="str">
        <f t="shared" si="1"/>
        <v>GoldFederal State Unitary Enterprise Moscow Special Processing Plant (FSUE MZSS)</v>
      </c>
    </row>
    <row r="67" spans="1:11">
      <c r="A67" s="297" t="s">
        <v>1263</v>
      </c>
      <c r="B67" s="297" t="s">
        <v>1542</v>
      </c>
      <c r="C67" s="297" t="s">
        <v>1542</v>
      </c>
      <c r="D67" s="297" t="s">
        <v>1023</v>
      </c>
      <c r="E67" s="297" t="s">
        <v>1543</v>
      </c>
      <c r="F67" s="297" t="s">
        <v>14673</v>
      </c>
      <c r="G67" s="297"/>
      <c r="H67" s="297" t="s">
        <v>1984</v>
      </c>
      <c r="I67" s="297" t="s">
        <v>1985</v>
      </c>
      <c r="J67" s="299" t="str">
        <f t="shared" si="0"/>
        <v>GoldFidelity Printers and Refiners Ltd.</v>
      </c>
      <c r="K67" s="299" t="str">
        <f t="shared" si="1"/>
        <v>GoldFidelity Printers and Refiners Ltd.</v>
      </c>
    </row>
    <row r="68" spans="1:11">
      <c r="A68" s="297" t="s">
        <v>1263</v>
      </c>
      <c r="B68" s="297" t="s">
        <v>1035</v>
      </c>
      <c r="C68" s="297" t="s">
        <v>2684</v>
      </c>
      <c r="D68" s="297" t="s">
        <v>1011</v>
      </c>
      <c r="E68" s="297" t="s">
        <v>772</v>
      </c>
      <c r="F68" s="297" t="s">
        <v>14673</v>
      </c>
      <c r="G68" s="297"/>
      <c r="H68" s="297" t="s">
        <v>1845</v>
      </c>
      <c r="I68" s="297" t="s">
        <v>11154</v>
      </c>
      <c r="J68" s="299" t="str">
        <f t="shared" si="0"/>
        <v>GoldFSE Novosibirsk Refinery</v>
      </c>
      <c r="K68" s="299" t="str">
        <f t="shared" si="1"/>
        <v>GoldFSE Novosibirsk Refinery</v>
      </c>
    </row>
    <row r="69" spans="1:11">
      <c r="A69" s="297" t="s">
        <v>1263</v>
      </c>
      <c r="B69" s="297" t="s">
        <v>25</v>
      </c>
      <c r="C69" s="297" t="s">
        <v>3252</v>
      </c>
      <c r="D69" s="297" t="s">
        <v>1232</v>
      </c>
      <c r="E69" s="297" t="s">
        <v>847</v>
      </c>
      <c r="F69" s="297" t="s">
        <v>14673</v>
      </c>
      <c r="G69" s="297"/>
      <c r="H69" s="297" t="s">
        <v>1971</v>
      </c>
      <c r="I69" s="297" t="s">
        <v>1972</v>
      </c>
      <c r="J69" s="299" t="str">
        <f t="shared" si="0"/>
        <v>GoldFujian Zijin mining stock company gold smelter</v>
      </c>
      <c r="K69" s="299" t="str">
        <f t="shared" si="1"/>
        <v>GoldFujian Zijin mining stock company gold smelter</v>
      </c>
    </row>
    <row r="70" spans="1:11">
      <c r="A70" s="297" t="s">
        <v>1263</v>
      </c>
      <c r="B70" s="297" t="s">
        <v>3253</v>
      </c>
      <c r="C70" s="297" t="s">
        <v>3253</v>
      </c>
      <c r="D70" s="297" t="s">
        <v>1239</v>
      </c>
      <c r="E70" s="297" t="s">
        <v>2978</v>
      </c>
      <c r="F70" s="297" t="s">
        <v>14673</v>
      </c>
      <c r="G70" s="297"/>
      <c r="H70" s="297" t="s">
        <v>2979</v>
      </c>
      <c r="I70" s="297" t="s">
        <v>2980</v>
      </c>
      <c r="J70" s="299" t="str">
        <f t="shared" ref="J70:J133" si="2">A70&amp;B70</f>
        <v>GoldGCC Gujrat Gold Centre Pvt. Ltd.</v>
      </c>
      <c r="K70" s="299" t="str">
        <f t="shared" ref="K70:K133" si="3">A70&amp;B70</f>
        <v>GoldGCC Gujrat Gold Centre Pvt. Ltd.</v>
      </c>
    </row>
    <row r="71" spans="1:11">
      <c r="A71" s="297" t="s">
        <v>1263</v>
      </c>
      <c r="B71" s="297" t="s">
        <v>1977</v>
      </c>
      <c r="C71" s="297" t="s">
        <v>1977</v>
      </c>
      <c r="D71" s="297" t="s">
        <v>3154</v>
      </c>
      <c r="E71" s="297" t="s">
        <v>1978</v>
      </c>
      <c r="F71" s="297" t="s">
        <v>14673</v>
      </c>
      <c r="G71" s="297"/>
      <c r="H71" s="297" t="s">
        <v>1800</v>
      </c>
      <c r="I71" s="297" t="s">
        <v>1801</v>
      </c>
      <c r="J71" s="299" t="str">
        <f t="shared" si="2"/>
        <v>GoldGeib Refining Corporation</v>
      </c>
      <c r="K71" s="299" t="str">
        <f t="shared" si="3"/>
        <v>GoldGeib Refining Corporation</v>
      </c>
    </row>
    <row r="72" spans="1:11">
      <c r="A72" s="297" t="s">
        <v>1263</v>
      </c>
      <c r="B72" s="297" t="s">
        <v>26</v>
      </c>
      <c r="C72" s="297" t="s">
        <v>2626</v>
      </c>
      <c r="D72" s="297" t="s">
        <v>1232</v>
      </c>
      <c r="E72" s="297" t="s">
        <v>834</v>
      </c>
      <c r="F72" s="297" t="s">
        <v>14673</v>
      </c>
      <c r="G72" s="297"/>
      <c r="H72" s="297" t="s">
        <v>1931</v>
      </c>
      <c r="I72" s="297" t="s">
        <v>1914</v>
      </c>
      <c r="J72" s="299" t="str">
        <f t="shared" si="2"/>
        <v>GoldGold Mining in Shandong (Laizhou) Limited Company</v>
      </c>
      <c r="K72" s="299" t="str">
        <f t="shared" si="3"/>
        <v>GoldGold Mining in Shandong (Laizhou) Limited Company</v>
      </c>
    </row>
    <row r="73" spans="1:11">
      <c r="A73" s="297" t="s">
        <v>1263</v>
      </c>
      <c r="B73" s="297" t="s">
        <v>3252</v>
      </c>
      <c r="C73" s="297" t="s">
        <v>3252</v>
      </c>
      <c r="D73" s="297" t="s">
        <v>1232</v>
      </c>
      <c r="E73" s="297" t="s">
        <v>847</v>
      </c>
      <c r="F73" s="297" t="s">
        <v>14673</v>
      </c>
      <c r="G73" s="297"/>
      <c r="H73" s="297" t="s">
        <v>1971</v>
      </c>
      <c r="I73" s="297" t="s">
        <v>1972</v>
      </c>
      <c r="J73" s="299" t="str">
        <f t="shared" si="2"/>
        <v>GoldGold Refinery of Zijin Mining Group Co., Ltd.</v>
      </c>
      <c r="K73" s="299" t="str">
        <f t="shared" si="3"/>
        <v>GoldGold Refinery of Zijin Mining Group Co., Ltd.</v>
      </c>
    </row>
    <row r="74" spans="1:11">
      <c r="A74" s="297" t="s">
        <v>1263</v>
      </c>
      <c r="B74" s="297" t="s">
        <v>1945</v>
      </c>
      <c r="C74" s="297" t="s">
        <v>2709</v>
      </c>
      <c r="D74" s="297" t="s">
        <v>1232</v>
      </c>
      <c r="E74" s="297" t="s">
        <v>833</v>
      </c>
      <c r="F74" s="297" t="s">
        <v>14673</v>
      </c>
      <c r="G74" s="297"/>
      <c r="H74" s="297" t="s">
        <v>1935</v>
      </c>
      <c r="I74" s="297" t="s">
        <v>1936</v>
      </c>
      <c r="J74" s="299" t="str">
        <f t="shared" si="2"/>
        <v>GoldGreat Wall Precious Metals Co,. LTD.</v>
      </c>
      <c r="K74" s="299" t="str">
        <f t="shared" si="3"/>
        <v>GoldGreat Wall Precious Metals Co,. LTD.</v>
      </c>
    </row>
    <row r="75" spans="1:11">
      <c r="A75" s="297" t="s">
        <v>1263</v>
      </c>
      <c r="B75" s="297" t="s">
        <v>2709</v>
      </c>
      <c r="C75" s="297" t="s">
        <v>2709</v>
      </c>
      <c r="D75" s="297" t="s">
        <v>1232</v>
      </c>
      <c r="E75" s="297" t="s">
        <v>833</v>
      </c>
      <c r="F75" s="297" t="s">
        <v>14673</v>
      </c>
      <c r="G75" s="297"/>
      <c r="H75" s="297" t="s">
        <v>1935</v>
      </c>
      <c r="I75" s="297" t="s">
        <v>1936</v>
      </c>
      <c r="J75" s="299" t="str">
        <f t="shared" si="2"/>
        <v>GoldGreat Wall Precious Metals Co., Ltd. of CBPM</v>
      </c>
      <c r="K75" s="299" t="str">
        <f t="shared" si="3"/>
        <v>GoldGreat Wall Precious Metals Co., Ltd. of CBPM</v>
      </c>
    </row>
    <row r="76" spans="1:11">
      <c r="A76" s="297" t="s">
        <v>1263</v>
      </c>
      <c r="B76" s="297" t="s">
        <v>1976</v>
      </c>
      <c r="C76" s="297" t="s">
        <v>774</v>
      </c>
      <c r="D76" s="297" t="s">
        <v>1232</v>
      </c>
      <c r="E76" s="297" t="s">
        <v>775</v>
      </c>
      <c r="F76" s="297" t="s">
        <v>14673</v>
      </c>
      <c r="G76" s="297"/>
      <c r="H76" s="297" t="s">
        <v>1974</v>
      </c>
      <c r="I76" s="297" t="s">
        <v>1975</v>
      </c>
      <c r="J76" s="299" t="str">
        <f t="shared" si="2"/>
        <v>GoldGuangdong Gaoyao Co</v>
      </c>
      <c r="K76" s="299" t="str">
        <f t="shared" si="3"/>
        <v>GoldGuangdong Gaoyao Co</v>
      </c>
    </row>
    <row r="77" spans="1:11">
      <c r="A77" s="297" t="s">
        <v>1263</v>
      </c>
      <c r="B77" s="297" t="s">
        <v>774</v>
      </c>
      <c r="C77" s="297" t="s">
        <v>774</v>
      </c>
      <c r="D77" s="297" t="s">
        <v>1232</v>
      </c>
      <c r="E77" s="297" t="s">
        <v>775</v>
      </c>
      <c r="F77" s="297" t="s">
        <v>14673</v>
      </c>
      <c r="G77" s="297"/>
      <c r="H77" s="297" t="s">
        <v>1974</v>
      </c>
      <c r="I77" s="297" t="s">
        <v>1975</v>
      </c>
      <c r="J77" s="299" t="str">
        <f t="shared" si="2"/>
        <v>GoldGuangdong Jinding Gold Limited</v>
      </c>
      <c r="K77" s="299" t="str">
        <f t="shared" si="3"/>
        <v>GoldGuangdong Jinding Gold Limited</v>
      </c>
    </row>
    <row r="78" spans="1:11">
      <c r="A78" s="297" t="s">
        <v>1263</v>
      </c>
      <c r="B78" s="297" t="s">
        <v>2977</v>
      </c>
      <c r="C78" s="297" t="s">
        <v>3253</v>
      </c>
      <c r="D78" s="297" t="s">
        <v>1239</v>
      </c>
      <c r="E78" s="297" t="s">
        <v>2978</v>
      </c>
      <c r="F78" s="297" t="s">
        <v>14673</v>
      </c>
      <c r="G78" s="297"/>
      <c r="H78" s="297" t="s">
        <v>2979</v>
      </c>
      <c r="I78" s="297" t="s">
        <v>2980</v>
      </c>
      <c r="J78" s="299" t="str">
        <f t="shared" si="2"/>
        <v>GoldGujarat Gold Centre</v>
      </c>
      <c r="K78" s="299" t="str">
        <f t="shared" si="3"/>
        <v>GoldGujarat Gold Centre</v>
      </c>
    </row>
    <row r="79" spans="1:11">
      <c r="A79" s="297" t="s">
        <v>1263</v>
      </c>
      <c r="B79" s="297" t="s">
        <v>1848</v>
      </c>
      <c r="C79" s="297" t="s">
        <v>1848</v>
      </c>
      <c r="D79" s="297" t="s">
        <v>1232</v>
      </c>
      <c r="E79" s="297" t="s">
        <v>1849</v>
      </c>
      <c r="F79" s="297" t="s">
        <v>14673</v>
      </c>
      <c r="G79" s="297"/>
      <c r="H79" s="297" t="s">
        <v>1850</v>
      </c>
      <c r="I79" s="297" t="s">
        <v>1914</v>
      </c>
      <c r="J79" s="299" t="str">
        <f t="shared" si="2"/>
        <v>GoldGuoda Safina High-Tech Environmental Refinery Co., Ltd.</v>
      </c>
      <c r="K79" s="299" t="str">
        <f t="shared" si="3"/>
        <v>GoldGuoda Safina High-Tech Environmental Refinery Co., Ltd.</v>
      </c>
    </row>
    <row r="80" spans="1:11">
      <c r="A80" s="297" t="s">
        <v>1263</v>
      </c>
      <c r="B80" s="297" t="s">
        <v>462</v>
      </c>
      <c r="C80" s="297" t="s">
        <v>462</v>
      </c>
      <c r="D80" s="297" t="s">
        <v>1232</v>
      </c>
      <c r="E80" s="297" t="s">
        <v>463</v>
      </c>
      <c r="F80" s="297" t="s">
        <v>14673</v>
      </c>
      <c r="G80" s="297"/>
      <c r="H80" s="297" t="s">
        <v>1853</v>
      </c>
      <c r="I80" s="297" t="s">
        <v>1854</v>
      </c>
      <c r="J80" s="299" t="str">
        <f t="shared" si="2"/>
        <v>GoldHangzhou Fuchunjiang Smelting Co., Ltd.</v>
      </c>
      <c r="K80" s="299" t="str">
        <f t="shared" si="3"/>
        <v>GoldHangzhou Fuchunjiang Smelting Co., Ltd.</v>
      </c>
    </row>
    <row r="81" spans="1:11">
      <c r="A81" s="297" t="s">
        <v>1263</v>
      </c>
      <c r="B81" s="297" t="s">
        <v>3254</v>
      </c>
      <c r="C81" s="297" t="s">
        <v>3254</v>
      </c>
      <c r="D81" s="297" t="s">
        <v>1244</v>
      </c>
      <c r="E81" s="297" t="s">
        <v>3255</v>
      </c>
      <c r="F81" s="297" t="s">
        <v>14673</v>
      </c>
      <c r="G81" s="297"/>
      <c r="H81" s="297" t="s">
        <v>3256</v>
      </c>
      <c r="I81" s="297" t="s">
        <v>14236</v>
      </c>
      <c r="J81" s="299" t="str">
        <f t="shared" si="2"/>
        <v>GoldHeeSung Metal Ltd.</v>
      </c>
      <c r="K81" s="299" t="str">
        <f t="shared" si="3"/>
        <v>GoldHeeSung Metal Ltd.</v>
      </c>
    </row>
    <row r="82" spans="1:11">
      <c r="A82" s="297" t="s">
        <v>1263</v>
      </c>
      <c r="B82" s="297" t="s">
        <v>1168</v>
      </c>
      <c r="C82" s="297" t="s">
        <v>1168</v>
      </c>
      <c r="D82" s="297" t="s">
        <v>1234</v>
      </c>
      <c r="E82" s="297" t="s">
        <v>776</v>
      </c>
      <c r="F82" s="297" t="s">
        <v>14673</v>
      </c>
      <c r="G82" s="297"/>
      <c r="H82" s="297" t="s">
        <v>1804</v>
      </c>
      <c r="I82" s="297" t="s">
        <v>1805</v>
      </c>
      <c r="J82" s="299" t="str">
        <f t="shared" si="2"/>
        <v>GoldHeimerle + Meule GmbH</v>
      </c>
      <c r="K82" s="299" t="str">
        <f t="shared" si="3"/>
        <v>GoldHeimerle + Meule GmbH</v>
      </c>
    </row>
    <row r="83" spans="1:11">
      <c r="A83" s="297" t="s">
        <v>1263</v>
      </c>
      <c r="B83" s="297" t="s">
        <v>1967</v>
      </c>
      <c r="C83" s="297" t="s">
        <v>1471</v>
      </c>
      <c r="D83" s="297" t="s">
        <v>1232</v>
      </c>
      <c r="E83" s="297" t="s">
        <v>846</v>
      </c>
      <c r="F83" s="297" t="s">
        <v>14673</v>
      </c>
      <c r="G83" s="297"/>
      <c r="H83" s="297" t="s">
        <v>1966</v>
      </c>
      <c r="I83" s="297" t="s">
        <v>1882</v>
      </c>
      <c r="J83" s="299" t="str">
        <f t="shared" si="2"/>
        <v>GoldHenan Zhongyuan Gold Refinery Co., Ltd.</v>
      </c>
      <c r="K83" s="299" t="str">
        <f t="shared" si="3"/>
        <v>GoldHenan Zhongyuan Gold Refinery Co., Ltd.</v>
      </c>
    </row>
    <row r="84" spans="1:11">
      <c r="A84" s="297" t="s">
        <v>1263</v>
      </c>
      <c r="B84" s="297" t="s">
        <v>1970</v>
      </c>
      <c r="C84" s="297" t="s">
        <v>1471</v>
      </c>
      <c r="D84" s="297" t="s">
        <v>1232</v>
      </c>
      <c r="E84" s="297" t="s">
        <v>846</v>
      </c>
      <c r="F84" s="297" t="s">
        <v>14673</v>
      </c>
      <c r="G84" s="297"/>
      <c r="H84" s="297" t="s">
        <v>1966</v>
      </c>
      <c r="I84" s="297" t="s">
        <v>1882</v>
      </c>
      <c r="J84" s="299" t="str">
        <f t="shared" si="2"/>
        <v>GoldHenan Zhongyuan Gold Smelter of Zhongjin Gold Co. Ltd.</v>
      </c>
      <c r="K84" s="299" t="str">
        <f t="shared" si="3"/>
        <v>GoldHenan Zhongyuan Gold Smelter of Zhongjin Gold Co. Ltd.</v>
      </c>
    </row>
    <row r="85" spans="1:11">
      <c r="A85" s="297" t="s">
        <v>1263</v>
      </c>
      <c r="B85" s="297" t="s">
        <v>27</v>
      </c>
      <c r="C85" s="297" t="s">
        <v>1471</v>
      </c>
      <c r="D85" s="297" t="s">
        <v>1232</v>
      </c>
      <c r="E85" s="297" t="s">
        <v>846</v>
      </c>
      <c r="F85" s="297" t="s">
        <v>14673</v>
      </c>
      <c r="G85" s="297"/>
      <c r="H85" s="297" t="s">
        <v>1966</v>
      </c>
      <c r="I85" s="297" t="s">
        <v>1882</v>
      </c>
      <c r="J85" s="299" t="str">
        <f t="shared" si="2"/>
        <v>GoldHenan Zhongyuan Gold Smelter of Zhongjin Gold Corporation Limited</v>
      </c>
      <c r="K85" s="299" t="str">
        <f t="shared" si="3"/>
        <v>GoldHenan Zhongyuan Gold Smelter of Zhongjin Gold Corporation Limited</v>
      </c>
    </row>
    <row r="86" spans="1:11">
      <c r="A86" s="297" t="s">
        <v>1263</v>
      </c>
      <c r="B86" s="297" t="s">
        <v>61</v>
      </c>
      <c r="C86" s="297" t="s">
        <v>3257</v>
      </c>
      <c r="D86" s="297" t="s">
        <v>1232</v>
      </c>
      <c r="E86" s="297" t="s">
        <v>777</v>
      </c>
      <c r="F86" s="297" t="s">
        <v>14673</v>
      </c>
      <c r="G86" s="297"/>
      <c r="H86" s="297" t="s">
        <v>1855</v>
      </c>
      <c r="I86" s="297" t="s">
        <v>1856</v>
      </c>
      <c r="J86" s="299" t="str">
        <f t="shared" si="2"/>
        <v>GoldHeraeus Ltd. Hong Kong</v>
      </c>
      <c r="K86" s="299" t="str">
        <f t="shared" si="3"/>
        <v>GoldHeraeus Ltd. Hong Kong</v>
      </c>
    </row>
    <row r="87" spans="1:11">
      <c r="A87" s="297" t="s">
        <v>1263</v>
      </c>
      <c r="B87" s="297" t="s">
        <v>3257</v>
      </c>
      <c r="C87" s="297" t="s">
        <v>3257</v>
      </c>
      <c r="D87" s="297" t="s">
        <v>1232</v>
      </c>
      <c r="E87" s="297" t="s">
        <v>777</v>
      </c>
      <c r="F87" s="297" t="s">
        <v>14673</v>
      </c>
      <c r="G87" s="297"/>
      <c r="H87" s="297" t="s">
        <v>1855</v>
      </c>
      <c r="I87" s="297" t="s">
        <v>1856</v>
      </c>
      <c r="J87" s="299" t="str">
        <f t="shared" si="2"/>
        <v>GoldHeraeus Metals Hong Kong Ltd.</v>
      </c>
      <c r="K87" s="299" t="str">
        <f t="shared" si="3"/>
        <v>GoldHeraeus Metals Hong Kong Ltd.</v>
      </c>
    </row>
    <row r="88" spans="1:11">
      <c r="A88" s="297" t="s">
        <v>1263</v>
      </c>
      <c r="B88" s="297" t="s">
        <v>1368</v>
      </c>
      <c r="C88" s="297" t="s">
        <v>1368</v>
      </c>
      <c r="D88" s="297" t="s">
        <v>1234</v>
      </c>
      <c r="E88" s="297" t="s">
        <v>778</v>
      </c>
      <c r="F88" s="297" t="s">
        <v>14673</v>
      </c>
      <c r="G88" s="297"/>
      <c r="H88" s="297" t="s">
        <v>1857</v>
      </c>
      <c r="I88" s="297" t="s">
        <v>5093</v>
      </c>
      <c r="J88" s="299" t="str">
        <f t="shared" si="2"/>
        <v>GoldHeraeus Precious Metals GmbH &amp; Co. KG</v>
      </c>
      <c r="K88" s="299" t="str">
        <f t="shared" si="3"/>
        <v>GoldHeraeus Precious Metals GmbH &amp; Co. KG</v>
      </c>
    </row>
    <row r="89" spans="1:11">
      <c r="A89" s="297" t="s">
        <v>1263</v>
      </c>
      <c r="B89" s="297" t="s">
        <v>2704</v>
      </c>
      <c r="C89" s="297" t="s">
        <v>2704</v>
      </c>
      <c r="D89" s="297" t="s">
        <v>1232</v>
      </c>
      <c r="E89" s="297" t="s">
        <v>779</v>
      </c>
      <c r="F89" s="297" t="s">
        <v>14673</v>
      </c>
      <c r="G89" s="297"/>
      <c r="H89" s="297" t="s">
        <v>2594</v>
      </c>
      <c r="I89" s="297" t="s">
        <v>1851</v>
      </c>
      <c r="J89" s="299" t="str">
        <f t="shared" si="2"/>
        <v>GoldHunan Chenzhou Mining Co., Ltd.</v>
      </c>
      <c r="K89" s="299" t="str">
        <f t="shared" si="3"/>
        <v>GoldHunan Chenzhou Mining Co., Ltd.</v>
      </c>
    </row>
    <row r="90" spans="1:11">
      <c r="A90" s="297" t="s">
        <v>1263</v>
      </c>
      <c r="B90" s="297" t="s">
        <v>1526</v>
      </c>
      <c r="C90" s="297" t="s">
        <v>2704</v>
      </c>
      <c r="D90" s="297" t="s">
        <v>1232</v>
      </c>
      <c r="E90" s="297" t="s">
        <v>779</v>
      </c>
      <c r="F90" s="297" t="s">
        <v>14673</v>
      </c>
      <c r="G90" s="297"/>
      <c r="H90" s="297" t="s">
        <v>2594</v>
      </c>
      <c r="I90" s="297" t="s">
        <v>1851</v>
      </c>
      <c r="J90" s="299" t="str">
        <f t="shared" si="2"/>
        <v>GoldHunan Chenzhou Mining Group Co., Ltd.</v>
      </c>
      <c r="K90" s="299" t="str">
        <f t="shared" si="3"/>
        <v>GoldHunan Chenzhou Mining Group Co., Ltd.</v>
      </c>
    </row>
    <row r="91" spans="1:11">
      <c r="A91" s="297" t="s">
        <v>1263</v>
      </c>
      <c r="B91" s="297" t="s">
        <v>1859</v>
      </c>
      <c r="C91" s="297" t="s">
        <v>2704</v>
      </c>
      <c r="D91" s="297" t="s">
        <v>1232</v>
      </c>
      <c r="E91" s="297" t="s">
        <v>779</v>
      </c>
      <c r="F91" s="297" t="s">
        <v>14673</v>
      </c>
      <c r="G91" s="297"/>
      <c r="H91" s="297" t="s">
        <v>2594</v>
      </c>
      <c r="I91" s="297" t="s">
        <v>1851</v>
      </c>
      <c r="J91" s="299" t="str">
        <f t="shared" si="2"/>
        <v>GoldHunan Chenzhou Mining Industry Co. Ltd.</v>
      </c>
      <c r="K91" s="299" t="str">
        <f t="shared" si="3"/>
        <v>GoldHunan Chenzhou Mining Industry Co. Ltd.</v>
      </c>
    </row>
    <row r="92" spans="1:11">
      <c r="A92" s="297" t="s">
        <v>1263</v>
      </c>
      <c r="B92" s="297" t="s">
        <v>14603</v>
      </c>
      <c r="C92" s="297" t="s">
        <v>14603</v>
      </c>
      <c r="D92" s="297" t="s">
        <v>1232</v>
      </c>
      <c r="E92" s="297" t="s">
        <v>14604</v>
      </c>
      <c r="F92" s="297" t="s">
        <v>14673</v>
      </c>
      <c r="G92" s="297"/>
      <c r="H92" s="297" t="s">
        <v>2075</v>
      </c>
      <c r="I92" s="297" t="s">
        <v>1851</v>
      </c>
      <c r="J92" s="299" t="str">
        <f t="shared" si="2"/>
        <v>GoldHunan Guiyang yinxing Nonferrous Smelting Co., Ltd.</v>
      </c>
      <c r="K92" s="299" t="str">
        <f t="shared" si="3"/>
        <v>GoldHunan Guiyang yinxing Nonferrous Smelting Co., Ltd.</v>
      </c>
    </row>
    <row r="93" spans="1:11">
      <c r="A93" s="297" t="s">
        <v>1263</v>
      </c>
      <c r="B93" s="297" t="s">
        <v>14605</v>
      </c>
      <c r="C93" s="297" t="s">
        <v>14603</v>
      </c>
      <c r="D93" s="297" t="s">
        <v>1232</v>
      </c>
      <c r="E93" s="297" t="s">
        <v>14604</v>
      </c>
      <c r="F93" s="297" t="s">
        <v>14673</v>
      </c>
      <c r="G93" s="297"/>
      <c r="H93" s="297" t="s">
        <v>2075</v>
      </c>
      <c r="I93" s="297" t="s">
        <v>1851</v>
      </c>
      <c r="J93" s="299" t="str">
        <f t="shared" si="2"/>
        <v>GoldHunan Yu Teng Non-Ferrous Metals Co., Ltd.</v>
      </c>
      <c r="K93" s="299" t="str">
        <f t="shared" si="3"/>
        <v>GoldHunan Yu Teng Non-Ferrous Metals Co., Ltd.</v>
      </c>
    </row>
    <row r="94" spans="1:11">
      <c r="A94" s="297" t="s">
        <v>1263</v>
      </c>
      <c r="B94" s="297" t="s">
        <v>3258</v>
      </c>
      <c r="C94" s="297" t="s">
        <v>3258</v>
      </c>
      <c r="D94" s="297" t="s">
        <v>1244</v>
      </c>
      <c r="E94" s="297" t="s">
        <v>780</v>
      </c>
      <c r="F94" s="297" t="s">
        <v>14673</v>
      </c>
      <c r="G94" s="297"/>
      <c r="H94" s="297" t="s">
        <v>1860</v>
      </c>
      <c r="I94" s="297" t="s">
        <v>14241</v>
      </c>
      <c r="J94" s="299" t="str">
        <f t="shared" si="2"/>
        <v>GoldHwaSeong CJ CO., LTD.</v>
      </c>
      <c r="K94" s="299" t="str">
        <f t="shared" si="3"/>
        <v>GoldHwaSeong CJ CO., LTD.</v>
      </c>
    </row>
    <row r="95" spans="1:11">
      <c r="A95" s="297" t="s">
        <v>1263</v>
      </c>
      <c r="B95" s="297" t="s">
        <v>2981</v>
      </c>
      <c r="C95" s="297" t="s">
        <v>2981</v>
      </c>
      <c r="D95" s="297" t="s">
        <v>1232</v>
      </c>
      <c r="E95" s="297" t="s">
        <v>781</v>
      </c>
      <c r="F95" s="297" t="s">
        <v>14673</v>
      </c>
      <c r="G95" s="297"/>
      <c r="H95" s="297" t="s">
        <v>1861</v>
      </c>
      <c r="I95" s="297" t="s">
        <v>4669</v>
      </c>
      <c r="J95" s="299" t="str">
        <f t="shared" si="2"/>
        <v>GoldInner Mongolia Qiankun Gold and Silver Refinery Share Co., Ltd.</v>
      </c>
      <c r="K95" s="299" t="str">
        <f t="shared" si="3"/>
        <v>GoldInner Mongolia Qiankun Gold and Silver Refinery Share Co., Ltd.</v>
      </c>
    </row>
    <row r="96" spans="1:11">
      <c r="A96" s="297" t="s">
        <v>1263</v>
      </c>
      <c r="B96" s="297" t="s">
        <v>1369</v>
      </c>
      <c r="C96" s="297" t="s">
        <v>1369</v>
      </c>
      <c r="D96" s="297" t="s">
        <v>1241</v>
      </c>
      <c r="E96" s="297" t="s">
        <v>782</v>
      </c>
      <c r="F96" s="297" t="s">
        <v>14673</v>
      </c>
      <c r="G96" s="297"/>
      <c r="H96" s="297" t="s">
        <v>1862</v>
      </c>
      <c r="I96" s="297" t="s">
        <v>1844</v>
      </c>
      <c r="J96" s="299" t="str">
        <f t="shared" si="2"/>
        <v>GoldIshifuku Metal Industry Co., Ltd.</v>
      </c>
      <c r="K96" s="299" t="str">
        <f t="shared" si="3"/>
        <v>GoldIshifuku Metal Industry Co., Ltd.</v>
      </c>
    </row>
    <row r="97" spans="1:11">
      <c r="A97" s="297" t="s">
        <v>1263</v>
      </c>
      <c r="B97" s="297" t="s">
        <v>1376</v>
      </c>
      <c r="C97" s="297" t="s">
        <v>1376</v>
      </c>
      <c r="D97" s="297" t="s">
        <v>1017</v>
      </c>
      <c r="E97" s="297" t="s">
        <v>783</v>
      </c>
      <c r="F97" s="297" t="s">
        <v>14673</v>
      </c>
      <c r="G97" s="297"/>
      <c r="H97" s="297" t="s">
        <v>1863</v>
      </c>
      <c r="I97" s="297" t="s">
        <v>12420</v>
      </c>
      <c r="J97" s="299" t="str">
        <f t="shared" si="2"/>
        <v>GoldIstanbul Gold Refinery</v>
      </c>
      <c r="K97" s="299" t="str">
        <f t="shared" si="3"/>
        <v>GoldIstanbul Gold Refinery</v>
      </c>
    </row>
    <row r="98" spans="1:11">
      <c r="A98" s="297" t="s">
        <v>1263</v>
      </c>
      <c r="B98" s="297" t="s">
        <v>3259</v>
      </c>
      <c r="C98" s="297" t="s">
        <v>3259</v>
      </c>
      <c r="D98" s="297" t="s">
        <v>1240</v>
      </c>
      <c r="E98" s="297" t="s">
        <v>3260</v>
      </c>
      <c r="F98" s="297" t="s">
        <v>14673</v>
      </c>
      <c r="G98" s="297"/>
      <c r="H98" s="297" t="s">
        <v>1832</v>
      </c>
      <c r="I98" s="297" t="s">
        <v>7392</v>
      </c>
      <c r="J98" s="299" t="str">
        <f t="shared" si="2"/>
        <v>GoldItalpreziosi</v>
      </c>
      <c r="K98" s="299" t="str">
        <f t="shared" si="3"/>
        <v>GoldItalpreziosi</v>
      </c>
    </row>
    <row r="99" spans="1:11">
      <c r="A99" s="297" t="s">
        <v>1263</v>
      </c>
      <c r="B99" s="297" t="s">
        <v>1036</v>
      </c>
      <c r="C99" s="297" t="s">
        <v>1036</v>
      </c>
      <c r="D99" s="297" t="s">
        <v>1241</v>
      </c>
      <c r="E99" s="297" t="s">
        <v>784</v>
      </c>
      <c r="F99" s="297" t="s">
        <v>14673</v>
      </c>
      <c r="G99" s="297"/>
      <c r="H99" s="297" t="s">
        <v>1864</v>
      </c>
      <c r="I99" s="297" t="s">
        <v>1864</v>
      </c>
      <c r="J99" s="299" t="str">
        <f t="shared" si="2"/>
        <v>GoldJapan Mint</v>
      </c>
      <c r="K99" s="299" t="str">
        <f t="shared" si="3"/>
        <v>GoldJapan Mint</v>
      </c>
    </row>
    <row r="100" spans="1:11">
      <c r="A100" s="297" t="s">
        <v>1263</v>
      </c>
      <c r="B100" s="297" t="s">
        <v>1867</v>
      </c>
      <c r="C100" s="297" t="s">
        <v>2982</v>
      </c>
      <c r="D100" s="297" t="s">
        <v>1232</v>
      </c>
      <c r="E100" s="297" t="s">
        <v>785</v>
      </c>
      <c r="F100" s="297" t="s">
        <v>14673</v>
      </c>
      <c r="G100" s="297"/>
      <c r="H100" s="297" t="s">
        <v>1865</v>
      </c>
      <c r="I100" s="297" t="s">
        <v>1866</v>
      </c>
      <c r="J100" s="299" t="str">
        <f t="shared" si="2"/>
        <v>GoldJCC</v>
      </c>
      <c r="K100" s="299" t="str">
        <f t="shared" si="3"/>
        <v>GoldJCC</v>
      </c>
    </row>
    <row r="101" spans="1:11">
      <c r="A101" s="297" t="s">
        <v>1263</v>
      </c>
      <c r="B101" s="297" t="s">
        <v>2982</v>
      </c>
      <c r="C101" s="297" t="s">
        <v>2982</v>
      </c>
      <c r="D101" s="297" t="s">
        <v>1232</v>
      </c>
      <c r="E101" s="297" t="s">
        <v>785</v>
      </c>
      <c r="F101" s="297" t="s">
        <v>14673</v>
      </c>
      <c r="G101" s="297"/>
      <c r="H101" s="297" t="s">
        <v>1865</v>
      </c>
      <c r="I101" s="297" t="s">
        <v>1866</v>
      </c>
      <c r="J101" s="299" t="str">
        <f t="shared" si="2"/>
        <v>GoldJiangxi Copper Co., Ltd.</v>
      </c>
      <c r="K101" s="299" t="str">
        <f t="shared" si="3"/>
        <v>GoldJiangxi Copper Co., Ltd.</v>
      </c>
    </row>
    <row r="102" spans="1:11">
      <c r="A102" s="297" t="s">
        <v>1263</v>
      </c>
      <c r="B102" s="297" t="s">
        <v>1148</v>
      </c>
      <c r="C102" s="297" t="s">
        <v>2967</v>
      </c>
      <c r="D102" s="297" t="s">
        <v>1229</v>
      </c>
      <c r="E102" s="297" t="s">
        <v>787</v>
      </c>
      <c r="F102" s="297" t="s">
        <v>14673</v>
      </c>
      <c r="G102" s="297"/>
      <c r="H102" s="297" t="s">
        <v>1871</v>
      </c>
      <c r="I102" s="297" t="s">
        <v>1872</v>
      </c>
      <c r="J102" s="299" t="str">
        <f t="shared" si="2"/>
        <v>GoldJohnson Matthey Canada</v>
      </c>
      <c r="K102" s="299" t="str">
        <f t="shared" si="3"/>
        <v>GoldJohnson Matthey Canada</v>
      </c>
    </row>
    <row r="103" spans="1:11">
      <c r="A103" s="297" t="s">
        <v>1263</v>
      </c>
      <c r="B103" s="297" t="s">
        <v>2608</v>
      </c>
      <c r="C103" s="297" t="s">
        <v>2686</v>
      </c>
      <c r="D103" s="297" t="s">
        <v>3154</v>
      </c>
      <c r="E103" s="297" t="s">
        <v>786</v>
      </c>
      <c r="F103" s="297" t="s">
        <v>14673</v>
      </c>
      <c r="G103" s="297"/>
      <c r="H103" s="297" t="s">
        <v>1868</v>
      </c>
      <c r="I103" s="297" t="s">
        <v>1869</v>
      </c>
      <c r="J103" s="299" t="str">
        <f t="shared" si="2"/>
        <v>GoldJohnson Matthey Inc.</v>
      </c>
      <c r="K103" s="299" t="str">
        <f t="shared" si="3"/>
        <v>GoldJohnson Matthey Inc.</v>
      </c>
    </row>
    <row r="104" spans="1:11">
      <c r="A104" s="297" t="s">
        <v>1263</v>
      </c>
      <c r="B104" s="297" t="s">
        <v>1870</v>
      </c>
      <c r="C104" s="297" t="s">
        <v>2686</v>
      </c>
      <c r="D104" s="297" t="s">
        <v>3154</v>
      </c>
      <c r="E104" s="297" t="s">
        <v>786</v>
      </c>
      <c r="F104" s="297" t="s">
        <v>14673</v>
      </c>
      <c r="G104" s="297"/>
      <c r="H104" s="297" t="s">
        <v>1868</v>
      </c>
      <c r="I104" s="297" t="s">
        <v>1869</v>
      </c>
      <c r="J104" s="299" t="str">
        <f t="shared" si="2"/>
        <v>GoldJohnson Matthey Inc. (USA)</v>
      </c>
      <c r="K104" s="299" t="str">
        <f t="shared" si="3"/>
        <v>GoldJohnson Matthey Inc. (USA)</v>
      </c>
    </row>
    <row r="105" spans="1:11">
      <c r="A105" s="297" t="s">
        <v>1263</v>
      </c>
      <c r="B105" s="297" t="s">
        <v>2609</v>
      </c>
      <c r="C105" s="297" t="s">
        <v>2967</v>
      </c>
      <c r="D105" s="297" t="s">
        <v>1229</v>
      </c>
      <c r="E105" s="297" t="s">
        <v>787</v>
      </c>
      <c r="F105" s="297" t="s">
        <v>14673</v>
      </c>
      <c r="G105" s="297"/>
      <c r="H105" s="297" t="s">
        <v>1871</v>
      </c>
      <c r="I105" s="297" t="s">
        <v>1872</v>
      </c>
      <c r="J105" s="299" t="str">
        <f t="shared" si="2"/>
        <v>GoldJohnson Matthey Limited</v>
      </c>
      <c r="K105" s="299" t="str">
        <f t="shared" si="3"/>
        <v>GoldJohnson Matthey Limited</v>
      </c>
    </row>
    <row r="106" spans="1:11">
      <c r="A106" s="297" t="s">
        <v>1263</v>
      </c>
      <c r="B106" s="297" t="s">
        <v>1037</v>
      </c>
      <c r="C106" s="297" t="s">
        <v>1037</v>
      </c>
      <c r="D106" s="297" t="s">
        <v>1011</v>
      </c>
      <c r="E106" s="297" t="s">
        <v>788</v>
      </c>
      <c r="F106" s="297" t="s">
        <v>14673</v>
      </c>
      <c r="G106" s="297"/>
      <c r="H106" s="297" t="s">
        <v>1873</v>
      </c>
      <c r="I106" s="297" t="s">
        <v>11092</v>
      </c>
      <c r="J106" s="299" t="str">
        <f t="shared" si="2"/>
        <v>GoldJSC Ekaterinburg Non-Ferrous Metal Processing Plant</v>
      </c>
      <c r="K106" s="299" t="str">
        <f t="shared" si="3"/>
        <v>GoldJSC Ekaterinburg Non-Ferrous Metal Processing Plant</v>
      </c>
    </row>
    <row r="107" spans="1:11">
      <c r="A107" s="297" t="s">
        <v>1263</v>
      </c>
      <c r="B107" s="297" t="s">
        <v>1575</v>
      </c>
      <c r="C107" s="297" t="s">
        <v>1575</v>
      </c>
      <c r="D107" s="297" t="s">
        <v>1011</v>
      </c>
      <c r="E107" s="297" t="s">
        <v>789</v>
      </c>
      <c r="F107" s="297" t="s">
        <v>14673</v>
      </c>
      <c r="G107" s="297"/>
      <c r="H107" s="297" t="s">
        <v>1873</v>
      </c>
      <c r="I107" s="297" t="s">
        <v>11092</v>
      </c>
      <c r="J107" s="299" t="str">
        <f t="shared" si="2"/>
        <v>GoldJSC Uralelectromed</v>
      </c>
      <c r="K107" s="299" t="str">
        <f t="shared" si="3"/>
        <v>GoldJSC Uralelectromed</v>
      </c>
    </row>
    <row r="108" spans="1:11">
      <c r="A108" s="297" t="s">
        <v>1263</v>
      </c>
      <c r="B108" s="297" t="s">
        <v>62</v>
      </c>
      <c r="C108" s="297" t="s">
        <v>62</v>
      </c>
      <c r="D108" s="297" t="s">
        <v>1241</v>
      </c>
      <c r="E108" s="297" t="s">
        <v>790</v>
      </c>
      <c r="F108" s="297" t="s">
        <v>14673</v>
      </c>
      <c r="G108" s="297"/>
      <c r="H108" s="297" t="s">
        <v>3062</v>
      </c>
      <c r="I108" s="297" t="s">
        <v>7586</v>
      </c>
      <c r="J108" s="299" t="str">
        <f t="shared" si="2"/>
        <v>GoldJX Nippon Mining &amp; Metals Co., Ltd.</v>
      </c>
      <c r="K108" s="299" t="str">
        <f t="shared" si="3"/>
        <v>GoldJX Nippon Mining &amp; Metals Co., Ltd.</v>
      </c>
    </row>
    <row r="109" spans="1:11">
      <c r="A109" s="297" t="s">
        <v>1263</v>
      </c>
      <c r="B109" s="297" t="s">
        <v>1993</v>
      </c>
      <c r="C109" s="297" t="s">
        <v>1993</v>
      </c>
      <c r="D109" s="297" t="s">
        <v>1224</v>
      </c>
      <c r="E109" s="297" t="s">
        <v>1994</v>
      </c>
      <c r="F109" s="297" t="s">
        <v>14673</v>
      </c>
      <c r="G109" s="297"/>
      <c r="H109" s="297" t="s">
        <v>1990</v>
      </c>
      <c r="I109" s="297" t="s">
        <v>3340</v>
      </c>
      <c r="J109" s="299" t="str">
        <f t="shared" si="2"/>
        <v>GoldKaloti Precious Metals</v>
      </c>
      <c r="K109" s="299" t="str">
        <f t="shared" si="3"/>
        <v>GoldKaloti Precious Metals</v>
      </c>
    </row>
    <row r="110" spans="1:11">
      <c r="A110" s="297" t="s">
        <v>1263</v>
      </c>
      <c r="B110" s="297" t="s">
        <v>2676</v>
      </c>
      <c r="C110" s="297" t="s">
        <v>2676</v>
      </c>
      <c r="D110" s="297" t="s">
        <v>1242</v>
      </c>
      <c r="E110" s="297" t="s">
        <v>2677</v>
      </c>
      <c r="F110" s="297" t="s">
        <v>14673</v>
      </c>
      <c r="G110" s="297"/>
      <c r="H110" s="297" t="s">
        <v>2678</v>
      </c>
      <c r="I110" s="297" t="s">
        <v>7991</v>
      </c>
      <c r="J110" s="299" t="str">
        <f t="shared" si="2"/>
        <v>GoldKazakhmys Smelting LLC</v>
      </c>
      <c r="K110" s="299" t="str">
        <f t="shared" si="3"/>
        <v>GoldKazakhmys Smelting LLC</v>
      </c>
    </row>
    <row r="111" spans="1:11">
      <c r="A111" s="297" t="s">
        <v>1263</v>
      </c>
      <c r="B111" s="297" t="s">
        <v>1874</v>
      </c>
      <c r="C111" s="297" t="s">
        <v>1874</v>
      </c>
      <c r="D111" s="297" t="s">
        <v>1242</v>
      </c>
      <c r="E111" s="297" t="s">
        <v>791</v>
      </c>
      <c r="F111" s="297" t="s">
        <v>14673</v>
      </c>
      <c r="G111" s="297"/>
      <c r="H111" s="297" t="s">
        <v>1875</v>
      </c>
      <c r="I111" s="297" t="s">
        <v>7991</v>
      </c>
      <c r="J111" s="299" t="str">
        <f t="shared" si="2"/>
        <v>GoldKazzinc</v>
      </c>
      <c r="K111" s="299" t="str">
        <f t="shared" si="3"/>
        <v>GoldKazzinc</v>
      </c>
    </row>
    <row r="112" spans="1:11">
      <c r="A112" s="297" t="s">
        <v>1263</v>
      </c>
      <c r="B112" s="297" t="s">
        <v>792</v>
      </c>
      <c r="C112" s="297" t="s">
        <v>792</v>
      </c>
      <c r="D112" s="297" t="s">
        <v>3154</v>
      </c>
      <c r="E112" s="297" t="s">
        <v>793</v>
      </c>
      <c r="F112" s="297" t="s">
        <v>14673</v>
      </c>
      <c r="G112" s="297"/>
      <c r="H112" s="297" t="s">
        <v>1876</v>
      </c>
      <c r="I112" s="297" t="s">
        <v>1869</v>
      </c>
      <c r="J112" s="299" t="str">
        <f t="shared" si="2"/>
        <v>GoldKennecott Utah Copper LLC</v>
      </c>
      <c r="K112" s="299" t="str">
        <f t="shared" si="3"/>
        <v>GoldKennecott Utah Copper LLC</v>
      </c>
    </row>
    <row r="113" spans="1:11">
      <c r="A113" s="297" t="s">
        <v>1263</v>
      </c>
      <c r="B113" s="297" t="s">
        <v>3262</v>
      </c>
      <c r="C113" s="297" t="s">
        <v>14013</v>
      </c>
      <c r="D113" s="297" t="s">
        <v>1010</v>
      </c>
      <c r="E113" s="297" t="s">
        <v>1545</v>
      </c>
      <c r="F113" s="297" t="s">
        <v>14673</v>
      </c>
      <c r="G113" s="297"/>
      <c r="H113" s="297" t="s">
        <v>1983</v>
      </c>
      <c r="I113" s="297" t="s">
        <v>10631</v>
      </c>
      <c r="J113" s="299" t="str">
        <f t="shared" si="2"/>
        <v>GoldKGHM Polska Miedz S.A.</v>
      </c>
      <c r="K113" s="299" t="str">
        <f t="shared" si="3"/>
        <v>GoldKGHM Polska Miedz S.A.</v>
      </c>
    </row>
    <row r="114" spans="1:11">
      <c r="A114" s="297" t="s">
        <v>1263</v>
      </c>
      <c r="B114" s="297" t="s">
        <v>14013</v>
      </c>
      <c r="C114" s="297" t="s">
        <v>14013</v>
      </c>
      <c r="D114" s="297" t="s">
        <v>1010</v>
      </c>
      <c r="E114" s="297" t="s">
        <v>1545</v>
      </c>
      <c r="F114" s="297" t="s">
        <v>14673</v>
      </c>
      <c r="G114" s="297"/>
      <c r="H114" s="297" t="s">
        <v>1983</v>
      </c>
      <c r="I114" s="297" t="s">
        <v>10631</v>
      </c>
      <c r="J114" s="299" t="str">
        <f t="shared" si="2"/>
        <v>GoldKGHM Polska Miedz Spolka Akcyjna</v>
      </c>
      <c r="K114" s="299" t="str">
        <f t="shared" si="3"/>
        <v>GoldKGHM Polska Miedz Spolka Akcyjna</v>
      </c>
    </row>
    <row r="115" spans="1:11">
      <c r="A115" s="297" t="s">
        <v>1263</v>
      </c>
      <c r="B115" s="297" t="s">
        <v>1544</v>
      </c>
      <c r="C115" s="297" t="s">
        <v>14013</v>
      </c>
      <c r="D115" s="297" t="s">
        <v>1010</v>
      </c>
      <c r="E115" s="297" t="s">
        <v>1545</v>
      </c>
      <c r="F115" s="297" t="s">
        <v>14673</v>
      </c>
      <c r="G115" s="297"/>
      <c r="H115" s="297" t="s">
        <v>1983</v>
      </c>
      <c r="I115" s="297" t="s">
        <v>10631</v>
      </c>
      <c r="J115" s="299" t="str">
        <f t="shared" si="2"/>
        <v>GoldKGHM Polska Miedź Spółka Akcyjna</v>
      </c>
      <c r="K115" s="299" t="str">
        <f t="shared" si="3"/>
        <v>GoldKGHM Polska Miedź Spółka Akcyjna</v>
      </c>
    </row>
    <row r="116" spans="1:11">
      <c r="A116" s="297" t="s">
        <v>1263</v>
      </c>
      <c r="B116" s="297" t="s">
        <v>2610</v>
      </c>
      <c r="C116" s="297" t="s">
        <v>2610</v>
      </c>
      <c r="D116" s="297" t="s">
        <v>1241</v>
      </c>
      <c r="E116" s="297" t="s">
        <v>794</v>
      </c>
      <c r="F116" s="297" t="s">
        <v>14673</v>
      </c>
      <c r="G116" s="297"/>
      <c r="H116" s="297" t="s">
        <v>1877</v>
      </c>
      <c r="I116" s="297" t="s">
        <v>1844</v>
      </c>
      <c r="J116" s="299" t="str">
        <f t="shared" si="2"/>
        <v>GoldKojima Chemicals Co., Ltd.</v>
      </c>
      <c r="K116" s="299" t="str">
        <f t="shared" si="3"/>
        <v>GoldKojima Chemicals Co., Ltd.</v>
      </c>
    </row>
    <row r="117" spans="1:11">
      <c r="A117" s="297" t="s">
        <v>1263</v>
      </c>
      <c r="B117" s="297" t="s">
        <v>1878</v>
      </c>
      <c r="C117" s="297" t="s">
        <v>2610</v>
      </c>
      <c r="D117" s="297" t="s">
        <v>1241</v>
      </c>
      <c r="E117" s="297" t="s">
        <v>794</v>
      </c>
      <c r="F117" s="297" t="s">
        <v>14673</v>
      </c>
      <c r="G117" s="297"/>
      <c r="H117" s="297" t="s">
        <v>1877</v>
      </c>
      <c r="I117" s="297" t="s">
        <v>1844</v>
      </c>
      <c r="J117" s="299" t="str">
        <f t="shared" si="2"/>
        <v>GoldKojima Kagaku Yakuhin Co., Ltd</v>
      </c>
      <c r="K117" s="299" t="str">
        <f t="shared" si="3"/>
        <v>GoldKojima Kagaku Yakuhin Co., Ltd</v>
      </c>
    </row>
    <row r="118" spans="1:11">
      <c r="A118" s="297" t="s">
        <v>1263</v>
      </c>
      <c r="B118" s="297" t="s">
        <v>2711</v>
      </c>
      <c r="C118" s="297" t="s">
        <v>14013</v>
      </c>
      <c r="D118" s="297" t="s">
        <v>1010</v>
      </c>
      <c r="E118" s="297" t="s">
        <v>1545</v>
      </c>
      <c r="F118" s="297" t="s">
        <v>14673</v>
      </c>
      <c r="G118" s="297"/>
      <c r="H118" s="297" t="s">
        <v>1983</v>
      </c>
      <c r="I118" s="297" t="s">
        <v>10631</v>
      </c>
      <c r="J118" s="299" t="str">
        <f t="shared" si="2"/>
        <v>GoldKombinat Gorniczo Hutniczy Miedz Polska Miedz S.A.</v>
      </c>
      <c r="K118" s="299" t="str">
        <f t="shared" si="3"/>
        <v>GoldKombinat Gorniczo Hutniczy Miedz Polska Miedz S.A.</v>
      </c>
    </row>
    <row r="119" spans="1:11">
      <c r="A119" s="297" t="s">
        <v>1263</v>
      </c>
      <c r="B119" s="297" t="s">
        <v>2985</v>
      </c>
      <c r="C119" s="297" t="s">
        <v>2985</v>
      </c>
      <c r="D119" s="297" t="s">
        <v>1244</v>
      </c>
      <c r="E119" s="297" t="s">
        <v>2000</v>
      </c>
      <c r="F119" s="297" t="s">
        <v>14673</v>
      </c>
      <c r="G119" s="297"/>
      <c r="H119" s="297" t="s">
        <v>2001</v>
      </c>
      <c r="I119" s="297" t="s">
        <v>14247</v>
      </c>
      <c r="J119" s="299" t="str">
        <f t="shared" si="2"/>
        <v>GoldKorea Zinc Co., Ltd.</v>
      </c>
      <c r="K119" s="299" t="str">
        <f t="shared" si="3"/>
        <v>GoldKorea Zinc Co., Ltd.</v>
      </c>
    </row>
    <row r="120" spans="1:11">
      <c r="A120" s="297" t="s">
        <v>1263</v>
      </c>
      <c r="B120" s="297" t="s">
        <v>14300</v>
      </c>
      <c r="C120" s="297" t="s">
        <v>792</v>
      </c>
      <c r="D120" s="297" t="s">
        <v>3154</v>
      </c>
      <c r="E120" s="297" t="s">
        <v>793</v>
      </c>
      <c r="F120" s="297" t="s">
        <v>14673</v>
      </c>
      <c r="G120" s="297"/>
      <c r="H120" s="297" t="s">
        <v>1876</v>
      </c>
      <c r="I120" s="297" t="s">
        <v>1869</v>
      </c>
      <c r="J120" s="299" t="str">
        <f t="shared" si="2"/>
        <v>GoldKUC</v>
      </c>
      <c r="K120" s="299" t="str">
        <f t="shared" si="3"/>
        <v>GoldKUC</v>
      </c>
    </row>
    <row r="121" spans="1:11">
      <c r="A121" s="297" t="s">
        <v>1263</v>
      </c>
      <c r="B121" s="297" t="s">
        <v>974</v>
      </c>
      <c r="C121" s="297" t="s">
        <v>974</v>
      </c>
      <c r="D121" s="297" t="s">
        <v>1243</v>
      </c>
      <c r="E121" s="297" t="s">
        <v>795</v>
      </c>
      <c r="F121" s="297" t="s">
        <v>14673</v>
      </c>
      <c r="G121" s="297"/>
      <c r="H121" s="297" t="s">
        <v>1879</v>
      </c>
      <c r="I121" s="297" t="s">
        <v>14230</v>
      </c>
      <c r="J121" s="299" t="str">
        <f t="shared" si="2"/>
        <v>GoldKyrgyzaltyn JSC</v>
      </c>
      <c r="K121" s="299" t="str">
        <f t="shared" si="3"/>
        <v>GoldKyrgyzaltyn JSC</v>
      </c>
    </row>
    <row r="122" spans="1:11">
      <c r="A122" s="297" t="s">
        <v>1263</v>
      </c>
      <c r="B122" s="297" t="s">
        <v>3263</v>
      </c>
      <c r="C122" s="297" t="s">
        <v>3263</v>
      </c>
      <c r="D122" s="297" t="s">
        <v>1011</v>
      </c>
      <c r="E122" s="297" t="s">
        <v>3264</v>
      </c>
      <c r="F122" s="297" t="s">
        <v>14673</v>
      </c>
      <c r="G122" s="297"/>
      <c r="H122" s="297" t="s">
        <v>13574</v>
      </c>
      <c r="I122" s="297" t="s">
        <v>11099</v>
      </c>
      <c r="J122" s="299" t="str">
        <f t="shared" si="2"/>
        <v>GoldKyshtym Copper-Electrolytic Plant ZAO</v>
      </c>
      <c r="K122" s="299" t="str">
        <f t="shared" si="3"/>
        <v>GoldKyshtym Copper-Electrolytic Plant ZAO</v>
      </c>
    </row>
    <row r="123" spans="1:11">
      <c r="A123" s="297" t="s">
        <v>1263</v>
      </c>
      <c r="B123" s="297" t="s">
        <v>2712</v>
      </c>
      <c r="C123" s="297" t="s">
        <v>1033</v>
      </c>
      <c r="D123" s="297" t="s">
        <v>1246</v>
      </c>
      <c r="E123" s="297" t="s">
        <v>760</v>
      </c>
      <c r="F123" s="297" t="s">
        <v>14673</v>
      </c>
      <c r="G123" s="297"/>
      <c r="H123" s="297" t="s">
        <v>1821</v>
      </c>
      <c r="I123" s="297" t="s">
        <v>1822</v>
      </c>
      <c r="J123" s="299" t="str">
        <f t="shared" si="2"/>
        <v>GoldLa Caridad</v>
      </c>
      <c r="K123" s="299" t="str">
        <f t="shared" si="3"/>
        <v>GoldLa Caridad</v>
      </c>
    </row>
    <row r="124" spans="1:11">
      <c r="A124" s="297" t="s">
        <v>1263</v>
      </c>
      <c r="B124" s="297" t="s">
        <v>28</v>
      </c>
      <c r="C124" s="297" t="s">
        <v>2626</v>
      </c>
      <c r="D124" s="297" t="s">
        <v>1232</v>
      </c>
      <c r="E124" s="297" t="s">
        <v>834</v>
      </c>
      <c r="F124" s="297" t="s">
        <v>14673</v>
      </c>
      <c r="G124" s="297"/>
      <c r="H124" s="297" t="s">
        <v>1931</v>
      </c>
      <c r="I124" s="297" t="s">
        <v>1914</v>
      </c>
      <c r="J124" s="299" t="str">
        <f t="shared" si="2"/>
        <v>GoldLAIZHOU SHANDONG</v>
      </c>
      <c r="K124" s="299" t="str">
        <f t="shared" si="3"/>
        <v>GoldLAIZHOU SHANDONG</v>
      </c>
    </row>
    <row r="125" spans="1:11">
      <c r="A125" s="297" t="s">
        <v>1263</v>
      </c>
      <c r="B125" s="297" t="s">
        <v>2986</v>
      </c>
      <c r="C125" s="297" t="s">
        <v>2986</v>
      </c>
      <c r="D125" s="297" t="s">
        <v>1012</v>
      </c>
      <c r="E125" s="297" t="s">
        <v>796</v>
      </c>
      <c r="F125" s="297" t="s">
        <v>14673</v>
      </c>
      <c r="G125" s="297"/>
      <c r="H125" s="297" t="s">
        <v>1880</v>
      </c>
      <c r="I125" s="297" t="s">
        <v>11236</v>
      </c>
      <c r="J125" s="299" t="str">
        <f t="shared" si="2"/>
        <v>GoldL'azurde Company For Jewelry</v>
      </c>
      <c r="K125" s="299" t="str">
        <f t="shared" si="3"/>
        <v>GoldL'azurde Company For Jewelry</v>
      </c>
    </row>
    <row r="126" spans="1:11">
      <c r="A126" s="297" t="s">
        <v>1263</v>
      </c>
      <c r="B126" s="297" t="s">
        <v>3160</v>
      </c>
      <c r="C126" s="297" t="s">
        <v>2987</v>
      </c>
      <c r="D126" s="297" t="s">
        <v>1232</v>
      </c>
      <c r="E126" s="297" t="s">
        <v>1546</v>
      </c>
      <c r="F126" s="297" t="s">
        <v>14673</v>
      </c>
      <c r="G126" s="297"/>
      <c r="H126" s="297" t="s">
        <v>1881</v>
      </c>
      <c r="I126" s="297" t="s">
        <v>1882</v>
      </c>
      <c r="J126" s="299" t="str">
        <f t="shared" si="2"/>
        <v>GoldLinBao Gold Mining</v>
      </c>
      <c r="K126" s="299" t="str">
        <f t="shared" si="3"/>
        <v>GoldLinBao Gold Mining</v>
      </c>
    </row>
    <row r="127" spans="1:11">
      <c r="A127" s="297" t="s">
        <v>1263</v>
      </c>
      <c r="B127" s="297" t="s">
        <v>2987</v>
      </c>
      <c r="C127" s="297" t="s">
        <v>2987</v>
      </c>
      <c r="D127" s="297" t="s">
        <v>1232</v>
      </c>
      <c r="E127" s="297" t="s">
        <v>1546</v>
      </c>
      <c r="F127" s="297" t="s">
        <v>14673</v>
      </c>
      <c r="G127" s="297"/>
      <c r="H127" s="297" t="s">
        <v>1881</v>
      </c>
      <c r="I127" s="297" t="s">
        <v>1882</v>
      </c>
      <c r="J127" s="299" t="str">
        <f t="shared" si="2"/>
        <v>GoldLingbao Gold Co., Ltd.</v>
      </c>
      <c r="K127" s="299" t="str">
        <f t="shared" si="3"/>
        <v>GoldLingbao Gold Co., Ltd.</v>
      </c>
    </row>
    <row r="128" spans="1:11">
      <c r="A128" s="297" t="s">
        <v>1263</v>
      </c>
      <c r="B128" s="297" t="s">
        <v>2611</v>
      </c>
      <c r="C128" s="297" t="s">
        <v>2611</v>
      </c>
      <c r="D128" s="297" t="s">
        <v>1232</v>
      </c>
      <c r="E128" s="297" t="s">
        <v>797</v>
      </c>
      <c r="F128" s="297" t="s">
        <v>14673</v>
      </c>
      <c r="G128" s="297"/>
      <c r="H128" s="297" t="s">
        <v>1881</v>
      </c>
      <c r="I128" s="297" t="s">
        <v>1882</v>
      </c>
      <c r="J128" s="299" t="str">
        <f t="shared" si="2"/>
        <v>GoldLingbao Jinyuan Tonghui Refinery Co., Ltd.</v>
      </c>
      <c r="K128" s="299" t="str">
        <f t="shared" si="3"/>
        <v>GoldLingbao Jinyuan Tonghui Refinery Co., Ltd.</v>
      </c>
    </row>
    <row r="129" spans="1:11">
      <c r="A129" s="297" t="s">
        <v>1263</v>
      </c>
      <c r="B129" s="297" t="s">
        <v>3161</v>
      </c>
      <c r="C129" s="297" t="s">
        <v>3161</v>
      </c>
      <c r="D129" s="297" t="s">
        <v>1223</v>
      </c>
      <c r="E129" s="297" t="s">
        <v>3162</v>
      </c>
      <c r="F129" s="297" t="s">
        <v>14673</v>
      </c>
      <c r="G129" s="297"/>
      <c r="H129" s="297" t="s">
        <v>3179</v>
      </c>
      <c r="I129" s="297" t="s">
        <v>3179</v>
      </c>
      <c r="J129" s="299" t="str">
        <f t="shared" si="2"/>
        <v>GoldL'Orfebre S.A.</v>
      </c>
      <c r="K129" s="299" t="str">
        <f t="shared" si="3"/>
        <v>GoldL'Orfebre S.A.</v>
      </c>
    </row>
    <row r="130" spans="1:11">
      <c r="A130" s="297" t="s">
        <v>1263</v>
      </c>
      <c r="B130" s="297" t="s">
        <v>63</v>
      </c>
      <c r="C130" s="297" t="s">
        <v>63</v>
      </c>
      <c r="D130" s="297" t="s">
        <v>1244</v>
      </c>
      <c r="E130" s="297" t="s">
        <v>798</v>
      </c>
      <c r="F130" s="297" t="s">
        <v>14673</v>
      </c>
      <c r="G130" s="297"/>
      <c r="H130" s="297" t="s">
        <v>1883</v>
      </c>
      <c r="I130" s="297" t="s">
        <v>14237</v>
      </c>
      <c r="J130" s="299" t="str">
        <f t="shared" si="2"/>
        <v>GoldLS-NIKKO Copper Inc.</v>
      </c>
      <c r="K130" s="299" t="str">
        <f t="shared" si="3"/>
        <v>GoldLS-NIKKO Copper Inc.</v>
      </c>
    </row>
    <row r="131" spans="1:11">
      <c r="A131" s="297" t="s">
        <v>1263</v>
      </c>
      <c r="B131" s="297" t="s">
        <v>1884</v>
      </c>
      <c r="C131" s="297" t="s">
        <v>1884</v>
      </c>
      <c r="D131" s="297" t="s">
        <v>1232</v>
      </c>
      <c r="E131" s="297" t="s">
        <v>800</v>
      </c>
      <c r="F131" s="297" t="s">
        <v>14673</v>
      </c>
      <c r="G131" s="297"/>
      <c r="H131" s="297" t="s">
        <v>1885</v>
      </c>
      <c r="I131" s="297" t="s">
        <v>1882</v>
      </c>
      <c r="J131" s="299" t="str">
        <f t="shared" si="2"/>
        <v>GoldLuoyang Zijin Yinhui Gold Refinery Co., Ltd.</v>
      </c>
      <c r="K131" s="299" t="str">
        <f t="shared" si="3"/>
        <v>GoldLuoyang Zijin Yinhui Gold Refinery Co., Ltd.</v>
      </c>
    </row>
    <row r="132" spans="1:11">
      <c r="A132" s="297" t="s">
        <v>1263</v>
      </c>
      <c r="B132" s="297" t="s">
        <v>29</v>
      </c>
      <c r="C132" s="297" t="s">
        <v>1884</v>
      </c>
      <c r="D132" s="297" t="s">
        <v>1232</v>
      </c>
      <c r="E132" s="297" t="s">
        <v>800</v>
      </c>
      <c r="F132" s="297" t="s">
        <v>14673</v>
      </c>
      <c r="G132" s="297"/>
      <c r="H132" s="297" t="s">
        <v>1885</v>
      </c>
      <c r="I132" s="297" t="s">
        <v>1882</v>
      </c>
      <c r="J132" s="299" t="str">
        <f t="shared" si="2"/>
        <v>GoldLuoyang Zijin Yinhui Gold Smelting</v>
      </c>
      <c r="K132" s="299" t="str">
        <f t="shared" si="3"/>
        <v>GoldLuoyang Zijin Yinhui Gold Smelting</v>
      </c>
    </row>
    <row r="133" spans="1:11">
      <c r="A133" s="297" t="s">
        <v>1263</v>
      </c>
      <c r="B133" s="297" t="s">
        <v>799</v>
      </c>
      <c r="C133" s="297" t="s">
        <v>1884</v>
      </c>
      <c r="D133" s="297" t="s">
        <v>1232</v>
      </c>
      <c r="E133" s="297" t="s">
        <v>800</v>
      </c>
      <c r="F133" s="297" t="s">
        <v>14673</v>
      </c>
      <c r="G133" s="297"/>
      <c r="H133" s="297" t="s">
        <v>1885</v>
      </c>
      <c r="I133" s="297" t="s">
        <v>1882</v>
      </c>
      <c r="J133" s="299" t="str">
        <f t="shared" si="2"/>
        <v>GoldLuoyang Zijin Yinhui Metal Smelt Co Ltd</v>
      </c>
      <c r="K133" s="299" t="str">
        <f t="shared" si="3"/>
        <v>GoldLuoyang Zijin Yinhui Metal Smelt Co Ltd</v>
      </c>
    </row>
    <row r="134" spans="1:11">
      <c r="A134" s="297" t="s">
        <v>1263</v>
      </c>
      <c r="B134" s="297" t="s">
        <v>3265</v>
      </c>
      <c r="C134" s="297" t="s">
        <v>3265</v>
      </c>
      <c r="D134" s="297" t="s">
        <v>1228</v>
      </c>
      <c r="E134" s="297" t="s">
        <v>3266</v>
      </c>
      <c r="F134" s="297" t="s">
        <v>14673</v>
      </c>
      <c r="G134" s="297"/>
      <c r="H134" s="297" t="s">
        <v>3267</v>
      </c>
      <c r="I134" s="297" t="s">
        <v>1954</v>
      </c>
      <c r="J134" s="299" t="str">
        <f t="shared" ref="J134:J197" si="4">A134&amp;B134</f>
        <v>GoldMarsam Metals</v>
      </c>
      <c r="K134" s="299" t="str">
        <f t="shared" ref="K134:K197" si="5">A134&amp;B134</f>
        <v>GoldMarsam Metals</v>
      </c>
    </row>
    <row r="135" spans="1:11">
      <c r="A135" s="297" t="s">
        <v>1263</v>
      </c>
      <c r="B135" s="297" t="s">
        <v>1038</v>
      </c>
      <c r="C135" s="297" t="s">
        <v>1038</v>
      </c>
      <c r="D135" s="297" t="s">
        <v>3154</v>
      </c>
      <c r="E135" s="297" t="s">
        <v>801</v>
      </c>
      <c r="F135" s="297" t="s">
        <v>14673</v>
      </c>
      <c r="G135" s="297"/>
      <c r="H135" s="297" t="s">
        <v>1886</v>
      </c>
      <c r="I135" s="297" t="s">
        <v>1887</v>
      </c>
      <c r="J135" s="299" t="str">
        <f t="shared" si="4"/>
        <v>GoldMaterion</v>
      </c>
      <c r="K135" s="299" t="str">
        <f t="shared" si="5"/>
        <v>GoldMaterion</v>
      </c>
    </row>
    <row r="136" spans="1:11">
      <c r="A136" s="297" t="s">
        <v>1263</v>
      </c>
      <c r="B136" s="297" t="s">
        <v>64</v>
      </c>
      <c r="C136" s="297" t="s">
        <v>64</v>
      </c>
      <c r="D136" s="297" t="s">
        <v>1241</v>
      </c>
      <c r="E136" s="297" t="s">
        <v>802</v>
      </c>
      <c r="F136" s="297" t="s">
        <v>14673</v>
      </c>
      <c r="G136" s="297"/>
      <c r="H136" s="297" t="s">
        <v>1888</v>
      </c>
      <c r="I136" s="297" t="s">
        <v>1844</v>
      </c>
      <c r="J136" s="299" t="str">
        <f t="shared" si="4"/>
        <v>GoldMatsuda Sangyo Co., Ltd.</v>
      </c>
      <c r="K136" s="299" t="str">
        <f t="shared" si="5"/>
        <v>GoldMatsuda Sangyo Co., Ltd.</v>
      </c>
    </row>
    <row r="137" spans="1:11">
      <c r="A137" s="297" t="s">
        <v>1263</v>
      </c>
      <c r="B137" s="297" t="s">
        <v>30</v>
      </c>
      <c r="C137" s="297" t="s">
        <v>66</v>
      </c>
      <c r="D137" s="297" t="s">
        <v>1241</v>
      </c>
      <c r="E137" s="297" t="s">
        <v>831</v>
      </c>
      <c r="F137" s="297" t="s">
        <v>14673</v>
      </c>
      <c r="G137" s="297"/>
      <c r="H137" s="297" t="s">
        <v>1939</v>
      </c>
      <c r="I137" s="297" t="s">
        <v>2702</v>
      </c>
      <c r="J137" s="299" t="str">
        <f t="shared" si="4"/>
        <v>GoldMEM(Sumitomo Group)</v>
      </c>
      <c r="K137" s="299" t="str">
        <f t="shared" si="5"/>
        <v>GoldMEM(Sumitomo Group)</v>
      </c>
    </row>
    <row r="138" spans="1:11">
      <c r="A138" s="297" t="s">
        <v>1263</v>
      </c>
      <c r="B138" s="297" t="s">
        <v>2989</v>
      </c>
      <c r="C138" s="297" t="s">
        <v>13597</v>
      </c>
      <c r="D138" s="297" t="s">
        <v>1246</v>
      </c>
      <c r="E138" s="297" t="s">
        <v>807</v>
      </c>
      <c r="F138" s="297" t="s">
        <v>14673</v>
      </c>
      <c r="G138" s="297"/>
      <c r="H138" s="297" t="s">
        <v>1897</v>
      </c>
      <c r="I138" s="297" t="s">
        <v>14256</v>
      </c>
      <c r="J138" s="299" t="str">
        <f t="shared" si="4"/>
        <v>GoldMetal?rgica Met-Mex Pe?oles, S.A. de C.V</v>
      </c>
      <c r="K138" s="299" t="str">
        <f t="shared" si="5"/>
        <v>GoldMetal?rgica Met-Mex Pe?oles, S.A. de C.V</v>
      </c>
    </row>
    <row r="139" spans="1:11">
      <c r="A139" s="297" t="s">
        <v>1263</v>
      </c>
      <c r="B139" s="297" t="s">
        <v>3268</v>
      </c>
      <c r="C139" s="297" t="s">
        <v>3015</v>
      </c>
      <c r="D139" s="297" t="s">
        <v>1227</v>
      </c>
      <c r="E139" s="297" t="s">
        <v>839</v>
      </c>
      <c r="F139" s="297" t="s">
        <v>14673</v>
      </c>
      <c r="G139" s="297"/>
      <c r="H139" s="297" t="s">
        <v>1955</v>
      </c>
      <c r="I139" s="297" t="s">
        <v>3920</v>
      </c>
      <c r="J139" s="299" t="str">
        <f t="shared" si="4"/>
        <v>GoldMetallurgie Hoboken Overpelt</v>
      </c>
      <c r="K139" s="299" t="str">
        <f t="shared" si="5"/>
        <v>GoldMetallurgie Hoboken Overpelt</v>
      </c>
    </row>
    <row r="140" spans="1:11">
      <c r="A140" s="297" t="s">
        <v>1263</v>
      </c>
      <c r="B140" s="297" t="s">
        <v>1305</v>
      </c>
      <c r="C140" s="297" t="s">
        <v>2988</v>
      </c>
      <c r="D140" s="297" t="s">
        <v>1230</v>
      </c>
      <c r="E140" s="297" t="s">
        <v>805</v>
      </c>
      <c r="F140" s="297" t="s">
        <v>14673</v>
      </c>
      <c r="G140" s="297"/>
      <c r="H140" s="297" t="s">
        <v>1893</v>
      </c>
      <c r="I140" s="297" t="s">
        <v>1894</v>
      </c>
      <c r="J140" s="299" t="str">
        <f t="shared" si="4"/>
        <v>GoldMetalor Switzerland</v>
      </c>
      <c r="K140" s="299" t="str">
        <f t="shared" si="5"/>
        <v>GoldMetalor Switzerland</v>
      </c>
    </row>
    <row r="141" spans="1:11">
      <c r="A141" s="297" t="s">
        <v>1263</v>
      </c>
      <c r="B141" s="297" t="s">
        <v>2613</v>
      </c>
      <c r="C141" s="297" t="s">
        <v>2613</v>
      </c>
      <c r="D141" s="297" t="s">
        <v>1232</v>
      </c>
      <c r="E141" s="297" t="s">
        <v>803</v>
      </c>
      <c r="F141" s="297" t="s">
        <v>14673</v>
      </c>
      <c r="G141" s="297"/>
      <c r="H141" s="297" t="s">
        <v>1892</v>
      </c>
      <c r="I141" s="297" t="s">
        <v>1856</v>
      </c>
      <c r="J141" s="299" t="str">
        <f t="shared" si="4"/>
        <v>GoldMetalor Technologies (Hong Kong) Ltd.</v>
      </c>
      <c r="K141" s="299" t="str">
        <f t="shared" si="5"/>
        <v>GoldMetalor Technologies (Hong Kong) Ltd.</v>
      </c>
    </row>
    <row r="142" spans="1:11">
      <c r="A142" s="297" t="s">
        <v>1263</v>
      </c>
      <c r="B142" s="297" t="s">
        <v>2614</v>
      </c>
      <c r="C142" s="297" t="s">
        <v>2614</v>
      </c>
      <c r="D142" s="297" t="s">
        <v>1014</v>
      </c>
      <c r="E142" s="297" t="s">
        <v>804</v>
      </c>
      <c r="F142" s="297" t="s">
        <v>14673</v>
      </c>
      <c r="G142" s="297"/>
      <c r="H142" s="297" t="s">
        <v>14068</v>
      </c>
      <c r="I142" s="297" t="s">
        <v>11444</v>
      </c>
      <c r="J142" s="299" t="str">
        <f t="shared" si="4"/>
        <v>GoldMetalor Technologies (Singapore) Pte., Ltd.</v>
      </c>
      <c r="K142" s="299" t="str">
        <f t="shared" si="5"/>
        <v>GoldMetalor Technologies (Singapore) Pte., Ltd.</v>
      </c>
    </row>
    <row r="143" spans="1:11">
      <c r="A143" s="297" t="s">
        <v>1263</v>
      </c>
      <c r="B143" s="297" t="s">
        <v>1889</v>
      </c>
      <c r="C143" s="297" t="s">
        <v>1889</v>
      </c>
      <c r="D143" s="297" t="s">
        <v>1232</v>
      </c>
      <c r="E143" s="297" t="s">
        <v>1890</v>
      </c>
      <c r="F143" s="297" t="s">
        <v>14673</v>
      </c>
      <c r="G143" s="297"/>
      <c r="H143" s="297" t="s">
        <v>3269</v>
      </c>
      <c r="I143" s="297" t="s">
        <v>1891</v>
      </c>
      <c r="J143" s="299" t="str">
        <f t="shared" si="4"/>
        <v>GoldMetalor Technologies (Suzhou) Ltd.</v>
      </c>
      <c r="K143" s="299" t="str">
        <f t="shared" si="5"/>
        <v>GoldMetalor Technologies (Suzhou) Ltd.</v>
      </c>
    </row>
    <row r="144" spans="1:11">
      <c r="A144" s="297" t="s">
        <v>1263</v>
      </c>
      <c r="B144" s="297" t="s">
        <v>2988</v>
      </c>
      <c r="C144" s="297" t="s">
        <v>2988</v>
      </c>
      <c r="D144" s="297" t="s">
        <v>1230</v>
      </c>
      <c r="E144" s="297" t="s">
        <v>805</v>
      </c>
      <c r="F144" s="297" t="s">
        <v>14673</v>
      </c>
      <c r="G144" s="297"/>
      <c r="H144" s="297" t="s">
        <v>1893</v>
      </c>
      <c r="I144" s="297" t="s">
        <v>1894</v>
      </c>
      <c r="J144" s="299" t="str">
        <f t="shared" si="4"/>
        <v>GoldMetalor Technologies S.A.</v>
      </c>
      <c r="K144" s="299" t="str">
        <f t="shared" si="5"/>
        <v>GoldMetalor Technologies S.A.</v>
      </c>
    </row>
    <row r="145" spans="1:11">
      <c r="A145" s="297" t="s">
        <v>1263</v>
      </c>
      <c r="B145" s="297" t="s">
        <v>1370</v>
      </c>
      <c r="C145" s="297" t="s">
        <v>1370</v>
      </c>
      <c r="D145" s="297" t="s">
        <v>3154</v>
      </c>
      <c r="E145" s="297" t="s">
        <v>806</v>
      </c>
      <c r="F145" s="297" t="s">
        <v>14673</v>
      </c>
      <c r="G145" s="297"/>
      <c r="H145" s="297" t="s">
        <v>1895</v>
      </c>
      <c r="I145" s="297" t="s">
        <v>1896</v>
      </c>
      <c r="J145" s="299" t="str">
        <f t="shared" si="4"/>
        <v>GoldMetalor USA Refining Corporation</v>
      </c>
      <c r="K145" s="299" t="str">
        <f t="shared" si="5"/>
        <v>GoldMetalor USA Refining Corporation</v>
      </c>
    </row>
    <row r="146" spans="1:11">
      <c r="A146" s="297" t="s">
        <v>1263</v>
      </c>
      <c r="B146" s="297" t="s">
        <v>13597</v>
      </c>
      <c r="C146" s="297" t="s">
        <v>13597</v>
      </c>
      <c r="D146" s="297" t="s">
        <v>1246</v>
      </c>
      <c r="E146" s="297" t="s">
        <v>807</v>
      </c>
      <c r="F146" s="297" t="s">
        <v>14673</v>
      </c>
      <c r="G146" s="297"/>
      <c r="H146" s="297" t="s">
        <v>1897</v>
      </c>
      <c r="I146" s="297" t="s">
        <v>14256</v>
      </c>
      <c r="J146" s="299" t="str">
        <f t="shared" si="4"/>
        <v>GoldMetalurgica Met-Mex Penoles S.A. De C.V.</v>
      </c>
      <c r="K146" s="299" t="str">
        <f t="shared" si="5"/>
        <v>GoldMetalurgica Met-Mex Penoles S.A. De C.V.</v>
      </c>
    </row>
    <row r="147" spans="1:11">
      <c r="A147" s="297" t="s">
        <v>1263</v>
      </c>
      <c r="B147" s="297" t="s">
        <v>2990</v>
      </c>
      <c r="C147" s="297" t="s">
        <v>13597</v>
      </c>
      <c r="D147" s="297" t="s">
        <v>1246</v>
      </c>
      <c r="E147" s="297" t="s">
        <v>807</v>
      </c>
      <c r="F147" s="297" t="s">
        <v>14673</v>
      </c>
      <c r="G147" s="297"/>
      <c r="H147" s="297" t="s">
        <v>1897</v>
      </c>
      <c r="I147" s="297" t="s">
        <v>14256</v>
      </c>
      <c r="J147" s="299" t="str">
        <f t="shared" si="4"/>
        <v>GoldMetalúrgica Met-Mex Peñoles S.A. De C.V.</v>
      </c>
      <c r="K147" s="299" t="str">
        <f t="shared" si="5"/>
        <v>GoldMetalúrgica Met-Mex Peñoles S.A. De C.V.</v>
      </c>
    </row>
    <row r="148" spans="1:11">
      <c r="A148" s="297" t="s">
        <v>1263</v>
      </c>
      <c r="B148" s="297" t="s">
        <v>2991</v>
      </c>
      <c r="C148" s="297" t="s">
        <v>13597</v>
      </c>
      <c r="D148" s="297" t="s">
        <v>1246</v>
      </c>
      <c r="E148" s="297" t="s">
        <v>807</v>
      </c>
      <c r="F148" s="297" t="s">
        <v>14673</v>
      </c>
      <c r="G148" s="297"/>
      <c r="H148" s="297" t="s">
        <v>1897</v>
      </c>
      <c r="I148" s="297" t="s">
        <v>14256</v>
      </c>
      <c r="J148" s="299" t="str">
        <f t="shared" si="4"/>
        <v>GoldMet-Mex Pe?oles, S.A.</v>
      </c>
      <c r="K148" s="299" t="str">
        <f t="shared" si="5"/>
        <v>GoldMet-Mex Pe?oles, S.A.</v>
      </c>
    </row>
    <row r="149" spans="1:11">
      <c r="A149" s="297" t="s">
        <v>1263</v>
      </c>
      <c r="B149" s="297" t="s">
        <v>2600</v>
      </c>
      <c r="C149" s="297" t="s">
        <v>13597</v>
      </c>
      <c r="D149" s="297" t="s">
        <v>1246</v>
      </c>
      <c r="E149" s="297" t="s">
        <v>807</v>
      </c>
      <c r="F149" s="297" t="s">
        <v>14673</v>
      </c>
      <c r="G149" s="297"/>
      <c r="H149" s="297" t="s">
        <v>1897</v>
      </c>
      <c r="I149" s="297" t="s">
        <v>14256</v>
      </c>
      <c r="J149" s="299" t="str">
        <f t="shared" si="4"/>
        <v>GoldMet-Mex Penoles, S.A.</v>
      </c>
      <c r="K149" s="299" t="str">
        <f t="shared" si="5"/>
        <v>GoldMet-Mex Penoles, S.A.</v>
      </c>
    </row>
    <row r="150" spans="1:11">
      <c r="A150" s="297" t="s">
        <v>1263</v>
      </c>
      <c r="B150" s="297" t="s">
        <v>1299</v>
      </c>
      <c r="C150" s="297" t="s">
        <v>1299</v>
      </c>
      <c r="D150" s="297" t="s">
        <v>1241</v>
      </c>
      <c r="E150" s="297" t="s">
        <v>808</v>
      </c>
      <c r="F150" s="297" t="s">
        <v>14673</v>
      </c>
      <c r="G150" s="297"/>
      <c r="H150" s="297" t="s">
        <v>1898</v>
      </c>
      <c r="I150" s="297" t="s">
        <v>2701</v>
      </c>
      <c r="J150" s="299" t="str">
        <f t="shared" si="4"/>
        <v>GoldMitsubishi Materials Corporation</v>
      </c>
      <c r="K150" s="299" t="str">
        <f t="shared" si="5"/>
        <v>GoldMitsubishi Materials Corporation</v>
      </c>
    </row>
    <row r="151" spans="1:11">
      <c r="A151" s="297" t="s">
        <v>1263</v>
      </c>
      <c r="B151" s="297" t="s">
        <v>1901</v>
      </c>
      <c r="C151" s="297" t="s">
        <v>1371</v>
      </c>
      <c r="D151" s="297" t="s">
        <v>1241</v>
      </c>
      <c r="E151" s="297" t="s">
        <v>809</v>
      </c>
      <c r="F151" s="297" t="s">
        <v>14673</v>
      </c>
      <c r="G151" s="297"/>
      <c r="H151" s="297" t="s">
        <v>1900</v>
      </c>
      <c r="I151" s="297" t="s">
        <v>1899</v>
      </c>
      <c r="J151" s="299" t="str">
        <f t="shared" si="4"/>
        <v>GoldMitsui Kinzoku Co., Ltd.</v>
      </c>
      <c r="K151" s="299" t="str">
        <f t="shared" si="5"/>
        <v>GoldMitsui Kinzoku Co., Ltd.</v>
      </c>
    </row>
    <row r="152" spans="1:11">
      <c r="A152" s="297" t="s">
        <v>1263</v>
      </c>
      <c r="B152" s="297" t="s">
        <v>1371</v>
      </c>
      <c r="C152" s="297" t="s">
        <v>1371</v>
      </c>
      <c r="D152" s="297" t="s">
        <v>1241</v>
      </c>
      <c r="E152" s="297" t="s">
        <v>809</v>
      </c>
      <c r="F152" s="297" t="s">
        <v>14673</v>
      </c>
      <c r="G152" s="297"/>
      <c r="H152" s="297" t="s">
        <v>1900</v>
      </c>
      <c r="I152" s="297" t="s">
        <v>1899</v>
      </c>
      <c r="J152" s="299" t="str">
        <f t="shared" si="4"/>
        <v>GoldMitsui Mining and Smelting Co., Ltd.</v>
      </c>
      <c r="K152" s="299" t="str">
        <f t="shared" si="5"/>
        <v>GoldMitsui Mining and Smelting Co., Ltd.</v>
      </c>
    </row>
    <row r="153" spans="1:11">
      <c r="A153" s="297" t="s">
        <v>1263</v>
      </c>
      <c r="B153" s="297" t="s">
        <v>2638</v>
      </c>
      <c r="C153" s="297" t="s">
        <v>2638</v>
      </c>
      <c r="D153" s="297" t="s">
        <v>1239</v>
      </c>
      <c r="E153" s="297" t="s">
        <v>1547</v>
      </c>
      <c r="F153" s="297" t="s">
        <v>14673</v>
      </c>
      <c r="G153" s="297"/>
      <c r="H153" s="297" t="s">
        <v>1979</v>
      </c>
      <c r="I153" s="297" t="s">
        <v>1980</v>
      </c>
      <c r="J153" s="299" t="str">
        <f t="shared" si="4"/>
        <v>GoldMMTC-PAMP India Pvt., Ltd.</v>
      </c>
      <c r="K153" s="299" t="str">
        <f t="shared" si="5"/>
        <v>GoldMMTC-PAMP India Pvt., Ltd.</v>
      </c>
    </row>
    <row r="154" spans="1:11">
      <c r="A154" s="297" t="s">
        <v>1263</v>
      </c>
      <c r="B154" s="297" t="s">
        <v>2993</v>
      </c>
      <c r="C154" s="297" t="s">
        <v>2993</v>
      </c>
      <c r="D154" s="297" t="s">
        <v>1248</v>
      </c>
      <c r="E154" s="297" t="s">
        <v>2994</v>
      </c>
      <c r="F154" s="297" t="s">
        <v>14673</v>
      </c>
      <c r="G154" s="297"/>
      <c r="H154" s="297" t="s">
        <v>3041</v>
      </c>
      <c r="I154" s="297" t="s">
        <v>3042</v>
      </c>
      <c r="J154" s="299" t="str">
        <f t="shared" si="4"/>
        <v>GoldModeltech Sdn Bhd</v>
      </c>
      <c r="K154" s="299" t="str">
        <f t="shared" si="5"/>
        <v>GoldModeltech Sdn Bhd</v>
      </c>
    </row>
    <row r="155" spans="1:11">
      <c r="A155" s="297" t="s">
        <v>1263</v>
      </c>
      <c r="B155" s="297" t="s">
        <v>2697</v>
      </c>
      <c r="C155" s="297" t="s">
        <v>2697</v>
      </c>
      <c r="D155" s="297" t="s">
        <v>1250</v>
      </c>
      <c r="E155" s="297" t="s">
        <v>2698</v>
      </c>
      <c r="F155" s="297" t="s">
        <v>14673</v>
      </c>
      <c r="G155" s="297"/>
      <c r="H155" s="297" t="s">
        <v>2995</v>
      </c>
      <c r="I155" s="297" t="s">
        <v>2699</v>
      </c>
      <c r="J155" s="299" t="str">
        <f t="shared" si="4"/>
        <v>GoldMorris and Watson</v>
      </c>
      <c r="K155" s="299" t="str">
        <f t="shared" si="5"/>
        <v>GoldMorris and Watson</v>
      </c>
    </row>
    <row r="156" spans="1:11">
      <c r="A156" s="297" t="s">
        <v>1263</v>
      </c>
      <c r="B156" s="297" t="s">
        <v>3163</v>
      </c>
      <c r="C156" s="297" t="s">
        <v>3163</v>
      </c>
      <c r="D156" s="297" t="s">
        <v>1225</v>
      </c>
      <c r="E156" s="297" t="s">
        <v>3164</v>
      </c>
      <c r="F156" s="297" t="s">
        <v>14673</v>
      </c>
      <c r="G156" s="297"/>
      <c r="H156" s="297" t="s">
        <v>3180</v>
      </c>
      <c r="I156" s="297" t="s">
        <v>3181</v>
      </c>
      <c r="J156" s="299" t="str">
        <f t="shared" si="4"/>
        <v>GoldMorris and Watson Gold Coast</v>
      </c>
      <c r="K156" s="299" t="str">
        <f t="shared" si="5"/>
        <v>GoldMorris and Watson Gold Coast</v>
      </c>
    </row>
    <row r="157" spans="1:11">
      <c r="A157" s="297" t="s">
        <v>1263</v>
      </c>
      <c r="B157" s="297" t="s">
        <v>1039</v>
      </c>
      <c r="C157" s="297" t="s">
        <v>1039</v>
      </c>
      <c r="D157" s="297" t="s">
        <v>1011</v>
      </c>
      <c r="E157" s="297" t="s">
        <v>810</v>
      </c>
      <c r="F157" s="297" t="s">
        <v>14673</v>
      </c>
      <c r="G157" s="297"/>
      <c r="H157" s="297" t="s">
        <v>1902</v>
      </c>
      <c r="I157" s="297" t="s">
        <v>11041</v>
      </c>
      <c r="J157" s="299" t="str">
        <f t="shared" si="4"/>
        <v>GoldMoscow Special Alloys Processing Plant</v>
      </c>
      <c r="K157" s="299" t="str">
        <f t="shared" si="5"/>
        <v>GoldMoscow Special Alloys Processing Plant</v>
      </c>
    </row>
    <row r="158" spans="1:11">
      <c r="A158" s="297" t="s">
        <v>1263</v>
      </c>
      <c r="B158" s="297" t="s">
        <v>13599</v>
      </c>
      <c r="C158" s="297" t="s">
        <v>13599</v>
      </c>
      <c r="D158" s="297" t="s">
        <v>1017</v>
      </c>
      <c r="E158" s="297" t="s">
        <v>811</v>
      </c>
      <c r="F158" s="297" t="s">
        <v>14673</v>
      </c>
      <c r="G158" s="297"/>
      <c r="H158" s="297" t="s">
        <v>1903</v>
      </c>
      <c r="I158" s="297" t="s">
        <v>12420</v>
      </c>
      <c r="J158" s="299" t="str">
        <f t="shared" si="4"/>
        <v>GoldNadir Metal Rafineri San. Ve Tic. A.S.</v>
      </c>
      <c r="K158" s="299" t="str">
        <f t="shared" si="5"/>
        <v>GoldNadir Metal Rafineri San. Ve Tic. A.S.</v>
      </c>
    </row>
    <row r="159" spans="1:11">
      <c r="A159" s="297" t="s">
        <v>1263</v>
      </c>
      <c r="B159" s="297" t="s">
        <v>1377</v>
      </c>
      <c r="C159" s="297" t="s">
        <v>13599</v>
      </c>
      <c r="D159" s="297" t="s">
        <v>1017</v>
      </c>
      <c r="E159" s="297" t="s">
        <v>811</v>
      </c>
      <c r="F159" s="297" t="s">
        <v>14673</v>
      </c>
      <c r="G159" s="297"/>
      <c r="H159" s="297" t="s">
        <v>1903</v>
      </c>
      <c r="I159" s="297" t="s">
        <v>12420</v>
      </c>
      <c r="J159" s="299" t="str">
        <f t="shared" si="4"/>
        <v>GoldNadir Metal Rafineri San. Ve Tic. A.Ş.</v>
      </c>
      <c r="K159" s="299" t="str">
        <f t="shared" si="5"/>
        <v>GoldNadir Metal Rafineri San. Ve Tic. A.Ş.</v>
      </c>
    </row>
    <row r="160" spans="1:11">
      <c r="A160" s="297" t="s">
        <v>1263</v>
      </c>
      <c r="B160" s="297" t="s">
        <v>1372</v>
      </c>
      <c r="C160" s="297" t="s">
        <v>1372</v>
      </c>
      <c r="D160" s="297" t="s">
        <v>1019</v>
      </c>
      <c r="E160" s="297" t="s">
        <v>812</v>
      </c>
      <c r="F160" s="297" t="s">
        <v>14673</v>
      </c>
      <c r="G160" s="297"/>
      <c r="H160" s="297" t="s">
        <v>1904</v>
      </c>
      <c r="I160" s="297" t="s">
        <v>13171</v>
      </c>
      <c r="J160" s="299" t="str">
        <f t="shared" si="4"/>
        <v>GoldNavoi Mining and Metallurgical Combinat</v>
      </c>
      <c r="K160" s="299" t="str">
        <f t="shared" si="5"/>
        <v>GoldNavoi Mining and Metallurgical Combinat</v>
      </c>
    </row>
    <row r="161" spans="1:11">
      <c r="A161" s="297" t="s">
        <v>1263</v>
      </c>
      <c r="B161" s="297" t="s">
        <v>14301</v>
      </c>
      <c r="C161" s="297" t="s">
        <v>14301</v>
      </c>
      <c r="D161" s="297" t="s">
        <v>1244</v>
      </c>
      <c r="E161" s="297" t="s">
        <v>14302</v>
      </c>
      <c r="F161" s="297" t="s">
        <v>14673</v>
      </c>
      <c r="G161" s="297"/>
      <c r="H161" s="297" t="s">
        <v>14326</v>
      </c>
      <c r="I161" s="297" t="s">
        <v>14241</v>
      </c>
      <c r="J161" s="299" t="str">
        <f t="shared" si="4"/>
        <v>GoldNH Recytech Company</v>
      </c>
      <c r="K161" s="299" t="str">
        <f t="shared" si="5"/>
        <v>GoldNH Recytech Company</v>
      </c>
    </row>
    <row r="162" spans="1:11">
      <c r="A162" s="297" t="s">
        <v>1263</v>
      </c>
      <c r="B162" s="297" t="s">
        <v>2617</v>
      </c>
      <c r="C162" s="297" t="s">
        <v>2617</v>
      </c>
      <c r="D162" s="297" t="s">
        <v>1241</v>
      </c>
      <c r="E162" s="297" t="s">
        <v>813</v>
      </c>
      <c r="F162" s="297" t="s">
        <v>14673</v>
      </c>
      <c r="G162" s="297"/>
      <c r="H162" s="297" t="s">
        <v>1905</v>
      </c>
      <c r="I162" s="297" t="s">
        <v>1906</v>
      </c>
      <c r="J162" s="299" t="str">
        <f t="shared" si="4"/>
        <v>GoldNihon Material Co., Ltd.</v>
      </c>
      <c r="K162" s="299" t="str">
        <f t="shared" si="5"/>
        <v>GoldNihon Material Co., Ltd.</v>
      </c>
    </row>
    <row r="163" spans="1:11">
      <c r="A163" s="297" t="s">
        <v>1263</v>
      </c>
      <c r="B163" s="297" t="s">
        <v>3270</v>
      </c>
      <c r="C163" s="297" t="s">
        <v>66</v>
      </c>
      <c r="D163" s="297" t="s">
        <v>1241</v>
      </c>
      <c r="E163" s="297" t="s">
        <v>831</v>
      </c>
      <c r="F163" s="297" t="s">
        <v>14673</v>
      </c>
      <c r="G163" s="297"/>
      <c r="H163" s="297" t="s">
        <v>1939</v>
      </c>
      <c r="I163" s="297" t="s">
        <v>2702</v>
      </c>
      <c r="J163" s="299" t="str">
        <f t="shared" si="4"/>
        <v>GoldNiihama Toyo Smelter &amp; Refinery</v>
      </c>
      <c r="K163" s="299" t="str">
        <f t="shared" si="5"/>
        <v>GoldNiihama Toyo Smelter &amp; Refinery</v>
      </c>
    </row>
    <row r="164" spans="1:11">
      <c r="A164" s="297" t="s">
        <v>1263</v>
      </c>
      <c r="B164" s="297" t="s">
        <v>1819</v>
      </c>
      <c r="C164" s="297" t="s">
        <v>1365</v>
      </c>
      <c r="D164" s="297" t="s">
        <v>1234</v>
      </c>
      <c r="E164" s="297" t="s">
        <v>755</v>
      </c>
      <c r="F164" s="297" t="s">
        <v>14673</v>
      </c>
      <c r="G164" s="297"/>
      <c r="H164" s="297" t="s">
        <v>1818</v>
      </c>
      <c r="I164" s="297" t="s">
        <v>1818</v>
      </c>
      <c r="J164" s="299" t="str">
        <f t="shared" si="4"/>
        <v>GoldNorddeutsche Affinererie AG</v>
      </c>
      <c r="K164" s="299" t="str">
        <f t="shared" si="5"/>
        <v>GoldNorddeutsche Affinererie AG</v>
      </c>
    </row>
    <row r="165" spans="1:11">
      <c r="A165" s="297" t="s">
        <v>1263</v>
      </c>
      <c r="B165" s="297" t="s">
        <v>13603</v>
      </c>
      <c r="C165" s="297" t="s">
        <v>13603</v>
      </c>
      <c r="D165" s="297" t="s">
        <v>1226</v>
      </c>
      <c r="E165" s="297" t="s">
        <v>2693</v>
      </c>
      <c r="F165" s="297" t="s">
        <v>14673</v>
      </c>
      <c r="G165" s="297"/>
      <c r="H165" s="297" t="s">
        <v>2694</v>
      </c>
      <c r="I165" s="297" t="s">
        <v>3571</v>
      </c>
      <c r="J165" s="299" t="str">
        <f t="shared" si="4"/>
        <v>GoldOgussa Osterreichische Gold- und Silber-Scheideanstalt GmbH</v>
      </c>
      <c r="K165" s="299" t="str">
        <f t="shared" si="5"/>
        <v>GoldOgussa Osterreichische Gold- und Silber-Scheideanstalt GmbH</v>
      </c>
    </row>
    <row r="166" spans="1:11">
      <c r="A166" s="297" t="s">
        <v>1263</v>
      </c>
      <c r="B166" s="297" t="s">
        <v>2690</v>
      </c>
      <c r="C166" s="297" t="s">
        <v>13603</v>
      </c>
      <c r="D166" s="297" t="s">
        <v>1226</v>
      </c>
      <c r="E166" s="297" t="s">
        <v>2693</v>
      </c>
      <c r="F166" s="297" t="s">
        <v>14673</v>
      </c>
      <c r="G166" s="297"/>
      <c r="H166" s="297" t="s">
        <v>2694</v>
      </c>
      <c r="I166" s="297" t="s">
        <v>3571</v>
      </c>
      <c r="J166" s="299" t="str">
        <f t="shared" si="4"/>
        <v>GoldÖgussa Österreichische Gold- und Silber-Scheideanstalt GmbH</v>
      </c>
      <c r="K166" s="299" t="str">
        <f t="shared" si="5"/>
        <v>GoldÖgussa Österreichische Gold- und Silber-Scheideanstalt GmbH</v>
      </c>
    </row>
    <row r="167" spans="1:11">
      <c r="A167" s="297" t="s">
        <v>1263</v>
      </c>
      <c r="B167" s="297" t="s">
        <v>65</v>
      </c>
      <c r="C167" s="297" t="s">
        <v>14009</v>
      </c>
      <c r="D167" s="297" t="s">
        <v>3154</v>
      </c>
      <c r="E167" s="297" t="s">
        <v>814</v>
      </c>
      <c r="F167" s="297" t="s">
        <v>14673</v>
      </c>
      <c r="G167" s="297"/>
      <c r="H167" s="297" t="s">
        <v>1907</v>
      </c>
      <c r="I167" s="297" t="s">
        <v>1908</v>
      </c>
      <c r="J167" s="299" t="str">
        <f t="shared" si="4"/>
        <v>GoldOhio Precious Metals, LLC</v>
      </c>
      <c r="K167" s="299" t="str">
        <f t="shared" si="5"/>
        <v>GoldOhio Precious Metals, LLC</v>
      </c>
    </row>
    <row r="168" spans="1:11">
      <c r="A168" s="297" t="s">
        <v>1263</v>
      </c>
      <c r="B168" s="297" t="s">
        <v>2618</v>
      </c>
      <c r="C168" s="297" t="s">
        <v>2618</v>
      </c>
      <c r="D168" s="297" t="s">
        <v>1241</v>
      </c>
      <c r="E168" s="297" t="s">
        <v>815</v>
      </c>
      <c r="F168" s="297" t="s">
        <v>14673</v>
      </c>
      <c r="G168" s="297"/>
      <c r="H168" s="297" t="s">
        <v>1909</v>
      </c>
      <c r="I168" s="297" t="s">
        <v>1910</v>
      </c>
      <c r="J168" s="299" t="str">
        <f t="shared" si="4"/>
        <v>GoldOhura Precious Metal Industry Co., Ltd.</v>
      </c>
      <c r="K168" s="299" t="str">
        <f t="shared" si="5"/>
        <v>GoldOhura Precious Metal Industry Co., Ltd.</v>
      </c>
    </row>
    <row r="169" spans="1:11">
      <c r="A169" s="297" t="s">
        <v>1263</v>
      </c>
      <c r="B169" s="297" t="s">
        <v>2756</v>
      </c>
      <c r="C169" s="297" t="s">
        <v>2756</v>
      </c>
      <c r="D169" s="297" t="s">
        <v>1011</v>
      </c>
      <c r="E169" s="297" t="s">
        <v>816</v>
      </c>
      <c r="F169" s="297" t="s">
        <v>14673</v>
      </c>
      <c r="G169" s="297"/>
      <c r="H169" s="297" t="s">
        <v>1911</v>
      </c>
      <c r="I169" s="297" t="s">
        <v>11184</v>
      </c>
      <c r="J169" s="299" t="str">
        <f t="shared" si="4"/>
        <v>GoldOJSC "The Gulidov Krasnoyarsk Non-Ferrous Metals Plant" (OJSC Krastsvetmet)</v>
      </c>
      <c r="K169" s="299" t="str">
        <f t="shared" si="5"/>
        <v>GoldOJSC "The Gulidov Krasnoyarsk Non-Ferrous Metals Plant" (OJSC Krastsvetmet)</v>
      </c>
    </row>
    <row r="170" spans="1:11">
      <c r="A170" s="297" t="s">
        <v>1263</v>
      </c>
      <c r="B170" s="297" t="s">
        <v>1912</v>
      </c>
      <c r="C170" s="297" t="s">
        <v>2756</v>
      </c>
      <c r="D170" s="297" t="s">
        <v>1011</v>
      </c>
      <c r="E170" s="297" t="s">
        <v>816</v>
      </c>
      <c r="F170" s="297" t="s">
        <v>14673</v>
      </c>
      <c r="G170" s="297"/>
      <c r="H170" s="297" t="s">
        <v>1911</v>
      </c>
      <c r="I170" s="297" t="s">
        <v>11184</v>
      </c>
      <c r="J170" s="299" t="str">
        <f t="shared" si="4"/>
        <v>GoldOJSC Krastsvetmet</v>
      </c>
      <c r="K170" s="299" t="str">
        <f t="shared" si="5"/>
        <v>GoldOJSC Krastsvetmet</v>
      </c>
    </row>
    <row r="171" spans="1:11">
      <c r="A171" s="297" t="s">
        <v>1263</v>
      </c>
      <c r="B171" s="297" t="s">
        <v>2684</v>
      </c>
      <c r="C171" s="297" t="s">
        <v>2684</v>
      </c>
      <c r="D171" s="297" t="s">
        <v>1011</v>
      </c>
      <c r="E171" s="297" t="s">
        <v>772</v>
      </c>
      <c r="F171" s="297" t="s">
        <v>14673</v>
      </c>
      <c r="G171" s="297"/>
      <c r="H171" s="297" t="s">
        <v>1845</v>
      </c>
      <c r="I171" s="297" t="s">
        <v>11154</v>
      </c>
      <c r="J171" s="299" t="str">
        <f t="shared" si="4"/>
        <v>GoldOJSC Novosibirsk Refinery</v>
      </c>
      <c r="K171" s="299" t="str">
        <f t="shared" si="5"/>
        <v>GoldOJSC Novosibirsk Refinery</v>
      </c>
    </row>
    <row r="172" spans="1:11">
      <c r="A172" s="297" t="s">
        <v>1263</v>
      </c>
      <c r="B172" s="297" t="s">
        <v>1470</v>
      </c>
      <c r="C172" s="297" t="s">
        <v>14009</v>
      </c>
      <c r="D172" s="297" t="s">
        <v>3154</v>
      </c>
      <c r="E172" s="297" t="s">
        <v>814</v>
      </c>
      <c r="F172" s="297" t="s">
        <v>14673</v>
      </c>
      <c r="G172" s="297"/>
      <c r="H172" s="297" t="s">
        <v>1907</v>
      </c>
      <c r="I172" s="297" t="s">
        <v>1908</v>
      </c>
      <c r="J172" s="299" t="str">
        <f t="shared" si="4"/>
        <v>GoldOPM</v>
      </c>
      <c r="K172" s="299" t="str">
        <f t="shared" si="5"/>
        <v>GoldOPM</v>
      </c>
    </row>
    <row r="173" spans="1:11">
      <c r="A173" s="297" t="s">
        <v>1263</v>
      </c>
      <c r="B173" s="297" t="s">
        <v>2996</v>
      </c>
      <c r="C173" s="297" t="s">
        <v>2996</v>
      </c>
      <c r="D173" s="297" t="s">
        <v>1230</v>
      </c>
      <c r="E173" s="297" t="s">
        <v>817</v>
      </c>
      <c r="F173" s="297" t="s">
        <v>14673</v>
      </c>
      <c r="G173" s="297"/>
      <c r="H173" s="297" t="s">
        <v>1913</v>
      </c>
      <c r="I173" s="297" t="s">
        <v>1811</v>
      </c>
      <c r="J173" s="299" t="str">
        <f t="shared" si="4"/>
        <v>GoldPAMP S.A.</v>
      </c>
      <c r="K173" s="299" t="str">
        <f t="shared" si="5"/>
        <v>GoldPAMP S.A.</v>
      </c>
    </row>
    <row r="174" spans="1:11">
      <c r="A174" s="297" t="s">
        <v>1263</v>
      </c>
      <c r="B174" s="297" t="s">
        <v>2713</v>
      </c>
      <c r="C174" s="297" t="s">
        <v>62</v>
      </c>
      <c r="D174" s="297" t="s">
        <v>1241</v>
      </c>
      <c r="E174" s="297" t="s">
        <v>790</v>
      </c>
      <c r="F174" s="297" t="s">
        <v>14673</v>
      </c>
      <c r="G174" s="297"/>
      <c r="H174" s="297" t="s">
        <v>3062</v>
      </c>
      <c r="I174" s="297" t="s">
        <v>7586</v>
      </c>
      <c r="J174" s="299" t="str">
        <f t="shared" si="4"/>
        <v>GoldPan Pacific Copper Co Ltd.</v>
      </c>
      <c r="K174" s="299" t="str">
        <f t="shared" si="5"/>
        <v>GoldPan Pacific Copper Co Ltd.</v>
      </c>
    </row>
    <row r="175" spans="1:11">
      <c r="A175" s="297" t="s">
        <v>1263</v>
      </c>
      <c r="B175" s="297" t="s">
        <v>3165</v>
      </c>
      <c r="C175" s="297" t="s">
        <v>3165</v>
      </c>
      <c r="D175" s="297" t="s">
        <v>3154</v>
      </c>
      <c r="E175" s="297" t="s">
        <v>3166</v>
      </c>
      <c r="F175" s="297" t="s">
        <v>14673</v>
      </c>
      <c r="G175" s="297"/>
      <c r="H175" s="297" t="s">
        <v>1800</v>
      </c>
      <c r="I175" s="297" t="s">
        <v>1801</v>
      </c>
      <c r="J175" s="299" t="str">
        <f t="shared" si="4"/>
        <v>GoldPease &amp; Curren</v>
      </c>
      <c r="K175" s="299" t="str">
        <f t="shared" si="5"/>
        <v>GoldPease &amp; Curren</v>
      </c>
    </row>
    <row r="176" spans="1:11">
      <c r="A176" s="297" t="s">
        <v>1263</v>
      </c>
      <c r="B176" s="297" t="s">
        <v>2619</v>
      </c>
      <c r="C176" s="297" t="s">
        <v>2619</v>
      </c>
      <c r="D176" s="297" t="s">
        <v>1232</v>
      </c>
      <c r="E176" s="297" t="s">
        <v>818</v>
      </c>
      <c r="F176" s="297" t="s">
        <v>14673</v>
      </c>
      <c r="G176" s="297"/>
      <c r="H176" s="297" t="s">
        <v>3218</v>
      </c>
      <c r="I176" s="297" t="s">
        <v>1914</v>
      </c>
      <c r="J176" s="299" t="str">
        <f t="shared" si="4"/>
        <v>GoldPenglai Penggang Gold Industry Co., Ltd.</v>
      </c>
      <c r="K176" s="299" t="str">
        <f t="shared" si="5"/>
        <v>GoldPenglai Penggang Gold Industry Co., Ltd.</v>
      </c>
    </row>
    <row r="177" spans="1:11">
      <c r="A177" s="297" t="s">
        <v>1263</v>
      </c>
      <c r="B177" s="297" t="s">
        <v>2714</v>
      </c>
      <c r="C177" s="297" t="s">
        <v>3244</v>
      </c>
      <c r="D177" s="297" t="s">
        <v>1225</v>
      </c>
      <c r="E177" s="297" t="s">
        <v>842</v>
      </c>
      <c r="F177" s="297" t="s">
        <v>14673</v>
      </c>
      <c r="G177" s="297"/>
      <c r="H177" s="297" t="s">
        <v>1959</v>
      </c>
      <c r="I177" s="297" t="s">
        <v>1960</v>
      </c>
      <c r="J177" s="299" t="str">
        <f t="shared" si="4"/>
        <v>GoldPerth Mint</v>
      </c>
      <c r="K177" s="299" t="str">
        <f t="shared" si="5"/>
        <v>GoldPerth Mint</v>
      </c>
    </row>
    <row r="178" spans="1:11">
      <c r="A178" s="297" t="s">
        <v>1263</v>
      </c>
      <c r="B178" s="297" t="s">
        <v>1963</v>
      </c>
      <c r="C178" s="297" t="s">
        <v>3244</v>
      </c>
      <c r="D178" s="297" t="s">
        <v>1225</v>
      </c>
      <c r="E178" s="297" t="s">
        <v>842</v>
      </c>
      <c r="F178" s="297" t="s">
        <v>14673</v>
      </c>
      <c r="G178" s="297"/>
      <c r="H178" s="297" t="s">
        <v>1959</v>
      </c>
      <c r="I178" s="297" t="s">
        <v>1960</v>
      </c>
      <c r="J178" s="299" t="str">
        <f t="shared" si="4"/>
        <v>GoldPerth Mint (ANZ)</v>
      </c>
      <c r="K178" s="299" t="str">
        <f t="shared" si="5"/>
        <v>GoldPerth Mint (ANZ)</v>
      </c>
    </row>
    <row r="179" spans="1:11">
      <c r="A179" s="297" t="s">
        <v>1263</v>
      </c>
      <c r="B179" s="297" t="s">
        <v>3271</v>
      </c>
      <c r="C179" s="297" t="s">
        <v>3271</v>
      </c>
      <c r="D179" s="297" t="s">
        <v>1231</v>
      </c>
      <c r="E179" s="297" t="s">
        <v>3272</v>
      </c>
      <c r="F179" s="297" t="s">
        <v>14673</v>
      </c>
      <c r="G179" s="297"/>
      <c r="H179" s="297" t="s">
        <v>3273</v>
      </c>
      <c r="I179" s="297" t="s">
        <v>3274</v>
      </c>
      <c r="J179" s="299" t="str">
        <f t="shared" si="4"/>
        <v>GoldPlanta Recuperadora de Metales SpA</v>
      </c>
      <c r="K179" s="299" t="str">
        <f t="shared" si="5"/>
        <v>GoldPlanta Recuperadora de Metales SpA</v>
      </c>
    </row>
    <row r="180" spans="1:11">
      <c r="A180" s="297" t="s">
        <v>1263</v>
      </c>
      <c r="B180" s="297" t="s">
        <v>1040</v>
      </c>
      <c r="C180" s="297" t="s">
        <v>1040</v>
      </c>
      <c r="D180" s="297" t="s">
        <v>1011</v>
      </c>
      <c r="E180" s="297" t="s">
        <v>819</v>
      </c>
      <c r="F180" s="297" t="s">
        <v>14673</v>
      </c>
      <c r="G180" s="297"/>
      <c r="H180" s="297" t="s">
        <v>1915</v>
      </c>
      <c r="I180" s="297" t="s">
        <v>11044</v>
      </c>
      <c r="J180" s="299" t="str">
        <f t="shared" si="4"/>
        <v>GoldPrioksky Plant of Non-Ferrous Metals</v>
      </c>
      <c r="K180" s="299" t="str">
        <f t="shared" si="5"/>
        <v>GoldPrioksky Plant of Non-Ferrous Metals</v>
      </c>
    </row>
    <row r="181" spans="1:11">
      <c r="A181" s="297" t="s">
        <v>1263</v>
      </c>
      <c r="B181" s="297" t="s">
        <v>2715</v>
      </c>
      <c r="C181" s="297" t="s">
        <v>2996</v>
      </c>
      <c r="D181" s="297" t="s">
        <v>1230</v>
      </c>
      <c r="E181" s="297" t="s">
        <v>817</v>
      </c>
      <c r="F181" s="297" t="s">
        <v>14673</v>
      </c>
      <c r="G181" s="297"/>
      <c r="H181" s="297" t="s">
        <v>1913</v>
      </c>
      <c r="I181" s="297" t="s">
        <v>1811</v>
      </c>
      <c r="J181" s="299" t="str">
        <f t="shared" si="4"/>
        <v>GoldProduits Artistiques de Métaux</v>
      </c>
      <c r="K181" s="299" t="str">
        <f t="shared" si="5"/>
        <v>GoldProduits Artistiques de Métaux</v>
      </c>
    </row>
    <row r="182" spans="1:11">
      <c r="A182" s="297" t="s">
        <v>1263</v>
      </c>
      <c r="B182" s="297" t="s">
        <v>1373</v>
      </c>
      <c r="C182" s="297" t="s">
        <v>1373</v>
      </c>
      <c r="D182" s="297" t="s">
        <v>1238</v>
      </c>
      <c r="E182" s="297" t="s">
        <v>820</v>
      </c>
      <c r="F182" s="297" t="s">
        <v>14673</v>
      </c>
      <c r="G182" s="297"/>
      <c r="H182" s="297" t="s">
        <v>1916</v>
      </c>
      <c r="I182" s="297" t="s">
        <v>6888</v>
      </c>
      <c r="J182" s="299" t="str">
        <f t="shared" si="4"/>
        <v>GoldPT Aneka Tambang (Persero) Tbk</v>
      </c>
      <c r="K182" s="299" t="str">
        <f t="shared" si="5"/>
        <v>GoldPT Aneka Tambang (Persero) Tbk</v>
      </c>
    </row>
    <row r="183" spans="1:11">
      <c r="A183" s="297" t="s">
        <v>1263</v>
      </c>
      <c r="B183" s="297" t="s">
        <v>13600</v>
      </c>
      <c r="C183" s="297" t="s">
        <v>13600</v>
      </c>
      <c r="D183" s="297" t="s">
        <v>1230</v>
      </c>
      <c r="E183" s="297" t="s">
        <v>821</v>
      </c>
      <c r="F183" s="297" t="s">
        <v>14673</v>
      </c>
      <c r="G183" s="297"/>
      <c r="H183" s="297" t="s">
        <v>1917</v>
      </c>
      <c r="I183" s="297" t="s">
        <v>1894</v>
      </c>
      <c r="J183" s="299" t="str">
        <f t="shared" si="4"/>
        <v>GoldPX Precinox S.A.</v>
      </c>
      <c r="K183" s="299" t="str">
        <f t="shared" si="5"/>
        <v>GoldPX Precinox S.A.</v>
      </c>
    </row>
    <row r="184" spans="1:11">
      <c r="A184" s="297" t="s">
        <v>1263</v>
      </c>
      <c r="B184" s="297" t="s">
        <v>2997</v>
      </c>
      <c r="C184" s="297" t="s">
        <v>13600</v>
      </c>
      <c r="D184" s="297" t="s">
        <v>1230</v>
      </c>
      <c r="E184" s="297" t="s">
        <v>821</v>
      </c>
      <c r="F184" s="297" t="s">
        <v>14673</v>
      </c>
      <c r="G184" s="297"/>
      <c r="H184" s="297" t="s">
        <v>1917</v>
      </c>
      <c r="I184" s="297" t="s">
        <v>1894</v>
      </c>
      <c r="J184" s="299" t="str">
        <f t="shared" si="4"/>
        <v>GoldPX Précinox S.A.</v>
      </c>
      <c r="K184" s="299" t="str">
        <f t="shared" si="5"/>
        <v>GoldPX Précinox S.A.</v>
      </c>
    </row>
    <row r="185" spans="1:11">
      <c r="A185" s="297" t="s">
        <v>1263</v>
      </c>
      <c r="B185" s="297" t="s">
        <v>14606</v>
      </c>
      <c r="C185" s="297" t="s">
        <v>14606</v>
      </c>
      <c r="D185" s="297" t="s">
        <v>3154</v>
      </c>
      <c r="E185" s="297" t="s">
        <v>14607</v>
      </c>
      <c r="F185" s="297" t="s">
        <v>14673</v>
      </c>
      <c r="G185" s="297"/>
      <c r="H185" s="297" t="s">
        <v>14672</v>
      </c>
      <c r="I185" s="297" t="s">
        <v>1908</v>
      </c>
      <c r="J185" s="299" t="str">
        <f t="shared" si="4"/>
        <v>GoldQG Refining, LLC</v>
      </c>
      <c r="K185" s="299" t="str">
        <f t="shared" si="5"/>
        <v>GoldQG Refining, LLC</v>
      </c>
    </row>
    <row r="186" spans="1:11">
      <c r="A186" s="297" t="s">
        <v>1263</v>
      </c>
      <c r="B186" s="297" t="s">
        <v>2621</v>
      </c>
      <c r="C186" s="297" t="s">
        <v>2621</v>
      </c>
      <c r="D186" s="297" t="s">
        <v>1021</v>
      </c>
      <c r="E186" s="297" t="s">
        <v>822</v>
      </c>
      <c r="F186" s="297" t="s">
        <v>14673</v>
      </c>
      <c r="G186" s="297"/>
      <c r="H186" s="297" t="s">
        <v>1918</v>
      </c>
      <c r="I186" s="297" t="s">
        <v>1919</v>
      </c>
      <c r="J186" s="299" t="str">
        <f t="shared" si="4"/>
        <v>GoldRand Refinery (Pty) Ltd.</v>
      </c>
      <c r="K186" s="299" t="str">
        <f t="shared" si="5"/>
        <v>GoldRand Refinery (Pty) Ltd.</v>
      </c>
    </row>
    <row r="187" spans="1:11">
      <c r="A187" s="297" t="s">
        <v>1263</v>
      </c>
      <c r="B187" s="297" t="s">
        <v>31</v>
      </c>
      <c r="C187" s="297" t="s">
        <v>63</v>
      </c>
      <c r="D187" s="297" t="s">
        <v>1244</v>
      </c>
      <c r="E187" s="297" t="s">
        <v>798</v>
      </c>
      <c r="F187" s="297" t="s">
        <v>14673</v>
      </c>
      <c r="G187" s="297"/>
      <c r="H187" s="297" t="s">
        <v>1883</v>
      </c>
      <c r="I187" s="297" t="s">
        <v>14237</v>
      </c>
      <c r="J187" s="299" t="str">
        <f t="shared" si="4"/>
        <v>GoldRefinery LS-Nikko Copper Inc.</v>
      </c>
      <c r="K187" s="299" t="str">
        <f t="shared" si="5"/>
        <v>GoldRefinery LS-Nikko Copper Inc.</v>
      </c>
    </row>
    <row r="188" spans="1:11">
      <c r="A188" s="297" t="s">
        <v>1263</v>
      </c>
      <c r="B188" s="297" t="s">
        <v>14303</v>
      </c>
      <c r="C188" s="297" t="s">
        <v>14303</v>
      </c>
      <c r="D188" s="297" t="s">
        <v>1232</v>
      </c>
      <c r="E188" s="297" t="s">
        <v>773</v>
      </c>
      <c r="F188" s="297" t="s">
        <v>14673</v>
      </c>
      <c r="G188" s="297"/>
      <c r="H188" s="297" t="s">
        <v>1846</v>
      </c>
      <c r="I188" s="297" t="s">
        <v>1847</v>
      </c>
      <c r="J188" s="299" t="str">
        <f t="shared" si="4"/>
        <v>GoldRefinery of Seemine Gold Co., Ltd.</v>
      </c>
      <c r="K188" s="299" t="str">
        <f t="shared" si="5"/>
        <v>GoldRefinery of Seemine Gold Co., Ltd.</v>
      </c>
    </row>
    <row r="189" spans="1:11">
      <c r="A189" s="297" t="s">
        <v>1263</v>
      </c>
      <c r="B189" s="297" t="s">
        <v>2998</v>
      </c>
      <c r="C189" s="297" t="s">
        <v>2998</v>
      </c>
      <c r="D189" s="297" t="s">
        <v>1249</v>
      </c>
      <c r="E189" s="297" t="s">
        <v>2999</v>
      </c>
      <c r="F189" s="297" t="s">
        <v>14673</v>
      </c>
      <c r="G189" s="297"/>
      <c r="H189" s="297" t="s">
        <v>3043</v>
      </c>
      <c r="I189" s="297" t="s">
        <v>9992</v>
      </c>
      <c r="J189" s="299" t="str">
        <f t="shared" si="4"/>
        <v>GoldRemondis Argentia B.V.</v>
      </c>
      <c r="K189" s="299" t="str">
        <f t="shared" si="5"/>
        <v>GoldRemondis Argentia B.V.</v>
      </c>
    </row>
    <row r="190" spans="1:11">
      <c r="A190" s="297" t="s">
        <v>1263</v>
      </c>
      <c r="B190" s="297" t="s">
        <v>1548</v>
      </c>
      <c r="C190" s="297" t="s">
        <v>1548</v>
      </c>
      <c r="D190" s="297" t="s">
        <v>3154</v>
      </c>
      <c r="E190" s="297" t="s">
        <v>1549</v>
      </c>
      <c r="F190" s="297" t="s">
        <v>14673</v>
      </c>
      <c r="G190" s="297"/>
      <c r="H190" s="297" t="s">
        <v>1981</v>
      </c>
      <c r="I190" s="297" t="s">
        <v>1982</v>
      </c>
      <c r="J190" s="299" t="str">
        <f t="shared" si="4"/>
        <v>GoldRepublic Metals Corporation</v>
      </c>
      <c r="K190" s="299" t="str">
        <f t="shared" si="5"/>
        <v>GoldRepublic Metals Corporation</v>
      </c>
    </row>
    <row r="191" spans="1:11">
      <c r="A191" s="297" t="s">
        <v>1263</v>
      </c>
      <c r="B191" s="297" t="s">
        <v>1041</v>
      </c>
      <c r="C191" s="297" t="s">
        <v>1041</v>
      </c>
      <c r="D191" s="297" t="s">
        <v>1229</v>
      </c>
      <c r="E191" s="297" t="s">
        <v>823</v>
      </c>
      <c r="F191" s="297" t="s">
        <v>14673</v>
      </c>
      <c r="G191" s="297"/>
      <c r="H191" s="297" t="s">
        <v>1920</v>
      </c>
      <c r="I191" s="297" t="s">
        <v>1872</v>
      </c>
      <c r="J191" s="299" t="str">
        <f t="shared" si="4"/>
        <v>GoldRoyal Canadian Mint</v>
      </c>
      <c r="K191" s="299" t="str">
        <f t="shared" si="5"/>
        <v>GoldRoyal Canadian Mint</v>
      </c>
    </row>
    <row r="192" spans="1:11">
      <c r="A192" s="297" t="s">
        <v>1263</v>
      </c>
      <c r="B192" s="297" t="s">
        <v>2757</v>
      </c>
      <c r="C192" s="297" t="s">
        <v>2757</v>
      </c>
      <c r="D192" s="297" t="s">
        <v>1237</v>
      </c>
      <c r="E192" s="297" t="s">
        <v>2758</v>
      </c>
      <c r="F192" s="297" t="s">
        <v>14673</v>
      </c>
      <c r="G192" s="297"/>
      <c r="H192" s="297" t="s">
        <v>2759</v>
      </c>
      <c r="I192" s="297" t="s">
        <v>5745</v>
      </c>
      <c r="J192" s="299" t="str">
        <f t="shared" si="4"/>
        <v>GoldSAAMP</v>
      </c>
      <c r="K192" s="299" t="str">
        <f t="shared" si="5"/>
        <v>GoldSAAMP</v>
      </c>
    </row>
    <row r="193" spans="1:11">
      <c r="A193" s="297" t="s">
        <v>1263</v>
      </c>
      <c r="B193" s="297" t="s">
        <v>1300</v>
      </c>
      <c r="C193" s="297" t="s">
        <v>1300</v>
      </c>
      <c r="D193" s="297" t="s">
        <v>3154</v>
      </c>
      <c r="E193" s="297" t="s">
        <v>824</v>
      </c>
      <c r="F193" s="297" t="s">
        <v>14673</v>
      </c>
      <c r="G193" s="297"/>
      <c r="H193" s="297" t="s">
        <v>1921</v>
      </c>
      <c r="I193" s="297" t="s">
        <v>1922</v>
      </c>
      <c r="J193" s="299" t="str">
        <f t="shared" si="4"/>
        <v>GoldSabin Metal Corp.</v>
      </c>
      <c r="K193" s="299" t="str">
        <f t="shared" si="5"/>
        <v>GoldSabin Metal Corp.</v>
      </c>
    </row>
    <row r="194" spans="1:11">
      <c r="A194" s="297" t="s">
        <v>1263</v>
      </c>
      <c r="B194" s="297" t="s">
        <v>3275</v>
      </c>
      <c r="C194" s="297" t="s">
        <v>3275</v>
      </c>
      <c r="D194" s="297" t="s">
        <v>1240</v>
      </c>
      <c r="E194" s="297" t="s">
        <v>3276</v>
      </c>
      <c r="F194" s="297" t="s">
        <v>14673</v>
      </c>
      <c r="G194" s="297"/>
      <c r="H194" s="297" t="s">
        <v>1832</v>
      </c>
      <c r="I194" s="297" t="s">
        <v>7392</v>
      </c>
      <c r="J194" s="299" t="str">
        <f t="shared" si="4"/>
        <v>GoldSafimet S.p.A</v>
      </c>
      <c r="K194" s="299" t="str">
        <f t="shared" si="5"/>
        <v>GoldSafimet S.p.A</v>
      </c>
    </row>
    <row r="195" spans="1:11">
      <c r="A195" s="297" t="s">
        <v>1263</v>
      </c>
      <c r="B195" s="297" t="s">
        <v>3000</v>
      </c>
      <c r="C195" s="297" t="s">
        <v>3000</v>
      </c>
      <c r="D195" s="297" t="s">
        <v>1233</v>
      </c>
      <c r="E195" s="297" t="s">
        <v>3001</v>
      </c>
      <c r="F195" s="297" t="s">
        <v>14673</v>
      </c>
      <c r="G195" s="297"/>
      <c r="H195" s="297" t="s">
        <v>3002</v>
      </c>
      <c r="I195" s="297" t="s">
        <v>4974</v>
      </c>
      <c r="J195" s="299" t="str">
        <f t="shared" si="4"/>
        <v>GoldSAFINA A.S.</v>
      </c>
      <c r="K195" s="299" t="str">
        <f t="shared" si="5"/>
        <v>GoldSAFINA A.S.</v>
      </c>
    </row>
    <row r="196" spans="1:11">
      <c r="A196" s="297" t="s">
        <v>1263</v>
      </c>
      <c r="B196" s="297" t="s">
        <v>2983</v>
      </c>
      <c r="C196" s="297" t="s">
        <v>62</v>
      </c>
      <c r="D196" s="297" t="s">
        <v>1241</v>
      </c>
      <c r="E196" s="297" t="s">
        <v>790</v>
      </c>
      <c r="F196" s="297" t="s">
        <v>14673</v>
      </c>
      <c r="G196" s="297"/>
      <c r="H196" s="297" t="s">
        <v>3062</v>
      </c>
      <c r="I196" s="297" t="s">
        <v>7586</v>
      </c>
      <c r="J196" s="299" t="str">
        <f t="shared" si="4"/>
        <v>GoldSaganoseki Smelter &amp; Refinery</v>
      </c>
      <c r="K196" s="299" t="str">
        <f t="shared" si="5"/>
        <v>GoldSaganoseki Smelter &amp; Refinery</v>
      </c>
    </row>
    <row r="197" spans="1:11">
      <c r="A197" s="297" t="s">
        <v>1263</v>
      </c>
      <c r="B197" s="297" t="s">
        <v>3003</v>
      </c>
      <c r="C197" s="297" t="s">
        <v>3003</v>
      </c>
      <c r="D197" s="297" t="s">
        <v>1239</v>
      </c>
      <c r="E197" s="297" t="s">
        <v>3004</v>
      </c>
      <c r="F197" s="297" t="s">
        <v>14673</v>
      </c>
      <c r="G197" s="297"/>
      <c r="H197" s="297" t="s">
        <v>3005</v>
      </c>
      <c r="I197" s="297" t="s">
        <v>3006</v>
      </c>
      <c r="J197" s="299" t="str">
        <f t="shared" si="4"/>
        <v>GoldSai Refinery</v>
      </c>
      <c r="K197" s="299" t="str">
        <f t="shared" si="5"/>
        <v>GoldSai Refinery</v>
      </c>
    </row>
    <row r="198" spans="1:11">
      <c r="A198" s="297" t="s">
        <v>1263</v>
      </c>
      <c r="B198" s="297" t="s">
        <v>1923</v>
      </c>
      <c r="C198" s="297" t="s">
        <v>1576</v>
      </c>
      <c r="D198" s="297" t="s">
        <v>1244</v>
      </c>
      <c r="E198" s="297" t="s">
        <v>1577</v>
      </c>
      <c r="F198" s="297" t="s">
        <v>14673</v>
      </c>
      <c r="G198" s="297"/>
      <c r="H198" s="297" t="s">
        <v>1834</v>
      </c>
      <c r="I198" s="297" t="s">
        <v>14236</v>
      </c>
      <c r="J198" s="299" t="str">
        <f t="shared" ref="J198:J261" si="6">A198&amp;B198</f>
        <v>GoldSamdok Metal</v>
      </c>
      <c r="K198" s="299" t="str">
        <f t="shared" ref="K198:K261" si="7">A198&amp;B198</f>
        <v>GoldSamdok Metal</v>
      </c>
    </row>
    <row r="199" spans="1:11">
      <c r="A199" s="297" t="s">
        <v>1263</v>
      </c>
      <c r="B199" s="297" t="s">
        <v>1576</v>
      </c>
      <c r="C199" s="297" t="s">
        <v>1576</v>
      </c>
      <c r="D199" s="297" t="s">
        <v>1244</v>
      </c>
      <c r="E199" s="297" t="s">
        <v>1577</v>
      </c>
      <c r="F199" s="297" t="s">
        <v>14673</v>
      </c>
      <c r="G199" s="297"/>
      <c r="H199" s="297" t="s">
        <v>1834</v>
      </c>
      <c r="I199" s="297" t="s">
        <v>14236</v>
      </c>
      <c r="J199" s="299" t="str">
        <f t="shared" si="6"/>
        <v>GoldSamduck Precious Metals</v>
      </c>
      <c r="K199" s="299" t="str">
        <f t="shared" si="7"/>
        <v>GoldSamduck Precious Metals</v>
      </c>
    </row>
    <row r="200" spans="1:11">
      <c r="A200" s="297" t="s">
        <v>1263</v>
      </c>
      <c r="B200" s="297" t="s">
        <v>3167</v>
      </c>
      <c r="C200" s="297" t="s">
        <v>3167</v>
      </c>
      <c r="D200" s="297" t="s">
        <v>1244</v>
      </c>
      <c r="E200" s="297" t="s">
        <v>825</v>
      </c>
      <c r="F200" s="297" t="s">
        <v>14673</v>
      </c>
      <c r="G200" s="297"/>
      <c r="H200" s="297" t="s">
        <v>1925</v>
      </c>
      <c r="I200" s="297" t="s">
        <v>14243</v>
      </c>
      <c r="J200" s="299" t="str">
        <f t="shared" si="6"/>
        <v>GoldSamwon Metals Corp.</v>
      </c>
      <c r="K200" s="299" t="str">
        <f t="shared" si="7"/>
        <v>GoldSamwon Metals Corp.</v>
      </c>
    </row>
    <row r="201" spans="1:11">
      <c r="A201" s="297" t="s">
        <v>1263</v>
      </c>
      <c r="B201" s="297" t="s">
        <v>2688</v>
      </c>
      <c r="C201" s="297" t="s">
        <v>2688</v>
      </c>
      <c r="D201" s="297" t="s">
        <v>1234</v>
      </c>
      <c r="E201" s="297" t="s">
        <v>2691</v>
      </c>
      <c r="F201" s="297" t="s">
        <v>14673</v>
      </c>
      <c r="G201" s="297"/>
      <c r="H201" s="297" t="s">
        <v>2071</v>
      </c>
      <c r="I201" s="297" t="s">
        <v>5082</v>
      </c>
      <c r="J201" s="299" t="str">
        <f t="shared" si="6"/>
        <v>GoldSAXONIA Edelmetalle GmbH</v>
      </c>
      <c r="K201" s="299" t="str">
        <f t="shared" si="7"/>
        <v>GoldSAXONIA Edelmetalle GmbH</v>
      </c>
    </row>
    <row r="202" spans="1:11">
      <c r="A202" s="297" t="s">
        <v>1263</v>
      </c>
      <c r="B202" s="297" t="s">
        <v>2703</v>
      </c>
      <c r="C202" s="297" t="s">
        <v>2703</v>
      </c>
      <c r="D202" s="297" t="s">
        <v>1249</v>
      </c>
      <c r="E202" s="297" t="s">
        <v>826</v>
      </c>
      <c r="F202" s="297" t="s">
        <v>14673</v>
      </c>
      <c r="G202" s="297"/>
      <c r="H202" s="297" t="s">
        <v>1926</v>
      </c>
      <c r="I202" s="297" t="s">
        <v>9994</v>
      </c>
      <c r="J202" s="299" t="str">
        <f t="shared" si="6"/>
        <v>GoldSchone Edelmetaal B.V.</v>
      </c>
      <c r="K202" s="299" t="str">
        <f t="shared" si="7"/>
        <v>GoldSchone Edelmetaal B.V.</v>
      </c>
    </row>
    <row r="203" spans="1:11">
      <c r="A203" s="297" t="s">
        <v>1263</v>
      </c>
      <c r="B203" s="297" t="s">
        <v>1924</v>
      </c>
      <c r="C203" s="297" t="s">
        <v>1576</v>
      </c>
      <c r="D203" s="297" t="s">
        <v>1244</v>
      </c>
      <c r="E203" s="297" t="s">
        <v>1577</v>
      </c>
      <c r="F203" s="297" t="s">
        <v>14673</v>
      </c>
      <c r="G203" s="297"/>
      <c r="H203" s="297" t="s">
        <v>1834</v>
      </c>
      <c r="I203" s="297" t="s">
        <v>14236</v>
      </c>
      <c r="J203" s="299" t="str">
        <f t="shared" si="6"/>
        <v>GoldSD (Samdok) Metal</v>
      </c>
      <c r="K203" s="299" t="str">
        <f t="shared" si="7"/>
        <v>GoldSD (Samdok) Metal</v>
      </c>
    </row>
    <row r="204" spans="1:11">
      <c r="A204" s="297" t="s">
        <v>1263</v>
      </c>
      <c r="B204" s="297" t="s">
        <v>13601</v>
      </c>
      <c r="C204" s="297" t="s">
        <v>13601</v>
      </c>
      <c r="D204" s="297" t="s">
        <v>1235</v>
      </c>
      <c r="E204" s="297" t="s">
        <v>827</v>
      </c>
      <c r="F204" s="297" t="s">
        <v>14673</v>
      </c>
      <c r="G204" s="297"/>
      <c r="H204" s="297" t="s">
        <v>1927</v>
      </c>
      <c r="I204" s="297" t="s">
        <v>5532</v>
      </c>
      <c r="J204" s="299" t="str">
        <f t="shared" si="6"/>
        <v>GoldSEMPSA Joyeria Plateria S.A.</v>
      </c>
      <c r="K204" s="299" t="str">
        <f t="shared" si="7"/>
        <v>GoldSEMPSA Joyeria Plateria S.A.</v>
      </c>
    </row>
    <row r="205" spans="1:11">
      <c r="A205" s="297" t="s">
        <v>1263</v>
      </c>
      <c r="B205" s="297" t="s">
        <v>3007</v>
      </c>
      <c r="C205" s="297" t="s">
        <v>13601</v>
      </c>
      <c r="D205" s="297" t="s">
        <v>1235</v>
      </c>
      <c r="E205" s="297" t="s">
        <v>827</v>
      </c>
      <c r="F205" s="297" t="s">
        <v>14673</v>
      </c>
      <c r="G205" s="297"/>
      <c r="H205" s="297" t="s">
        <v>1927</v>
      </c>
      <c r="I205" s="297" t="s">
        <v>5532</v>
      </c>
      <c r="J205" s="299" t="str">
        <f t="shared" si="6"/>
        <v>GoldSEMPSA Joyería Platería S.A.</v>
      </c>
      <c r="K205" s="299" t="str">
        <f t="shared" si="7"/>
        <v>GoldSEMPSA Joyería Platería S.A.</v>
      </c>
    </row>
    <row r="206" spans="1:11">
      <c r="A206" s="297" t="s">
        <v>1263</v>
      </c>
      <c r="B206" s="297" t="s">
        <v>1928</v>
      </c>
      <c r="C206" s="297" t="s">
        <v>13601</v>
      </c>
      <c r="D206" s="297" t="s">
        <v>1235</v>
      </c>
      <c r="E206" s="297" t="s">
        <v>827</v>
      </c>
      <c r="F206" s="297" t="s">
        <v>14673</v>
      </c>
      <c r="G206" s="297"/>
      <c r="H206" s="297" t="s">
        <v>1927</v>
      </c>
      <c r="I206" s="297" t="s">
        <v>5532</v>
      </c>
      <c r="J206" s="299" t="str">
        <f t="shared" si="6"/>
        <v>GoldSempsa JP (Cookson Sempsa)</v>
      </c>
      <c r="K206" s="299" t="str">
        <f t="shared" si="7"/>
        <v>GoldSempsa JP (Cookson Sempsa)</v>
      </c>
    </row>
    <row r="207" spans="1:11">
      <c r="A207" s="297" t="s">
        <v>1263</v>
      </c>
      <c r="B207" s="297" t="s">
        <v>1946</v>
      </c>
      <c r="C207" s="297" t="s">
        <v>2626</v>
      </c>
      <c r="D207" s="297" t="s">
        <v>1232</v>
      </c>
      <c r="E207" s="297" t="s">
        <v>834</v>
      </c>
      <c r="F207" s="297" t="s">
        <v>14673</v>
      </c>
      <c r="G207" s="297"/>
      <c r="H207" s="297" t="s">
        <v>1931</v>
      </c>
      <c r="I207" s="297" t="s">
        <v>1914</v>
      </c>
      <c r="J207" s="299" t="str">
        <f t="shared" si="6"/>
        <v>GoldShandong Gold Mine(Laizhou) Smelter Co., Ltd.</v>
      </c>
      <c r="K207" s="299" t="str">
        <f t="shared" si="7"/>
        <v>GoldShandong Gold Mine(Laizhou) Smelter Co., Ltd.</v>
      </c>
    </row>
    <row r="208" spans="1:11">
      <c r="A208" s="297" t="s">
        <v>1263</v>
      </c>
      <c r="B208" s="297" t="s">
        <v>3168</v>
      </c>
      <c r="C208" s="297" t="s">
        <v>1848</v>
      </c>
      <c r="D208" s="297" t="s">
        <v>1232</v>
      </c>
      <c r="E208" s="297" t="s">
        <v>1849</v>
      </c>
      <c r="F208" s="297" t="s">
        <v>14673</v>
      </c>
      <c r="G208" s="297"/>
      <c r="H208" s="297" t="s">
        <v>1850</v>
      </c>
      <c r="I208" s="297" t="s">
        <v>1914</v>
      </c>
      <c r="J208" s="299" t="str">
        <f t="shared" si="6"/>
        <v>GoldShandong Guoda Gold Co., Ltd.</v>
      </c>
      <c r="K208" s="299" t="str">
        <f t="shared" si="7"/>
        <v>GoldShandong Guoda Gold Co., Ltd.</v>
      </c>
    </row>
    <row r="209" spans="1:11">
      <c r="A209" s="297" t="s">
        <v>1263</v>
      </c>
      <c r="B209" s="297" t="s">
        <v>14304</v>
      </c>
      <c r="C209" s="297" t="s">
        <v>2626</v>
      </c>
      <c r="D209" s="297" t="s">
        <v>1232</v>
      </c>
      <c r="E209" s="297" t="s">
        <v>834</v>
      </c>
      <c r="F209" s="297" t="s">
        <v>14673</v>
      </c>
      <c r="G209" s="297"/>
      <c r="H209" s="297" t="s">
        <v>1931</v>
      </c>
      <c r="I209" s="297" t="s">
        <v>1914</v>
      </c>
      <c r="J209" s="299" t="str">
        <f t="shared" si="6"/>
        <v>GoldShandong middlings JinYe group Co., LTD</v>
      </c>
      <c r="K209" s="299" t="str">
        <f t="shared" si="7"/>
        <v>GoldShandong middlings JinYe group Co., LTD</v>
      </c>
    </row>
    <row r="210" spans="1:11">
      <c r="A210" s="297" t="s">
        <v>1263</v>
      </c>
      <c r="B210" s="297" t="s">
        <v>1932</v>
      </c>
      <c r="C210" s="297" t="s">
        <v>1929</v>
      </c>
      <c r="D210" s="297" t="s">
        <v>1232</v>
      </c>
      <c r="E210" s="297" t="s">
        <v>1930</v>
      </c>
      <c r="F210" s="297" t="s">
        <v>14673</v>
      </c>
      <c r="G210" s="297"/>
      <c r="H210" s="297" t="s">
        <v>1931</v>
      </c>
      <c r="I210" s="297" t="s">
        <v>1914</v>
      </c>
      <c r="J210" s="299" t="str">
        <f t="shared" si="6"/>
        <v>GoldShandong Tarzan Bio-Gold Industry Co., Ltd.</v>
      </c>
      <c r="K210" s="299" t="str">
        <f t="shared" si="7"/>
        <v>GoldShandong Tarzan Bio-Gold Industry Co., Ltd.</v>
      </c>
    </row>
    <row r="211" spans="1:11">
      <c r="A211" s="297" t="s">
        <v>1263</v>
      </c>
      <c r="B211" s="297" t="s">
        <v>1929</v>
      </c>
      <c r="C211" s="297" t="s">
        <v>1929</v>
      </c>
      <c r="D211" s="297" t="s">
        <v>1232</v>
      </c>
      <c r="E211" s="297" t="s">
        <v>1930</v>
      </c>
      <c r="F211" s="297" t="s">
        <v>14673</v>
      </c>
      <c r="G211" s="297"/>
      <c r="H211" s="297" t="s">
        <v>1931</v>
      </c>
      <c r="I211" s="297" t="s">
        <v>1914</v>
      </c>
      <c r="J211" s="299" t="str">
        <f t="shared" si="6"/>
        <v>GoldShandong Tiancheng Biological Gold Industrial Co., Ltd.</v>
      </c>
      <c r="K211" s="299" t="str">
        <f t="shared" si="7"/>
        <v>GoldShandong Tiancheng Biological Gold Industrial Co., Ltd.</v>
      </c>
    </row>
    <row r="212" spans="1:11">
      <c r="A212" s="297" t="s">
        <v>1263</v>
      </c>
      <c r="B212" s="297" t="s">
        <v>2623</v>
      </c>
      <c r="C212" s="297" t="s">
        <v>2623</v>
      </c>
      <c r="D212" s="297" t="s">
        <v>1232</v>
      </c>
      <c r="E212" s="297" t="s">
        <v>828</v>
      </c>
      <c r="F212" s="297" t="s">
        <v>14673</v>
      </c>
      <c r="G212" s="297"/>
      <c r="H212" s="297" t="s">
        <v>1850</v>
      </c>
      <c r="I212" s="297" t="s">
        <v>1914</v>
      </c>
      <c r="J212" s="299" t="str">
        <f t="shared" si="6"/>
        <v>GoldShandong Zhaojin Gold &amp; Silver Refinery Co., Ltd.</v>
      </c>
      <c r="K212" s="299" t="str">
        <f t="shared" si="7"/>
        <v>GoldShandong Zhaojin Gold &amp; Silver Refinery Co., Ltd.</v>
      </c>
    </row>
    <row r="213" spans="1:11">
      <c r="A213" s="297" t="s">
        <v>1263</v>
      </c>
      <c r="B213" s="297" t="s">
        <v>1933</v>
      </c>
      <c r="C213" s="297" t="s">
        <v>2626</v>
      </c>
      <c r="D213" s="297" t="s">
        <v>1232</v>
      </c>
      <c r="E213" s="297" t="s">
        <v>834</v>
      </c>
      <c r="F213" s="297" t="s">
        <v>14673</v>
      </c>
      <c r="G213" s="297"/>
      <c r="H213" s="297" t="s">
        <v>1931</v>
      </c>
      <c r="I213" s="297" t="s">
        <v>1914</v>
      </c>
      <c r="J213" s="299" t="str">
        <f t="shared" si="6"/>
        <v>GoldShangdong Gold (Laizhou)</v>
      </c>
      <c r="K213" s="299" t="str">
        <f t="shared" si="7"/>
        <v>GoldShangdong Gold (Laizhou)</v>
      </c>
    </row>
    <row r="214" spans="1:11">
      <c r="A214" s="297" t="s">
        <v>1263</v>
      </c>
      <c r="B214" s="297" t="s">
        <v>32</v>
      </c>
      <c r="C214" s="297" t="s">
        <v>1374</v>
      </c>
      <c r="D214" s="297" t="s">
        <v>1241</v>
      </c>
      <c r="E214" s="297" t="s">
        <v>832</v>
      </c>
      <c r="F214" s="297" t="s">
        <v>14673</v>
      </c>
      <c r="G214" s="297"/>
      <c r="H214" s="297" t="s">
        <v>1941</v>
      </c>
      <c r="I214" s="297" t="s">
        <v>1942</v>
      </c>
      <c r="J214" s="299" t="str">
        <f t="shared" si="6"/>
        <v>GoldShonan Plant Tanaka Kikinzoku</v>
      </c>
      <c r="K214" s="299" t="str">
        <f t="shared" si="7"/>
        <v>GoldShonan Plant Tanaka Kikinzoku</v>
      </c>
    </row>
    <row r="215" spans="1:11">
      <c r="A215" s="297" t="s">
        <v>1263</v>
      </c>
      <c r="B215" s="297" t="s">
        <v>14305</v>
      </c>
      <c r="C215" s="297" t="s">
        <v>1042</v>
      </c>
      <c r="D215" s="297" t="s">
        <v>1011</v>
      </c>
      <c r="E215" s="297" t="s">
        <v>829</v>
      </c>
      <c r="F215" s="297" t="s">
        <v>14673</v>
      </c>
      <c r="G215" s="297"/>
      <c r="H215" s="297" t="s">
        <v>1937</v>
      </c>
      <c r="I215" s="297" t="s">
        <v>11108</v>
      </c>
      <c r="J215" s="299" t="str">
        <f t="shared" si="6"/>
        <v>GoldShyolkovsky</v>
      </c>
      <c r="K215" s="299" t="str">
        <f t="shared" si="7"/>
        <v>GoldShyolkovsky</v>
      </c>
    </row>
    <row r="216" spans="1:11">
      <c r="A216" s="297" t="s">
        <v>1263</v>
      </c>
      <c r="B216" s="297" t="s">
        <v>2624</v>
      </c>
      <c r="C216" s="297" t="s">
        <v>2624</v>
      </c>
      <c r="D216" s="297" t="s">
        <v>1232</v>
      </c>
      <c r="E216" s="297" t="s">
        <v>1550</v>
      </c>
      <c r="F216" s="297" t="s">
        <v>14673</v>
      </c>
      <c r="G216" s="297"/>
      <c r="H216" s="297" t="s">
        <v>1935</v>
      </c>
      <c r="I216" s="297" t="s">
        <v>1936</v>
      </c>
      <c r="J216" s="299" t="str">
        <f t="shared" si="6"/>
        <v>GoldSichuan Tianze Precious Metals Co., Ltd.</v>
      </c>
      <c r="K216" s="299" t="str">
        <f t="shared" si="7"/>
        <v>GoldSichuan Tianze Precious Metals Co., Ltd.</v>
      </c>
    </row>
    <row r="217" spans="1:11">
      <c r="A217" s="297" t="s">
        <v>1263</v>
      </c>
      <c r="B217" s="297" t="s">
        <v>33</v>
      </c>
      <c r="C217" s="297" t="s">
        <v>1374</v>
      </c>
      <c r="D217" s="297" t="s">
        <v>1241</v>
      </c>
      <c r="E217" s="297" t="s">
        <v>832</v>
      </c>
      <c r="F217" s="297" t="s">
        <v>14673</v>
      </c>
      <c r="G217" s="297"/>
      <c r="H217" s="297" t="s">
        <v>1941</v>
      </c>
      <c r="I217" s="297" t="s">
        <v>1942</v>
      </c>
      <c r="J217" s="299" t="str">
        <f t="shared" si="6"/>
        <v>GoldSingapore Tanaka</v>
      </c>
      <c r="K217" s="299" t="str">
        <f t="shared" si="7"/>
        <v>GoldSingapore Tanaka</v>
      </c>
    </row>
    <row r="218" spans="1:11">
      <c r="A218" s="297" t="s">
        <v>1263</v>
      </c>
      <c r="B218" s="297" t="s">
        <v>1551</v>
      </c>
      <c r="C218" s="297" t="s">
        <v>1551</v>
      </c>
      <c r="D218" s="297" t="s">
        <v>3153</v>
      </c>
      <c r="E218" s="297" t="s">
        <v>1552</v>
      </c>
      <c r="F218" s="297" t="s">
        <v>14673</v>
      </c>
      <c r="G218" s="297"/>
      <c r="H218" s="297" t="s">
        <v>1986</v>
      </c>
      <c r="I218" s="297" t="s">
        <v>1987</v>
      </c>
      <c r="J218" s="299" t="str">
        <f t="shared" si="6"/>
        <v>GoldSingway Technology Co., Ltd.</v>
      </c>
      <c r="K218" s="299" t="str">
        <f t="shared" si="7"/>
        <v>GoldSingway Technology Co., Ltd.</v>
      </c>
    </row>
    <row r="219" spans="1:11">
      <c r="A219" s="297" t="s">
        <v>1263</v>
      </c>
      <c r="B219" s="297" t="s">
        <v>1150</v>
      </c>
      <c r="C219" s="297" t="s">
        <v>66</v>
      </c>
      <c r="D219" s="297" t="s">
        <v>1241</v>
      </c>
      <c r="E219" s="297" t="s">
        <v>831</v>
      </c>
      <c r="F219" s="297" t="s">
        <v>14673</v>
      </c>
      <c r="G219" s="297"/>
      <c r="H219" s="297" t="s">
        <v>1939</v>
      </c>
      <c r="I219" s="297" t="s">
        <v>2702</v>
      </c>
      <c r="J219" s="299" t="str">
        <f t="shared" si="6"/>
        <v>GoldSMM</v>
      </c>
      <c r="K219" s="299" t="str">
        <f t="shared" si="7"/>
        <v>GoldSMM</v>
      </c>
    </row>
    <row r="220" spans="1:11">
      <c r="A220" s="297" t="s">
        <v>1263</v>
      </c>
      <c r="B220" s="297" t="s">
        <v>1042</v>
      </c>
      <c r="C220" s="297" t="s">
        <v>1042</v>
      </c>
      <c r="D220" s="297" t="s">
        <v>1011</v>
      </c>
      <c r="E220" s="297" t="s">
        <v>829</v>
      </c>
      <c r="F220" s="297" t="s">
        <v>14673</v>
      </c>
      <c r="G220" s="297"/>
      <c r="H220" s="297" t="s">
        <v>1937</v>
      </c>
      <c r="I220" s="297" t="s">
        <v>11108</v>
      </c>
      <c r="J220" s="299" t="str">
        <f t="shared" si="6"/>
        <v>GoldSOE Shyolkovsky Factory of Secondary Precious Metals</v>
      </c>
      <c r="K220" s="299" t="str">
        <f t="shared" si="7"/>
        <v>GoldSOE Shyolkovsky Factory of Secondary Precious Metals</v>
      </c>
    </row>
    <row r="221" spans="1:11">
      <c r="A221" s="297" t="s">
        <v>1263</v>
      </c>
      <c r="B221" s="297" t="s">
        <v>1043</v>
      </c>
      <c r="C221" s="297" t="s">
        <v>1043</v>
      </c>
      <c r="D221" s="297" t="s">
        <v>3153</v>
      </c>
      <c r="E221" s="297" t="s">
        <v>830</v>
      </c>
      <c r="F221" s="297" t="s">
        <v>14673</v>
      </c>
      <c r="G221" s="297"/>
      <c r="H221" s="297" t="s">
        <v>1938</v>
      </c>
      <c r="I221" s="297" t="s">
        <v>12663</v>
      </c>
      <c r="J221" s="299" t="str">
        <f t="shared" si="6"/>
        <v>GoldSolar Applied Materials Technology Corp.</v>
      </c>
      <c r="K221" s="299" t="str">
        <f t="shared" si="7"/>
        <v>GoldSolar Applied Materials Technology Corp.</v>
      </c>
    </row>
    <row r="222" spans="1:11">
      <c r="A222" s="297" t="s">
        <v>1263</v>
      </c>
      <c r="B222" s="297" t="s">
        <v>34</v>
      </c>
      <c r="C222" s="297" t="s">
        <v>1043</v>
      </c>
      <c r="D222" s="297" t="s">
        <v>3153</v>
      </c>
      <c r="E222" s="297" t="s">
        <v>830</v>
      </c>
      <c r="F222" s="297" t="s">
        <v>14673</v>
      </c>
      <c r="G222" s="297"/>
      <c r="H222" s="297" t="s">
        <v>1938</v>
      </c>
      <c r="I222" s="297" t="s">
        <v>12663</v>
      </c>
      <c r="J222" s="299" t="str">
        <f t="shared" si="6"/>
        <v>GoldSOLAR CHEMICALAPPLIED MATERIALS TECHNOLOGY (KUN SHAN)</v>
      </c>
      <c r="K222" s="299" t="str">
        <f t="shared" si="7"/>
        <v>GoldSOLAR CHEMICALAPPLIED MATERIALS TECHNOLOGY (KUN SHAN)</v>
      </c>
    </row>
    <row r="223" spans="1:11">
      <c r="A223" s="297" t="s">
        <v>1263</v>
      </c>
      <c r="B223" s="297" t="s">
        <v>35</v>
      </c>
      <c r="C223" s="297" t="s">
        <v>1043</v>
      </c>
      <c r="D223" s="297" t="s">
        <v>3153</v>
      </c>
      <c r="E223" s="297" t="s">
        <v>830</v>
      </c>
      <c r="F223" s="297" t="s">
        <v>14673</v>
      </c>
      <c r="G223" s="297"/>
      <c r="H223" s="297" t="s">
        <v>1938</v>
      </c>
      <c r="I223" s="297" t="s">
        <v>12663</v>
      </c>
      <c r="J223" s="299" t="str">
        <f t="shared" si="6"/>
        <v>GoldSolartech</v>
      </c>
      <c r="K223" s="299" t="str">
        <f t="shared" si="7"/>
        <v>GoldSolartech</v>
      </c>
    </row>
    <row r="224" spans="1:11">
      <c r="A224" s="297" t="s">
        <v>1263</v>
      </c>
      <c r="B224" s="297" t="s">
        <v>3277</v>
      </c>
      <c r="C224" s="297" t="s">
        <v>3277</v>
      </c>
      <c r="D224" s="297" t="s">
        <v>1245</v>
      </c>
      <c r="E224" s="297" t="s">
        <v>3278</v>
      </c>
      <c r="F224" s="297" t="s">
        <v>14673</v>
      </c>
      <c r="G224" s="297"/>
      <c r="H224" s="297" t="s">
        <v>3279</v>
      </c>
      <c r="I224" s="297" t="s">
        <v>3279</v>
      </c>
      <c r="J224" s="299" t="str">
        <f t="shared" si="6"/>
        <v>GoldState Research Institute Center for Physical Sciences and Technology</v>
      </c>
      <c r="K224" s="299" t="str">
        <f t="shared" si="7"/>
        <v>GoldState Research Institute Center for Physical Sciences and Technology</v>
      </c>
    </row>
    <row r="225" spans="1:11">
      <c r="A225" s="297" t="s">
        <v>1263</v>
      </c>
      <c r="B225" s="297" t="s">
        <v>1995</v>
      </c>
      <c r="C225" s="297" t="s">
        <v>1995</v>
      </c>
      <c r="D225" s="297" t="s">
        <v>1013</v>
      </c>
      <c r="E225" s="297" t="s">
        <v>1996</v>
      </c>
      <c r="F225" s="297" t="s">
        <v>14673</v>
      </c>
      <c r="G225" s="297"/>
      <c r="H225" s="297" t="s">
        <v>1997</v>
      </c>
      <c r="I225" s="297" t="s">
        <v>1997</v>
      </c>
      <c r="J225" s="299" t="str">
        <f t="shared" si="6"/>
        <v>GoldSudan Gold Refinery</v>
      </c>
      <c r="K225" s="299" t="str">
        <f t="shared" si="7"/>
        <v>GoldSudan Gold Refinery</v>
      </c>
    </row>
    <row r="226" spans="1:11">
      <c r="A226" s="297" t="s">
        <v>1263</v>
      </c>
      <c r="B226" s="297" t="s">
        <v>2716</v>
      </c>
      <c r="C226" s="297" t="s">
        <v>66</v>
      </c>
      <c r="D226" s="297" t="s">
        <v>1241</v>
      </c>
      <c r="E226" s="297" t="s">
        <v>831</v>
      </c>
      <c r="F226" s="297" t="s">
        <v>14673</v>
      </c>
      <c r="G226" s="297"/>
      <c r="H226" s="297" t="s">
        <v>1939</v>
      </c>
      <c r="I226" s="297" t="s">
        <v>2702</v>
      </c>
      <c r="J226" s="299" t="str">
        <f t="shared" si="6"/>
        <v>GoldSumitomo Kinzoku Kozan K.K.</v>
      </c>
      <c r="K226" s="299" t="str">
        <f t="shared" si="7"/>
        <v>GoldSumitomo Kinzoku Kozan K.K.</v>
      </c>
    </row>
    <row r="227" spans="1:11">
      <c r="A227" s="297" t="s">
        <v>1263</v>
      </c>
      <c r="B227" s="297" t="s">
        <v>66</v>
      </c>
      <c r="C227" s="297" t="s">
        <v>66</v>
      </c>
      <c r="D227" s="297" t="s">
        <v>1241</v>
      </c>
      <c r="E227" s="297" t="s">
        <v>831</v>
      </c>
      <c r="F227" s="297" t="s">
        <v>14673</v>
      </c>
      <c r="G227" s="297"/>
      <c r="H227" s="297" t="s">
        <v>1939</v>
      </c>
      <c r="I227" s="297" t="s">
        <v>2702</v>
      </c>
      <c r="J227" s="299" t="str">
        <f t="shared" si="6"/>
        <v>GoldSumitomo Metal Mining Co., Ltd.</v>
      </c>
      <c r="K227" s="299" t="str">
        <f t="shared" si="7"/>
        <v>GoldSumitomo Metal Mining Co., Ltd.</v>
      </c>
    </row>
    <row r="228" spans="1:11">
      <c r="A228" s="297" t="s">
        <v>1263</v>
      </c>
      <c r="B228" s="297" t="s">
        <v>14306</v>
      </c>
      <c r="C228" s="297" t="s">
        <v>14306</v>
      </c>
      <c r="D228" s="297" t="s">
        <v>1244</v>
      </c>
      <c r="E228" s="297" t="s">
        <v>3182</v>
      </c>
      <c r="F228" s="297" t="s">
        <v>14673</v>
      </c>
      <c r="G228" s="297"/>
      <c r="H228" s="297" t="s">
        <v>14327</v>
      </c>
      <c r="I228" s="297" t="s">
        <v>14244</v>
      </c>
      <c r="J228" s="299" t="str">
        <f t="shared" si="6"/>
        <v>GoldSungEel HiMetal Co., Ltd.</v>
      </c>
      <c r="K228" s="299" t="str">
        <f t="shared" si="7"/>
        <v>GoldSungEel HiMetal Co., Ltd.</v>
      </c>
    </row>
    <row r="229" spans="1:11">
      <c r="A229" s="297" t="s">
        <v>1263</v>
      </c>
      <c r="B229" s="297" t="s">
        <v>3183</v>
      </c>
      <c r="C229" s="297" t="s">
        <v>14306</v>
      </c>
      <c r="D229" s="297" t="s">
        <v>1244</v>
      </c>
      <c r="E229" s="297" t="s">
        <v>3182</v>
      </c>
      <c r="F229" s="297" t="s">
        <v>14673</v>
      </c>
      <c r="G229" s="297"/>
      <c r="H229" s="297" t="s">
        <v>14327</v>
      </c>
      <c r="I229" s="297" t="s">
        <v>14244</v>
      </c>
      <c r="J229" s="299" t="str">
        <f t="shared" si="6"/>
        <v>GoldSungEel HiTech</v>
      </c>
      <c r="K229" s="299" t="str">
        <f t="shared" si="7"/>
        <v>GoldSungEel HiTech</v>
      </c>
    </row>
    <row r="230" spans="1:11">
      <c r="A230" s="297" t="s">
        <v>1263</v>
      </c>
      <c r="B230" s="297" t="s">
        <v>2708</v>
      </c>
      <c r="C230" s="297" t="s">
        <v>2708</v>
      </c>
      <c r="D230" s="297" t="s">
        <v>1240</v>
      </c>
      <c r="E230" s="297" t="s">
        <v>1998</v>
      </c>
      <c r="F230" s="297" t="s">
        <v>14673</v>
      </c>
      <c r="G230" s="297"/>
      <c r="H230" s="297" t="s">
        <v>1999</v>
      </c>
      <c r="I230" s="297" t="s">
        <v>7392</v>
      </c>
      <c r="J230" s="299" t="str">
        <f t="shared" si="6"/>
        <v>GoldT.C.A S.p.A</v>
      </c>
      <c r="K230" s="299" t="str">
        <f t="shared" si="7"/>
        <v>GoldT.C.A S.p.A</v>
      </c>
    </row>
    <row r="231" spans="1:11">
      <c r="A231" s="297" t="s">
        <v>1263</v>
      </c>
      <c r="B231" s="297" t="s">
        <v>2992</v>
      </c>
      <c r="C231" s="297" t="s">
        <v>1371</v>
      </c>
      <c r="D231" s="297" t="s">
        <v>1241</v>
      </c>
      <c r="E231" s="297" t="s">
        <v>809</v>
      </c>
      <c r="F231" s="297" t="s">
        <v>14673</v>
      </c>
      <c r="G231" s="297"/>
      <c r="H231" s="297" t="s">
        <v>1900</v>
      </c>
      <c r="I231" s="297" t="s">
        <v>1899</v>
      </c>
      <c r="J231" s="299" t="str">
        <f t="shared" si="6"/>
        <v>GoldTakehara Refinery</v>
      </c>
      <c r="K231" s="299" t="str">
        <f t="shared" si="7"/>
        <v>GoldTakehara Refinery</v>
      </c>
    </row>
    <row r="232" spans="1:11">
      <c r="A232" s="297" t="s">
        <v>1263</v>
      </c>
      <c r="B232" s="297" t="s">
        <v>2984</v>
      </c>
      <c r="C232" s="297" t="s">
        <v>62</v>
      </c>
      <c r="D232" s="297" t="s">
        <v>1241</v>
      </c>
      <c r="E232" s="297" t="s">
        <v>790</v>
      </c>
      <c r="F232" s="297" t="s">
        <v>14673</v>
      </c>
      <c r="G232" s="297"/>
      <c r="H232" s="297" t="s">
        <v>3062</v>
      </c>
      <c r="I232" s="297" t="s">
        <v>7586</v>
      </c>
      <c r="J232" s="299" t="str">
        <f t="shared" si="6"/>
        <v>GoldTamano Smelter</v>
      </c>
      <c r="K232" s="299" t="str">
        <f t="shared" si="7"/>
        <v>GoldTamano Smelter</v>
      </c>
    </row>
    <row r="233" spans="1:11">
      <c r="A233" s="297" t="s">
        <v>1263</v>
      </c>
      <c r="B233" s="297" t="s">
        <v>2717</v>
      </c>
      <c r="C233" s="297" t="s">
        <v>1374</v>
      </c>
      <c r="D233" s="297" t="s">
        <v>1241</v>
      </c>
      <c r="E233" s="297" t="s">
        <v>832</v>
      </c>
      <c r="F233" s="297" t="s">
        <v>14673</v>
      </c>
      <c r="G233" s="297"/>
      <c r="H233" s="297" t="s">
        <v>1941</v>
      </c>
      <c r="I233" s="297" t="s">
        <v>1942</v>
      </c>
      <c r="J233" s="299" t="str">
        <f t="shared" si="6"/>
        <v>GoldTanaka Denshi Kogyo K.K</v>
      </c>
      <c r="K233" s="299" t="str">
        <f t="shared" si="7"/>
        <v>GoldTanaka Denshi Kogyo K.K</v>
      </c>
    </row>
    <row r="234" spans="1:11">
      <c r="A234" s="297" t="s">
        <v>1263</v>
      </c>
      <c r="B234" s="297" t="s">
        <v>3008</v>
      </c>
      <c r="C234" s="297" t="s">
        <v>1374</v>
      </c>
      <c r="D234" s="297" t="s">
        <v>1241</v>
      </c>
      <c r="E234" s="297" t="s">
        <v>832</v>
      </c>
      <c r="F234" s="297" t="s">
        <v>14673</v>
      </c>
      <c r="G234" s="297"/>
      <c r="H234" s="297" t="s">
        <v>1941</v>
      </c>
      <c r="I234" s="297" t="s">
        <v>1942</v>
      </c>
      <c r="J234" s="299" t="str">
        <f t="shared" si="6"/>
        <v>GoldTanaka Electronics (Hong Kong) Pte. Ltd.</v>
      </c>
      <c r="K234" s="299" t="str">
        <f t="shared" si="7"/>
        <v>GoldTanaka Electronics (Hong Kong) Pte. Ltd.</v>
      </c>
    </row>
    <row r="235" spans="1:11">
      <c r="A235" s="297" t="s">
        <v>1263</v>
      </c>
      <c r="B235" s="297" t="s">
        <v>3038</v>
      </c>
      <c r="C235" s="297" t="s">
        <v>1374</v>
      </c>
      <c r="D235" s="297" t="s">
        <v>1241</v>
      </c>
      <c r="E235" s="297" t="s">
        <v>832</v>
      </c>
      <c r="F235" s="297" t="s">
        <v>14673</v>
      </c>
      <c r="G235" s="297"/>
      <c r="H235" s="297" t="s">
        <v>1941</v>
      </c>
      <c r="I235" s="297" t="s">
        <v>1942</v>
      </c>
      <c r="J235" s="299" t="str">
        <f t="shared" si="6"/>
        <v>GoldTANAKA Electronics (Malaysia) SDN. BHD.</v>
      </c>
      <c r="K235" s="299" t="str">
        <f t="shared" si="7"/>
        <v>GoldTANAKA Electronics (Malaysia) SDN. BHD.</v>
      </c>
    </row>
    <row r="236" spans="1:11">
      <c r="A236" s="297" t="s">
        <v>1263</v>
      </c>
      <c r="B236" s="297" t="s">
        <v>3009</v>
      </c>
      <c r="C236" s="297" t="s">
        <v>1374</v>
      </c>
      <c r="D236" s="297" t="s">
        <v>1241</v>
      </c>
      <c r="E236" s="297" t="s">
        <v>832</v>
      </c>
      <c r="F236" s="297" t="s">
        <v>14673</v>
      </c>
      <c r="G236" s="297"/>
      <c r="H236" s="297" t="s">
        <v>1941</v>
      </c>
      <c r="I236" s="297" t="s">
        <v>1942</v>
      </c>
      <c r="J236" s="299" t="str">
        <f t="shared" si="6"/>
        <v>GoldTanaka Electronics (Singapore) Pte. Ltd.</v>
      </c>
      <c r="K236" s="299" t="str">
        <f t="shared" si="7"/>
        <v>GoldTanaka Electronics (Singapore) Pte. Ltd.</v>
      </c>
    </row>
    <row r="237" spans="1:11">
      <c r="A237" s="297" t="s">
        <v>1263</v>
      </c>
      <c r="B237" s="297" t="s">
        <v>1943</v>
      </c>
      <c r="C237" s="297" t="s">
        <v>1374</v>
      </c>
      <c r="D237" s="297" t="s">
        <v>1241</v>
      </c>
      <c r="E237" s="297" t="s">
        <v>832</v>
      </c>
      <c r="F237" s="297" t="s">
        <v>14673</v>
      </c>
      <c r="G237" s="297"/>
      <c r="H237" s="297" t="s">
        <v>1941</v>
      </c>
      <c r="I237" s="297" t="s">
        <v>1942</v>
      </c>
      <c r="J237" s="299" t="str">
        <f t="shared" si="6"/>
        <v>GoldTanaka Kikinzoku International</v>
      </c>
      <c r="K237" s="299" t="str">
        <f t="shared" si="7"/>
        <v>GoldTanaka Kikinzoku International</v>
      </c>
    </row>
    <row r="238" spans="1:11">
      <c r="A238" s="297" t="s">
        <v>1263</v>
      </c>
      <c r="B238" s="297" t="s">
        <v>3010</v>
      </c>
      <c r="C238" s="297" t="s">
        <v>1374</v>
      </c>
      <c r="D238" s="297" t="s">
        <v>1241</v>
      </c>
      <c r="E238" s="297" t="s">
        <v>832</v>
      </c>
      <c r="F238" s="297" t="s">
        <v>14673</v>
      </c>
      <c r="G238" s="297"/>
      <c r="H238" s="297" t="s">
        <v>1941</v>
      </c>
      <c r="I238" s="297" t="s">
        <v>1942</v>
      </c>
      <c r="J238" s="299" t="str">
        <f t="shared" si="6"/>
        <v>GoldTanaka Kikinzoku Kogyo K.K</v>
      </c>
      <c r="K238" s="299" t="str">
        <f t="shared" si="7"/>
        <v>GoldTanaka Kikinzoku Kogyo K.K</v>
      </c>
    </row>
    <row r="239" spans="1:11">
      <c r="A239" s="297" t="s">
        <v>1263</v>
      </c>
      <c r="B239" s="297" t="s">
        <v>1374</v>
      </c>
      <c r="C239" s="297" t="s">
        <v>1374</v>
      </c>
      <c r="D239" s="297" t="s">
        <v>1241</v>
      </c>
      <c r="E239" s="297" t="s">
        <v>832</v>
      </c>
      <c r="F239" s="297" t="s">
        <v>14673</v>
      </c>
      <c r="G239" s="297"/>
      <c r="H239" s="297" t="s">
        <v>1941</v>
      </c>
      <c r="I239" s="297" t="s">
        <v>1942</v>
      </c>
      <c r="J239" s="299" t="str">
        <f t="shared" si="6"/>
        <v>GoldTanaka Kikinzoku Kogyo K.K.</v>
      </c>
      <c r="K239" s="299" t="str">
        <f t="shared" si="7"/>
        <v>GoldTanaka Kikinzoku Kogyo K.K.</v>
      </c>
    </row>
    <row r="240" spans="1:11">
      <c r="A240" s="297" t="s">
        <v>1263</v>
      </c>
      <c r="B240" s="297" t="s">
        <v>1944</v>
      </c>
      <c r="C240" s="297" t="s">
        <v>1374</v>
      </c>
      <c r="D240" s="297" t="s">
        <v>1241</v>
      </c>
      <c r="E240" s="297" t="s">
        <v>832</v>
      </c>
      <c r="F240" s="297" t="s">
        <v>14673</v>
      </c>
      <c r="G240" s="297"/>
      <c r="H240" s="297" t="s">
        <v>1941</v>
      </c>
      <c r="I240" s="297" t="s">
        <v>1942</v>
      </c>
      <c r="J240" s="299" t="str">
        <f t="shared" si="6"/>
        <v>GoldTanaka Precious Metals</v>
      </c>
      <c r="K240" s="299" t="str">
        <f t="shared" si="7"/>
        <v>GoldTanaka Precious Metals</v>
      </c>
    </row>
    <row r="241" spans="1:11">
      <c r="A241" s="297" t="s">
        <v>1263</v>
      </c>
      <c r="B241" s="297" t="s">
        <v>720</v>
      </c>
      <c r="C241" s="297" t="s">
        <v>2709</v>
      </c>
      <c r="D241" s="297" t="s">
        <v>1232</v>
      </c>
      <c r="E241" s="297" t="s">
        <v>833</v>
      </c>
      <c r="F241" s="297" t="s">
        <v>14673</v>
      </c>
      <c r="G241" s="297"/>
      <c r="H241" s="297" t="s">
        <v>1935</v>
      </c>
      <c r="I241" s="297" t="s">
        <v>1936</v>
      </c>
      <c r="J241" s="299" t="str">
        <f t="shared" si="6"/>
        <v>GoldThe Great Wall Gold and Silver Refinery of China</v>
      </c>
      <c r="K241" s="299" t="str">
        <f t="shared" si="7"/>
        <v>GoldThe Great Wall Gold and Silver Refinery of China</v>
      </c>
    </row>
    <row r="242" spans="1:11">
      <c r="A242" s="297" t="s">
        <v>1263</v>
      </c>
      <c r="B242" s="297" t="s">
        <v>1149</v>
      </c>
      <c r="C242" s="297" t="s">
        <v>3244</v>
      </c>
      <c r="D242" s="297" t="s">
        <v>1225</v>
      </c>
      <c r="E242" s="297" t="s">
        <v>842</v>
      </c>
      <c r="F242" s="297" t="s">
        <v>14673</v>
      </c>
      <c r="G242" s="297"/>
      <c r="H242" s="297" t="s">
        <v>1959</v>
      </c>
      <c r="I242" s="297" t="s">
        <v>1960</v>
      </c>
      <c r="J242" s="299" t="str">
        <f t="shared" si="6"/>
        <v>GoldThe Perth Mint</v>
      </c>
      <c r="K242" s="299" t="str">
        <f t="shared" si="7"/>
        <v>GoldThe Perth Mint</v>
      </c>
    </row>
    <row r="243" spans="1:11">
      <c r="A243" s="297" t="s">
        <v>1263</v>
      </c>
      <c r="B243" s="297" t="s">
        <v>2626</v>
      </c>
      <c r="C243" s="297" t="s">
        <v>2626</v>
      </c>
      <c r="D243" s="297" t="s">
        <v>1232</v>
      </c>
      <c r="E243" s="297" t="s">
        <v>834</v>
      </c>
      <c r="F243" s="297" t="s">
        <v>14673</v>
      </c>
      <c r="G243" s="297"/>
      <c r="H243" s="297" t="s">
        <v>1931</v>
      </c>
      <c r="I243" s="297" t="s">
        <v>1914</v>
      </c>
      <c r="J243" s="299" t="str">
        <f t="shared" si="6"/>
        <v>GoldThe Refinery of Shandong Gold Mining Co., Ltd.</v>
      </c>
      <c r="K243" s="299" t="str">
        <f t="shared" si="7"/>
        <v>GoldThe Refinery of Shandong Gold Mining Co., Ltd.</v>
      </c>
    </row>
    <row r="244" spans="1:11">
      <c r="A244" s="297" t="s">
        <v>1263</v>
      </c>
      <c r="B244" s="297" t="s">
        <v>2627</v>
      </c>
      <c r="C244" s="297" t="s">
        <v>2627</v>
      </c>
      <c r="D244" s="297" t="s">
        <v>1241</v>
      </c>
      <c r="E244" s="297" t="s">
        <v>835</v>
      </c>
      <c r="F244" s="297" t="s">
        <v>14673</v>
      </c>
      <c r="G244" s="297"/>
      <c r="H244" s="297" t="s">
        <v>1947</v>
      </c>
      <c r="I244" s="297" t="s">
        <v>1844</v>
      </c>
      <c r="J244" s="299" t="str">
        <f t="shared" si="6"/>
        <v>GoldTokuriki Honten Co., Ltd.</v>
      </c>
      <c r="K244" s="299" t="str">
        <f t="shared" si="7"/>
        <v>GoldTokuriki Honten Co., Ltd.</v>
      </c>
    </row>
    <row r="245" spans="1:11">
      <c r="A245" s="297" t="s">
        <v>1263</v>
      </c>
      <c r="B245" s="297" t="s">
        <v>2679</v>
      </c>
      <c r="C245" s="297" t="s">
        <v>2679</v>
      </c>
      <c r="D245" s="297" t="s">
        <v>1232</v>
      </c>
      <c r="E245" s="297" t="s">
        <v>836</v>
      </c>
      <c r="F245" s="297" t="s">
        <v>14673</v>
      </c>
      <c r="G245" s="297"/>
      <c r="H245" s="297" t="s">
        <v>1948</v>
      </c>
      <c r="I245" s="297" t="s">
        <v>1949</v>
      </c>
      <c r="J245" s="299" t="str">
        <f t="shared" si="6"/>
        <v>GoldTongling Nonferrous Metals Group Co., Ltd.</v>
      </c>
      <c r="K245" s="299" t="str">
        <f t="shared" si="7"/>
        <v>GoldTongling Nonferrous Metals Group Co., Ltd.</v>
      </c>
    </row>
    <row r="246" spans="1:11">
      <c r="A246" s="297" t="s">
        <v>1263</v>
      </c>
      <c r="B246" s="297" t="s">
        <v>1951</v>
      </c>
      <c r="C246" s="297" t="s">
        <v>2679</v>
      </c>
      <c r="D246" s="297" t="s">
        <v>1232</v>
      </c>
      <c r="E246" s="297" t="s">
        <v>836</v>
      </c>
      <c r="F246" s="297" t="s">
        <v>14673</v>
      </c>
      <c r="G246" s="297"/>
      <c r="H246" s="297" t="s">
        <v>1948</v>
      </c>
      <c r="I246" s="297" t="s">
        <v>1949</v>
      </c>
      <c r="J246" s="299" t="str">
        <f t="shared" si="6"/>
        <v>GoldTongLing Nonferrous Metals Group Holdings Co., Ltd.</v>
      </c>
      <c r="K246" s="299" t="str">
        <f t="shared" si="7"/>
        <v>GoldTongLing Nonferrous Metals Group Holdings Co., Ltd.</v>
      </c>
    </row>
    <row r="247" spans="1:11">
      <c r="A247" s="297" t="s">
        <v>1263</v>
      </c>
      <c r="B247" s="297" t="s">
        <v>2760</v>
      </c>
      <c r="C247" s="297" t="s">
        <v>2760</v>
      </c>
      <c r="D247" s="297" t="s">
        <v>1227</v>
      </c>
      <c r="E247" s="297" t="s">
        <v>2761</v>
      </c>
      <c r="F247" s="297" t="s">
        <v>14673</v>
      </c>
      <c r="G247" s="297"/>
      <c r="H247" s="297" t="s">
        <v>1956</v>
      </c>
      <c r="I247" s="297" t="s">
        <v>3920</v>
      </c>
      <c r="J247" s="299" t="str">
        <f t="shared" si="6"/>
        <v>GoldTony Goetz NV</v>
      </c>
      <c r="K247" s="299" t="str">
        <f t="shared" si="7"/>
        <v>GoldTony Goetz NV</v>
      </c>
    </row>
    <row r="248" spans="1:11">
      <c r="A248" s="297" t="s">
        <v>1263</v>
      </c>
      <c r="B248" s="297" t="s">
        <v>3011</v>
      </c>
      <c r="C248" s="297" t="s">
        <v>3011</v>
      </c>
      <c r="D248" s="297" t="s">
        <v>1242</v>
      </c>
      <c r="E248" s="297" t="s">
        <v>3012</v>
      </c>
      <c r="F248" s="297" t="s">
        <v>14673</v>
      </c>
      <c r="G248" s="297"/>
      <c r="H248" s="297" t="s">
        <v>3013</v>
      </c>
      <c r="I248" s="297" t="s">
        <v>3014</v>
      </c>
      <c r="J248" s="299" t="str">
        <f t="shared" si="6"/>
        <v>GoldTOO Tau-Ken-Altyn</v>
      </c>
      <c r="K248" s="299" t="str">
        <f t="shared" si="7"/>
        <v>GoldTOO Tau-Ken-Altyn</v>
      </c>
    </row>
    <row r="249" spans="1:11">
      <c r="A249" s="297" t="s">
        <v>1263</v>
      </c>
      <c r="B249" s="297" t="s">
        <v>700</v>
      </c>
      <c r="C249" s="297" t="s">
        <v>700</v>
      </c>
      <c r="D249" s="297" t="s">
        <v>1244</v>
      </c>
      <c r="E249" s="297" t="s">
        <v>837</v>
      </c>
      <c r="F249" s="297" t="s">
        <v>14673</v>
      </c>
      <c r="G249" s="297"/>
      <c r="H249" s="297" t="s">
        <v>1952</v>
      </c>
      <c r="I249" s="297" t="s">
        <v>14239</v>
      </c>
      <c r="J249" s="299" t="str">
        <f t="shared" si="6"/>
        <v>GoldTorecom</v>
      </c>
      <c r="K249" s="299" t="str">
        <f t="shared" si="7"/>
        <v>GoldTorecom</v>
      </c>
    </row>
    <row r="250" spans="1:11">
      <c r="A250" s="297" t="s">
        <v>1263</v>
      </c>
      <c r="B250" s="297" t="s">
        <v>1940</v>
      </c>
      <c r="C250" s="297" t="s">
        <v>66</v>
      </c>
      <c r="D250" s="297" t="s">
        <v>1241</v>
      </c>
      <c r="E250" s="297" t="s">
        <v>831</v>
      </c>
      <c r="F250" s="297" t="s">
        <v>14673</v>
      </c>
      <c r="G250" s="297"/>
      <c r="H250" s="297" t="s">
        <v>1939</v>
      </c>
      <c r="I250" s="297" t="s">
        <v>2702</v>
      </c>
      <c r="J250" s="299" t="str">
        <f t="shared" si="6"/>
        <v>GoldToyo Smelter &amp; Refinery</v>
      </c>
      <c r="K250" s="299" t="str">
        <f t="shared" si="7"/>
        <v>GoldToyo Smelter &amp; Refinery</v>
      </c>
    </row>
    <row r="251" spans="1:11">
      <c r="A251" s="297" t="s">
        <v>1263</v>
      </c>
      <c r="B251" s="297" t="s">
        <v>2628</v>
      </c>
      <c r="C251" s="297" t="s">
        <v>2628</v>
      </c>
      <c r="D251" s="297" t="s">
        <v>1228</v>
      </c>
      <c r="E251" s="297" t="s">
        <v>838</v>
      </c>
      <c r="F251" s="297" t="s">
        <v>14673</v>
      </c>
      <c r="G251" s="297"/>
      <c r="H251" s="297" t="s">
        <v>1953</v>
      </c>
      <c r="I251" s="297" t="s">
        <v>1954</v>
      </c>
      <c r="J251" s="299" t="str">
        <f t="shared" si="6"/>
        <v>GoldUmicore Brasil Ltda.</v>
      </c>
      <c r="K251" s="299" t="str">
        <f t="shared" si="7"/>
        <v>GoldUmicore Brasil Ltda.</v>
      </c>
    </row>
    <row r="252" spans="1:11">
      <c r="A252" s="297" t="s">
        <v>1263</v>
      </c>
      <c r="B252" s="297" t="s">
        <v>3280</v>
      </c>
      <c r="C252" s="297" t="s">
        <v>3015</v>
      </c>
      <c r="D252" s="297" t="s">
        <v>1227</v>
      </c>
      <c r="E252" s="297" t="s">
        <v>839</v>
      </c>
      <c r="F252" s="297" t="s">
        <v>14673</v>
      </c>
      <c r="G252" s="297"/>
      <c r="H252" s="297" t="s">
        <v>1955</v>
      </c>
      <c r="I252" s="297" t="s">
        <v>3920</v>
      </c>
      <c r="J252" s="299" t="str">
        <f t="shared" si="6"/>
        <v>GoldUmicore Precious Metals Refining Hoboken</v>
      </c>
      <c r="K252" s="299" t="str">
        <f t="shared" si="7"/>
        <v>GoldUmicore Precious Metals Refining Hoboken</v>
      </c>
    </row>
    <row r="253" spans="1:11">
      <c r="A253" s="297" t="s">
        <v>1263</v>
      </c>
      <c r="B253" s="297" t="s">
        <v>161</v>
      </c>
      <c r="C253" s="297" t="s">
        <v>161</v>
      </c>
      <c r="D253" s="297" t="s">
        <v>1016</v>
      </c>
      <c r="E253" s="297" t="s">
        <v>162</v>
      </c>
      <c r="F253" s="297" t="s">
        <v>14673</v>
      </c>
      <c r="G253" s="297"/>
      <c r="H253" s="297" t="s">
        <v>13573</v>
      </c>
      <c r="I253" s="297" t="s">
        <v>12205</v>
      </c>
      <c r="J253" s="299" t="str">
        <f t="shared" si="6"/>
        <v>GoldUmicore Precious Metals Thailand</v>
      </c>
      <c r="K253" s="299" t="str">
        <f t="shared" si="7"/>
        <v>GoldUmicore Precious Metals Thailand</v>
      </c>
    </row>
    <row r="254" spans="1:11">
      <c r="A254" s="297" t="s">
        <v>1263</v>
      </c>
      <c r="B254" s="297" t="s">
        <v>3015</v>
      </c>
      <c r="C254" s="297" t="s">
        <v>3015</v>
      </c>
      <c r="D254" s="297" t="s">
        <v>1227</v>
      </c>
      <c r="E254" s="297" t="s">
        <v>839</v>
      </c>
      <c r="F254" s="297" t="s">
        <v>14673</v>
      </c>
      <c r="G254" s="297"/>
      <c r="H254" s="297" t="s">
        <v>1955</v>
      </c>
      <c r="I254" s="297" t="s">
        <v>3920</v>
      </c>
      <c r="J254" s="299" t="str">
        <f t="shared" si="6"/>
        <v>GoldUmicore S.A. Business Unit Precious Metals Refining</v>
      </c>
      <c r="K254" s="299" t="str">
        <f t="shared" si="7"/>
        <v>GoldUmicore S.A. Business Unit Precious Metals Refining</v>
      </c>
    </row>
    <row r="255" spans="1:11">
      <c r="A255" s="297" t="s">
        <v>1263</v>
      </c>
      <c r="B255" s="297" t="s">
        <v>945</v>
      </c>
      <c r="C255" s="297" t="s">
        <v>945</v>
      </c>
      <c r="D255" s="297" t="s">
        <v>3154</v>
      </c>
      <c r="E255" s="297" t="s">
        <v>840</v>
      </c>
      <c r="F255" s="297" t="s">
        <v>14673</v>
      </c>
      <c r="G255" s="297"/>
      <c r="H255" s="297" t="s">
        <v>1957</v>
      </c>
      <c r="I255" s="297" t="s">
        <v>1887</v>
      </c>
      <c r="J255" s="299" t="str">
        <f t="shared" si="6"/>
        <v>GoldUnited Precious Metal Refining, Inc.</v>
      </c>
      <c r="K255" s="299" t="str">
        <f t="shared" si="7"/>
        <v>GoldUnited Precious Metal Refining, Inc.</v>
      </c>
    </row>
    <row r="256" spans="1:11">
      <c r="A256" s="297" t="s">
        <v>1263</v>
      </c>
      <c r="B256" s="297" t="s">
        <v>3016</v>
      </c>
      <c r="C256" s="297" t="s">
        <v>3016</v>
      </c>
      <c r="D256" s="297" t="s">
        <v>1022</v>
      </c>
      <c r="E256" s="297" t="s">
        <v>3017</v>
      </c>
      <c r="F256" s="297" t="s">
        <v>14673</v>
      </c>
      <c r="G256" s="297"/>
      <c r="H256" s="297" t="s">
        <v>3018</v>
      </c>
      <c r="I256" s="297" t="s">
        <v>3018</v>
      </c>
      <c r="J256" s="299" t="str">
        <f t="shared" si="6"/>
        <v>GoldUniversal Precious Metals Refining Zambia</v>
      </c>
      <c r="K256" s="299" t="str">
        <f t="shared" si="7"/>
        <v>GoldUniversal Precious Metals Refining Zambia</v>
      </c>
    </row>
    <row r="257" spans="1:11">
      <c r="A257" s="297" t="s">
        <v>1263</v>
      </c>
      <c r="B257" s="297" t="s">
        <v>3019</v>
      </c>
      <c r="C257" s="297" t="s">
        <v>3019</v>
      </c>
      <c r="D257" s="297" t="s">
        <v>1230</v>
      </c>
      <c r="E257" s="297" t="s">
        <v>841</v>
      </c>
      <c r="F257" s="297" t="s">
        <v>14673</v>
      </c>
      <c r="G257" s="297"/>
      <c r="H257" s="297" t="s">
        <v>1958</v>
      </c>
      <c r="I257" s="297" t="s">
        <v>1811</v>
      </c>
      <c r="J257" s="299" t="str">
        <f t="shared" si="6"/>
        <v>GoldValcambi S.A.</v>
      </c>
      <c r="K257" s="299" t="str">
        <f t="shared" si="7"/>
        <v>GoldValcambi S.A.</v>
      </c>
    </row>
    <row r="258" spans="1:11">
      <c r="A258" s="297" t="s">
        <v>1263</v>
      </c>
      <c r="B258" s="297" t="s">
        <v>3244</v>
      </c>
      <c r="C258" s="297" t="s">
        <v>3244</v>
      </c>
      <c r="D258" s="297" t="s">
        <v>1225</v>
      </c>
      <c r="E258" s="297" t="s">
        <v>842</v>
      </c>
      <c r="F258" s="297" t="s">
        <v>14673</v>
      </c>
      <c r="G258" s="297"/>
      <c r="H258" s="297" t="s">
        <v>1959</v>
      </c>
      <c r="I258" s="297" t="s">
        <v>1960</v>
      </c>
      <c r="J258" s="299" t="str">
        <f t="shared" si="6"/>
        <v>GoldWestern Australian Mint (T/a The Perth Mint)</v>
      </c>
      <c r="K258" s="299" t="str">
        <f t="shared" si="7"/>
        <v>GoldWestern Australian Mint (T/a The Perth Mint)</v>
      </c>
    </row>
    <row r="259" spans="1:11">
      <c r="A259" s="297" t="s">
        <v>1263</v>
      </c>
      <c r="B259" s="297" t="s">
        <v>2689</v>
      </c>
      <c r="C259" s="297" t="s">
        <v>2689</v>
      </c>
      <c r="D259" s="297" t="s">
        <v>1234</v>
      </c>
      <c r="E259" s="297" t="s">
        <v>2692</v>
      </c>
      <c r="F259" s="297" t="s">
        <v>14673</v>
      </c>
      <c r="G259" s="297"/>
      <c r="H259" s="297" t="s">
        <v>1804</v>
      </c>
      <c r="I259" s="297" t="s">
        <v>1805</v>
      </c>
      <c r="J259" s="299" t="str">
        <f t="shared" si="6"/>
        <v>GoldWIELAND Edelmetalle GmbH</v>
      </c>
      <c r="K259" s="299" t="str">
        <f t="shared" si="7"/>
        <v>GoldWIELAND Edelmetalle GmbH</v>
      </c>
    </row>
    <row r="260" spans="1:11">
      <c r="A260" s="297" t="s">
        <v>1263</v>
      </c>
      <c r="B260" s="297" t="s">
        <v>36</v>
      </c>
      <c r="C260" s="297" t="s">
        <v>1038</v>
      </c>
      <c r="D260" s="297" t="s">
        <v>3154</v>
      </c>
      <c r="E260" s="297" t="s">
        <v>801</v>
      </c>
      <c r="F260" s="297" t="s">
        <v>14673</v>
      </c>
      <c r="G260" s="297"/>
      <c r="H260" s="297" t="s">
        <v>1886</v>
      </c>
      <c r="I260" s="297" t="s">
        <v>1887</v>
      </c>
      <c r="J260" s="299" t="str">
        <f t="shared" si="6"/>
        <v>GoldWilliams Advanced Materials</v>
      </c>
      <c r="K260" s="299" t="str">
        <f t="shared" si="7"/>
        <v>GoldWilliams Advanced Materials</v>
      </c>
    </row>
    <row r="261" spans="1:11">
      <c r="A261" s="297" t="s">
        <v>1263</v>
      </c>
      <c r="B261" s="297" t="s">
        <v>1826</v>
      </c>
      <c r="C261" s="297" t="s">
        <v>2737</v>
      </c>
      <c r="D261" s="297" t="s">
        <v>1229</v>
      </c>
      <c r="E261" s="297" t="s">
        <v>761</v>
      </c>
      <c r="F261" s="297" t="s">
        <v>14673</v>
      </c>
      <c r="G261" s="297"/>
      <c r="H261" s="297" t="s">
        <v>1823</v>
      </c>
      <c r="I261" s="297" t="s">
        <v>1824</v>
      </c>
      <c r="J261" s="299" t="str">
        <f t="shared" si="6"/>
        <v>GoldXstrata</v>
      </c>
      <c r="K261" s="299" t="str">
        <f t="shared" si="7"/>
        <v>GoldXstrata</v>
      </c>
    </row>
    <row r="262" spans="1:11">
      <c r="A262" s="297" t="s">
        <v>1263</v>
      </c>
      <c r="B262" s="297" t="s">
        <v>14307</v>
      </c>
      <c r="C262" s="297" t="s">
        <v>14307</v>
      </c>
      <c r="D262" s="297" t="s">
        <v>1241</v>
      </c>
      <c r="E262" s="297" t="s">
        <v>843</v>
      </c>
      <c r="F262" s="297" t="s">
        <v>14673</v>
      </c>
      <c r="G262" s="297"/>
      <c r="H262" s="297" t="s">
        <v>14328</v>
      </c>
      <c r="I262" s="297" t="s">
        <v>7549</v>
      </c>
      <c r="J262" s="299" t="str">
        <f t="shared" ref="J262:J325" si="8">A262&amp;B262</f>
        <v>GoldYamakin Co., Ltd.</v>
      </c>
      <c r="K262" s="299" t="str">
        <f t="shared" ref="K262:K325" si="9">A262&amp;B262</f>
        <v>GoldYamakin Co., Ltd.</v>
      </c>
    </row>
    <row r="263" spans="1:11">
      <c r="A263" s="297" t="s">
        <v>1263</v>
      </c>
      <c r="B263" s="297" t="s">
        <v>14308</v>
      </c>
      <c r="C263" s="297" t="s">
        <v>14307</v>
      </c>
      <c r="D263" s="297" t="s">
        <v>1241</v>
      </c>
      <c r="E263" s="297" t="s">
        <v>843</v>
      </c>
      <c r="F263" s="297" t="s">
        <v>14673</v>
      </c>
      <c r="G263" s="297"/>
      <c r="H263" s="297" t="s">
        <v>14328</v>
      </c>
      <c r="I263" s="297" t="s">
        <v>7549</v>
      </c>
      <c r="J263" s="299" t="str">
        <f t="shared" si="8"/>
        <v>GoldYamamoto Precious Co., Ltd.</v>
      </c>
      <c r="K263" s="299" t="str">
        <f t="shared" si="9"/>
        <v>GoldYamamoto Precious Co., Ltd.</v>
      </c>
    </row>
    <row r="264" spans="1:11">
      <c r="A264" s="297" t="s">
        <v>1263</v>
      </c>
      <c r="B264" s="297" t="s">
        <v>2630</v>
      </c>
      <c r="C264" s="297" t="s">
        <v>14307</v>
      </c>
      <c r="D264" s="297" t="s">
        <v>1241</v>
      </c>
      <c r="E264" s="297" t="s">
        <v>843</v>
      </c>
      <c r="F264" s="297" t="s">
        <v>14673</v>
      </c>
      <c r="G264" s="297"/>
      <c r="H264" s="297" t="s">
        <v>14328</v>
      </c>
      <c r="I264" s="297" t="s">
        <v>7549</v>
      </c>
      <c r="J264" s="299" t="str">
        <f t="shared" si="8"/>
        <v>GoldYamamoto Precious Metal Co., Ltd.</v>
      </c>
      <c r="K264" s="299" t="str">
        <f t="shared" si="9"/>
        <v>GoldYamamoto Precious Metal Co., Ltd.</v>
      </c>
    </row>
    <row r="265" spans="1:11">
      <c r="A265" s="297" t="s">
        <v>1263</v>
      </c>
      <c r="B265" s="297" t="s">
        <v>1964</v>
      </c>
      <c r="C265" s="297" t="s">
        <v>14307</v>
      </c>
      <c r="D265" s="297" t="s">
        <v>1241</v>
      </c>
      <c r="E265" s="297" t="s">
        <v>843</v>
      </c>
      <c r="F265" s="297" t="s">
        <v>14673</v>
      </c>
      <c r="G265" s="297"/>
      <c r="H265" s="297" t="s">
        <v>14328</v>
      </c>
      <c r="I265" s="297" t="s">
        <v>7549</v>
      </c>
      <c r="J265" s="299" t="str">
        <f t="shared" si="8"/>
        <v>GoldYamamoto Precision Metals</v>
      </c>
      <c r="K265" s="299" t="str">
        <f t="shared" si="9"/>
        <v>GoldYamamoto Precision Metals</v>
      </c>
    </row>
    <row r="266" spans="1:11">
      <c r="A266" s="297" t="s">
        <v>1263</v>
      </c>
      <c r="B266" s="297" t="s">
        <v>1852</v>
      </c>
      <c r="C266" s="297" t="s">
        <v>1848</v>
      </c>
      <c r="D266" s="297" t="s">
        <v>1232</v>
      </c>
      <c r="E266" s="297" t="s">
        <v>1849</v>
      </c>
      <c r="F266" s="297" t="s">
        <v>14673</v>
      </c>
      <c r="G266" s="297"/>
      <c r="H266" s="297" t="s">
        <v>1850</v>
      </c>
      <c r="I266" s="297" t="s">
        <v>1914</v>
      </c>
      <c r="J266" s="299" t="str">
        <f t="shared" si="8"/>
        <v>GoldYantai NUS Safina tech environmental Refinery Co. Ltd.</v>
      </c>
      <c r="K266" s="299" t="str">
        <f t="shared" si="9"/>
        <v>GoldYantai NUS Safina tech environmental Refinery Co. Ltd.</v>
      </c>
    </row>
    <row r="267" spans="1:11">
      <c r="A267" s="297" t="s">
        <v>1263</v>
      </c>
      <c r="B267" s="297" t="s">
        <v>2631</v>
      </c>
      <c r="C267" s="297" t="s">
        <v>2631</v>
      </c>
      <c r="D267" s="297" t="s">
        <v>1241</v>
      </c>
      <c r="E267" s="297" t="s">
        <v>844</v>
      </c>
      <c r="F267" s="297" t="s">
        <v>14673</v>
      </c>
      <c r="G267" s="297"/>
      <c r="H267" s="297" t="s">
        <v>1965</v>
      </c>
      <c r="I267" s="297" t="s">
        <v>1942</v>
      </c>
      <c r="J267" s="299" t="str">
        <f t="shared" si="8"/>
        <v>GoldYokohama Metal Co., Ltd.</v>
      </c>
      <c r="K267" s="299" t="str">
        <f t="shared" si="9"/>
        <v>GoldYokohama Metal Co., Ltd.</v>
      </c>
    </row>
    <row r="268" spans="1:11">
      <c r="A268" s="297" t="s">
        <v>1263</v>
      </c>
      <c r="B268" s="297" t="s">
        <v>2603</v>
      </c>
      <c r="C268" s="297" t="s">
        <v>2603</v>
      </c>
      <c r="D268" s="297" t="s">
        <v>1232</v>
      </c>
      <c r="E268" s="297" t="s">
        <v>845</v>
      </c>
      <c r="F268" s="297" t="s">
        <v>14673</v>
      </c>
      <c r="G268" s="297"/>
      <c r="H268" s="297" t="s">
        <v>1829</v>
      </c>
      <c r="I268" s="297" t="s">
        <v>1830</v>
      </c>
      <c r="J268" s="299" t="str">
        <f t="shared" si="8"/>
        <v>GoldYunnan Copper Industry Co., Ltd.</v>
      </c>
      <c r="K268" s="299" t="str">
        <f t="shared" si="9"/>
        <v>GoldYunnan Copper Industry Co., Ltd.</v>
      </c>
    </row>
    <row r="269" spans="1:11">
      <c r="A269" s="297" t="s">
        <v>1263</v>
      </c>
      <c r="B269" s="297" t="s">
        <v>37</v>
      </c>
      <c r="C269" s="297" t="s">
        <v>2623</v>
      </c>
      <c r="D269" s="297" t="s">
        <v>1232</v>
      </c>
      <c r="E269" s="297" t="s">
        <v>828</v>
      </c>
      <c r="F269" s="297" t="s">
        <v>14673</v>
      </c>
      <c r="G269" s="297"/>
      <c r="H269" s="297" t="s">
        <v>1850</v>
      </c>
      <c r="I269" s="297" t="s">
        <v>1914</v>
      </c>
      <c r="J269" s="299" t="str">
        <f t="shared" si="8"/>
        <v>GoldZhao Jin Mining Industry Co Ltd</v>
      </c>
      <c r="K269" s="299" t="str">
        <f t="shared" si="9"/>
        <v>GoldZhao Jin Mining Industry Co Ltd</v>
      </c>
    </row>
    <row r="270" spans="1:11">
      <c r="A270" s="297" t="s">
        <v>1263</v>
      </c>
      <c r="B270" s="297" t="s">
        <v>38</v>
      </c>
      <c r="C270" s="297" t="s">
        <v>2623</v>
      </c>
      <c r="D270" s="297" t="s">
        <v>1232</v>
      </c>
      <c r="E270" s="297" t="s">
        <v>828</v>
      </c>
      <c r="F270" s="297" t="s">
        <v>14673</v>
      </c>
      <c r="G270" s="297"/>
      <c r="H270" s="297" t="s">
        <v>1850</v>
      </c>
      <c r="I270" s="297" t="s">
        <v>1914</v>
      </c>
      <c r="J270" s="299" t="str">
        <f t="shared" si="8"/>
        <v>GoldZhao Yuan Gold Mine</v>
      </c>
      <c r="K270" s="299" t="str">
        <f t="shared" si="9"/>
        <v>GoldZhao Yuan Gold Mine</v>
      </c>
    </row>
    <row r="271" spans="1:11">
      <c r="A271" s="297" t="s">
        <v>1263</v>
      </c>
      <c r="B271" s="297" t="s">
        <v>1968</v>
      </c>
      <c r="C271" s="297" t="s">
        <v>2623</v>
      </c>
      <c r="D271" s="297" t="s">
        <v>1232</v>
      </c>
      <c r="E271" s="297" t="s">
        <v>828</v>
      </c>
      <c r="F271" s="297" t="s">
        <v>14673</v>
      </c>
      <c r="G271" s="297"/>
      <c r="H271" s="297" t="s">
        <v>1850</v>
      </c>
      <c r="I271" s="297" t="s">
        <v>1914</v>
      </c>
      <c r="J271" s="299" t="str">
        <f t="shared" si="8"/>
        <v>GoldZhao Yuan Gold Smelter of ZhongJin</v>
      </c>
      <c r="K271" s="299" t="str">
        <f t="shared" si="9"/>
        <v>GoldZhao Yuan Gold Smelter of ZhongJin</v>
      </c>
    </row>
    <row r="272" spans="1:11">
      <c r="A272" s="297" t="s">
        <v>1263</v>
      </c>
      <c r="B272" s="297" t="s">
        <v>39</v>
      </c>
      <c r="C272" s="297" t="s">
        <v>2623</v>
      </c>
      <c r="D272" s="297" t="s">
        <v>1232</v>
      </c>
      <c r="E272" s="297" t="s">
        <v>828</v>
      </c>
      <c r="F272" s="297" t="s">
        <v>14673</v>
      </c>
      <c r="G272" s="297"/>
      <c r="H272" s="297" t="s">
        <v>1850</v>
      </c>
      <c r="I272" s="297" t="s">
        <v>1914</v>
      </c>
      <c r="J272" s="299" t="str">
        <f t="shared" si="8"/>
        <v>GoldZhao Yuan Jin Kuang</v>
      </c>
      <c r="K272" s="299" t="str">
        <f t="shared" si="9"/>
        <v>GoldZhao Yuan Jin Kuang</v>
      </c>
    </row>
    <row r="273" spans="1:11">
      <c r="A273" s="297" t="s">
        <v>1263</v>
      </c>
      <c r="B273" s="297" t="s">
        <v>1934</v>
      </c>
      <c r="C273" s="297" t="s">
        <v>2623</v>
      </c>
      <c r="D273" s="297" t="s">
        <v>1232</v>
      </c>
      <c r="E273" s="297" t="s">
        <v>828</v>
      </c>
      <c r="F273" s="297" t="s">
        <v>14673</v>
      </c>
      <c r="G273" s="297"/>
      <c r="H273" s="297" t="s">
        <v>1850</v>
      </c>
      <c r="I273" s="297" t="s">
        <v>1914</v>
      </c>
      <c r="J273" s="299" t="str">
        <f t="shared" si="8"/>
        <v>GoldZhaojin Mining Industry Co., Ltd.</v>
      </c>
      <c r="K273" s="299" t="str">
        <f t="shared" si="9"/>
        <v>GoldZhaojin Mining Industry Co., Ltd.</v>
      </c>
    </row>
    <row r="274" spans="1:11">
      <c r="A274" s="297" t="s">
        <v>1263</v>
      </c>
      <c r="B274" s="297" t="s">
        <v>3281</v>
      </c>
      <c r="C274" s="297" t="s">
        <v>2623</v>
      </c>
      <c r="D274" s="297" t="s">
        <v>1232</v>
      </c>
      <c r="E274" s="297" t="s">
        <v>828</v>
      </c>
      <c r="F274" s="297" t="s">
        <v>14673</v>
      </c>
      <c r="G274" s="297"/>
      <c r="H274" s="297" t="s">
        <v>1850</v>
      </c>
      <c r="I274" s="297" t="s">
        <v>1914</v>
      </c>
      <c r="J274" s="299" t="str">
        <f t="shared" si="8"/>
        <v>Goldzhaojinjinyinyelian</v>
      </c>
      <c r="K274" s="299" t="str">
        <f t="shared" si="9"/>
        <v>Goldzhaojinjinyinyelian</v>
      </c>
    </row>
    <row r="275" spans="1:11">
      <c r="A275" s="297" t="s">
        <v>1263</v>
      </c>
      <c r="B275" s="297" t="s">
        <v>1969</v>
      </c>
      <c r="C275" s="297" t="s">
        <v>2623</v>
      </c>
      <c r="D275" s="297" t="s">
        <v>1232</v>
      </c>
      <c r="E275" s="297" t="s">
        <v>828</v>
      </c>
      <c r="F275" s="297" t="s">
        <v>14673</v>
      </c>
      <c r="G275" s="297"/>
      <c r="H275" s="297" t="s">
        <v>1850</v>
      </c>
      <c r="I275" s="297" t="s">
        <v>1914</v>
      </c>
      <c r="J275" s="299" t="str">
        <f t="shared" si="8"/>
        <v>GoldZhaoyuan Gold Group</v>
      </c>
      <c r="K275" s="299" t="str">
        <f t="shared" si="9"/>
        <v>GoldZhaoyuan Gold Group</v>
      </c>
    </row>
    <row r="276" spans="1:11">
      <c r="A276" s="297" t="s">
        <v>1263</v>
      </c>
      <c r="B276" s="297" t="s">
        <v>1375</v>
      </c>
      <c r="C276" s="297" t="s">
        <v>1471</v>
      </c>
      <c r="D276" s="297" t="s">
        <v>1232</v>
      </c>
      <c r="E276" s="297" t="s">
        <v>846</v>
      </c>
      <c r="F276" s="297" t="s">
        <v>14673</v>
      </c>
      <c r="G276" s="297"/>
      <c r="H276" s="297" t="s">
        <v>1966</v>
      </c>
      <c r="I276" s="297" t="s">
        <v>1882</v>
      </c>
      <c r="J276" s="299" t="str">
        <f t="shared" si="8"/>
        <v>GoldZhongjin Gold Corporation Limited</v>
      </c>
      <c r="K276" s="299" t="str">
        <f t="shared" si="9"/>
        <v>GoldZhongjin Gold Corporation Limited</v>
      </c>
    </row>
    <row r="277" spans="1:11">
      <c r="A277" s="297" t="s">
        <v>1263</v>
      </c>
      <c r="B277" s="297" t="s">
        <v>1471</v>
      </c>
      <c r="C277" s="297" t="s">
        <v>1471</v>
      </c>
      <c r="D277" s="297" t="s">
        <v>1232</v>
      </c>
      <c r="E277" s="297" t="s">
        <v>846</v>
      </c>
      <c r="F277" s="297" t="s">
        <v>14673</v>
      </c>
      <c r="G277" s="297"/>
      <c r="H277" s="297" t="s">
        <v>1966</v>
      </c>
      <c r="I277" s="297" t="s">
        <v>1882</v>
      </c>
      <c r="J277" s="299" t="str">
        <f t="shared" si="8"/>
        <v>GoldZhongyuan Gold Smelter of Zhongjin Gold Corporation</v>
      </c>
      <c r="K277" s="299" t="str">
        <f t="shared" si="9"/>
        <v>GoldZhongyuan Gold Smelter of Zhongjin Gold Corporation</v>
      </c>
    </row>
    <row r="278" spans="1:11">
      <c r="A278" s="297" t="s">
        <v>1263</v>
      </c>
      <c r="B278" s="297" t="s">
        <v>40</v>
      </c>
      <c r="C278" s="297" t="s">
        <v>3252</v>
      </c>
      <c r="D278" s="297" t="s">
        <v>1232</v>
      </c>
      <c r="E278" s="297" t="s">
        <v>847</v>
      </c>
      <c r="F278" s="297" t="s">
        <v>14673</v>
      </c>
      <c r="G278" s="297"/>
      <c r="H278" s="297" t="s">
        <v>1971</v>
      </c>
      <c r="I278" s="297" t="s">
        <v>1972</v>
      </c>
      <c r="J278" s="299" t="str">
        <f t="shared" si="8"/>
        <v>GoldZijin Kuang Ye Refinery</v>
      </c>
      <c r="K278" s="299" t="str">
        <f t="shared" si="9"/>
        <v>GoldZijin Kuang Ye Refinery</v>
      </c>
    </row>
    <row r="279" spans="1:11">
      <c r="A279" s="297" t="s">
        <v>1263</v>
      </c>
      <c r="B279" s="297" t="s">
        <v>1973</v>
      </c>
      <c r="C279" s="297" t="s">
        <v>3252</v>
      </c>
      <c r="D279" s="297" t="s">
        <v>1232</v>
      </c>
      <c r="E279" s="297" t="s">
        <v>847</v>
      </c>
      <c r="F279" s="297" t="s">
        <v>14673</v>
      </c>
      <c r="G279" s="297"/>
      <c r="H279" s="297" t="s">
        <v>1971</v>
      </c>
      <c r="I279" s="297" t="s">
        <v>1972</v>
      </c>
      <c r="J279" s="299" t="str">
        <f t="shared" si="8"/>
        <v>GoldZijin Mining Industry Corporation</v>
      </c>
      <c r="K279" s="299" t="str">
        <f t="shared" si="9"/>
        <v>GoldZijin Mining Industry Corporation</v>
      </c>
    </row>
    <row r="280" spans="1:11">
      <c r="A280" s="297" t="s">
        <v>1263</v>
      </c>
      <c r="B280" s="297" t="s">
        <v>2168</v>
      </c>
      <c r="C280" s="297"/>
      <c r="D280" s="297"/>
      <c r="E280" s="297"/>
      <c r="F280" s="297"/>
      <c r="H280" s="297"/>
      <c r="J280" s="299" t="str">
        <f t="shared" si="8"/>
        <v>GoldSmelter not listed</v>
      </c>
      <c r="K280" s="299" t="str">
        <f t="shared" si="9"/>
        <v>GoldSmelter not listed</v>
      </c>
    </row>
    <row r="281" spans="1:11">
      <c r="A281" s="297" t="s">
        <v>1263</v>
      </c>
      <c r="B281" s="297" t="s">
        <v>1469</v>
      </c>
      <c r="C281" s="297" t="s">
        <v>565</v>
      </c>
      <c r="D281" s="297" t="s">
        <v>565</v>
      </c>
      <c r="E281" s="297"/>
      <c r="F281" s="297"/>
      <c r="H281" s="297"/>
      <c r="J281" s="299" t="str">
        <f t="shared" si="8"/>
        <v>GoldSmelter not yet identified</v>
      </c>
      <c r="K281" s="299" t="str">
        <f t="shared" si="9"/>
        <v>GoldSmelter not yet identified</v>
      </c>
    </row>
    <row r="282" spans="1:11">
      <c r="A282" s="297" t="s">
        <v>1265</v>
      </c>
      <c r="B282" s="297" t="s">
        <v>2602</v>
      </c>
      <c r="C282" s="297" t="s">
        <v>2602</v>
      </c>
      <c r="D282" s="297" t="s">
        <v>1241</v>
      </c>
      <c r="E282" s="297" t="s">
        <v>3282</v>
      </c>
      <c r="F282" s="297" t="s">
        <v>14673</v>
      </c>
      <c r="G282" s="297"/>
      <c r="H282" s="297" t="s">
        <v>1815</v>
      </c>
      <c r="I282" s="297" t="s">
        <v>1816</v>
      </c>
      <c r="J282" s="299" t="str">
        <f t="shared" si="8"/>
        <v>TantalumAsaka Riken Co., Ltd.</v>
      </c>
      <c r="K282" s="299" t="str">
        <f t="shared" si="9"/>
        <v>TantalumAsaka Riken Co., Ltd.</v>
      </c>
    </row>
    <row r="283" spans="1:11">
      <c r="A283" s="297" t="s">
        <v>1265</v>
      </c>
      <c r="B283" s="297" t="s">
        <v>3</v>
      </c>
      <c r="C283" s="297" t="s">
        <v>3</v>
      </c>
      <c r="D283" s="297" t="s">
        <v>1232</v>
      </c>
      <c r="E283" s="297" t="s">
        <v>848</v>
      </c>
      <c r="F283" s="297" t="s">
        <v>14673</v>
      </c>
      <c r="G283" s="297"/>
      <c r="H283" s="297" t="s">
        <v>1858</v>
      </c>
      <c r="I283" s="297" t="s">
        <v>1851</v>
      </c>
      <c r="J283" s="299" t="str">
        <f t="shared" si="8"/>
        <v>TantalumChangsha South Tantalum Niobium Co., Ltd.</v>
      </c>
      <c r="K283" s="299" t="str">
        <f t="shared" si="9"/>
        <v>TantalumChangsha South Tantalum Niobium Co., Ltd.</v>
      </c>
    </row>
    <row r="284" spans="1:11">
      <c r="A284" s="297" t="s">
        <v>1265</v>
      </c>
      <c r="B284" s="297" t="s">
        <v>2002</v>
      </c>
      <c r="C284" s="297" t="s">
        <v>3</v>
      </c>
      <c r="D284" s="297" t="s">
        <v>1232</v>
      </c>
      <c r="E284" s="297" t="s">
        <v>848</v>
      </c>
      <c r="F284" s="297" t="s">
        <v>14673</v>
      </c>
      <c r="G284" s="297"/>
      <c r="H284" s="297" t="s">
        <v>1858</v>
      </c>
      <c r="I284" s="297" t="s">
        <v>1851</v>
      </c>
      <c r="J284" s="299" t="str">
        <f t="shared" si="8"/>
        <v>TantalumChangsha Southern</v>
      </c>
      <c r="K284" s="299" t="str">
        <f t="shared" si="9"/>
        <v>TantalumChangsha Southern</v>
      </c>
    </row>
    <row r="285" spans="1:11">
      <c r="A285" s="297" t="s">
        <v>1265</v>
      </c>
      <c r="B285" s="297" t="s">
        <v>1302</v>
      </c>
      <c r="C285" s="297" t="s">
        <v>14309</v>
      </c>
      <c r="D285" s="297" t="s">
        <v>1232</v>
      </c>
      <c r="E285" s="297" t="s">
        <v>849</v>
      </c>
      <c r="F285" s="297" t="s">
        <v>14673</v>
      </c>
      <c r="G285" s="297"/>
      <c r="H285" s="297" t="s">
        <v>2003</v>
      </c>
      <c r="I285" s="297" t="s">
        <v>1975</v>
      </c>
      <c r="J285" s="299" t="str">
        <f t="shared" si="8"/>
        <v>TantalumConghua Tantalum and Niobium Smeltry</v>
      </c>
      <c r="K285" s="299" t="str">
        <f t="shared" si="9"/>
        <v>TantalumConghua Tantalum and Niobium Smeltry</v>
      </c>
    </row>
    <row r="286" spans="1:11">
      <c r="A286" s="297" t="s">
        <v>1265</v>
      </c>
      <c r="B286" s="297" t="s">
        <v>1553</v>
      </c>
      <c r="C286" s="297" t="s">
        <v>1553</v>
      </c>
      <c r="D286" s="297" t="s">
        <v>3154</v>
      </c>
      <c r="E286" s="297" t="s">
        <v>1554</v>
      </c>
      <c r="F286" s="297" t="s">
        <v>14673</v>
      </c>
      <c r="G286" s="297"/>
      <c r="H286" s="297" t="s">
        <v>2034</v>
      </c>
      <c r="I286" s="297" t="s">
        <v>2035</v>
      </c>
      <c r="J286" s="299" t="str">
        <f t="shared" si="8"/>
        <v>TantalumD Block Metals, LLC</v>
      </c>
      <c r="K286" s="299" t="str">
        <f t="shared" si="9"/>
        <v>TantalumD Block Metals, LLC</v>
      </c>
    </row>
    <row r="287" spans="1:11">
      <c r="A287" s="297" t="s">
        <v>1265</v>
      </c>
      <c r="B287" s="297" t="s">
        <v>42</v>
      </c>
      <c r="C287" s="297" t="s">
        <v>1298</v>
      </c>
      <c r="D287" s="297" t="s">
        <v>1232</v>
      </c>
      <c r="E287" s="297" t="s">
        <v>850</v>
      </c>
      <c r="F287" s="297" t="s">
        <v>14673</v>
      </c>
      <c r="G287" s="297"/>
      <c r="H287" s="297" t="s">
        <v>2004</v>
      </c>
      <c r="I287" s="297" t="s">
        <v>1975</v>
      </c>
      <c r="J287" s="299" t="str">
        <f t="shared" si="8"/>
        <v>TantalumDouluoshan Sapphire Rare Metal Co Ltd</v>
      </c>
      <c r="K287" s="299" t="str">
        <f t="shared" si="9"/>
        <v>TantalumDouluoshan Sapphire Rare Metal Co Ltd</v>
      </c>
    </row>
    <row r="288" spans="1:11">
      <c r="A288" s="297" t="s">
        <v>1265</v>
      </c>
      <c r="B288" s="297" t="s">
        <v>1298</v>
      </c>
      <c r="C288" s="297" t="s">
        <v>1298</v>
      </c>
      <c r="D288" s="297" t="s">
        <v>1232</v>
      </c>
      <c r="E288" s="297" t="s">
        <v>850</v>
      </c>
      <c r="F288" s="297" t="s">
        <v>14673</v>
      </c>
      <c r="G288" s="297"/>
      <c r="H288" s="297" t="s">
        <v>2004</v>
      </c>
      <c r="I288" s="297" t="s">
        <v>1975</v>
      </c>
      <c r="J288" s="299" t="str">
        <f t="shared" si="8"/>
        <v>TantalumDuoluoshan</v>
      </c>
      <c r="K288" s="299" t="str">
        <f t="shared" si="9"/>
        <v>TantalumDuoluoshan</v>
      </c>
    </row>
    <row r="289" spans="1:11">
      <c r="A289" s="297" t="s">
        <v>1265</v>
      </c>
      <c r="B289" s="297" t="s">
        <v>1251</v>
      </c>
      <c r="C289" s="297" t="s">
        <v>1251</v>
      </c>
      <c r="D289" s="297" t="s">
        <v>3154</v>
      </c>
      <c r="E289" s="297" t="s">
        <v>851</v>
      </c>
      <c r="F289" s="297" t="s">
        <v>14673</v>
      </c>
      <c r="G289" s="297"/>
      <c r="H289" s="297" t="s">
        <v>2005</v>
      </c>
      <c r="I289" s="297" t="s">
        <v>1982</v>
      </c>
      <c r="J289" s="299" t="str">
        <f t="shared" si="8"/>
        <v>TantalumExotech Inc.</v>
      </c>
      <c r="K289" s="299" t="str">
        <f t="shared" si="9"/>
        <v>TantalumExotech Inc.</v>
      </c>
    </row>
    <row r="290" spans="1:11">
      <c r="A290" s="297" t="s">
        <v>1265</v>
      </c>
      <c r="B290" s="297" t="s">
        <v>2007</v>
      </c>
      <c r="C290" s="297" t="s">
        <v>52</v>
      </c>
      <c r="D290" s="297" t="s">
        <v>1232</v>
      </c>
      <c r="E290" s="297" t="s">
        <v>852</v>
      </c>
      <c r="F290" s="297" t="s">
        <v>14673</v>
      </c>
      <c r="G290" s="297"/>
      <c r="H290" s="297" t="s">
        <v>2006</v>
      </c>
      <c r="I290" s="297" t="s">
        <v>1975</v>
      </c>
      <c r="J290" s="299" t="str">
        <f t="shared" si="8"/>
        <v>TantalumF &amp; X</v>
      </c>
      <c r="K290" s="299" t="str">
        <f t="shared" si="9"/>
        <v>TantalumF &amp; X</v>
      </c>
    </row>
    <row r="291" spans="1:11">
      <c r="A291" s="297" t="s">
        <v>1265</v>
      </c>
      <c r="B291" s="297" t="s">
        <v>52</v>
      </c>
      <c r="C291" s="297" t="s">
        <v>52</v>
      </c>
      <c r="D291" s="297" t="s">
        <v>1232</v>
      </c>
      <c r="E291" s="297" t="s">
        <v>852</v>
      </c>
      <c r="F291" s="297" t="s">
        <v>14673</v>
      </c>
      <c r="G291" s="297"/>
      <c r="H291" s="297" t="s">
        <v>2006</v>
      </c>
      <c r="I291" s="297" t="s">
        <v>1975</v>
      </c>
      <c r="J291" s="299" t="str">
        <f t="shared" si="8"/>
        <v>TantalumF&amp;X Electro-Materials Ltd.</v>
      </c>
      <c r="K291" s="299" t="str">
        <f t="shared" si="9"/>
        <v>TantalumF&amp;X Electro-Materials Ltd.</v>
      </c>
    </row>
    <row r="292" spans="1:11">
      <c r="A292" s="297" t="s">
        <v>1265</v>
      </c>
      <c r="B292" s="297" t="s">
        <v>2635</v>
      </c>
      <c r="C292" s="297" t="s">
        <v>2635</v>
      </c>
      <c r="D292" s="297" t="s">
        <v>1232</v>
      </c>
      <c r="E292" s="297" t="s">
        <v>1555</v>
      </c>
      <c r="F292" s="297" t="s">
        <v>14673</v>
      </c>
      <c r="G292" s="297"/>
      <c r="H292" s="297" t="s">
        <v>2025</v>
      </c>
      <c r="I292" s="297" t="s">
        <v>1851</v>
      </c>
      <c r="J292" s="299" t="str">
        <f t="shared" si="8"/>
        <v>TantalumFIR Metals &amp; Resource Ltd.</v>
      </c>
      <c r="K292" s="299" t="str">
        <f t="shared" si="9"/>
        <v>TantalumFIR Metals &amp; Resource Ltd.</v>
      </c>
    </row>
    <row r="293" spans="1:11">
      <c r="A293" s="297" t="s">
        <v>1265</v>
      </c>
      <c r="B293" s="297" t="s">
        <v>1579</v>
      </c>
      <c r="C293" s="297" t="s">
        <v>1579</v>
      </c>
      <c r="D293" s="297" t="s">
        <v>1241</v>
      </c>
      <c r="E293" s="297" t="s">
        <v>1580</v>
      </c>
      <c r="F293" s="297" t="s">
        <v>14673</v>
      </c>
      <c r="G293" s="297"/>
      <c r="H293" s="297" t="s">
        <v>2049</v>
      </c>
      <c r="I293" s="297" t="s">
        <v>1816</v>
      </c>
      <c r="J293" s="299" t="str">
        <f t="shared" si="8"/>
        <v>TantalumGlobal Advanced Metals Aizu</v>
      </c>
      <c r="K293" s="299" t="str">
        <f t="shared" si="9"/>
        <v>TantalumGlobal Advanced Metals Aizu</v>
      </c>
    </row>
    <row r="294" spans="1:11">
      <c r="A294" s="297" t="s">
        <v>1265</v>
      </c>
      <c r="B294" s="297" t="s">
        <v>1581</v>
      </c>
      <c r="C294" s="297" t="s">
        <v>1581</v>
      </c>
      <c r="D294" s="297" t="s">
        <v>3154</v>
      </c>
      <c r="E294" s="297" t="s">
        <v>1582</v>
      </c>
      <c r="F294" s="297" t="s">
        <v>14673</v>
      </c>
      <c r="G294" s="297"/>
      <c r="H294" s="297" t="s">
        <v>2048</v>
      </c>
      <c r="I294" s="297" t="s">
        <v>2030</v>
      </c>
      <c r="J294" s="299" t="str">
        <f t="shared" si="8"/>
        <v>TantalumGlobal Advanced Metals Boyertown</v>
      </c>
      <c r="K294" s="299" t="str">
        <f t="shared" si="9"/>
        <v>TantalumGlobal Advanced Metals Boyertown</v>
      </c>
    </row>
    <row r="295" spans="1:11">
      <c r="A295" s="297" t="s">
        <v>1265</v>
      </c>
      <c r="B295" s="297" t="s">
        <v>14309</v>
      </c>
      <c r="C295" s="297" t="s">
        <v>14309</v>
      </c>
      <c r="D295" s="297" t="s">
        <v>1232</v>
      </c>
      <c r="E295" s="297" t="s">
        <v>849</v>
      </c>
      <c r="F295" s="297" t="s">
        <v>14673</v>
      </c>
      <c r="G295" s="297"/>
      <c r="H295" s="297" t="s">
        <v>2003</v>
      </c>
      <c r="I295" s="297" t="s">
        <v>1975</v>
      </c>
      <c r="J295" s="299" t="str">
        <f t="shared" si="8"/>
        <v>TantalumGuangdong Rising Rare Metals-EO Materials Ltd.</v>
      </c>
      <c r="K295" s="299" t="str">
        <f t="shared" si="9"/>
        <v>TantalumGuangdong Rising Rare Metals-EO Materials Ltd.</v>
      </c>
    </row>
    <row r="296" spans="1:11">
      <c r="A296" s="297" t="s">
        <v>1265</v>
      </c>
      <c r="B296" s="297" t="s">
        <v>853</v>
      </c>
      <c r="C296" s="297" t="s">
        <v>853</v>
      </c>
      <c r="D296" s="297" t="s">
        <v>1232</v>
      </c>
      <c r="E296" s="297" t="s">
        <v>854</v>
      </c>
      <c r="F296" s="297" t="s">
        <v>14673</v>
      </c>
      <c r="G296" s="297"/>
      <c r="H296" s="297" t="s">
        <v>2008</v>
      </c>
      <c r="I296" s="297" t="s">
        <v>1975</v>
      </c>
      <c r="J296" s="299" t="str">
        <f t="shared" si="8"/>
        <v>TantalumGuangdong Zhiyuan New Material Co., Ltd.</v>
      </c>
      <c r="K296" s="299" t="str">
        <f t="shared" si="9"/>
        <v>TantalumGuangdong Zhiyuan New Material Co., Ltd.</v>
      </c>
    </row>
    <row r="297" spans="1:11">
      <c r="A297" s="297" t="s">
        <v>1265</v>
      </c>
      <c r="B297" s="297" t="s">
        <v>1583</v>
      </c>
      <c r="C297" s="297" t="s">
        <v>1583</v>
      </c>
      <c r="D297" s="297" t="s">
        <v>1016</v>
      </c>
      <c r="E297" s="297" t="s">
        <v>1584</v>
      </c>
      <c r="F297" s="297" t="s">
        <v>14673</v>
      </c>
      <c r="G297" s="297"/>
      <c r="H297" s="297" t="s">
        <v>2040</v>
      </c>
      <c r="I297" s="297" t="s">
        <v>2041</v>
      </c>
      <c r="J297" s="299" t="str">
        <f t="shared" si="8"/>
        <v>TantalumH.C. Starck Co., Ltd.</v>
      </c>
      <c r="K297" s="299" t="str">
        <f t="shared" si="9"/>
        <v>TantalumH.C. Starck Co., Ltd.</v>
      </c>
    </row>
    <row r="298" spans="1:11">
      <c r="A298" s="297" t="s">
        <v>1265</v>
      </c>
      <c r="B298" s="297" t="s">
        <v>1586</v>
      </c>
      <c r="C298" s="297" t="s">
        <v>1586</v>
      </c>
      <c r="D298" s="297" t="s">
        <v>1234</v>
      </c>
      <c r="E298" s="297" t="s">
        <v>1587</v>
      </c>
      <c r="F298" s="297" t="s">
        <v>14673</v>
      </c>
      <c r="G298" s="297"/>
      <c r="H298" s="297" t="s">
        <v>2044</v>
      </c>
      <c r="I298" s="297" t="s">
        <v>5073</v>
      </c>
      <c r="J298" s="299" t="str">
        <f t="shared" si="8"/>
        <v>TantalumH.C. Starck Hermsdorf GmbH</v>
      </c>
      <c r="K298" s="299" t="str">
        <f t="shared" si="9"/>
        <v>TantalumH.C. Starck Hermsdorf GmbH</v>
      </c>
    </row>
    <row r="299" spans="1:11">
      <c r="A299" s="297" t="s">
        <v>1265</v>
      </c>
      <c r="B299" s="297" t="s">
        <v>1588</v>
      </c>
      <c r="C299" s="297" t="s">
        <v>1588</v>
      </c>
      <c r="D299" s="297" t="s">
        <v>3154</v>
      </c>
      <c r="E299" s="297" t="s">
        <v>1589</v>
      </c>
      <c r="F299" s="297" t="s">
        <v>14673</v>
      </c>
      <c r="G299" s="297"/>
      <c r="H299" s="297" t="s">
        <v>2045</v>
      </c>
      <c r="I299" s="297" t="s">
        <v>1896</v>
      </c>
      <c r="J299" s="299" t="str">
        <f t="shared" si="8"/>
        <v>TantalumH.C. Starck Inc.</v>
      </c>
      <c r="K299" s="299" t="str">
        <f t="shared" si="9"/>
        <v>TantalumH.C. Starck Inc.</v>
      </c>
    </row>
    <row r="300" spans="1:11">
      <c r="A300" s="297" t="s">
        <v>1265</v>
      </c>
      <c r="B300" s="297" t="s">
        <v>1590</v>
      </c>
      <c r="C300" s="297" t="s">
        <v>1590</v>
      </c>
      <c r="D300" s="297" t="s">
        <v>1241</v>
      </c>
      <c r="E300" s="297" t="s">
        <v>1591</v>
      </c>
      <c r="F300" s="297" t="s">
        <v>14673</v>
      </c>
      <c r="G300" s="297"/>
      <c r="H300" s="297" t="s">
        <v>2046</v>
      </c>
      <c r="I300" s="297" t="s">
        <v>2047</v>
      </c>
      <c r="J300" s="299" t="str">
        <f t="shared" si="8"/>
        <v>TantalumH.C. Starck Ltd.</v>
      </c>
      <c r="K300" s="299" t="str">
        <f t="shared" si="9"/>
        <v>TantalumH.C. Starck Ltd.</v>
      </c>
    </row>
    <row r="301" spans="1:11">
      <c r="A301" s="297" t="s">
        <v>1265</v>
      </c>
      <c r="B301" s="297" t="s">
        <v>3020</v>
      </c>
      <c r="C301" s="297" t="s">
        <v>3020</v>
      </c>
      <c r="D301" s="297" t="s">
        <v>1234</v>
      </c>
      <c r="E301" s="297" t="s">
        <v>1592</v>
      </c>
      <c r="F301" s="297" t="s">
        <v>14673</v>
      </c>
      <c r="G301" s="297"/>
      <c r="H301" s="297" t="s">
        <v>2043</v>
      </c>
      <c r="I301" s="297" t="s">
        <v>1805</v>
      </c>
      <c r="J301" s="299" t="str">
        <f t="shared" si="8"/>
        <v>TantalumH.C. Starck Smelting GmbH &amp; Co. KG</v>
      </c>
      <c r="K301" s="299" t="str">
        <f t="shared" si="9"/>
        <v>TantalumH.C. Starck Smelting GmbH &amp; Co. KG</v>
      </c>
    </row>
    <row r="302" spans="1:11">
      <c r="A302" s="297" t="s">
        <v>1265</v>
      </c>
      <c r="B302" s="297" t="s">
        <v>3283</v>
      </c>
      <c r="C302" s="297" t="s">
        <v>3283</v>
      </c>
      <c r="D302" s="297" t="s">
        <v>1234</v>
      </c>
      <c r="E302" s="297" t="s">
        <v>1585</v>
      </c>
      <c r="F302" s="297" t="s">
        <v>14673</v>
      </c>
      <c r="G302" s="297"/>
      <c r="H302" s="297" t="s">
        <v>2042</v>
      </c>
      <c r="I302" s="297" t="s">
        <v>5095</v>
      </c>
      <c r="J302" s="299" t="str">
        <f t="shared" si="8"/>
        <v>TantalumH.C. Starck Tantalum and Niobium GmbH</v>
      </c>
      <c r="K302" s="299" t="str">
        <f t="shared" si="9"/>
        <v>TantalumH.C. Starck Tantalum and Niobium GmbH</v>
      </c>
    </row>
    <row r="303" spans="1:11">
      <c r="A303" s="297" t="s">
        <v>1265</v>
      </c>
      <c r="B303" s="297" t="s">
        <v>4</v>
      </c>
      <c r="C303" s="297" t="s">
        <v>4</v>
      </c>
      <c r="D303" s="297" t="s">
        <v>1232</v>
      </c>
      <c r="E303" s="297" t="s">
        <v>464</v>
      </c>
      <c r="F303" s="297" t="s">
        <v>14673</v>
      </c>
      <c r="G303" s="297"/>
      <c r="H303" s="297" t="s">
        <v>2033</v>
      </c>
      <c r="I303" s="297" t="s">
        <v>1851</v>
      </c>
      <c r="J303" s="299" t="str">
        <f t="shared" si="8"/>
        <v>TantalumHengyang King Xing Lifeng New Materials Co., Ltd.</v>
      </c>
      <c r="K303" s="299" t="str">
        <f t="shared" si="9"/>
        <v>TantalumHengyang King Xing Lifeng New Materials Co., Ltd.</v>
      </c>
    </row>
    <row r="304" spans="1:11">
      <c r="A304" s="297" t="s">
        <v>1265</v>
      </c>
      <c r="B304" s="297" t="s">
        <v>2639</v>
      </c>
      <c r="C304" s="297" t="s">
        <v>2639</v>
      </c>
      <c r="D304" s="297" t="s">
        <v>1232</v>
      </c>
      <c r="E304" s="297" t="s">
        <v>1556</v>
      </c>
      <c r="F304" s="297" t="s">
        <v>14673</v>
      </c>
      <c r="G304" s="297"/>
      <c r="H304" s="297" t="s">
        <v>2037</v>
      </c>
      <c r="I304" s="297" t="s">
        <v>1866</v>
      </c>
      <c r="J304" s="299" t="str">
        <f t="shared" si="8"/>
        <v>TantalumJiangxi Dinghai Tantalum &amp; Niobium Co., Ltd.</v>
      </c>
      <c r="K304" s="299" t="str">
        <f t="shared" si="9"/>
        <v>TantalumJiangxi Dinghai Tantalum &amp; Niobium Co., Ltd.</v>
      </c>
    </row>
    <row r="305" spans="1:11">
      <c r="A305" s="297" t="s">
        <v>1265</v>
      </c>
      <c r="B305" s="297" t="s">
        <v>2778</v>
      </c>
      <c r="C305" s="297" t="s">
        <v>2778</v>
      </c>
      <c r="D305" s="297" t="s">
        <v>1232</v>
      </c>
      <c r="E305" s="297" t="s">
        <v>2779</v>
      </c>
      <c r="F305" s="297" t="s">
        <v>14673</v>
      </c>
      <c r="G305" s="297"/>
      <c r="H305" s="297" t="s">
        <v>2032</v>
      </c>
      <c r="I305" s="297" t="s">
        <v>1866</v>
      </c>
      <c r="J305" s="299" t="str">
        <f t="shared" si="8"/>
        <v>TantalumJiangxi Tuohong New Raw Material</v>
      </c>
      <c r="K305" s="299" t="str">
        <f t="shared" si="9"/>
        <v>TantalumJiangxi Tuohong New Raw Material</v>
      </c>
    </row>
    <row r="306" spans="1:11">
      <c r="A306" s="297" t="s">
        <v>1265</v>
      </c>
      <c r="B306" s="297" t="s">
        <v>14310</v>
      </c>
      <c r="C306" s="297" t="s">
        <v>14310</v>
      </c>
      <c r="D306" s="297" t="s">
        <v>1232</v>
      </c>
      <c r="E306" s="297" t="s">
        <v>14311</v>
      </c>
      <c r="F306" s="297" t="s">
        <v>14673</v>
      </c>
      <c r="G306" s="297"/>
      <c r="H306" s="297" t="s">
        <v>2009</v>
      </c>
      <c r="I306" s="297" t="s">
        <v>1866</v>
      </c>
      <c r="J306" s="299" t="str">
        <f t="shared" si="8"/>
        <v>TantalumJiujiang Janny New Material Co., Ltd.</v>
      </c>
      <c r="K306" s="299" t="str">
        <f t="shared" si="9"/>
        <v>TantalumJiujiang Janny New Material Co., Ltd.</v>
      </c>
    </row>
    <row r="307" spans="1:11">
      <c r="A307" s="297" t="s">
        <v>1265</v>
      </c>
      <c r="B307" s="297" t="s">
        <v>5</v>
      </c>
      <c r="C307" s="297" t="s">
        <v>5</v>
      </c>
      <c r="D307" s="297" t="s">
        <v>1232</v>
      </c>
      <c r="E307" s="297" t="s">
        <v>855</v>
      </c>
      <c r="F307" s="297" t="s">
        <v>14673</v>
      </c>
      <c r="G307" s="297"/>
      <c r="H307" s="297" t="s">
        <v>2009</v>
      </c>
      <c r="I307" s="297" t="s">
        <v>1866</v>
      </c>
      <c r="J307" s="299" t="str">
        <f t="shared" si="8"/>
        <v>TantalumJiuJiang JinXin Nonferrous Metals Co., Ltd.</v>
      </c>
      <c r="K307" s="299" t="str">
        <f t="shared" si="9"/>
        <v>TantalumJiuJiang JinXin Nonferrous Metals Co., Ltd.</v>
      </c>
    </row>
    <row r="308" spans="1:11">
      <c r="A308" s="297" t="s">
        <v>1265</v>
      </c>
      <c r="B308" s="297" t="s">
        <v>3284</v>
      </c>
      <c r="C308" s="297" t="s">
        <v>53</v>
      </c>
      <c r="D308" s="297" t="s">
        <v>1232</v>
      </c>
      <c r="E308" s="297" t="s">
        <v>856</v>
      </c>
      <c r="F308" s="297" t="s">
        <v>14673</v>
      </c>
      <c r="G308" s="297"/>
      <c r="H308" s="297" t="s">
        <v>2009</v>
      </c>
      <c r="I308" s="297" t="s">
        <v>1866</v>
      </c>
      <c r="J308" s="299" t="str">
        <f t="shared" si="8"/>
        <v>TantalumJiujiang Nonferrous Metals Smelting Company Limited</v>
      </c>
      <c r="K308" s="299" t="str">
        <f t="shared" si="9"/>
        <v>TantalumJiujiang Nonferrous Metals Smelting Company Limited</v>
      </c>
    </row>
    <row r="309" spans="1:11">
      <c r="A309" s="297" t="s">
        <v>1265</v>
      </c>
      <c r="B309" s="297" t="s">
        <v>53</v>
      </c>
      <c r="C309" s="297" t="s">
        <v>53</v>
      </c>
      <c r="D309" s="297" t="s">
        <v>1232</v>
      </c>
      <c r="E309" s="297" t="s">
        <v>856</v>
      </c>
      <c r="F309" s="297" t="s">
        <v>14673</v>
      </c>
      <c r="G309" s="297"/>
      <c r="H309" s="297" t="s">
        <v>2009</v>
      </c>
      <c r="I309" s="297" t="s">
        <v>1866</v>
      </c>
      <c r="J309" s="299" t="str">
        <f t="shared" si="8"/>
        <v>TantalumJiujiang Tanbre Co., Ltd.</v>
      </c>
      <c r="K309" s="299" t="str">
        <f t="shared" si="9"/>
        <v>TantalumJiujiang Tanbre Co., Ltd.</v>
      </c>
    </row>
    <row r="310" spans="1:11">
      <c r="A310" s="297" t="s">
        <v>1265</v>
      </c>
      <c r="B310" s="297" t="s">
        <v>2636</v>
      </c>
      <c r="C310" s="297" t="s">
        <v>2636</v>
      </c>
      <c r="D310" s="297" t="s">
        <v>1232</v>
      </c>
      <c r="E310" s="297" t="s">
        <v>1557</v>
      </c>
      <c r="F310" s="297" t="s">
        <v>14673</v>
      </c>
      <c r="G310" s="297"/>
      <c r="H310" s="297" t="s">
        <v>2009</v>
      </c>
      <c r="I310" s="297" t="s">
        <v>1866</v>
      </c>
      <c r="J310" s="299" t="str">
        <f t="shared" si="8"/>
        <v>TantalumJiujiang Zhongao Tantalum &amp; Niobium Co., Ltd.</v>
      </c>
      <c r="K310" s="299" t="str">
        <f t="shared" si="9"/>
        <v>TantalumJiujiang Zhongao Tantalum &amp; Niobium Co., Ltd.</v>
      </c>
    </row>
    <row r="311" spans="1:11">
      <c r="A311" s="297" t="s">
        <v>1265</v>
      </c>
      <c r="B311" s="297" t="s">
        <v>1593</v>
      </c>
      <c r="C311" s="297" t="s">
        <v>1593</v>
      </c>
      <c r="D311" s="297" t="s">
        <v>1246</v>
      </c>
      <c r="E311" s="297" t="s">
        <v>1594</v>
      </c>
      <c r="F311" s="297" t="s">
        <v>14673</v>
      </c>
      <c r="G311" s="297"/>
      <c r="H311" s="297" t="s">
        <v>2038</v>
      </c>
      <c r="I311" s="297" t="s">
        <v>2039</v>
      </c>
      <c r="J311" s="299" t="str">
        <f t="shared" si="8"/>
        <v>TantalumKEMET Blue Metals</v>
      </c>
      <c r="K311" s="299" t="str">
        <f t="shared" si="9"/>
        <v>TantalumKEMET Blue Metals</v>
      </c>
    </row>
    <row r="312" spans="1:11">
      <c r="A312" s="297" t="s">
        <v>1265</v>
      </c>
      <c r="B312" s="297" t="s">
        <v>1604</v>
      </c>
      <c r="C312" s="297" t="s">
        <v>1604</v>
      </c>
      <c r="D312" s="297" t="s">
        <v>3154</v>
      </c>
      <c r="E312" s="297" t="s">
        <v>1605</v>
      </c>
      <c r="F312" s="297" t="s">
        <v>14673</v>
      </c>
      <c r="G312" s="297"/>
      <c r="H312" s="297" t="s">
        <v>2050</v>
      </c>
      <c r="I312" s="297" t="s">
        <v>2051</v>
      </c>
      <c r="J312" s="299" t="str">
        <f t="shared" si="8"/>
        <v>TantalumKEMET Blue Powder</v>
      </c>
      <c r="K312" s="299" t="str">
        <f t="shared" si="9"/>
        <v>TantalumKEMET Blue Powder</v>
      </c>
    </row>
    <row r="313" spans="1:11">
      <c r="A313" s="297" t="s">
        <v>1265</v>
      </c>
      <c r="B313" s="297" t="s">
        <v>54</v>
      </c>
      <c r="C313" s="297" t="s">
        <v>54</v>
      </c>
      <c r="D313" s="297" t="s">
        <v>1228</v>
      </c>
      <c r="E313" s="297" t="s">
        <v>857</v>
      </c>
      <c r="F313" s="297" t="s">
        <v>14673</v>
      </c>
      <c r="G313" s="297"/>
      <c r="H313" s="297" t="s">
        <v>2011</v>
      </c>
      <c r="I313" s="297" t="s">
        <v>1809</v>
      </c>
      <c r="J313" s="299" t="str">
        <f t="shared" si="8"/>
        <v>TantalumLSM Brasil S.A.</v>
      </c>
      <c r="K313" s="299" t="str">
        <f t="shared" si="9"/>
        <v>TantalumLSM Brasil S.A.</v>
      </c>
    </row>
    <row r="314" spans="1:11">
      <c r="A314" s="297" t="s">
        <v>1265</v>
      </c>
      <c r="B314" s="297" t="s">
        <v>2014</v>
      </c>
      <c r="C314" s="297" t="s">
        <v>2615</v>
      </c>
      <c r="D314" s="297" t="s">
        <v>1239</v>
      </c>
      <c r="E314" s="297" t="s">
        <v>858</v>
      </c>
      <c r="F314" s="297" t="s">
        <v>14673</v>
      </c>
      <c r="G314" s="297"/>
      <c r="H314" s="297" t="s">
        <v>2012</v>
      </c>
      <c r="I314" s="297" t="s">
        <v>2013</v>
      </c>
      <c r="J314" s="299" t="str">
        <f t="shared" si="8"/>
        <v>TantalumMetallurgical Products India Pvt. Ltd. (MPIL)</v>
      </c>
      <c r="K314" s="299" t="str">
        <f t="shared" si="9"/>
        <v>TantalumMetallurgical Products India Pvt. Ltd. (MPIL)</v>
      </c>
    </row>
    <row r="315" spans="1:11">
      <c r="A315" s="297" t="s">
        <v>1265</v>
      </c>
      <c r="B315" s="297" t="s">
        <v>2615</v>
      </c>
      <c r="C315" s="297" t="s">
        <v>2615</v>
      </c>
      <c r="D315" s="297" t="s">
        <v>1239</v>
      </c>
      <c r="E315" s="297" t="s">
        <v>858</v>
      </c>
      <c r="F315" s="297" t="s">
        <v>14673</v>
      </c>
      <c r="G315" s="297"/>
      <c r="H315" s="297" t="s">
        <v>2012</v>
      </c>
      <c r="I315" s="297" t="s">
        <v>2013</v>
      </c>
      <c r="J315" s="299" t="str">
        <f t="shared" si="8"/>
        <v>TantalumMetallurgical Products India Pvt., Ltd.</v>
      </c>
      <c r="K315" s="299" t="str">
        <f t="shared" si="9"/>
        <v>TantalumMetallurgical Products India Pvt., Ltd.</v>
      </c>
    </row>
    <row r="316" spans="1:11">
      <c r="A316" s="297" t="s">
        <v>1265</v>
      </c>
      <c r="B316" s="297" t="s">
        <v>13598</v>
      </c>
      <c r="C316" s="297" t="s">
        <v>13598</v>
      </c>
      <c r="D316" s="297" t="s">
        <v>1228</v>
      </c>
      <c r="E316" s="297" t="s">
        <v>859</v>
      </c>
      <c r="F316" s="297" t="s">
        <v>14673</v>
      </c>
      <c r="G316" s="297"/>
      <c r="H316" s="297" t="s">
        <v>2015</v>
      </c>
      <c r="I316" s="297" t="s">
        <v>2016</v>
      </c>
      <c r="J316" s="299" t="str">
        <f t="shared" si="8"/>
        <v>TantalumMineracao Taboca S.A.</v>
      </c>
      <c r="K316" s="299" t="str">
        <f t="shared" si="9"/>
        <v>TantalumMineracao Taboca S.A.</v>
      </c>
    </row>
    <row r="317" spans="1:11">
      <c r="A317" s="297" t="s">
        <v>1265</v>
      </c>
      <c r="B317" s="297" t="s">
        <v>1162</v>
      </c>
      <c r="C317" s="297" t="s">
        <v>13598</v>
      </c>
      <c r="D317" s="297" t="s">
        <v>1228</v>
      </c>
      <c r="E317" s="297" t="s">
        <v>859</v>
      </c>
      <c r="F317" s="297" t="s">
        <v>14673</v>
      </c>
      <c r="G317" s="297"/>
      <c r="H317" s="297" t="s">
        <v>2015</v>
      </c>
      <c r="I317" s="297" t="s">
        <v>2016</v>
      </c>
      <c r="J317" s="299" t="str">
        <f t="shared" si="8"/>
        <v>TantalumMineração Taboca S.A.</v>
      </c>
      <c r="K317" s="299" t="str">
        <f t="shared" si="9"/>
        <v>TantalumMineração Taboca S.A.</v>
      </c>
    </row>
    <row r="318" spans="1:11">
      <c r="A318" s="297" t="s">
        <v>1265</v>
      </c>
      <c r="B318" s="297" t="s">
        <v>14312</v>
      </c>
      <c r="C318" s="297" t="s">
        <v>13598</v>
      </c>
      <c r="D318" s="297" t="s">
        <v>1228</v>
      </c>
      <c r="E318" s="297" t="s">
        <v>859</v>
      </c>
      <c r="F318" s="297" t="s">
        <v>14673</v>
      </c>
      <c r="G318" s="297"/>
      <c r="H318" s="297" t="s">
        <v>2015</v>
      </c>
      <c r="I318" s="297" t="s">
        <v>2016</v>
      </c>
      <c r="J318" s="299" t="str">
        <f t="shared" si="8"/>
        <v>TantalumMineracao Taboca SA</v>
      </c>
      <c r="K318" s="299" t="str">
        <f t="shared" si="9"/>
        <v>TantalumMineracao Taboca SA</v>
      </c>
    </row>
    <row r="319" spans="1:11">
      <c r="A319" s="297" t="s">
        <v>1265</v>
      </c>
      <c r="B319" s="297" t="s">
        <v>1252</v>
      </c>
      <c r="C319" s="297" t="s">
        <v>1371</v>
      </c>
      <c r="D319" s="297" t="s">
        <v>1241</v>
      </c>
      <c r="E319" s="297" t="s">
        <v>860</v>
      </c>
      <c r="F319" s="297" t="s">
        <v>14673</v>
      </c>
      <c r="G319" s="297"/>
      <c r="H319" s="297" t="s">
        <v>2017</v>
      </c>
      <c r="I319" s="297" t="s">
        <v>2018</v>
      </c>
      <c r="J319" s="299" t="str">
        <f t="shared" si="8"/>
        <v>TantalumMitsui Mining &amp; Smelting</v>
      </c>
      <c r="K319" s="299" t="str">
        <f t="shared" si="9"/>
        <v>TantalumMitsui Mining &amp; Smelting</v>
      </c>
    </row>
    <row r="320" spans="1:11">
      <c r="A320" s="297" t="s">
        <v>1265</v>
      </c>
      <c r="B320" s="297" t="s">
        <v>1371</v>
      </c>
      <c r="C320" s="297" t="s">
        <v>1371</v>
      </c>
      <c r="D320" s="297" t="s">
        <v>1241</v>
      </c>
      <c r="E320" s="297" t="s">
        <v>860</v>
      </c>
      <c r="F320" s="297" t="s">
        <v>14673</v>
      </c>
      <c r="G320" s="297"/>
      <c r="H320" s="297" t="s">
        <v>2017</v>
      </c>
      <c r="I320" s="297" t="s">
        <v>2018</v>
      </c>
      <c r="J320" s="299" t="str">
        <f t="shared" si="8"/>
        <v>TantalumMitsui Mining and Smelting Co., Ltd.</v>
      </c>
      <c r="K320" s="299" t="str">
        <f t="shared" si="9"/>
        <v>TantalumMitsui Mining and Smelting Co., Ltd.</v>
      </c>
    </row>
    <row r="321" spans="1:11">
      <c r="A321" s="297" t="s">
        <v>1265</v>
      </c>
      <c r="B321" s="297" t="s">
        <v>55</v>
      </c>
      <c r="C321" s="297" t="s">
        <v>3285</v>
      </c>
      <c r="D321" s="297" t="s">
        <v>1236</v>
      </c>
      <c r="E321" s="297" t="s">
        <v>861</v>
      </c>
      <c r="F321" s="297" t="s">
        <v>14673</v>
      </c>
      <c r="G321" s="297"/>
      <c r="H321" s="297" t="s">
        <v>2019</v>
      </c>
      <c r="I321" s="297" t="s">
        <v>2020</v>
      </c>
      <c r="J321" s="299" t="str">
        <f t="shared" si="8"/>
        <v>TantalumMolycorp Silmet A.S.</v>
      </c>
      <c r="K321" s="299" t="str">
        <f t="shared" si="9"/>
        <v>TantalumMolycorp Silmet A.S.</v>
      </c>
    </row>
    <row r="322" spans="1:11">
      <c r="A322" s="297" t="s">
        <v>1265</v>
      </c>
      <c r="B322" s="297" t="s">
        <v>14608</v>
      </c>
      <c r="C322" s="297" t="s">
        <v>1159</v>
      </c>
      <c r="D322" s="297" t="s">
        <v>1232</v>
      </c>
      <c r="E322" s="297" t="s">
        <v>862</v>
      </c>
      <c r="F322" s="297" t="s">
        <v>14673</v>
      </c>
      <c r="G322" s="297"/>
      <c r="H322" s="297" t="s">
        <v>2021</v>
      </c>
      <c r="I322" s="297" t="s">
        <v>2022</v>
      </c>
      <c r="J322" s="299" t="str">
        <f t="shared" si="8"/>
        <v>TantalumNingxia Non-Ferrous Metal Smeltery</v>
      </c>
      <c r="K322" s="299" t="str">
        <f t="shared" si="9"/>
        <v>TantalumNingxia Non-Ferrous Metal Smeltery</v>
      </c>
    </row>
    <row r="323" spans="1:11">
      <c r="A323" s="297" t="s">
        <v>1265</v>
      </c>
      <c r="B323" s="297" t="s">
        <v>1159</v>
      </c>
      <c r="C323" s="297" t="s">
        <v>1159</v>
      </c>
      <c r="D323" s="297" t="s">
        <v>1232</v>
      </c>
      <c r="E323" s="297" t="s">
        <v>862</v>
      </c>
      <c r="F323" s="297" t="s">
        <v>14673</v>
      </c>
      <c r="G323" s="297"/>
      <c r="H323" s="297" t="s">
        <v>2021</v>
      </c>
      <c r="I323" s="297" t="s">
        <v>2022</v>
      </c>
      <c r="J323" s="299" t="str">
        <f t="shared" si="8"/>
        <v>TantalumNingxia Orient Tantalum Industry Co., Ltd.</v>
      </c>
      <c r="K323" s="299" t="str">
        <f t="shared" si="9"/>
        <v>TantalumNingxia Orient Tantalum Industry Co., Ltd.</v>
      </c>
    </row>
    <row r="324" spans="1:11">
      <c r="A324" s="297" t="s">
        <v>1265</v>
      </c>
      <c r="B324" s="297" t="s">
        <v>3285</v>
      </c>
      <c r="C324" s="297" t="s">
        <v>3285</v>
      </c>
      <c r="D324" s="297" t="s">
        <v>1236</v>
      </c>
      <c r="E324" s="297" t="s">
        <v>861</v>
      </c>
      <c r="F324" s="297" t="s">
        <v>14673</v>
      </c>
      <c r="G324" s="297"/>
      <c r="H324" s="297" t="s">
        <v>2019</v>
      </c>
      <c r="I324" s="297" t="s">
        <v>2020</v>
      </c>
      <c r="J324" s="299" t="str">
        <f t="shared" si="8"/>
        <v>TantalumNPM Silmet AS</v>
      </c>
      <c r="K324" s="299" t="str">
        <f t="shared" si="9"/>
        <v>TantalumNPM Silmet AS</v>
      </c>
    </row>
    <row r="325" spans="1:11">
      <c r="A325" s="297" t="s">
        <v>1265</v>
      </c>
      <c r="B325" s="297" t="s">
        <v>3059</v>
      </c>
      <c r="C325" s="297" t="s">
        <v>3059</v>
      </c>
      <c r="D325" s="297" t="s">
        <v>3312</v>
      </c>
      <c r="E325" s="297" t="s">
        <v>3021</v>
      </c>
      <c r="F325" s="297" t="s">
        <v>14673</v>
      </c>
      <c r="G325" s="297"/>
      <c r="H325" s="297" t="s">
        <v>3044</v>
      </c>
      <c r="I325" s="297" t="s">
        <v>3044</v>
      </c>
      <c r="J325" s="299" t="str">
        <f t="shared" si="8"/>
        <v>TantalumPower Resources Ltd.</v>
      </c>
      <c r="K325" s="299" t="str">
        <f t="shared" si="9"/>
        <v>TantalumPower Resources Ltd.</v>
      </c>
    </row>
    <row r="326" spans="1:11">
      <c r="A326" s="297" t="s">
        <v>1265</v>
      </c>
      <c r="B326" s="297" t="s">
        <v>942</v>
      </c>
      <c r="C326" s="297" t="s">
        <v>942</v>
      </c>
      <c r="D326" s="297" t="s">
        <v>3154</v>
      </c>
      <c r="E326" s="297" t="s">
        <v>863</v>
      </c>
      <c r="F326" s="297" t="s">
        <v>14673</v>
      </c>
      <c r="G326" s="297"/>
      <c r="H326" s="297" t="s">
        <v>2023</v>
      </c>
      <c r="I326" s="297" t="s">
        <v>2024</v>
      </c>
      <c r="J326" s="299" t="str">
        <f t="shared" ref="J326:J389" si="10">A326&amp;B326</f>
        <v>TantalumQuantumClean</v>
      </c>
      <c r="K326" s="299" t="str">
        <f t="shared" ref="K326:K389" si="11">A326&amp;B326</f>
        <v>TantalumQuantumClean</v>
      </c>
    </row>
    <row r="327" spans="1:11">
      <c r="A327" s="297" t="s">
        <v>1265</v>
      </c>
      <c r="B327" s="297" t="s">
        <v>3286</v>
      </c>
      <c r="C327" s="297" t="s">
        <v>13602</v>
      </c>
      <c r="D327" s="297" t="s">
        <v>1228</v>
      </c>
      <c r="E327" s="297" t="s">
        <v>2052</v>
      </c>
      <c r="F327" s="297" t="s">
        <v>14673</v>
      </c>
      <c r="G327" s="297"/>
      <c r="H327" s="297" t="s">
        <v>2011</v>
      </c>
      <c r="I327" s="297" t="s">
        <v>2053</v>
      </c>
      <c r="J327" s="299" t="str">
        <f t="shared" si="10"/>
        <v>TantalumResind Ind e Com Ltda.</v>
      </c>
      <c r="K327" s="299" t="str">
        <f t="shared" si="11"/>
        <v>TantalumResind Ind e Com Ltda.</v>
      </c>
    </row>
    <row r="328" spans="1:11">
      <c r="A328" s="297" t="s">
        <v>1265</v>
      </c>
      <c r="B328" s="297" t="s">
        <v>13602</v>
      </c>
      <c r="C328" s="297" t="s">
        <v>13602</v>
      </c>
      <c r="D328" s="297" t="s">
        <v>1228</v>
      </c>
      <c r="E328" s="297" t="s">
        <v>2052</v>
      </c>
      <c r="F328" s="297" t="s">
        <v>14673</v>
      </c>
      <c r="G328" s="297"/>
      <c r="H328" s="297" t="s">
        <v>2011</v>
      </c>
      <c r="I328" s="297" t="s">
        <v>2053</v>
      </c>
      <c r="J328" s="299" t="str">
        <f t="shared" si="10"/>
        <v>TantalumResind Industria e Comercio Ltda.</v>
      </c>
      <c r="K328" s="299" t="str">
        <f t="shared" si="11"/>
        <v>TantalumResind Industria e Comercio Ltda.</v>
      </c>
    </row>
    <row r="329" spans="1:11">
      <c r="A329" s="297" t="s">
        <v>1265</v>
      </c>
      <c r="B329" s="297" t="s">
        <v>2710</v>
      </c>
      <c r="C329" s="297" t="s">
        <v>13602</v>
      </c>
      <c r="D329" s="297" t="s">
        <v>1228</v>
      </c>
      <c r="E329" s="297" t="s">
        <v>2052</v>
      </c>
      <c r="F329" s="297" t="s">
        <v>14673</v>
      </c>
      <c r="G329" s="297"/>
      <c r="H329" s="297" t="s">
        <v>2011</v>
      </c>
      <c r="I329" s="297" t="s">
        <v>2053</v>
      </c>
      <c r="J329" s="299" t="str">
        <f t="shared" si="10"/>
        <v>TantalumResind Indústria e Comércio Ltda.</v>
      </c>
      <c r="K329" s="299" t="str">
        <f t="shared" si="11"/>
        <v>TantalumResind Indústria e Comércio Ltda.</v>
      </c>
    </row>
    <row r="330" spans="1:11">
      <c r="A330" s="297" t="s">
        <v>1265</v>
      </c>
      <c r="B330" s="297" t="s">
        <v>1254</v>
      </c>
      <c r="C330" s="297" t="s">
        <v>14313</v>
      </c>
      <c r="D330" s="297" t="s">
        <v>1232</v>
      </c>
      <c r="E330" s="297" t="s">
        <v>864</v>
      </c>
      <c r="F330" s="297" t="s">
        <v>14673</v>
      </c>
      <c r="G330" s="297"/>
      <c r="H330" s="297" t="s">
        <v>2025</v>
      </c>
      <c r="I330" s="297" t="s">
        <v>1851</v>
      </c>
      <c r="J330" s="299" t="str">
        <f t="shared" si="10"/>
        <v>TantalumRFH</v>
      </c>
      <c r="K330" s="299" t="str">
        <f t="shared" si="11"/>
        <v>TantalumRFH</v>
      </c>
    </row>
    <row r="331" spans="1:11">
      <c r="A331" s="297" t="s">
        <v>1265</v>
      </c>
      <c r="B331" s="297" t="s">
        <v>14313</v>
      </c>
      <c r="C331" s="297" t="s">
        <v>14313</v>
      </c>
      <c r="D331" s="297" t="s">
        <v>1232</v>
      </c>
      <c r="E331" s="297" t="s">
        <v>864</v>
      </c>
      <c r="F331" s="297" t="s">
        <v>14673</v>
      </c>
      <c r="G331" s="297"/>
      <c r="H331" s="297" t="s">
        <v>2025</v>
      </c>
      <c r="I331" s="297" t="s">
        <v>1851</v>
      </c>
      <c r="J331" s="299" t="str">
        <f t="shared" si="10"/>
        <v>TantalumRFH Tantalum Smeltery Co., Ltd./Yanling Jincheng Tantalum &amp; Niobium Co., Ltd.</v>
      </c>
      <c r="K331" s="299" t="str">
        <f t="shared" si="11"/>
        <v>TantalumRFH Tantalum Smeltery Co., Ltd./Yanling Jincheng Tantalum &amp; Niobium Co., Ltd.</v>
      </c>
    </row>
    <row r="332" spans="1:11">
      <c r="A332" s="297" t="s">
        <v>1265</v>
      </c>
      <c r="B332" s="297" t="s">
        <v>2622</v>
      </c>
      <c r="C332" s="297" t="s">
        <v>14313</v>
      </c>
      <c r="D332" s="297" t="s">
        <v>1232</v>
      </c>
      <c r="E332" s="297" t="s">
        <v>864</v>
      </c>
      <c r="F332" s="297" t="s">
        <v>14673</v>
      </c>
      <c r="G332" s="297"/>
      <c r="H332" s="297" t="s">
        <v>2025</v>
      </c>
      <c r="I332" s="297" t="s">
        <v>1851</v>
      </c>
      <c r="J332" s="299" t="str">
        <f t="shared" si="10"/>
        <v>TantalumRFH Tantalum Smeltry Co., Ltd.</v>
      </c>
      <c r="K332" s="299" t="str">
        <f t="shared" si="11"/>
        <v>TantalumRFH Tantalum Smeltry Co., Ltd.</v>
      </c>
    </row>
    <row r="333" spans="1:11">
      <c r="A333" s="297" t="s">
        <v>1265</v>
      </c>
      <c r="B333" s="297" t="s">
        <v>2026</v>
      </c>
      <c r="C333" s="297" t="s">
        <v>1527</v>
      </c>
      <c r="D333" s="297" t="s">
        <v>1011</v>
      </c>
      <c r="E333" s="297" t="s">
        <v>865</v>
      </c>
      <c r="F333" s="297" t="s">
        <v>14673</v>
      </c>
      <c r="G333" s="297"/>
      <c r="H333" s="297" t="s">
        <v>2026</v>
      </c>
      <c r="I333" s="297" t="s">
        <v>11157</v>
      </c>
      <c r="J333" s="299" t="str">
        <f t="shared" si="10"/>
        <v>TantalumSolikamsk</v>
      </c>
      <c r="K333" s="299" t="str">
        <f t="shared" si="11"/>
        <v>TantalumSolikamsk</v>
      </c>
    </row>
    <row r="334" spans="1:11">
      <c r="A334" s="297" t="s">
        <v>1265</v>
      </c>
      <c r="B334" s="297" t="s">
        <v>1527</v>
      </c>
      <c r="C334" s="297" t="s">
        <v>1527</v>
      </c>
      <c r="D334" s="297" t="s">
        <v>1011</v>
      </c>
      <c r="E334" s="297" t="s">
        <v>865</v>
      </c>
      <c r="F334" s="297" t="s">
        <v>14673</v>
      </c>
      <c r="G334" s="297"/>
      <c r="H334" s="297" t="s">
        <v>2026</v>
      </c>
      <c r="I334" s="297" t="s">
        <v>11157</v>
      </c>
      <c r="J334" s="299" t="str">
        <f t="shared" si="10"/>
        <v>TantalumSolikamsk Magnesium Works OAO</v>
      </c>
      <c r="K334" s="299" t="str">
        <f t="shared" si="11"/>
        <v>TantalumSolikamsk Magnesium Works OAO</v>
      </c>
    </row>
    <row r="335" spans="1:11">
      <c r="A335" s="297" t="s">
        <v>1265</v>
      </c>
      <c r="B335" s="297" t="s">
        <v>1253</v>
      </c>
      <c r="C335" s="297" t="s">
        <v>1527</v>
      </c>
      <c r="D335" s="297" t="s">
        <v>1011</v>
      </c>
      <c r="E335" s="297" t="s">
        <v>865</v>
      </c>
      <c r="F335" s="297" t="s">
        <v>14673</v>
      </c>
      <c r="G335" s="297"/>
      <c r="H335" s="297" t="s">
        <v>2026</v>
      </c>
      <c r="I335" s="297" t="s">
        <v>11157</v>
      </c>
      <c r="J335" s="299" t="str">
        <f t="shared" si="10"/>
        <v>TantalumSolikamsk Metal Works</v>
      </c>
      <c r="K335" s="299" t="str">
        <f t="shared" si="11"/>
        <v>TantalumSolikamsk Metal Works</v>
      </c>
    </row>
    <row r="336" spans="1:11">
      <c r="A336" s="297" t="s">
        <v>1265</v>
      </c>
      <c r="B336" s="297" t="s">
        <v>3169</v>
      </c>
      <c r="C336" s="297" t="s">
        <v>3169</v>
      </c>
      <c r="D336" s="297" t="s">
        <v>1241</v>
      </c>
      <c r="E336" s="297" t="s">
        <v>866</v>
      </c>
      <c r="F336" s="297" t="s">
        <v>14673</v>
      </c>
      <c r="G336" s="297"/>
      <c r="H336" s="297" t="s">
        <v>2027</v>
      </c>
      <c r="I336" s="297" t="s">
        <v>1813</v>
      </c>
      <c r="J336" s="299" t="str">
        <f t="shared" si="10"/>
        <v>TantalumTaki Chemical Co., Ltd.</v>
      </c>
      <c r="K336" s="299" t="str">
        <f t="shared" si="11"/>
        <v>TantalumTaki Chemical Co., Ltd.</v>
      </c>
    </row>
    <row r="337" spans="1:11">
      <c r="A337" s="297" t="s">
        <v>1265</v>
      </c>
      <c r="B337" s="297" t="s">
        <v>943</v>
      </c>
      <c r="C337" s="297" t="s">
        <v>3169</v>
      </c>
      <c r="D337" s="297" t="s">
        <v>1241</v>
      </c>
      <c r="E337" s="297" t="s">
        <v>866</v>
      </c>
      <c r="F337" s="297" t="s">
        <v>14673</v>
      </c>
      <c r="G337" s="297"/>
      <c r="H337" s="297" t="s">
        <v>2027</v>
      </c>
      <c r="I337" s="297" t="s">
        <v>1813</v>
      </c>
      <c r="J337" s="299" t="str">
        <f t="shared" si="10"/>
        <v>TantalumTaki Chemicals</v>
      </c>
      <c r="K337" s="299" t="str">
        <f t="shared" si="11"/>
        <v>TantalumTaki Chemicals</v>
      </c>
    </row>
    <row r="338" spans="1:11">
      <c r="A338" s="297" t="s">
        <v>1265</v>
      </c>
      <c r="B338" s="297" t="s">
        <v>2028</v>
      </c>
      <c r="C338" s="297" t="s">
        <v>2028</v>
      </c>
      <c r="D338" s="297" t="s">
        <v>3154</v>
      </c>
      <c r="E338" s="297" t="s">
        <v>867</v>
      </c>
      <c r="F338" s="297" t="s">
        <v>14673</v>
      </c>
      <c r="G338" s="297"/>
      <c r="H338" s="297" t="s">
        <v>2029</v>
      </c>
      <c r="I338" s="297" t="s">
        <v>2030</v>
      </c>
      <c r="J338" s="299" t="str">
        <f t="shared" si="10"/>
        <v>TantalumTelex Metals</v>
      </c>
      <c r="K338" s="299" t="str">
        <f t="shared" si="11"/>
        <v>TantalumTelex Metals</v>
      </c>
    </row>
    <row r="339" spans="1:11">
      <c r="A339" s="297" t="s">
        <v>1265</v>
      </c>
      <c r="B339" s="297" t="s">
        <v>2763</v>
      </c>
      <c r="C339" s="297" t="s">
        <v>2031</v>
      </c>
      <c r="D339" s="297" t="s">
        <v>1242</v>
      </c>
      <c r="E339" s="297" t="s">
        <v>868</v>
      </c>
      <c r="F339" s="297" t="s">
        <v>14673</v>
      </c>
      <c r="G339" s="297"/>
      <c r="H339" s="297" t="s">
        <v>1875</v>
      </c>
      <c r="I339" s="297" t="s">
        <v>7991</v>
      </c>
      <c r="J339" s="299" t="str">
        <f t="shared" si="10"/>
        <v>TantalumULBA</v>
      </c>
      <c r="K339" s="299" t="str">
        <f t="shared" si="11"/>
        <v>TantalumULBA</v>
      </c>
    </row>
    <row r="340" spans="1:11">
      <c r="A340" s="297" t="s">
        <v>1265</v>
      </c>
      <c r="B340" s="297" t="s">
        <v>2031</v>
      </c>
      <c r="C340" s="297" t="s">
        <v>2031</v>
      </c>
      <c r="D340" s="297" t="s">
        <v>1242</v>
      </c>
      <c r="E340" s="297" t="s">
        <v>868</v>
      </c>
      <c r="F340" s="297" t="s">
        <v>14673</v>
      </c>
      <c r="G340" s="297"/>
      <c r="H340" s="297" t="s">
        <v>1875</v>
      </c>
      <c r="I340" s="297" t="s">
        <v>7991</v>
      </c>
      <c r="J340" s="299" t="str">
        <f t="shared" si="10"/>
        <v>TantalumUlba Metallurgical Plant JSC</v>
      </c>
      <c r="K340" s="299" t="str">
        <f t="shared" si="11"/>
        <v>TantalumUlba Metallurgical Plant JSC</v>
      </c>
    </row>
    <row r="341" spans="1:11">
      <c r="A341" s="297" t="s">
        <v>1265</v>
      </c>
      <c r="B341" s="297" t="s">
        <v>2637</v>
      </c>
      <c r="C341" s="297" t="s">
        <v>2637</v>
      </c>
      <c r="D341" s="297" t="s">
        <v>1232</v>
      </c>
      <c r="E341" s="297" t="s">
        <v>1558</v>
      </c>
      <c r="F341" s="297" t="s">
        <v>14673</v>
      </c>
      <c r="G341" s="297"/>
      <c r="H341" s="297" t="s">
        <v>2036</v>
      </c>
      <c r="I341" s="297" t="s">
        <v>1975</v>
      </c>
      <c r="J341" s="299" t="str">
        <f t="shared" si="10"/>
        <v>TantalumXinXing HaoRong Electronic Material Co., Ltd.</v>
      </c>
      <c r="K341" s="299" t="str">
        <f t="shared" si="11"/>
        <v>TantalumXinXing HaoRong Electronic Material Co., Ltd.</v>
      </c>
    </row>
    <row r="342" spans="1:11">
      <c r="A342" s="297" t="s">
        <v>1265</v>
      </c>
      <c r="B342" s="297" t="s">
        <v>14717</v>
      </c>
      <c r="C342" s="297" t="s">
        <v>14313</v>
      </c>
      <c r="D342" s="297" t="s">
        <v>1232</v>
      </c>
      <c r="E342" s="297" t="s">
        <v>864</v>
      </c>
      <c r="F342" s="297" t="s">
        <v>14673</v>
      </c>
      <c r="G342" s="297"/>
      <c r="H342" s="297" t="s">
        <v>2025</v>
      </c>
      <c r="I342" s="297" t="s">
        <v>1851</v>
      </c>
      <c r="J342" s="299" t="str">
        <f t="shared" si="10"/>
        <v>TantalumYanling Jincheng Tantalum &amp; Niobium Co., Ltd.</v>
      </c>
      <c r="K342" s="299" t="str">
        <f t="shared" si="11"/>
        <v>TantalumYanling Jincheng Tantalum &amp; Niobium Co., Ltd.</v>
      </c>
    </row>
    <row r="343" spans="1:11">
      <c r="A343" s="297" t="s">
        <v>1265</v>
      </c>
      <c r="B343" s="297" t="s">
        <v>14718</v>
      </c>
      <c r="C343" s="297" t="s">
        <v>14313</v>
      </c>
      <c r="D343" s="297" t="s">
        <v>1232</v>
      </c>
      <c r="E343" s="297" t="s">
        <v>864</v>
      </c>
      <c r="F343" s="297" t="s">
        <v>14673</v>
      </c>
      <c r="G343" s="297"/>
      <c r="H343" s="297" t="s">
        <v>2025</v>
      </c>
      <c r="I343" s="297" t="s">
        <v>1851</v>
      </c>
      <c r="J343" s="299" t="str">
        <f t="shared" si="10"/>
        <v>TantalumYanling Jincheng Tantalum Co., Ltd.</v>
      </c>
      <c r="K343" s="299" t="str">
        <f t="shared" si="11"/>
        <v>TantalumYanling Jincheng Tantalum Co., Ltd.</v>
      </c>
    </row>
    <row r="344" spans="1:11">
      <c r="A344" s="297" t="s">
        <v>1265</v>
      </c>
      <c r="B344" s="297" t="s">
        <v>2633</v>
      </c>
      <c r="C344" s="297" t="s">
        <v>2633</v>
      </c>
      <c r="D344" s="297" t="s">
        <v>1232</v>
      </c>
      <c r="E344" s="297" t="s">
        <v>67</v>
      </c>
      <c r="F344" s="297" t="s">
        <v>14673</v>
      </c>
      <c r="G344" s="297"/>
      <c r="H344" s="297" t="s">
        <v>2010</v>
      </c>
      <c r="I344" s="297" t="s">
        <v>1866</v>
      </c>
      <c r="J344" s="299" t="str">
        <f t="shared" si="10"/>
        <v>TantalumYichun Jin Yang Rare Metal Co., Ltd.</v>
      </c>
      <c r="K344" s="299" t="str">
        <f t="shared" si="11"/>
        <v>TantalumYichun Jin Yang Rare Metal Co., Ltd.</v>
      </c>
    </row>
    <row r="345" spans="1:11">
      <c r="A345" s="297" t="s">
        <v>1265</v>
      </c>
      <c r="B345" s="297" t="s">
        <v>2718</v>
      </c>
      <c r="C345" s="297" t="s">
        <v>1298</v>
      </c>
      <c r="D345" s="297" t="s">
        <v>1232</v>
      </c>
      <c r="E345" s="297" t="s">
        <v>850</v>
      </c>
      <c r="F345" s="297" t="s">
        <v>14673</v>
      </c>
      <c r="G345" s="297"/>
      <c r="H345" s="297" t="s">
        <v>2004</v>
      </c>
      <c r="I345" s="297" t="s">
        <v>1975</v>
      </c>
      <c r="J345" s="299" t="str">
        <f t="shared" si="10"/>
        <v>TantalumZhaoqing Duoluoshan Non-ferrous Metals Co.,Ltd</v>
      </c>
      <c r="K345" s="299" t="str">
        <f t="shared" si="11"/>
        <v>TantalumZhaoqing Duoluoshan Non-ferrous Metals Co.,Ltd</v>
      </c>
    </row>
    <row r="346" spans="1:11">
      <c r="A346" s="297" t="s">
        <v>1265</v>
      </c>
      <c r="B346" s="297" t="s">
        <v>2168</v>
      </c>
      <c r="C346" s="297"/>
      <c r="D346" s="297"/>
      <c r="E346" s="297"/>
      <c r="F346" s="297"/>
      <c r="H346" s="297"/>
      <c r="J346" s="299" t="str">
        <f t="shared" si="10"/>
        <v>TantalumSmelter not listed</v>
      </c>
      <c r="K346" s="299" t="str">
        <f t="shared" si="11"/>
        <v>TantalumSmelter not listed</v>
      </c>
    </row>
    <row r="347" spans="1:11">
      <c r="A347" s="297" t="s">
        <v>1265</v>
      </c>
      <c r="B347" s="297" t="s">
        <v>1469</v>
      </c>
      <c r="C347" s="297" t="s">
        <v>565</v>
      </c>
      <c r="D347" s="297" t="s">
        <v>565</v>
      </c>
      <c r="E347" s="297"/>
      <c r="F347" s="297"/>
      <c r="H347" s="297"/>
      <c r="J347" s="299" t="str">
        <f t="shared" si="10"/>
        <v>TantalumSmelter not yet identified</v>
      </c>
      <c r="K347" s="299" t="str">
        <f t="shared" si="11"/>
        <v>TantalumSmelter not yet identified</v>
      </c>
    </row>
    <row r="348" spans="1:11">
      <c r="A348" s="297" t="s">
        <v>1264</v>
      </c>
      <c r="B348" s="297" t="s">
        <v>2059</v>
      </c>
      <c r="C348" s="297" t="s">
        <v>56</v>
      </c>
      <c r="D348" s="297" t="s">
        <v>3154</v>
      </c>
      <c r="E348" s="297" t="s">
        <v>871</v>
      </c>
      <c r="F348" s="297" t="s">
        <v>14673</v>
      </c>
      <c r="G348" s="297"/>
      <c r="H348" s="297" t="s">
        <v>2058</v>
      </c>
      <c r="I348" s="297" t="s">
        <v>2030</v>
      </c>
      <c r="J348" s="299" t="str">
        <f t="shared" si="10"/>
        <v>TinAlent plc</v>
      </c>
      <c r="K348" s="299" t="str">
        <f t="shared" si="11"/>
        <v>TinAlent plc</v>
      </c>
    </row>
    <row r="349" spans="1:11">
      <c r="A349" s="297" t="s">
        <v>1264</v>
      </c>
      <c r="B349" s="297" t="s">
        <v>56</v>
      </c>
      <c r="C349" s="297" t="s">
        <v>56</v>
      </c>
      <c r="D349" s="297" t="s">
        <v>3154</v>
      </c>
      <c r="E349" s="297" t="s">
        <v>871</v>
      </c>
      <c r="F349" s="297" t="s">
        <v>14673</v>
      </c>
      <c r="G349" s="297"/>
      <c r="H349" s="297" t="s">
        <v>2058</v>
      </c>
      <c r="I349" s="297" t="s">
        <v>2030</v>
      </c>
      <c r="J349" s="299" t="str">
        <f t="shared" si="10"/>
        <v>TinAlpha</v>
      </c>
      <c r="K349" s="299" t="str">
        <f t="shared" si="11"/>
        <v>TinAlpha</v>
      </c>
    </row>
    <row r="350" spans="1:11">
      <c r="A350" s="297" t="s">
        <v>1264</v>
      </c>
      <c r="B350" s="297" t="s">
        <v>2061</v>
      </c>
      <c r="C350" s="297" t="s">
        <v>56</v>
      </c>
      <c r="D350" s="297" t="s">
        <v>3154</v>
      </c>
      <c r="E350" s="297" t="s">
        <v>871</v>
      </c>
      <c r="F350" s="297" t="s">
        <v>14673</v>
      </c>
      <c r="G350" s="297"/>
      <c r="H350" s="297" t="s">
        <v>2058</v>
      </c>
      <c r="I350" s="297" t="s">
        <v>2030</v>
      </c>
      <c r="J350" s="299" t="str">
        <f t="shared" si="10"/>
        <v>TinAlpha Metals</v>
      </c>
      <c r="K350" s="299" t="str">
        <f t="shared" si="11"/>
        <v>TinAlpha Metals</v>
      </c>
    </row>
    <row r="351" spans="1:11">
      <c r="A351" s="297" t="s">
        <v>1264</v>
      </c>
      <c r="B351" s="297" t="s">
        <v>2719</v>
      </c>
      <c r="C351" s="297" t="s">
        <v>56</v>
      </c>
      <c r="D351" s="297" t="s">
        <v>3154</v>
      </c>
      <c r="E351" s="297" t="s">
        <v>871</v>
      </c>
      <c r="F351" s="297" t="s">
        <v>14673</v>
      </c>
      <c r="G351" s="297"/>
      <c r="H351" s="297" t="s">
        <v>2058</v>
      </c>
      <c r="I351" s="297" t="s">
        <v>2030</v>
      </c>
      <c r="J351" s="299" t="str">
        <f t="shared" si="10"/>
        <v>TinAlpha Metals Korea Ltd.</v>
      </c>
      <c r="K351" s="299" t="str">
        <f t="shared" si="11"/>
        <v>TinAlpha Metals Korea Ltd.</v>
      </c>
    </row>
    <row r="352" spans="1:11">
      <c r="A352" s="297" t="s">
        <v>1264</v>
      </c>
      <c r="B352" s="297" t="s">
        <v>2060</v>
      </c>
      <c r="C352" s="297" t="s">
        <v>56</v>
      </c>
      <c r="D352" s="297" t="s">
        <v>3154</v>
      </c>
      <c r="E352" s="297" t="s">
        <v>871</v>
      </c>
      <c r="F352" s="297" t="s">
        <v>14673</v>
      </c>
      <c r="G352" s="297"/>
      <c r="H352" s="297" t="s">
        <v>2058</v>
      </c>
      <c r="I352" s="297" t="s">
        <v>2030</v>
      </c>
      <c r="J352" s="299" t="str">
        <f t="shared" si="10"/>
        <v>TinAlpha Metals Taiwan</v>
      </c>
      <c r="K352" s="299" t="str">
        <f t="shared" si="11"/>
        <v>TinAlpha Metals Taiwan</v>
      </c>
    </row>
    <row r="353" spans="1:11">
      <c r="A353" s="297" t="s">
        <v>1264</v>
      </c>
      <c r="B353" s="297" t="s">
        <v>2596</v>
      </c>
      <c r="C353" s="297" t="s">
        <v>2596</v>
      </c>
      <c r="D353" s="297" t="s">
        <v>1020</v>
      </c>
      <c r="E353" s="297" t="s">
        <v>2597</v>
      </c>
      <c r="F353" s="297" t="s">
        <v>14673</v>
      </c>
      <c r="G353" s="297"/>
      <c r="H353" s="297" t="s">
        <v>2120</v>
      </c>
      <c r="I353" s="297" t="s">
        <v>13280</v>
      </c>
      <c r="J353" s="299" t="str">
        <f t="shared" si="10"/>
        <v>TinAn Vinh Joint Stock Mineral Processing Company</v>
      </c>
      <c r="K353" s="299" t="str">
        <f t="shared" si="11"/>
        <v>TinAn Vinh Joint Stock Mineral Processing Company</v>
      </c>
    </row>
    <row r="354" spans="1:11">
      <c r="A354" s="297" t="s">
        <v>1264</v>
      </c>
      <c r="B354" s="297" t="s">
        <v>43</v>
      </c>
      <c r="C354" s="297" t="s">
        <v>721</v>
      </c>
      <c r="D354" s="297" t="s">
        <v>1238</v>
      </c>
      <c r="E354" s="297" t="s">
        <v>893</v>
      </c>
      <c r="F354" s="297" t="s">
        <v>14673</v>
      </c>
      <c r="G354" s="297"/>
      <c r="H354" s="297" t="s">
        <v>2067</v>
      </c>
      <c r="I354" s="297" t="s">
        <v>14222</v>
      </c>
      <c r="J354" s="299" t="str">
        <f t="shared" si="10"/>
        <v>TinBrand IMLI</v>
      </c>
      <c r="K354" s="299" t="str">
        <f t="shared" si="11"/>
        <v>TinBrand IMLI</v>
      </c>
    </row>
    <row r="355" spans="1:11">
      <c r="A355" s="297" t="s">
        <v>1264</v>
      </c>
      <c r="B355" s="297" t="s">
        <v>2097</v>
      </c>
      <c r="C355" s="297" t="s">
        <v>2620</v>
      </c>
      <c r="D355" s="297" t="s">
        <v>1238</v>
      </c>
      <c r="E355" s="297" t="s">
        <v>900</v>
      </c>
      <c r="F355" s="297" t="s">
        <v>14673</v>
      </c>
      <c r="G355" s="297"/>
      <c r="H355" s="297" t="s">
        <v>2065</v>
      </c>
      <c r="I355" s="297" t="s">
        <v>14222</v>
      </c>
      <c r="J355" s="299" t="str">
        <f t="shared" si="10"/>
        <v>TinBrand RBT</v>
      </c>
      <c r="K355" s="299" t="str">
        <f t="shared" si="11"/>
        <v>TinBrand RBT</v>
      </c>
    </row>
    <row r="356" spans="1:11">
      <c r="A356" s="297" t="s">
        <v>1264</v>
      </c>
      <c r="B356" s="297" t="s">
        <v>2720</v>
      </c>
      <c r="C356" s="297" t="s">
        <v>2632</v>
      </c>
      <c r="D356" s="297" t="s">
        <v>1232</v>
      </c>
      <c r="E356" s="297" t="s">
        <v>910</v>
      </c>
      <c r="F356" s="297" t="s">
        <v>14673</v>
      </c>
      <c r="G356" s="297"/>
      <c r="H356" s="297" t="s">
        <v>3171</v>
      </c>
      <c r="I356" s="297" t="s">
        <v>1830</v>
      </c>
      <c r="J356" s="299" t="str">
        <f t="shared" si="10"/>
        <v>TinChengfeng Metals Co Pte Ltd</v>
      </c>
      <c r="K356" s="299" t="str">
        <f t="shared" si="11"/>
        <v>TinChengfeng Metals Co Pte Ltd</v>
      </c>
    </row>
    <row r="357" spans="1:11">
      <c r="A357" s="297" t="s">
        <v>1264</v>
      </c>
      <c r="B357" s="297" t="s">
        <v>2764</v>
      </c>
      <c r="C357" s="297" t="s">
        <v>3022</v>
      </c>
      <c r="D357" s="297" t="s">
        <v>1232</v>
      </c>
      <c r="E357" s="297" t="s">
        <v>2797</v>
      </c>
      <c r="F357" s="297" t="s">
        <v>14673</v>
      </c>
      <c r="G357" s="297"/>
      <c r="H357" s="297" t="s">
        <v>2075</v>
      </c>
      <c r="I357" s="297" t="s">
        <v>1851</v>
      </c>
      <c r="J357" s="299" t="str">
        <f t="shared" si="10"/>
        <v>TinChenzhou Yun Xiang mining limited liability company</v>
      </c>
      <c r="K357" s="299" t="str">
        <f t="shared" si="11"/>
        <v>TinChenzhou Yun Xiang mining limited liability company</v>
      </c>
    </row>
    <row r="358" spans="1:11">
      <c r="A358" s="297" t="s">
        <v>1264</v>
      </c>
      <c r="B358" s="297" t="s">
        <v>3022</v>
      </c>
      <c r="C358" s="297" t="s">
        <v>3022</v>
      </c>
      <c r="D358" s="297" t="s">
        <v>1232</v>
      </c>
      <c r="E358" s="297" t="s">
        <v>2797</v>
      </c>
      <c r="F358" s="297" t="s">
        <v>14673</v>
      </c>
      <c r="G358" s="297"/>
      <c r="H358" s="297" t="s">
        <v>2075</v>
      </c>
      <c r="I358" s="297" t="s">
        <v>1851</v>
      </c>
      <c r="J358" s="299" t="str">
        <f t="shared" si="10"/>
        <v>TinChenzhou Yunxiang Mining and Metallurgy Co., Ltd.</v>
      </c>
      <c r="K358" s="299" t="str">
        <f t="shared" si="11"/>
        <v>TinChenzhou Yunxiang Mining and Metallurgy Co., Ltd.</v>
      </c>
    </row>
    <row r="359" spans="1:11">
      <c r="A359" s="297" t="s">
        <v>1264</v>
      </c>
      <c r="B359" s="297" t="s">
        <v>14314</v>
      </c>
      <c r="C359" s="297" t="s">
        <v>14314</v>
      </c>
      <c r="D359" s="297" t="s">
        <v>1232</v>
      </c>
      <c r="E359" s="297" t="s">
        <v>14315</v>
      </c>
      <c r="F359" s="297" t="s">
        <v>14673</v>
      </c>
      <c r="G359" s="297"/>
      <c r="H359" s="297" t="s">
        <v>14342</v>
      </c>
      <c r="I359" s="297" t="s">
        <v>4669</v>
      </c>
      <c r="J359" s="299" t="str">
        <f t="shared" si="10"/>
        <v>TinChifeng Dajingzi Tin Industry Co., Ltd.</v>
      </c>
      <c r="K359" s="299" t="str">
        <f t="shared" si="11"/>
        <v>TinChifeng Dajingzi Tin Industry Co., Ltd.</v>
      </c>
    </row>
    <row r="360" spans="1:11">
      <c r="A360" s="297" t="s">
        <v>1264</v>
      </c>
      <c r="B360" s="297" t="s">
        <v>2721</v>
      </c>
      <c r="C360" s="297" t="s">
        <v>2054</v>
      </c>
      <c r="D360" s="297" t="s">
        <v>1232</v>
      </c>
      <c r="E360" s="297" t="s">
        <v>869</v>
      </c>
      <c r="F360" s="297" t="s">
        <v>14673</v>
      </c>
      <c r="G360" s="297"/>
      <c r="H360" s="297" t="s">
        <v>2032</v>
      </c>
      <c r="I360" s="297" t="s">
        <v>1866</v>
      </c>
      <c r="J360" s="299" t="str">
        <f t="shared" si="10"/>
        <v>TinChina Rare Metal Material Co., Ltd.</v>
      </c>
      <c r="K360" s="299" t="str">
        <f t="shared" si="11"/>
        <v>TinChina Rare Metal Material Co., Ltd.</v>
      </c>
    </row>
    <row r="361" spans="1:11">
      <c r="A361" s="297" t="s">
        <v>1264</v>
      </c>
      <c r="B361" s="297" t="s">
        <v>2722</v>
      </c>
      <c r="C361" s="297" t="s">
        <v>1474</v>
      </c>
      <c r="D361" s="297" t="s">
        <v>1232</v>
      </c>
      <c r="E361" s="297" t="s">
        <v>881</v>
      </c>
      <c r="F361" s="297" t="s">
        <v>14673</v>
      </c>
      <c r="G361" s="297"/>
      <c r="H361" s="297" t="s">
        <v>2076</v>
      </c>
      <c r="I361" s="297" t="s">
        <v>2056</v>
      </c>
      <c r="J361" s="299" t="str">
        <f t="shared" si="10"/>
        <v>TinChina Tin (Hechi)</v>
      </c>
      <c r="K361" s="299" t="str">
        <f t="shared" si="11"/>
        <v>TinChina Tin (Hechi)</v>
      </c>
    </row>
    <row r="362" spans="1:11">
      <c r="A362" s="297" t="s">
        <v>1264</v>
      </c>
      <c r="B362" s="297" t="s">
        <v>1474</v>
      </c>
      <c r="C362" s="297" t="s">
        <v>1474</v>
      </c>
      <c r="D362" s="297" t="s">
        <v>1232</v>
      </c>
      <c r="E362" s="297" t="s">
        <v>881</v>
      </c>
      <c r="F362" s="297" t="s">
        <v>14673</v>
      </c>
      <c r="G362" s="297"/>
      <c r="H362" s="297" t="s">
        <v>2076</v>
      </c>
      <c r="I362" s="297" t="s">
        <v>2056</v>
      </c>
      <c r="J362" s="299" t="str">
        <f t="shared" si="10"/>
        <v>TinChina Tin Group Co., Ltd.</v>
      </c>
      <c r="K362" s="299" t="str">
        <f t="shared" si="11"/>
        <v>TinChina Tin Group Co., Ltd.</v>
      </c>
    </row>
    <row r="363" spans="1:11">
      <c r="A363" s="297" t="s">
        <v>1264</v>
      </c>
      <c r="B363" s="297" t="s">
        <v>2723</v>
      </c>
      <c r="C363" s="297" t="s">
        <v>1474</v>
      </c>
      <c r="D363" s="297" t="s">
        <v>1232</v>
      </c>
      <c r="E363" s="297" t="s">
        <v>881</v>
      </c>
      <c r="F363" s="297" t="s">
        <v>14673</v>
      </c>
      <c r="G363" s="297"/>
      <c r="H363" s="297" t="s">
        <v>2076</v>
      </c>
      <c r="I363" s="297" t="s">
        <v>2056</v>
      </c>
      <c r="J363" s="299" t="str">
        <f t="shared" si="10"/>
        <v>TinChina Tin Lai Ben Smelter Co., Ltd.</v>
      </c>
      <c r="K363" s="299" t="str">
        <f t="shared" si="11"/>
        <v>TinChina Tin Lai Ben Smelter Co., Ltd.</v>
      </c>
    </row>
    <row r="364" spans="1:11">
      <c r="A364" s="297" t="s">
        <v>1264</v>
      </c>
      <c r="B364" s="297" t="s">
        <v>44</v>
      </c>
      <c r="C364" s="297" t="s">
        <v>3033</v>
      </c>
      <c r="D364" s="297" t="s">
        <v>1232</v>
      </c>
      <c r="E364" s="297" t="s">
        <v>911</v>
      </c>
      <c r="F364" s="297" t="s">
        <v>14673</v>
      </c>
      <c r="G364" s="297"/>
      <c r="H364" s="297" t="s">
        <v>3171</v>
      </c>
      <c r="I364" s="297" t="s">
        <v>1830</v>
      </c>
      <c r="J364" s="299" t="str">
        <f t="shared" si="10"/>
        <v>TinChina Yunnan Tin Co Ltd.</v>
      </c>
      <c r="K364" s="299" t="str">
        <f t="shared" si="11"/>
        <v>TinChina Yunnan Tin Co Ltd.</v>
      </c>
    </row>
    <row r="365" spans="1:11">
      <c r="A365" s="297" t="s">
        <v>1264</v>
      </c>
      <c r="B365" s="297" t="s">
        <v>2604</v>
      </c>
      <c r="C365" s="297" t="s">
        <v>2604</v>
      </c>
      <c r="D365" s="297" t="s">
        <v>1232</v>
      </c>
      <c r="E365" s="297" t="s">
        <v>870</v>
      </c>
      <c r="F365" s="297" t="s">
        <v>14673</v>
      </c>
      <c r="G365" s="297"/>
      <c r="H365" s="297" t="s">
        <v>2055</v>
      </c>
      <c r="I365" s="297" t="s">
        <v>2056</v>
      </c>
      <c r="J365" s="299" t="str">
        <f t="shared" si="10"/>
        <v>TinCNMC (Guangxi) PGMA Co., Ltd.</v>
      </c>
      <c r="K365" s="299" t="str">
        <f t="shared" si="11"/>
        <v>TinCNMC (Guangxi) PGMA Co., Ltd.</v>
      </c>
    </row>
    <row r="366" spans="1:11">
      <c r="A366" s="297" t="s">
        <v>1264</v>
      </c>
      <c r="B366" s="297" t="s">
        <v>966</v>
      </c>
      <c r="C366" s="297" t="s">
        <v>56</v>
      </c>
      <c r="D366" s="297" t="s">
        <v>3154</v>
      </c>
      <c r="E366" s="297" t="s">
        <v>871</v>
      </c>
      <c r="F366" s="297" t="s">
        <v>14673</v>
      </c>
      <c r="G366" s="297"/>
      <c r="H366" s="297" t="s">
        <v>2058</v>
      </c>
      <c r="I366" s="297" t="s">
        <v>2030</v>
      </c>
      <c r="J366" s="299" t="str">
        <f t="shared" si="10"/>
        <v>TinCookson</v>
      </c>
      <c r="K366" s="299" t="str">
        <f t="shared" si="11"/>
        <v>TinCookson</v>
      </c>
    </row>
    <row r="367" spans="1:11">
      <c r="A367" s="297" t="s">
        <v>1264</v>
      </c>
      <c r="B367" s="297" t="s">
        <v>2062</v>
      </c>
      <c r="C367" s="297" t="s">
        <v>56</v>
      </c>
      <c r="D367" s="297" t="s">
        <v>3154</v>
      </c>
      <c r="E367" s="297" t="s">
        <v>871</v>
      </c>
      <c r="F367" s="297" t="s">
        <v>14673</v>
      </c>
      <c r="G367" s="297"/>
      <c r="H367" s="297" t="s">
        <v>2058</v>
      </c>
      <c r="I367" s="297" t="s">
        <v>2030</v>
      </c>
      <c r="J367" s="299" t="str">
        <f t="shared" si="10"/>
        <v>TinCookson (Alpha Metals Taiwan)</v>
      </c>
      <c r="K367" s="299" t="str">
        <f t="shared" si="11"/>
        <v>TinCookson (Alpha Metals Taiwan)</v>
      </c>
    </row>
    <row r="368" spans="1:11">
      <c r="A368" s="297" t="s">
        <v>1264</v>
      </c>
      <c r="B368" s="297" t="s">
        <v>2063</v>
      </c>
      <c r="C368" s="297" t="s">
        <v>56</v>
      </c>
      <c r="D368" s="297" t="s">
        <v>3154</v>
      </c>
      <c r="E368" s="297" t="s">
        <v>871</v>
      </c>
      <c r="F368" s="297" t="s">
        <v>14673</v>
      </c>
      <c r="G368" s="297"/>
      <c r="H368" s="297" t="s">
        <v>2058</v>
      </c>
      <c r="I368" s="297" t="s">
        <v>2030</v>
      </c>
      <c r="J368" s="299" t="str">
        <f t="shared" si="10"/>
        <v>TinCookson Alpha Metals (Shenzhen) Co., Ltd.</v>
      </c>
      <c r="K368" s="299" t="str">
        <f t="shared" si="11"/>
        <v>TinCookson Alpha Metals (Shenzhen) Co., Ltd.</v>
      </c>
    </row>
    <row r="369" spans="1:11">
      <c r="A369" s="297" t="s">
        <v>1264</v>
      </c>
      <c r="B369" s="297" t="s">
        <v>2113</v>
      </c>
      <c r="C369" s="297" t="s">
        <v>2113</v>
      </c>
      <c r="D369" s="297" t="s">
        <v>1238</v>
      </c>
      <c r="E369" s="297" t="s">
        <v>2114</v>
      </c>
      <c r="F369" s="297" t="s">
        <v>14673</v>
      </c>
      <c r="G369" s="297"/>
      <c r="H369" s="297" t="s">
        <v>2065</v>
      </c>
      <c r="I369" s="297" t="s">
        <v>14222</v>
      </c>
      <c r="J369" s="299" t="str">
        <f t="shared" si="10"/>
        <v>TinCV Ayi Jaya</v>
      </c>
      <c r="K369" s="299" t="str">
        <f t="shared" si="11"/>
        <v>TinCV Ayi Jaya</v>
      </c>
    </row>
    <row r="370" spans="1:11">
      <c r="A370" s="297" t="s">
        <v>1264</v>
      </c>
      <c r="B370" s="297" t="s">
        <v>2793</v>
      </c>
      <c r="C370" s="297" t="s">
        <v>2793</v>
      </c>
      <c r="D370" s="297" t="s">
        <v>1238</v>
      </c>
      <c r="E370" s="297" t="s">
        <v>2794</v>
      </c>
      <c r="F370" s="297" t="s">
        <v>14673</v>
      </c>
      <c r="G370" s="297"/>
      <c r="H370" s="297" t="s">
        <v>2067</v>
      </c>
      <c r="I370" s="297" t="s">
        <v>14222</v>
      </c>
      <c r="J370" s="299" t="str">
        <f t="shared" si="10"/>
        <v>TinCV Dua Sekawan</v>
      </c>
      <c r="K370" s="299" t="str">
        <f t="shared" si="11"/>
        <v>TinCV Dua Sekawan</v>
      </c>
    </row>
    <row r="371" spans="1:11">
      <c r="A371" s="297" t="s">
        <v>1264</v>
      </c>
      <c r="B371" s="297" t="s">
        <v>1533</v>
      </c>
      <c r="C371" s="297" t="s">
        <v>1533</v>
      </c>
      <c r="D371" s="297" t="s">
        <v>1238</v>
      </c>
      <c r="E371" s="297" t="s">
        <v>1534</v>
      </c>
      <c r="F371" s="297" t="s">
        <v>14673</v>
      </c>
      <c r="G371" s="297"/>
      <c r="H371" s="297" t="s">
        <v>2065</v>
      </c>
      <c r="I371" s="297" t="s">
        <v>14222</v>
      </c>
      <c r="J371" s="299" t="str">
        <f t="shared" si="10"/>
        <v>TinCV Gita Pesona</v>
      </c>
      <c r="K371" s="299" t="str">
        <f t="shared" si="11"/>
        <v>TinCV Gita Pesona</v>
      </c>
    </row>
    <row r="372" spans="1:11">
      <c r="A372" s="297" t="s">
        <v>1264</v>
      </c>
      <c r="B372" s="297" t="s">
        <v>2598</v>
      </c>
      <c r="C372" s="297" t="s">
        <v>2707</v>
      </c>
      <c r="D372" s="297" t="s">
        <v>1238</v>
      </c>
      <c r="E372" s="297" t="s">
        <v>1535</v>
      </c>
      <c r="F372" s="297" t="s">
        <v>14673</v>
      </c>
      <c r="G372" s="297"/>
      <c r="H372" s="297" t="s">
        <v>3170</v>
      </c>
      <c r="I372" s="297" t="s">
        <v>14222</v>
      </c>
      <c r="J372" s="299" t="str">
        <f t="shared" si="10"/>
        <v>TinCV Nurjanah</v>
      </c>
      <c r="K372" s="299" t="str">
        <f t="shared" si="11"/>
        <v>TinCV Nurjanah</v>
      </c>
    </row>
    <row r="373" spans="1:11">
      <c r="A373" s="297" t="s">
        <v>1264</v>
      </c>
      <c r="B373" s="297" t="s">
        <v>967</v>
      </c>
      <c r="C373" s="297" t="s">
        <v>14609</v>
      </c>
      <c r="D373" s="297" t="s">
        <v>1238</v>
      </c>
      <c r="E373" s="297" t="s">
        <v>872</v>
      </c>
      <c r="F373" s="297" t="s">
        <v>14673</v>
      </c>
      <c r="G373" s="297"/>
      <c r="H373" s="297" t="s">
        <v>2066</v>
      </c>
      <c r="I373" s="297" t="s">
        <v>14222</v>
      </c>
      <c r="J373" s="299" t="str">
        <f t="shared" si="10"/>
        <v>TinCV Serumpun Sebalai</v>
      </c>
      <c r="K373" s="299" t="str">
        <f t="shared" si="11"/>
        <v>TinCV Serumpun Sebalai</v>
      </c>
    </row>
    <row r="374" spans="1:11">
      <c r="A374" s="297" t="s">
        <v>1264</v>
      </c>
      <c r="B374" s="297" t="s">
        <v>2765</v>
      </c>
      <c r="C374" s="297" t="s">
        <v>2765</v>
      </c>
      <c r="D374" s="297" t="s">
        <v>1238</v>
      </c>
      <c r="E374" s="297" t="s">
        <v>2766</v>
      </c>
      <c r="F374" s="297" t="s">
        <v>14673</v>
      </c>
      <c r="G374" s="297"/>
      <c r="H374" s="297" t="s">
        <v>2067</v>
      </c>
      <c r="I374" s="297" t="s">
        <v>14222</v>
      </c>
      <c r="J374" s="299" t="str">
        <f t="shared" si="10"/>
        <v>TinCV Tiga Sekawan</v>
      </c>
      <c r="K374" s="299" t="str">
        <f t="shared" si="11"/>
        <v>TinCV Tiga Sekawan</v>
      </c>
    </row>
    <row r="375" spans="1:11">
      <c r="A375" s="297" t="s">
        <v>1264</v>
      </c>
      <c r="B375" s="297" t="s">
        <v>968</v>
      </c>
      <c r="C375" s="297" t="s">
        <v>968</v>
      </c>
      <c r="D375" s="297" t="s">
        <v>1238</v>
      </c>
      <c r="E375" s="297" t="s">
        <v>873</v>
      </c>
      <c r="F375" s="297" t="s">
        <v>14673</v>
      </c>
      <c r="G375" s="297"/>
      <c r="H375" s="297" t="s">
        <v>2067</v>
      </c>
      <c r="I375" s="297" t="s">
        <v>14222</v>
      </c>
      <c r="J375" s="299" t="str">
        <f t="shared" si="10"/>
        <v>TinCV United Smelting</v>
      </c>
      <c r="K375" s="299" t="str">
        <f t="shared" si="11"/>
        <v>TinCV United Smelting</v>
      </c>
    </row>
    <row r="376" spans="1:11">
      <c r="A376" s="297" t="s">
        <v>1264</v>
      </c>
      <c r="B376" s="297" t="s">
        <v>1559</v>
      </c>
      <c r="C376" s="297" t="s">
        <v>1559</v>
      </c>
      <c r="D376" s="297" t="s">
        <v>1238</v>
      </c>
      <c r="E376" s="297" t="s">
        <v>1560</v>
      </c>
      <c r="F376" s="297" t="s">
        <v>14673</v>
      </c>
      <c r="G376" s="297"/>
      <c r="H376" s="297" t="s">
        <v>2067</v>
      </c>
      <c r="I376" s="297" t="s">
        <v>14222</v>
      </c>
      <c r="J376" s="299" t="str">
        <f t="shared" si="10"/>
        <v>TinCV Venus Inti Perkasa</v>
      </c>
      <c r="K376" s="299" t="str">
        <f t="shared" si="11"/>
        <v>TinCV Venus Inti Perkasa</v>
      </c>
    </row>
    <row r="377" spans="1:11">
      <c r="A377" s="297" t="s">
        <v>1264</v>
      </c>
      <c r="B377" s="297" t="s">
        <v>1034</v>
      </c>
      <c r="C377" s="297" t="s">
        <v>1034</v>
      </c>
      <c r="D377" s="297" t="s">
        <v>1241</v>
      </c>
      <c r="E377" s="297" t="s">
        <v>1578</v>
      </c>
      <c r="F377" s="297" t="s">
        <v>14673</v>
      </c>
      <c r="G377" s="297"/>
      <c r="H377" s="297" t="s">
        <v>1838</v>
      </c>
      <c r="I377" s="297" t="s">
        <v>1839</v>
      </c>
      <c r="J377" s="299" t="str">
        <f t="shared" si="10"/>
        <v>TinDowa</v>
      </c>
      <c r="K377" s="299" t="str">
        <f t="shared" si="11"/>
        <v>TinDowa</v>
      </c>
    </row>
    <row r="378" spans="1:11">
      <c r="A378" s="297" t="s">
        <v>1264</v>
      </c>
      <c r="B378" s="297" t="s">
        <v>2068</v>
      </c>
      <c r="C378" s="297" t="s">
        <v>1034</v>
      </c>
      <c r="D378" s="297" t="s">
        <v>1241</v>
      </c>
      <c r="E378" s="297" t="s">
        <v>1578</v>
      </c>
      <c r="F378" s="297" t="s">
        <v>14673</v>
      </c>
      <c r="G378" s="297"/>
      <c r="H378" s="297" t="s">
        <v>1838</v>
      </c>
      <c r="I378" s="297" t="s">
        <v>1839</v>
      </c>
      <c r="J378" s="299" t="str">
        <f t="shared" si="10"/>
        <v>TinDowa Metaltech Co., Ltd.</v>
      </c>
      <c r="K378" s="299" t="str">
        <f t="shared" si="11"/>
        <v>TinDowa Metaltech Co., Ltd.</v>
      </c>
    </row>
    <row r="379" spans="1:11">
      <c r="A379" s="297" t="s">
        <v>1264</v>
      </c>
      <c r="B379" s="297" t="s">
        <v>2115</v>
      </c>
      <c r="C379" s="297" t="s">
        <v>2115</v>
      </c>
      <c r="D379" s="297" t="s">
        <v>1020</v>
      </c>
      <c r="E379" s="297" t="s">
        <v>2116</v>
      </c>
      <c r="F379" s="297" t="s">
        <v>14673</v>
      </c>
      <c r="G379" s="297"/>
      <c r="H379" s="297" t="s">
        <v>2117</v>
      </c>
      <c r="I379" s="297" t="s">
        <v>13330</v>
      </c>
      <c r="J379" s="299" t="str">
        <f t="shared" si="10"/>
        <v>TinElectro-Mechanical Facility of the Cao Bang Minerals &amp; Metallurgy Joint Stock Company</v>
      </c>
      <c r="K379" s="299" t="str">
        <f t="shared" si="11"/>
        <v>TinElectro-Mechanical Facility of the Cao Bang Minerals &amp; Metallurgy Joint Stock Company</v>
      </c>
    </row>
    <row r="380" spans="1:11">
      <c r="A380" s="297" t="s">
        <v>1264</v>
      </c>
      <c r="B380" s="297" t="s">
        <v>969</v>
      </c>
      <c r="C380" s="297" t="s">
        <v>969</v>
      </c>
      <c r="D380" s="297" t="s">
        <v>3152</v>
      </c>
      <c r="E380" s="297" t="s">
        <v>874</v>
      </c>
      <c r="F380" s="297" t="s">
        <v>14673</v>
      </c>
      <c r="G380" s="297"/>
      <c r="H380" s="297" t="s">
        <v>2069</v>
      </c>
      <c r="I380" s="297" t="s">
        <v>2069</v>
      </c>
      <c r="J380" s="299" t="str">
        <f t="shared" si="10"/>
        <v>TinEM Vinto</v>
      </c>
      <c r="K380" s="299" t="str">
        <f t="shared" si="11"/>
        <v>TinEM Vinto</v>
      </c>
    </row>
    <row r="381" spans="1:11">
      <c r="A381" s="297" t="s">
        <v>1264</v>
      </c>
      <c r="B381" s="297" t="s">
        <v>2724</v>
      </c>
      <c r="C381" s="297" t="s">
        <v>969</v>
      </c>
      <c r="D381" s="297" t="s">
        <v>3152</v>
      </c>
      <c r="E381" s="297" t="s">
        <v>874</v>
      </c>
      <c r="F381" s="297" t="s">
        <v>14673</v>
      </c>
      <c r="G381" s="297"/>
      <c r="H381" s="297" t="s">
        <v>2069</v>
      </c>
      <c r="I381" s="297" t="s">
        <v>2069</v>
      </c>
      <c r="J381" s="299" t="str">
        <f t="shared" si="10"/>
        <v>TinEmpresa Metalúrgica Vinto</v>
      </c>
      <c r="K381" s="299" t="str">
        <f t="shared" si="11"/>
        <v>TinEmpresa Metalúrgica Vinto</v>
      </c>
    </row>
    <row r="382" spans="1:11">
      <c r="A382" s="297" t="s">
        <v>1264</v>
      </c>
      <c r="B382" s="297" t="s">
        <v>1151</v>
      </c>
      <c r="C382" s="297" t="s">
        <v>969</v>
      </c>
      <c r="D382" s="297" t="s">
        <v>3152</v>
      </c>
      <c r="E382" s="297" t="s">
        <v>874</v>
      </c>
      <c r="F382" s="297" t="s">
        <v>14673</v>
      </c>
      <c r="G382" s="297"/>
      <c r="H382" s="297" t="s">
        <v>2069</v>
      </c>
      <c r="I382" s="297" t="s">
        <v>2069</v>
      </c>
      <c r="J382" s="299" t="str">
        <f t="shared" si="10"/>
        <v>TinEmpressa Nacional de Fundiciones (ENAF)</v>
      </c>
      <c r="K382" s="299" t="str">
        <f t="shared" si="11"/>
        <v>TinEmpressa Nacional de Fundiciones (ENAF)</v>
      </c>
    </row>
    <row r="383" spans="1:11">
      <c r="A383" s="297" t="s">
        <v>1264</v>
      </c>
      <c r="B383" s="297" t="s">
        <v>45</v>
      </c>
      <c r="C383" s="297" t="s">
        <v>969</v>
      </c>
      <c r="D383" s="297" t="s">
        <v>3152</v>
      </c>
      <c r="E383" s="297" t="s">
        <v>874</v>
      </c>
      <c r="F383" s="297" t="s">
        <v>14673</v>
      </c>
      <c r="G383" s="297"/>
      <c r="H383" s="297" t="s">
        <v>2069</v>
      </c>
      <c r="I383" s="297" t="s">
        <v>2069</v>
      </c>
      <c r="J383" s="299" t="str">
        <f t="shared" si="10"/>
        <v>TinENAF</v>
      </c>
      <c r="K383" s="299" t="str">
        <f t="shared" si="11"/>
        <v>TinENAF</v>
      </c>
    </row>
    <row r="384" spans="1:11">
      <c r="A384" s="297" t="s">
        <v>1264</v>
      </c>
      <c r="B384" s="297" t="s">
        <v>13594</v>
      </c>
      <c r="C384" s="297" t="s">
        <v>13594</v>
      </c>
      <c r="D384" s="297" t="s">
        <v>1228</v>
      </c>
      <c r="E384" s="297" t="s">
        <v>875</v>
      </c>
      <c r="F384" s="297" t="s">
        <v>14673</v>
      </c>
      <c r="G384" s="297"/>
      <c r="H384" s="297" t="s">
        <v>2064</v>
      </c>
      <c r="I384" s="297" t="s">
        <v>2070</v>
      </c>
      <c r="J384" s="299" t="str">
        <f t="shared" si="10"/>
        <v>TinEstanho de Rondonia S.A.</v>
      </c>
      <c r="K384" s="299" t="str">
        <f t="shared" si="11"/>
        <v>TinEstanho de Rondonia S.A.</v>
      </c>
    </row>
    <row r="385" spans="1:11">
      <c r="A385" s="297" t="s">
        <v>1264</v>
      </c>
      <c r="B385" s="297" t="s">
        <v>14010</v>
      </c>
      <c r="C385" s="297" t="s">
        <v>13594</v>
      </c>
      <c r="D385" s="297" t="s">
        <v>1228</v>
      </c>
      <c r="E385" s="297" t="s">
        <v>875</v>
      </c>
      <c r="F385" s="297" t="s">
        <v>14673</v>
      </c>
      <c r="G385" s="297"/>
      <c r="H385" s="297" t="s">
        <v>2064</v>
      </c>
      <c r="I385" s="297" t="s">
        <v>2070</v>
      </c>
      <c r="J385" s="299" t="str">
        <f t="shared" si="10"/>
        <v>TinEstanho de Rondônia S.A.</v>
      </c>
      <c r="K385" s="299" t="str">
        <f t="shared" si="11"/>
        <v>TinEstanho de Rondônia S.A.</v>
      </c>
    </row>
    <row r="386" spans="1:11">
      <c r="A386" s="297" t="s">
        <v>1264</v>
      </c>
      <c r="B386" s="297" t="s">
        <v>938</v>
      </c>
      <c r="C386" s="297" t="s">
        <v>938</v>
      </c>
      <c r="D386" s="297" t="s">
        <v>1010</v>
      </c>
      <c r="E386" s="297" t="s">
        <v>876</v>
      </c>
      <c r="F386" s="297" t="s">
        <v>14673</v>
      </c>
      <c r="G386" s="297"/>
      <c r="H386" s="297" t="s">
        <v>2072</v>
      </c>
      <c r="I386" s="297" t="s">
        <v>10645</v>
      </c>
      <c r="J386" s="299" t="str">
        <f t="shared" si="10"/>
        <v>TinFenix Metals</v>
      </c>
      <c r="K386" s="299" t="str">
        <f t="shared" si="11"/>
        <v>TinFenix Metals</v>
      </c>
    </row>
    <row r="387" spans="1:11">
      <c r="A387" s="297" t="s">
        <v>1264</v>
      </c>
      <c r="B387" s="297" t="s">
        <v>2088</v>
      </c>
      <c r="C387" s="297" t="s">
        <v>1163</v>
      </c>
      <c r="D387" s="297" t="s">
        <v>1008</v>
      </c>
      <c r="E387" s="297" t="s">
        <v>884</v>
      </c>
      <c r="F387" s="297" t="s">
        <v>14673</v>
      </c>
      <c r="G387" s="297"/>
      <c r="H387" s="297" t="s">
        <v>2086</v>
      </c>
      <c r="I387" s="297" t="s">
        <v>10244</v>
      </c>
      <c r="J387" s="299" t="str">
        <f t="shared" si="10"/>
        <v>TinFunsur Smelter</v>
      </c>
      <c r="K387" s="299" t="str">
        <f t="shared" si="11"/>
        <v>TinFunsur Smelter</v>
      </c>
    </row>
    <row r="388" spans="1:11">
      <c r="A388" s="297" t="s">
        <v>1264</v>
      </c>
      <c r="B388" s="297" t="s">
        <v>14719</v>
      </c>
      <c r="C388" s="297" t="s">
        <v>2632</v>
      </c>
      <c r="D388" s="297" t="s">
        <v>1232</v>
      </c>
      <c r="E388" s="297" t="s">
        <v>910</v>
      </c>
      <c r="F388" s="297" t="s">
        <v>14673</v>
      </c>
      <c r="G388" s="297"/>
      <c r="H388" s="297" t="s">
        <v>3171</v>
      </c>
      <c r="I388" s="297" t="s">
        <v>1830</v>
      </c>
      <c r="J388" s="299" t="str">
        <f t="shared" si="10"/>
        <v>TinGejiu City Datun Chengfeng Smelter</v>
      </c>
      <c r="K388" s="299" t="str">
        <f t="shared" si="11"/>
        <v>TinGejiu City Datun Chengfeng Smelter</v>
      </c>
    </row>
    <row r="389" spans="1:11">
      <c r="A389" s="297" t="s">
        <v>1264</v>
      </c>
      <c r="B389" s="297" t="s">
        <v>3024</v>
      </c>
      <c r="C389" s="297" t="s">
        <v>3024</v>
      </c>
      <c r="D389" s="297" t="s">
        <v>1232</v>
      </c>
      <c r="E389" s="297" t="s">
        <v>2767</v>
      </c>
      <c r="F389" s="297" t="s">
        <v>14673</v>
      </c>
      <c r="G389" s="297"/>
      <c r="H389" s="297" t="s">
        <v>3171</v>
      </c>
      <c r="I389" s="297" t="s">
        <v>1830</v>
      </c>
      <c r="J389" s="299" t="str">
        <f t="shared" si="10"/>
        <v>TinGejiu Fengming Metallurgy Chemical Plant</v>
      </c>
      <c r="K389" s="299" t="str">
        <f t="shared" si="11"/>
        <v>TinGejiu Fengming Metallurgy Chemical Plant</v>
      </c>
    </row>
    <row r="390" spans="1:11">
      <c r="A390" s="297" t="s">
        <v>1264</v>
      </c>
      <c r="B390" s="297" t="s">
        <v>3025</v>
      </c>
      <c r="C390" s="297" t="s">
        <v>3025</v>
      </c>
      <c r="D390" s="297" t="s">
        <v>1232</v>
      </c>
      <c r="E390" s="297" t="s">
        <v>3026</v>
      </c>
      <c r="F390" s="297" t="s">
        <v>14673</v>
      </c>
      <c r="G390" s="297"/>
      <c r="H390" s="297" t="s">
        <v>3287</v>
      </c>
      <c r="I390" s="297" t="s">
        <v>1830</v>
      </c>
      <c r="J390" s="299" t="str">
        <f t="shared" ref="J390:J453" si="12">A390&amp;B390</f>
        <v>TinGejiu Jinye Mineral Company</v>
      </c>
      <c r="K390" s="299" t="str">
        <f t="shared" ref="K390:K453" si="13">A390&amp;B390</f>
        <v>TinGejiu Jinye Mineral Company</v>
      </c>
    </row>
    <row r="391" spans="1:11">
      <c r="A391" s="297" t="s">
        <v>1264</v>
      </c>
      <c r="B391" s="297" t="s">
        <v>1595</v>
      </c>
      <c r="C391" s="297" t="s">
        <v>1595</v>
      </c>
      <c r="D391" s="297" t="s">
        <v>1232</v>
      </c>
      <c r="E391" s="297" t="s">
        <v>880</v>
      </c>
      <c r="F391" s="297" t="s">
        <v>14673</v>
      </c>
      <c r="G391" s="297"/>
      <c r="H391" s="297" t="s">
        <v>3171</v>
      </c>
      <c r="I391" s="297" t="s">
        <v>1830</v>
      </c>
      <c r="J391" s="299" t="str">
        <f t="shared" si="12"/>
        <v>TinGejiu Kai Meng Industry and Trade LLC</v>
      </c>
      <c r="K391" s="299" t="str">
        <f t="shared" si="13"/>
        <v>TinGejiu Kai Meng Industry and Trade LLC</v>
      </c>
    </row>
    <row r="392" spans="1:11">
      <c r="A392" s="297" t="s">
        <v>1264</v>
      </c>
      <c r="B392" s="297" t="s">
        <v>2606</v>
      </c>
      <c r="C392" s="297" t="s">
        <v>2606</v>
      </c>
      <c r="D392" s="297" t="s">
        <v>1232</v>
      </c>
      <c r="E392" s="297" t="s">
        <v>877</v>
      </c>
      <c r="F392" s="297" t="s">
        <v>14673</v>
      </c>
      <c r="G392" s="297"/>
      <c r="H392" s="297" t="s">
        <v>3171</v>
      </c>
      <c r="I392" s="297" t="s">
        <v>1830</v>
      </c>
      <c r="J392" s="299" t="str">
        <f t="shared" si="12"/>
        <v>TinGejiu Non-Ferrous Metal Processing Co., Ltd.</v>
      </c>
      <c r="K392" s="299" t="str">
        <f t="shared" si="13"/>
        <v>TinGejiu Non-Ferrous Metal Processing Co., Ltd.</v>
      </c>
    </row>
    <row r="393" spans="1:11">
      <c r="A393" s="297" t="s">
        <v>1264</v>
      </c>
      <c r="B393" s="297" t="s">
        <v>2106</v>
      </c>
      <c r="C393" s="297" t="s">
        <v>2106</v>
      </c>
      <c r="D393" s="297" t="s">
        <v>1232</v>
      </c>
      <c r="E393" s="297" t="s">
        <v>2107</v>
      </c>
      <c r="F393" s="297" t="s">
        <v>14673</v>
      </c>
      <c r="G393" s="297"/>
      <c r="H393" s="297" t="s">
        <v>3171</v>
      </c>
      <c r="I393" s="297" t="s">
        <v>1830</v>
      </c>
      <c r="J393" s="299" t="str">
        <f t="shared" si="12"/>
        <v>TinGejiu Yunxin Nonferrous Electrolysis Co., Ltd.</v>
      </c>
      <c r="K393" s="299" t="str">
        <f t="shared" si="13"/>
        <v>TinGejiu Yunxin Nonferrous Electrolysis Co., Ltd.</v>
      </c>
    </row>
    <row r="394" spans="1:11">
      <c r="A394" s="297" t="s">
        <v>1264</v>
      </c>
      <c r="B394" s="297" t="s">
        <v>970</v>
      </c>
      <c r="C394" s="297" t="s">
        <v>2073</v>
      </c>
      <c r="D394" s="297" t="s">
        <v>1232</v>
      </c>
      <c r="E394" s="297" t="s">
        <v>878</v>
      </c>
      <c r="F394" s="297" t="s">
        <v>14673</v>
      </c>
      <c r="G394" s="297"/>
      <c r="H394" s="297" t="s">
        <v>3171</v>
      </c>
      <c r="I394" s="297" t="s">
        <v>1830</v>
      </c>
      <c r="J394" s="299" t="str">
        <f t="shared" si="12"/>
        <v>TinGejiu Zi-Li</v>
      </c>
      <c r="K394" s="299" t="str">
        <f t="shared" si="13"/>
        <v>TinGejiu Zi-Li</v>
      </c>
    </row>
    <row r="395" spans="1:11">
      <c r="A395" s="297" t="s">
        <v>1264</v>
      </c>
      <c r="B395" s="297" t="s">
        <v>2073</v>
      </c>
      <c r="C395" s="297" t="s">
        <v>2073</v>
      </c>
      <c r="D395" s="297" t="s">
        <v>1232</v>
      </c>
      <c r="E395" s="297" t="s">
        <v>878</v>
      </c>
      <c r="F395" s="297" t="s">
        <v>14673</v>
      </c>
      <c r="G395" s="297"/>
      <c r="H395" s="297" t="s">
        <v>3171</v>
      </c>
      <c r="I395" s="297" t="s">
        <v>1830</v>
      </c>
      <c r="J395" s="299" t="str">
        <f t="shared" si="12"/>
        <v>TinGejiu Zili Mining And Metallurgy Co., Ltd.</v>
      </c>
      <c r="K395" s="299" t="str">
        <f t="shared" si="13"/>
        <v>TinGejiu Zili Mining And Metallurgy Co., Ltd.</v>
      </c>
    </row>
    <row r="396" spans="1:11">
      <c r="A396" s="297" t="s">
        <v>1264</v>
      </c>
      <c r="B396" s="297" t="s">
        <v>2077</v>
      </c>
      <c r="C396" s="297" t="s">
        <v>1474</v>
      </c>
      <c r="D396" s="297" t="s">
        <v>1232</v>
      </c>
      <c r="E396" s="297" t="s">
        <v>881</v>
      </c>
      <c r="F396" s="297" t="s">
        <v>14673</v>
      </c>
      <c r="G396" s="297"/>
      <c r="H396" s="297" t="s">
        <v>2076</v>
      </c>
      <c r="I396" s="297" t="s">
        <v>2056</v>
      </c>
      <c r="J396" s="299" t="str">
        <f t="shared" si="12"/>
        <v>TinGuang Xi Liu Xhou</v>
      </c>
      <c r="K396" s="299" t="str">
        <f t="shared" si="13"/>
        <v>TinGuang Xi Liu Xhou</v>
      </c>
    </row>
    <row r="397" spans="1:11">
      <c r="A397" s="297" t="s">
        <v>1264</v>
      </c>
      <c r="B397" s="297" t="s">
        <v>3023</v>
      </c>
      <c r="C397" s="297" t="s">
        <v>1474</v>
      </c>
      <c r="D397" s="297" t="s">
        <v>1232</v>
      </c>
      <c r="E397" s="297" t="s">
        <v>881</v>
      </c>
      <c r="F397" s="297" t="s">
        <v>14673</v>
      </c>
      <c r="G397" s="297"/>
      <c r="H397" s="297" t="s">
        <v>2076</v>
      </c>
      <c r="I397" s="297" t="s">
        <v>2056</v>
      </c>
      <c r="J397" s="299" t="str">
        <f t="shared" si="12"/>
        <v>TinGuang Xi Liu Zhou</v>
      </c>
      <c r="K397" s="299" t="str">
        <f t="shared" si="13"/>
        <v>TinGuang Xi Liu Zhou</v>
      </c>
    </row>
    <row r="398" spans="1:11">
      <c r="A398" s="297" t="s">
        <v>1264</v>
      </c>
      <c r="B398" s="297" t="s">
        <v>3288</v>
      </c>
      <c r="C398" s="297" t="s">
        <v>3288</v>
      </c>
      <c r="D398" s="297" t="s">
        <v>1232</v>
      </c>
      <c r="E398" s="297" t="s">
        <v>3289</v>
      </c>
      <c r="F398" s="297" t="s">
        <v>14673</v>
      </c>
      <c r="G398" s="297"/>
      <c r="H398" s="297" t="s">
        <v>2134</v>
      </c>
      <c r="I398" s="297" t="s">
        <v>1975</v>
      </c>
      <c r="J398" s="299" t="str">
        <f t="shared" si="12"/>
        <v>TinGuangdong Hanhe Non-Ferrous Metal Co., Ltd.</v>
      </c>
      <c r="K398" s="299" t="str">
        <f t="shared" si="13"/>
        <v>TinGuangdong Hanhe Non-Ferrous Metal Co., Ltd.</v>
      </c>
    </row>
    <row r="399" spans="1:11">
      <c r="A399" s="297" t="s">
        <v>1264</v>
      </c>
      <c r="B399" s="297" t="s">
        <v>46</v>
      </c>
      <c r="C399" s="297" t="s">
        <v>1474</v>
      </c>
      <c r="D399" s="297" t="s">
        <v>1232</v>
      </c>
      <c r="E399" s="297" t="s">
        <v>881</v>
      </c>
      <c r="F399" s="297" t="s">
        <v>14673</v>
      </c>
      <c r="G399" s="297"/>
      <c r="H399" s="297" t="s">
        <v>2076</v>
      </c>
      <c r="I399" s="297" t="s">
        <v>2056</v>
      </c>
      <c r="J399" s="299" t="str">
        <f t="shared" si="12"/>
        <v>TinGuangXi China Tin</v>
      </c>
      <c r="K399" s="299" t="str">
        <f t="shared" si="13"/>
        <v>TinGuangXi China Tin</v>
      </c>
    </row>
    <row r="400" spans="1:11">
      <c r="A400" s="297" t="s">
        <v>1264</v>
      </c>
      <c r="B400" s="297" t="s">
        <v>14316</v>
      </c>
      <c r="C400" s="297" t="s">
        <v>1474</v>
      </c>
      <c r="D400" s="297" t="s">
        <v>1232</v>
      </c>
      <c r="E400" s="297" t="s">
        <v>881</v>
      </c>
      <c r="F400" s="297" t="s">
        <v>14673</v>
      </c>
      <c r="G400" s="297"/>
      <c r="H400" s="297" t="s">
        <v>2076</v>
      </c>
      <c r="I400" s="297" t="s">
        <v>2056</v>
      </c>
      <c r="J400" s="299" t="str">
        <f t="shared" si="12"/>
        <v>TinGuangxi Hua Shu Dan CO., LTD.</v>
      </c>
      <c r="K400" s="299" t="str">
        <f t="shared" si="13"/>
        <v>TinGuangxi Hua Shu Dan CO., LTD.</v>
      </c>
    </row>
    <row r="401" spans="1:11">
      <c r="A401" s="297" t="s">
        <v>1264</v>
      </c>
      <c r="B401" s="297" t="s">
        <v>1301</v>
      </c>
      <c r="C401" s="297" t="s">
        <v>2604</v>
      </c>
      <c r="D401" s="297" t="s">
        <v>1232</v>
      </c>
      <c r="E401" s="297" t="s">
        <v>870</v>
      </c>
      <c r="F401" s="297" t="s">
        <v>14673</v>
      </c>
      <c r="G401" s="297"/>
      <c r="H401" s="297" t="s">
        <v>2055</v>
      </c>
      <c r="I401" s="297" t="s">
        <v>2056</v>
      </c>
      <c r="J401" s="299" t="str">
        <f t="shared" si="12"/>
        <v>TinGuangxi Pinggui PGMA Co. Ltd.</v>
      </c>
      <c r="K401" s="299" t="str">
        <f t="shared" si="13"/>
        <v>TinGuangxi Pinggui PGMA Co. Ltd.</v>
      </c>
    </row>
    <row r="402" spans="1:11">
      <c r="A402" s="297" t="s">
        <v>1264</v>
      </c>
      <c r="B402" s="297" t="s">
        <v>2768</v>
      </c>
      <c r="C402" s="297" t="s">
        <v>2768</v>
      </c>
      <c r="D402" s="297" t="s">
        <v>1232</v>
      </c>
      <c r="E402" s="297" t="s">
        <v>2769</v>
      </c>
      <c r="F402" s="297" t="s">
        <v>14673</v>
      </c>
      <c r="G402" s="297"/>
      <c r="H402" s="297" t="s">
        <v>2770</v>
      </c>
      <c r="I402" s="297" t="s">
        <v>2056</v>
      </c>
      <c r="J402" s="299" t="str">
        <f t="shared" si="12"/>
        <v>TinGuanyang Guida Nonferrous Metal Smelting Plant</v>
      </c>
      <c r="K402" s="299" t="str">
        <f t="shared" si="13"/>
        <v>TinGuanyang Guida Nonferrous Metal Smelting Plant</v>
      </c>
    </row>
    <row r="403" spans="1:11">
      <c r="A403" s="297" t="s">
        <v>1264</v>
      </c>
      <c r="B403" s="297" t="s">
        <v>2795</v>
      </c>
      <c r="C403" s="297" t="s">
        <v>2795</v>
      </c>
      <c r="D403" s="297" t="s">
        <v>1232</v>
      </c>
      <c r="E403" s="297" t="s">
        <v>2796</v>
      </c>
      <c r="F403" s="297" t="s">
        <v>14673</v>
      </c>
      <c r="G403" s="297"/>
      <c r="H403" s="297" t="s">
        <v>2074</v>
      </c>
      <c r="I403" s="297" t="s">
        <v>1866</v>
      </c>
      <c r="J403" s="299" t="str">
        <f t="shared" si="12"/>
        <v>TinHuiChang Hill Tin Industry Co., Ltd.</v>
      </c>
      <c r="K403" s="299" t="str">
        <f t="shared" si="13"/>
        <v>TinHuiChang Hill Tin Industry Co., Ltd.</v>
      </c>
    </row>
    <row r="404" spans="1:11">
      <c r="A404" s="297" t="s">
        <v>1264</v>
      </c>
      <c r="B404" s="297" t="s">
        <v>2607</v>
      </c>
      <c r="C404" s="297" t="s">
        <v>2607</v>
      </c>
      <c r="D404" s="297" t="s">
        <v>1232</v>
      </c>
      <c r="E404" s="297" t="s">
        <v>879</v>
      </c>
      <c r="F404" s="297" t="s">
        <v>14673</v>
      </c>
      <c r="G404" s="297"/>
      <c r="H404" s="297" t="s">
        <v>2074</v>
      </c>
      <c r="I404" s="297" t="s">
        <v>1866</v>
      </c>
      <c r="J404" s="299" t="str">
        <f t="shared" si="12"/>
        <v>TinHuichang Jinshunda Tin Co., Ltd.</v>
      </c>
      <c r="K404" s="299" t="str">
        <f t="shared" si="13"/>
        <v>TinHuichang Jinshunda Tin Co., Ltd.</v>
      </c>
    </row>
    <row r="405" spans="1:11">
      <c r="A405" s="297" t="s">
        <v>1264</v>
      </c>
      <c r="B405" s="297" t="s">
        <v>47</v>
      </c>
      <c r="C405" s="297" t="s">
        <v>2607</v>
      </c>
      <c r="D405" s="297" t="s">
        <v>1232</v>
      </c>
      <c r="E405" s="297" t="s">
        <v>879</v>
      </c>
      <c r="F405" s="297" t="s">
        <v>14673</v>
      </c>
      <c r="G405" s="297"/>
      <c r="H405" s="297" t="s">
        <v>2074</v>
      </c>
      <c r="I405" s="297" t="s">
        <v>1866</v>
      </c>
      <c r="J405" s="299" t="str">
        <f t="shared" si="12"/>
        <v>TinHuichang Shun Tin Kam Industries, Ltd.</v>
      </c>
      <c r="K405" s="299" t="str">
        <f t="shared" si="13"/>
        <v>TinHuichang Shun Tin Kam Industries, Ltd.</v>
      </c>
    </row>
    <row r="406" spans="1:11">
      <c r="A406" s="297" t="s">
        <v>1264</v>
      </c>
      <c r="B406" s="297" t="s">
        <v>3032</v>
      </c>
      <c r="C406" s="297" t="s">
        <v>2685</v>
      </c>
      <c r="D406" s="297" t="s">
        <v>1238</v>
      </c>
      <c r="E406" s="297" t="s">
        <v>903</v>
      </c>
      <c r="F406" s="297" t="s">
        <v>14673</v>
      </c>
      <c r="G406" s="297"/>
      <c r="H406" s="297" t="s">
        <v>2101</v>
      </c>
      <c r="I406" s="297" t="s">
        <v>14222</v>
      </c>
      <c r="J406" s="299" t="str">
        <f t="shared" si="12"/>
        <v>TinINDONESIAN STATE TIN CORPORATION MENTOK SMELTER</v>
      </c>
      <c r="K406" s="299" t="str">
        <f t="shared" si="13"/>
        <v>TinINDONESIAN STATE TIN CORPORATION MENTOK SMELTER</v>
      </c>
    </row>
    <row r="407" spans="1:11">
      <c r="A407" s="297" t="s">
        <v>1264</v>
      </c>
      <c r="B407" s="297" t="s">
        <v>701</v>
      </c>
      <c r="C407" s="297" t="s">
        <v>721</v>
      </c>
      <c r="D407" s="297" t="s">
        <v>1238</v>
      </c>
      <c r="E407" s="297" t="s">
        <v>893</v>
      </c>
      <c r="F407" s="297" t="s">
        <v>14673</v>
      </c>
      <c r="G407" s="297"/>
      <c r="H407" s="297" t="s">
        <v>2067</v>
      </c>
      <c r="I407" s="297" t="s">
        <v>14222</v>
      </c>
      <c r="J407" s="299" t="str">
        <f t="shared" si="12"/>
        <v>TinIndra Eramulti Logam</v>
      </c>
      <c r="K407" s="299" t="str">
        <f t="shared" si="13"/>
        <v>TinIndra Eramulti Logam</v>
      </c>
    </row>
    <row r="408" spans="1:11">
      <c r="A408" s="297" t="s">
        <v>1264</v>
      </c>
      <c r="B408" s="297" t="s">
        <v>2054</v>
      </c>
      <c r="C408" s="297" t="s">
        <v>2054</v>
      </c>
      <c r="D408" s="297" t="s">
        <v>1232</v>
      </c>
      <c r="E408" s="297" t="s">
        <v>869</v>
      </c>
      <c r="F408" s="297" t="s">
        <v>14673</v>
      </c>
      <c r="G408" s="297"/>
      <c r="H408" s="297" t="s">
        <v>2032</v>
      </c>
      <c r="I408" s="297" t="s">
        <v>1866</v>
      </c>
      <c r="J408" s="299" t="str">
        <f t="shared" si="12"/>
        <v>TinJiangxi Ketai Advanced Material Co., Ltd.</v>
      </c>
      <c r="K408" s="299" t="str">
        <f t="shared" si="13"/>
        <v>TinJiangxi Ketai Advanced Material Co., Ltd.</v>
      </c>
    </row>
    <row r="409" spans="1:11">
      <c r="A409" s="297" t="s">
        <v>1264</v>
      </c>
      <c r="B409" s="297" t="s">
        <v>2725</v>
      </c>
      <c r="C409" s="297" t="s">
        <v>14610</v>
      </c>
      <c r="D409" s="297" t="s">
        <v>1232</v>
      </c>
      <c r="E409" s="297" t="s">
        <v>2090</v>
      </c>
      <c r="F409" s="297" t="s">
        <v>14673</v>
      </c>
      <c r="G409" s="297"/>
      <c r="H409" s="297" t="s">
        <v>2074</v>
      </c>
      <c r="I409" s="297" t="s">
        <v>1866</v>
      </c>
      <c r="J409" s="299" t="str">
        <f t="shared" si="12"/>
        <v>TinJiangxi Nanshan</v>
      </c>
      <c r="K409" s="299" t="str">
        <f t="shared" si="13"/>
        <v>TinJiangxi Nanshan</v>
      </c>
    </row>
    <row r="410" spans="1:11">
      <c r="A410" s="297" t="s">
        <v>1264</v>
      </c>
      <c r="B410" s="297" t="s">
        <v>14610</v>
      </c>
      <c r="C410" s="297" t="s">
        <v>14610</v>
      </c>
      <c r="D410" s="297" t="s">
        <v>1232</v>
      </c>
      <c r="E410" s="297" t="s">
        <v>2090</v>
      </c>
      <c r="F410" s="297" t="s">
        <v>14673</v>
      </c>
      <c r="G410" s="297"/>
      <c r="H410" s="297" t="s">
        <v>2074</v>
      </c>
      <c r="I410" s="297" t="s">
        <v>1866</v>
      </c>
      <c r="J410" s="299" t="str">
        <f t="shared" si="12"/>
        <v>TinJiangxi New Nanshan Technology Ltd.</v>
      </c>
      <c r="K410" s="299" t="str">
        <f t="shared" si="13"/>
        <v>TinJiangxi New Nanshan Technology Ltd.</v>
      </c>
    </row>
    <row r="411" spans="1:11">
      <c r="A411" s="297" t="s">
        <v>1264</v>
      </c>
      <c r="B411" s="297" t="s">
        <v>2705</v>
      </c>
      <c r="C411" s="297" t="s">
        <v>2607</v>
      </c>
      <c r="D411" s="297" t="s">
        <v>1232</v>
      </c>
      <c r="E411" s="297" t="s">
        <v>879</v>
      </c>
      <c r="F411" s="297" t="s">
        <v>14673</v>
      </c>
      <c r="G411" s="297"/>
      <c r="H411" s="297" t="s">
        <v>2074</v>
      </c>
      <c r="I411" s="297" t="s">
        <v>1866</v>
      </c>
      <c r="J411" s="299" t="str">
        <f t="shared" si="12"/>
        <v>TinJiangxi Shunda Huichang Kam Tin Co., Ltd.</v>
      </c>
      <c r="K411" s="299" t="str">
        <f t="shared" si="13"/>
        <v>TinJiangxi Shunda Huichang Kam Tin Co., Ltd.</v>
      </c>
    </row>
    <row r="412" spans="1:11">
      <c r="A412" s="297" t="s">
        <v>1264</v>
      </c>
      <c r="B412" s="297" t="s">
        <v>2726</v>
      </c>
      <c r="C412" s="297" t="s">
        <v>1595</v>
      </c>
      <c r="D412" s="297" t="s">
        <v>1232</v>
      </c>
      <c r="E412" s="297" t="s">
        <v>880</v>
      </c>
      <c r="F412" s="297" t="s">
        <v>14673</v>
      </c>
      <c r="G412" s="297"/>
      <c r="H412" s="297" t="s">
        <v>3171</v>
      </c>
      <c r="I412" s="297" t="s">
        <v>1830</v>
      </c>
      <c r="J412" s="299" t="str">
        <f t="shared" si="12"/>
        <v>TinKai Union Industry and Trade Co., Ltd. (China)</v>
      </c>
      <c r="K412" s="299" t="str">
        <f t="shared" si="13"/>
        <v>TinKai Union Industry and Trade Co., Ltd. (China)</v>
      </c>
    </row>
    <row r="413" spans="1:11">
      <c r="A413" s="297" t="s">
        <v>1264</v>
      </c>
      <c r="B413" s="297" t="s">
        <v>618</v>
      </c>
      <c r="C413" s="297" t="s">
        <v>1595</v>
      </c>
      <c r="D413" s="297" t="s">
        <v>1232</v>
      </c>
      <c r="E413" s="297" t="s">
        <v>880</v>
      </c>
      <c r="F413" s="297" t="s">
        <v>14673</v>
      </c>
      <c r="G413" s="297"/>
      <c r="H413" s="297" t="s">
        <v>3171</v>
      </c>
      <c r="I413" s="297" t="s">
        <v>1830</v>
      </c>
      <c r="J413" s="299" t="str">
        <f t="shared" si="12"/>
        <v>TinKai Unita Trade Limited Liability Company</v>
      </c>
      <c r="K413" s="299" t="str">
        <f t="shared" si="13"/>
        <v>TinKai Unita Trade Limited Liability Company</v>
      </c>
    </row>
    <row r="414" spans="1:11">
      <c r="A414" s="297" t="s">
        <v>1264</v>
      </c>
      <c r="B414" s="297" t="s">
        <v>14611</v>
      </c>
      <c r="C414" s="297" t="s">
        <v>1595</v>
      </c>
      <c r="D414" s="297" t="s">
        <v>1232</v>
      </c>
      <c r="E414" s="297" t="s">
        <v>880</v>
      </c>
      <c r="F414" s="297" t="s">
        <v>14673</v>
      </c>
      <c r="G414" s="297"/>
      <c r="H414" s="297" t="s">
        <v>3171</v>
      </c>
      <c r="I414" s="297" t="s">
        <v>1830</v>
      </c>
      <c r="J414" s="299" t="str">
        <f t="shared" si="12"/>
        <v>TinKaimeng (Gejiu) Industry and Trade Co., Ltd.</v>
      </c>
      <c r="K414" s="299" t="str">
        <f t="shared" si="13"/>
        <v>TinKaimeng (Gejiu) Industry and Trade Co., Ltd.</v>
      </c>
    </row>
    <row r="415" spans="1:11">
      <c r="A415" s="297" t="s">
        <v>1264</v>
      </c>
      <c r="B415" s="297" t="s">
        <v>2100</v>
      </c>
      <c r="C415" s="297" t="s">
        <v>2098</v>
      </c>
      <c r="D415" s="297" t="s">
        <v>1238</v>
      </c>
      <c r="E415" s="297" t="s">
        <v>926</v>
      </c>
      <c r="F415" s="297" t="s">
        <v>14673</v>
      </c>
      <c r="G415" s="297"/>
      <c r="H415" s="297" t="s">
        <v>2099</v>
      </c>
      <c r="I415" s="297" t="s">
        <v>6950</v>
      </c>
      <c r="J415" s="299" t="str">
        <f t="shared" si="12"/>
        <v>TinKundur Smelter</v>
      </c>
      <c r="K415" s="299" t="str">
        <f t="shared" si="13"/>
        <v>TinKundur Smelter</v>
      </c>
    </row>
    <row r="416" spans="1:11">
      <c r="A416" s="297" t="s">
        <v>1264</v>
      </c>
      <c r="B416" s="297" t="s">
        <v>2078</v>
      </c>
      <c r="C416" s="297" t="s">
        <v>1474</v>
      </c>
      <c r="D416" s="297" t="s">
        <v>1232</v>
      </c>
      <c r="E416" s="297" t="s">
        <v>881</v>
      </c>
      <c r="F416" s="297" t="s">
        <v>14673</v>
      </c>
      <c r="G416" s="297"/>
      <c r="H416" s="297" t="s">
        <v>2076</v>
      </c>
      <c r="I416" s="297" t="s">
        <v>2056</v>
      </c>
      <c r="J416" s="299" t="str">
        <f t="shared" si="12"/>
        <v>TinLiuzhhou China Tin</v>
      </c>
      <c r="K416" s="299" t="str">
        <f t="shared" si="13"/>
        <v>TinLiuzhhou China Tin</v>
      </c>
    </row>
    <row r="417" spans="1:11">
      <c r="A417" s="297" t="s">
        <v>1264</v>
      </c>
      <c r="B417" s="297" t="s">
        <v>2634</v>
      </c>
      <c r="C417" s="297" t="s">
        <v>2634</v>
      </c>
      <c r="D417" s="297" t="s">
        <v>1228</v>
      </c>
      <c r="E417" s="297" t="s">
        <v>154</v>
      </c>
      <c r="F417" s="297" t="s">
        <v>14673</v>
      </c>
      <c r="G417" s="297"/>
      <c r="H417" s="297" t="s">
        <v>2011</v>
      </c>
      <c r="I417" s="297" t="s">
        <v>1809</v>
      </c>
      <c r="J417" s="299" t="str">
        <f t="shared" si="12"/>
        <v>TinMagnu's Minerais Metais e Ligas Ltda.</v>
      </c>
      <c r="K417" s="299" t="str">
        <f t="shared" si="13"/>
        <v>TinMagnu's Minerais Metais e Ligas Ltda.</v>
      </c>
    </row>
    <row r="418" spans="1:11">
      <c r="A418" s="297" t="s">
        <v>1264</v>
      </c>
      <c r="B418" s="297" t="s">
        <v>946</v>
      </c>
      <c r="C418" s="297" t="s">
        <v>946</v>
      </c>
      <c r="D418" s="297" t="s">
        <v>1248</v>
      </c>
      <c r="E418" s="297" t="s">
        <v>882</v>
      </c>
      <c r="F418" s="297" t="s">
        <v>14673</v>
      </c>
      <c r="G418" s="297"/>
      <c r="H418" s="297" t="s">
        <v>2081</v>
      </c>
      <c r="I418" s="297" t="s">
        <v>9781</v>
      </c>
      <c r="J418" s="299" t="str">
        <f t="shared" si="12"/>
        <v>TinMalaysia Smelting Corporation (MSC)</v>
      </c>
      <c r="K418" s="299" t="str">
        <f t="shared" si="13"/>
        <v>TinMalaysia Smelting Corporation (MSC)</v>
      </c>
    </row>
    <row r="419" spans="1:11">
      <c r="A419" s="297" t="s">
        <v>1264</v>
      </c>
      <c r="B419" s="297" t="s">
        <v>3030</v>
      </c>
      <c r="C419" s="297" t="s">
        <v>3030</v>
      </c>
      <c r="D419" s="297" t="s">
        <v>1228</v>
      </c>
      <c r="E419" s="297" t="s">
        <v>1472</v>
      </c>
      <c r="F419" s="297" t="s">
        <v>14673</v>
      </c>
      <c r="G419" s="297"/>
      <c r="H419" s="297" t="s">
        <v>2064</v>
      </c>
      <c r="I419" s="297" t="s">
        <v>2070</v>
      </c>
      <c r="J419" s="299" t="str">
        <f t="shared" si="12"/>
        <v>TinMelt Metais e Ligas S.A.</v>
      </c>
      <c r="K419" s="299" t="str">
        <f t="shared" si="13"/>
        <v>TinMelt Metais e Ligas S.A.</v>
      </c>
    </row>
    <row r="420" spans="1:11">
      <c r="A420" s="297" t="s">
        <v>1264</v>
      </c>
      <c r="B420" s="297" t="s">
        <v>2727</v>
      </c>
      <c r="C420" s="297" t="s">
        <v>2685</v>
      </c>
      <c r="D420" s="297" t="s">
        <v>1238</v>
      </c>
      <c r="E420" s="297" t="s">
        <v>903</v>
      </c>
      <c r="F420" s="297" t="s">
        <v>14673</v>
      </c>
      <c r="G420" s="297"/>
      <c r="H420" s="297" t="s">
        <v>2101</v>
      </c>
      <c r="I420" s="297" t="s">
        <v>14222</v>
      </c>
      <c r="J420" s="299" t="str">
        <f t="shared" si="12"/>
        <v>TinMentok Smelter</v>
      </c>
      <c r="K420" s="299" t="str">
        <f t="shared" si="13"/>
        <v>TinMentok Smelter</v>
      </c>
    </row>
    <row r="421" spans="1:11">
      <c r="A421" s="297" t="s">
        <v>1264</v>
      </c>
      <c r="B421" s="297" t="s">
        <v>2079</v>
      </c>
      <c r="C421" s="297" t="s">
        <v>1474</v>
      </c>
      <c r="D421" s="297" t="s">
        <v>1232</v>
      </c>
      <c r="E421" s="297" t="s">
        <v>881</v>
      </c>
      <c r="F421" s="297" t="s">
        <v>14673</v>
      </c>
      <c r="G421" s="297"/>
      <c r="H421" s="297" t="s">
        <v>2076</v>
      </c>
      <c r="I421" s="297" t="s">
        <v>2056</v>
      </c>
      <c r="J421" s="299" t="str">
        <f t="shared" si="12"/>
        <v>TinMetallic Materials Branch of Guangxi China Tin Group Co.,Ltd.</v>
      </c>
      <c r="K421" s="299" t="str">
        <f t="shared" si="13"/>
        <v>TinMetallic Materials Branch of Guangxi China Tin Group Co.,Ltd.</v>
      </c>
    </row>
    <row r="422" spans="1:11">
      <c r="A422" s="297" t="s">
        <v>1264</v>
      </c>
      <c r="B422" s="297" t="s">
        <v>2612</v>
      </c>
      <c r="C422" s="297" t="s">
        <v>2612</v>
      </c>
      <c r="D422" s="297" t="s">
        <v>3154</v>
      </c>
      <c r="E422" s="297" t="s">
        <v>2082</v>
      </c>
      <c r="F422" s="297" t="s">
        <v>14673</v>
      </c>
      <c r="G422" s="297"/>
      <c r="H422" s="297" t="s">
        <v>2083</v>
      </c>
      <c r="I422" s="297" t="s">
        <v>1908</v>
      </c>
      <c r="J422" s="299" t="str">
        <f t="shared" si="12"/>
        <v>TinMetallic Resources, Inc.</v>
      </c>
      <c r="K422" s="299" t="str">
        <f t="shared" si="13"/>
        <v>TinMetallic Resources, Inc.</v>
      </c>
    </row>
    <row r="423" spans="1:11">
      <c r="A423" s="297" t="s">
        <v>1264</v>
      </c>
      <c r="B423" s="297" t="s">
        <v>14317</v>
      </c>
      <c r="C423" s="297" t="s">
        <v>14317</v>
      </c>
      <c r="D423" s="297" t="s">
        <v>1227</v>
      </c>
      <c r="E423" s="297" t="s">
        <v>2125</v>
      </c>
      <c r="F423" s="297" t="s">
        <v>14673</v>
      </c>
      <c r="G423" s="297"/>
      <c r="H423" s="297" t="s">
        <v>2126</v>
      </c>
      <c r="I423" s="297" t="s">
        <v>3920</v>
      </c>
      <c r="J423" s="299" t="str">
        <f t="shared" si="12"/>
        <v>TinMetallo Belgium N.V.</v>
      </c>
      <c r="K423" s="299" t="str">
        <f t="shared" si="13"/>
        <v>TinMetallo Belgium N.V.</v>
      </c>
    </row>
    <row r="424" spans="1:11">
      <c r="A424" s="297" t="s">
        <v>1264</v>
      </c>
      <c r="B424" s="297" t="s">
        <v>14318</v>
      </c>
      <c r="C424" s="297" t="s">
        <v>14318</v>
      </c>
      <c r="D424" s="297" t="s">
        <v>1235</v>
      </c>
      <c r="E424" s="297" t="s">
        <v>2127</v>
      </c>
      <c r="F424" s="297" t="s">
        <v>14673</v>
      </c>
      <c r="G424" s="297"/>
      <c r="H424" s="297" t="s">
        <v>2128</v>
      </c>
      <c r="I424" s="297" t="s">
        <v>13578</v>
      </c>
      <c r="J424" s="299" t="str">
        <f t="shared" si="12"/>
        <v>TinMetallo Spain S.L.U.</v>
      </c>
      <c r="K424" s="299" t="str">
        <f t="shared" si="13"/>
        <v>TinMetallo Spain S.L.U.</v>
      </c>
    </row>
    <row r="425" spans="1:11">
      <c r="A425" s="297" t="s">
        <v>1264</v>
      </c>
      <c r="B425" s="297" t="s">
        <v>13598</v>
      </c>
      <c r="C425" s="297" t="s">
        <v>13598</v>
      </c>
      <c r="D425" s="297" t="s">
        <v>1228</v>
      </c>
      <c r="E425" s="297" t="s">
        <v>883</v>
      </c>
      <c r="F425" s="297" t="s">
        <v>14673</v>
      </c>
      <c r="G425" s="297"/>
      <c r="H425" s="297" t="s">
        <v>2084</v>
      </c>
      <c r="I425" s="297" t="s">
        <v>1954</v>
      </c>
      <c r="J425" s="299" t="str">
        <f t="shared" si="12"/>
        <v>TinMineracao Taboca S.A.</v>
      </c>
      <c r="K425" s="299" t="str">
        <f t="shared" si="13"/>
        <v>TinMineracao Taboca S.A.</v>
      </c>
    </row>
    <row r="426" spans="1:11">
      <c r="A426" s="297" t="s">
        <v>1264</v>
      </c>
      <c r="B426" s="297" t="s">
        <v>1162</v>
      </c>
      <c r="C426" s="297" t="s">
        <v>13598</v>
      </c>
      <c r="D426" s="297" t="s">
        <v>1228</v>
      </c>
      <c r="E426" s="297" t="s">
        <v>883</v>
      </c>
      <c r="F426" s="297" t="s">
        <v>14673</v>
      </c>
      <c r="G426" s="297"/>
      <c r="H426" s="297" t="s">
        <v>2084</v>
      </c>
      <c r="I426" s="297" t="s">
        <v>1954</v>
      </c>
      <c r="J426" s="299" t="str">
        <f t="shared" si="12"/>
        <v>TinMineração Taboca S.A.</v>
      </c>
      <c r="K426" s="299" t="str">
        <f t="shared" si="13"/>
        <v>TinMineração Taboca S.A.</v>
      </c>
    </row>
    <row r="427" spans="1:11">
      <c r="A427" s="297" t="s">
        <v>1264</v>
      </c>
      <c r="B427" s="297" t="s">
        <v>14312</v>
      </c>
      <c r="C427" s="297" t="s">
        <v>13598</v>
      </c>
      <c r="D427" s="297" t="s">
        <v>1228</v>
      </c>
      <c r="E427" s="297" t="s">
        <v>883</v>
      </c>
      <c r="F427" s="297" t="s">
        <v>14673</v>
      </c>
      <c r="G427" s="297"/>
      <c r="H427" s="297" t="s">
        <v>2084</v>
      </c>
      <c r="I427" s="297" t="s">
        <v>1954</v>
      </c>
      <c r="J427" s="299" t="str">
        <f t="shared" si="12"/>
        <v>TinMineracao Taboca SA</v>
      </c>
      <c r="K427" s="299" t="str">
        <f t="shared" si="13"/>
        <v>TinMineracao Taboca SA</v>
      </c>
    </row>
    <row r="428" spans="1:11">
      <c r="A428" s="297" t="s">
        <v>1264</v>
      </c>
      <c r="B428" s="297" t="s">
        <v>1163</v>
      </c>
      <c r="C428" s="297" t="s">
        <v>1163</v>
      </c>
      <c r="D428" s="297" t="s">
        <v>1008</v>
      </c>
      <c r="E428" s="297" t="s">
        <v>884</v>
      </c>
      <c r="F428" s="297" t="s">
        <v>14673</v>
      </c>
      <c r="G428" s="297"/>
      <c r="H428" s="297" t="s">
        <v>2086</v>
      </c>
      <c r="I428" s="297" t="s">
        <v>10244</v>
      </c>
      <c r="J428" s="299" t="str">
        <f t="shared" si="12"/>
        <v>TinMinsur</v>
      </c>
      <c r="K428" s="299" t="str">
        <f t="shared" si="13"/>
        <v>TinMinsur</v>
      </c>
    </row>
    <row r="429" spans="1:11">
      <c r="A429" s="297" t="s">
        <v>1264</v>
      </c>
      <c r="B429" s="297" t="s">
        <v>1299</v>
      </c>
      <c r="C429" s="297" t="s">
        <v>1299</v>
      </c>
      <c r="D429" s="297" t="s">
        <v>1241</v>
      </c>
      <c r="E429" s="297" t="s">
        <v>885</v>
      </c>
      <c r="F429" s="297" t="s">
        <v>14673</v>
      </c>
      <c r="G429" s="297"/>
      <c r="H429" s="297" t="s">
        <v>2089</v>
      </c>
      <c r="I429" s="297" t="s">
        <v>1813</v>
      </c>
      <c r="J429" s="299" t="str">
        <f t="shared" si="12"/>
        <v>TinMitsubishi Materials Corporation</v>
      </c>
      <c r="K429" s="299" t="str">
        <f t="shared" si="13"/>
        <v>TinMitsubishi Materials Corporation</v>
      </c>
    </row>
    <row r="430" spans="1:11">
      <c r="A430" s="297" t="s">
        <v>1264</v>
      </c>
      <c r="B430" s="297" t="s">
        <v>2993</v>
      </c>
      <c r="C430" s="297" t="s">
        <v>2993</v>
      </c>
      <c r="D430" s="297" t="s">
        <v>1248</v>
      </c>
      <c r="E430" s="297" t="s">
        <v>3037</v>
      </c>
      <c r="F430" s="297" t="s">
        <v>14673</v>
      </c>
      <c r="G430" s="297"/>
      <c r="H430" s="297" t="s">
        <v>3041</v>
      </c>
      <c r="I430" s="297" t="s">
        <v>3042</v>
      </c>
      <c r="J430" s="299" t="str">
        <f t="shared" si="12"/>
        <v>TinModeltech Sdn Bhd</v>
      </c>
      <c r="K430" s="299" t="str">
        <f t="shared" si="13"/>
        <v>TinModeltech Sdn Bhd</v>
      </c>
    </row>
    <row r="431" spans="1:11">
      <c r="A431" s="297" t="s">
        <v>1264</v>
      </c>
      <c r="B431" s="297" t="s">
        <v>2728</v>
      </c>
      <c r="C431" s="297" t="s">
        <v>946</v>
      </c>
      <c r="D431" s="297" t="s">
        <v>1248</v>
      </c>
      <c r="E431" s="297" t="s">
        <v>882</v>
      </c>
      <c r="F431" s="297" t="s">
        <v>14673</v>
      </c>
      <c r="G431" s="297"/>
      <c r="H431" s="297" t="s">
        <v>2081</v>
      </c>
      <c r="I431" s="297" t="s">
        <v>9781</v>
      </c>
      <c r="J431" s="299" t="str">
        <f t="shared" si="12"/>
        <v>TinMSC</v>
      </c>
      <c r="K431" s="299" t="str">
        <f t="shared" si="13"/>
        <v>TinMSC</v>
      </c>
    </row>
    <row r="432" spans="1:11">
      <c r="A432" s="297" t="s">
        <v>1264</v>
      </c>
      <c r="B432" s="297" t="s">
        <v>2616</v>
      </c>
      <c r="C432" s="297" t="s">
        <v>14610</v>
      </c>
      <c r="D432" s="297" t="s">
        <v>1232</v>
      </c>
      <c r="E432" s="297" t="s">
        <v>2090</v>
      </c>
      <c r="F432" s="297" t="s">
        <v>14673</v>
      </c>
      <c r="G432" s="297"/>
      <c r="H432" s="297" t="s">
        <v>2074</v>
      </c>
      <c r="I432" s="297" t="s">
        <v>1866</v>
      </c>
      <c r="J432" s="299" t="str">
        <f t="shared" si="12"/>
        <v>TinNankang Nanshan Tin Manufactory Co., Ltd.</v>
      </c>
      <c r="K432" s="299" t="str">
        <f t="shared" si="13"/>
        <v>TinNankang Nanshan Tin Manufactory Co., Ltd.</v>
      </c>
    </row>
    <row r="433" spans="1:11">
      <c r="A433" s="297" t="s">
        <v>1264</v>
      </c>
      <c r="B433" s="297" t="s">
        <v>2091</v>
      </c>
      <c r="C433" s="297" t="s">
        <v>14610</v>
      </c>
      <c r="D433" s="297" t="s">
        <v>1232</v>
      </c>
      <c r="E433" s="297" t="s">
        <v>2090</v>
      </c>
      <c r="F433" s="297" t="s">
        <v>14673</v>
      </c>
      <c r="G433" s="297"/>
      <c r="H433" s="297" t="s">
        <v>2074</v>
      </c>
      <c r="I433" s="297" t="s">
        <v>1866</v>
      </c>
      <c r="J433" s="299" t="str">
        <f t="shared" si="12"/>
        <v>TinNanshan Tin Co. Ltd.</v>
      </c>
      <c r="K433" s="299" t="str">
        <f t="shared" si="13"/>
        <v>TinNanshan Tin Co. Ltd.</v>
      </c>
    </row>
    <row r="434" spans="1:11">
      <c r="A434" s="297" t="s">
        <v>1264</v>
      </c>
      <c r="B434" s="297" t="s">
        <v>2118</v>
      </c>
      <c r="C434" s="297" t="s">
        <v>2118</v>
      </c>
      <c r="D434" s="297" t="s">
        <v>1020</v>
      </c>
      <c r="E434" s="297" t="s">
        <v>2119</v>
      </c>
      <c r="F434" s="297" t="s">
        <v>14673</v>
      </c>
      <c r="G434" s="297"/>
      <c r="H434" s="297" t="s">
        <v>2120</v>
      </c>
      <c r="I434" s="297" t="s">
        <v>13280</v>
      </c>
      <c r="J434" s="299" t="str">
        <f t="shared" si="12"/>
        <v>TinNghe Tinh Non-Ferrous Metals Joint Stock Company</v>
      </c>
      <c r="K434" s="299" t="str">
        <f t="shared" si="13"/>
        <v>TinNghe Tinh Non-Ferrous Metals Joint Stock Company</v>
      </c>
    </row>
    <row r="435" spans="1:11">
      <c r="A435" s="297" t="s">
        <v>1264</v>
      </c>
      <c r="B435" s="297" t="s">
        <v>886</v>
      </c>
      <c r="C435" s="297" t="s">
        <v>886</v>
      </c>
      <c r="D435" s="297" t="s">
        <v>1016</v>
      </c>
      <c r="E435" s="297" t="s">
        <v>887</v>
      </c>
      <c r="F435" s="297" t="s">
        <v>14673</v>
      </c>
      <c r="G435" s="297"/>
      <c r="H435" s="297" t="s">
        <v>3031</v>
      </c>
      <c r="I435" s="297" t="s">
        <v>12175</v>
      </c>
      <c r="J435" s="299" t="str">
        <f t="shared" si="12"/>
        <v>TinO.M. Manufacturing (Thailand) Co., Ltd.</v>
      </c>
      <c r="K435" s="299" t="str">
        <f t="shared" si="13"/>
        <v>TinO.M. Manufacturing (Thailand) Co., Ltd.</v>
      </c>
    </row>
    <row r="436" spans="1:11">
      <c r="A436" s="297" t="s">
        <v>1264</v>
      </c>
      <c r="B436" s="297" t="s">
        <v>1561</v>
      </c>
      <c r="C436" s="297" t="s">
        <v>1561</v>
      </c>
      <c r="D436" s="297" t="s">
        <v>1009</v>
      </c>
      <c r="E436" s="297" t="s">
        <v>1562</v>
      </c>
      <c r="F436" s="297" t="s">
        <v>14673</v>
      </c>
      <c r="G436" s="297"/>
      <c r="H436" s="297" t="s">
        <v>14329</v>
      </c>
      <c r="I436" s="297" t="s">
        <v>10580</v>
      </c>
      <c r="J436" s="299" t="str">
        <f t="shared" si="12"/>
        <v>TinO.M. Manufacturing Philippines, Inc.</v>
      </c>
      <c r="K436" s="299" t="str">
        <f t="shared" si="13"/>
        <v>TinO.M. Manufacturing Philippines, Inc.</v>
      </c>
    </row>
    <row r="437" spans="1:11">
      <c r="A437" s="297" t="s">
        <v>1264</v>
      </c>
      <c r="B437" s="297" t="s">
        <v>2599</v>
      </c>
      <c r="C437" s="297" t="s">
        <v>2092</v>
      </c>
      <c r="D437" s="297" t="s">
        <v>3152</v>
      </c>
      <c r="E437" s="297" t="s">
        <v>888</v>
      </c>
      <c r="F437" s="297" t="s">
        <v>14673</v>
      </c>
      <c r="G437" s="297"/>
      <c r="H437" s="297" t="s">
        <v>2069</v>
      </c>
      <c r="I437" s="297" t="s">
        <v>2069</v>
      </c>
      <c r="J437" s="299" t="str">
        <f t="shared" si="12"/>
        <v>TinOMSA</v>
      </c>
      <c r="K437" s="299" t="str">
        <f t="shared" si="13"/>
        <v>TinOMSA</v>
      </c>
    </row>
    <row r="438" spans="1:11">
      <c r="A438" s="297" t="s">
        <v>1264</v>
      </c>
      <c r="B438" s="297" t="s">
        <v>2092</v>
      </c>
      <c r="C438" s="297" t="s">
        <v>2092</v>
      </c>
      <c r="D438" s="297" t="s">
        <v>3152</v>
      </c>
      <c r="E438" s="297" t="s">
        <v>888</v>
      </c>
      <c r="F438" s="297" t="s">
        <v>14673</v>
      </c>
      <c r="G438" s="297"/>
      <c r="H438" s="297" t="s">
        <v>2069</v>
      </c>
      <c r="I438" s="297" t="s">
        <v>2069</v>
      </c>
      <c r="J438" s="299" t="str">
        <f t="shared" si="12"/>
        <v>TinOperaciones Metalurgical S.A.</v>
      </c>
      <c r="K438" s="299" t="str">
        <f t="shared" si="13"/>
        <v>TinOperaciones Metalurgical S.A.</v>
      </c>
    </row>
    <row r="439" spans="1:11">
      <c r="A439" s="297" t="s">
        <v>1264</v>
      </c>
      <c r="B439" s="297" t="s">
        <v>2057</v>
      </c>
      <c r="C439" s="297" t="s">
        <v>2604</v>
      </c>
      <c r="D439" s="297" t="s">
        <v>1232</v>
      </c>
      <c r="E439" s="297" t="s">
        <v>870</v>
      </c>
      <c r="F439" s="297" t="s">
        <v>14673</v>
      </c>
      <c r="G439" s="297"/>
      <c r="H439" s="297" t="s">
        <v>2055</v>
      </c>
      <c r="I439" s="297" t="s">
        <v>2056</v>
      </c>
      <c r="J439" s="299" t="str">
        <f t="shared" si="12"/>
        <v>TinPGMA</v>
      </c>
      <c r="K439" s="299" t="str">
        <f t="shared" si="13"/>
        <v>TinPGMA</v>
      </c>
    </row>
    <row r="440" spans="1:11">
      <c r="A440" s="297" t="s">
        <v>1264</v>
      </c>
      <c r="B440" s="297" t="s">
        <v>14319</v>
      </c>
      <c r="C440" s="297" t="s">
        <v>14319</v>
      </c>
      <c r="D440" s="297" t="s">
        <v>1247</v>
      </c>
      <c r="E440" s="297" t="s">
        <v>14320</v>
      </c>
      <c r="F440" s="297" t="s">
        <v>14673</v>
      </c>
      <c r="G440" s="297"/>
      <c r="H440" s="297" t="s">
        <v>9309</v>
      </c>
      <c r="I440" s="297" t="s">
        <v>9309</v>
      </c>
      <c r="J440" s="299" t="str">
        <f t="shared" si="12"/>
        <v>TinPongpipat Company Limited</v>
      </c>
      <c r="K440" s="299" t="str">
        <f t="shared" si="13"/>
        <v>TinPongpipat Company Limited</v>
      </c>
    </row>
    <row r="441" spans="1:11">
      <c r="A441" s="297" t="s">
        <v>1264</v>
      </c>
      <c r="B441" s="297" t="s">
        <v>2707</v>
      </c>
      <c r="C441" s="297" t="s">
        <v>2707</v>
      </c>
      <c r="D441" s="297" t="s">
        <v>1238</v>
      </c>
      <c r="E441" s="297" t="s">
        <v>1535</v>
      </c>
      <c r="F441" s="297" t="s">
        <v>14673</v>
      </c>
      <c r="G441" s="297"/>
      <c r="H441" s="297" t="s">
        <v>3170</v>
      </c>
      <c r="I441" s="297" t="s">
        <v>14222</v>
      </c>
      <c r="J441" s="299" t="str">
        <f t="shared" si="12"/>
        <v>TinPT Aries Kencana Sejahtera</v>
      </c>
      <c r="K441" s="299" t="str">
        <f t="shared" si="13"/>
        <v>TinPT Aries Kencana Sejahtera</v>
      </c>
    </row>
    <row r="442" spans="1:11">
      <c r="A442" s="297" t="s">
        <v>1264</v>
      </c>
      <c r="B442" s="297" t="s">
        <v>971</v>
      </c>
      <c r="C442" s="297" t="s">
        <v>971</v>
      </c>
      <c r="D442" s="297" t="s">
        <v>1238</v>
      </c>
      <c r="E442" s="297" t="s">
        <v>889</v>
      </c>
      <c r="F442" s="297" t="s">
        <v>14673</v>
      </c>
      <c r="G442" s="297"/>
      <c r="H442" s="297" t="s">
        <v>2065</v>
      </c>
      <c r="I442" s="297" t="s">
        <v>14222</v>
      </c>
      <c r="J442" s="299" t="str">
        <f t="shared" si="12"/>
        <v>TinPT Artha Cipta Langgeng</v>
      </c>
      <c r="K442" s="299" t="str">
        <f t="shared" si="13"/>
        <v>TinPT Artha Cipta Langgeng</v>
      </c>
    </row>
    <row r="443" spans="1:11">
      <c r="A443" s="297" t="s">
        <v>1264</v>
      </c>
      <c r="B443" s="297" t="s">
        <v>1563</v>
      </c>
      <c r="C443" s="297" t="s">
        <v>1563</v>
      </c>
      <c r="D443" s="297" t="s">
        <v>1238</v>
      </c>
      <c r="E443" s="297" t="s">
        <v>1564</v>
      </c>
      <c r="F443" s="297" t="s">
        <v>14673</v>
      </c>
      <c r="G443" s="297"/>
      <c r="H443" s="297" t="s">
        <v>2065</v>
      </c>
      <c r="I443" s="297" t="s">
        <v>14222</v>
      </c>
      <c r="J443" s="299" t="str">
        <f t="shared" si="12"/>
        <v>TinPT ATD Makmur Mandiri Jaya</v>
      </c>
      <c r="K443" s="299" t="str">
        <f t="shared" si="13"/>
        <v>TinPT ATD Makmur Mandiri Jaya</v>
      </c>
    </row>
    <row r="444" spans="1:11">
      <c r="A444" s="297" t="s">
        <v>1264</v>
      </c>
      <c r="B444" s="297" t="s">
        <v>972</v>
      </c>
      <c r="C444" s="297" t="s">
        <v>972</v>
      </c>
      <c r="D444" s="297" t="s">
        <v>1238</v>
      </c>
      <c r="E444" s="297" t="s">
        <v>890</v>
      </c>
      <c r="F444" s="297" t="s">
        <v>14673</v>
      </c>
      <c r="G444" s="297"/>
      <c r="H444" s="297" t="s">
        <v>2093</v>
      </c>
      <c r="I444" s="297" t="s">
        <v>14222</v>
      </c>
      <c r="J444" s="299" t="str">
        <f t="shared" si="12"/>
        <v>TinPT Babel Inti Perkasa</v>
      </c>
      <c r="K444" s="299" t="str">
        <f t="shared" si="13"/>
        <v>TinPT Babel Inti Perkasa</v>
      </c>
    </row>
    <row r="445" spans="1:11">
      <c r="A445" s="297" t="s">
        <v>1264</v>
      </c>
      <c r="B445" s="297" t="s">
        <v>2695</v>
      </c>
      <c r="C445" s="297" t="s">
        <v>2695</v>
      </c>
      <c r="D445" s="297" t="s">
        <v>1238</v>
      </c>
      <c r="E445" s="297" t="s">
        <v>2696</v>
      </c>
      <c r="F445" s="297" t="s">
        <v>14673</v>
      </c>
      <c r="G445" s="297"/>
      <c r="H445" s="297" t="s">
        <v>14330</v>
      </c>
      <c r="I445" s="297" t="s">
        <v>14222</v>
      </c>
      <c r="J445" s="299" t="str">
        <f t="shared" si="12"/>
        <v>TinPT Bangka Prima Tin</v>
      </c>
      <c r="K445" s="299" t="str">
        <f t="shared" si="13"/>
        <v>TinPT Bangka Prima Tin</v>
      </c>
    </row>
    <row r="446" spans="1:11">
      <c r="A446" s="297" t="s">
        <v>1264</v>
      </c>
      <c r="B446" s="297" t="s">
        <v>14321</v>
      </c>
      <c r="C446" s="297" t="s">
        <v>14321</v>
      </c>
      <c r="D446" s="297" t="s">
        <v>1238</v>
      </c>
      <c r="E446" s="297" t="s">
        <v>14322</v>
      </c>
      <c r="F446" s="297" t="s">
        <v>14673</v>
      </c>
      <c r="G446" s="297"/>
      <c r="H446" s="297" t="s">
        <v>14331</v>
      </c>
      <c r="I446" s="297" t="s">
        <v>14222</v>
      </c>
      <c r="J446" s="299" t="str">
        <f t="shared" si="12"/>
        <v>TinPT Bangka Serumpun</v>
      </c>
      <c r="K446" s="299" t="str">
        <f t="shared" si="13"/>
        <v>TinPT Bangka Serumpun</v>
      </c>
    </row>
    <row r="447" spans="1:11">
      <c r="A447" s="297" t="s">
        <v>1264</v>
      </c>
      <c r="B447" s="297" t="s">
        <v>702</v>
      </c>
      <c r="C447" s="297" t="s">
        <v>702</v>
      </c>
      <c r="D447" s="297" t="s">
        <v>1238</v>
      </c>
      <c r="E447" s="297" t="s">
        <v>891</v>
      </c>
      <c r="F447" s="297" t="s">
        <v>14673</v>
      </c>
      <c r="G447" s="297"/>
      <c r="H447" s="297" t="s">
        <v>2065</v>
      </c>
      <c r="I447" s="297" t="s">
        <v>14222</v>
      </c>
      <c r="J447" s="299" t="str">
        <f t="shared" si="12"/>
        <v>TinPT Bangka Tin Industry</v>
      </c>
      <c r="K447" s="299" t="str">
        <f t="shared" si="13"/>
        <v>TinPT Bangka Tin Industry</v>
      </c>
    </row>
    <row r="448" spans="1:11">
      <c r="A448" s="297" t="s">
        <v>1264</v>
      </c>
      <c r="B448" s="297" t="s">
        <v>14561</v>
      </c>
      <c r="C448" s="297" t="s">
        <v>14561</v>
      </c>
      <c r="D448" s="297" t="s">
        <v>1238</v>
      </c>
      <c r="E448" s="297" t="s">
        <v>892</v>
      </c>
      <c r="F448" s="297" t="s">
        <v>14673</v>
      </c>
      <c r="G448" s="297"/>
      <c r="H448" s="297" t="s">
        <v>14332</v>
      </c>
      <c r="I448" s="297" t="s">
        <v>14222</v>
      </c>
      <c r="J448" s="299" t="str">
        <f t="shared" si="12"/>
        <v>TinPT Belitung Industri Sejahtera</v>
      </c>
      <c r="K448" s="299" t="str">
        <f t="shared" si="13"/>
        <v>TinPT Belitung Industri Sejahtera</v>
      </c>
    </row>
    <row r="449" spans="1:11">
      <c r="A449" s="297" t="s">
        <v>1264</v>
      </c>
      <c r="B449" s="297" t="s">
        <v>721</v>
      </c>
      <c r="C449" s="297" t="s">
        <v>721</v>
      </c>
      <c r="D449" s="297" t="s">
        <v>1238</v>
      </c>
      <c r="E449" s="297" t="s">
        <v>893</v>
      </c>
      <c r="F449" s="297" t="s">
        <v>14673</v>
      </c>
      <c r="G449" s="297"/>
      <c r="H449" s="297" t="s">
        <v>2067</v>
      </c>
      <c r="I449" s="297" t="s">
        <v>14222</v>
      </c>
      <c r="J449" s="299" t="str">
        <f t="shared" si="12"/>
        <v>TinPT Bukit Timah</v>
      </c>
      <c r="K449" s="299" t="str">
        <f t="shared" si="13"/>
        <v>TinPT Bukit Timah</v>
      </c>
    </row>
    <row r="450" spans="1:11">
      <c r="A450" s="297" t="s">
        <v>1264</v>
      </c>
      <c r="B450" s="297" t="s">
        <v>703</v>
      </c>
      <c r="C450" s="297" t="s">
        <v>703</v>
      </c>
      <c r="D450" s="297" t="s">
        <v>1238</v>
      </c>
      <c r="E450" s="297" t="s">
        <v>894</v>
      </c>
      <c r="F450" s="297" t="s">
        <v>14673</v>
      </c>
      <c r="G450" s="297"/>
      <c r="H450" s="297" t="s">
        <v>2067</v>
      </c>
      <c r="I450" s="297" t="s">
        <v>14222</v>
      </c>
      <c r="J450" s="299" t="str">
        <f t="shared" si="12"/>
        <v>TinPT DS Jaya Abadi</v>
      </c>
      <c r="K450" s="299" t="str">
        <f t="shared" si="13"/>
        <v>TinPT DS Jaya Abadi</v>
      </c>
    </row>
    <row r="451" spans="1:11">
      <c r="A451" s="297" t="s">
        <v>1264</v>
      </c>
      <c r="B451" s="297" t="s">
        <v>722</v>
      </c>
      <c r="C451" s="297" t="s">
        <v>722</v>
      </c>
      <c r="D451" s="297" t="s">
        <v>1238</v>
      </c>
      <c r="E451" s="297" t="s">
        <v>895</v>
      </c>
      <c r="F451" s="297" t="s">
        <v>14673</v>
      </c>
      <c r="G451" s="297"/>
      <c r="H451" s="297" t="s">
        <v>2096</v>
      </c>
      <c r="I451" s="297" t="s">
        <v>2095</v>
      </c>
      <c r="J451" s="299" t="str">
        <f t="shared" si="12"/>
        <v>TinPT Eunindo Usaha Mandiri</v>
      </c>
      <c r="K451" s="299" t="str">
        <f t="shared" si="13"/>
        <v>TinPT Eunindo Usaha Mandiri</v>
      </c>
    </row>
    <row r="452" spans="1:11">
      <c r="A452" s="297" t="s">
        <v>1264</v>
      </c>
      <c r="B452" s="297" t="s">
        <v>48</v>
      </c>
      <c r="C452" s="297" t="s">
        <v>721</v>
      </c>
      <c r="D452" s="297" t="s">
        <v>1238</v>
      </c>
      <c r="E452" s="297" t="s">
        <v>893</v>
      </c>
      <c r="F452" s="297" t="s">
        <v>14673</v>
      </c>
      <c r="G452" s="297"/>
      <c r="H452" s="297" t="s">
        <v>2067</v>
      </c>
      <c r="I452" s="297" t="s">
        <v>14222</v>
      </c>
      <c r="J452" s="299" t="str">
        <f t="shared" si="12"/>
        <v>TinPT Indora Ermulti</v>
      </c>
      <c r="K452" s="299" t="str">
        <f t="shared" si="13"/>
        <v>TinPT Indora Ermulti</v>
      </c>
    </row>
    <row r="453" spans="1:11">
      <c r="A453" s="297" t="s">
        <v>1264</v>
      </c>
      <c r="B453" s="297" t="s">
        <v>2094</v>
      </c>
      <c r="C453" s="297" t="s">
        <v>721</v>
      </c>
      <c r="D453" s="297" t="s">
        <v>1238</v>
      </c>
      <c r="E453" s="297" t="s">
        <v>893</v>
      </c>
      <c r="F453" s="297" t="s">
        <v>14673</v>
      </c>
      <c r="G453" s="297"/>
      <c r="H453" s="297" t="s">
        <v>2067</v>
      </c>
      <c r="I453" s="297" t="s">
        <v>14222</v>
      </c>
      <c r="J453" s="299" t="str">
        <f t="shared" si="12"/>
        <v>TinPT Indra Eramult Logam Industri</v>
      </c>
      <c r="K453" s="299" t="str">
        <f t="shared" si="13"/>
        <v>TinPT Indra Eramult Logam Industri</v>
      </c>
    </row>
    <row r="454" spans="1:11">
      <c r="A454" s="297" t="s">
        <v>1264</v>
      </c>
      <c r="B454" s="297" t="s">
        <v>1565</v>
      </c>
      <c r="C454" s="297" t="s">
        <v>1565</v>
      </c>
      <c r="D454" s="297" t="s">
        <v>1238</v>
      </c>
      <c r="E454" s="297" t="s">
        <v>1566</v>
      </c>
      <c r="F454" s="297" t="s">
        <v>14673</v>
      </c>
      <c r="G454" s="297"/>
      <c r="H454" s="297" t="s">
        <v>2065</v>
      </c>
      <c r="I454" s="297" t="s">
        <v>14222</v>
      </c>
      <c r="J454" s="299" t="str">
        <f t="shared" ref="J454:J517" si="14">A454&amp;B454</f>
        <v>TinPT Inti Stania Prima</v>
      </c>
      <c r="K454" s="299" t="str">
        <f t="shared" ref="K454:K517" si="15">A454&amp;B454</f>
        <v>TinPT Inti Stania Prima</v>
      </c>
    </row>
    <row r="455" spans="1:11">
      <c r="A455" s="297" t="s">
        <v>1264</v>
      </c>
      <c r="B455" s="297" t="s">
        <v>704</v>
      </c>
      <c r="C455" s="297" t="s">
        <v>704</v>
      </c>
      <c r="D455" s="297" t="s">
        <v>1238</v>
      </c>
      <c r="E455" s="297" t="s">
        <v>896</v>
      </c>
      <c r="F455" s="297" t="s">
        <v>14673</v>
      </c>
      <c r="G455" s="297"/>
      <c r="H455" s="297" t="s">
        <v>2096</v>
      </c>
      <c r="I455" s="297" t="s">
        <v>2095</v>
      </c>
      <c r="J455" s="299" t="str">
        <f t="shared" si="14"/>
        <v>TinPT Karimun Mining</v>
      </c>
      <c r="K455" s="299" t="str">
        <f t="shared" si="15"/>
        <v>TinPT Karimun Mining</v>
      </c>
    </row>
    <row r="456" spans="1:11">
      <c r="A456" s="297" t="s">
        <v>1264</v>
      </c>
      <c r="B456" s="297" t="s">
        <v>2771</v>
      </c>
      <c r="C456" s="297" t="s">
        <v>2771</v>
      </c>
      <c r="D456" s="297" t="s">
        <v>1238</v>
      </c>
      <c r="E456" s="297" t="s">
        <v>2772</v>
      </c>
      <c r="F456" s="297" t="s">
        <v>14673</v>
      </c>
      <c r="G456" s="297"/>
      <c r="H456" s="297" t="s">
        <v>2065</v>
      </c>
      <c r="I456" s="297" t="s">
        <v>14222</v>
      </c>
      <c r="J456" s="299" t="str">
        <f t="shared" si="14"/>
        <v>TinPT Kijang Jaya Mandiri</v>
      </c>
      <c r="K456" s="299" t="str">
        <f t="shared" si="15"/>
        <v>TinPT Kijang Jaya Mandiri</v>
      </c>
    </row>
    <row r="457" spans="1:11">
      <c r="A457" s="297" t="s">
        <v>1264</v>
      </c>
      <c r="B457" s="297" t="s">
        <v>3172</v>
      </c>
      <c r="C457" s="297" t="s">
        <v>3172</v>
      </c>
      <c r="D457" s="297" t="s">
        <v>1238</v>
      </c>
      <c r="E457" s="297" t="s">
        <v>3173</v>
      </c>
      <c r="F457" s="297" t="s">
        <v>14673</v>
      </c>
      <c r="G457" s="297"/>
      <c r="H457" s="297" t="s">
        <v>14333</v>
      </c>
      <c r="I457" s="297" t="s">
        <v>14222</v>
      </c>
      <c r="J457" s="299" t="str">
        <f t="shared" si="14"/>
        <v>TinPT Lautan Harmonis Sejahtera</v>
      </c>
      <c r="K457" s="299" t="str">
        <f t="shared" si="15"/>
        <v>TinPT Lautan Harmonis Sejahtera</v>
      </c>
    </row>
    <row r="458" spans="1:11">
      <c r="A458" s="297" t="s">
        <v>1264</v>
      </c>
      <c r="B458" s="297" t="s">
        <v>3174</v>
      </c>
      <c r="C458" s="297" t="s">
        <v>3174</v>
      </c>
      <c r="D458" s="297" t="s">
        <v>1238</v>
      </c>
      <c r="E458" s="297" t="s">
        <v>3175</v>
      </c>
      <c r="F458" s="297" t="s">
        <v>14673</v>
      </c>
      <c r="G458" s="297"/>
      <c r="H458" s="297" t="s">
        <v>14334</v>
      </c>
      <c r="I458" s="297" t="s">
        <v>14222</v>
      </c>
      <c r="J458" s="299" t="str">
        <f t="shared" si="14"/>
        <v>TinPT Menara Cipta Mulia</v>
      </c>
      <c r="K458" s="299" t="str">
        <f t="shared" si="15"/>
        <v>TinPT Menara Cipta Mulia</v>
      </c>
    </row>
    <row r="459" spans="1:11">
      <c r="A459" s="297" t="s">
        <v>1264</v>
      </c>
      <c r="B459" s="297" t="s">
        <v>723</v>
      </c>
      <c r="C459" s="297" t="s">
        <v>723</v>
      </c>
      <c r="D459" s="297" t="s">
        <v>1238</v>
      </c>
      <c r="E459" s="297" t="s">
        <v>897</v>
      </c>
      <c r="F459" s="297" t="s">
        <v>14673</v>
      </c>
      <c r="G459" s="297"/>
      <c r="H459" s="297" t="s">
        <v>2065</v>
      </c>
      <c r="I459" s="297" t="s">
        <v>14222</v>
      </c>
      <c r="J459" s="299" t="str">
        <f t="shared" si="14"/>
        <v>TinPT Mitra Stania Prima</v>
      </c>
      <c r="K459" s="299" t="str">
        <f t="shared" si="15"/>
        <v>TinPT Mitra Stania Prima</v>
      </c>
    </row>
    <row r="460" spans="1:11">
      <c r="A460" s="297" t="s">
        <v>1264</v>
      </c>
      <c r="B460" s="297" t="s">
        <v>1536</v>
      </c>
      <c r="C460" s="297" t="s">
        <v>1536</v>
      </c>
      <c r="D460" s="297" t="s">
        <v>1238</v>
      </c>
      <c r="E460" s="297" t="s">
        <v>1537</v>
      </c>
      <c r="F460" s="297" t="s">
        <v>14673</v>
      </c>
      <c r="G460" s="297"/>
      <c r="H460" s="297" t="s">
        <v>2065</v>
      </c>
      <c r="I460" s="297" t="s">
        <v>14222</v>
      </c>
      <c r="J460" s="299" t="str">
        <f t="shared" si="14"/>
        <v>TinPT Panca Mega Persada</v>
      </c>
      <c r="K460" s="299" t="str">
        <f t="shared" si="15"/>
        <v>TinPT Panca Mega Persada</v>
      </c>
    </row>
    <row r="461" spans="1:11">
      <c r="A461" s="297" t="s">
        <v>1264</v>
      </c>
      <c r="B461" s="297" t="s">
        <v>14609</v>
      </c>
      <c r="C461" s="297" t="s">
        <v>14609</v>
      </c>
      <c r="D461" s="297" t="s">
        <v>1238</v>
      </c>
      <c r="E461" s="297" t="s">
        <v>872</v>
      </c>
      <c r="F461" s="297" t="s">
        <v>14673</v>
      </c>
      <c r="G461" s="297"/>
      <c r="H461" s="297" t="s">
        <v>2066</v>
      </c>
      <c r="I461" s="297" t="s">
        <v>14222</v>
      </c>
      <c r="J461" s="299" t="str">
        <f t="shared" si="14"/>
        <v>TinPT Premium Tin Indonesia</v>
      </c>
      <c r="K461" s="299" t="str">
        <f t="shared" si="15"/>
        <v>TinPT Premium Tin Indonesia</v>
      </c>
    </row>
    <row r="462" spans="1:11">
      <c r="A462" s="297" t="s">
        <v>1264</v>
      </c>
      <c r="B462" s="297" t="s">
        <v>898</v>
      </c>
      <c r="C462" s="297" t="s">
        <v>898</v>
      </c>
      <c r="D462" s="297" t="s">
        <v>1238</v>
      </c>
      <c r="E462" s="297" t="s">
        <v>899</v>
      </c>
      <c r="F462" s="297" t="s">
        <v>14673</v>
      </c>
      <c r="G462" s="297"/>
      <c r="H462" s="297" t="s">
        <v>2067</v>
      </c>
      <c r="I462" s="297" t="s">
        <v>14222</v>
      </c>
      <c r="J462" s="299" t="str">
        <f t="shared" si="14"/>
        <v>TinPT Prima Timah Utama</v>
      </c>
      <c r="K462" s="299" t="str">
        <f t="shared" si="15"/>
        <v>TinPT Prima Timah Utama</v>
      </c>
    </row>
    <row r="463" spans="1:11">
      <c r="A463" s="297" t="s">
        <v>1264</v>
      </c>
      <c r="B463" s="297" t="s">
        <v>2620</v>
      </c>
      <c r="C463" s="297" t="s">
        <v>2620</v>
      </c>
      <c r="D463" s="297" t="s">
        <v>1238</v>
      </c>
      <c r="E463" s="297" t="s">
        <v>900</v>
      </c>
      <c r="F463" s="297" t="s">
        <v>14673</v>
      </c>
      <c r="G463" s="297"/>
      <c r="H463" s="297" t="s">
        <v>2065</v>
      </c>
      <c r="I463" s="297" t="s">
        <v>14222</v>
      </c>
      <c r="J463" s="299" t="str">
        <f t="shared" si="14"/>
        <v>TinPT Refined Bangka Tin</v>
      </c>
      <c r="K463" s="299" t="str">
        <f t="shared" si="15"/>
        <v>TinPT Refined Bangka Tin</v>
      </c>
    </row>
    <row r="464" spans="1:11">
      <c r="A464" s="297" t="s">
        <v>1264</v>
      </c>
      <c r="B464" s="297" t="s">
        <v>724</v>
      </c>
      <c r="C464" s="297" t="s">
        <v>724</v>
      </c>
      <c r="D464" s="297" t="s">
        <v>1238</v>
      </c>
      <c r="E464" s="297" t="s">
        <v>901</v>
      </c>
      <c r="F464" s="297" t="s">
        <v>14673</v>
      </c>
      <c r="G464" s="297"/>
      <c r="H464" s="297" t="s">
        <v>2067</v>
      </c>
      <c r="I464" s="297" t="s">
        <v>14222</v>
      </c>
      <c r="J464" s="299" t="str">
        <f t="shared" si="14"/>
        <v>TinPT Sariwiguna Binasentosa</v>
      </c>
      <c r="K464" s="299" t="str">
        <f t="shared" si="15"/>
        <v>TinPT Sariwiguna Binasentosa</v>
      </c>
    </row>
    <row r="465" spans="1:11">
      <c r="A465" s="297" t="s">
        <v>1264</v>
      </c>
      <c r="B465" s="297" t="s">
        <v>1297</v>
      </c>
      <c r="C465" s="297" t="s">
        <v>1297</v>
      </c>
      <c r="D465" s="297" t="s">
        <v>1238</v>
      </c>
      <c r="E465" s="297" t="s">
        <v>902</v>
      </c>
      <c r="F465" s="297" t="s">
        <v>14673</v>
      </c>
      <c r="G465" s="297"/>
      <c r="H465" s="297" t="s">
        <v>2067</v>
      </c>
      <c r="I465" s="297" t="s">
        <v>14222</v>
      </c>
      <c r="J465" s="299" t="str">
        <f t="shared" si="14"/>
        <v>TinPT Stanindo Inti Perkasa</v>
      </c>
      <c r="K465" s="299" t="str">
        <f t="shared" si="15"/>
        <v>TinPT Stanindo Inti Perkasa</v>
      </c>
    </row>
    <row r="466" spans="1:11">
      <c r="A466" s="297" t="s">
        <v>1264</v>
      </c>
      <c r="B466" s="297" t="s">
        <v>2735</v>
      </c>
      <c r="C466" s="297" t="s">
        <v>2735</v>
      </c>
      <c r="D466" s="297" t="s">
        <v>1238</v>
      </c>
      <c r="E466" s="297" t="s">
        <v>2736</v>
      </c>
      <c r="F466" s="297" t="s">
        <v>14673</v>
      </c>
      <c r="G466" s="297"/>
      <c r="H466" s="297" t="s">
        <v>14335</v>
      </c>
      <c r="I466" s="297" t="s">
        <v>14222</v>
      </c>
      <c r="J466" s="299" t="str">
        <f t="shared" si="14"/>
        <v>TinPT Sukses Inti Makmur</v>
      </c>
      <c r="K466" s="299" t="str">
        <f t="shared" si="15"/>
        <v>TinPT Sukses Inti Makmur</v>
      </c>
    </row>
    <row r="467" spans="1:11">
      <c r="A467" s="297" t="s">
        <v>1264</v>
      </c>
      <c r="B467" s="297" t="s">
        <v>1538</v>
      </c>
      <c r="C467" s="297" t="s">
        <v>1538</v>
      </c>
      <c r="D467" s="297" t="s">
        <v>1238</v>
      </c>
      <c r="E467" s="297" t="s">
        <v>1539</v>
      </c>
      <c r="F467" s="297" t="s">
        <v>14673</v>
      </c>
      <c r="G467" s="297"/>
      <c r="H467" s="297" t="s">
        <v>2067</v>
      </c>
      <c r="I467" s="297" t="s">
        <v>14222</v>
      </c>
      <c r="J467" s="299" t="str">
        <f t="shared" si="14"/>
        <v>TinPT Sumber Jaya Indah</v>
      </c>
      <c r="K467" s="299" t="str">
        <f t="shared" si="15"/>
        <v>TinPT Sumber Jaya Indah</v>
      </c>
    </row>
    <row r="468" spans="1:11">
      <c r="A468" s="297" t="s">
        <v>1264</v>
      </c>
      <c r="B468" s="297" t="s">
        <v>1161</v>
      </c>
      <c r="C468" s="297" t="s">
        <v>2098</v>
      </c>
      <c r="D468" s="297" t="s">
        <v>1238</v>
      </c>
      <c r="E468" s="297" t="s">
        <v>926</v>
      </c>
      <c r="F468" s="297" t="s">
        <v>14673</v>
      </c>
      <c r="G468" s="297"/>
      <c r="H468" s="297" t="s">
        <v>2099</v>
      </c>
      <c r="I468" s="297" t="s">
        <v>6950</v>
      </c>
      <c r="J468" s="299" t="str">
        <f t="shared" si="14"/>
        <v>TinPT Tambang Timah</v>
      </c>
      <c r="K468" s="299" t="str">
        <f t="shared" si="15"/>
        <v>TinPT Tambang Timah</v>
      </c>
    </row>
    <row r="469" spans="1:11">
      <c r="A469" s="297" t="s">
        <v>1264</v>
      </c>
      <c r="B469" s="297" t="s">
        <v>2098</v>
      </c>
      <c r="C469" s="297" t="s">
        <v>2098</v>
      </c>
      <c r="D469" s="297" t="s">
        <v>1238</v>
      </c>
      <c r="E469" s="297" t="s">
        <v>926</v>
      </c>
      <c r="F469" s="297" t="s">
        <v>14673</v>
      </c>
      <c r="G469" s="297"/>
      <c r="H469" s="297" t="s">
        <v>2099</v>
      </c>
      <c r="I469" s="297" t="s">
        <v>6950</v>
      </c>
      <c r="J469" s="299" t="str">
        <f t="shared" si="14"/>
        <v>TinPT Timah (Persero) Tbk Kundur</v>
      </c>
      <c r="K469" s="299" t="str">
        <f t="shared" si="15"/>
        <v>TinPT Timah (Persero) Tbk Kundur</v>
      </c>
    </row>
    <row r="470" spans="1:11">
      <c r="A470" s="297" t="s">
        <v>1264</v>
      </c>
      <c r="B470" s="297" t="s">
        <v>2685</v>
      </c>
      <c r="C470" s="297" t="s">
        <v>2685</v>
      </c>
      <c r="D470" s="297" t="s">
        <v>1238</v>
      </c>
      <c r="E470" s="297" t="s">
        <v>903</v>
      </c>
      <c r="F470" s="297" t="s">
        <v>14673</v>
      </c>
      <c r="G470" s="297"/>
      <c r="H470" s="297" t="s">
        <v>2101</v>
      </c>
      <c r="I470" s="297" t="s">
        <v>14222</v>
      </c>
      <c r="J470" s="299" t="str">
        <f t="shared" si="14"/>
        <v>TinPT Timah (Persero) Tbk Mentok</v>
      </c>
      <c r="K470" s="299" t="str">
        <f t="shared" si="15"/>
        <v>TinPT Timah (Persero) Tbk Mentok</v>
      </c>
    </row>
    <row r="471" spans="1:11">
      <c r="A471" s="297" t="s">
        <v>1264</v>
      </c>
      <c r="B471" s="297" t="s">
        <v>605</v>
      </c>
      <c r="C471" s="297" t="s">
        <v>605</v>
      </c>
      <c r="D471" s="297" t="s">
        <v>1238</v>
      </c>
      <c r="E471" s="297" t="s">
        <v>904</v>
      </c>
      <c r="F471" s="297" t="s">
        <v>14673</v>
      </c>
      <c r="G471" s="297"/>
      <c r="H471" s="297" t="s">
        <v>2067</v>
      </c>
      <c r="I471" s="297" t="s">
        <v>14222</v>
      </c>
      <c r="J471" s="299" t="str">
        <f t="shared" si="14"/>
        <v>TinPT Tinindo Inter Nusa</v>
      </c>
      <c r="K471" s="299" t="str">
        <f t="shared" si="15"/>
        <v>TinPT Tinindo Inter Nusa</v>
      </c>
    </row>
    <row r="472" spans="1:11">
      <c r="A472" s="297" t="s">
        <v>1264</v>
      </c>
      <c r="B472" s="297" t="s">
        <v>2743</v>
      </c>
      <c r="C472" s="297" t="s">
        <v>2743</v>
      </c>
      <c r="D472" s="297" t="s">
        <v>1238</v>
      </c>
      <c r="E472" s="297" t="s">
        <v>2744</v>
      </c>
      <c r="F472" s="297" t="s">
        <v>14673</v>
      </c>
      <c r="G472" s="297"/>
      <c r="H472" s="297" t="s">
        <v>3045</v>
      </c>
      <c r="I472" s="297" t="s">
        <v>14222</v>
      </c>
      <c r="J472" s="299" t="str">
        <f t="shared" si="14"/>
        <v>TinPT Tommy Utama</v>
      </c>
      <c r="K472" s="299" t="str">
        <f t="shared" si="15"/>
        <v>TinPT Tommy Utama</v>
      </c>
    </row>
    <row r="473" spans="1:11">
      <c r="A473" s="297" t="s">
        <v>1264</v>
      </c>
      <c r="B473" s="297" t="s">
        <v>3286</v>
      </c>
      <c r="C473" s="297" t="s">
        <v>13602</v>
      </c>
      <c r="D473" s="297" t="s">
        <v>1228</v>
      </c>
      <c r="E473" s="297" t="s">
        <v>2124</v>
      </c>
      <c r="F473" s="297" t="s">
        <v>14673</v>
      </c>
      <c r="G473" s="297"/>
      <c r="H473" s="297" t="s">
        <v>2011</v>
      </c>
      <c r="I473" s="297" t="s">
        <v>2053</v>
      </c>
      <c r="J473" s="299" t="str">
        <f t="shared" si="14"/>
        <v>TinResind Ind e Com Ltda.</v>
      </c>
      <c r="K473" s="299" t="str">
        <f t="shared" si="15"/>
        <v>TinResind Ind e Com Ltda.</v>
      </c>
    </row>
    <row r="474" spans="1:11">
      <c r="A474" s="297" t="s">
        <v>1264</v>
      </c>
      <c r="B474" s="297" t="s">
        <v>13602</v>
      </c>
      <c r="C474" s="297" t="s">
        <v>13602</v>
      </c>
      <c r="D474" s="297" t="s">
        <v>1228</v>
      </c>
      <c r="E474" s="297" t="s">
        <v>2124</v>
      </c>
      <c r="F474" s="297" t="s">
        <v>14673</v>
      </c>
      <c r="G474" s="297"/>
      <c r="H474" s="297" t="s">
        <v>2011</v>
      </c>
      <c r="I474" s="297" t="s">
        <v>2053</v>
      </c>
      <c r="J474" s="299" t="str">
        <f t="shared" si="14"/>
        <v>TinResind Industria e Comercio Ltda.</v>
      </c>
      <c r="K474" s="299" t="str">
        <f t="shared" si="15"/>
        <v>TinResind Industria e Comercio Ltda.</v>
      </c>
    </row>
    <row r="475" spans="1:11">
      <c r="A475" s="297" t="s">
        <v>1264</v>
      </c>
      <c r="B475" s="297" t="s">
        <v>2710</v>
      </c>
      <c r="C475" s="297" t="s">
        <v>13602</v>
      </c>
      <c r="D475" s="297" t="s">
        <v>1228</v>
      </c>
      <c r="E475" s="297" t="s">
        <v>2124</v>
      </c>
      <c r="F475" s="297" t="s">
        <v>14673</v>
      </c>
      <c r="G475" s="297"/>
      <c r="H475" s="297" t="s">
        <v>2011</v>
      </c>
      <c r="I475" s="297" t="s">
        <v>2053</v>
      </c>
      <c r="J475" s="299" t="str">
        <f t="shared" si="14"/>
        <v>TinResind Indústria e Comércio Ltda.</v>
      </c>
      <c r="K475" s="299" t="str">
        <f t="shared" si="15"/>
        <v>TinResind Indústria e Comércio Ltda.</v>
      </c>
    </row>
    <row r="476" spans="1:11">
      <c r="A476" s="297" t="s">
        <v>1264</v>
      </c>
      <c r="B476" s="297" t="s">
        <v>905</v>
      </c>
      <c r="C476" s="297" t="s">
        <v>905</v>
      </c>
      <c r="D476" s="297" t="s">
        <v>3153</v>
      </c>
      <c r="E476" s="297" t="s">
        <v>906</v>
      </c>
      <c r="F476" s="297" t="s">
        <v>14673</v>
      </c>
      <c r="G476" s="297"/>
      <c r="H476" s="297" t="s">
        <v>1987</v>
      </c>
      <c r="I476" t="s">
        <v>1987</v>
      </c>
      <c r="J476" s="299" t="str">
        <f t="shared" si="14"/>
        <v>TinRui Da Hung</v>
      </c>
      <c r="K476" s="299" t="str">
        <f t="shared" si="15"/>
        <v>TinRui Da Hung</v>
      </c>
    </row>
    <row r="477" spans="1:11">
      <c r="A477" s="297" t="s">
        <v>1264</v>
      </c>
      <c r="B477" s="297" t="s">
        <v>3029</v>
      </c>
      <c r="C477" s="297" t="s">
        <v>2607</v>
      </c>
      <c r="D477" s="297" t="s">
        <v>1232</v>
      </c>
      <c r="E477" s="297" t="s">
        <v>879</v>
      </c>
      <c r="F477" s="297" t="s">
        <v>14673</v>
      </c>
      <c r="G477" s="297"/>
      <c r="H477" s="297" t="s">
        <v>2074</v>
      </c>
      <c r="I477" s="297" t="s">
        <v>1866</v>
      </c>
      <c r="J477" s="299" t="str">
        <f t="shared" si="14"/>
        <v>TinShunda Huichang Kam Tin Co., Ltd.</v>
      </c>
      <c r="K477" s="299" t="str">
        <f t="shared" si="15"/>
        <v>TinShunda Huichang Kam Tin Co., Ltd.</v>
      </c>
    </row>
    <row r="478" spans="1:11">
      <c r="A478" s="297" t="s">
        <v>1264</v>
      </c>
      <c r="B478" s="297" t="s">
        <v>2729</v>
      </c>
      <c r="C478" s="297" t="s">
        <v>3033</v>
      </c>
      <c r="D478" s="297" t="s">
        <v>1232</v>
      </c>
      <c r="E478" s="297" t="s">
        <v>911</v>
      </c>
      <c r="F478" s="297" t="s">
        <v>14673</v>
      </c>
      <c r="G478" s="297"/>
      <c r="H478" s="297" t="s">
        <v>3171</v>
      </c>
      <c r="I478" s="297" t="s">
        <v>1830</v>
      </c>
      <c r="J478" s="299" t="str">
        <f t="shared" si="14"/>
        <v>TinSmelting Branch of Yunnan Tin Company Ltd</v>
      </c>
      <c r="K478" s="299" t="str">
        <f t="shared" si="15"/>
        <v>TinSmelting Branch of Yunnan Tin Company Ltd</v>
      </c>
    </row>
    <row r="479" spans="1:11">
      <c r="A479" s="297" t="s">
        <v>1264</v>
      </c>
      <c r="B479" s="297" t="s">
        <v>2625</v>
      </c>
      <c r="C479" s="297" t="s">
        <v>2625</v>
      </c>
      <c r="D479" s="297" t="s">
        <v>1228</v>
      </c>
      <c r="E479" s="297" t="s">
        <v>907</v>
      </c>
      <c r="F479" s="297" t="s">
        <v>14673</v>
      </c>
      <c r="G479" s="297"/>
      <c r="H479" s="297" t="s">
        <v>2102</v>
      </c>
      <c r="I479" s="297" t="s">
        <v>1954</v>
      </c>
      <c r="J479" s="299" t="str">
        <f t="shared" si="14"/>
        <v>TinSoft Metais Ltda.</v>
      </c>
      <c r="K479" s="299" t="str">
        <f t="shared" si="15"/>
        <v>TinSoft Metais Ltda.</v>
      </c>
    </row>
    <row r="480" spans="1:11">
      <c r="A480" s="297" t="s">
        <v>1264</v>
      </c>
      <c r="B480" s="297" t="s">
        <v>3290</v>
      </c>
      <c r="C480" s="297" t="s">
        <v>3290</v>
      </c>
      <c r="D480" s="297" t="s">
        <v>1228</v>
      </c>
      <c r="E480" s="297" t="s">
        <v>3291</v>
      </c>
      <c r="F480" s="297" t="s">
        <v>14673</v>
      </c>
      <c r="G480" s="297"/>
      <c r="H480" s="297" t="s">
        <v>3303</v>
      </c>
      <c r="I480" s="297" t="s">
        <v>1954</v>
      </c>
      <c r="J480" s="299" t="str">
        <f t="shared" si="14"/>
        <v>TinSuper Ligas</v>
      </c>
      <c r="K480" s="299" t="str">
        <f t="shared" si="15"/>
        <v>TinSuper Ligas</v>
      </c>
    </row>
    <row r="481" spans="1:11">
      <c r="A481" s="297" t="s">
        <v>1264</v>
      </c>
      <c r="B481" s="297" t="s">
        <v>49</v>
      </c>
      <c r="C481" s="297" t="s">
        <v>1160</v>
      </c>
      <c r="D481" s="297" t="s">
        <v>1016</v>
      </c>
      <c r="E481" s="297" t="s">
        <v>908</v>
      </c>
      <c r="F481" s="297" t="s">
        <v>14673</v>
      </c>
      <c r="G481" s="297"/>
      <c r="H481" s="297" t="s">
        <v>2103</v>
      </c>
      <c r="I481" s="297" t="s">
        <v>2104</v>
      </c>
      <c r="J481" s="299" t="str">
        <f t="shared" si="14"/>
        <v>TinThai Solder Industry Corp., Ltd.</v>
      </c>
      <c r="K481" s="299" t="str">
        <f t="shared" si="15"/>
        <v>TinThai Solder Industry Corp., Ltd.</v>
      </c>
    </row>
    <row r="482" spans="1:11">
      <c r="A482" s="297" t="s">
        <v>1264</v>
      </c>
      <c r="B482" s="297" t="s">
        <v>2105</v>
      </c>
      <c r="C482" s="297" t="s">
        <v>1160</v>
      </c>
      <c r="D482" s="297" t="s">
        <v>1016</v>
      </c>
      <c r="E482" s="297" t="s">
        <v>908</v>
      </c>
      <c r="F482" s="297" t="s">
        <v>14673</v>
      </c>
      <c r="G482" s="297"/>
      <c r="H482" s="297" t="s">
        <v>2103</v>
      </c>
      <c r="I482" s="297" t="s">
        <v>2104</v>
      </c>
      <c r="J482" s="299" t="str">
        <f t="shared" si="14"/>
        <v>TinThailand Smelting &amp; Refining Co Ltd</v>
      </c>
      <c r="K482" s="299" t="str">
        <f t="shared" si="15"/>
        <v>TinThailand Smelting &amp; Refining Co Ltd</v>
      </c>
    </row>
    <row r="483" spans="1:11">
      <c r="A483" s="297" t="s">
        <v>1264</v>
      </c>
      <c r="B483" s="297" t="s">
        <v>1160</v>
      </c>
      <c r="C483" s="297" t="s">
        <v>1160</v>
      </c>
      <c r="D483" s="297" t="s">
        <v>1016</v>
      </c>
      <c r="E483" s="297" t="s">
        <v>908</v>
      </c>
      <c r="F483" s="297" t="s">
        <v>14673</v>
      </c>
      <c r="G483" s="297"/>
      <c r="H483" s="297" t="s">
        <v>2103</v>
      </c>
      <c r="I483" s="297" t="s">
        <v>2104</v>
      </c>
      <c r="J483" s="299" t="str">
        <f t="shared" si="14"/>
        <v>TinThaisarco</v>
      </c>
      <c r="K483" s="299" t="str">
        <f t="shared" si="15"/>
        <v>TinThaisarco</v>
      </c>
    </row>
    <row r="484" spans="1:11">
      <c r="A484" s="297" t="s">
        <v>1264</v>
      </c>
      <c r="B484" s="297" t="s">
        <v>2108</v>
      </c>
      <c r="C484" s="297" t="s">
        <v>2106</v>
      </c>
      <c r="D484" s="297" t="s">
        <v>1232</v>
      </c>
      <c r="E484" s="297" t="s">
        <v>2107</v>
      </c>
      <c r="F484" s="297" t="s">
        <v>14673</v>
      </c>
      <c r="G484" s="297"/>
      <c r="H484" s="297" t="s">
        <v>3171</v>
      </c>
      <c r="I484" s="297" t="s">
        <v>1830</v>
      </c>
      <c r="J484" s="299" t="str">
        <f t="shared" si="14"/>
        <v>TinThe Gejiu cloud new colored electrolytic</v>
      </c>
      <c r="K484" s="299" t="str">
        <f t="shared" si="15"/>
        <v>TinThe Gejiu cloud new colored electrolytic</v>
      </c>
    </row>
    <row r="485" spans="1:11">
      <c r="A485" s="297" t="s">
        <v>1264</v>
      </c>
      <c r="B485" s="297" t="s">
        <v>50</v>
      </c>
      <c r="C485" s="297" t="s">
        <v>3033</v>
      </c>
      <c r="D485" s="297" t="s">
        <v>1232</v>
      </c>
      <c r="E485" s="297" t="s">
        <v>911</v>
      </c>
      <c r="F485" s="297" t="s">
        <v>14673</v>
      </c>
      <c r="G485" s="297"/>
      <c r="H485" s="297" t="s">
        <v>3171</v>
      </c>
      <c r="I485" s="297" t="s">
        <v>1830</v>
      </c>
      <c r="J485" s="299" t="str">
        <f t="shared" si="14"/>
        <v>TinTin Products Manufacturing Co.LTD. of YTCL</v>
      </c>
      <c r="K485" s="299" t="str">
        <f t="shared" si="15"/>
        <v>TinTin Products Manufacturing Co.LTD. of YTCL</v>
      </c>
    </row>
    <row r="486" spans="1:11">
      <c r="A486" s="297" t="s">
        <v>1264</v>
      </c>
      <c r="B486" s="297" t="s">
        <v>14612</v>
      </c>
      <c r="C486" s="297" t="s">
        <v>14612</v>
      </c>
      <c r="D486" s="297" t="s">
        <v>3154</v>
      </c>
      <c r="E486" s="297" t="s">
        <v>14613</v>
      </c>
      <c r="F486" s="297" t="s">
        <v>14673</v>
      </c>
      <c r="G486" s="297"/>
      <c r="H486" s="297" t="s">
        <v>14614</v>
      </c>
      <c r="I486" s="297" t="s">
        <v>2030</v>
      </c>
      <c r="J486" s="299" t="str">
        <f t="shared" si="14"/>
        <v>TinTin Technology &amp; Refining</v>
      </c>
      <c r="K486" s="299" t="str">
        <f t="shared" si="15"/>
        <v>TinTin Technology &amp; Refining</v>
      </c>
    </row>
    <row r="487" spans="1:11">
      <c r="A487" s="297" t="s">
        <v>1264</v>
      </c>
      <c r="B487" s="297" t="s">
        <v>2085</v>
      </c>
      <c r="C487" s="297" t="s">
        <v>13598</v>
      </c>
      <c r="D487" s="297" t="s">
        <v>1228</v>
      </c>
      <c r="E487" s="297" t="s">
        <v>883</v>
      </c>
      <c r="F487" s="297" t="s">
        <v>14673</v>
      </c>
      <c r="G487" s="297"/>
      <c r="H487" s="297" t="s">
        <v>2084</v>
      </c>
      <c r="I487" s="297" t="s">
        <v>1954</v>
      </c>
      <c r="J487" s="299" t="str">
        <f t="shared" si="14"/>
        <v>TinToboca/ Paranapenema</v>
      </c>
      <c r="K487" s="299" t="str">
        <f t="shared" si="15"/>
        <v>TinToboca/ Paranapenema</v>
      </c>
    </row>
    <row r="488" spans="1:11">
      <c r="A488" s="297" t="s">
        <v>1264</v>
      </c>
      <c r="B488" s="297" t="s">
        <v>2121</v>
      </c>
      <c r="C488" s="297" t="s">
        <v>2121</v>
      </c>
      <c r="D488" s="297" t="s">
        <v>1020</v>
      </c>
      <c r="E488" s="297" t="s">
        <v>2122</v>
      </c>
      <c r="F488" s="297" t="s">
        <v>14673</v>
      </c>
      <c r="G488" s="297"/>
      <c r="H488" s="297" t="s">
        <v>2123</v>
      </c>
      <c r="I488" s="297" t="s">
        <v>13308</v>
      </c>
      <c r="J488" s="299" t="str">
        <f t="shared" si="14"/>
        <v>TinTuyen Quang Non-Ferrous Metals Joint Stock Company</v>
      </c>
      <c r="K488" s="299" t="str">
        <f t="shared" si="15"/>
        <v>TinTuyen Quang Non-Ferrous Metals Joint Stock Company</v>
      </c>
    </row>
    <row r="489" spans="1:11">
      <c r="A489" s="297" t="s">
        <v>1264</v>
      </c>
      <c r="B489" s="297" t="s">
        <v>2730</v>
      </c>
      <c r="C489" s="297" t="s">
        <v>2098</v>
      </c>
      <c r="D489" s="297" t="s">
        <v>1238</v>
      </c>
      <c r="E489" s="297" t="s">
        <v>926</v>
      </c>
      <c r="F489" s="297" t="s">
        <v>14673</v>
      </c>
      <c r="G489" s="297"/>
      <c r="H489" s="297" t="s">
        <v>2099</v>
      </c>
      <c r="I489" s="297" t="s">
        <v>6950</v>
      </c>
      <c r="J489" s="299" t="str">
        <f t="shared" si="14"/>
        <v>TinUnit Timah Kundur PT Tambang</v>
      </c>
      <c r="K489" s="299" t="str">
        <f t="shared" si="15"/>
        <v>TinUnit Timah Kundur PT Tambang</v>
      </c>
    </row>
    <row r="490" spans="1:11">
      <c r="A490" s="297" t="s">
        <v>1264</v>
      </c>
      <c r="B490" s="297" t="s">
        <v>3292</v>
      </c>
      <c r="C490" s="297" t="s">
        <v>3292</v>
      </c>
      <c r="D490" s="297" t="s">
        <v>1228</v>
      </c>
      <c r="E490" s="297" t="s">
        <v>909</v>
      </c>
      <c r="F490" s="297" t="s">
        <v>14673</v>
      </c>
      <c r="G490" s="297"/>
      <c r="H490" s="297" t="s">
        <v>2064</v>
      </c>
      <c r="I490" s="297" t="s">
        <v>2070</v>
      </c>
      <c r="J490" s="299" t="str">
        <f t="shared" si="14"/>
        <v>TinWhite Solder Metalurgia e Mineracao Ltda.</v>
      </c>
      <c r="K490" s="299" t="str">
        <f t="shared" si="15"/>
        <v>TinWhite Solder Metalurgia e Mineracao Ltda.</v>
      </c>
    </row>
    <row r="491" spans="1:11">
      <c r="A491" s="297" t="s">
        <v>1264</v>
      </c>
      <c r="B491" s="297" t="s">
        <v>57</v>
      </c>
      <c r="C491" s="297" t="s">
        <v>3292</v>
      </c>
      <c r="D491" s="297" t="s">
        <v>1228</v>
      </c>
      <c r="E491" s="297" t="s">
        <v>909</v>
      </c>
      <c r="F491" s="297" t="s">
        <v>14673</v>
      </c>
      <c r="G491" s="297"/>
      <c r="H491" s="297" t="s">
        <v>2064</v>
      </c>
      <c r="I491" s="297" t="s">
        <v>2070</v>
      </c>
      <c r="J491" s="299" t="str">
        <f t="shared" si="14"/>
        <v>TinWhite Solder Metalurgia e Mineração Ltda.</v>
      </c>
      <c r="K491" s="299" t="str">
        <f t="shared" si="15"/>
        <v>TinWhite Solder Metalurgia e Mineração Ltda.</v>
      </c>
    </row>
    <row r="492" spans="1:11">
      <c r="A492" s="297" t="s">
        <v>1264</v>
      </c>
      <c r="B492" s="297" t="s">
        <v>2110</v>
      </c>
      <c r="C492" s="297" t="s">
        <v>3292</v>
      </c>
      <c r="D492" s="297" t="s">
        <v>1228</v>
      </c>
      <c r="E492" s="297" t="s">
        <v>909</v>
      </c>
      <c r="F492" s="297" t="s">
        <v>14673</v>
      </c>
      <c r="G492" s="297"/>
      <c r="H492" s="297" t="s">
        <v>2064</v>
      </c>
      <c r="I492" s="297" t="s">
        <v>2070</v>
      </c>
      <c r="J492" s="299" t="str">
        <f t="shared" si="14"/>
        <v>TinWhite Solder Metalurgica</v>
      </c>
      <c r="K492" s="299" t="str">
        <f t="shared" si="15"/>
        <v>TinWhite Solder Metalurgica</v>
      </c>
    </row>
    <row r="493" spans="1:11">
      <c r="A493" s="297" t="s">
        <v>1264</v>
      </c>
      <c r="B493" s="297" t="s">
        <v>2080</v>
      </c>
      <c r="C493" s="297" t="s">
        <v>1474</v>
      </c>
      <c r="D493" s="297" t="s">
        <v>1232</v>
      </c>
      <c r="E493" s="297" t="s">
        <v>881</v>
      </c>
      <c r="F493" s="297" t="s">
        <v>14673</v>
      </c>
      <c r="G493" s="297"/>
      <c r="H493" s="297" t="s">
        <v>2076</v>
      </c>
      <c r="I493" s="297" t="s">
        <v>2056</v>
      </c>
      <c r="J493" s="299" t="str">
        <f t="shared" si="14"/>
        <v>TinXiHai - Liuzhou China Tin Group Co ltd</v>
      </c>
      <c r="K493" s="299" t="str">
        <f t="shared" si="15"/>
        <v>TinXiHai - Liuzhou China Tin Group Co ltd</v>
      </c>
    </row>
    <row r="494" spans="1:11">
      <c r="A494" s="297" t="s">
        <v>1264</v>
      </c>
      <c r="B494" s="297" t="s">
        <v>1152</v>
      </c>
      <c r="C494" s="297" t="s">
        <v>3033</v>
      </c>
      <c r="D494" s="297" t="s">
        <v>1232</v>
      </c>
      <c r="E494" s="297" t="s">
        <v>911</v>
      </c>
      <c r="F494" s="297" t="s">
        <v>14673</v>
      </c>
      <c r="G494" s="297"/>
      <c r="H494" s="297" t="s">
        <v>3171</v>
      </c>
      <c r="I494" s="297" t="s">
        <v>1830</v>
      </c>
      <c r="J494" s="299" t="str">
        <f t="shared" si="14"/>
        <v>TinYTCL</v>
      </c>
      <c r="K494" s="299" t="str">
        <f t="shared" si="15"/>
        <v>TinYTCL</v>
      </c>
    </row>
    <row r="495" spans="1:11">
      <c r="A495" s="297" t="s">
        <v>1264</v>
      </c>
      <c r="B495" s="297" t="s">
        <v>2109</v>
      </c>
      <c r="C495" s="297" t="s">
        <v>2106</v>
      </c>
      <c r="D495" s="297" t="s">
        <v>1232</v>
      </c>
      <c r="E495" s="297" t="s">
        <v>2107</v>
      </c>
      <c r="F495" s="297" t="s">
        <v>14673</v>
      </c>
      <c r="G495" s="297"/>
      <c r="H495" s="297" t="s">
        <v>3171</v>
      </c>
      <c r="I495" s="297" t="s">
        <v>1830</v>
      </c>
      <c r="J495" s="299" t="str">
        <f t="shared" si="14"/>
        <v>TinYunan Gejiu Yunxin Electrolyze Limited</v>
      </c>
      <c r="K495" s="299" t="str">
        <f t="shared" si="15"/>
        <v>TinYunan Gejiu Yunxin Electrolyze Limited</v>
      </c>
    </row>
    <row r="496" spans="1:11">
      <c r="A496" s="297" t="s">
        <v>1264</v>
      </c>
      <c r="B496" s="297" t="s">
        <v>2111</v>
      </c>
      <c r="C496" s="297" t="s">
        <v>2632</v>
      </c>
      <c r="D496" s="297" t="s">
        <v>1232</v>
      </c>
      <c r="E496" s="297" t="s">
        <v>910</v>
      </c>
      <c r="F496" s="297" t="s">
        <v>14673</v>
      </c>
      <c r="G496" s="297"/>
      <c r="H496" s="297" t="s">
        <v>3171</v>
      </c>
      <c r="I496" s="297" t="s">
        <v>1830</v>
      </c>
      <c r="J496" s="299" t="str">
        <f t="shared" si="14"/>
        <v>TinYunnan Adventure Co., Ltd.</v>
      </c>
      <c r="K496" s="299" t="str">
        <f t="shared" si="15"/>
        <v>TinYunnan Adventure Co., Ltd.</v>
      </c>
    </row>
    <row r="497" spans="1:11">
      <c r="A497" s="297" t="s">
        <v>1264</v>
      </c>
      <c r="B497" s="297" t="s">
        <v>2731</v>
      </c>
      <c r="C497" s="297" t="s">
        <v>2632</v>
      </c>
      <c r="D497" s="297" t="s">
        <v>1232</v>
      </c>
      <c r="E497" s="297" t="s">
        <v>910</v>
      </c>
      <c r="F497" s="297" t="s">
        <v>14673</v>
      </c>
      <c r="G497" s="297"/>
      <c r="H497" s="297" t="s">
        <v>3171</v>
      </c>
      <c r="I497" s="297" t="s">
        <v>1830</v>
      </c>
      <c r="J497" s="299" t="str">
        <f t="shared" si="14"/>
        <v>TinYunnan Chengfeng</v>
      </c>
      <c r="K497" s="299" t="str">
        <f t="shared" si="15"/>
        <v>TinYunnan Chengfeng</v>
      </c>
    </row>
    <row r="498" spans="1:11">
      <c r="A498" s="297" t="s">
        <v>1264</v>
      </c>
      <c r="B498" s="297" t="s">
        <v>2632</v>
      </c>
      <c r="C498" s="297" t="s">
        <v>2632</v>
      </c>
      <c r="D498" s="297" t="s">
        <v>1232</v>
      </c>
      <c r="E498" s="297" t="s">
        <v>910</v>
      </c>
      <c r="F498" s="297" t="s">
        <v>14673</v>
      </c>
      <c r="G498" s="297"/>
      <c r="H498" s="297" t="s">
        <v>3171</v>
      </c>
      <c r="I498" s="297" t="s">
        <v>1830</v>
      </c>
      <c r="J498" s="299" t="str">
        <f t="shared" si="14"/>
        <v>TinYunnan Chengfeng Non-ferrous Metals Co., Ltd.</v>
      </c>
      <c r="K498" s="299" t="str">
        <f t="shared" si="15"/>
        <v>TinYunnan Chengfeng Non-ferrous Metals Co., Ltd.</v>
      </c>
    </row>
    <row r="499" spans="1:11">
      <c r="A499" s="297" t="s">
        <v>1264</v>
      </c>
      <c r="B499" s="297" t="s">
        <v>14716</v>
      </c>
      <c r="C499" s="297" t="s">
        <v>2073</v>
      </c>
      <c r="D499" s="297" t="s">
        <v>1232</v>
      </c>
      <c r="E499" s="297" t="s">
        <v>878</v>
      </c>
      <c r="F499" s="297" t="s">
        <v>14673</v>
      </c>
      <c r="G499" s="297"/>
      <c r="H499" s="297" t="s">
        <v>3171</v>
      </c>
      <c r="I499" s="297" t="s">
        <v>1830</v>
      </c>
      <c r="J499" s="299" t="str">
        <f t="shared" si="14"/>
        <v>TinYunnan Gejiu Zili Metallurgy Co. Ltd.</v>
      </c>
      <c r="K499" s="299" t="str">
        <f t="shared" si="15"/>
        <v>TinYunnan Gejiu Zili Metallurgy Co. Ltd.</v>
      </c>
    </row>
    <row r="500" spans="1:11">
      <c r="A500" s="297" t="s">
        <v>1264</v>
      </c>
      <c r="B500" s="297" t="s">
        <v>3027</v>
      </c>
      <c r="C500" s="297" t="s">
        <v>2106</v>
      </c>
      <c r="D500" s="297" t="s">
        <v>1232</v>
      </c>
      <c r="E500" s="297" t="s">
        <v>2107</v>
      </c>
      <c r="F500" s="297" t="s">
        <v>14673</v>
      </c>
      <c r="G500" s="297"/>
      <c r="H500" s="297" t="s">
        <v>3171</v>
      </c>
      <c r="I500" s="297" t="s">
        <v>1830</v>
      </c>
      <c r="J500" s="299" t="str">
        <f t="shared" si="14"/>
        <v>TinYunNan Gejiu Yunxin Electrolyze Limited</v>
      </c>
      <c r="K500" s="299" t="str">
        <f t="shared" si="15"/>
        <v>TinYunNan Gejiu Yunxin Electrolyze Limited</v>
      </c>
    </row>
    <row r="501" spans="1:11">
      <c r="A501" s="297" t="s">
        <v>1264</v>
      </c>
      <c r="B501" s="297" t="s">
        <v>3293</v>
      </c>
      <c r="C501" s="297" t="s">
        <v>2632</v>
      </c>
      <c r="D501" s="297" t="s">
        <v>1232</v>
      </c>
      <c r="E501" s="297" t="s">
        <v>910</v>
      </c>
      <c r="F501" s="297" t="s">
        <v>14673</v>
      </c>
      <c r="G501" s="297"/>
      <c r="H501" s="297" t="s">
        <v>3171</v>
      </c>
      <c r="I501" s="297" t="s">
        <v>1830</v>
      </c>
      <c r="J501" s="299" t="str">
        <f t="shared" si="14"/>
        <v>TinYunnan ride non-ferrous metal co., LTD</v>
      </c>
      <c r="K501" s="299" t="str">
        <f t="shared" si="15"/>
        <v>TinYunnan ride non-ferrous metal co., LTD</v>
      </c>
    </row>
    <row r="502" spans="1:11">
      <c r="A502" s="297" t="s">
        <v>1264</v>
      </c>
      <c r="B502" s="297" t="s">
        <v>3033</v>
      </c>
      <c r="C502" s="297" t="s">
        <v>3033</v>
      </c>
      <c r="D502" s="297" t="s">
        <v>1232</v>
      </c>
      <c r="E502" s="297" t="s">
        <v>911</v>
      </c>
      <c r="F502" s="297" t="s">
        <v>14673</v>
      </c>
      <c r="G502" s="297"/>
      <c r="H502" s="297" t="s">
        <v>3171</v>
      </c>
      <c r="I502" s="297" t="s">
        <v>1830</v>
      </c>
      <c r="J502" s="299" t="str">
        <f t="shared" si="14"/>
        <v>TinYunnan Tin Company Limited</v>
      </c>
      <c r="K502" s="299" t="str">
        <f t="shared" si="15"/>
        <v>TinYunnan Tin Company Limited</v>
      </c>
    </row>
    <row r="503" spans="1:11">
      <c r="A503" s="297" t="s">
        <v>1264</v>
      </c>
      <c r="B503" s="297" t="s">
        <v>58</v>
      </c>
      <c r="C503" s="297" t="s">
        <v>3033</v>
      </c>
      <c r="D503" s="297" t="s">
        <v>1232</v>
      </c>
      <c r="E503" s="297" t="s">
        <v>911</v>
      </c>
      <c r="F503" s="297" t="s">
        <v>14673</v>
      </c>
      <c r="G503" s="297"/>
      <c r="H503" s="297" t="s">
        <v>3171</v>
      </c>
      <c r="I503" s="297" t="s">
        <v>1830</v>
      </c>
      <c r="J503" s="299" t="str">
        <f t="shared" si="14"/>
        <v>TinYunnan Tin Company, Ltd.</v>
      </c>
      <c r="K503" s="299" t="str">
        <f t="shared" si="15"/>
        <v>TinYunnan Tin Company, Ltd.</v>
      </c>
    </row>
    <row r="504" spans="1:11">
      <c r="A504" s="297" t="s">
        <v>1264</v>
      </c>
      <c r="B504" s="297" t="s">
        <v>2112</v>
      </c>
      <c r="C504" s="297" t="s">
        <v>2632</v>
      </c>
      <c r="D504" s="297" t="s">
        <v>1232</v>
      </c>
      <c r="E504" s="297" t="s">
        <v>910</v>
      </c>
      <c r="F504" s="297" t="s">
        <v>14673</v>
      </c>
      <c r="G504" s="297"/>
      <c r="H504" s="297" t="s">
        <v>3171</v>
      </c>
      <c r="I504" s="297" t="s">
        <v>1830</v>
      </c>
      <c r="J504" s="299" t="str">
        <f t="shared" si="14"/>
        <v>TinYunnan wind Nonferrous Metals Co., Ltd.</v>
      </c>
      <c r="K504" s="299" t="str">
        <f t="shared" si="15"/>
        <v>TinYunnan wind Nonferrous Metals Co., Ltd.</v>
      </c>
    </row>
    <row r="505" spans="1:11">
      <c r="A505" s="297" t="s">
        <v>1264</v>
      </c>
      <c r="B505" s="297" t="s">
        <v>3294</v>
      </c>
      <c r="C505" s="297" t="s">
        <v>3033</v>
      </c>
      <c r="D505" s="297" t="s">
        <v>1232</v>
      </c>
      <c r="E505" s="297" t="s">
        <v>911</v>
      </c>
      <c r="F505" s="297" t="s">
        <v>14673</v>
      </c>
      <c r="G505" s="297"/>
      <c r="H505" s="297" t="s">
        <v>3171</v>
      </c>
      <c r="I505" s="297" t="s">
        <v>1830</v>
      </c>
      <c r="J505" s="299" t="str">
        <f t="shared" si="14"/>
        <v>TinYunnan Xi YE</v>
      </c>
      <c r="K505" s="299" t="str">
        <f t="shared" si="15"/>
        <v>TinYunnan Xi YE</v>
      </c>
    </row>
    <row r="506" spans="1:11">
      <c r="A506" s="297" t="s">
        <v>1264</v>
      </c>
      <c r="B506" s="297" t="s">
        <v>51</v>
      </c>
      <c r="C506" s="297" t="s">
        <v>3033</v>
      </c>
      <c r="D506" s="297" t="s">
        <v>1232</v>
      </c>
      <c r="E506" s="297" t="s">
        <v>911</v>
      </c>
      <c r="F506" s="297" t="s">
        <v>14673</v>
      </c>
      <c r="G506" s="297"/>
      <c r="H506" s="297" t="s">
        <v>3171</v>
      </c>
      <c r="I506" s="297" t="s">
        <v>1830</v>
      </c>
      <c r="J506" s="299" t="str">
        <f t="shared" si="14"/>
        <v>TinYuntinic Resources</v>
      </c>
      <c r="K506" s="299" t="str">
        <f t="shared" si="15"/>
        <v>TinYuntinic Resources</v>
      </c>
    </row>
    <row r="507" spans="1:11">
      <c r="A507" s="297" t="s">
        <v>1264</v>
      </c>
      <c r="B507" s="297" t="s">
        <v>3028</v>
      </c>
      <c r="C507" s="297" t="s">
        <v>2106</v>
      </c>
      <c r="D507" s="297" t="s">
        <v>1232</v>
      </c>
      <c r="E507" s="297" t="s">
        <v>2107</v>
      </c>
      <c r="F507" s="297" t="s">
        <v>14673</v>
      </c>
      <c r="G507" s="297"/>
      <c r="H507" s="297" t="s">
        <v>3171</v>
      </c>
      <c r="I507" s="297" t="s">
        <v>1830</v>
      </c>
      <c r="J507" s="299" t="str">
        <f t="shared" si="14"/>
        <v>TinYUNXIN colored electrolysis Company Limited</v>
      </c>
      <c r="K507" s="299" t="str">
        <f t="shared" si="15"/>
        <v>TinYUNXIN colored electrolysis Company Limited</v>
      </c>
    </row>
    <row r="508" spans="1:11">
      <c r="A508" s="297" t="s">
        <v>1264</v>
      </c>
      <c r="B508" s="297" t="s">
        <v>2168</v>
      </c>
      <c r="C508" s="297"/>
      <c r="D508" s="297"/>
      <c r="E508" s="297"/>
      <c r="F508" s="297"/>
      <c r="H508" s="297"/>
      <c r="J508" s="299" t="str">
        <f t="shared" si="14"/>
        <v>TinSmelter not listed</v>
      </c>
      <c r="K508" s="299" t="str">
        <f t="shared" si="15"/>
        <v>TinSmelter not listed</v>
      </c>
    </row>
    <row r="509" spans="1:11">
      <c r="A509" s="297" t="s">
        <v>1264</v>
      </c>
      <c r="B509" s="297" t="s">
        <v>1469</v>
      </c>
      <c r="C509" s="297" t="s">
        <v>565</v>
      </c>
      <c r="D509" s="297" t="s">
        <v>565</v>
      </c>
      <c r="E509" s="297"/>
      <c r="F509" s="297"/>
      <c r="H509" s="297"/>
      <c r="J509" s="299" t="str">
        <f t="shared" si="14"/>
        <v>TinSmelter not yet identified</v>
      </c>
      <c r="K509" s="299" t="str">
        <f t="shared" si="15"/>
        <v>TinSmelter not yet identified</v>
      </c>
    </row>
    <row r="510" spans="1:11">
      <c r="A510" s="297" t="s">
        <v>1266</v>
      </c>
      <c r="B510" s="297" t="s">
        <v>2129</v>
      </c>
      <c r="C510" s="297" t="s">
        <v>2129</v>
      </c>
      <c r="D510" s="297" t="s">
        <v>1241</v>
      </c>
      <c r="E510" s="297" t="s">
        <v>912</v>
      </c>
      <c r="F510" s="297" t="s">
        <v>14673</v>
      </c>
      <c r="G510" s="297"/>
      <c r="H510" s="297" t="s">
        <v>2592</v>
      </c>
      <c r="I510" s="297" t="s">
        <v>2593</v>
      </c>
      <c r="J510" s="299" t="str">
        <f t="shared" si="14"/>
        <v>TungstenA.L.M.T. TUNGSTEN Corp.</v>
      </c>
      <c r="K510" s="299" t="str">
        <f t="shared" si="15"/>
        <v>TungstenA.L.M.T. TUNGSTEN Corp.</v>
      </c>
    </row>
    <row r="511" spans="1:11">
      <c r="A511" s="297" t="s">
        <v>1266</v>
      </c>
      <c r="B511" s="297" t="s">
        <v>2773</v>
      </c>
      <c r="C511" s="297" t="s">
        <v>2773</v>
      </c>
      <c r="D511" s="297" t="s">
        <v>1228</v>
      </c>
      <c r="E511" s="297" t="s">
        <v>2774</v>
      </c>
      <c r="F511" s="297" t="s">
        <v>14673</v>
      </c>
      <c r="G511" s="297"/>
      <c r="H511" s="297" t="s">
        <v>2775</v>
      </c>
      <c r="I511" s="297" t="s">
        <v>1954</v>
      </c>
      <c r="J511" s="299" t="str">
        <f t="shared" si="14"/>
        <v>TungstenACL Metais Eireli</v>
      </c>
      <c r="K511" s="299" t="str">
        <f t="shared" si="15"/>
        <v>TungstenACL Metais Eireli</v>
      </c>
    </row>
    <row r="512" spans="1:11">
      <c r="A512" s="297" t="s">
        <v>1266</v>
      </c>
      <c r="B512" s="297" t="s">
        <v>2130</v>
      </c>
      <c r="C512" s="297" t="s">
        <v>2129</v>
      </c>
      <c r="D512" s="297" t="s">
        <v>1241</v>
      </c>
      <c r="E512" s="297" t="s">
        <v>912</v>
      </c>
      <c r="F512" s="297" t="s">
        <v>14673</v>
      </c>
      <c r="G512" s="297"/>
      <c r="H512" s="297" t="s">
        <v>2592</v>
      </c>
      <c r="I512" s="297" t="s">
        <v>2593</v>
      </c>
      <c r="J512" s="299" t="str">
        <f t="shared" si="14"/>
        <v>TungstenAllied Material Corporation</v>
      </c>
      <c r="K512" s="299" t="str">
        <f t="shared" si="15"/>
        <v>TungstenAllied Material Corporation</v>
      </c>
    </row>
    <row r="513" spans="1:11">
      <c r="A513" s="297" t="s">
        <v>1266</v>
      </c>
      <c r="B513" s="297" t="s">
        <v>2131</v>
      </c>
      <c r="C513" s="297" t="s">
        <v>2129</v>
      </c>
      <c r="D513" s="297" t="s">
        <v>1241</v>
      </c>
      <c r="E513" s="297" t="s">
        <v>912</v>
      </c>
      <c r="F513" s="297" t="s">
        <v>14673</v>
      </c>
      <c r="G513" s="297"/>
      <c r="H513" s="297" t="s">
        <v>2592</v>
      </c>
      <c r="I513" s="297" t="s">
        <v>2593</v>
      </c>
      <c r="J513" s="299" t="str">
        <f t="shared" si="14"/>
        <v>TungstenALMT Corp</v>
      </c>
      <c r="K513" s="299" t="str">
        <f t="shared" si="15"/>
        <v>TungstenALMT Corp</v>
      </c>
    </row>
    <row r="514" spans="1:11">
      <c r="A514" s="297" t="s">
        <v>1266</v>
      </c>
      <c r="B514" s="297" t="s">
        <v>2732</v>
      </c>
      <c r="C514" s="297" t="s">
        <v>2129</v>
      </c>
      <c r="D514" s="297" t="s">
        <v>1241</v>
      </c>
      <c r="E514" s="297" t="s">
        <v>912</v>
      </c>
      <c r="F514" s="297" t="s">
        <v>14673</v>
      </c>
      <c r="G514" s="297"/>
      <c r="H514" s="297" t="s">
        <v>2592</v>
      </c>
      <c r="I514" s="297" t="s">
        <v>2593</v>
      </c>
      <c r="J514" s="299" t="str">
        <f t="shared" si="14"/>
        <v>TungstenALMT Sumitomo Group</v>
      </c>
      <c r="K514" s="299" t="str">
        <f t="shared" si="15"/>
        <v>TungstenALMT Sumitomo Group</v>
      </c>
    </row>
    <row r="515" spans="1:11">
      <c r="A515" s="297" t="s">
        <v>1266</v>
      </c>
      <c r="B515" s="297" t="s">
        <v>1567</v>
      </c>
      <c r="C515" s="297" t="s">
        <v>1567</v>
      </c>
      <c r="D515" s="297" t="s">
        <v>1020</v>
      </c>
      <c r="E515" s="297" t="s">
        <v>1568</v>
      </c>
      <c r="F515" s="297" t="s">
        <v>14673</v>
      </c>
      <c r="G515" s="297"/>
      <c r="H515" s="297" t="s">
        <v>2153</v>
      </c>
      <c r="I515" s="297" t="s">
        <v>2154</v>
      </c>
      <c r="J515" s="299" t="str">
        <f t="shared" si="14"/>
        <v>TungstenAsia Tungsten Products Vietnam Ltd.</v>
      </c>
      <c r="K515" s="299" t="str">
        <f t="shared" si="15"/>
        <v>TungstenAsia Tungsten Products Vietnam Ltd.</v>
      </c>
    </row>
    <row r="516" spans="1:11">
      <c r="A516" s="297" t="s">
        <v>1266</v>
      </c>
      <c r="B516" s="297" t="s">
        <v>2733</v>
      </c>
      <c r="C516" s="297" t="s">
        <v>163</v>
      </c>
      <c r="D516" s="297" t="s">
        <v>3154</v>
      </c>
      <c r="E516" s="297" t="s">
        <v>913</v>
      </c>
      <c r="F516" s="297" t="s">
        <v>14673</v>
      </c>
      <c r="G516" s="297"/>
      <c r="H516" s="297" t="s">
        <v>2132</v>
      </c>
      <c r="I516" s="297" t="s">
        <v>2133</v>
      </c>
      <c r="J516" s="299" t="str">
        <f t="shared" si="14"/>
        <v>TungstenATI Metalworking Products</v>
      </c>
      <c r="K516" s="299" t="str">
        <f t="shared" si="15"/>
        <v>TungstenATI Metalworking Products</v>
      </c>
    </row>
    <row r="517" spans="1:11">
      <c r="A517" s="297" t="s">
        <v>1266</v>
      </c>
      <c r="B517" s="297" t="s">
        <v>1303</v>
      </c>
      <c r="C517" s="297" t="s">
        <v>163</v>
      </c>
      <c r="D517" s="297" t="s">
        <v>3154</v>
      </c>
      <c r="E517" s="297" t="s">
        <v>913</v>
      </c>
      <c r="F517" s="297" t="s">
        <v>14673</v>
      </c>
      <c r="G517" s="297"/>
      <c r="H517" s="297" t="s">
        <v>2132</v>
      </c>
      <c r="I517" s="297" t="s">
        <v>2133</v>
      </c>
      <c r="J517" s="299" t="str">
        <f t="shared" si="14"/>
        <v>TungstenATI Tungsten Materials</v>
      </c>
      <c r="K517" s="299" t="str">
        <f t="shared" si="15"/>
        <v>TungstenATI Tungsten Materials</v>
      </c>
    </row>
    <row r="518" spans="1:11">
      <c r="A518" s="297" t="s">
        <v>1266</v>
      </c>
      <c r="B518" s="297" t="s">
        <v>2738</v>
      </c>
      <c r="C518" s="297" t="s">
        <v>1529</v>
      </c>
      <c r="D518" s="297" t="s">
        <v>1232</v>
      </c>
      <c r="E518" s="297" t="s">
        <v>914</v>
      </c>
      <c r="F518" s="297" t="s">
        <v>14673</v>
      </c>
      <c r="G518" s="297"/>
      <c r="H518" s="297" t="s">
        <v>2134</v>
      </c>
      <c r="I518" s="297" t="s">
        <v>1975</v>
      </c>
      <c r="J518" s="299" t="str">
        <f t="shared" ref="J518:J574" si="16">A518&amp;B518</f>
        <v>TungstenChaozhou Xianglu Tungsten Industry Co., Ltd.</v>
      </c>
      <c r="K518" s="299" t="str">
        <f t="shared" ref="K518:K574" si="17">A518&amp;B518</f>
        <v>TungstenChaozhou Xianglu Tungsten Industry Co., Ltd.</v>
      </c>
    </row>
    <row r="519" spans="1:11">
      <c r="A519" s="297" t="s">
        <v>1266</v>
      </c>
      <c r="B519" s="297" t="s">
        <v>1569</v>
      </c>
      <c r="C519" s="297" t="s">
        <v>1569</v>
      </c>
      <c r="D519" s="297" t="s">
        <v>1232</v>
      </c>
      <c r="E519" s="297" t="s">
        <v>1570</v>
      </c>
      <c r="F519" s="297" t="s">
        <v>14673</v>
      </c>
      <c r="G519" s="297"/>
      <c r="H519" s="297" t="s">
        <v>2075</v>
      </c>
      <c r="I519" s="297" t="s">
        <v>1851</v>
      </c>
      <c r="J519" s="299" t="str">
        <f t="shared" si="16"/>
        <v>TungstenChenzhou Diamond Tungsten Products Co., Ltd.</v>
      </c>
      <c r="K519" s="299" t="str">
        <f t="shared" si="17"/>
        <v>TungstenChenzhou Diamond Tungsten Products Co., Ltd.</v>
      </c>
    </row>
    <row r="520" spans="1:11">
      <c r="A520" s="297" t="s">
        <v>1266</v>
      </c>
      <c r="B520" s="297" t="s">
        <v>2138</v>
      </c>
      <c r="C520" s="297" t="s">
        <v>164</v>
      </c>
      <c r="D520" s="297" t="s">
        <v>1232</v>
      </c>
      <c r="E520" s="297" t="s">
        <v>921</v>
      </c>
      <c r="F520" s="297" t="s">
        <v>14673</v>
      </c>
      <c r="G520" s="297"/>
      <c r="H520" s="297" t="s">
        <v>2074</v>
      </c>
      <c r="I520" s="297" t="s">
        <v>1866</v>
      </c>
      <c r="J520" s="299" t="str">
        <f t="shared" si="16"/>
        <v>TungstenChina National Non Ferrous</v>
      </c>
      <c r="K520" s="299" t="str">
        <f t="shared" si="17"/>
        <v>TungstenChina National Non Ferrous</v>
      </c>
    </row>
    <row r="521" spans="1:11">
      <c r="A521" s="297" t="s">
        <v>1266</v>
      </c>
      <c r="B521" s="297" t="s">
        <v>1528</v>
      </c>
      <c r="C521" s="297" t="s">
        <v>1528</v>
      </c>
      <c r="D521" s="297" t="s">
        <v>1232</v>
      </c>
      <c r="E521" s="297" t="s">
        <v>915</v>
      </c>
      <c r="F521" s="297" t="s">
        <v>14673</v>
      </c>
      <c r="G521" s="297"/>
      <c r="H521" s="297" t="s">
        <v>2074</v>
      </c>
      <c r="I521" s="297" t="s">
        <v>1866</v>
      </c>
      <c r="J521" s="299" t="str">
        <f t="shared" si="16"/>
        <v>TungstenChongyi Zhangyuan Tungsten Co., Ltd.</v>
      </c>
      <c r="K521" s="299" t="str">
        <f t="shared" si="17"/>
        <v>TungstenChongyi Zhangyuan Tungsten Co., Ltd.</v>
      </c>
    </row>
    <row r="522" spans="1:11">
      <c r="A522" s="297" t="s">
        <v>1266</v>
      </c>
      <c r="B522" s="297" t="s">
        <v>939</v>
      </c>
      <c r="C522" s="297" t="s">
        <v>939</v>
      </c>
      <c r="D522" s="297" t="s">
        <v>1232</v>
      </c>
      <c r="E522" s="297" t="s">
        <v>916</v>
      </c>
      <c r="F522" s="297" t="s">
        <v>14673</v>
      </c>
      <c r="G522" s="297"/>
      <c r="H522" s="297" t="s">
        <v>2136</v>
      </c>
      <c r="I522" s="297" t="s">
        <v>1972</v>
      </c>
      <c r="J522" s="299" t="str">
        <f t="shared" si="16"/>
        <v>TungstenFujian Jinxin Tungsten Co., Ltd.</v>
      </c>
      <c r="K522" s="299" t="str">
        <f t="shared" si="17"/>
        <v>TungstenFujian Jinxin Tungsten Co., Ltd.</v>
      </c>
    </row>
    <row r="523" spans="1:11">
      <c r="A523" s="297" t="s">
        <v>1266</v>
      </c>
      <c r="B523" s="297" t="s">
        <v>14323</v>
      </c>
      <c r="C523" s="297" t="s">
        <v>14323</v>
      </c>
      <c r="D523" s="297" t="s">
        <v>1232</v>
      </c>
      <c r="E523" s="297" t="s">
        <v>3295</v>
      </c>
      <c r="F523" s="297" t="s">
        <v>14673</v>
      </c>
      <c r="G523" s="297"/>
      <c r="H523" s="297" t="s">
        <v>2074</v>
      </c>
      <c r="I523" s="297" t="s">
        <v>1866</v>
      </c>
      <c r="J523" s="299" t="str">
        <f t="shared" si="16"/>
        <v>TungstenGanzhou Haichuang Tungsten Co., Ltd.</v>
      </c>
      <c r="K523" s="299" t="str">
        <f t="shared" si="17"/>
        <v>TungstenGanzhou Haichuang Tungsten Co., Ltd.</v>
      </c>
    </row>
    <row r="524" spans="1:11">
      <c r="A524" s="297" t="s">
        <v>1266</v>
      </c>
      <c r="B524" s="297" t="s">
        <v>164</v>
      </c>
      <c r="C524" s="297" t="s">
        <v>164</v>
      </c>
      <c r="D524" s="297" t="s">
        <v>1232</v>
      </c>
      <c r="E524" s="297" t="s">
        <v>921</v>
      </c>
      <c r="F524" s="297" t="s">
        <v>14673</v>
      </c>
      <c r="G524" s="297"/>
      <c r="H524" s="297" t="s">
        <v>2074</v>
      </c>
      <c r="I524" s="297" t="s">
        <v>1866</v>
      </c>
      <c r="J524" s="299" t="str">
        <f t="shared" si="16"/>
        <v>TungstenGanzhou Huaxing Tungsten Products Co., Ltd.</v>
      </c>
      <c r="K524" s="299" t="str">
        <f t="shared" si="17"/>
        <v>TungstenGanzhou Huaxing Tungsten Products Co., Ltd.</v>
      </c>
    </row>
    <row r="525" spans="1:11">
      <c r="A525" s="297" t="s">
        <v>1266</v>
      </c>
      <c r="B525" s="297" t="s">
        <v>166</v>
      </c>
      <c r="C525" s="297" t="s">
        <v>166</v>
      </c>
      <c r="D525" s="297" t="s">
        <v>1232</v>
      </c>
      <c r="E525" s="297" t="s">
        <v>155</v>
      </c>
      <c r="F525" s="297" t="s">
        <v>14673</v>
      </c>
      <c r="G525" s="297"/>
      <c r="H525" s="297" t="s">
        <v>2074</v>
      </c>
      <c r="I525" s="297" t="s">
        <v>1866</v>
      </c>
      <c r="J525" s="299" t="str">
        <f t="shared" si="16"/>
        <v>TungstenGanzhou Jiangwu Ferrotungsten Co., Ltd.</v>
      </c>
      <c r="K525" s="299" t="str">
        <f t="shared" si="17"/>
        <v>TungstenGanzhou Jiangwu Ferrotungsten Co., Ltd.</v>
      </c>
    </row>
    <row r="526" spans="1:11">
      <c r="A526" s="297" t="s">
        <v>1266</v>
      </c>
      <c r="B526" s="297" t="s">
        <v>460</v>
      </c>
      <c r="C526" s="297" t="s">
        <v>460</v>
      </c>
      <c r="D526" s="297" t="s">
        <v>1232</v>
      </c>
      <c r="E526" s="297" t="s">
        <v>461</v>
      </c>
      <c r="F526" s="297" t="s">
        <v>14673</v>
      </c>
      <c r="G526" s="297"/>
      <c r="H526" s="297" t="s">
        <v>2074</v>
      </c>
      <c r="I526" s="297" t="s">
        <v>1866</v>
      </c>
      <c r="J526" s="299" t="str">
        <f t="shared" si="16"/>
        <v>TungstenGanzhou Seadragon W &amp; Mo Co., Ltd.</v>
      </c>
      <c r="K526" s="299" t="str">
        <f t="shared" si="17"/>
        <v>TungstenGanzhou Seadragon W &amp; Mo Co., Ltd.</v>
      </c>
    </row>
    <row r="527" spans="1:11">
      <c r="A527" s="297" t="s">
        <v>1266</v>
      </c>
      <c r="B527" s="297" t="s">
        <v>1571</v>
      </c>
      <c r="C527" s="297" t="s">
        <v>1571</v>
      </c>
      <c r="D527" s="297" t="s">
        <v>1232</v>
      </c>
      <c r="E527" s="297" t="s">
        <v>1572</v>
      </c>
      <c r="F527" s="297" t="s">
        <v>14673</v>
      </c>
      <c r="G527" s="297"/>
      <c r="H527" s="297" t="s">
        <v>2074</v>
      </c>
      <c r="I527" s="297" t="s">
        <v>1866</v>
      </c>
      <c r="J527" s="299" t="str">
        <f t="shared" si="16"/>
        <v>TungstenGanzhou Yatai Tungsten Co., Ltd.</v>
      </c>
      <c r="K527" s="299" t="str">
        <f t="shared" si="17"/>
        <v>TungstenGanzhou Yatai Tungsten Co., Ltd.</v>
      </c>
    </row>
    <row r="528" spans="1:11">
      <c r="A528" s="297" t="s">
        <v>1266</v>
      </c>
      <c r="B528" s="297" t="s">
        <v>1</v>
      </c>
      <c r="C528" s="297" t="s">
        <v>1</v>
      </c>
      <c r="D528" s="297" t="s">
        <v>3154</v>
      </c>
      <c r="E528" s="297" t="s">
        <v>917</v>
      </c>
      <c r="F528" s="297" t="s">
        <v>14673</v>
      </c>
      <c r="G528" s="297"/>
      <c r="H528" s="297" t="s">
        <v>2137</v>
      </c>
      <c r="I528" s="297" t="s">
        <v>2030</v>
      </c>
      <c r="J528" s="299" t="str">
        <f t="shared" si="16"/>
        <v>TungstenGlobal Tungsten &amp; Powders Corp.</v>
      </c>
      <c r="K528" s="299" t="str">
        <f t="shared" si="17"/>
        <v>TungstenGlobal Tungsten &amp; Powders Corp.</v>
      </c>
    </row>
    <row r="529" spans="1:11">
      <c r="A529" s="297" t="s">
        <v>1266</v>
      </c>
      <c r="B529" s="297" t="s">
        <v>1153</v>
      </c>
      <c r="C529" s="297" t="s">
        <v>1</v>
      </c>
      <c r="D529" s="297" t="s">
        <v>3154</v>
      </c>
      <c r="E529" s="297" t="s">
        <v>917</v>
      </c>
      <c r="F529" s="297" t="s">
        <v>14673</v>
      </c>
      <c r="G529" s="297"/>
      <c r="H529" s="297" t="s">
        <v>2137</v>
      </c>
      <c r="I529" s="297" t="s">
        <v>2030</v>
      </c>
      <c r="J529" s="299" t="str">
        <f t="shared" si="16"/>
        <v>TungstenGTP</v>
      </c>
      <c r="K529" s="299" t="str">
        <f t="shared" si="17"/>
        <v>TungstenGTP</v>
      </c>
    </row>
    <row r="530" spans="1:11">
      <c r="A530" s="297" t="s">
        <v>1266</v>
      </c>
      <c r="B530" s="297" t="s">
        <v>1529</v>
      </c>
      <c r="C530" s="297" t="s">
        <v>1529</v>
      </c>
      <c r="D530" s="297" t="s">
        <v>1232</v>
      </c>
      <c r="E530" s="297" t="s">
        <v>914</v>
      </c>
      <c r="F530" s="297" t="s">
        <v>14673</v>
      </c>
      <c r="G530" s="297"/>
      <c r="H530" s="297" t="s">
        <v>2134</v>
      </c>
      <c r="I530" s="297" t="s">
        <v>1975</v>
      </c>
      <c r="J530" s="299" t="str">
        <f t="shared" si="16"/>
        <v>TungstenGuangdong Xianglu Tungsten Co., Ltd.</v>
      </c>
      <c r="K530" s="299" t="str">
        <f t="shared" si="17"/>
        <v>TungstenGuangdong Xianglu Tungsten Co., Ltd.</v>
      </c>
    </row>
    <row r="531" spans="1:11">
      <c r="A531" s="297" t="s">
        <v>1266</v>
      </c>
      <c r="B531" s="297" t="s">
        <v>3020</v>
      </c>
      <c r="C531" s="297" t="s">
        <v>3020</v>
      </c>
      <c r="D531" s="297" t="s">
        <v>1234</v>
      </c>
      <c r="E531" s="297" t="s">
        <v>1597</v>
      </c>
      <c r="F531" s="297" t="s">
        <v>14673</v>
      </c>
      <c r="G531" s="297"/>
      <c r="H531" s="297" t="s">
        <v>2043</v>
      </c>
      <c r="I531" s="297" t="s">
        <v>1805</v>
      </c>
      <c r="J531" s="299" t="str">
        <f t="shared" si="16"/>
        <v>TungstenH.C. Starck Smelting GmbH &amp; Co. KG</v>
      </c>
      <c r="K531" s="299" t="str">
        <f t="shared" si="17"/>
        <v>TungstenH.C. Starck Smelting GmbH &amp; Co. KG</v>
      </c>
    </row>
    <row r="532" spans="1:11">
      <c r="A532" s="297" t="s">
        <v>1266</v>
      </c>
      <c r="B532" s="297" t="s">
        <v>3296</v>
      </c>
      <c r="C532" s="297" t="s">
        <v>3296</v>
      </c>
      <c r="D532" s="297" t="s">
        <v>1234</v>
      </c>
      <c r="E532" s="297" t="s">
        <v>1596</v>
      </c>
      <c r="F532" s="297" t="s">
        <v>14673</v>
      </c>
      <c r="G532" s="297"/>
      <c r="H532" s="297" t="s">
        <v>2042</v>
      </c>
      <c r="I532" s="297" t="s">
        <v>5095</v>
      </c>
      <c r="J532" s="299" t="str">
        <f t="shared" si="16"/>
        <v>TungstenH.C. Starck Tungsten GmbH</v>
      </c>
      <c r="K532" s="299" t="str">
        <f t="shared" si="17"/>
        <v>TungstenH.C. Starck Tungsten GmbH</v>
      </c>
    </row>
    <row r="533" spans="1:11">
      <c r="A533" s="297" t="s">
        <v>1266</v>
      </c>
      <c r="B533" s="297" t="s">
        <v>14324</v>
      </c>
      <c r="C533" s="297" t="s">
        <v>166</v>
      </c>
      <c r="D533" s="297" t="s">
        <v>1232</v>
      </c>
      <c r="E533" s="297" t="s">
        <v>155</v>
      </c>
      <c r="F533" s="297" t="s">
        <v>14673</v>
      </c>
      <c r="G533" s="297"/>
      <c r="H533" s="297" t="s">
        <v>2074</v>
      </c>
      <c r="I533" s="297" t="s">
        <v>1866</v>
      </c>
      <c r="J533" s="299" t="str">
        <f t="shared" si="16"/>
        <v>TungstenHan River Pelican State Alloy Co., Ltd.</v>
      </c>
      <c r="K533" s="299" t="str">
        <f t="shared" si="17"/>
        <v>TungstenHan River Pelican State Alloy Co., Ltd.</v>
      </c>
    </row>
    <row r="534" spans="1:11">
      <c r="A534" s="297" t="s">
        <v>1266</v>
      </c>
      <c r="B534" s="297" t="s">
        <v>3034</v>
      </c>
      <c r="C534" s="297" t="s">
        <v>1530</v>
      </c>
      <c r="D534" s="297" t="s">
        <v>1232</v>
      </c>
      <c r="E534" s="297" t="s">
        <v>919</v>
      </c>
      <c r="F534" s="297" t="s">
        <v>14673</v>
      </c>
      <c r="G534" s="297"/>
      <c r="H534" s="297" t="s">
        <v>2033</v>
      </c>
      <c r="I534" s="297" t="s">
        <v>1851</v>
      </c>
      <c r="J534" s="299" t="str">
        <f t="shared" si="16"/>
        <v>TungstenHuman Chun-Chang non-ferrous Smelting &amp; Concentrating Co., Ltd.</v>
      </c>
      <c r="K534" s="299" t="str">
        <f t="shared" si="17"/>
        <v>TungstenHuman Chun-Chang non-ferrous Smelting &amp; Concentrating Co., Ltd.</v>
      </c>
    </row>
    <row r="535" spans="1:11">
      <c r="A535" s="297" t="s">
        <v>1266</v>
      </c>
      <c r="B535" s="297" t="s">
        <v>2704</v>
      </c>
      <c r="C535" s="297" t="s">
        <v>2704</v>
      </c>
      <c r="D535" s="297" t="s">
        <v>1232</v>
      </c>
      <c r="E535" s="297" t="s">
        <v>918</v>
      </c>
      <c r="F535" s="297" t="s">
        <v>14673</v>
      </c>
      <c r="G535" s="297"/>
      <c r="H535" s="297" t="s">
        <v>2594</v>
      </c>
      <c r="I535" s="297" t="s">
        <v>1851</v>
      </c>
      <c r="J535" s="299" t="str">
        <f t="shared" si="16"/>
        <v>TungstenHunan Chenzhou Mining Co., Ltd.</v>
      </c>
      <c r="K535" s="299" t="str">
        <f t="shared" si="17"/>
        <v>TungstenHunan Chenzhou Mining Co., Ltd.</v>
      </c>
    </row>
    <row r="536" spans="1:11">
      <c r="A536" s="297" t="s">
        <v>1266</v>
      </c>
      <c r="B536" s="297" t="s">
        <v>1526</v>
      </c>
      <c r="C536" s="297" t="s">
        <v>2704</v>
      </c>
      <c r="D536" s="297" t="s">
        <v>1232</v>
      </c>
      <c r="E536" s="297" t="s">
        <v>918</v>
      </c>
      <c r="F536" s="297" t="s">
        <v>14673</v>
      </c>
      <c r="G536" s="297"/>
      <c r="H536" s="297" t="s">
        <v>2594</v>
      </c>
      <c r="I536" s="297" t="s">
        <v>1851</v>
      </c>
      <c r="J536" s="299" t="str">
        <f t="shared" si="16"/>
        <v>TungstenHunan Chenzhou Mining Group Co., Ltd.</v>
      </c>
      <c r="K536" s="299" t="str">
        <f t="shared" si="17"/>
        <v>TungstenHunan Chenzhou Mining Group Co., Ltd.</v>
      </c>
    </row>
    <row r="537" spans="1:11">
      <c r="A537" s="297" t="s">
        <v>1266</v>
      </c>
      <c r="B537" s="297" t="s">
        <v>2156</v>
      </c>
      <c r="C537" s="297" t="s">
        <v>2156</v>
      </c>
      <c r="D537" s="297" t="s">
        <v>1232</v>
      </c>
      <c r="E537" s="297" t="s">
        <v>2157</v>
      </c>
      <c r="F537" s="297" t="s">
        <v>14673</v>
      </c>
      <c r="G537" s="297"/>
      <c r="H537" s="297" t="s">
        <v>2033</v>
      </c>
      <c r="I537" s="297" t="s">
        <v>1851</v>
      </c>
      <c r="J537" s="299" t="str">
        <f t="shared" si="16"/>
        <v>TungstenHunan Chuangda Vanadium Tungsten Co., Ltd. Wuji</v>
      </c>
      <c r="K537" s="299" t="str">
        <f t="shared" si="17"/>
        <v>TungstenHunan Chuangda Vanadium Tungsten Co., Ltd. Wuji</v>
      </c>
    </row>
    <row r="538" spans="1:11">
      <c r="A538" s="297" t="s">
        <v>1266</v>
      </c>
      <c r="B538" s="297" t="s">
        <v>1530</v>
      </c>
      <c r="C538" s="297" t="s">
        <v>1530</v>
      </c>
      <c r="D538" s="297" t="s">
        <v>1232</v>
      </c>
      <c r="E538" s="297" t="s">
        <v>919</v>
      </c>
      <c r="F538" s="297" t="s">
        <v>14673</v>
      </c>
      <c r="G538" s="297"/>
      <c r="H538" s="297" t="s">
        <v>2033</v>
      </c>
      <c r="I538" s="297" t="s">
        <v>1851</v>
      </c>
      <c r="J538" s="299" t="str">
        <f t="shared" si="16"/>
        <v>TungstenHunan Chunchang Nonferrous Metals Co., Ltd.</v>
      </c>
      <c r="K538" s="299" t="str">
        <f t="shared" si="17"/>
        <v>TungstenHunan Chunchang Nonferrous Metals Co., Ltd.</v>
      </c>
    </row>
    <row r="539" spans="1:11">
      <c r="A539" s="297" t="s">
        <v>1266</v>
      </c>
      <c r="B539" s="297" t="s">
        <v>3297</v>
      </c>
      <c r="C539" s="297" t="s">
        <v>3297</v>
      </c>
      <c r="D539" s="297" t="s">
        <v>1232</v>
      </c>
      <c r="E539" s="297" t="s">
        <v>3298</v>
      </c>
      <c r="F539" s="297" t="s">
        <v>14673</v>
      </c>
      <c r="G539" s="297"/>
      <c r="H539" s="297" t="s">
        <v>3302</v>
      </c>
      <c r="I539" s="297" t="s">
        <v>1851</v>
      </c>
      <c r="J539" s="299" t="str">
        <f t="shared" si="16"/>
        <v>TungstenHunan Litian Tungsten Industry Co., Ltd.</v>
      </c>
      <c r="K539" s="299" t="str">
        <f t="shared" si="17"/>
        <v>TungstenHunan Litian Tungsten Industry Co., Ltd.</v>
      </c>
    </row>
    <row r="540" spans="1:11">
      <c r="A540" s="297" t="s">
        <v>1266</v>
      </c>
      <c r="B540" s="297" t="s">
        <v>2161</v>
      </c>
      <c r="C540" s="297" t="s">
        <v>2161</v>
      </c>
      <c r="D540" s="297" t="s">
        <v>1011</v>
      </c>
      <c r="E540" s="297" t="s">
        <v>2162</v>
      </c>
      <c r="F540" s="297" t="s">
        <v>14673</v>
      </c>
      <c r="G540" s="297"/>
      <c r="H540" s="297" t="s">
        <v>2163</v>
      </c>
      <c r="I540" s="297" t="s">
        <v>11175</v>
      </c>
      <c r="J540" s="299" t="str">
        <f t="shared" si="16"/>
        <v>TungstenHydrometallurg, JSC</v>
      </c>
      <c r="K540" s="299" t="str">
        <f t="shared" si="17"/>
        <v>TungstenHydrometallurg, JSC</v>
      </c>
    </row>
    <row r="541" spans="1:11">
      <c r="A541" s="297" t="s">
        <v>1266</v>
      </c>
      <c r="B541" s="297" t="s">
        <v>1531</v>
      </c>
      <c r="C541" s="297" t="s">
        <v>1531</v>
      </c>
      <c r="D541" s="297" t="s">
        <v>1241</v>
      </c>
      <c r="E541" s="297" t="s">
        <v>920</v>
      </c>
      <c r="F541" s="297" t="s">
        <v>14673</v>
      </c>
      <c r="G541" s="297"/>
      <c r="H541" s="297" t="s">
        <v>2595</v>
      </c>
      <c r="I541" s="297" t="s">
        <v>1839</v>
      </c>
      <c r="J541" s="299" t="str">
        <f t="shared" si="16"/>
        <v>TungstenJapan New Metals Co., Ltd.</v>
      </c>
      <c r="K541" s="299" t="str">
        <f t="shared" si="17"/>
        <v>TungstenJapan New Metals Co., Ltd.</v>
      </c>
    </row>
    <row r="542" spans="1:11">
      <c r="A542" s="297" t="s">
        <v>1266</v>
      </c>
      <c r="B542" s="297" t="s">
        <v>1598</v>
      </c>
      <c r="C542" s="297" t="s">
        <v>1598</v>
      </c>
      <c r="D542" s="297" t="s">
        <v>1232</v>
      </c>
      <c r="E542" s="297" t="s">
        <v>1599</v>
      </c>
      <c r="F542" s="297" t="s">
        <v>14673</v>
      </c>
      <c r="G542" s="297"/>
      <c r="H542" s="297" t="s">
        <v>2074</v>
      </c>
      <c r="I542" s="297" t="s">
        <v>1866</v>
      </c>
      <c r="J542" s="299" t="str">
        <f t="shared" si="16"/>
        <v>TungstenJiangwu H.C. Starck Tungsten Products Co., Ltd.</v>
      </c>
      <c r="K542" s="299" t="str">
        <f t="shared" si="17"/>
        <v>TungstenJiangwu H.C. Starck Tungsten Products Co., Ltd.</v>
      </c>
    </row>
    <row r="543" spans="1:11">
      <c r="A543" s="297" t="s">
        <v>1266</v>
      </c>
      <c r="B543" s="297" t="s">
        <v>2776</v>
      </c>
      <c r="C543" s="297" t="s">
        <v>2776</v>
      </c>
      <c r="D543" s="297" t="s">
        <v>1232</v>
      </c>
      <c r="E543" s="297" t="s">
        <v>2777</v>
      </c>
      <c r="F543" s="297" t="s">
        <v>14673</v>
      </c>
      <c r="G543" s="297"/>
      <c r="H543" s="297" t="s">
        <v>3035</v>
      </c>
      <c r="I543" s="297" t="s">
        <v>1866</v>
      </c>
      <c r="J543" s="299" t="str">
        <f t="shared" si="16"/>
        <v>TungstenJiangxi Dayu Longxintai Tungsten Co., Ltd.</v>
      </c>
      <c r="K543" s="299" t="str">
        <f t="shared" si="17"/>
        <v>TungstenJiangxi Dayu Longxintai Tungsten Co., Ltd.</v>
      </c>
    </row>
    <row r="544" spans="1:11">
      <c r="A544" s="297" t="s">
        <v>1266</v>
      </c>
      <c r="B544" s="297" t="s">
        <v>172</v>
      </c>
      <c r="C544" s="297" t="s">
        <v>172</v>
      </c>
      <c r="D544" s="297" t="s">
        <v>1232</v>
      </c>
      <c r="E544" s="297" t="s">
        <v>153</v>
      </c>
      <c r="F544" s="297" t="s">
        <v>14673</v>
      </c>
      <c r="G544" s="297"/>
      <c r="H544" s="297" t="s">
        <v>2152</v>
      </c>
      <c r="I544" s="297" t="s">
        <v>1866</v>
      </c>
      <c r="J544" s="299" t="str">
        <f t="shared" si="16"/>
        <v>TungstenJiangxi Gan Bei Tungsten Co., Ltd.</v>
      </c>
      <c r="K544" s="299" t="str">
        <f t="shared" si="17"/>
        <v>TungstenJiangxi Gan Bei Tungsten Co., Ltd.</v>
      </c>
    </row>
    <row r="545" spans="1:11">
      <c r="A545" s="297" t="s">
        <v>1266</v>
      </c>
      <c r="B545" s="297" t="s">
        <v>940</v>
      </c>
      <c r="C545" s="297" t="s">
        <v>940</v>
      </c>
      <c r="D545" s="297" t="s">
        <v>1232</v>
      </c>
      <c r="E545" s="297" t="s">
        <v>928</v>
      </c>
      <c r="F545" s="297" t="s">
        <v>14673</v>
      </c>
      <c r="G545" s="297"/>
      <c r="H545" s="297" t="s">
        <v>2148</v>
      </c>
      <c r="I545" s="297" t="s">
        <v>1866</v>
      </c>
      <c r="J545" s="299" t="str">
        <f t="shared" si="16"/>
        <v>TungstenJiangxi Minmetals Gao'an Non-ferrous Metals Co., Ltd.</v>
      </c>
      <c r="K545" s="299" t="str">
        <f t="shared" si="17"/>
        <v>TungstenJiangxi Minmetals Gao'an Non-ferrous Metals Co., Ltd.</v>
      </c>
    </row>
    <row r="546" spans="1:11">
      <c r="A546" s="297" t="s">
        <v>1266</v>
      </c>
      <c r="B546" s="297" t="s">
        <v>169</v>
      </c>
      <c r="C546" s="297" t="s">
        <v>169</v>
      </c>
      <c r="D546" s="297" t="s">
        <v>1232</v>
      </c>
      <c r="E546" s="297" t="s">
        <v>158</v>
      </c>
      <c r="F546" s="297" t="s">
        <v>14673</v>
      </c>
      <c r="G546" s="297"/>
      <c r="H546" s="297" t="s">
        <v>2149</v>
      </c>
      <c r="I546" s="297" t="s">
        <v>1866</v>
      </c>
      <c r="J546" s="299" t="str">
        <f t="shared" si="16"/>
        <v>TungstenJiangxi Tonggu Non-ferrous Metallurgical &amp; Chemical Co., Ltd.</v>
      </c>
      <c r="K546" s="299" t="str">
        <f t="shared" si="17"/>
        <v>TungstenJiangxi Tonggu Non-ferrous Metallurgical &amp; Chemical Co., Ltd.</v>
      </c>
    </row>
    <row r="547" spans="1:11">
      <c r="A547" s="297" t="s">
        <v>1266</v>
      </c>
      <c r="B547" s="297" t="s">
        <v>2734</v>
      </c>
      <c r="C547" s="297" t="s">
        <v>164</v>
      </c>
      <c r="D547" s="297" t="s">
        <v>1232</v>
      </c>
      <c r="E547" s="297" t="s">
        <v>921</v>
      </c>
      <c r="F547" s="297" t="s">
        <v>14673</v>
      </c>
      <c r="G547" s="297"/>
      <c r="H547" s="297" t="s">
        <v>2074</v>
      </c>
      <c r="I547" s="297" t="s">
        <v>1866</v>
      </c>
      <c r="J547" s="299" t="str">
        <f t="shared" si="16"/>
        <v>TungstenJiangxi Tungsten Co Ltd</v>
      </c>
      <c r="K547" s="299" t="str">
        <f t="shared" si="17"/>
        <v>TungstenJiangxi Tungsten Co Ltd</v>
      </c>
    </row>
    <row r="548" spans="1:11">
      <c r="A548" s="297" t="s">
        <v>1266</v>
      </c>
      <c r="B548" s="297" t="s">
        <v>2139</v>
      </c>
      <c r="C548" s="297" t="s">
        <v>164</v>
      </c>
      <c r="D548" s="297" t="s">
        <v>1232</v>
      </c>
      <c r="E548" s="297" t="s">
        <v>921</v>
      </c>
      <c r="F548" s="297" t="s">
        <v>14673</v>
      </c>
      <c r="G548" s="297"/>
      <c r="H548" s="297" t="s">
        <v>2074</v>
      </c>
      <c r="I548" s="297" t="s">
        <v>1866</v>
      </c>
      <c r="J548" s="299" t="str">
        <f t="shared" si="16"/>
        <v>TungstenJiangxi Tungsten Industry Group Co. Ltd.</v>
      </c>
      <c r="K548" s="299" t="str">
        <f t="shared" si="17"/>
        <v>TungstenJiangxi Tungsten Industry Group Co. Ltd.</v>
      </c>
    </row>
    <row r="549" spans="1:11">
      <c r="A549" s="297" t="s">
        <v>1266</v>
      </c>
      <c r="B549" s="297" t="s">
        <v>168</v>
      </c>
      <c r="C549" s="297" t="s">
        <v>168</v>
      </c>
      <c r="D549" s="297" t="s">
        <v>1232</v>
      </c>
      <c r="E549" s="297" t="s">
        <v>157</v>
      </c>
      <c r="F549" s="297" t="s">
        <v>14673</v>
      </c>
      <c r="G549" s="297"/>
      <c r="H549" s="297" t="s">
        <v>2074</v>
      </c>
      <c r="I549" s="297" t="s">
        <v>1866</v>
      </c>
      <c r="J549" s="299" t="str">
        <f t="shared" si="16"/>
        <v>TungstenJiangxi Xinsheng Tungsten Industry Co., Ltd.</v>
      </c>
      <c r="K549" s="299" t="str">
        <f t="shared" si="17"/>
        <v>TungstenJiangxi Xinsheng Tungsten Industry Co., Ltd.</v>
      </c>
    </row>
    <row r="550" spans="1:11">
      <c r="A550" s="297" t="s">
        <v>1266</v>
      </c>
      <c r="B550" s="297" t="s">
        <v>1573</v>
      </c>
      <c r="C550" s="297" t="s">
        <v>1573</v>
      </c>
      <c r="D550" s="297" t="s">
        <v>1232</v>
      </c>
      <c r="E550" s="297" t="s">
        <v>1574</v>
      </c>
      <c r="F550" s="297" t="s">
        <v>14673</v>
      </c>
      <c r="G550" s="297"/>
      <c r="H550" s="297" t="s">
        <v>2152</v>
      </c>
      <c r="I550" s="297" t="s">
        <v>1866</v>
      </c>
      <c r="J550" s="299" t="str">
        <f t="shared" si="16"/>
        <v>TungstenJiangxi Xiushui Xianggan Nonferrous Metals Co., Ltd.</v>
      </c>
      <c r="K550" s="299" t="str">
        <f t="shared" si="17"/>
        <v>TungstenJiangxi Xiushui Xianggan Nonferrous Metals Co., Ltd.</v>
      </c>
    </row>
    <row r="551" spans="1:11">
      <c r="A551" s="297" t="s">
        <v>1266</v>
      </c>
      <c r="B551" s="297" t="s">
        <v>167</v>
      </c>
      <c r="C551" s="297" t="s">
        <v>167</v>
      </c>
      <c r="D551" s="297" t="s">
        <v>1232</v>
      </c>
      <c r="E551" s="297" t="s">
        <v>156</v>
      </c>
      <c r="F551" s="297" t="s">
        <v>14673</v>
      </c>
      <c r="G551" s="297"/>
      <c r="H551" s="297" t="s">
        <v>2074</v>
      </c>
      <c r="I551" s="297" t="s">
        <v>1866</v>
      </c>
      <c r="J551" s="299" t="str">
        <f t="shared" si="16"/>
        <v>TungstenJiangxi Yaosheng Tungsten Co., Ltd.</v>
      </c>
      <c r="K551" s="299" t="str">
        <f t="shared" si="17"/>
        <v>TungstenJiangxi Yaosheng Tungsten Co., Ltd.</v>
      </c>
    </row>
    <row r="552" spans="1:11">
      <c r="A552" s="297" t="s">
        <v>1266</v>
      </c>
      <c r="B552" s="297" t="s">
        <v>165</v>
      </c>
      <c r="C552" s="297" t="s">
        <v>165</v>
      </c>
      <c r="D552" s="297" t="s">
        <v>3154</v>
      </c>
      <c r="E552" s="297" t="s">
        <v>922</v>
      </c>
      <c r="F552" s="297" t="s">
        <v>14673</v>
      </c>
      <c r="G552" s="297"/>
      <c r="H552" s="297" t="s">
        <v>2140</v>
      </c>
      <c r="I552" s="297" t="s">
        <v>2051</v>
      </c>
      <c r="J552" s="299" t="str">
        <f t="shared" si="16"/>
        <v>TungstenKennametal Fallon</v>
      </c>
      <c r="K552" s="299" t="str">
        <f t="shared" si="17"/>
        <v>TungstenKennametal Fallon</v>
      </c>
    </row>
    <row r="553" spans="1:11">
      <c r="A553" s="297" t="s">
        <v>1266</v>
      </c>
      <c r="B553" s="297" t="s">
        <v>163</v>
      </c>
      <c r="C553" s="297" t="s">
        <v>163</v>
      </c>
      <c r="D553" s="297" t="s">
        <v>3154</v>
      </c>
      <c r="E553" s="297" t="s">
        <v>913</v>
      </c>
      <c r="F553" s="297" t="s">
        <v>14673</v>
      </c>
      <c r="G553" s="297"/>
      <c r="H553" s="297" t="s">
        <v>2132</v>
      </c>
      <c r="I553" s="297" t="s">
        <v>2133</v>
      </c>
      <c r="J553" s="299" t="str">
        <f t="shared" si="16"/>
        <v>TungstenKennametal Huntsville</v>
      </c>
      <c r="K553" s="299" t="str">
        <f t="shared" si="17"/>
        <v>TungstenKennametal Huntsville</v>
      </c>
    </row>
    <row r="554" spans="1:11">
      <c r="A554" s="297" t="s">
        <v>1266</v>
      </c>
      <c r="B554" s="297" t="s">
        <v>170</v>
      </c>
      <c r="C554" s="297" t="s">
        <v>170</v>
      </c>
      <c r="D554" s="297" t="s">
        <v>1232</v>
      </c>
      <c r="E554" s="297" t="s">
        <v>159</v>
      </c>
      <c r="F554" s="297" t="s">
        <v>14673</v>
      </c>
      <c r="G554" s="297"/>
      <c r="H554" s="297" t="s">
        <v>2150</v>
      </c>
      <c r="I554" s="297" t="s">
        <v>1830</v>
      </c>
      <c r="J554" s="299" t="str">
        <f t="shared" si="16"/>
        <v>TungstenMalipo Haiyu Tungsten Co., Ltd.</v>
      </c>
      <c r="K554" s="299" t="str">
        <f t="shared" si="17"/>
        <v>TungstenMalipo Haiyu Tungsten Co., Ltd.</v>
      </c>
    </row>
    <row r="555" spans="1:11">
      <c r="A555" s="297" t="s">
        <v>1266</v>
      </c>
      <c r="B555" s="297" t="s">
        <v>3299</v>
      </c>
      <c r="C555" s="297" t="s">
        <v>3299</v>
      </c>
      <c r="D555" s="297" t="s">
        <v>1011</v>
      </c>
      <c r="E555" s="297" t="s">
        <v>2780</v>
      </c>
      <c r="F555" s="297" t="s">
        <v>14673</v>
      </c>
      <c r="G555" s="297"/>
      <c r="H555" s="297" t="s">
        <v>2781</v>
      </c>
      <c r="I555" s="297" t="s">
        <v>11108</v>
      </c>
      <c r="J555" s="299" t="str">
        <f t="shared" si="16"/>
        <v>TungstenMoliren Ltd.</v>
      </c>
      <c r="K555" s="299" t="str">
        <f t="shared" si="17"/>
        <v>TungstenMoliren Ltd.</v>
      </c>
    </row>
    <row r="556" spans="1:11">
      <c r="A556" s="297" t="s">
        <v>1266</v>
      </c>
      <c r="B556" s="297" t="s">
        <v>2158</v>
      </c>
      <c r="C556" s="297" t="s">
        <v>2158</v>
      </c>
      <c r="D556" s="297" t="s">
        <v>3154</v>
      </c>
      <c r="E556" s="297" t="s">
        <v>2159</v>
      </c>
      <c r="F556" s="297" t="s">
        <v>14673</v>
      </c>
      <c r="G556" s="297"/>
      <c r="H556" s="297" t="s">
        <v>2160</v>
      </c>
      <c r="I556" s="297" t="s">
        <v>1887</v>
      </c>
      <c r="J556" s="299" t="str">
        <f t="shared" si="16"/>
        <v>TungstenNiagara Refining LLC</v>
      </c>
      <c r="K556" s="299" t="str">
        <f t="shared" si="17"/>
        <v>TungstenNiagara Refining LLC</v>
      </c>
    </row>
    <row r="557" spans="1:11">
      <c r="A557" s="297" t="s">
        <v>1266</v>
      </c>
      <c r="B557" s="297" t="s">
        <v>1601</v>
      </c>
      <c r="C557" s="297" t="s">
        <v>1601</v>
      </c>
      <c r="D557" s="297" t="s">
        <v>1020</v>
      </c>
      <c r="E557" s="297" t="s">
        <v>1600</v>
      </c>
      <c r="F557" s="297" t="s">
        <v>14673</v>
      </c>
      <c r="G557" s="297"/>
      <c r="H557" s="297" t="s">
        <v>2155</v>
      </c>
      <c r="I557" s="297" t="s">
        <v>13286</v>
      </c>
      <c r="J557" s="299" t="str">
        <f t="shared" si="16"/>
        <v>TungstenNui Phao H.C. Starck Tungsten Chemicals Manufacturing LLC</v>
      </c>
      <c r="K557" s="299" t="str">
        <f t="shared" si="17"/>
        <v>TungstenNui Phao H.C. Starck Tungsten Chemicals Manufacturing LLC</v>
      </c>
    </row>
    <row r="558" spans="1:11">
      <c r="A558" s="297" t="s">
        <v>1266</v>
      </c>
      <c r="B558" s="297" t="s">
        <v>3036</v>
      </c>
      <c r="C558" s="297" t="s">
        <v>3036</v>
      </c>
      <c r="D558" s="297" t="s">
        <v>1009</v>
      </c>
      <c r="E558" s="297" t="s">
        <v>2782</v>
      </c>
      <c r="F558" s="297" t="s">
        <v>14673</v>
      </c>
      <c r="G558" s="297"/>
      <c r="H558" s="297" t="s">
        <v>2783</v>
      </c>
      <c r="I558" s="297" t="s">
        <v>2784</v>
      </c>
      <c r="J558" s="299" t="str">
        <f t="shared" si="16"/>
        <v>TungstenPhilippine Chuangxin Industrial Co., Inc.</v>
      </c>
      <c r="K558" s="299" t="str">
        <f t="shared" si="17"/>
        <v>TungstenPhilippine Chuangxin Industrial Co., Inc.</v>
      </c>
    </row>
    <row r="559" spans="1:11">
      <c r="A559" s="297" t="s">
        <v>1266</v>
      </c>
      <c r="B559" s="297" t="s">
        <v>2147</v>
      </c>
      <c r="C559" s="297" t="s">
        <v>941</v>
      </c>
      <c r="D559" s="297" t="s">
        <v>1232</v>
      </c>
      <c r="E559" s="297" t="s">
        <v>927</v>
      </c>
      <c r="F559" s="297" t="s">
        <v>14673</v>
      </c>
      <c r="G559" s="297"/>
      <c r="H559" s="297" t="s">
        <v>2146</v>
      </c>
      <c r="I559" s="297" t="s">
        <v>1975</v>
      </c>
      <c r="J559" s="299" t="str">
        <f t="shared" si="16"/>
        <v>TungstenShaoguan Xinhai Rendan Tungsten Industry Co. Ltd</v>
      </c>
      <c r="K559" s="299" t="str">
        <f t="shared" si="17"/>
        <v>TungstenShaoguan Xinhai Rendan Tungsten Industry Co. Ltd</v>
      </c>
    </row>
    <row r="560" spans="1:11">
      <c r="A560" s="297" t="s">
        <v>1266</v>
      </c>
      <c r="B560" s="297" t="s">
        <v>2785</v>
      </c>
      <c r="C560" s="297" t="s">
        <v>2785</v>
      </c>
      <c r="D560" s="297" t="s">
        <v>1232</v>
      </c>
      <c r="E560" s="297" t="s">
        <v>2786</v>
      </c>
      <c r="F560" s="297" t="s">
        <v>14673</v>
      </c>
      <c r="G560" s="297"/>
      <c r="H560" s="297" t="s">
        <v>2033</v>
      </c>
      <c r="I560" s="297" t="s">
        <v>1851</v>
      </c>
      <c r="J560" s="299" t="str">
        <f t="shared" si="16"/>
        <v>TungstenSouth-East Nonferrous Metal Company Limited of Hengyang City</v>
      </c>
      <c r="K560" s="299" t="str">
        <f t="shared" si="17"/>
        <v>TungstenSouth-East Nonferrous Metal Company Limited of Hengyang City</v>
      </c>
    </row>
    <row r="561" spans="1:11">
      <c r="A561" s="297" t="s">
        <v>1266</v>
      </c>
      <c r="B561" s="297" t="s">
        <v>2</v>
      </c>
      <c r="C561" s="297" t="s">
        <v>2</v>
      </c>
      <c r="D561" s="297" t="s">
        <v>1020</v>
      </c>
      <c r="E561" s="297" t="s">
        <v>923</v>
      </c>
      <c r="F561" s="297" t="s">
        <v>14673</v>
      </c>
      <c r="G561" s="297"/>
      <c r="H561" s="297" t="s">
        <v>2141</v>
      </c>
      <c r="I561" s="297" t="s">
        <v>13314</v>
      </c>
      <c r="J561" s="299" t="str">
        <f t="shared" si="16"/>
        <v>TungstenTejing (Vietnam) Tungsten Co., Ltd.</v>
      </c>
      <c r="K561" s="299" t="str">
        <f t="shared" si="17"/>
        <v>TungstenTejing (Vietnam) Tungsten Co., Ltd.</v>
      </c>
    </row>
    <row r="562" spans="1:11">
      <c r="A562" s="297" t="s">
        <v>1266</v>
      </c>
      <c r="B562" s="297" t="s">
        <v>3176</v>
      </c>
      <c r="C562" s="297" t="s">
        <v>3176</v>
      </c>
      <c r="D562" s="297" t="s">
        <v>1011</v>
      </c>
      <c r="E562" s="297" t="s">
        <v>3177</v>
      </c>
      <c r="F562" s="297" t="s">
        <v>14673</v>
      </c>
      <c r="G562" s="297"/>
      <c r="H562" s="297" t="s">
        <v>3300</v>
      </c>
      <c r="I562" s="297" t="s">
        <v>11095</v>
      </c>
      <c r="J562" s="299" t="str">
        <f t="shared" si="16"/>
        <v>TungstenUnecha Refractory metals plant</v>
      </c>
      <c r="K562" s="299" t="str">
        <f t="shared" si="17"/>
        <v>TungstenUnecha Refractory metals plant</v>
      </c>
    </row>
    <row r="563" spans="1:11">
      <c r="A563" s="297" t="s">
        <v>1266</v>
      </c>
      <c r="B563" s="297" t="s">
        <v>2629</v>
      </c>
      <c r="C563" s="297" t="s">
        <v>2629</v>
      </c>
      <c r="D563" s="297" t="s">
        <v>1020</v>
      </c>
      <c r="E563" s="297" t="s">
        <v>1473</v>
      </c>
      <c r="F563" s="297" t="s">
        <v>14673</v>
      </c>
      <c r="G563" s="297"/>
      <c r="H563" s="297" t="s">
        <v>2141</v>
      </c>
      <c r="I563" s="297" t="s">
        <v>13254</v>
      </c>
      <c r="J563" s="299" t="str">
        <f t="shared" si="16"/>
        <v>TungstenVietnam Youngsun Tungsten Industry Co., Ltd.</v>
      </c>
      <c r="K563" s="299" t="str">
        <f t="shared" si="17"/>
        <v>TungstenVietnam Youngsun Tungsten Industry Co., Ltd.</v>
      </c>
    </row>
    <row r="564" spans="1:11">
      <c r="A564" s="297" t="s">
        <v>1266</v>
      </c>
      <c r="B564" s="297" t="s">
        <v>2144</v>
      </c>
      <c r="C564" s="297" t="s">
        <v>3301</v>
      </c>
      <c r="D564" s="297" t="s">
        <v>1226</v>
      </c>
      <c r="E564" s="297" t="s">
        <v>924</v>
      </c>
      <c r="F564" s="297" t="s">
        <v>14673</v>
      </c>
      <c r="G564" s="297"/>
      <c r="H564" s="297" t="s">
        <v>2142</v>
      </c>
      <c r="I564" s="297" t="s">
        <v>3577</v>
      </c>
      <c r="J564" s="299" t="str">
        <f t="shared" si="16"/>
        <v>TungstenWBH</v>
      </c>
      <c r="K564" s="299" t="str">
        <f t="shared" si="17"/>
        <v>TungstenWBH</v>
      </c>
    </row>
    <row r="565" spans="1:11">
      <c r="A565" s="297" t="s">
        <v>1266</v>
      </c>
      <c r="B565" s="297" t="s">
        <v>2143</v>
      </c>
      <c r="C565" s="297" t="s">
        <v>3301</v>
      </c>
      <c r="D565" s="297" t="s">
        <v>1226</v>
      </c>
      <c r="E565" s="297" t="s">
        <v>924</v>
      </c>
      <c r="F565" s="297" t="s">
        <v>14673</v>
      </c>
      <c r="G565" s="297"/>
      <c r="H565" s="297" t="s">
        <v>2142</v>
      </c>
      <c r="I565" s="297" t="s">
        <v>3577</v>
      </c>
      <c r="J565" s="299" t="str">
        <f t="shared" si="16"/>
        <v>TungstenWBH,Wolfram [Austria]</v>
      </c>
      <c r="K565" s="299" t="str">
        <f t="shared" si="17"/>
        <v>TungstenWBH,Wolfram [Austria]</v>
      </c>
    </row>
    <row r="566" spans="1:11">
      <c r="A566" s="297" t="s">
        <v>1266</v>
      </c>
      <c r="B566" s="297" t="s">
        <v>3301</v>
      </c>
      <c r="C566" s="297" t="s">
        <v>3301</v>
      </c>
      <c r="D566" s="297" t="s">
        <v>1226</v>
      </c>
      <c r="E566" s="297" t="s">
        <v>924</v>
      </c>
      <c r="F566" s="297" t="s">
        <v>14673</v>
      </c>
      <c r="G566" s="297"/>
      <c r="H566" s="297" t="s">
        <v>2142</v>
      </c>
      <c r="I566" s="297" t="s">
        <v>3577</v>
      </c>
      <c r="J566" s="299" t="str">
        <f t="shared" si="16"/>
        <v>TungstenWolfram Bergbau und Hutten AG</v>
      </c>
      <c r="K566" s="299" t="str">
        <f t="shared" si="17"/>
        <v>TungstenWolfram Bergbau und Hutten AG</v>
      </c>
    </row>
    <row r="567" spans="1:11">
      <c r="A567" s="297" t="s">
        <v>1266</v>
      </c>
      <c r="B567" s="297" t="s">
        <v>1031</v>
      </c>
      <c r="C567" s="297" t="s">
        <v>3301</v>
      </c>
      <c r="D567" s="297" t="s">
        <v>1226</v>
      </c>
      <c r="E567" s="297" t="s">
        <v>924</v>
      </c>
      <c r="F567" s="297" t="s">
        <v>14673</v>
      </c>
      <c r="G567" s="297"/>
      <c r="H567" s="297" t="s">
        <v>2142</v>
      </c>
      <c r="I567" s="297" t="s">
        <v>3577</v>
      </c>
      <c r="J567" s="299" t="str">
        <f t="shared" si="16"/>
        <v>TungstenWolfram Bergbau und Hütten AG</v>
      </c>
      <c r="K567" s="299" t="str">
        <f t="shared" si="17"/>
        <v>TungstenWolfram Bergbau und Hütten AG</v>
      </c>
    </row>
    <row r="568" spans="1:11">
      <c r="A568" s="297" t="s">
        <v>1266</v>
      </c>
      <c r="B568" s="297" t="s">
        <v>2787</v>
      </c>
      <c r="C568" s="297" t="s">
        <v>2787</v>
      </c>
      <c r="D568" s="297" t="s">
        <v>1244</v>
      </c>
      <c r="E568" s="297" t="s">
        <v>2788</v>
      </c>
      <c r="F568" s="297" t="s">
        <v>14673</v>
      </c>
      <c r="G568" s="297"/>
      <c r="H568" s="297" t="s">
        <v>14336</v>
      </c>
      <c r="I568" s="297" t="s">
        <v>14242</v>
      </c>
      <c r="J568" s="299" t="str">
        <f t="shared" si="16"/>
        <v>TungstenWoltech Korea Co., Ltd.</v>
      </c>
      <c r="K568" s="299" t="str">
        <f t="shared" si="17"/>
        <v>TungstenWoltech Korea Co., Ltd.</v>
      </c>
    </row>
    <row r="569" spans="1:11">
      <c r="A569" s="297" t="s">
        <v>1266</v>
      </c>
      <c r="B569" s="297" t="s">
        <v>2151</v>
      </c>
      <c r="C569" s="297" t="s">
        <v>171</v>
      </c>
      <c r="D569" s="297" t="s">
        <v>1232</v>
      </c>
      <c r="E569" s="297" t="s">
        <v>160</v>
      </c>
      <c r="F569" s="297" t="s">
        <v>14673</v>
      </c>
      <c r="G569" s="297"/>
      <c r="H569" s="297" t="s">
        <v>2145</v>
      </c>
      <c r="I569" s="297" t="s">
        <v>1972</v>
      </c>
      <c r="J569" s="299" t="str">
        <f t="shared" si="16"/>
        <v>TungstenXiamen H.C.</v>
      </c>
      <c r="K569" s="299" t="str">
        <f t="shared" si="17"/>
        <v>TungstenXiamen H.C.</v>
      </c>
    </row>
    <row r="570" spans="1:11">
      <c r="A570" s="297" t="s">
        <v>1266</v>
      </c>
      <c r="B570" s="297" t="s">
        <v>171</v>
      </c>
      <c r="C570" s="297" t="s">
        <v>171</v>
      </c>
      <c r="D570" s="297" t="s">
        <v>1232</v>
      </c>
      <c r="E570" s="297" t="s">
        <v>160</v>
      </c>
      <c r="F570" s="297" t="s">
        <v>14673</v>
      </c>
      <c r="G570" s="297"/>
      <c r="H570" s="297" t="s">
        <v>2145</v>
      </c>
      <c r="I570" s="297" t="s">
        <v>1972</v>
      </c>
      <c r="J570" s="299" t="str">
        <f t="shared" si="16"/>
        <v>TungstenXiamen Tungsten (H.C.) Co., Ltd.</v>
      </c>
      <c r="K570" s="299" t="str">
        <f t="shared" si="17"/>
        <v>TungstenXiamen Tungsten (H.C.) Co., Ltd.</v>
      </c>
    </row>
    <row r="571" spans="1:11">
      <c r="A571" s="297" t="s">
        <v>1266</v>
      </c>
      <c r="B571" s="297" t="s">
        <v>1532</v>
      </c>
      <c r="C571" s="297" t="s">
        <v>1532</v>
      </c>
      <c r="D571" s="297" t="s">
        <v>1232</v>
      </c>
      <c r="E571" s="297" t="s">
        <v>925</v>
      </c>
      <c r="F571" s="297" t="s">
        <v>14673</v>
      </c>
      <c r="G571" s="297"/>
      <c r="H571" s="297" t="s">
        <v>2145</v>
      </c>
      <c r="I571" s="297" t="s">
        <v>1972</v>
      </c>
      <c r="J571" s="299" t="str">
        <f t="shared" si="16"/>
        <v>TungstenXiamen Tungsten Co., Ltd.</v>
      </c>
      <c r="K571" s="299" t="str">
        <f t="shared" si="17"/>
        <v>TungstenXiamen Tungsten Co., Ltd.</v>
      </c>
    </row>
    <row r="572" spans="1:11">
      <c r="A572" s="297" t="s">
        <v>1266</v>
      </c>
      <c r="B572" s="297" t="s">
        <v>2789</v>
      </c>
      <c r="C572" s="297" t="s">
        <v>2789</v>
      </c>
      <c r="D572" s="297" t="s">
        <v>1232</v>
      </c>
      <c r="E572" s="297" t="s">
        <v>2790</v>
      </c>
      <c r="F572" s="297" t="s">
        <v>14673</v>
      </c>
      <c r="G572" s="297"/>
      <c r="H572" s="297" t="s">
        <v>2074</v>
      </c>
      <c r="I572" s="297" t="s">
        <v>1866</v>
      </c>
      <c r="J572" s="299" t="str">
        <f t="shared" si="16"/>
        <v>TungstenXinfeng Huarui Tungsten &amp; Molybdenum New Material Co., Ltd.</v>
      </c>
      <c r="K572" s="299" t="str">
        <f t="shared" si="17"/>
        <v>TungstenXinfeng Huarui Tungsten &amp; Molybdenum New Material Co., Ltd.</v>
      </c>
    </row>
    <row r="573" spans="1:11">
      <c r="A573" s="297" t="s">
        <v>1266</v>
      </c>
      <c r="B573" s="297" t="s">
        <v>941</v>
      </c>
      <c r="C573" s="297" t="s">
        <v>941</v>
      </c>
      <c r="D573" s="297" t="s">
        <v>1232</v>
      </c>
      <c r="E573" s="297" t="s">
        <v>927</v>
      </c>
      <c r="F573" s="297" t="s">
        <v>14673</v>
      </c>
      <c r="G573" s="297"/>
      <c r="H573" s="297" t="s">
        <v>2146</v>
      </c>
      <c r="I573" s="297" t="s">
        <v>1975</v>
      </c>
      <c r="J573" s="299" t="str">
        <f t="shared" si="16"/>
        <v>TungstenXinhai Rendan Shaoguan Tungsten Co., Ltd.</v>
      </c>
      <c r="K573" s="299" t="str">
        <f t="shared" si="17"/>
        <v>TungstenXinhai Rendan Shaoguan Tungsten Co., Ltd.</v>
      </c>
    </row>
    <row r="574" spans="1:11">
      <c r="A574" s="297" t="s">
        <v>1266</v>
      </c>
      <c r="B574" s="297" t="s">
        <v>2135</v>
      </c>
      <c r="C574" s="297" t="s">
        <v>1528</v>
      </c>
      <c r="D574" s="297" t="s">
        <v>1232</v>
      </c>
      <c r="E574" s="297" t="s">
        <v>915</v>
      </c>
      <c r="F574" s="297" t="s">
        <v>14673</v>
      </c>
      <c r="G574" s="297"/>
      <c r="H574" s="297" t="s">
        <v>2074</v>
      </c>
      <c r="I574" s="297" t="s">
        <v>1866</v>
      </c>
      <c r="J574" s="299" t="str">
        <f t="shared" si="16"/>
        <v>TungstenZhangyuan Tungsten Co Ltd</v>
      </c>
      <c r="K574" s="299" t="str">
        <f t="shared" si="17"/>
        <v>TungstenZhangyuan Tungsten Co Ltd</v>
      </c>
    </row>
    <row r="575" spans="1:11">
      <c r="A575" s="249" t="s">
        <v>1266</v>
      </c>
      <c r="B575" s="249" t="s">
        <v>2168</v>
      </c>
      <c r="C575" s="249"/>
      <c r="D575" s="249"/>
      <c r="E575" s="249"/>
      <c r="H575" s="249"/>
    </row>
    <row r="576" spans="1:11">
      <c r="A576" s="261" t="s">
        <v>1266</v>
      </c>
      <c r="B576" s="261" t="s">
        <v>1469</v>
      </c>
      <c r="C576" s="261" t="s">
        <v>565</v>
      </c>
      <c r="D576" s="261" t="s">
        <v>565</v>
      </c>
    </row>
    <row r="577" spans="3:4">
      <c r="C577" s="249"/>
      <c r="D577" s="249"/>
    </row>
  </sheetData>
  <sheetProtection password="E985" sheet="1" objects="1" scenarios="1" formatRows="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phoneticPr fontId="28"/>
  <conditionalFormatting sqref="J5:J574">
    <cfRule type="cellIs" dxfId="0" priority="13"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N1000"/>
  <sheetViews>
    <sheetView zoomScale="55" zoomScaleNormal="55" zoomScalePageLayoutView="90" workbookViewId="0">
      <selection activeCell="G69" sqref="G69"/>
    </sheetView>
  </sheetViews>
  <sheetFormatPr defaultColWidth="8.875" defaultRowHeight="14.25"/>
  <cols>
    <col min="1" max="1" width="14.625" style="178" customWidth="1"/>
    <col min="2" max="2" width="14" style="178" customWidth="1"/>
    <col min="3" max="3" width="6.125" style="178" customWidth="1"/>
    <col min="4" max="4" width="56.25" style="178" customWidth="1"/>
    <col min="5" max="5" width="53.75" style="317" customWidth="1"/>
    <col min="6" max="6" width="54.125" style="178" customWidth="1"/>
    <col min="7" max="7" width="68.25" style="178" customWidth="1"/>
    <col min="8" max="8" width="49.25" style="178" customWidth="1"/>
    <col min="9" max="9" width="51.625" style="178" customWidth="1"/>
    <col min="10" max="10" width="50.25" style="178" customWidth="1"/>
    <col min="11" max="11" width="51.875" style="308" customWidth="1"/>
    <col min="12" max="12" width="66.875" style="343" customWidth="1"/>
    <col min="13" max="13" width="46.125" style="45" customWidth="1"/>
    <col min="14" max="16384" width="8.875" style="45"/>
  </cols>
  <sheetData>
    <row r="1" spans="1:13">
      <c r="B1" s="178" t="s">
        <v>1606</v>
      </c>
      <c r="C1" s="178" t="s">
        <v>727</v>
      </c>
      <c r="D1" s="178" t="s">
        <v>989</v>
      </c>
      <c r="E1" s="315" t="s">
        <v>15014</v>
      </c>
      <c r="F1" s="178" t="s">
        <v>14799</v>
      </c>
      <c r="G1" s="178" t="s">
        <v>610</v>
      </c>
      <c r="H1" s="178" t="s">
        <v>611</v>
      </c>
      <c r="I1" s="178" t="s">
        <v>612</v>
      </c>
      <c r="J1" s="178" t="s">
        <v>613</v>
      </c>
      <c r="K1" s="300" t="s">
        <v>614</v>
      </c>
      <c r="L1" s="326" t="s">
        <v>615</v>
      </c>
      <c r="M1" s="45" t="s">
        <v>2799</v>
      </c>
    </row>
    <row r="2" spans="1:13" ht="85.5">
      <c r="A2" s="178" t="str">
        <f>B2&amp;C2</f>
        <v>InstructionsA1</v>
      </c>
      <c r="B2" s="178" t="s">
        <v>609</v>
      </c>
      <c r="C2" s="178" t="s">
        <v>728</v>
      </c>
      <c r="D2" s="178" t="s">
        <v>14575</v>
      </c>
      <c r="E2" s="315" t="s">
        <v>15015</v>
      </c>
      <c r="F2" s="178" t="s">
        <v>14944</v>
      </c>
      <c r="G2" s="178" t="s">
        <v>14778</v>
      </c>
      <c r="H2" s="178" t="s">
        <v>15288</v>
      </c>
      <c r="I2" s="178" t="s">
        <v>15399</v>
      </c>
      <c r="J2" s="178" t="s">
        <v>15374</v>
      </c>
      <c r="K2" s="301" t="s">
        <v>14724</v>
      </c>
      <c r="L2" s="326" t="s">
        <v>15303</v>
      </c>
      <c r="M2" s="213" t="s">
        <v>15267</v>
      </c>
    </row>
    <row r="3" spans="1:13" ht="28.5">
      <c r="A3" s="178" t="str">
        <f t="shared" ref="A3:A78" si="0">B3&amp;C3</f>
        <v>InstructionsA2</v>
      </c>
      <c r="B3" s="178" t="s">
        <v>609</v>
      </c>
      <c r="C3" s="178" t="s">
        <v>729</v>
      </c>
      <c r="D3" s="178" t="s">
        <v>982</v>
      </c>
      <c r="E3" s="315" t="s">
        <v>15016</v>
      </c>
      <c r="F3" s="178" t="s">
        <v>14800</v>
      </c>
      <c r="G3" s="178" t="s">
        <v>1170</v>
      </c>
      <c r="H3" s="178" t="s">
        <v>982</v>
      </c>
      <c r="I3" s="178" t="s">
        <v>1171</v>
      </c>
      <c r="J3" s="178" t="s">
        <v>1172</v>
      </c>
      <c r="K3" s="301" t="s">
        <v>467</v>
      </c>
      <c r="L3" s="326" t="s">
        <v>1313</v>
      </c>
      <c r="M3" s="178" t="s">
        <v>2800</v>
      </c>
    </row>
    <row r="4" spans="1:13" ht="399">
      <c r="A4" s="178" t="str">
        <f t="shared" si="0"/>
        <v>InstructionsA3</v>
      </c>
      <c r="B4" s="178" t="s">
        <v>609</v>
      </c>
      <c r="C4" s="178" t="s">
        <v>730</v>
      </c>
      <c r="D4" s="178" t="s">
        <v>14721</v>
      </c>
      <c r="E4" s="315" t="s">
        <v>15017</v>
      </c>
      <c r="F4" s="178" t="s">
        <v>14945</v>
      </c>
      <c r="G4" s="178" t="s">
        <v>14779</v>
      </c>
      <c r="H4" s="178" t="s">
        <v>15289</v>
      </c>
      <c r="I4" s="178" t="s">
        <v>15400</v>
      </c>
      <c r="J4" s="178" t="s">
        <v>15375</v>
      </c>
      <c r="K4" s="301" t="s">
        <v>14725</v>
      </c>
      <c r="L4" s="326" t="s">
        <v>15304</v>
      </c>
      <c r="M4" s="213" t="s">
        <v>15268</v>
      </c>
    </row>
    <row r="5" spans="1:13" ht="313.5">
      <c r="A5" s="178" t="str">
        <f t="shared" si="0"/>
        <v>InstructionsA4</v>
      </c>
      <c r="B5" s="178" t="s">
        <v>609</v>
      </c>
      <c r="C5" s="178" t="s">
        <v>731</v>
      </c>
      <c r="D5" s="178" t="s">
        <v>14576</v>
      </c>
      <c r="E5" s="315" t="s">
        <v>15018</v>
      </c>
      <c r="F5" s="178" t="s">
        <v>14946</v>
      </c>
      <c r="G5" s="178" t="s">
        <v>14780</v>
      </c>
      <c r="H5" s="180" t="s">
        <v>364</v>
      </c>
      <c r="I5" s="178" t="s">
        <v>15401</v>
      </c>
      <c r="J5" s="178" t="s">
        <v>15376</v>
      </c>
      <c r="K5" s="301" t="s">
        <v>14726</v>
      </c>
      <c r="L5" s="326" t="s">
        <v>15305</v>
      </c>
      <c r="M5" s="213" t="s">
        <v>15269</v>
      </c>
    </row>
    <row r="6" spans="1:13" ht="42.75">
      <c r="A6" s="178" t="str">
        <f t="shared" si="0"/>
        <v>InstructionsA6</v>
      </c>
      <c r="B6" s="178" t="s">
        <v>609</v>
      </c>
      <c r="C6" s="178" t="s">
        <v>732</v>
      </c>
      <c r="D6" s="178" t="s">
        <v>481</v>
      </c>
      <c r="E6" s="315" t="s">
        <v>15019</v>
      </c>
      <c r="F6" s="178" t="s">
        <v>14801</v>
      </c>
      <c r="G6" s="178" t="s">
        <v>1173</v>
      </c>
      <c r="H6" s="178" t="s">
        <v>365</v>
      </c>
      <c r="I6" s="178" t="s">
        <v>318</v>
      </c>
      <c r="J6" s="178" t="s">
        <v>1476</v>
      </c>
      <c r="K6" s="301" t="s">
        <v>468</v>
      </c>
      <c r="L6" s="326" t="s">
        <v>124</v>
      </c>
      <c r="M6" s="178" t="s">
        <v>2801</v>
      </c>
    </row>
    <row r="7" spans="1:13" ht="28.5">
      <c r="A7" s="178" t="str">
        <f t="shared" si="0"/>
        <v>InstructionsA7</v>
      </c>
      <c r="B7" s="178" t="s">
        <v>609</v>
      </c>
      <c r="C7" s="178" t="s">
        <v>733</v>
      </c>
      <c r="D7" s="178" t="s">
        <v>3060</v>
      </c>
      <c r="E7" s="315" t="s">
        <v>15020</v>
      </c>
      <c r="F7" s="178" t="s">
        <v>14802</v>
      </c>
      <c r="G7" s="178" t="s">
        <v>1174</v>
      </c>
      <c r="H7" s="178" t="s">
        <v>616</v>
      </c>
      <c r="I7" s="178" t="s">
        <v>319</v>
      </c>
      <c r="J7" s="178" t="s">
        <v>1389</v>
      </c>
      <c r="K7" s="301" t="s">
        <v>469</v>
      </c>
      <c r="L7" s="326" t="s">
        <v>1314</v>
      </c>
      <c r="M7" s="178" t="s">
        <v>2802</v>
      </c>
    </row>
    <row r="8" spans="1:13" ht="86.25" customHeight="1">
      <c r="A8" s="178" t="str">
        <f t="shared" si="0"/>
        <v>InstructionsA8</v>
      </c>
      <c r="B8" s="178" t="s">
        <v>609</v>
      </c>
      <c r="C8" s="178" t="s">
        <v>734</v>
      </c>
      <c r="D8" s="178" t="s">
        <v>3151</v>
      </c>
      <c r="E8" s="316" t="s">
        <v>15021</v>
      </c>
      <c r="F8" s="178" t="s">
        <v>14803</v>
      </c>
      <c r="G8" s="178" t="s">
        <v>3190</v>
      </c>
      <c r="H8" s="178" t="s">
        <v>3197</v>
      </c>
      <c r="I8" s="178" t="s">
        <v>3198</v>
      </c>
      <c r="J8" s="178" t="s">
        <v>3205</v>
      </c>
      <c r="K8" s="301" t="s">
        <v>3206</v>
      </c>
      <c r="L8" s="326" t="s">
        <v>3213</v>
      </c>
      <c r="M8" s="213" t="s">
        <v>3214</v>
      </c>
    </row>
    <row r="9" spans="1:13" ht="409.5">
      <c r="A9" s="178" t="str">
        <f t="shared" si="0"/>
        <v>InstructionsA9</v>
      </c>
      <c r="B9" s="178" t="s">
        <v>609</v>
      </c>
      <c r="C9" s="178" t="s">
        <v>1316</v>
      </c>
      <c r="D9" s="178" t="s">
        <v>14562</v>
      </c>
      <c r="E9" s="317" t="s">
        <v>15022</v>
      </c>
      <c r="F9" s="179" t="s">
        <v>14947</v>
      </c>
      <c r="G9" s="179" t="s">
        <v>2582</v>
      </c>
      <c r="H9" s="179" t="s">
        <v>1614</v>
      </c>
      <c r="I9" s="179" t="s">
        <v>1615</v>
      </c>
      <c r="J9" s="179" t="s">
        <v>1611</v>
      </c>
      <c r="K9" s="302" t="s">
        <v>14727</v>
      </c>
      <c r="L9" s="327" t="s">
        <v>15306</v>
      </c>
      <c r="M9" s="225" t="s">
        <v>2803</v>
      </c>
    </row>
    <row r="10" spans="1:13" ht="57">
      <c r="A10" s="178" t="str">
        <f t="shared" si="0"/>
        <v>InstructionsA10</v>
      </c>
      <c r="B10" s="178" t="s">
        <v>609</v>
      </c>
      <c r="C10" s="178" t="s">
        <v>1317</v>
      </c>
      <c r="D10" s="178" t="s">
        <v>489</v>
      </c>
      <c r="E10" s="315" t="s">
        <v>15023</v>
      </c>
      <c r="F10" s="178" t="s">
        <v>14804</v>
      </c>
      <c r="G10" s="178" t="s">
        <v>949</v>
      </c>
      <c r="H10" s="178" t="s">
        <v>366</v>
      </c>
      <c r="I10" s="178" t="s">
        <v>320</v>
      </c>
      <c r="J10" s="178" t="s">
        <v>1477</v>
      </c>
      <c r="K10" s="303" t="s">
        <v>470</v>
      </c>
      <c r="L10" s="326" t="s">
        <v>1391</v>
      </c>
      <c r="M10" s="178" t="s">
        <v>2804</v>
      </c>
    </row>
    <row r="11" spans="1:13" ht="42.75">
      <c r="A11" s="178" t="str">
        <f>B11&amp;C11</f>
        <v>InstructionsA11</v>
      </c>
      <c r="B11" s="178" t="s">
        <v>609</v>
      </c>
      <c r="C11" s="178" t="s">
        <v>1318</v>
      </c>
      <c r="D11" s="178" t="s">
        <v>490</v>
      </c>
      <c r="E11" s="315" t="s">
        <v>15024</v>
      </c>
      <c r="F11" s="178" t="s">
        <v>14805</v>
      </c>
      <c r="G11" s="178" t="s">
        <v>405</v>
      </c>
      <c r="H11" s="178" t="s">
        <v>496</v>
      </c>
      <c r="I11" s="178" t="s">
        <v>321</v>
      </c>
      <c r="J11" s="178" t="s">
        <v>1478</v>
      </c>
      <c r="K11" s="303" t="s">
        <v>471</v>
      </c>
      <c r="L11" s="326" t="s">
        <v>7</v>
      </c>
      <c r="M11" s="178" t="s">
        <v>2805</v>
      </c>
    </row>
    <row r="12" spans="1:13" ht="42.75">
      <c r="A12" s="178" t="str">
        <f t="shared" si="0"/>
        <v>InstructionsA12</v>
      </c>
      <c r="B12" s="178" t="s">
        <v>609</v>
      </c>
      <c r="C12" s="178" t="s">
        <v>1319</v>
      </c>
      <c r="D12" s="178" t="s">
        <v>491</v>
      </c>
      <c r="E12" s="315" t="s">
        <v>15025</v>
      </c>
      <c r="F12" s="178" t="s">
        <v>14806</v>
      </c>
      <c r="G12" s="178" t="s">
        <v>406</v>
      </c>
      <c r="H12" s="178" t="s">
        <v>497</v>
      </c>
      <c r="I12" s="178" t="s">
        <v>322</v>
      </c>
      <c r="J12" s="178" t="s">
        <v>1479</v>
      </c>
      <c r="K12" s="303" t="s">
        <v>138</v>
      </c>
      <c r="L12" s="326" t="s">
        <v>8</v>
      </c>
      <c r="M12" s="178" t="s">
        <v>2806</v>
      </c>
    </row>
    <row r="13" spans="1:13" ht="45">
      <c r="A13" s="178" t="str">
        <f t="shared" si="0"/>
        <v>InstructionsA13</v>
      </c>
      <c r="B13" s="178" t="s">
        <v>609</v>
      </c>
      <c r="C13" s="178" t="s">
        <v>1320</v>
      </c>
      <c r="D13" s="178" t="s">
        <v>482</v>
      </c>
      <c r="E13" s="315" t="s">
        <v>15026</v>
      </c>
      <c r="F13" s="178" t="s">
        <v>14807</v>
      </c>
      <c r="G13" s="178" t="s">
        <v>407</v>
      </c>
      <c r="H13" s="178" t="s">
        <v>498</v>
      </c>
      <c r="I13" s="178" t="s">
        <v>323</v>
      </c>
      <c r="J13" s="178" t="s">
        <v>1480</v>
      </c>
      <c r="K13" s="303" t="s">
        <v>137</v>
      </c>
      <c r="L13" s="326" t="s">
        <v>9</v>
      </c>
      <c r="M13" s="178" t="s">
        <v>2807</v>
      </c>
    </row>
    <row r="14" spans="1:13" ht="85.5">
      <c r="A14" s="178" t="str">
        <f t="shared" si="0"/>
        <v>InstructionsA14</v>
      </c>
      <c r="B14" s="178" t="s">
        <v>609</v>
      </c>
      <c r="C14" s="178" t="s">
        <v>1321</v>
      </c>
      <c r="D14" s="178" t="s">
        <v>483</v>
      </c>
      <c r="E14" s="315" t="s">
        <v>15027</v>
      </c>
      <c r="F14" s="178" t="s">
        <v>14808</v>
      </c>
      <c r="G14" s="178" t="s">
        <v>408</v>
      </c>
      <c r="H14" s="178" t="s">
        <v>499</v>
      </c>
      <c r="I14" s="178" t="s">
        <v>324</v>
      </c>
      <c r="J14" s="178" t="s">
        <v>1510</v>
      </c>
      <c r="K14" s="303" t="s">
        <v>136</v>
      </c>
      <c r="L14" s="326" t="s">
        <v>10</v>
      </c>
      <c r="M14" s="178" t="s">
        <v>2808</v>
      </c>
    </row>
    <row r="15" spans="1:13" ht="30">
      <c r="A15" s="178" t="str">
        <f t="shared" si="0"/>
        <v>InstructionsA15</v>
      </c>
      <c r="B15" s="178" t="s">
        <v>609</v>
      </c>
      <c r="C15" s="178" t="s">
        <v>485</v>
      </c>
      <c r="D15" s="178" t="s">
        <v>484</v>
      </c>
      <c r="E15" s="315" t="s">
        <v>15028</v>
      </c>
      <c r="F15" s="178" t="s">
        <v>14809</v>
      </c>
      <c r="G15" s="178" t="s">
        <v>409</v>
      </c>
      <c r="H15" s="178" t="s">
        <v>500</v>
      </c>
      <c r="I15" s="178" t="s">
        <v>325</v>
      </c>
      <c r="J15" s="178" t="s">
        <v>1481</v>
      </c>
      <c r="K15" s="303" t="s">
        <v>135</v>
      </c>
      <c r="L15" s="326" t="s">
        <v>11</v>
      </c>
      <c r="M15" s="178" t="s">
        <v>2809</v>
      </c>
    </row>
    <row r="16" spans="1:13" ht="99.75">
      <c r="A16" s="178" t="str">
        <f t="shared" si="0"/>
        <v>InstructionsA16</v>
      </c>
      <c r="B16" s="178" t="s">
        <v>609</v>
      </c>
      <c r="C16" s="178" t="s">
        <v>1322</v>
      </c>
      <c r="D16" s="178" t="s">
        <v>14563</v>
      </c>
      <c r="E16" s="315" t="s">
        <v>15029</v>
      </c>
      <c r="F16" s="178" t="s">
        <v>14810</v>
      </c>
      <c r="G16" s="178" t="s">
        <v>410</v>
      </c>
      <c r="H16" s="178" t="s">
        <v>501</v>
      </c>
      <c r="I16" s="178" t="s">
        <v>326</v>
      </c>
      <c r="J16" s="178" t="s">
        <v>1482</v>
      </c>
      <c r="K16" s="301" t="s">
        <v>472</v>
      </c>
      <c r="L16" s="326" t="s">
        <v>12</v>
      </c>
      <c r="M16" s="178" t="s">
        <v>2810</v>
      </c>
    </row>
    <row r="17" spans="1:13" ht="28.5">
      <c r="A17" s="178" t="str">
        <f t="shared" si="0"/>
        <v>InstructionsA17</v>
      </c>
      <c r="B17" s="178" t="s">
        <v>609</v>
      </c>
      <c r="C17" s="178" t="s">
        <v>1323</v>
      </c>
      <c r="D17" s="178" t="s">
        <v>486</v>
      </c>
      <c r="E17" s="315" t="s">
        <v>15030</v>
      </c>
      <c r="F17" s="178" t="s">
        <v>14811</v>
      </c>
      <c r="G17" s="178" t="s">
        <v>411</v>
      </c>
      <c r="H17" s="178" t="s">
        <v>502</v>
      </c>
      <c r="I17" s="178" t="s">
        <v>327</v>
      </c>
      <c r="J17" s="178" t="s">
        <v>1483</v>
      </c>
      <c r="K17" s="301" t="s">
        <v>473</v>
      </c>
      <c r="L17" s="326" t="s">
        <v>13</v>
      </c>
      <c r="M17" s="178" t="s">
        <v>2811</v>
      </c>
    </row>
    <row r="18" spans="1:13" ht="85.5">
      <c r="A18" s="178" t="str">
        <f t="shared" si="0"/>
        <v>InstructionsA18</v>
      </c>
      <c r="B18" s="178" t="s">
        <v>609</v>
      </c>
      <c r="C18" s="178" t="s">
        <v>1324</v>
      </c>
      <c r="D18" s="178" t="s">
        <v>2662</v>
      </c>
      <c r="E18" s="315" t="s">
        <v>15031</v>
      </c>
      <c r="F18" s="178" t="s">
        <v>14812</v>
      </c>
      <c r="G18" s="178" t="s">
        <v>2664</v>
      </c>
      <c r="H18" s="178" t="s">
        <v>2665</v>
      </c>
      <c r="I18" s="178" t="s">
        <v>2666</v>
      </c>
      <c r="J18" s="178" t="s">
        <v>2667</v>
      </c>
      <c r="K18" s="301" t="s">
        <v>2668</v>
      </c>
      <c r="L18" s="326" t="s">
        <v>2669</v>
      </c>
      <c r="M18" s="178" t="s">
        <v>2812</v>
      </c>
    </row>
    <row r="19" spans="1:13" ht="42.75">
      <c r="A19" s="178" t="str">
        <f t="shared" si="0"/>
        <v>InstructionsA19</v>
      </c>
      <c r="B19" s="178" t="s">
        <v>609</v>
      </c>
      <c r="C19" s="178" t="s">
        <v>1325</v>
      </c>
      <c r="D19" s="178" t="s">
        <v>2663</v>
      </c>
      <c r="E19" s="315" t="s">
        <v>15032</v>
      </c>
      <c r="F19" s="178" t="s">
        <v>14813</v>
      </c>
      <c r="G19" s="178" t="s">
        <v>2675</v>
      </c>
      <c r="H19" s="178" t="s">
        <v>2674</v>
      </c>
      <c r="I19" s="178" t="s">
        <v>2673</v>
      </c>
      <c r="J19" s="178" t="s">
        <v>2672</v>
      </c>
      <c r="K19" s="301" t="s">
        <v>2671</v>
      </c>
      <c r="L19" s="326" t="s">
        <v>2670</v>
      </c>
      <c r="M19" s="178" t="s">
        <v>2813</v>
      </c>
    </row>
    <row r="20" spans="1:13" ht="42.75">
      <c r="A20" s="178" t="str">
        <f t="shared" si="0"/>
        <v>InstructionsA20</v>
      </c>
      <c r="B20" s="178" t="s">
        <v>609</v>
      </c>
      <c r="C20" s="178" t="s">
        <v>1326</v>
      </c>
      <c r="D20" s="178" t="s">
        <v>492</v>
      </c>
      <c r="E20" s="315" t="s">
        <v>15033</v>
      </c>
      <c r="F20" s="178" t="s">
        <v>14814</v>
      </c>
      <c r="G20" s="178" t="s">
        <v>412</v>
      </c>
      <c r="H20" s="178" t="s">
        <v>503</v>
      </c>
      <c r="I20" s="178" t="s">
        <v>328</v>
      </c>
      <c r="J20" s="178" t="s">
        <v>1484</v>
      </c>
      <c r="K20" s="301" t="s">
        <v>474</v>
      </c>
      <c r="L20" s="326" t="s">
        <v>14</v>
      </c>
      <c r="M20" s="178" t="s">
        <v>2814</v>
      </c>
    </row>
    <row r="21" spans="1:13" ht="42.75">
      <c r="A21" s="178" t="str">
        <f t="shared" si="0"/>
        <v>InstructionsA21</v>
      </c>
      <c r="B21" s="178" t="s">
        <v>609</v>
      </c>
      <c r="C21" s="178" t="s">
        <v>1327</v>
      </c>
      <c r="D21" s="178" t="s">
        <v>493</v>
      </c>
      <c r="E21" s="315" t="s">
        <v>15034</v>
      </c>
      <c r="F21" s="178" t="s">
        <v>14815</v>
      </c>
      <c r="G21" s="178" t="s">
        <v>413</v>
      </c>
      <c r="H21" s="178" t="s">
        <v>504</v>
      </c>
      <c r="I21" s="178" t="s">
        <v>329</v>
      </c>
      <c r="J21" s="178" t="s">
        <v>1485</v>
      </c>
      <c r="K21" s="301" t="s">
        <v>475</v>
      </c>
      <c r="L21" s="326" t="s">
        <v>15</v>
      </c>
      <c r="M21" s="178" t="s">
        <v>2815</v>
      </c>
    </row>
    <row r="22" spans="1:13" ht="54.75" customHeight="1">
      <c r="A22" s="178" t="str">
        <f t="shared" si="0"/>
        <v>InstructionsA23</v>
      </c>
      <c r="B22" s="178" t="s">
        <v>609</v>
      </c>
      <c r="C22" s="178" t="s">
        <v>1328</v>
      </c>
      <c r="D22" s="178" t="s">
        <v>14567</v>
      </c>
      <c r="E22" s="315" t="s">
        <v>15035</v>
      </c>
      <c r="F22" s="178" t="s">
        <v>14816</v>
      </c>
      <c r="G22" s="178" t="s">
        <v>414</v>
      </c>
      <c r="H22" s="178" t="s">
        <v>505</v>
      </c>
      <c r="I22" s="178" t="s">
        <v>330</v>
      </c>
      <c r="J22" s="178" t="s">
        <v>1486</v>
      </c>
      <c r="K22" s="301" t="s">
        <v>476</v>
      </c>
      <c r="L22" s="326" t="s">
        <v>15307</v>
      </c>
      <c r="M22" s="178" t="s">
        <v>2816</v>
      </c>
    </row>
    <row r="23" spans="1:13" ht="153">
      <c r="A23" s="178" t="str">
        <f t="shared" si="0"/>
        <v>InstructionsA24</v>
      </c>
      <c r="B23" s="178" t="s">
        <v>609</v>
      </c>
      <c r="C23" s="178" t="s">
        <v>1329</v>
      </c>
      <c r="D23" s="179" t="s">
        <v>1612</v>
      </c>
      <c r="E23" s="317" t="s">
        <v>15036</v>
      </c>
      <c r="F23" s="179" t="s">
        <v>14948</v>
      </c>
      <c r="G23" s="179" t="s">
        <v>1616</v>
      </c>
      <c r="H23" s="179" t="s">
        <v>1617</v>
      </c>
      <c r="I23" s="179" t="s">
        <v>1618</v>
      </c>
      <c r="J23" s="179" t="s">
        <v>1619</v>
      </c>
      <c r="K23" s="302" t="s">
        <v>14728</v>
      </c>
      <c r="L23" s="327" t="s">
        <v>15308</v>
      </c>
      <c r="M23" s="179" t="s">
        <v>2817</v>
      </c>
    </row>
    <row r="24" spans="1:13" ht="135">
      <c r="A24" s="178" t="str">
        <f t="shared" si="0"/>
        <v>InstructionsA25</v>
      </c>
      <c r="B24" s="178" t="s">
        <v>609</v>
      </c>
      <c r="C24" s="178" t="s">
        <v>1330</v>
      </c>
      <c r="D24" s="179" t="s">
        <v>14568</v>
      </c>
      <c r="E24" s="318" t="s">
        <v>15037</v>
      </c>
      <c r="F24" s="311" t="s">
        <v>14949</v>
      </c>
      <c r="G24" s="251" t="s">
        <v>13605</v>
      </c>
      <c r="H24" s="251" t="s">
        <v>13622</v>
      </c>
      <c r="I24" s="251" t="s">
        <v>13649</v>
      </c>
      <c r="J24" s="251" t="s">
        <v>13674</v>
      </c>
      <c r="K24" s="304" t="s">
        <v>14729</v>
      </c>
      <c r="L24" s="328" t="s">
        <v>15309</v>
      </c>
      <c r="M24" s="251" t="s">
        <v>13701</v>
      </c>
    </row>
    <row r="25" spans="1:13" ht="409.5">
      <c r="A25" s="178" t="str">
        <f t="shared" si="0"/>
        <v>InstructionsA26</v>
      </c>
      <c r="B25" s="178" t="s">
        <v>609</v>
      </c>
      <c r="C25" s="178" t="s">
        <v>1331</v>
      </c>
      <c r="D25" s="179" t="s">
        <v>13564</v>
      </c>
      <c r="E25" s="319" t="s">
        <v>15038</v>
      </c>
      <c r="F25" s="311" t="s">
        <v>14950</v>
      </c>
      <c r="G25" s="255" t="s">
        <v>14544</v>
      </c>
      <c r="H25" s="253" t="s">
        <v>13623</v>
      </c>
      <c r="I25" s="253" t="s">
        <v>13650</v>
      </c>
      <c r="J25" s="251" t="s">
        <v>13675</v>
      </c>
      <c r="K25" s="304" t="s">
        <v>14730</v>
      </c>
      <c r="L25" s="328" t="s">
        <v>15310</v>
      </c>
      <c r="M25" s="255" t="s">
        <v>14553</v>
      </c>
    </row>
    <row r="26" spans="1:13" ht="57">
      <c r="A26" s="178" t="str">
        <f t="shared" si="0"/>
        <v>InstructionsA27</v>
      </c>
      <c r="B26" s="178" t="s">
        <v>609</v>
      </c>
      <c r="C26" s="178" t="s">
        <v>487</v>
      </c>
      <c r="D26" s="178" t="s">
        <v>488</v>
      </c>
      <c r="E26" s="315" t="s">
        <v>15039</v>
      </c>
      <c r="F26" s="178" t="s">
        <v>14817</v>
      </c>
      <c r="G26" s="178" t="s">
        <v>14781</v>
      </c>
      <c r="H26" s="178" t="s">
        <v>506</v>
      </c>
      <c r="I26" s="178" t="s">
        <v>331</v>
      </c>
      <c r="J26" s="178" t="s">
        <v>1487</v>
      </c>
      <c r="K26" s="301" t="s">
        <v>477</v>
      </c>
      <c r="L26" s="326" t="s">
        <v>16</v>
      </c>
      <c r="M26" s="178" t="s">
        <v>2818</v>
      </c>
    </row>
    <row r="27" spans="1:13" ht="409.5">
      <c r="A27" s="178" t="str">
        <f t="shared" si="0"/>
        <v>InstructionsA28</v>
      </c>
      <c r="B27" s="178" t="s">
        <v>609</v>
      </c>
      <c r="C27" s="178" t="s">
        <v>1121</v>
      </c>
      <c r="D27" s="179" t="s">
        <v>13584</v>
      </c>
      <c r="E27" s="318" t="s">
        <v>15040</v>
      </c>
      <c r="F27" s="311" t="s">
        <v>14951</v>
      </c>
      <c r="G27" s="253" t="s">
        <v>13606</v>
      </c>
      <c r="H27" s="253" t="s">
        <v>13624</v>
      </c>
      <c r="I27" s="253" t="s">
        <v>13651</v>
      </c>
      <c r="J27" s="251" t="s">
        <v>13676</v>
      </c>
      <c r="K27" s="304" t="s">
        <v>14731</v>
      </c>
      <c r="L27" s="328" t="s">
        <v>15311</v>
      </c>
      <c r="M27" s="255" t="s">
        <v>14554</v>
      </c>
    </row>
    <row r="28" spans="1:13" ht="348" customHeight="1">
      <c r="A28" s="178" t="str">
        <f>B28&amp;C28</f>
        <v>InstructionsA29</v>
      </c>
      <c r="B28" s="178" t="s">
        <v>609</v>
      </c>
      <c r="C28" s="178" t="s">
        <v>1332</v>
      </c>
      <c r="D28" s="211" t="s">
        <v>14577</v>
      </c>
      <c r="E28" s="318" t="s">
        <v>15041</v>
      </c>
      <c r="F28" s="312" t="s">
        <v>14952</v>
      </c>
      <c r="G28" s="266" t="s">
        <v>14782</v>
      </c>
      <c r="H28" s="253" t="s">
        <v>15290</v>
      </c>
      <c r="I28" s="255" t="s">
        <v>14014</v>
      </c>
      <c r="J28" s="255" t="s">
        <v>15377</v>
      </c>
      <c r="K28" s="304" t="s">
        <v>14732</v>
      </c>
      <c r="L28" s="328" t="s">
        <v>15312</v>
      </c>
      <c r="M28" s="255" t="s">
        <v>15270</v>
      </c>
    </row>
    <row r="29" spans="1:13" ht="229.5">
      <c r="A29" s="178" t="str">
        <f>B29&amp;C29</f>
        <v>InstructionsA30</v>
      </c>
      <c r="B29" s="178" t="s">
        <v>609</v>
      </c>
      <c r="C29" s="178" t="s">
        <v>1333</v>
      </c>
      <c r="D29" s="211" t="s">
        <v>14015</v>
      </c>
      <c r="E29" s="317" t="s">
        <v>15042</v>
      </c>
      <c r="F29" s="179" t="s">
        <v>14953</v>
      </c>
      <c r="G29" s="211" t="s">
        <v>14016</v>
      </c>
      <c r="H29" s="211" t="s">
        <v>14017</v>
      </c>
      <c r="I29" s="179" t="s">
        <v>14018</v>
      </c>
      <c r="J29" s="211" t="s">
        <v>14019</v>
      </c>
      <c r="K29" s="302" t="s">
        <v>14020</v>
      </c>
      <c r="L29" s="329" t="s">
        <v>15313</v>
      </c>
      <c r="M29" s="212" t="s">
        <v>14021</v>
      </c>
    </row>
    <row r="30" spans="1:13" ht="270">
      <c r="A30" s="178" t="str">
        <f>B30&amp;C30</f>
        <v>InstructionsA31</v>
      </c>
      <c r="B30" s="178" t="s">
        <v>609</v>
      </c>
      <c r="C30" s="178" t="s">
        <v>1334</v>
      </c>
      <c r="D30" s="211" t="s">
        <v>14022</v>
      </c>
      <c r="E30" s="318" t="s">
        <v>15043</v>
      </c>
      <c r="F30" s="312" t="s">
        <v>14954</v>
      </c>
      <c r="G30" s="267" t="s">
        <v>14023</v>
      </c>
      <c r="H30" s="253" t="s">
        <v>14024</v>
      </c>
      <c r="I30" s="255" t="s">
        <v>14025</v>
      </c>
      <c r="J30" s="255" t="s">
        <v>14026</v>
      </c>
      <c r="K30" s="304" t="s">
        <v>14733</v>
      </c>
      <c r="L30" s="328" t="s">
        <v>15314</v>
      </c>
      <c r="M30" s="255" t="s">
        <v>14027</v>
      </c>
    </row>
    <row r="31" spans="1:13" ht="135">
      <c r="A31" s="178" t="str">
        <f>B31&amp;C31</f>
        <v>InstructionsA32</v>
      </c>
      <c r="B31" s="178" t="s">
        <v>609</v>
      </c>
      <c r="C31" s="178" t="s">
        <v>1335</v>
      </c>
      <c r="D31" s="211" t="s">
        <v>14028</v>
      </c>
      <c r="E31" s="318" t="s">
        <v>15044</v>
      </c>
      <c r="F31" s="312" t="s">
        <v>14955</v>
      </c>
      <c r="G31" s="267" t="s">
        <v>14029</v>
      </c>
      <c r="H31" s="253" t="s">
        <v>14030</v>
      </c>
      <c r="I31" s="255" t="s">
        <v>14031</v>
      </c>
      <c r="J31" s="255" t="s">
        <v>14032</v>
      </c>
      <c r="K31" s="304" t="s">
        <v>14033</v>
      </c>
      <c r="L31" s="328" t="s">
        <v>15315</v>
      </c>
      <c r="M31" s="255" t="s">
        <v>14034</v>
      </c>
    </row>
    <row r="32" spans="1:13" ht="135">
      <c r="A32" s="178" t="str">
        <f>B32&amp;C32</f>
        <v>InstructionsA33</v>
      </c>
      <c r="B32" s="178" t="s">
        <v>609</v>
      </c>
      <c r="C32" s="178" t="s">
        <v>1336</v>
      </c>
      <c r="D32" s="211" t="s">
        <v>14035</v>
      </c>
      <c r="E32" s="318" t="s">
        <v>15045</v>
      </c>
      <c r="F32" s="312" t="s">
        <v>14956</v>
      </c>
      <c r="G32" s="267" t="s">
        <v>14036</v>
      </c>
      <c r="H32" s="253" t="s">
        <v>14037</v>
      </c>
      <c r="I32" s="255" t="s">
        <v>14038</v>
      </c>
      <c r="J32" s="251" t="s">
        <v>14039</v>
      </c>
      <c r="K32" s="304" t="s">
        <v>14040</v>
      </c>
      <c r="L32" s="328" t="s">
        <v>15316</v>
      </c>
      <c r="M32" s="255" t="s">
        <v>14041</v>
      </c>
    </row>
    <row r="33" spans="1:13" ht="42.75">
      <c r="A33" s="178" t="str">
        <f t="shared" si="0"/>
        <v>InstructionsA34</v>
      </c>
      <c r="B33" s="178" t="s">
        <v>609</v>
      </c>
      <c r="C33" s="178" t="s">
        <v>1337</v>
      </c>
      <c r="D33" s="178" t="s">
        <v>1158</v>
      </c>
      <c r="E33" s="315" t="s">
        <v>15046</v>
      </c>
      <c r="F33" s="178" t="s">
        <v>14818</v>
      </c>
      <c r="G33" s="178" t="s">
        <v>1071</v>
      </c>
      <c r="H33" s="178" t="s">
        <v>1072</v>
      </c>
      <c r="I33" s="178" t="s">
        <v>332</v>
      </c>
      <c r="J33" s="178" t="s">
        <v>1175</v>
      </c>
      <c r="K33" s="305" t="s">
        <v>478</v>
      </c>
      <c r="L33" s="326" t="s">
        <v>1392</v>
      </c>
      <c r="M33" s="178" t="s">
        <v>2819</v>
      </c>
    </row>
    <row r="34" spans="1:13" ht="75">
      <c r="A34" s="178" t="str">
        <f t="shared" si="0"/>
        <v>InstructionsA36</v>
      </c>
      <c r="B34" s="178" t="s">
        <v>609</v>
      </c>
      <c r="C34" s="178" t="s">
        <v>1338</v>
      </c>
      <c r="D34" s="178" t="s">
        <v>14063</v>
      </c>
      <c r="E34" s="318" t="s">
        <v>15047</v>
      </c>
      <c r="F34" s="312" t="s">
        <v>14957</v>
      </c>
      <c r="G34" s="268" t="s">
        <v>14042</v>
      </c>
      <c r="H34" s="253" t="s">
        <v>14043</v>
      </c>
      <c r="I34" s="255" t="s">
        <v>14044</v>
      </c>
      <c r="J34" s="251" t="s">
        <v>14045</v>
      </c>
      <c r="K34" s="304" t="s">
        <v>14734</v>
      </c>
      <c r="L34" s="328" t="s">
        <v>15317</v>
      </c>
      <c r="M34" s="255" t="s">
        <v>14046</v>
      </c>
    </row>
    <row r="35" spans="1:13" ht="313.5">
      <c r="A35" s="178" t="str">
        <f t="shared" si="0"/>
        <v>InstructionsA37</v>
      </c>
      <c r="B35" s="178" t="s">
        <v>609</v>
      </c>
      <c r="C35" s="178" t="s">
        <v>1339</v>
      </c>
      <c r="D35" s="178" t="s">
        <v>14012</v>
      </c>
      <c r="E35" s="315" t="s">
        <v>15048</v>
      </c>
      <c r="F35" s="178" t="s">
        <v>14819</v>
      </c>
      <c r="G35" s="178" t="s">
        <v>415</v>
      </c>
      <c r="H35" s="178" t="s">
        <v>1304</v>
      </c>
      <c r="I35" s="178" t="s">
        <v>333</v>
      </c>
      <c r="J35" s="178" t="s">
        <v>1176</v>
      </c>
      <c r="K35" s="301" t="s">
        <v>336</v>
      </c>
      <c r="L35" s="326" t="s">
        <v>15318</v>
      </c>
      <c r="M35" s="213" t="s">
        <v>15271</v>
      </c>
    </row>
    <row r="36" spans="1:13" ht="105">
      <c r="A36" s="178" t="str">
        <f t="shared" si="0"/>
        <v>InstructionsA38</v>
      </c>
      <c r="B36" s="178" t="s">
        <v>609</v>
      </c>
      <c r="C36" s="178" t="s">
        <v>1340</v>
      </c>
      <c r="D36" s="178" t="s">
        <v>13565</v>
      </c>
      <c r="E36" s="318" t="s">
        <v>15049</v>
      </c>
      <c r="F36" s="311" t="s">
        <v>14958</v>
      </c>
      <c r="G36" s="255" t="s">
        <v>14545</v>
      </c>
      <c r="H36" s="253" t="s">
        <v>13625</v>
      </c>
      <c r="I36" s="253" t="s">
        <v>13652</v>
      </c>
      <c r="J36" s="251" t="s">
        <v>13677</v>
      </c>
      <c r="K36" s="304" t="s">
        <v>14735</v>
      </c>
      <c r="L36" s="328" t="s">
        <v>15319</v>
      </c>
      <c r="M36" s="255" t="s">
        <v>14555</v>
      </c>
    </row>
    <row r="37" spans="1:13" ht="120">
      <c r="A37" s="178" t="str">
        <f t="shared" si="0"/>
        <v>InstructionsA39</v>
      </c>
      <c r="B37" s="178" t="s">
        <v>609</v>
      </c>
      <c r="C37" s="178" t="s">
        <v>1341</v>
      </c>
      <c r="D37" s="178" t="s">
        <v>13566</v>
      </c>
      <c r="E37" s="318" t="s">
        <v>15050</v>
      </c>
      <c r="F37" s="311" t="s">
        <v>14959</v>
      </c>
      <c r="G37" s="255" t="s">
        <v>14546</v>
      </c>
      <c r="H37" s="253" t="s">
        <v>13626</v>
      </c>
      <c r="I37" s="253" t="s">
        <v>13653</v>
      </c>
      <c r="J37" s="251" t="s">
        <v>13678</v>
      </c>
      <c r="K37" s="304" t="s">
        <v>14736</v>
      </c>
      <c r="L37" s="328" t="s">
        <v>15320</v>
      </c>
      <c r="M37" s="255" t="s">
        <v>14556</v>
      </c>
    </row>
    <row r="38" spans="1:13" ht="135">
      <c r="A38" s="178" t="str">
        <f t="shared" si="0"/>
        <v>InstructionsA40</v>
      </c>
      <c r="B38" s="178" t="s">
        <v>609</v>
      </c>
      <c r="C38" s="178" t="s">
        <v>494</v>
      </c>
      <c r="D38" s="178" t="s">
        <v>14569</v>
      </c>
      <c r="E38" s="320" t="s">
        <v>15051</v>
      </c>
      <c r="F38" s="311" t="s">
        <v>14960</v>
      </c>
      <c r="G38" s="255" t="s">
        <v>14547</v>
      </c>
      <c r="H38" s="253" t="s">
        <v>13627</v>
      </c>
      <c r="I38" s="253" t="s">
        <v>13654</v>
      </c>
      <c r="J38" s="251" t="s">
        <v>13679</v>
      </c>
      <c r="K38" s="304" t="s">
        <v>14737</v>
      </c>
      <c r="L38" s="328" t="s">
        <v>15321</v>
      </c>
      <c r="M38" s="255" t="s">
        <v>14557</v>
      </c>
    </row>
    <row r="39" spans="1:13" ht="120">
      <c r="A39" s="178" t="str">
        <f t="shared" si="0"/>
        <v>InstructionsA41</v>
      </c>
      <c r="B39" s="178" t="s">
        <v>609</v>
      </c>
      <c r="C39" s="178" t="s">
        <v>1122</v>
      </c>
      <c r="D39" s="179" t="s">
        <v>13567</v>
      </c>
      <c r="E39" s="319" t="s">
        <v>15052</v>
      </c>
      <c r="F39" s="311" t="s">
        <v>14961</v>
      </c>
      <c r="G39" s="255" t="s">
        <v>13607</v>
      </c>
      <c r="H39" s="255" t="s">
        <v>13628</v>
      </c>
      <c r="I39" s="255" t="s">
        <v>13655</v>
      </c>
      <c r="J39" s="255" t="s">
        <v>13680</v>
      </c>
      <c r="K39" s="304" t="s">
        <v>14738</v>
      </c>
      <c r="L39" s="328" t="s">
        <v>15322</v>
      </c>
      <c r="M39" s="255" t="s">
        <v>14558</v>
      </c>
    </row>
    <row r="40" spans="1:13" ht="399">
      <c r="A40" s="178" t="str">
        <f t="shared" si="0"/>
        <v>InstructionsA42</v>
      </c>
      <c r="B40" s="178" t="s">
        <v>609</v>
      </c>
      <c r="C40" s="178" t="s">
        <v>1342</v>
      </c>
      <c r="D40" s="178" t="s">
        <v>14281</v>
      </c>
      <c r="E40" s="321" t="s">
        <v>15053</v>
      </c>
      <c r="F40" s="254" t="s">
        <v>14962</v>
      </c>
      <c r="G40" s="254" t="s">
        <v>14548</v>
      </c>
      <c r="H40" s="254" t="s">
        <v>14282</v>
      </c>
      <c r="I40" s="254" t="s">
        <v>14283</v>
      </c>
      <c r="J40" s="254" t="s">
        <v>14284</v>
      </c>
      <c r="K40" s="300" t="s">
        <v>14739</v>
      </c>
      <c r="L40" s="330" t="s">
        <v>15323</v>
      </c>
      <c r="M40" s="254" t="s">
        <v>14559</v>
      </c>
    </row>
    <row r="41" spans="1:13" ht="240">
      <c r="A41" s="178" t="str">
        <f t="shared" si="0"/>
        <v>InstructionsA43</v>
      </c>
      <c r="B41" s="178" t="s">
        <v>609</v>
      </c>
      <c r="C41" s="178" t="s">
        <v>1343</v>
      </c>
      <c r="D41" s="179" t="s">
        <v>13568</v>
      </c>
      <c r="E41" s="318" t="s">
        <v>15054</v>
      </c>
      <c r="F41" s="311" t="s">
        <v>14963</v>
      </c>
      <c r="G41" s="255" t="s">
        <v>14549</v>
      </c>
      <c r="H41" s="253" t="s">
        <v>13629</v>
      </c>
      <c r="I41" s="253" t="s">
        <v>13656</v>
      </c>
      <c r="J41" s="251" t="s">
        <v>13681</v>
      </c>
      <c r="K41" s="304" t="s">
        <v>14740</v>
      </c>
      <c r="L41" s="328" t="s">
        <v>15324</v>
      </c>
      <c r="M41" s="253" t="s">
        <v>13702</v>
      </c>
    </row>
    <row r="42" spans="1:13" ht="225">
      <c r="A42" s="178" t="str">
        <f>B42&amp;C42</f>
        <v>InstructionsA44</v>
      </c>
      <c r="B42" s="178" t="s">
        <v>609</v>
      </c>
      <c r="C42" s="178" t="s">
        <v>1344</v>
      </c>
      <c r="D42" s="178" t="s">
        <v>13569</v>
      </c>
      <c r="E42" s="318" t="s">
        <v>15055</v>
      </c>
      <c r="F42" s="311" t="s">
        <v>14964</v>
      </c>
      <c r="G42" s="255" t="s">
        <v>14550</v>
      </c>
      <c r="H42" s="253" t="s">
        <v>13630</v>
      </c>
      <c r="I42" s="253" t="s">
        <v>13657</v>
      </c>
      <c r="J42" s="251" t="s">
        <v>13682</v>
      </c>
      <c r="K42" s="304" t="s">
        <v>14741</v>
      </c>
      <c r="L42" s="328" t="s">
        <v>15325</v>
      </c>
      <c r="M42" s="253" t="s">
        <v>13703</v>
      </c>
    </row>
    <row r="43" spans="1:13" ht="120">
      <c r="A43" s="178" t="str">
        <f>B43&amp;C43</f>
        <v>InstructionsA45</v>
      </c>
      <c r="B43" s="178" t="s">
        <v>609</v>
      </c>
      <c r="C43" s="178" t="s">
        <v>1345</v>
      </c>
      <c r="D43" s="178" t="s">
        <v>13570</v>
      </c>
      <c r="E43" s="318" t="s">
        <v>15056</v>
      </c>
      <c r="F43" s="311" t="s">
        <v>14965</v>
      </c>
      <c r="G43" s="255" t="s">
        <v>14551</v>
      </c>
      <c r="H43" s="253" t="s">
        <v>13631</v>
      </c>
      <c r="I43" s="253" t="s">
        <v>13658</v>
      </c>
      <c r="J43" s="251" t="s">
        <v>13683</v>
      </c>
      <c r="K43" s="304" t="s">
        <v>14742</v>
      </c>
      <c r="L43" s="328" t="s">
        <v>15326</v>
      </c>
      <c r="M43" s="255" t="s">
        <v>14560</v>
      </c>
    </row>
    <row r="44" spans="1:13" ht="90">
      <c r="A44" s="178" t="str">
        <f t="shared" si="0"/>
        <v>InstructionsA46</v>
      </c>
      <c r="B44" s="178" t="s">
        <v>609</v>
      </c>
      <c r="C44" s="178" t="s">
        <v>1346</v>
      </c>
      <c r="D44" s="178" t="s">
        <v>13571</v>
      </c>
      <c r="E44" s="318" t="s">
        <v>15056</v>
      </c>
      <c r="F44" s="311" t="s">
        <v>14966</v>
      </c>
      <c r="G44" s="255" t="s">
        <v>14552</v>
      </c>
      <c r="H44" s="253" t="s">
        <v>13632</v>
      </c>
      <c r="I44" s="253" t="s">
        <v>13659</v>
      </c>
      <c r="J44" s="251" t="s">
        <v>13684</v>
      </c>
      <c r="K44" s="304" t="s">
        <v>14743</v>
      </c>
      <c r="L44" s="328" t="s">
        <v>15327</v>
      </c>
      <c r="M44" s="253" t="s">
        <v>13704</v>
      </c>
    </row>
    <row r="45" spans="1:13" ht="42.75">
      <c r="A45" s="178" t="str">
        <f t="shared" si="0"/>
        <v>InstructionsA47</v>
      </c>
      <c r="B45" s="178" t="s">
        <v>609</v>
      </c>
      <c r="C45" s="178" t="s">
        <v>1347</v>
      </c>
      <c r="D45" s="178" t="s">
        <v>1147</v>
      </c>
      <c r="E45" s="315" t="s">
        <v>15057</v>
      </c>
      <c r="F45" s="178" t="s">
        <v>14820</v>
      </c>
      <c r="G45" s="178" t="s">
        <v>1309</v>
      </c>
      <c r="H45" s="178" t="s">
        <v>507</v>
      </c>
      <c r="I45" s="178" t="s">
        <v>334</v>
      </c>
      <c r="J45" s="178" t="s">
        <v>1488</v>
      </c>
      <c r="K45" s="301" t="s">
        <v>208</v>
      </c>
      <c r="L45" s="326" t="s">
        <v>15328</v>
      </c>
      <c r="M45" s="178" t="s">
        <v>2820</v>
      </c>
    </row>
    <row r="46" spans="1:13" ht="28.5">
      <c r="A46" s="178" t="str">
        <f t="shared" si="0"/>
        <v>InstructionsA48</v>
      </c>
      <c r="B46" s="178" t="s">
        <v>609</v>
      </c>
      <c r="C46" s="178" t="s">
        <v>3224</v>
      </c>
      <c r="D46" s="178" t="s">
        <v>983</v>
      </c>
      <c r="E46" s="315" t="s">
        <v>15058</v>
      </c>
      <c r="F46" s="178" t="s">
        <v>14821</v>
      </c>
      <c r="G46" s="178" t="s">
        <v>1310</v>
      </c>
      <c r="H46" s="178" t="s">
        <v>508</v>
      </c>
      <c r="I46" s="178" t="s">
        <v>335</v>
      </c>
      <c r="J46" s="178" t="s">
        <v>1315</v>
      </c>
      <c r="K46" s="301" t="s">
        <v>209</v>
      </c>
      <c r="L46" s="326" t="s">
        <v>682</v>
      </c>
      <c r="M46" s="178" t="s">
        <v>2821</v>
      </c>
    </row>
    <row r="47" spans="1:13" ht="105">
      <c r="A47" s="178" t="str">
        <f t="shared" si="0"/>
        <v>InstructionsA49</v>
      </c>
      <c r="B47" s="178" t="s">
        <v>609</v>
      </c>
      <c r="C47" s="178" t="s">
        <v>1348</v>
      </c>
      <c r="D47" s="178" t="s">
        <v>13593</v>
      </c>
      <c r="E47" s="318" t="s">
        <v>15059</v>
      </c>
      <c r="F47" s="311" t="s">
        <v>14967</v>
      </c>
      <c r="G47" s="255" t="s">
        <v>13721</v>
      </c>
      <c r="H47" s="253" t="s">
        <v>13633</v>
      </c>
      <c r="I47" s="253" t="s">
        <v>13720</v>
      </c>
      <c r="J47" s="251" t="s">
        <v>13718</v>
      </c>
      <c r="K47" s="304" t="s">
        <v>14744</v>
      </c>
      <c r="L47" s="328" t="s">
        <v>15329</v>
      </c>
      <c r="M47" s="253" t="s">
        <v>13719</v>
      </c>
    </row>
    <row r="48" spans="1:13" ht="85.5">
      <c r="A48" s="288" t="s">
        <v>14047</v>
      </c>
      <c r="B48" s="288" t="s">
        <v>609</v>
      </c>
      <c r="C48" s="178" t="s">
        <v>1349</v>
      </c>
      <c r="D48" s="288" t="s">
        <v>14064</v>
      </c>
      <c r="E48" s="315" t="s">
        <v>15060</v>
      </c>
      <c r="F48" s="178" t="s">
        <v>14822</v>
      </c>
      <c r="G48" s="180" t="s">
        <v>14783</v>
      </c>
      <c r="H48" s="178" t="s">
        <v>14065</v>
      </c>
      <c r="I48" s="178" t="s">
        <v>15402</v>
      </c>
      <c r="J48" s="178" t="s">
        <v>14066</v>
      </c>
      <c r="K48" s="300" t="s">
        <v>14745</v>
      </c>
      <c r="L48" s="331" t="s">
        <v>15330</v>
      </c>
      <c r="M48" s="178" t="s">
        <v>15272</v>
      </c>
    </row>
    <row r="49" spans="1:13" ht="57">
      <c r="A49" s="178" t="str">
        <f>B49&amp;C49</f>
        <v>InstructionsA51</v>
      </c>
      <c r="B49" s="178" t="s">
        <v>609</v>
      </c>
      <c r="C49" s="178" t="s">
        <v>1350</v>
      </c>
      <c r="D49" s="178" t="s">
        <v>3063</v>
      </c>
      <c r="E49" s="315" t="s">
        <v>15061</v>
      </c>
      <c r="F49" s="178" t="s">
        <v>14823</v>
      </c>
      <c r="G49" s="178" t="s">
        <v>3071</v>
      </c>
      <c r="H49" s="178" t="s">
        <v>3072</v>
      </c>
      <c r="I49" s="178" t="s">
        <v>3073</v>
      </c>
      <c r="J49" s="178" t="s">
        <v>3074</v>
      </c>
      <c r="K49" s="301" t="s">
        <v>14746</v>
      </c>
      <c r="L49" s="326" t="s">
        <v>3075</v>
      </c>
      <c r="M49" s="213" t="s">
        <v>3076</v>
      </c>
    </row>
    <row r="50" spans="1:13" ht="165">
      <c r="A50" s="178" t="str">
        <f t="shared" si="0"/>
        <v>InstructionsA52</v>
      </c>
      <c r="B50" s="178" t="s">
        <v>609</v>
      </c>
      <c r="C50" s="178" t="s">
        <v>1351</v>
      </c>
      <c r="D50" s="178" t="s">
        <v>13592</v>
      </c>
      <c r="E50" s="318" t="s">
        <v>15062</v>
      </c>
      <c r="F50" s="311" t="s">
        <v>14968</v>
      </c>
      <c r="G50" s="253" t="s">
        <v>13608</v>
      </c>
      <c r="H50" s="253" t="s">
        <v>13634</v>
      </c>
      <c r="I50" s="253" t="s">
        <v>13660</v>
      </c>
      <c r="J50" s="251" t="s">
        <v>13685</v>
      </c>
      <c r="K50" s="304" t="s">
        <v>14747</v>
      </c>
      <c r="L50" s="328" t="s">
        <v>15331</v>
      </c>
      <c r="M50" s="253" t="s">
        <v>13705</v>
      </c>
    </row>
    <row r="51" spans="1:13" ht="85.5">
      <c r="A51" s="178" t="str">
        <f t="shared" si="0"/>
        <v>InstructionsA53</v>
      </c>
      <c r="B51" s="178" t="s">
        <v>609</v>
      </c>
      <c r="C51" s="178" t="s">
        <v>1352</v>
      </c>
      <c r="D51" s="178" t="s">
        <v>14285</v>
      </c>
      <c r="E51" s="315" t="s">
        <v>15063</v>
      </c>
      <c r="F51" s="178" t="s">
        <v>14824</v>
      </c>
      <c r="G51" s="178" t="s">
        <v>14286</v>
      </c>
      <c r="H51" s="178" t="s">
        <v>14287</v>
      </c>
      <c r="I51" s="178" t="s">
        <v>14288</v>
      </c>
      <c r="J51" s="178" t="s">
        <v>14289</v>
      </c>
      <c r="K51" s="301" t="s">
        <v>14290</v>
      </c>
      <c r="L51" s="326" t="s">
        <v>14291</v>
      </c>
      <c r="M51" s="213" t="s">
        <v>14292</v>
      </c>
    </row>
    <row r="52" spans="1:13" ht="99.75">
      <c r="A52" s="178" t="str">
        <f t="shared" si="0"/>
        <v>InstructionsA54</v>
      </c>
      <c r="B52" s="178" t="s">
        <v>609</v>
      </c>
      <c r="C52" s="178" t="s">
        <v>1353</v>
      </c>
      <c r="D52" s="178" t="s">
        <v>3064</v>
      </c>
      <c r="E52" s="315" t="s">
        <v>15064</v>
      </c>
      <c r="F52" s="178" t="s">
        <v>14825</v>
      </c>
      <c r="G52" s="178" t="s">
        <v>3077</v>
      </c>
      <c r="H52" s="178" t="s">
        <v>3078</v>
      </c>
      <c r="I52" s="178" t="s">
        <v>3079</v>
      </c>
      <c r="J52" s="178" t="s">
        <v>3080</v>
      </c>
      <c r="K52" s="301" t="s">
        <v>3081</v>
      </c>
      <c r="L52" s="326" t="s">
        <v>3082</v>
      </c>
      <c r="M52" s="213" t="s">
        <v>3083</v>
      </c>
    </row>
    <row r="53" spans="1:13" ht="128.25">
      <c r="A53" s="178" t="str">
        <f>B53&amp;C53</f>
        <v>InstructionsA55</v>
      </c>
      <c r="B53" s="178" t="s">
        <v>609</v>
      </c>
      <c r="C53" s="178" t="s">
        <v>1354</v>
      </c>
      <c r="D53" s="178" t="s">
        <v>3065</v>
      </c>
      <c r="E53" s="315" t="s">
        <v>15065</v>
      </c>
      <c r="F53" s="178" t="s">
        <v>14826</v>
      </c>
      <c r="G53" s="178" t="s">
        <v>3084</v>
      </c>
      <c r="H53" s="178" t="s">
        <v>3085</v>
      </c>
      <c r="I53" s="178" t="s">
        <v>3086</v>
      </c>
      <c r="J53" s="178" t="s">
        <v>3087</v>
      </c>
      <c r="K53" s="301" t="s">
        <v>3088</v>
      </c>
      <c r="L53" s="326" t="s">
        <v>3089</v>
      </c>
      <c r="M53" s="213" t="s">
        <v>3090</v>
      </c>
    </row>
    <row r="54" spans="1:13" ht="85.5">
      <c r="A54" s="178" t="str">
        <f>B54&amp;C54</f>
        <v>InstructionsA56</v>
      </c>
      <c r="B54" s="178" t="s">
        <v>609</v>
      </c>
      <c r="C54" s="178" t="s">
        <v>1355</v>
      </c>
      <c r="D54" s="178" t="s">
        <v>3066</v>
      </c>
      <c r="E54" s="315" t="s">
        <v>15066</v>
      </c>
      <c r="F54" s="178" t="s">
        <v>14827</v>
      </c>
      <c r="G54" s="178" t="s">
        <v>3091</v>
      </c>
      <c r="H54" s="178" t="s">
        <v>3092</v>
      </c>
      <c r="I54" s="178" t="s">
        <v>3093</v>
      </c>
      <c r="J54" s="178" t="s">
        <v>3094</v>
      </c>
      <c r="K54" s="301" t="s">
        <v>3095</v>
      </c>
      <c r="L54" s="326" t="s">
        <v>3096</v>
      </c>
      <c r="M54" s="213" t="s">
        <v>3097</v>
      </c>
    </row>
    <row r="55" spans="1:13" ht="45">
      <c r="A55" s="178" t="str">
        <f t="shared" si="0"/>
        <v>InstructionsA57</v>
      </c>
      <c r="B55" s="178" t="s">
        <v>609</v>
      </c>
      <c r="C55" s="178" t="s">
        <v>495</v>
      </c>
      <c r="D55" s="179" t="s">
        <v>3067</v>
      </c>
      <c r="E55" s="317" t="s">
        <v>15067</v>
      </c>
      <c r="F55" s="179" t="s">
        <v>14828</v>
      </c>
      <c r="G55" s="179" t="s">
        <v>3098</v>
      </c>
      <c r="H55" s="179" t="s">
        <v>3099</v>
      </c>
      <c r="I55" s="179" t="s">
        <v>3100</v>
      </c>
      <c r="J55" s="179" t="s">
        <v>3101</v>
      </c>
      <c r="K55" s="302" t="s">
        <v>3102</v>
      </c>
      <c r="L55" s="327" t="s">
        <v>3103</v>
      </c>
      <c r="M55" s="212" t="s">
        <v>3104</v>
      </c>
    </row>
    <row r="56" spans="1:13" ht="45">
      <c r="A56" s="178" t="str">
        <f t="shared" si="0"/>
        <v>InstructionsA58</v>
      </c>
      <c r="B56" s="178" t="s">
        <v>609</v>
      </c>
      <c r="C56" s="178" t="s">
        <v>1356</v>
      </c>
      <c r="D56" s="179" t="s">
        <v>3068</v>
      </c>
      <c r="E56" s="317" t="s">
        <v>15068</v>
      </c>
      <c r="F56" s="179" t="s">
        <v>14829</v>
      </c>
      <c r="G56" s="179" t="s">
        <v>3105</v>
      </c>
      <c r="H56" s="179" t="s">
        <v>3106</v>
      </c>
      <c r="I56" s="179" t="s">
        <v>3107</v>
      </c>
      <c r="J56" s="179" t="s">
        <v>3108</v>
      </c>
      <c r="K56" s="302" t="s">
        <v>3109</v>
      </c>
      <c r="L56" s="327" t="s">
        <v>3110</v>
      </c>
      <c r="M56" s="212" t="s">
        <v>3111</v>
      </c>
    </row>
    <row r="57" spans="1:13" ht="51">
      <c r="A57" s="178" t="str">
        <f t="shared" si="0"/>
        <v>InstructionsA59</v>
      </c>
      <c r="B57" s="178" t="s">
        <v>609</v>
      </c>
      <c r="C57" s="178" t="s">
        <v>1357</v>
      </c>
      <c r="D57" s="179" t="s">
        <v>3069</v>
      </c>
      <c r="E57" s="317" t="s">
        <v>15069</v>
      </c>
      <c r="F57" s="179" t="s">
        <v>14969</v>
      </c>
      <c r="G57" s="179" t="s">
        <v>3112</v>
      </c>
      <c r="H57" s="179" t="s">
        <v>3113</v>
      </c>
      <c r="I57" s="179" t="s">
        <v>3114</v>
      </c>
      <c r="J57" s="179" t="s">
        <v>3115</v>
      </c>
      <c r="K57" s="302" t="s">
        <v>3116</v>
      </c>
      <c r="L57" s="327" t="s">
        <v>3117</v>
      </c>
      <c r="M57" s="212" t="s">
        <v>3118</v>
      </c>
    </row>
    <row r="58" spans="1:13" ht="399">
      <c r="A58" s="178" t="str">
        <f t="shared" si="0"/>
        <v>InstructionsA60</v>
      </c>
      <c r="B58" s="178" t="s">
        <v>609</v>
      </c>
      <c r="C58" s="178" t="s">
        <v>1358</v>
      </c>
      <c r="D58" s="178" t="s">
        <v>14571</v>
      </c>
      <c r="E58" s="315" t="s">
        <v>15070</v>
      </c>
      <c r="F58" s="178" t="s">
        <v>14830</v>
      </c>
      <c r="G58" s="224" t="s">
        <v>3119</v>
      </c>
      <c r="H58" s="178" t="s">
        <v>3120</v>
      </c>
      <c r="I58" s="178" t="s">
        <v>3121</v>
      </c>
      <c r="J58" s="178" t="s">
        <v>3122</v>
      </c>
      <c r="K58" s="301" t="s">
        <v>3123</v>
      </c>
      <c r="L58" s="326" t="s">
        <v>15332</v>
      </c>
      <c r="M58" s="213" t="s">
        <v>3124</v>
      </c>
    </row>
    <row r="59" spans="1:13" ht="99.75">
      <c r="A59" s="178" t="str">
        <f t="shared" si="0"/>
        <v>InstructionsA61</v>
      </c>
      <c r="B59" s="178" t="s">
        <v>609</v>
      </c>
      <c r="C59" s="178" t="s">
        <v>1359</v>
      </c>
      <c r="D59" s="178" t="s">
        <v>3070</v>
      </c>
      <c r="E59" s="315" t="s">
        <v>15071</v>
      </c>
      <c r="F59" s="178" t="s">
        <v>14831</v>
      </c>
      <c r="G59" s="178" t="s">
        <v>3125</v>
      </c>
      <c r="H59" s="178" t="s">
        <v>3126</v>
      </c>
      <c r="I59" s="178" t="s">
        <v>3127</v>
      </c>
      <c r="J59" s="178" t="s">
        <v>3128</v>
      </c>
      <c r="K59" s="301" t="s">
        <v>3129</v>
      </c>
      <c r="L59" s="326" t="s">
        <v>3130</v>
      </c>
      <c r="M59" s="213" t="s">
        <v>3131</v>
      </c>
    </row>
    <row r="60" spans="1:13" ht="199.5">
      <c r="A60" s="178" t="str">
        <f t="shared" si="0"/>
        <v>InstructionsA62</v>
      </c>
      <c r="B60" s="178" t="s">
        <v>609</v>
      </c>
      <c r="C60" s="178" t="s">
        <v>1360</v>
      </c>
      <c r="D60" s="178" t="s">
        <v>14578</v>
      </c>
      <c r="E60" s="315" t="s">
        <v>15072</v>
      </c>
      <c r="F60" s="178" t="s">
        <v>14970</v>
      </c>
      <c r="G60" s="178" t="s">
        <v>14784</v>
      </c>
      <c r="H60" s="178" t="s">
        <v>15291</v>
      </c>
      <c r="I60" s="178" t="s">
        <v>3049</v>
      </c>
      <c r="J60" s="178" t="s">
        <v>15378</v>
      </c>
      <c r="K60" s="301" t="s">
        <v>14748</v>
      </c>
      <c r="L60" s="326" t="s">
        <v>15333</v>
      </c>
      <c r="M60" s="213" t="s">
        <v>15273</v>
      </c>
    </row>
    <row r="61" spans="1:13" ht="213.75">
      <c r="A61" s="178" t="str">
        <f t="shared" si="0"/>
        <v>InstructionsA63</v>
      </c>
      <c r="B61" s="178" t="s">
        <v>609</v>
      </c>
      <c r="C61" s="178" t="s">
        <v>1361</v>
      </c>
      <c r="D61" s="178" t="s">
        <v>14579</v>
      </c>
      <c r="E61" s="315" t="s">
        <v>15073</v>
      </c>
      <c r="F61" s="178" t="s">
        <v>14971</v>
      </c>
      <c r="G61" s="178" t="s">
        <v>14785</v>
      </c>
      <c r="H61" s="178" t="s">
        <v>15292</v>
      </c>
      <c r="I61" s="178" t="s">
        <v>3050</v>
      </c>
      <c r="J61" s="178" t="s">
        <v>15379</v>
      </c>
      <c r="K61" s="301" t="s">
        <v>14749</v>
      </c>
      <c r="L61" s="326" t="s">
        <v>15334</v>
      </c>
      <c r="M61" s="213" t="s">
        <v>15274</v>
      </c>
    </row>
    <row r="62" spans="1:13" ht="133.5">
      <c r="A62" s="178" t="str">
        <f>B62&amp;C62</f>
        <v>InstructionsA64</v>
      </c>
      <c r="B62" s="178" t="s">
        <v>609</v>
      </c>
      <c r="C62" s="178" t="s">
        <v>1362</v>
      </c>
      <c r="D62" s="178" t="s">
        <v>13572</v>
      </c>
      <c r="E62" s="318" t="s">
        <v>15074</v>
      </c>
      <c r="F62" s="311" t="s">
        <v>14972</v>
      </c>
      <c r="G62" s="253" t="s">
        <v>13609</v>
      </c>
      <c r="H62" s="253" t="s">
        <v>13635</v>
      </c>
      <c r="I62" s="253" t="s">
        <v>13661</v>
      </c>
      <c r="J62" s="251" t="s">
        <v>13686</v>
      </c>
      <c r="K62" s="304" t="s">
        <v>14750</v>
      </c>
      <c r="L62" s="328" t="s">
        <v>15335</v>
      </c>
      <c r="M62" s="253" t="s">
        <v>13706</v>
      </c>
    </row>
    <row r="63" spans="1:13" ht="57">
      <c r="A63" s="178" t="str">
        <f t="shared" si="0"/>
        <v>InstructionsA65</v>
      </c>
      <c r="B63" s="178" t="s">
        <v>609</v>
      </c>
      <c r="C63" s="178" t="s">
        <v>735</v>
      </c>
      <c r="D63" s="178" t="s">
        <v>737</v>
      </c>
      <c r="E63" s="315" t="s">
        <v>15075</v>
      </c>
      <c r="F63" s="178" t="s">
        <v>14832</v>
      </c>
      <c r="G63" s="178" t="s">
        <v>739</v>
      </c>
      <c r="H63" s="178" t="s">
        <v>392</v>
      </c>
      <c r="I63" s="178" t="s">
        <v>85</v>
      </c>
      <c r="J63" s="178" t="s">
        <v>740</v>
      </c>
      <c r="K63" s="301" t="s">
        <v>210</v>
      </c>
      <c r="L63" s="326" t="s">
        <v>741</v>
      </c>
      <c r="M63" s="178" t="s">
        <v>2822</v>
      </c>
    </row>
    <row r="64" spans="1:13" ht="213.75">
      <c r="A64" s="178" t="str">
        <f>B64&amp;C64</f>
        <v>InstructionsA66</v>
      </c>
      <c r="B64" s="178" t="s">
        <v>609</v>
      </c>
      <c r="C64" s="178" t="s">
        <v>736</v>
      </c>
      <c r="D64" s="178" t="s">
        <v>745</v>
      </c>
      <c r="E64" s="315" t="s">
        <v>15076</v>
      </c>
      <c r="F64" s="178" t="s">
        <v>14833</v>
      </c>
      <c r="G64" s="178" t="s">
        <v>416</v>
      </c>
      <c r="H64" s="180" t="s">
        <v>1607</v>
      </c>
      <c r="I64" s="178" t="s">
        <v>86</v>
      </c>
      <c r="J64" s="178" t="s">
        <v>1511</v>
      </c>
      <c r="K64" s="301" t="s">
        <v>211</v>
      </c>
      <c r="L64" s="326" t="s">
        <v>15336</v>
      </c>
      <c r="M64" s="178" t="s">
        <v>2823</v>
      </c>
    </row>
    <row r="65" spans="1:14" ht="42.75">
      <c r="A65" s="178" t="str">
        <f t="shared" si="0"/>
        <v>InstructionsA67</v>
      </c>
      <c r="B65" s="178" t="s">
        <v>609</v>
      </c>
      <c r="C65" s="178" t="s">
        <v>738</v>
      </c>
      <c r="D65" s="178" t="s">
        <v>1044</v>
      </c>
      <c r="E65" s="317" t="s">
        <v>15077</v>
      </c>
      <c r="F65" s="178" t="s">
        <v>14834</v>
      </c>
      <c r="G65" s="178" t="s">
        <v>1155</v>
      </c>
      <c r="H65" s="180" t="s">
        <v>393</v>
      </c>
      <c r="I65" s="178" t="s">
        <v>1311</v>
      </c>
      <c r="J65" s="178" t="s">
        <v>1312</v>
      </c>
      <c r="K65" s="301"/>
      <c r="L65" s="326" t="s">
        <v>1397</v>
      </c>
      <c r="M65" s="178" t="s">
        <v>2824</v>
      </c>
    </row>
    <row r="66" spans="1:14" ht="356.25">
      <c r="A66" s="178" t="str">
        <f t="shared" si="0"/>
        <v>InstructionsA68</v>
      </c>
      <c r="B66" s="178" t="s">
        <v>609</v>
      </c>
      <c r="C66" s="178" t="s">
        <v>3225</v>
      </c>
      <c r="D66" s="178" t="s">
        <v>14584</v>
      </c>
      <c r="E66" s="315" t="s">
        <v>15078</v>
      </c>
      <c r="F66" s="178" t="s">
        <v>14973</v>
      </c>
      <c r="G66" s="344" t="s">
        <v>15423</v>
      </c>
      <c r="H66" s="180" t="s">
        <v>15293</v>
      </c>
      <c r="I66" s="178" t="s">
        <v>15403</v>
      </c>
      <c r="J66" s="178" t="s">
        <v>15380</v>
      </c>
      <c r="K66" s="301" t="s">
        <v>14751</v>
      </c>
      <c r="L66" s="326" t="s">
        <v>15337</v>
      </c>
      <c r="M66" s="178" t="s">
        <v>15275</v>
      </c>
    </row>
    <row r="67" spans="1:14" ht="185.25">
      <c r="A67" s="178" t="str">
        <f t="shared" si="0"/>
        <v>InstructionsA69</v>
      </c>
      <c r="B67" s="178" t="s">
        <v>609</v>
      </c>
      <c r="C67" s="178" t="s">
        <v>742</v>
      </c>
      <c r="D67" s="178" t="s">
        <v>14580</v>
      </c>
      <c r="E67" s="315" t="s">
        <v>15079</v>
      </c>
      <c r="F67" s="178" t="s">
        <v>14974</v>
      </c>
      <c r="G67" s="178" t="s">
        <v>14786</v>
      </c>
      <c r="H67" s="180" t="s">
        <v>15294</v>
      </c>
      <c r="I67" s="178" t="s">
        <v>15404</v>
      </c>
      <c r="J67" s="178" t="s">
        <v>15381</v>
      </c>
      <c r="K67" s="301" t="s">
        <v>14752</v>
      </c>
      <c r="L67" s="326" t="s">
        <v>15338</v>
      </c>
      <c r="M67" s="178" t="s">
        <v>15276</v>
      </c>
    </row>
    <row r="68" spans="1:14" ht="171">
      <c r="A68" s="178" t="str">
        <f t="shared" si="0"/>
        <v>InstructionsA70</v>
      </c>
      <c r="B68" s="178" t="s">
        <v>609</v>
      </c>
      <c r="C68" s="178" t="s">
        <v>3226</v>
      </c>
      <c r="D68" s="178" t="s">
        <v>14581</v>
      </c>
      <c r="E68" s="315" t="s">
        <v>15080</v>
      </c>
      <c r="F68" s="178" t="s">
        <v>14975</v>
      </c>
      <c r="G68" s="344" t="s">
        <v>15424</v>
      </c>
      <c r="H68" s="180" t="s">
        <v>15295</v>
      </c>
      <c r="I68" s="178" t="s">
        <v>15405</v>
      </c>
      <c r="J68" s="178" t="s">
        <v>15382</v>
      </c>
      <c r="K68" s="301" t="s">
        <v>14753</v>
      </c>
      <c r="L68" s="326" t="s">
        <v>15339</v>
      </c>
      <c r="M68" s="178" t="s">
        <v>15277</v>
      </c>
    </row>
    <row r="69" spans="1:14" ht="342">
      <c r="A69" s="178" t="str">
        <f t="shared" si="0"/>
        <v>InstructionsA71</v>
      </c>
      <c r="B69" s="178" t="s">
        <v>609</v>
      </c>
      <c r="C69" s="178" t="s">
        <v>743</v>
      </c>
      <c r="D69" s="178" t="s">
        <v>14582</v>
      </c>
      <c r="E69" s="315" t="s">
        <v>15081</v>
      </c>
      <c r="F69" s="178" t="s">
        <v>14976</v>
      </c>
      <c r="G69" s="178" t="s">
        <v>14787</v>
      </c>
      <c r="H69" s="180" t="s">
        <v>15296</v>
      </c>
      <c r="I69" s="178" t="s">
        <v>15406</v>
      </c>
      <c r="J69" s="178" t="s">
        <v>15383</v>
      </c>
      <c r="K69" s="301" t="s">
        <v>14754</v>
      </c>
      <c r="L69" s="326" t="s">
        <v>15340</v>
      </c>
      <c r="M69" s="178" t="s">
        <v>15278</v>
      </c>
    </row>
    <row r="70" spans="1:14" ht="114">
      <c r="A70" s="178" t="str">
        <f t="shared" si="0"/>
        <v>InstructionsA72</v>
      </c>
      <c r="B70" s="178" t="s">
        <v>609</v>
      </c>
      <c r="C70" s="178" t="s">
        <v>744</v>
      </c>
      <c r="D70" s="178" t="s">
        <v>1064</v>
      </c>
      <c r="E70" s="315" t="s">
        <v>15082</v>
      </c>
      <c r="F70" s="178" t="s">
        <v>14835</v>
      </c>
      <c r="G70" s="178" t="s">
        <v>951</v>
      </c>
      <c r="H70" s="180" t="s">
        <v>151</v>
      </c>
      <c r="I70" s="178" t="s">
        <v>87</v>
      </c>
      <c r="J70" s="178" t="s">
        <v>1512</v>
      </c>
      <c r="K70" s="301" t="s">
        <v>1256</v>
      </c>
      <c r="L70" s="326" t="s">
        <v>1398</v>
      </c>
      <c r="M70" s="178" t="s">
        <v>2825</v>
      </c>
    </row>
    <row r="71" spans="1:14" ht="57">
      <c r="A71" s="178" t="str">
        <f t="shared" si="0"/>
        <v>InstructionsA73</v>
      </c>
      <c r="B71" s="178" t="s">
        <v>609</v>
      </c>
      <c r="C71" s="178" t="s">
        <v>3304</v>
      </c>
      <c r="D71" s="178" t="s">
        <v>1065</v>
      </c>
      <c r="E71" s="315" t="s">
        <v>15083</v>
      </c>
      <c r="F71" s="178" t="s">
        <v>14836</v>
      </c>
      <c r="G71" s="178" t="s">
        <v>952</v>
      </c>
      <c r="H71" s="180" t="s">
        <v>152</v>
      </c>
      <c r="I71" s="178" t="s">
        <v>88</v>
      </c>
      <c r="J71" s="178" t="s">
        <v>1177</v>
      </c>
      <c r="K71" s="301" t="s">
        <v>1257</v>
      </c>
      <c r="L71" s="326" t="s">
        <v>1399</v>
      </c>
      <c r="M71" s="178" t="s">
        <v>2826</v>
      </c>
    </row>
    <row r="72" spans="1:14">
      <c r="A72" s="178" t="str">
        <f t="shared" si="0"/>
        <v>DefinitionsB2</v>
      </c>
      <c r="B72" s="178" t="s">
        <v>1076</v>
      </c>
      <c r="C72" s="178" t="s">
        <v>1123</v>
      </c>
      <c r="D72" s="178" t="s">
        <v>1178</v>
      </c>
      <c r="F72" s="178" t="s">
        <v>14837</v>
      </c>
      <c r="G72" s="178" t="s">
        <v>996</v>
      </c>
      <c r="H72" s="180" t="s">
        <v>1178</v>
      </c>
      <c r="I72" s="178" t="s">
        <v>89</v>
      </c>
      <c r="J72" s="178" t="s">
        <v>1179</v>
      </c>
      <c r="K72" s="301" t="s">
        <v>1258</v>
      </c>
      <c r="L72" s="326" t="s">
        <v>683</v>
      </c>
      <c r="M72" s="178" t="s">
        <v>2827</v>
      </c>
    </row>
    <row r="73" spans="1:14" ht="28.5">
      <c r="A73" s="178" t="str">
        <f>B73&amp;C73</f>
        <v>DefinitionsB3</v>
      </c>
      <c r="B73" s="178" t="s">
        <v>1076</v>
      </c>
      <c r="C73" s="178" t="s">
        <v>1077</v>
      </c>
      <c r="D73" s="178" t="s">
        <v>1129</v>
      </c>
      <c r="E73" s="315" t="s">
        <v>15084</v>
      </c>
      <c r="F73" s="178" t="s">
        <v>1129</v>
      </c>
      <c r="G73" s="178" t="s">
        <v>1129</v>
      </c>
      <c r="H73" s="180" t="s">
        <v>1129</v>
      </c>
      <c r="I73" s="178" t="s">
        <v>1129</v>
      </c>
      <c r="J73" s="178" t="s">
        <v>1129</v>
      </c>
      <c r="K73" s="301" t="s">
        <v>1129</v>
      </c>
      <c r="L73" s="326" t="s">
        <v>1129</v>
      </c>
      <c r="M73" s="178" t="s">
        <v>2828</v>
      </c>
    </row>
    <row r="74" spans="1:14">
      <c r="A74" s="178" t="str">
        <f t="shared" si="0"/>
        <v>DefinitionsB4</v>
      </c>
      <c r="B74" s="178" t="s">
        <v>1076</v>
      </c>
      <c r="C74" s="178" t="s">
        <v>1078</v>
      </c>
      <c r="D74" s="178" t="s">
        <v>1131</v>
      </c>
      <c r="F74" s="178" t="s">
        <v>14838</v>
      </c>
      <c r="G74" s="178" t="s">
        <v>417</v>
      </c>
      <c r="H74" s="180" t="s">
        <v>144</v>
      </c>
      <c r="I74" s="178" t="s">
        <v>90</v>
      </c>
      <c r="J74" s="178" t="s">
        <v>1489</v>
      </c>
      <c r="K74" s="301" t="s">
        <v>212</v>
      </c>
      <c r="L74" s="326" t="s">
        <v>173</v>
      </c>
      <c r="M74" s="178" t="s">
        <v>2829</v>
      </c>
    </row>
    <row r="75" spans="1:14" ht="27.75">
      <c r="A75" s="178" t="str">
        <f t="shared" si="0"/>
        <v>DefinitionsB5</v>
      </c>
      <c r="B75" s="178" t="s">
        <v>1076</v>
      </c>
      <c r="C75" s="178" t="s">
        <v>1079</v>
      </c>
      <c r="D75" s="178" t="s">
        <v>986</v>
      </c>
      <c r="E75" s="322" t="s">
        <v>655</v>
      </c>
      <c r="F75" s="178" t="s">
        <v>14839</v>
      </c>
      <c r="G75" s="178" t="s">
        <v>726</v>
      </c>
      <c r="H75" s="178" t="s">
        <v>1180</v>
      </c>
      <c r="I75" s="178" t="s">
        <v>91</v>
      </c>
      <c r="J75" s="178" t="s">
        <v>1388</v>
      </c>
      <c r="K75" s="301" t="s">
        <v>1259</v>
      </c>
      <c r="L75" s="326" t="s">
        <v>685</v>
      </c>
      <c r="M75" s="178" t="s">
        <v>14643</v>
      </c>
      <c r="N75" s="45" t="s">
        <v>14617</v>
      </c>
    </row>
    <row r="76" spans="1:14">
      <c r="A76" s="178" t="str">
        <f t="shared" si="0"/>
        <v>DefinitionsB6</v>
      </c>
      <c r="B76" s="178" t="s">
        <v>1076</v>
      </c>
      <c r="C76" s="178" t="s">
        <v>1080</v>
      </c>
      <c r="D76" s="178" t="s">
        <v>1133</v>
      </c>
      <c r="E76" s="323" t="s">
        <v>15085</v>
      </c>
      <c r="F76" s="178" t="s">
        <v>14840</v>
      </c>
      <c r="G76" s="178" t="s">
        <v>418</v>
      </c>
      <c r="H76" s="180" t="s">
        <v>395</v>
      </c>
      <c r="I76" s="178" t="s">
        <v>92</v>
      </c>
      <c r="J76" s="178" t="s">
        <v>1490</v>
      </c>
      <c r="K76" s="301" t="s">
        <v>213</v>
      </c>
      <c r="L76" s="326" t="s">
        <v>174</v>
      </c>
      <c r="M76" s="178" t="s">
        <v>14644</v>
      </c>
      <c r="N76" s="45" t="s">
        <v>14618</v>
      </c>
    </row>
    <row r="77" spans="1:14">
      <c r="A77" s="178" t="str">
        <f t="shared" si="0"/>
        <v>DefinitionsB7</v>
      </c>
      <c r="B77" s="178" t="s">
        <v>1076</v>
      </c>
      <c r="C77" s="178" t="s">
        <v>1081</v>
      </c>
      <c r="D77" s="178" t="s">
        <v>1135</v>
      </c>
      <c r="E77" s="323" t="s">
        <v>14645</v>
      </c>
      <c r="F77" s="178" t="s">
        <v>14841</v>
      </c>
      <c r="G77" s="178" t="s">
        <v>1181</v>
      </c>
      <c r="H77" s="180" t="s">
        <v>1182</v>
      </c>
      <c r="I77" s="178" t="s">
        <v>93</v>
      </c>
      <c r="J77" s="178" t="s">
        <v>113</v>
      </c>
      <c r="K77" s="301" t="s">
        <v>214</v>
      </c>
      <c r="L77" s="326" t="s">
        <v>686</v>
      </c>
      <c r="M77" s="178" t="s">
        <v>14646</v>
      </c>
      <c r="N77" s="45" t="s">
        <v>14619</v>
      </c>
    </row>
    <row r="78" spans="1:14" ht="41.25">
      <c r="A78" s="178" t="str">
        <f t="shared" si="0"/>
        <v>DefinitionsB8</v>
      </c>
      <c r="B78" s="178" t="s">
        <v>1076</v>
      </c>
      <c r="C78" s="178" t="s">
        <v>1082</v>
      </c>
      <c r="D78" s="178" t="s">
        <v>995</v>
      </c>
      <c r="E78" s="315" t="s">
        <v>14647</v>
      </c>
      <c r="F78" s="178" t="s">
        <v>14842</v>
      </c>
      <c r="G78" s="178" t="s">
        <v>995</v>
      </c>
      <c r="H78" s="178" t="s">
        <v>995</v>
      </c>
      <c r="I78" s="178" t="s">
        <v>995</v>
      </c>
      <c r="J78" s="178" t="s">
        <v>995</v>
      </c>
      <c r="K78" s="301" t="s">
        <v>995</v>
      </c>
      <c r="L78" s="326" t="s">
        <v>995</v>
      </c>
      <c r="M78" s="178" t="s">
        <v>995</v>
      </c>
      <c r="N78" s="45" t="s">
        <v>14620</v>
      </c>
    </row>
    <row r="79" spans="1:14">
      <c r="A79" s="178" t="str">
        <f>B79&amp;C79</f>
        <v>DefinitionsB9</v>
      </c>
      <c r="B79" s="178" t="s">
        <v>1076</v>
      </c>
      <c r="C79" s="178" t="s">
        <v>1083</v>
      </c>
      <c r="D79" s="178" t="s">
        <v>987</v>
      </c>
      <c r="E79" s="322" t="s">
        <v>993</v>
      </c>
      <c r="F79" s="178" t="s">
        <v>14843</v>
      </c>
      <c r="G79" s="178" t="s">
        <v>1183</v>
      </c>
      <c r="H79" s="178" t="s">
        <v>1184</v>
      </c>
      <c r="I79" s="178" t="s">
        <v>1184</v>
      </c>
      <c r="J79" s="178" t="s">
        <v>1491</v>
      </c>
      <c r="K79" s="301" t="s">
        <v>987</v>
      </c>
      <c r="L79" s="326" t="s">
        <v>1184</v>
      </c>
      <c r="M79" s="178" t="s">
        <v>14648</v>
      </c>
      <c r="N79" s="45" t="s">
        <v>14621</v>
      </c>
    </row>
    <row r="80" spans="1:14" ht="28.5">
      <c r="A80" s="178" t="str">
        <f t="shared" ref="A80:A165" si="1">B80&amp;C80</f>
        <v>DefinitionsB10</v>
      </c>
      <c r="B80" s="178" t="s">
        <v>1076</v>
      </c>
      <c r="C80" s="178" t="s">
        <v>1084</v>
      </c>
      <c r="D80" s="178" t="s">
        <v>14641</v>
      </c>
      <c r="E80" s="315" t="s">
        <v>14649</v>
      </c>
      <c r="F80" s="178" t="s">
        <v>14844</v>
      </c>
      <c r="G80" s="178" t="s">
        <v>988</v>
      </c>
      <c r="H80" s="178" t="s">
        <v>1185</v>
      </c>
      <c r="I80" s="178" t="s">
        <v>1186</v>
      </c>
      <c r="J80" s="178" t="s">
        <v>1492</v>
      </c>
      <c r="K80" s="301" t="s">
        <v>215</v>
      </c>
      <c r="L80" s="326" t="s">
        <v>687</v>
      </c>
      <c r="M80" s="178" t="s">
        <v>14650</v>
      </c>
      <c r="N80" s="45" t="s">
        <v>14623</v>
      </c>
    </row>
    <row r="81" spans="1:14">
      <c r="A81" s="178" t="str">
        <f t="shared" si="1"/>
        <v>DefinitionsB11</v>
      </c>
      <c r="B81" s="178" t="s">
        <v>1076</v>
      </c>
      <c r="C81" s="178" t="s">
        <v>1085</v>
      </c>
      <c r="D81" s="178" t="s">
        <v>1138</v>
      </c>
      <c r="E81" s="315" t="s">
        <v>15086</v>
      </c>
      <c r="F81" s="178" t="s">
        <v>14845</v>
      </c>
      <c r="G81" s="178" t="s">
        <v>419</v>
      </c>
      <c r="H81" s="178" t="s">
        <v>1187</v>
      </c>
      <c r="I81" s="178" t="s">
        <v>94</v>
      </c>
      <c r="J81" s="178" t="s">
        <v>114</v>
      </c>
      <c r="K81" s="301" t="s">
        <v>216</v>
      </c>
      <c r="L81" s="326" t="s">
        <v>688</v>
      </c>
      <c r="M81" s="178" t="s">
        <v>14651</v>
      </c>
      <c r="N81" s="45" t="s">
        <v>14687</v>
      </c>
    </row>
    <row r="82" spans="1:14" ht="28.5">
      <c r="A82" s="178" t="str">
        <f t="shared" si="1"/>
        <v>DefinitionsB12</v>
      </c>
      <c r="B82" s="178" t="s">
        <v>1076</v>
      </c>
      <c r="C82" s="178" t="s">
        <v>1086</v>
      </c>
      <c r="D82" s="178" t="s">
        <v>14642</v>
      </c>
      <c r="E82" s="323" t="s">
        <v>14652</v>
      </c>
      <c r="F82" s="178" t="s">
        <v>14846</v>
      </c>
      <c r="G82" s="178" t="s">
        <v>14653</v>
      </c>
      <c r="H82" s="178" t="s">
        <v>396</v>
      </c>
      <c r="I82" s="178" t="s">
        <v>95</v>
      </c>
      <c r="J82" s="178" t="s">
        <v>115</v>
      </c>
      <c r="K82" s="301" t="s">
        <v>217</v>
      </c>
      <c r="L82" s="326" t="s">
        <v>175</v>
      </c>
      <c r="M82" s="178" t="s">
        <v>14654</v>
      </c>
      <c r="N82" s="45" t="s">
        <v>14674</v>
      </c>
    </row>
    <row r="83" spans="1:14">
      <c r="A83" s="178" t="str">
        <f t="shared" si="1"/>
        <v>DefinitionsB13</v>
      </c>
      <c r="B83" s="178" t="s">
        <v>1076</v>
      </c>
      <c r="C83" s="178" t="s">
        <v>1087</v>
      </c>
      <c r="D83" s="178" t="s">
        <v>1140</v>
      </c>
      <c r="E83" s="315" t="s">
        <v>15087</v>
      </c>
      <c r="F83" s="178" t="s">
        <v>14847</v>
      </c>
      <c r="G83" s="178" t="s">
        <v>420</v>
      </c>
      <c r="H83" s="178" t="s">
        <v>397</v>
      </c>
      <c r="I83" s="178" t="s">
        <v>96</v>
      </c>
      <c r="J83" s="178" t="s">
        <v>116</v>
      </c>
      <c r="K83" s="301" t="s">
        <v>218</v>
      </c>
      <c r="L83" s="326" t="s">
        <v>176</v>
      </c>
      <c r="M83" s="178" t="s">
        <v>14655</v>
      </c>
      <c r="N83" s="45" t="s">
        <v>14624</v>
      </c>
    </row>
    <row r="84" spans="1:14">
      <c r="A84" s="178" t="str">
        <f t="shared" si="1"/>
        <v>DefinitionsB14</v>
      </c>
      <c r="B84" s="178" t="s">
        <v>1076</v>
      </c>
      <c r="C84" s="178" t="s">
        <v>1088</v>
      </c>
      <c r="D84" s="178" t="s">
        <v>1141</v>
      </c>
      <c r="E84" s="315" t="s">
        <v>1141</v>
      </c>
      <c r="F84" s="178" t="s">
        <v>1141</v>
      </c>
      <c r="G84" s="178" t="s">
        <v>1141</v>
      </c>
      <c r="H84" s="178" t="s">
        <v>1141</v>
      </c>
      <c r="I84" s="178" t="s">
        <v>1141</v>
      </c>
      <c r="J84" s="178" t="s">
        <v>1141</v>
      </c>
      <c r="K84" s="301" t="s">
        <v>1141</v>
      </c>
      <c r="L84" s="326" t="s">
        <v>1141</v>
      </c>
      <c r="M84" s="178" t="s">
        <v>1141</v>
      </c>
      <c r="N84" s="45" t="s">
        <v>14625</v>
      </c>
    </row>
    <row r="85" spans="1:14" ht="28.5">
      <c r="A85" s="178" t="str">
        <f t="shared" si="1"/>
        <v>DefinitionsB15</v>
      </c>
      <c r="B85" s="178" t="s">
        <v>1076</v>
      </c>
      <c r="C85" s="178" t="s">
        <v>1089</v>
      </c>
      <c r="D85" s="178" t="s">
        <v>1143</v>
      </c>
      <c r="E85" s="315" t="s">
        <v>15088</v>
      </c>
      <c r="F85" s="178" t="s">
        <v>14848</v>
      </c>
      <c r="G85" s="178" t="s">
        <v>421</v>
      </c>
      <c r="H85" s="178" t="s">
        <v>398</v>
      </c>
      <c r="I85" s="178" t="s">
        <v>97</v>
      </c>
      <c r="J85" s="178" t="s">
        <v>1143</v>
      </c>
      <c r="K85" s="301" t="s">
        <v>219</v>
      </c>
      <c r="L85" s="326" t="s">
        <v>1143</v>
      </c>
      <c r="M85" s="178" t="s">
        <v>14656</v>
      </c>
      <c r="N85" s="45" t="s">
        <v>14626</v>
      </c>
    </row>
    <row r="86" spans="1:14">
      <c r="A86" s="178" t="str">
        <f t="shared" si="1"/>
        <v>DefinitionsB16</v>
      </c>
      <c r="B86" s="178" t="s">
        <v>1076</v>
      </c>
      <c r="C86" s="178" t="s">
        <v>1090</v>
      </c>
      <c r="D86" s="178" t="s">
        <v>1145</v>
      </c>
      <c r="E86" s="315" t="s">
        <v>14657</v>
      </c>
      <c r="F86" s="178" t="s">
        <v>14849</v>
      </c>
      <c r="G86" s="178" t="s">
        <v>14658</v>
      </c>
      <c r="H86" s="178" t="s">
        <v>399</v>
      </c>
      <c r="I86" s="178" t="s">
        <v>98</v>
      </c>
      <c r="J86" s="178" t="s">
        <v>117</v>
      </c>
      <c r="K86" s="301" t="s">
        <v>220</v>
      </c>
      <c r="L86" s="326" t="s">
        <v>177</v>
      </c>
      <c r="M86" s="178" t="s">
        <v>14659</v>
      </c>
      <c r="N86" s="45" t="s">
        <v>14628</v>
      </c>
    </row>
    <row r="87" spans="1:14">
      <c r="A87" s="178" t="str">
        <f t="shared" si="1"/>
        <v>DefinitionsB17</v>
      </c>
      <c r="B87" s="178" t="s">
        <v>1076</v>
      </c>
      <c r="C87" s="178" t="s">
        <v>1091</v>
      </c>
      <c r="D87" s="178" t="s">
        <v>657</v>
      </c>
      <c r="E87" s="315" t="s">
        <v>14660</v>
      </c>
      <c r="F87" s="178" t="s">
        <v>14850</v>
      </c>
      <c r="G87" s="178" t="s">
        <v>14661</v>
      </c>
      <c r="H87" s="178" t="s">
        <v>400</v>
      </c>
      <c r="I87" s="178" t="s">
        <v>99</v>
      </c>
      <c r="J87" s="178" t="s">
        <v>118</v>
      </c>
      <c r="K87" s="301" t="s">
        <v>221</v>
      </c>
      <c r="L87" s="326" t="s">
        <v>178</v>
      </c>
      <c r="M87" s="178" t="s">
        <v>14662</v>
      </c>
      <c r="N87" s="45" t="s">
        <v>14630</v>
      </c>
    </row>
    <row r="88" spans="1:14" ht="28.5">
      <c r="A88" s="178" t="str">
        <f t="shared" si="1"/>
        <v>DefinitionsB18</v>
      </c>
      <c r="B88" s="178" t="s">
        <v>1076</v>
      </c>
      <c r="C88" s="178" t="s">
        <v>1092</v>
      </c>
      <c r="D88" s="178" t="s">
        <v>985</v>
      </c>
      <c r="E88" s="315" t="s">
        <v>15089</v>
      </c>
      <c r="F88" s="178" t="s">
        <v>14851</v>
      </c>
      <c r="G88" s="178" t="s">
        <v>985</v>
      </c>
      <c r="H88" s="178" t="s">
        <v>1188</v>
      </c>
      <c r="I88" s="178" t="s">
        <v>1188</v>
      </c>
      <c r="J88" s="178" t="s">
        <v>985</v>
      </c>
      <c r="K88" s="301" t="s">
        <v>985</v>
      </c>
      <c r="L88" s="326" t="s">
        <v>985</v>
      </c>
      <c r="M88" s="178" t="s">
        <v>985</v>
      </c>
      <c r="N88" s="45" t="s">
        <v>14631</v>
      </c>
    </row>
    <row r="89" spans="1:14">
      <c r="A89" s="178" t="str">
        <f t="shared" si="1"/>
        <v>DefinitionsB19</v>
      </c>
      <c r="B89" s="178" t="s">
        <v>1076</v>
      </c>
      <c r="C89" s="178" t="s">
        <v>1093</v>
      </c>
      <c r="D89" s="178" t="s">
        <v>1074</v>
      </c>
      <c r="E89" s="315" t="s">
        <v>1189</v>
      </c>
      <c r="F89" s="178" t="s">
        <v>14852</v>
      </c>
      <c r="G89" s="178" t="s">
        <v>1190</v>
      </c>
      <c r="H89" s="178" t="s">
        <v>1191</v>
      </c>
      <c r="I89" s="178" t="s">
        <v>1192</v>
      </c>
      <c r="J89" s="178" t="s">
        <v>1193</v>
      </c>
      <c r="K89" s="301" t="s">
        <v>1260</v>
      </c>
      <c r="L89" s="326" t="s">
        <v>689</v>
      </c>
      <c r="M89" s="178" t="s">
        <v>14663</v>
      </c>
      <c r="N89" s="45" t="s">
        <v>14633</v>
      </c>
    </row>
    <row r="90" spans="1:14">
      <c r="A90" s="178" t="str">
        <f t="shared" si="1"/>
        <v>DefinitionsB20</v>
      </c>
      <c r="B90" s="178" t="s">
        <v>1076</v>
      </c>
      <c r="C90" s="178" t="s">
        <v>1094</v>
      </c>
      <c r="D90" s="178" t="s">
        <v>14592</v>
      </c>
      <c r="E90" s="317" t="s">
        <v>15090</v>
      </c>
      <c r="F90" s="178" t="s">
        <v>14592</v>
      </c>
      <c r="G90" s="178" t="s">
        <v>14592</v>
      </c>
      <c r="H90" s="178" t="s">
        <v>14592</v>
      </c>
      <c r="I90" s="178" t="s">
        <v>14592</v>
      </c>
      <c r="J90" s="178" t="s">
        <v>14592</v>
      </c>
      <c r="K90" s="301" t="s">
        <v>14592</v>
      </c>
      <c r="L90" s="326" t="s">
        <v>14592</v>
      </c>
      <c r="M90" s="178" t="s">
        <v>14592</v>
      </c>
      <c r="N90" s="45" t="s">
        <v>14591</v>
      </c>
    </row>
    <row r="91" spans="1:14" ht="28.5">
      <c r="A91" s="178" t="str">
        <f t="shared" si="1"/>
        <v>DefinitionsB21</v>
      </c>
      <c r="B91" s="178" t="s">
        <v>1076</v>
      </c>
      <c r="C91" s="178" t="s">
        <v>1095</v>
      </c>
      <c r="D91" s="178" t="s">
        <v>661</v>
      </c>
      <c r="E91" s="315" t="s">
        <v>14664</v>
      </c>
      <c r="F91" s="178" t="s">
        <v>14853</v>
      </c>
      <c r="G91" s="178" t="s">
        <v>422</v>
      </c>
      <c r="H91" s="178" t="s">
        <v>401</v>
      </c>
      <c r="I91" s="178" t="s">
        <v>100</v>
      </c>
      <c r="J91" s="178" t="s">
        <v>1493</v>
      </c>
      <c r="K91" s="301" t="s">
        <v>222</v>
      </c>
      <c r="L91" s="326" t="s">
        <v>690</v>
      </c>
      <c r="M91" s="178" t="s">
        <v>14665</v>
      </c>
      <c r="N91" s="45" t="s">
        <v>14637</v>
      </c>
    </row>
    <row r="92" spans="1:14" ht="28.5">
      <c r="A92" s="178" t="str">
        <f t="shared" si="1"/>
        <v>DefinitionsB22</v>
      </c>
      <c r="B92" s="178" t="s">
        <v>1076</v>
      </c>
      <c r="C92" s="178" t="s">
        <v>1096</v>
      </c>
      <c r="D92" s="178" t="s">
        <v>14586</v>
      </c>
      <c r="E92" s="315" t="s">
        <v>15091</v>
      </c>
      <c r="F92" s="178" t="s">
        <v>14977</v>
      </c>
      <c r="G92" s="178" t="s">
        <v>14788</v>
      </c>
      <c r="H92" s="178" t="s">
        <v>14675</v>
      </c>
      <c r="I92" s="178" t="s">
        <v>14676</v>
      </c>
      <c r="J92" s="178" t="s">
        <v>14586</v>
      </c>
      <c r="K92" s="301" t="s">
        <v>14755</v>
      </c>
      <c r="L92" s="331" t="s">
        <v>14586</v>
      </c>
      <c r="M92" s="178" t="s">
        <v>15279</v>
      </c>
      <c r="N92" s="45" t="s">
        <v>14715</v>
      </c>
    </row>
    <row r="93" spans="1:14" ht="28.5">
      <c r="A93" s="178" t="str">
        <f t="shared" si="1"/>
        <v>DefinitionsB23</v>
      </c>
      <c r="B93" s="178" t="s">
        <v>1076</v>
      </c>
      <c r="C93" s="178" t="s">
        <v>1097</v>
      </c>
      <c r="D93" s="178" t="s">
        <v>14587</v>
      </c>
      <c r="E93" s="315" t="s">
        <v>15092</v>
      </c>
      <c r="F93" s="178" t="s">
        <v>14978</v>
      </c>
      <c r="G93" s="178" t="s">
        <v>14789</v>
      </c>
      <c r="H93" s="178" t="s">
        <v>394</v>
      </c>
      <c r="I93" s="178" t="s">
        <v>14587</v>
      </c>
      <c r="J93" s="178" t="s">
        <v>14587</v>
      </c>
      <c r="K93" s="301" t="s">
        <v>14756</v>
      </c>
      <c r="L93" s="326" t="s">
        <v>15341</v>
      </c>
      <c r="M93" s="178" t="s">
        <v>15280</v>
      </c>
      <c r="N93" s="45" t="s">
        <v>14696</v>
      </c>
    </row>
    <row r="94" spans="1:14" ht="409.5">
      <c r="A94" s="178" t="str">
        <f t="shared" si="1"/>
        <v>DefinitionsB24</v>
      </c>
      <c r="B94" s="178" t="s">
        <v>1076</v>
      </c>
      <c r="C94" s="178" t="s">
        <v>1124</v>
      </c>
      <c r="D94" s="178" t="s">
        <v>14585</v>
      </c>
      <c r="E94" s="315" t="s">
        <v>15093</v>
      </c>
      <c r="F94" s="178" t="s">
        <v>14979</v>
      </c>
      <c r="G94" s="178" t="s">
        <v>14790</v>
      </c>
      <c r="H94" s="180" t="s">
        <v>14677</v>
      </c>
      <c r="I94" s="178" t="s">
        <v>14678</v>
      </c>
      <c r="J94" s="178" t="s">
        <v>15384</v>
      </c>
      <c r="K94" s="301" t="s">
        <v>14757</v>
      </c>
      <c r="L94" s="326" t="s">
        <v>684</v>
      </c>
      <c r="M94" s="178" t="s">
        <v>14679</v>
      </c>
      <c r="N94" s="211" t="s">
        <v>14680</v>
      </c>
    </row>
    <row r="95" spans="1:14">
      <c r="A95" s="178" t="str">
        <f t="shared" si="1"/>
        <v>DefinitionsB25</v>
      </c>
      <c r="B95" s="178" t="s">
        <v>1076</v>
      </c>
      <c r="C95" s="178" t="s">
        <v>550</v>
      </c>
      <c r="D95" s="178" t="s">
        <v>984</v>
      </c>
      <c r="E95" s="315" t="s">
        <v>15094</v>
      </c>
      <c r="F95" s="178" t="s">
        <v>14854</v>
      </c>
      <c r="G95" s="178" t="s">
        <v>1194</v>
      </c>
      <c r="H95" s="178" t="s">
        <v>984</v>
      </c>
      <c r="I95" s="178" t="s">
        <v>984</v>
      </c>
      <c r="J95" s="178" t="s">
        <v>984</v>
      </c>
      <c r="K95" s="301" t="s">
        <v>984</v>
      </c>
      <c r="L95" s="326" t="s">
        <v>984</v>
      </c>
      <c r="M95" s="178" t="s">
        <v>984</v>
      </c>
      <c r="N95" s="45" t="s">
        <v>14640</v>
      </c>
    </row>
    <row r="96" spans="1:14" ht="27.75">
      <c r="A96" s="178" t="str">
        <f t="shared" si="1"/>
        <v>DefinitionsB26</v>
      </c>
      <c r="B96" s="178" t="s">
        <v>1076</v>
      </c>
      <c r="C96" s="178" t="s">
        <v>662</v>
      </c>
      <c r="D96" s="178" t="s">
        <v>1221</v>
      </c>
      <c r="E96" s="315" t="s">
        <v>1195</v>
      </c>
      <c r="F96" s="178" t="s">
        <v>14855</v>
      </c>
      <c r="G96" s="178" t="s">
        <v>1196</v>
      </c>
      <c r="H96" s="178" t="s">
        <v>1197</v>
      </c>
      <c r="I96" s="178" t="s">
        <v>1198</v>
      </c>
      <c r="J96" s="178" t="s">
        <v>1199</v>
      </c>
      <c r="K96" s="301" t="s">
        <v>1261</v>
      </c>
      <c r="L96" s="326" t="s">
        <v>691</v>
      </c>
      <c r="M96" s="178" t="s">
        <v>14666</v>
      </c>
      <c r="N96" s="45" t="s">
        <v>14681</v>
      </c>
    </row>
    <row r="97" spans="1:14">
      <c r="A97" s="178" t="str">
        <f>B97&amp;C97</f>
        <v>DefinitionsB27</v>
      </c>
      <c r="B97" s="178" t="s">
        <v>1076</v>
      </c>
      <c r="C97" s="178" t="s">
        <v>665</v>
      </c>
      <c r="D97" s="178" t="s">
        <v>673</v>
      </c>
      <c r="E97" s="315" t="s">
        <v>14667</v>
      </c>
      <c r="F97" s="178" t="s">
        <v>14856</v>
      </c>
      <c r="G97" s="178" t="s">
        <v>423</v>
      </c>
      <c r="H97" s="178" t="s">
        <v>402</v>
      </c>
      <c r="I97" s="178" t="s">
        <v>101</v>
      </c>
      <c r="J97" s="178" t="s">
        <v>119</v>
      </c>
      <c r="K97" s="301" t="s">
        <v>223</v>
      </c>
      <c r="L97" s="326" t="s">
        <v>179</v>
      </c>
      <c r="M97" s="178" t="s">
        <v>14668</v>
      </c>
      <c r="N97" s="45" t="s">
        <v>14697</v>
      </c>
    </row>
    <row r="98" spans="1:14" ht="27.75">
      <c r="A98" s="178" t="str">
        <f t="shared" si="1"/>
        <v>DefinitionsB28</v>
      </c>
      <c r="B98" s="178" t="s">
        <v>1076</v>
      </c>
      <c r="C98" s="178" t="s">
        <v>668</v>
      </c>
      <c r="D98" s="178" t="s">
        <v>674</v>
      </c>
      <c r="E98" s="315" t="s">
        <v>15095</v>
      </c>
      <c r="F98" s="178" t="s">
        <v>14857</v>
      </c>
      <c r="G98" s="178" t="s">
        <v>424</v>
      </c>
      <c r="H98" s="178" t="s">
        <v>1200</v>
      </c>
      <c r="I98" s="178" t="s">
        <v>102</v>
      </c>
      <c r="J98" s="178" t="s">
        <v>120</v>
      </c>
      <c r="K98" s="301" t="s">
        <v>224</v>
      </c>
      <c r="L98" s="326" t="s">
        <v>692</v>
      </c>
      <c r="M98" s="178" t="s">
        <v>14669</v>
      </c>
      <c r="N98" s="45" t="s">
        <v>14698</v>
      </c>
    </row>
    <row r="99" spans="1:14" ht="27.75">
      <c r="A99" s="178" t="str">
        <f t="shared" si="1"/>
        <v>DefinitionsB29</v>
      </c>
      <c r="B99" s="178" t="s">
        <v>1076</v>
      </c>
      <c r="C99" s="178" t="s">
        <v>671</v>
      </c>
      <c r="D99" s="178" t="s">
        <v>677</v>
      </c>
      <c r="E99" s="315" t="s">
        <v>15096</v>
      </c>
      <c r="F99" s="178" t="s">
        <v>14858</v>
      </c>
      <c r="G99" s="178" t="s">
        <v>425</v>
      </c>
      <c r="H99" s="178" t="s">
        <v>1201</v>
      </c>
      <c r="I99" s="178" t="s">
        <v>103</v>
      </c>
      <c r="J99" s="178" t="s">
        <v>121</v>
      </c>
      <c r="K99" s="301" t="s">
        <v>225</v>
      </c>
      <c r="L99" s="326" t="s">
        <v>693</v>
      </c>
      <c r="M99" s="178" t="s">
        <v>14670</v>
      </c>
      <c r="N99" s="45" t="s">
        <v>14699</v>
      </c>
    </row>
    <row r="100" spans="1:14" ht="27.75">
      <c r="A100" s="178" t="str">
        <f t="shared" si="1"/>
        <v>DefinitionsB30</v>
      </c>
      <c r="B100" s="178" t="s">
        <v>1076</v>
      </c>
      <c r="C100" s="178" t="s">
        <v>675</v>
      </c>
      <c r="D100" s="178" t="s">
        <v>678</v>
      </c>
      <c r="E100" s="315" t="s">
        <v>15097</v>
      </c>
      <c r="F100" s="178" t="s">
        <v>14859</v>
      </c>
      <c r="G100" s="178" t="s">
        <v>426</v>
      </c>
      <c r="H100" s="178" t="s">
        <v>1202</v>
      </c>
      <c r="I100" s="178" t="s">
        <v>104</v>
      </c>
      <c r="J100" s="178" t="s">
        <v>122</v>
      </c>
      <c r="K100" s="301" t="s">
        <v>226</v>
      </c>
      <c r="L100" s="326" t="s">
        <v>694</v>
      </c>
      <c r="M100" s="178" t="s">
        <v>14671</v>
      </c>
    </row>
    <row r="101" spans="1:14">
      <c r="A101" s="178" t="str">
        <f t="shared" si="1"/>
        <v>DefinitionsC2</v>
      </c>
      <c r="B101" s="178" t="s">
        <v>1076</v>
      </c>
      <c r="C101" s="178" t="s">
        <v>1125</v>
      </c>
      <c r="D101" s="178" t="s">
        <v>1203</v>
      </c>
      <c r="F101" s="178" t="s">
        <v>14860</v>
      </c>
      <c r="G101" s="178" t="s">
        <v>997</v>
      </c>
      <c r="H101" s="178" t="s">
        <v>1203</v>
      </c>
      <c r="I101" s="178" t="s">
        <v>105</v>
      </c>
      <c r="J101" s="178" t="s">
        <v>1204</v>
      </c>
      <c r="K101" s="301" t="s">
        <v>1262</v>
      </c>
      <c r="L101" s="326" t="s">
        <v>695</v>
      </c>
      <c r="M101" s="178" t="s">
        <v>2830</v>
      </c>
    </row>
    <row r="102" spans="1:14">
      <c r="A102" s="178" t="str">
        <f>B102&amp;C102</f>
        <v>DefinitionsC3</v>
      </c>
      <c r="B102" s="178" t="s">
        <v>1076</v>
      </c>
      <c r="C102" s="178" t="s">
        <v>1098</v>
      </c>
      <c r="D102" s="178" t="s">
        <v>1130</v>
      </c>
      <c r="E102" s="315" t="s">
        <v>15098</v>
      </c>
      <c r="F102" s="178" t="s">
        <v>14861</v>
      </c>
      <c r="G102" s="178" t="s">
        <v>427</v>
      </c>
      <c r="H102" s="178" t="s">
        <v>403</v>
      </c>
      <c r="I102" s="178" t="s">
        <v>106</v>
      </c>
      <c r="J102" s="178" t="s">
        <v>123</v>
      </c>
      <c r="K102" s="301" t="s">
        <v>227</v>
      </c>
      <c r="L102" s="326" t="s">
        <v>180</v>
      </c>
      <c r="M102" s="178" t="s">
        <v>2831</v>
      </c>
    </row>
    <row r="103" spans="1:14" ht="85.5">
      <c r="A103" s="178" t="str">
        <f t="shared" si="1"/>
        <v>DefinitionsC4</v>
      </c>
      <c r="B103" s="178" t="s">
        <v>1076</v>
      </c>
      <c r="C103" s="178" t="s">
        <v>1099</v>
      </c>
      <c r="D103" s="178" t="s">
        <v>1132</v>
      </c>
      <c r="E103" s="315" t="s">
        <v>15099</v>
      </c>
      <c r="F103" s="178" t="s">
        <v>14862</v>
      </c>
      <c r="G103" s="178" t="s">
        <v>2661</v>
      </c>
      <c r="H103" s="178" t="s">
        <v>404</v>
      </c>
      <c r="I103" s="178" t="s">
        <v>107</v>
      </c>
      <c r="J103" s="178" t="s">
        <v>1494</v>
      </c>
      <c r="K103" s="301" t="s">
        <v>228</v>
      </c>
      <c r="L103" s="326" t="s">
        <v>181</v>
      </c>
      <c r="M103" s="178" t="s">
        <v>2832</v>
      </c>
    </row>
    <row r="104" spans="1:14" ht="191.25">
      <c r="A104" s="178" t="str">
        <f t="shared" si="1"/>
        <v>DefinitionsC5</v>
      </c>
      <c r="B104" s="178" t="s">
        <v>1076</v>
      </c>
      <c r="C104" s="178" t="s">
        <v>1100</v>
      </c>
      <c r="D104" s="179" t="s">
        <v>1255</v>
      </c>
      <c r="E104" s="317" t="s">
        <v>15100</v>
      </c>
      <c r="F104" s="179" t="s">
        <v>14980</v>
      </c>
      <c r="G104" s="179" t="s">
        <v>14616</v>
      </c>
      <c r="H104" s="179" t="s">
        <v>308</v>
      </c>
      <c r="I104" s="179" t="s">
        <v>108</v>
      </c>
      <c r="J104" s="179" t="s">
        <v>1513</v>
      </c>
      <c r="K104" s="302" t="s">
        <v>367</v>
      </c>
      <c r="L104" s="327" t="s">
        <v>15342</v>
      </c>
      <c r="M104" s="179" t="s">
        <v>14617</v>
      </c>
    </row>
    <row r="105" spans="1:14" ht="156.75">
      <c r="A105" s="178" t="str">
        <f t="shared" si="1"/>
        <v>DefinitionsC6</v>
      </c>
      <c r="B105" s="178" t="s">
        <v>1076</v>
      </c>
      <c r="C105" s="178" t="s">
        <v>1101</v>
      </c>
      <c r="D105" s="178" t="s">
        <v>1134</v>
      </c>
      <c r="E105" s="315" t="s">
        <v>15101</v>
      </c>
      <c r="F105" s="178" t="s">
        <v>14863</v>
      </c>
      <c r="G105" s="178" t="s">
        <v>428</v>
      </c>
      <c r="H105" s="178" t="s">
        <v>309</v>
      </c>
      <c r="I105" s="178" t="s">
        <v>109</v>
      </c>
      <c r="J105" s="178" t="s">
        <v>1514</v>
      </c>
      <c r="K105" s="301" t="s">
        <v>368</v>
      </c>
      <c r="L105" s="326" t="s">
        <v>15343</v>
      </c>
      <c r="M105" s="178" t="s">
        <v>14618</v>
      </c>
    </row>
    <row r="106" spans="1:14" ht="185.25">
      <c r="A106" s="178" t="str">
        <f>B106&amp;C106</f>
        <v>DefinitionsC7</v>
      </c>
      <c r="B106" s="178" t="s">
        <v>1076</v>
      </c>
      <c r="C106" s="178" t="s">
        <v>1102</v>
      </c>
      <c r="D106" s="178" t="s">
        <v>1136</v>
      </c>
      <c r="E106" s="315" t="s">
        <v>15102</v>
      </c>
      <c r="F106" s="178" t="s">
        <v>14864</v>
      </c>
      <c r="G106" s="178" t="s">
        <v>429</v>
      </c>
      <c r="H106" s="180" t="s">
        <v>310</v>
      </c>
      <c r="I106" s="178" t="s">
        <v>110</v>
      </c>
      <c r="J106" s="178" t="s">
        <v>1515</v>
      </c>
      <c r="K106" s="301" t="s">
        <v>369</v>
      </c>
      <c r="L106" s="326" t="s">
        <v>182</v>
      </c>
      <c r="M106" s="178" t="s">
        <v>14619</v>
      </c>
    </row>
    <row r="107" spans="1:14" ht="85.5">
      <c r="A107" s="178" t="str">
        <f t="shared" si="1"/>
        <v>DefinitionsC8</v>
      </c>
      <c r="B107" s="178" t="s">
        <v>1076</v>
      </c>
      <c r="C107" s="178" t="s">
        <v>1103</v>
      </c>
      <c r="D107" s="178" t="s">
        <v>1073</v>
      </c>
      <c r="E107" s="315" t="s">
        <v>15103</v>
      </c>
      <c r="F107" s="178" t="s">
        <v>14865</v>
      </c>
      <c r="G107" s="178" t="s">
        <v>1205</v>
      </c>
      <c r="H107" s="178" t="s">
        <v>311</v>
      </c>
      <c r="I107" s="178" t="s">
        <v>111</v>
      </c>
      <c r="J107" s="178" t="s">
        <v>1206</v>
      </c>
      <c r="K107" s="301" t="s">
        <v>370</v>
      </c>
      <c r="L107" s="326" t="s">
        <v>696</v>
      </c>
      <c r="M107" s="178" t="s">
        <v>14620</v>
      </c>
    </row>
    <row r="108" spans="1:14">
      <c r="A108" s="178" t="str">
        <f>B108&amp;C108</f>
        <v>DefinitionsC9</v>
      </c>
      <c r="B108" s="178" t="s">
        <v>1076</v>
      </c>
      <c r="C108" s="178" t="s">
        <v>1104</v>
      </c>
      <c r="D108" s="178" t="s">
        <v>1363</v>
      </c>
      <c r="E108" s="315" t="s">
        <v>993</v>
      </c>
      <c r="F108" s="178" t="s">
        <v>14866</v>
      </c>
      <c r="G108" s="178" t="s">
        <v>1207</v>
      </c>
      <c r="H108" s="178" t="s">
        <v>1208</v>
      </c>
      <c r="I108" s="178" t="s">
        <v>1209</v>
      </c>
      <c r="J108" s="178" t="s">
        <v>1210</v>
      </c>
      <c r="K108" s="301" t="s">
        <v>371</v>
      </c>
      <c r="L108" s="326" t="s">
        <v>697</v>
      </c>
      <c r="M108" s="178" t="s">
        <v>14621</v>
      </c>
    </row>
    <row r="109" spans="1:14" ht="156.75">
      <c r="A109" s="178" t="str">
        <f t="shared" si="1"/>
        <v>DefinitionsC10</v>
      </c>
      <c r="B109" s="178" t="s">
        <v>1076</v>
      </c>
      <c r="C109" s="178" t="s">
        <v>1105</v>
      </c>
      <c r="D109" s="178" t="s">
        <v>1137</v>
      </c>
      <c r="E109" s="315" t="s">
        <v>15104</v>
      </c>
      <c r="F109" s="178" t="s">
        <v>14867</v>
      </c>
      <c r="G109" s="178" t="s">
        <v>14622</v>
      </c>
      <c r="H109" s="178" t="s">
        <v>312</v>
      </c>
      <c r="I109" s="178" t="s">
        <v>112</v>
      </c>
      <c r="J109" s="178" t="s">
        <v>1516</v>
      </c>
      <c r="K109" s="301" t="s">
        <v>372</v>
      </c>
      <c r="L109" s="326" t="s">
        <v>15344</v>
      </c>
      <c r="M109" s="178" t="s">
        <v>14623</v>
      </c>
    </row>
    <row r="110" spans="1:14" ht="128.25">
      <c r="A110" s="178" t="str">
        <f t="shared" si="1"/>
        <v>DefinitionsC11</v>
      </c>
      <c r="B110" s="178" t="s">
        <v>1076</v>
      </c>
      <c r="C110" s="178" t="s">
        <v>1106</v>
      </c>
      <c r="D110" s="178" t="s">
        <v>14593</v>
      </c>
      <c r="E110" s="315" t="s">
        <v>15105</v>
      </c>
      <c r="F110" s="178" t="s">
        <v>14868</v>
      </c>
      <c r="G110" s="178" t="s">
        <v>14682</v>
      </c>
      <c r="H110" s="178" t="s">
        <v>14683</v>
      </c>
      <c r="I110" s="178" t="s">
        <v>14684</v>
      </c>
      <c r="J110" s="178" t="s">
        <v>15385</v>
      </c>
      <c r="K110" s="301" t="s">
        <v>14685</v>
      </c>
      <c r="L110" s="326" t="s">
        <v>14686</v>
      </c>
      <c r="M110" s="178" t="s">
        <v>14687</v>
      </c>
    </row>
    <row r="111" spans="1:14" ht="156.75">
      <c r="A111" s="178" t="str">
        <f t="shared" si="1"/>
        <v>DefinitionsC12</v>
      </c>
      <c r="B111" s="178" t="s">
        <v>1076</v>
      </c>
      <c r="C111" s="178" t="s">
        <v>1107</v>
      </c>
      <c r="D111" s="178" t="s">
        <v>14594</v>
      </c>
      <c r="E111" s="315" t="s">
        <v>15106</v>
      </c>
      <c r="F111" s="178" t="s">
        <v>14869</v>
      </c>
      <c r="G111" s="178" t="s">
        <v>14688</v>
      </c>
      <c r="H111" s="180" t="s">
        <v>14689</v>
      </c>
      <c r="I111" s="178" t="s">
        <v>14690</v>
      </c>
      <c r="J111" s="178" t="s">
        <v>15386</v>
      </c>
      <c r="K111" s="301" t="s">
        <v>14691</v>
      </c>
      <c r="L111" s="326" t="s">
        <v>15345</v>
      </c>
      <c r="M111" s="178" t="s">
        <v>14674</v>
      </c>
    </row>
    <row r="112" spans="1:14" ht="409.5">
      <c r="A112" s="178" t="str">
        <f t="shared" si="1"/>
        <v>DefinitionsC13</v>
      </c>
      <c r="B112" s="178" t="s">
        <v>1076</v>
      </c>
      <c r="C112" s="178" t="s">
        <v>1108</v>
      </c>
      <c r="D112" s="178" t="s">
        <v>1139</v>
      </c>
      <c r="E112" s="315" t="s">
        <v>15107</v>
      </c>
      <c r="F112" s="178" t="s">
        <v>14870</v>
      </c>
      <c r="G112" s="178" t="s">
        <v>619</v>
      </c>
      <c r="H112" s="178" t="s">
        <v>313</v>
      </c>
      <c r="I112" s="178" t="s">
        <v>229</v>
      </c>
      <c r="J112" s="178" t="s">
        <v>1495</v>
      </c>
      <c r="K112" s="301" t="s">
        <v>373</v>
      </c>
      <c r="L112" s="326" t="s">
        <v>15346</v>
      </c>
      <c r="M112" s="178" t="s">
        <v>14624</v>
      </c>
    </row>
    <row r="113" spans="1:13" ht="270.75">
      <c r="A113" s="178" t="str">
        <f t="shared" si="1"/>
        <v>DefinitionsC14</v>
      </c>
      <c r="B113" s="178" t="s">
        <v>1076</v>
      </c>
      <c r="C113" s="178" t="s">
        <v>1109</v>
      </c>
      <c r="D113" s="178" t="s">
        <v>1142</v>
      </c>
      <c r="E113" s="315" t="s">
        <v>15108</v>
      </c>
      <c r="F113" s="178" t="s">
        <v>14871</v>
      </c>
      <c r="G113" s="178" t="s">
        <v>620</v>
      </c>
      <c r="H113" s="178" t="s">
        <v>314</v>
      </c>
      <c r="I113" s="178" t="s">
        <v>230</v>
      </c>
      <c r="J113" s="178" t="s">
        <v>15387</v>
      </c>
      <c r="K113" s="301" t="s">
        <v>374</v>
      </c>
      <c r="L113" s="326" t="s">
        <v>183</v>
      </c>
      <c r="M113" s="178" t="s">
        <v>14625</v>
      </c>
    </row>
    <row r="114" spans="1:13" ht="142.5">
      <c r="A114" s="178" t="str">
        <f t="shared" si="1"/>
        <v>DefinitionsC15</v>
      </c>
      <c r="B114" s="178" t="s">
        <v>1076</v>
      </c>
      <c r="C114" s="178" t="s">
        <v>1110</v>
      </c>
      <c r="D114" s="178" t="s">
        <v>1144</v>
      </c>
      <c r="E114" s="315" t="s">
        <v>15109</v>
      </c>
      <c r="F114" s="178" t="s">
        <v>14872</v>
      </c>
      <c r="G114" s="178" t="s">
        <v>621</v>
      </c>
      <c r="H114" s="178" t="s">
        <v>315</v>
      </c>
      <c r="I114" s="178" t="s">
        <v>231</v>
      </c>
      <c r="J114" s="178" t="s">
        <v>1496</v>
      </c>
      <c r="K114" s="301" t="s">
        <v>375</v>
      </c>
      <c r="L114" s="326" t="s">
        <v>184</v>
      </c>
      <c r="M114" s="178" t="s">
        <v>14626</v>
      </c>
    </row>
    <row r="115" spans="1:13" ht="370.5">
      <c r="A115" s="178" t="str">
        <f t="shared" si="1"/>
        <v>DefinitionsC16</v>
      </c>
      <c r="B115" s="178" t="s">
        <v>1076</v>
      </c>
      <c r="C115" s="178" t="s">
        <v>1111</v>
      </c>
      <c r="D115" s="178" t="s">
        <v>1146</v>
      </c>
      <c r="E115" s="315" t="s">
        <v>15110</v>
      </c>
      <c r="F115" s="178" t="s">
        <v>14873</v>
      </c>
      <c r="G115" s="178" t="s">
        <v>622</v>
      </c>
      <c r="H115" s="178" t="s">
        <v>14627</v>
      </c>
      <c r="I115" s="178" t="s">
        <v>232</v>
      </c>
      <c r="J115" s="178" t="s">
        <v>1497</v>
      </c>
      <c r="K115" s="301" t="s">
        <v>376</v>
      </c>
      <c r="L115" s="326" t="s">
        <v>185</v>
      </c>
      <c r="M115" s="178" t="s">
        <v>14628</v>
      </c>
    </row>
    <row r="116" spans="1:13" ht="242.25">
      <c r="A116" s="178" t="str">
        <f t="shared" si="1"/>
        <v>DefinitionsC17</v>
      </c>
      <c r="B116" s="178" t="s">
        <v>1076</v>
      </c>
      <c r="C116" s="178" t="s">
        <v>1112</v>
      </c>
      <c r="D116" s="178" t="s">
        <v>656</v>
      </c>
      <c r="E116" s="315" t="s">
        <v>15111</v>
      </c>
      <c r="F116" s="178" t="s">
        <v>14874</v>
      </c>
      <c r="G116" s="178" t="s">
        <v>14629</v>
      </c>
      <c r="H116" s="180" t="s">
        <v>316</v>
      </c>
      <c r="I116" s="178" t="s">
        <v>233</v>
      </c>
      <c r="J116" s="178" t="s">
        <v>1498</v>
      </c>
      <c r="K116" s="301" t="s">
        <v>377</v>
      </c>
      <c r="L116" s="326" t="s">
        <v>15347</v>
      </c>
      <c r="M116" s="178" t="s">
        <v>14630</v>
      </c>
    </row>
    <row r="117" spans="1:13" ht="28.5">
      <c r="A117" s="178" t="str">
        <f t="shared" si="1"/>
        <v>DefinitionsC18</v>
      </c>
      <c r="B117" s="178" t="s">
        <v>1076</v>
      </c>
      <c r="C117" s="178" t="s">
        <v>1113</v>
      </c>
      <c r="D117" s="178" t="s">
        <v>658</v>
      </c>
      <c r="E117" s="315" t="s">
        <v>994</v>
      </c>
      <c r="F117" s="309" t="s">
        <v>14875</v>
      </c>
      <c r="G117" s="178" t="s">
        <v>953</v>
      </c>
      <c r="H117" s="178" t="s">
        <v>954</v>
      </c>
      <c r="I117" s="178" t="s">
        <v>234</v>
      </c>
      <c r="J117" s="178" t="s">
        <v>955</v>
      </c>
      <c r="K117" s="301" t="s">
        <v>378</v>
      </c>
      <c r="L117" s="326" t="s">
        <v>698</v>
      </c>
      <c r="M117" s="178" t="s">
        <v>14631</v>
      </c>
    </row>
    <row r="118" spans="1:13" ht="71.25">
      <c r="A118" s="178" t="str">
        <f t="shared" si="1"/>
        <v>DefinitionsC19</v>
      </c>
      <c r="B118" s="178" t="s">
        <v>1076</v>
      </c>
      <c r="C118" s="178" t="s">
        <v>1114</v>
      </c>
      <c r="D118" s="178" t="s">
        <v>1075</v>
      </c>
      <c r="E118" s="315" t="s">
        <v>14632</v>
      </c>
      <c r="F118" s="309" t="s">
        <v>14876</v>
      </c>
      <c r="G118" s="178" t="s">
        <v>956</v>
      </c>
      <c r="H118" s="178" t="s">
        <v>317</v>
      </c>
      <c r="I118" s="178" t="s">
        <v>235</v>
      </c>
      <c r="J118" s="178" t="s">
        <v>957</v>
      </c>
      <c r="K118" s="301" t="s">
        <v>379</v>
      </c>
      <c r="L118" s="326" t="s">
        <v>699</v>
      </c>
      <c r="M118" s="178" t="s">
        <v>14633</v>
      </c>
    </row>
    <row r="119" spans="1:13" ht="28.5">
      <c r="A119" s="178" t="str">
        <f t="shared" si="1"/>
        <v>DefinitionsC20</v>
      </c>
      <c r="B119" s="178" t="s">
        <v>1076</v>
      </c>
      <c r="C119" s="178" t="s">
        <v>1115</v>
      </c>
      <c r="D119" s="178" t="s">
        <v>14591</v>
      </c>
      <c r="E119" s="315" t="s">
        <v>15112</v>
      </c>
      <c r="F119" s="309" t="s">
        <v>14981</v>
      </c>
      <c r="G119" s="178" t="s">
        <v>14791</v>
      </c>
      <c r="H119" s="178" t="s">
        <v>14591</v>
      </c>
      <c r="I119" s="178" t="s">
        <v>14591</v>
      </c>
      <c r="J119" s="178" t="s">
        <v>14591</v>
      </c>
      <c r="K119" s="301" t="s">
        <v>14591</v>
      </c>
      <c r="L119" s="326" t="s">
        <v>14591</v>
      </c>
      <c r="M119" s="178" t="s">
        <v>14591</v>
      </c>
    </row>
    <row r="120" spans="1:13" ht="171">
      <c r="A120" s="178" t="str">
        <f t="shared" si="1"/>
        <v>DefinitionsC21</v>
      </c>
      <c r="B120" s="178" t="s">
        <v>1076</v>
      </c>
      <c r="C120" s="178" t="s">
        <v>1116</v>
      </c>
      <c r="D120" s="178" t="s">
        <v>664</v>
      </c>
      <c r="E120" s="315" t="s">
        <v>15113</v>
      </c>
      <c r="F120" s="309" t="s">
        <v>14877</v>
      </c>
      <c r="G120" s="178" t="s">
        <v>14634</v>
      </c>
      <c r="H120" s="178" t="s">
        <v>14635</v>
      </c>
      <c r="I120" s="178" t="s">
        <v>236</v>
      </c>
      <c r="J120" s="178" t="s">
        <v>1499</v>
      </c>
      <c r="K120" s="301" t="s">
        <v>380</v>
      </c>
      <c r="L120" s="326" t="s">
        <v>186</v>
      </c>
      <c r="M120" s="178" t="s">
        <v>14636</v>
      </c>
    </row>
    <row r="121" spans="1:13" ht="114">
      <c r="A121" s="178" t="str">
        <f t="shared" si="1"/>
        <v>DefinitionsC22</v>
      </c>
      <c r="B121" s="178" t="s">
        <v>1076</v>
      </c>
      <c r="C121" s="178" t="s">
        <v>1117</v>
      </c>
      <c r="D121" s="178" t="s">
        <v>14589</v>
      </c>
      <c r="E121" s="315" t="s">
        <v>15114</v>
      </c>
      <c r="F121" s="178" t="s">
        <v>14982</v>
      </c>
      <c r="G121" s="178" t="s">
        <v>14792</v>
      </c>
      <c r="H121" s="178" t="s">
        <v>15297</v>
      </c>
      <c r="I121" s="178" t="s">
        <v>15407</v>
      </c>
      <c r="J121" s="178" t="s">
        <v>15388</v>
      </c>
      <c r="K121" s="301" t="s">
        <v>14758</v>
      </c>
      <c r="L121" s="326" t="s">
        <v>15348</v>
      </c>
      <c r="M121" s="178" t="s">
        <v>15281</v>
      </c>
    </row>
    <row r="122" spans="1:13" ht="313.5">
      <c r="A122" s="178" t="str">
        <f t="shared" si="1"/>
        <v>DefinitionsC23</v>
      </c>
      <c r="B122" s="178" t="s">
        <v>1076</v>
      </c>
      <c r="C122" s="178" t="s">
        <v>1118</v>
      </c>
      <c r="D122" s="178" t="s">
        <v>14590</v>
      </c>
      <c r="E122" s="315" t="s">
        <v>15115</v>
      </c>
      <c r="F122" s="178" t="s">
        <v>14983</v>
      </c>
      <c r="G122" s="178" t="s">
        <v>14793</v>
      </c>
      <c r="H122" s="178" t="s">
        <v>15298</v>
      </c>
      <c r="I122" s="178" t="s">
        <v>15408</v>
      </c>
      <c r="J122" s="178" t="s">
        <v>15389</v>
      </c>
      <c r="K122" s="301" t="s">
        <v>14759</v>
      </c>
      <c r="L122" s="326" t="s">
        <v>15349</v>
      </c>
      <c r="M122" s="178" t="s">
        <v>15282</v>
      </c>
    </row>
    <row r="123" spans="1:13" ht="285">
      <c r="A123" s="178" t="str">
        <f t="shared" si="1"/>
        <v>DefinitionsC24</v>
      </c>
      <c r="B123" s="178" t="s">
        <v>1076</v>
      </c>
      <c r="C123" s="178" t="s">
        <v>659</v>
      </c>
      <c r="D123" s="178" t="s">
        <v>14588</v>
      </c>
      <c r="E123" s="315" t="s">
        <v>15116</v>
      </c>
      <c r="F123" s="178" t="s">
        <v>14984</v>
      </c>
      <c r="G123" s="178" t="s">
        <v>14794</v>
      </c>
      <c r="H123" s="178" t="s">
        <v>15299</v>
      </c>
      <c r="I123" s="178" t="s">
        <v>15409</v>
      </c>
      <c r="J123" s="178" t="s">
        <v>15390</v>
      </c>
      <c r="K123" s="301" t="s">
        <v>14760</v>
      </c>
      <c r="L123" s="326" t="s">
        <v>15350</v>
      </c>
      <c r="M123" s="178" t="s">
        <v>15283</v>
      </c>
    </row>
    <row r="124" spans="1:13" ht="28.5">
      <c r="A124" s="178" t="str">
        <f t="shared" si="1"/>
        <v>DefinitionsC25</v>
      </c>
      <c r="B124" s="178" t="s">
        <v>1076</v>
      </c>
      <c r="C124" s="178" t="s">
        <v>660</v>
      </c>
      <c r="D124" s="178" t="s">
        <v>667</v>
      </c>
      <c r="E124" s="315" t="s">
        <v>15117</v>
      </c>
      <c r="F124" s="178" t="s">
        <v>14878</v>
      </c>
      <c r="G124" s="178" t="s">
        <v>1211</v>
      </c>
      <c r="H124" s="178" t="s">
        <v>667</v>
      </c>
      <c r="I124" s="178" t="s">
        <v>237</v>
      </c>
      <c r="J124" s="178" t="s">
        <v>667</v>
      </c>
      <c r="K124" s="301" t="s">
        <v>667</v>
      </c>
      <c r="L124" s="326" t="s">
        <v>667</v>
      </c>
      <c r="M124" s="178" t="s">
        <v>14637</v>
      </c>
    </row>
    <row r="125" spans="1:13" ht="156.75">
      <c r="A125" s="178" t="str">
        <f t="shared" si="1"/>
        <v>DefinitionsC26</v>
      </c>
      <c r="B125" s="178" t="s">
        <v>1076</v>
      </c>
      <c r="C125" s="178" t="s">
        <v>663</v>
      </c>
      <c r="D125" s="178" t="s">
        <v>670</v>
      </c>
      <c r="E125" s="315" t="s">
        <v>15118</v>
      </c>
      <c r="F125" s="178" t="s">
        <v>14879</v>
      </c>
      <c r="G125" s="178" t="s">
        <v>14638</v>
      </c>
      <c r="H125" s="178" t="s">
        <v>14639</v>
      </c>
      <c r="I125" s="178" t="s">
        <v>238</v>
      </c>
      <c r="J125" s="178" t="s">
        <v>1517</v>
      </c>
      <c r="K125" s="301" t="s">
        <v>381</v>
      </c>
      <c r="L125" s="326" t="s">
        <v>187</v>
      </c>
      <c r="M125" s="178" t="s">
        <v>14640</v>
      </c>
    </row>
    <row r="126" spans="1:13" ht="99.75">
      <c r="A126" s="178" t="str">
        <f>B126&amp;C126</f>
        <v>DefinitionsC27</v>
      </c>
      <c r="B126" s="178" t="s">
        <v>1076</v>
      </c>
      <c r="C126" s="178" t="s">
        <v>666</v>
      </c>
      <c r="D126" s="178" t="s">
        <v>14595</v>
      </c>
      <c r="E126" s="315" t="s">
        <v>15119</v>
      </c>
      <c r="F126" s="178" t="s">
        <v>14985</v>
      </c>
      <c r="G126" s="178" t="s">
        <v>14795</v>
      </c>
      <c r="H126" s="178" t="s">
        <v>15300</v>
      </c>
      <c r="I126" s="178" t="s">
        <v>14692</v>
      </c>
      <c r="J126" s="178" t="s">
        <v>15391</v>
      </c>
      <c r="K126" s="301" t="s">
        <v>14761</v>
      </c>
      <c r="L126" s="326" t="s">
        <v>15351</v>
      </c>
      <c r="M126" s="178" t="s">
        <v>15284</v>
      </c>
    </row>
    <row r="127" spans="1:13" ht="228">
      <c r="A127" s="178" t="str">
        <f t="shared" si="1"/>
        <v>DefinitionsC28</v>
      </c>
      <c r="B127" s="178" t="s">
        <v>1076</v>
      </c>
      <c r="C127" s="178" t="s">
        <v>669</v>
      </c>
      <c r="D127" s="178" t="s">
        <v>14596</v>
      </c>
      <c r="E127" s="315" t="s">
        <v>15120</v>
      </c>
      <c r="F127" s="178" t="s">
        <v>14986</v>
      </c>
      <c r="G127" s="178" t="s">
        <v>14700</v>
      </c>
      <c r="H127" s="178" t="s">
        <v>14701</v>
      </c>
      <c r="I127" s="178" t="s">
        <v>14702</v>
      </c>
      <c r="J127" s="178" t="s">
        <v>15392</v>
      </c>
      <c r="K127" s="301" t="s">
        <v>14703</v>
      </c>
      <c r="L127" s="326" t="s">
        <v>14704</v>
      </c>
      <c r="M127" s="178" t="s">
        <v>14697</v>
      </c>
    </row>
    <row r="128" spans="1:13" ht="213.75">
      <c r="A128" s="178" t="str">
        <f t="shared" si="1"/>
        <v>DefinitionsC29</v>
      </c>
      <c r="B128" s="178" t="s">
        <v>1076</v>
      </c>
      <c r="C128" s="178" t="s">
        <v>672</v>
      </c>
      <c r="D128" s="178" t="s">
        <v>14597</v>
      </c>
      <c r="E128" s="315" t="s">
        <v>15121</v>
      </c>
      <c r="F128" s="178" t="s">
        <v>14987</v>
      </c>
      <c r="G128" s="178" t="s">
        <v>14705</v>
      </c>
      <c r="H128" s="180" t="s">
        <v>14706</v>
      </c>
      <c r="I128" s="178" t="s">
        <v>14707</v>
      </c>
      <c r="J128" s="178" t="s">
        <v>15393</v>
      </c>
      <c r="K128" s="301" t="s">
        <v>14708</v>
      </c>
      <c r="L128" s="326" t="s">
        <v>14709</v>
      </c>
      <c r="M128" s="178" t="s">
        <v>14698</v>
      </c>
    </row>
    <row r="129" spans="1:13" ht="202.5">
      <c r="A129" s="178" t="str">
        <f t="shared" si="1"/>
        <v>DefinitionsC30</v>
      </c>
      <c r="B129" s="178" t="s">
        <v>1076</v>
      </c>
      <c r="C129" s="178" t="s">
        <v>676</v>
      </c>
      <c r="D129" s="178" t="s">
        <v>14598</v>
      </c>
      <c r="E129" s="315" t="s">
        <v>15122</v>
      </c>
      <c r="F129" s="178" t="s">
        <v>14988</v>
      </c>
      <c r="G129" s="178" t="s">
        <v>14710</v>
      </c>
      <c r="H129" s="180" t="s">
        <v>14711</v>
      </c>
      <c r="I129" s="178" t="s">
        <v>14712</v>
      </c>
      <c r="J129" s="178" t="s">
        <v>15394</v>
      </c>
      <c r="K129" s="301" t="s">
        <v>14713</v>
      </c>
      <c r="L129" s="326" t="s">
        <v>14714</v>
      </c>
      <c r="M129" s="178" t="s">
        <v>14699</v>
      </c>
    </row>
    <row r="130" spans="1:13">
      <c r="A130" s="178" t="str">
        <f t="shared" si="1"/>
        <v>DeclarationD2</v>
      </c>
      <c r="B130" s="178" t="s">
        <v>1119</v>
      </c>
      <c r="C130" s="178" t="s">
        <v>1126</v>
      </c>
      <c r="D130" s="178" t="s">
        <v>480</v>
      </c>
      <c r="E130" s="315" t="s">
        <v>480</v>
      </c>
      <c r="F130" s="178" t="s">
        <v>480</v>
      </c>
      <c r="G130" s="178" t="s">
        <v>480</v>
      </c>
      <c r="H130" s="178" t="s">
        <v>480</v>
      </c>
      <c r="I130" s="178" t="s">
        <v>480</v>
      </c>
      <c r="J130" s="178" t="s">
        <v>480</v>
      </c>
      <c r="K130" s="300" t="s">
        <v>480</v>
      </c>
      <c r="L130" s="326" t="s">
        <v>480</v>
      </c>
      <c r="M130" s="224" t="s">
        <v>480</v>
      </c>
    </row>
    <row r="131" spans="1:13" s="197" customFormat="1" ht="28.5">
      <c r="A131" s="178" t="str">
        <f t="shared" si="1"/>
        <v>DeclarationF3</v>
      </c>
      <c r="B131" s="178" t="s">
        <v>1119</v>
      </c>
      <c r="C131" s="178" t="s">
        <v>2164</v>
      </c>
      <c r="D131" s="178" t="s">
        <v>2165</v>
      </c>
      <c r="E131" s="315" t="s">
        <v>15123</v>
      </c>
      <c r="F131" s="178" t="s">
        <v>2179</v>
      </c>
      <c r="G131" s="178" t="s">
        <v>2180</v>
      </c>
      <c r="H131" s="178" t="s">
        <v>2181</v>
      </c>
      <c r="I131" s="178" t="s">
        <v>2182</v>
      </c>
      <c r="J131" s="178" t="s">
        <v>2183</v>
      </c>
      <c r="K131" s="300" t="s">
        <v>2184</v>
      </c>
      <c r="L131" s="331" t="s">
        <v>2185</v>
      </c>
      <c r="M131" s="178" t="s">
        <v>2833</v>
      </c>
    </row>
    <row r="132" spans="1:13" s="197" customFormat="1" ht="28.5">
      <c r="A132" s="178" t="str">
        <f t="shared" si="1"/>
        <v>DeclarationI3</v>
      </c>
      <c r="B132" s="178" t="s">
        <v>1119</v>
      </c>
      <c r="C132" s="178" t="s">
        <v>2166</v>
      </c>
      <c r="D132" s="178" t="s">
        <v>2167</v>
      </c>
      <c r="E132" s="315" t="s">
        <v>15124</v>
      </c>
      <c r="F132" s="178" t="s">
        <v>2186</v>
      </c>
      <c r="G132" s="178" t="s">
        <v>2187</v>
      </c>
      <c r="H132" s="178" t="s">
        <v>2188</v>
      </c>
      <c r="I132" s="178" t="s">
        <v>2189</v>
      </c>
      <c r="J132" s="178" t="s">
        <v>2190</v>
      </c>
      <c r="K132" s="300" t="s">
        <v>2191</v>
      </c>
      <c r="L132" s="331" t="s">
        <v>2192</v>
      </c>
      <c r="M132" s="178" t="s">
        <v>2834</v>
      </c>
    </row>
    <row r="133" spans="1:13" s="197" customFormat="1">
      <c r="A133" s="178" t="str">
        <f t="shared" si="1"/>
        <v>DeclarationI4</v>
      </c>
      <c r="B133" s="178" t="s">
        <v>1119</v>
      </c>
      <c r="C133" s="178" t="s">
        <v>1435</v>
      </c>
      <c r="D133" s="178" t="s">
        <v>1066</v>
      </c>
      <c r="E133" s="317"/>
      <c r="F133" s="178" t="s">
        <v>2193</v>
      </c>
      <c r="G133" s="178" t="s">
        <v>2194</v>
      </c>
      <c r="H133" s="178" t="s">
        <v>2195</v>
      </c>
      <c r="I133" s="178" t="s">
        <v>2196</v>
      </c>
      <c r="J133" s="178" t="s">
        <v>2197</v>
      </c>
      <c r="K133" s="300" t="s">
        <v>2198</v>
      </c>
      <c r="L133" s="331" t="s">
        <v>2199</v>
      </c>
      <c r="M133" s="178" t="s">
        <v>2835</v>
      </c>
    </row>
    <row r="134" spans="1:13" ht="57">
      <c r="A134" s="178" t="str">
        <f t="shared" si="1"/>
        <v>DeclarationB4</v>
      </c>
      <c r="B134" s="178" t="s">
        <v>1119</v>
      </c>
      <c r="C134" s="178" t="s">
        <v>1078</v>
      </c>
      <c r="D134" s="178" t="s">
        <v>965</v>
      </c>
      <c r="E134" s="315" t="s">
        <v>15125</v>
      </c>
      <c r="F134" s="178" t="s">
        <v>14880</v>
      </c>
      <c r="G134" s="178" t="s">
        <v>998</v>
      </c>
      <c r="H134" s="178" t="s">
        <v>430</v>
      </c>
      <c r="I134" s="178" t="s">
        <v>239</v>
      </c>
      <c r="J134" s="178" t="s">
        <v>1500</v>
      </c>
      <c r="K134" s="301" t="s">
        <v>382</v>
      </c>
      <c r="L134" s="326" t="s">
        <v>517</v>
      </c>
      <c r="M134" s="178" t="s">
        <v>2836</v>
      </c>
    </row>
    <row r="135" spans="1:13" ht="60">
      <c r="A135" s="178" t="str">
        <f t="shared" si="1"/>
        <v>DeclarationB6</v>
      </c>
      <c r="B135" s="178" t="s">
        <v>1119</v>
      </c>
      <c r="C135" s="178" t="s">
        <v>1080</v>
      </c>
      <c r="D135" s="178" t="s">
        <v>13546</v>
      </c>
      <c r="E135" s="319" t="s">
        <v>15126</v>
      </c>
      <c r="F135" s="311" t="s">
        <v>14989</v>
      </c>
      <c r="G135" s="253" t="s">
        <v>13610</v>
      </c>
      <c r="H135" s="256" t="s">
        <v>13636</v>
      </c>
      <c r="I135" s="253" t="s">
        <v>13662</v>
      </c>
      <c r="J135" s="251" t="s">
        <v>13687</v>
      </c>
      <c r="K135" s="304" t="s">
        <v>14762</v>
      </c>
      <c r="L135" s="328" t="s">
        <v>15352</v>
      </c>
      <c r="M135" s="253" t="s">
        <v>13707</v>
      </c>
    </row>
    <row r="136" spans="1:13" ht="57">
      <c r="A136" s="178" t="str">
        <f t="shared" si="1"/>
        <v>DeclarationB7</v>
      </c>
      <c r="B136" s="178" t="s">
        <v>1119</v>
      </c>
      <c r="C136" s="178" t="s">
        <v>1081</v>
      </c>
      <c r="D136" s="178" t="s">
        <v>1165</v>
      </c>
      <c r="E136" s="315" t="s">
        <v>1045</v>
      </c>
      <c r="F136" s="178" t="s">
        <v>14881</v>
      </c>
      <c r="G136" s="178" t="s">
        <v>1046</v>
      </c>
      <c r="H136" s="178" t="s">
        <v>431</v>
      </c>
      <c r="I136" s="178" t="s">
        <v>240</v>
      </c>
      <c r="J136" s="178" t="s">
        <v>1385</v>
      </c>
      <c r="K136" s="301" t="s">
        <v>383</v>
      </c>
      <c r="L136" s="326" t="s">
        <v>518</v>
      </c>
      <c r="M136" s="178" t="s">
        <v>2837</v>
      </c>
    </row>
    <row r="137" spans="1:13">
      <c r="A137" s="178" t="str">
        <f t="shared" si="1"/>
        <v>DeclarationB8</v>
      </c>
      <c r="B137" s="178" t="s">
        <v>1119</v>
      </c>
      <c r="C137" s="178" t="s">
        <v>1082</v>
      </c>
      <c r="D137" s="178" t="s">
        <v>962</v>
      </c>
      <c r="E137" s="315" t="s">
        <v>15127</v>
      </c>
      <c r="F137" s="178" t="s">
        <v>14882</v>
      </c>
      <c r="G137" s="178" t="s">
        <v>1212</v>
      </c>
      <c r="H137" s="178" t="s">
        <v>999</v>
      </c>
      <c r="I137" s="178" t="s">
        <v>241</v>
      </c>
      <c r="J137" s="178" t="s">
        <v>1000</v>
      </c>
      <c r="K137" s="301" t="s">
        <v>384</v>
      </c>
      <c r="L137" s="326" t="s">
        <v>519</v>
      </c>
      <c r="M137" s="178" t="s">
        <v>2838</v>
      </c>
    </row>
    <row r="138" spans="1:13">
      <c r="A138" s="178" t="str">
        <f t="shared" si="1"/>
        <v>DeclarationB9</v>
      </c>
      <c r="B138" s="178" t="s">
        <v>1119</v>
      </c>
      <c r="C138" s="178" t="s">
        <v>1083</v>
      </c>
      <c r="D138" s="178" t="s">
        <v>568</v>
      </c>
      <c r="E138" s="315" t="s">
        <v>15128</v>
      </c>
      <c r="F138" s="178" t="s">
        <v>14883</v>
      </c>
      <c r="G138" s="178" t="s">
        <v>623</v>
      </c>
      <c r="H138" s="178" t="s">
        <v>1001</v>
      </c>
      <c r="I138" s="178" t="s">
        <v>242</v>
      </c>
      <c r="J138" s="178" t="s">
        <v>2640</v>
      </c>
      <c r="K138" s="301" t="s">
        <v>385</v>
      </c>
      <c r="L138" s="326" t="s">
        <v>520</v>
      </c>
      <c r="M138" s="178" t="s">
        <v>2839</v>
      </c>
    </row>
    <row r="139" spans="1:13" ht="28.5">
      <c r="A139" s="178" t="str">
        <f t="shared" si="1"/>
        <v>DeclarationB10</v>
      </c>
      <c r="B139" s="178" t="s">
        <v>1119</v>
      </c>
      <c r="C139" s="178" t="s">
        <v>584</v>
      </c>
      <c r="D139" s="178" t="s">
        <v>581</v>
      </c>
      <c r="E139" s="315" t="s">
        <v>479</v>
      </c>
      <c r="F139" s="178" t="s">
        <v>14884</v>
      </c>
      <c r="G139" s="178" t="s">
        <v>624</v>
      </c>
      <c r="H139" s="178" t="s">
        <v>585</v>
      </c>
      <c r="I139" s="178" t="s">
        <v>243</v>
      </c>
      <c r="J139" s="178" t="s">
        <v>2641</v>
      </c>
      <c r="K139" s="301" t="s">
        <v>386</v>
      </c>
      <c r="L139" s="326" t="s">
        <v>588</v>
      </c>
      <c r="M139" s="178" t="s">
        <v>2840</v>
      </c>
    </row>
    <row r="140" spans="1:13" ht="28.5">
      <c r="A140" s="178" t="str">
        <f>B140&amp;C140</f>
        <v>DeclarationB10A</v>
      </c>
      <c r="B140" s="178" t="s">
        <v>1119</v>
      </c>
      <c r="C140" s="178" t="s">
        <v>1608</v>
      </c>
      <c r="D140" s="178" t="s">
        <v>581</v>
      </c>
      <c r="E140" s="315" t="s">
        <v>479</v>
      </c>
      <c r="F140" s="178" t="s">
        <v>14884</v>
      </c>
      <c r="G140" s="178" t="s">
        <v>624</v>
      </c>
      <c r="H140" s="178" t="s">
        <v>585</v>
      </c>
      <c r="I140" s="178" t="s">
        <v>243</v>
      </c>
      <c r="J140" s="178" t="s">
        <v>2641</v>
      </c>
      <c r="K140" s="301" t="s">
        <v>386</v>
      </c>
      <c r="L140" s="326" t="s">
        <v>588</v>
      </c>
      <c r="M140" s="178" t="s">
        <v>2840</v>
      </c>
    </row>
    <row r="141" spans="1:13" ht="28.5">
      <c r="A141" s="178" t="str">
        <f>B141&amp;C141</f>
        <v>DeclarationB10C</v>
      </c>
      <c r="B141" s="178" t="s">
        <v>1119</v>
      </c>
      <c r="C141" s="178" t="s">
        <v>1609</v>
      </c>
      <c r="D141" s="178" t="s">
        <v>582</v>
      </c>
      <c r="E141" s="315" t="s">
        <v>15129</v>
      </c>
      <c r="F141" s="178" t="s">
        <v>14885</v>
      </c>
      <c r="G141" s="178" t="s">
        <v>625</v>
      </c>
      <c r="H141" s="178" t="s">
        <v>586</v>
      </c>
      <c r="I141" s="178" t="s">
        <v>244</v>
      </c>
      <c r="J141" s="178" t="s">
        <v>2642</v>
      </c>
      <c r="K141" s="301" t="s">
        <v>387</v>
      </c>
      <c r="L141" s="326" t="s">
        <v>589</v>
      </c>
      <c r="M141" s="178" t="s">
        <v>2841</v>
      </c>
    </row>
    <row r="142" spans="1:13" ht="28.5">
      <c r="A142" s="178" t="str">
        <f>B142&amp;C142</f>
        <v>DeclarationB10B</v>
      </c>
      <c r="B142" s="178" t="s">
        <v>1119</v>
      </c>
      <c r="C142" s="178" t="s">
        <v>1610</v>
      </c>
      <c r="D142" s="178" t="s">
        <v>583</v>
      </c>
      <c r="E142" s="315" t="s">
        <v>15130</v>
      </c>
      <c r="F142" s="178" t="s">
        <v>14886</v>
      </c>
      <c r="G142" s="178" t="s">
        <v>626</v>
      </c>
      <c r="H142" s="178" t="s">
        <v>432</v>
      </c>
      <c r="I142" s="178" t="s">
        <v>245</v>
      </c>
      <c r="J142" s="178" t="s">
        <v>587</v>
      </c>
      <c r="K142" s="301" t="s">
        <v>388</v>
      </c>
      <c r="L142" s="326" t="s">
        <v>590</v>
      </c>
      <c r="M142" s="178" t="s">
        <v>2842</v>
      </c>
    </row>
    <row r="143" spans="1:13" s="197" customFormat="1" ht="28.5">
      <c r="A143" s="178" t="str">
        <f>B143&amp;C143</f>
        <v>DeclarationD11</v>
      </c>
      <c r="B143" s="178" t="s">
        <v>1119</v>
      </c>
      <c r="C143" s="178" t="s">
        <v>1796</v>
      </c>
      <c r="D143" s="178" t="s">
        <v>1795</v>
      </c>
      <c r="E143" s="315" t="s">
        <v>15131</v>
      </c>
      <c r="F143" s="178" t="s">
        <v>2200</v>
      </c>
      <c r="G143" s="178" t="s">
        <v>2201</v>
      </c>
      <c r="H143" s="178" t="s">
        <v>2202</v>
      </c>
      <c r="I143" s="178" t="s">
        <v>2203</v>
      </c>
      <c r="J143" s="178" t="s">
        <v>2204</v>
      </c>
      <c r="K143" s="300" t="s">
        <v>2205</v>
      </c>
      <c r="L143" s="331" t="s">
        <v>2206</v>
      </c>
      <c r="M143" s="178" t="s">
        <v>2843</v>
      </c>
    </row>
    <row r="144" spans="1:13" ht="28.5">
      <c r="A144" s="178" t="str">
        <f t="shared" si="1"/>
        <v>DeclarationB12</v>
      </c>
      <c r="B144" s="178" t="s">
        <v>1119</v>
      </c>
      <c r="C144" s="178" t="s">
        <v>1086</v>
      </c>
      <c r="D144" s="178" t="s">
        <v>536</v>
      </c>
      <c r="E144" s="315" t="s">
        <v>15132</v>
      </c>
      <c r="F144" s="178" t="s">
        <v>14887</v>
      </c>
      <c r="G144" s="178" t="s">
        <v>1213</v>
      </c>
      <c r="H144" s="178" t="s">
        <v>433</v>
      </c>
      <c r="I144" s="178" t="s">
        <v>246</v>
      </c>
      <c r="J144" s="178" t="s">
        <v>2643</v>
      </c>
      <c r="K144" s="301" t="s">
        <v>389</v>
      </c>
      <c r="L144" s="326" t="s">
        <v>15353</v>
      </c>
      <c r="M144" s="178" t="s">
        <v>2844</v>
      </c>
    </row>
    <row r="145" spans="1:13" ht="28.5">
      <c r="A145" s="178" t="str">
        <f t="shared" si="1"/>
        <v>DeclarationB13</v>
      </c>
      <c r="B145" s="178" t="s">
        <v>1119</v>
      </c>
      <c r="C145" s="178" t="s">
        <v>1087</v>
      </c>
      <c r="D145" s="178" t="s">
        <v>537</v>
      </c>
      <c r="E145" s="315" t="s">
        <v>15133</v>
      </c>
      <c r="F145" s="178" t="s">
        <v>14888</v>
      </c>
      <c r="G145" s="178" t="s">
        <v>627</v>
      </c>
      <c r="H145" s="178" t="s">
        <v>434</v>
      </c>
      <c r="I145" s="178" t="s">
        <v>247</v>
      </c>
      <c r="J145" s="178" t="s">
        <v>2644</v>
      </c>
      <c r="K145" s="301" t="s">
        <v>15415</v>
      </c>
      <c r="L145" s="326" t="s">
        <v>15354</v>
      </c>
      <c r="M145" s="178" t="s">
        <v>2845</v>
      </c>
    </row>
    <row r="146" spans="1:13" ht="28.5">
      <c r="A146" s="178" t="str">
        <f t="shared" si="1"/>
        <v>DeclarationB14</v>
      </c>
      <c r="B146" s="178" t="s">
        <v>1119</v>
      </c>
      <c r="C146" s="178" t="s">
        <v>1088</v>
      </c>
      <c r="D146" s="178" t="s">
        <v>959</v>
      </c>
      <c r="E146" s="315" t="s">
        <v>15134</v>
      </c>
      <c r="F146" s="178" t="s">
        <v>14889</v>
      </c>
      <c r="G146" s="178" t="s">
        <v>1214</v>
      </c>
      <c r="H146" s="178" t="s">
        <v>1002</v>
      </c>
      <c r="I146" s="178" t="s">
        <v>248</v>
      </c>
      <c r="J146" s="178" t="s">
        <v>1002</v>
      </c>
      <c r="K146" s="301" t="s">
        <v>390</v>
      </c>
      <c r="L146" s="326" t="s">
        <v>521</v>
      </c>
      <c r="M146" s="178" t="s">
        <v>2846</v>
      </c>
    </row>
    <row r="147" spans="1:13" ht="28.5">
      <c r="A147" s="178" t="str">
        <f t="shared" si="1"/>
        <v>DeclarationB15</v>
      </c>
      <c r="B147" s="178" t="s">
        <v>1119</v>
      </c>
      <c r="C147" s="178" t="s">
        <v>1089</v>
      </c>
      <c r="D147" s="178" t="s">
        <v>538</v>
      </c>
      <c r="E147" s="315" t="s">
        <v>15135</v>
      </c>
      <c r="F147" s="178" t="s">
        <v>14890</v>
      </c>
      <c r="G147" s="178" t="s">
        <v>1003</v>
      </c>
      <c r="H147" s="178" t="s">
        <v>435</v>
      </c>
      <c r="I147" s="178" t="s">
        <v>249</v>
      </c>
      <c r="J147" s="178" t="s">
        <v>2645</v>
      </c>
      <c r="K147" s="301" t="s">
        <v>15416</v>
      </c>
      <c r="L147" s="326" t="s">
        <v>188</v>
      </c>
      <c r="M147" s="178" t="s">
        <v>2847</v>
      </c>
    </row>
    <row r="148" spans="1:13" ht="28.5">
      <c r="A148" s="178" t="str">
        <f t="shared" si="1"/>
        <v>DeclarationB16</v>
      </c>
      <c r="B148" s="178" t="s">
        <v>1119</v>
      </c>
      <c r="C148" s="178" t="s">
        <v>1090</v>
      </c>
      <c r="D148" s="178" t="s">
        <v>539</v>
      </c>
      <c r="E148" s="315" t="s">
        <v>15136</v>
      </c>
      <c r="F148" s="178" t="s">
        <v>14891</v>
      </c>
      <c r="G148" s="178" t="s">
        <v>1215</v>
      </c>
      <c r="H148" s="178" t="s">
        <v>436</v>
      </c>
      <c r="I148" s="178" t="s">
        <v>250</v>
      </c>
      <c r="J148" s="178" t="s">
        <v>2646</v>
      </c>
      <c r="K148" s="301" t="s">
        <v>15417</v>
      </c>
      <c r="L148" s="326" t="s">
        <v>189</v>
      </c>
      <c r="M148" s="178" t="s">
        <v>2848</v>
      </c>
    </row>
    <row r="149" spans="1:13" ht="28.5">
      <c r="A149" s="178" t="str">
        <f t="shared" si="1"/>
        <v>DeclarationB17</v>
      </c>
      <c r="B149" s="178" t="s">
        <v>1119</v>
      </c>
      <c r="C149" s="178" t="s">
        <v>1091</v>
      </c>
      <c r="D149" s="178" t="s">
        <v>540</v>
      </c>
      <c r="E149" s="315" t="s">
        <v>15137</v>
      </c>
      <c r="F149" s="178" t="s">
        <v>14892</v>
      </c>
      <c r="G149" s="178" t="s">
        <v>628</v>
      </c>
      <c r="H149" s="178" t="s">
        <v>437</v>
      </c>
      <c r="I149" s="178" t="s">
        <v>251</v>
      </c>
      <c r="J149" s="178" t="s">
        <v>2647</v>
      </c>
      <c r="K149" s="301" t="s">
        <v>15418</v>
      </c>
      <c r="L149" s="326" t="s">
        <v>190</v>
      </c>
      <c r="M149" s="178" t="s">
        <v>2849</v>
      </c>
    </row>
    <row r="150" spans="1:13" ht="28.5">
      <c r="A150" s="178" t="str">
        <f t="shared" si="1"/>
        <v>DeclarationB18</v>
      </c>
      <c r="B150" s="178" t="s">
        <v>1119</v>
      </c>
      <c r="C150" s="178" t="s">
        <v>1092</v>
      </c>
      <c r="D150" s="178" t="s">
        <v>572</v>
      </c>
      <c r="E150" s="315" t="s">
        <v>15138</v>
      </c>
      <c r="F150" s="178" t="s">
        <v>14893</v>
      </c>
      <c r="G150" s="178" t="s">
        <v>629</v>
      </c>
      <c r="H150" s="178" t="s">
        <v>145</v>
      </c>
      <c r="I150" s="178" t="s">
        <v>252</v>
      </c>
      <c r="J150" s="178" t="s">
        <v>1522</v>
      </c>
      <c r="K150" s="301" t="s">
        <v>15419</v>
      </c>
      <c r="L150" s="326" t="s">
        <v>191</v>
      </c>
      <c r="M150" s="178" t="s">
        <v>2850</v>
      </c>
    </row>
    <row r="151" spans="1:13" ht="28.5">
      <c r="A151" s="178" t="str">
        <f t="shared" si="1"/>
        <v>DeclarationB19</v>
      </c>
      <c r="B151" s="178" t="s">
        <v>1119</v>
      </c>
      <c r="C151" s="178" t="s">
        <v>1093</v>
      </c>
      <c r="D151" s="178" t="s">
        <v>573</v>
      </c>
      <c r="E151" s="315" t="s">
        <v>15139</v>
      </c>
      <c r="F151" s="178" t="s">
        <v>14894</v>
      </c>
      <c r="G151" s="178" t="s">
        <v>630</v>
      </c>
      <c r="H151" s="178" t="s">
        <v>725</v>
      </c>
      <c r="I151" s="178" t="s">
        <v>15413</v>
      </c>
      <c r="J151" s="178" t="s">
        <v>2648</v>
      </c>
      <c r="K151" s="301" t="s">
        <v>15414</v>
      </c>
      <c r="L151" s="326" t="s">
        <v>192</v>
      </c>
      <c r="M151" s="178" t="s">
        <v>2851</v>
      </c>
    </row>
    <row r="152" spans="1:13" ht="28.5">
      <c r="A152" s="178" t="str">
        <f t="shared" si="1"/>
        <v>DeclarationB20</v>
      </c>
      <c r="B152" s="178" t="s">
        <v>1119</v>
      </c>
      <c r="C152" s="178" t="s">
        <v>1094</v>
      </c>
      <c r="D152" s="178" t="s">
        <v>574</v>
      </c>
      <c r="E152" s="315" t="s">
        <v>15140</v>
      </c>
      <c r="F152" s="178" t="s">
        <v>14895</v>
      </c>
      <c r="G152" s="178" t="s">
        <v>631</v>
      </c>
      <c r="H152" s="178" t="s">
        <v>438</v>
      </c>
      <c r="I152" s="178" t="s">
        <v>253</v>
      </c>
      <c r="J152" s="178" t="s">
        <v>2649</v>
      </c>
      <c r="K152" s="301" t="s">
        <v>15420</v>
      </c>
      <c r="L152" s="326" t="s">
        <v>193</v>
      </c>
      <c r="M152" s="178" t="s">
        <v>2852</v>
      </c>
    </row>
    <row r="153" spans="1:13" ht="28.5">
      <c r="A153" s="178" t="str">
        <f t="shared" si="1"/>
        <v>DeclarationB21</v>
      </c>
      <c r="B153" s="178" t="s">
        <v>1119</v>
      </c>
      <c r="C153" s="178" t="s">
        <v>1095</v>
      </c>
      <c r="D153" s="178" t="s">
        <v>575</v>
      </c>
      <c r="E153" s="315" t="s">
        <v>15141</v>
      </c>
      <c r="F153" s="178" t="s">
        <v>14896</v>
      </c>
      <c r="G153" s="178" t="s">
        <v>632</v>
      </c>
      <c r="H153" s="178" t="s">
        <v>439</v>
      </c>
      <c r="I153" s="178" t="s">
        <v>254</v>
      </c>
      <c r="J153" s="178" t="s">
        <v>2650</v>
      </c>
      <c r="K153" s="301" t="s">
        <v>15421</v>
      </c>
      <c r="L153" s="326" t="s">
        <v>194</v>
      </c>
      <c r="M153" s="178" t="s">
        <v>2853</v>
      </c>
    </row>
    <row r="154" spans="1:13" ht="28.5">
      <c r="A154" s="178" t="str">
        <f t="shared" si="1"/>
        <v>DeclarationB22</v>
      </c>
      <c r="B154" s="178" t="s">
        <v>1119</v>
      </c>
      <c r="C154" s="178" t="s">
        <v>1096</v>
      </c>
      <c r="D154" s="178" t="s">
        <v>541</v>
      </c>
      <c r="E154" s="317" t="s">
        <v>15142</v>
      </c>
      <c r="F154" s="178" t="s">
        <v>14897</v>
      </c>
      <c r="G154" s="178" t="s">
        <v>633</v>
      </c>
      <c r="H154" s="178" t="s">
        <v>440</v>
      </c>
      <c r="I154" s="178" t="s">
        <v>255</v>
      </c>
      <c r="J154" s="178" t="s">
        <v>1523</v>
      </c>
      <c r="K154" s="301" t="s">
        <v>15422</v>
      </c>
      <c r="L154" s="326" t="s">
        <v>195</v>
      </c>
      <c r="M154" s="178" t="s">
        <v>2854</v>
      </c>
    </row>
    <row r="155" spans="1:13" ht="42.75">
      <c r="A155" s="178" t="str">
        <f t="shared" si="1"/>
        <v>DeclarationB24</v>
      </c>
      <c r="B155" s="178" t="s">
        <v>1119</v>
      </c>
      <c r="C155" s="178" t="s">
        <v>1124</v>
      </c>
      <c r="D155" s="178" t="s">
        <v>1613</v>
      </c>
      <c r="E155" s="315" t="s">
        <v>15143</v>
      </c>
      <c r="F155" s="178" t="s">
        <v>14898</v>
      </c>
      <c r="G155" s="178" t="s">
        <v>634</v>
      </c>
      <c r="H155" s="178" t="s">
        <v>441</v>
      </c>
      <c r="I155" s="178" t="s">
        <v>256</v>
      </c>
      <c r="J155" s="178" t="s">
        <v>2651</v>
      </c>
      <c r="K155" s="301" t="s">
        <v>391</v>
      </c>
      <c r="L155" s="326" t="s">
        <v>15355</v>
      </c>
      <c r="M155" s="178" t="s">
        <v>2855</v>
      </c>
    </row>
    <row r="156" spans="1:13" ht="30">
      <c r="A156" s="178" t="str">
        <f>B156&amp;C156</f>
        <v>DeclarationB25</v>
      </c>
      <c r="B156" s="178" t="s">
        <v>1119</v>
      </c>
      <c r="C156" s="178" t="s">
        <v>550</v>
      </c>
      <c r="D156" s="179" t="s">
        <v>13583</v>
      </c>
      <c r="E156" s="318" t="s">
        <v>15144</v>
      </c>
      <c r="F156" s="311" t="s">
        <v>14990</v>
      </c>
      <c r="G156" s="253" t="s">
        <v>13611</v>
      </c>
      <c r="H156" s="253" t="s">
        <v>13637</v>
      </c>
      <c r="I156" s="253" t="s">
        <v>13663</v>
      </c>
      <c r="J156" s="251" t="s">
        <v>13688</v>
      </c>
      <c r="K156" s="304" t="s">
        <v>14763</v>
      </c>
      <c r="L156" s="328" t="s">
        <v>15356</v>
      </c>
      <c r="M156" s="253" t="s">
        <v>13708</v>
      </c>
    </row>
    <row r="157" spans="1:13" ht="28.5">
      <c r="A157" s="178" t="str">
        <f t="shared" si="1"/>
        <v>DeclarationB31</v>
      </c>
      <c r="B157" s="178" t="s">
        <v>1119</v>
      </c>
      <c r="C157" s="178" t="s">
        <v>551</v>
      </c>
      <c r="D157" s="179" t="s">
        <v>13727</v>
      </c>
      <c r="E157" s="318" t="s">
        <v>13729</v>
      </c>
      <c r="F157" s="311" t="s">
        <v>14991</v>
      </c>
      <c r="G157" s="255" t="s">
        <v>13730</v>
      </c>
      <c r="H157" s="253" t="s">
        <v>13638</v>
      </c>
      <c r="I157" s="255" t="s">
        <v>13731</v>
      </c>
      <c r="J157" s="255" t="s">
        <v>13732</v>
      </c>
      <c r="K157" s="304" t="s">
        <v>13733</v>
      </c>
      <c r="L157" s="328" t="s">
        <v>13734</v>
      </c>
      <c r="M157" s="255" t="s">
        <v>13735</v>
      </c>
    </row>
    <row r="158" spans="1:13" ht="51">
      <c r="A158" s="178" t="str">
        <f t="shared" si="1"/>
        <v>DeclarationB37</v>
      </c>
      <c r="B158" s="178" t="s">
        <v>1119</v>
      </c>
      <c r="C158" s="178" t="s">
        <v>552</v>
      </c>
      <c r="D158" s="179" t="s">
        <v>2798</v>
      </c>
      <c r="E158" s="317" t="s">
        <v>15145</v>
      </c>
      <c r="F158" s="179" t="s">
        <v>14992</v>
      </c>
      <c r="G158" s="211" t="s">
        <v>3051</v>
      </c>
      <c r="H158" s="211" t="s">
        <v>3052</v>
      </c>
      <c r="I158" s="211" t="s">
        <v>3053</v>
      </c>
      <c r="J158" s="211" t="s">
        <v>3054</v>
      </c>
      <c r="K158" s="302" t="s">
        <v>3055</v>
      </c>
      <c r="L158" s="327" t="s">
        <v>3056</v>
      </c>
      <c r="M158" s="212" t="s">
        <v>3057</v>
      </c>
    </row>
    <row r="159" spans="1:13" ht="45">
      <c r="A159" s="178" t="str">
        <f t="shared" si="1"/>
        <v>DeclarationB43</v>
      </c>
      <c r="B159" s="178" t="s">
        <v>1119</v>
      </c>
      <c r="C159" s="178" t="s">
        <v>553</v>
      </c>
      <c r="D159" s="179" t="s">
        <v>1647</v>
      </c>
      <c r="E159" s="317" t="s">
        <v>15146</v>
      </c>
      <c r="F159" s="179" t="s">
        <v>14899</v>
      </c>
      <c r="G159" s="179" t="s">
        <v>1650</v>
      </c>
      <c r="H159" s="179" t="s">
        <v>1653</v>
      </c>
      <c r="I159" s="179" t="s">
        <v>1656</v>
      </c>
      <c r="J159" s="179" t="s">
        <v>2681</v>
      </c>
      <c r="K159" s="302" t="s">
        <v>1659</v>
      </c>
      <c r="L159" s="327" t="s">
        <v>15357</v>
      </c>
      <c r="M159" s="179" t="s">
        <v>2856</v>
      </c>
    </row>
    <row r="160" spans="1:13" ht="30">
      <c r="A160" s="178" t="str">
        <f t="shared" si="1"/>
        <v>DeclarationB49</v>
      </c>
      <c r="B160" s="178" t="s">
        <v>1119</v>
      </c>
      <c r="C160" s="178" t="s">
        <v>554</v>
      </c>
      <c r="D160" s="211" t="s">
        <v>13728</v>
      </c>
      <c r="E160" s="318" t="s">
        <v>15147</v>
      </c>
      <c r="F160" s="311" t="s">
        <v>14993</v>
      </c>
      <c r="G160" s="255" t="s">
        <v>13742</v>
      </c>
      <c r="H160" s="255" t="s">
        <v>13741</v>
      </c>
      <c r="I160" s="255" t="s">
        <v>13740</v>
      </c>
      <c r="J160" s="255" t="s">
        <v>13739</v>
      </c>
      <c r="K160" s="304" t="s">
        <v>13738</v>
      </c>
      <c r="L160" s="328" t="s">
        <v>13737</v>
      </c>
      <c r="M160" s="255" t="s">
        <v>13736</v>
      </c>
    </row>
    <row r="161" spans="1:13" ht="38.25">
      <c r="A161" s="178" t="str">
        <f t="shared" si="1"/>
        <v>DeclarationB55</v>
      </c>
      <c r="B161" s="178" t="s">
        <v>1119</v>
      </c>
      <c r="C161" s="178" t="s">
        <v>555</v>
      </c>
      <c r="D161" s="179" t="s">
        <v>1648</v>
      </c>
      <c r="E161" s="317" t="s">
        <v>15148</v>
      </c>
      <c r="F161" s="179" t="s">
        <v>14994</v>
      </c>
      <c r="G161" s="179" t="s">
        <v>1651</v>
      </c>
      <c r="H161" s="179" t="s">
        <v>1654</v>
      </c>
      <c r="I161" s="179" t="s">
        <v>1657</v>
      </c>
      <c r="J161" s="179" t="s">
        <v>2682</v>
      </c>
      <c r="K161" s="302" t="s">
        <v>1660</v>
      </c>
      <c r="L161" s="327" t="s">
        <v>15358</v>
      </c>
      <c r="M161" s="179" t="s">
        <v>2857</v>
      </c>
    </row>
    <row r="162" spans="1:13" ht="38.25">
      <c r="A162" s="178" t="str">
        <f t="shared" si="1"/>
        <v>DeclarationB61</v>
      </c>
      <c r="B162" s="178" t="s">
        <v>1119</v>
      </c>
      <c r="C162" s="178" t="s">
        <v>1127</v>
      </c>
      <c r="D162" s="179" t="s">
        <v>1649</v>
      </c>
      <c r="E162" s="317" t="s">
        <v>15149</v>
      </c>
      <c r="F162" s="179" t="s">
        <v>14900</v>
      </c>
      <c r="G162" s="179" t="s">
        <v>1652</v>
      </c>
      <c r="H162" s="179" t="s">
        <v>1655</v>
      </c>
      <c r="I162" s="179" t="s">
        <v>1658</v>
      </c>
      <c r="J162" s="179" t="s">
        <v>2683</v>
      </c>
      <c r="K162" s="302" t="s">
        <v>1661</v>
      </c>
      <c r="L162" s="327" t="s">
        <v>15359</v>
      </c>
      <c r="M162" s="179" t="s">
        <v>2858</v>
      </c>
    </row>
    <row r="163" spans="1:13" ht="28.5">
      <c r="A163" s="178" t="str">
        <f t="shared" si="1"/>
        <v>DeclarationB67</v>
      </c>
      <c r="B163" s="178" t="s">
        <v>1119</v>
      </c>
      <c r="C163" s="178" t="s">
        <v>1390</v>
      </c>
      <c r="D163" s="178" t="s">
        <v>1166</v>
      </c>
      <c r="E163" s="315" t="s">
        <v>15150</v>
      </c>
      <c r="F163" s="178" t="s">
        <v>14901</v>
      </c>
      <c r="G163" s="178" t="s">
        <v>1047</v>
      </c>
      <c r="H163" s="178" t="s">
        <v>1378</v>
      </c>
      <c r="I163" s="178" t="s">
        <v>257</v>
      </c>
      <c r="J163" s="178" t="s">
        <v>1386</v>
      </c>
      <c r="K163" s="301" t="s">
        <v>297</v>
      </c>
      <c r="L163" s="326" t="s">
        <v>714</v>
      </c>
      <c r="M163" s="178" t="s">
        <v>2859</v>
      </c>
    </row>
    <row r="164" spans="1:13" ht="30">
      <c r="A164" s="178" t="str">
        <f t="shared" si="1"/>
        <v>DeclarationB69</v>
      </c>
      <c r="B164" s="178" t="s">
        <v>1119</v>
      </c>
      <c r="C164" s="178" t="s">
        <v>1402</v>
      </c>
      <c r="D164" s="178" t="s">
        <v>13743</v>
      </c>
      <c r="E164" s="318" t="s">
        <v>13744</v>
      </c>
      <c r="F164" s="311" t="s">
        <v>14995</v>
      </c>
      <c r="G164" s="255" t="s">
        <v>13745</v>
      </c>
      <c r="H164" s="255" t="s">
        <v>13746</v>
      </c>
      <c r="I164" s="255" t="s">
        <v>13747</v>
      </c>
      <c r="J164" s="255" t="s">
        <v>13748</v>
      </c>
      <c r="K164" s="304" t="s">
        <v>13749</v>
      </c>
      <c r="L164" s="328" t="s">
        <v>13750</v>
      </c>
      <c r="M164" s="255" t="s">
        <v>13751</v>
      </c>
    </row>
    <row r="165" spans="1:13" ht="57">
      <c r="A165" s="178" t="str">
        <f t="shared" si="1"/>
        <v>DeclarationB71</v>
      </c>
      <c r="B165" s="178" t="s">
        <v>1119</v>
      </c>
      <c r="C165" s="178" t="s">
        <v>1403</v>
      </c>
      <c r="D165" s="178" t="s">
        <v>1792</v>
      </c>
      <c r="E165" s="315" t="s">
        <v>15151</v>
      </c>
      <c r="F165" s="178" t="s">
        <v>14902</v>
      </c>
      <c r="G165" s="178" t="s">
        <v>635</v>
      </c>
      <c r="H165" s="178" t="s">
        <v>442</v>
      </c>
      <c r="I165" s="178" t="s">
        <v>258</v>
      </c>
      <c r="J165" s="178" t="s">
        <v>2654</v>
      </c>
      <c r="K165" s="301" t="s">
        <v>298</v>
      </c>
      <c r="L165" s="326" t="s">
        <v>196</v>
      </c>
      <c r="M165" s="178" t="s">
        <v>2860</v>
      </c>
    </row>
    <row r="166" spans="1:13" ht="42.75">
      <c r="A166" s="178" t="str">
        <f t="shared" ref="A166:A196" si="2">B166&amp;C166</f>
        <v>DeclarationB73</v>
      </c>
      <c r="B166" s="178" t="s">
        <v>1119</v>
      </c>
      <c r="C166" s="178" t="s">
        <v>1404</v>
      </c>
      <c r="D166" s="178" t="s">
        <v>14570</v>
      </c>
      <c r="E166" s="323" t="s">
        <v>15152</v>
      </c>
      <c r="F166" s="178" t="s">
        <v>14903</v>
      </c>
      <c r="G166" s="178" t="s">
        <v>636</v>
      </c>
      <c r="H166" s="178" t="s">
        <v>443</v>
      </c>
      <c r="I166" s="178" t="s">
        <v>259</v>
      </c>
      <c r="J166" s="178" t="s">
        <v>2652</v>
      </c>
      <c r="K166" s="301" t="s">
        <v>1128</v>
      </c>
      <c r="L166" s="326" t="s">
        <v>15360</v>
      </c>
      <c r="M166" s="178" t="s">
        <v>2861</v>
      </c>
    </row>
    <row r="167" spans="1:13" ht="51">
      <c r="A167" s="178" t="str">
        <f t="shared" si="2"/>
        <v>DeclarationB75</v>
      </c>
      <c r="B167" s="178" t="s">
        <v>1119</v>
      </c>
      <c r="C167" s="178" t="s">
        <v>1405</v>
      </c>
      <c r="D167" s="179" t="s">
        <v>1793</v>
      </c>
      <c r="E167" s="322" t="s">
        <v>15153</v>
      </c>
      <c r="F167" s="179" t="s">
        <v>14996</v>
      </c>
      <c r="G167" s="179" t="s">
        <v>2655</v>
      </c>
      <c r="H167" s="179" t="s">
        <v>1620</v>
      </c>
      <c r="I167" s="179" t="s">
        <v>1621</v>
      </c>
      <c r="J167" s="179" t="s">
        <v>2653</v>
      </c>
      <c r="K167" s="302" t="s">
        <v>14764</v>
      </c>
      <c r="L167" s="327" t="s">
        <v>15361</v>
      </c>
      <c r="M167" s="179" t="s">
        <v>2862</v>
      </c>
    </row>
    <row r="168" spans="1:13" ht="38.25">
      <c r="A168" s="178" t="str">
        <f t="shared" si="2"/>
        <v>DeclarationB77</v>
      </c>
      <c r="B168" s="178" t="s">
        <v>1119</v>
      </c>
      <c r="C168" s="178" t="s">
        <v>1406</v>
      </c>
      <c r="D168" s="179" t="s">
        <v>1794</v>
      </c>
      <c r="E168" s="323" t="s">
        <v>15154</v>
      </c>
      <c r="F168" s="178" t="s">
        <v>14904</v>
      </c>
      <c r="G168" s="179" t="s">
        <v>637</v>
      </c>
      <c r="H168" s="179" t="s">
        <v>444</v>
      </c>
      <c r="I168" s="179" t="s">
        <v>260</v>
      </c>
      <c r="J168" s="179" t="s">
        <v>1525</v>
      </c>
      <c r="K168" s="301" t="s">
        <v>299</v>
      </c>
      <c r="L168" s="332" t="s">
        <v>1401</v>
      </c>
      <c r="M168" s="179" t="s">
        <v>2863</v>
      </c>
    </row>
    <row r="169" spans="1:13" s="197" customFormat="1" ht="45">
      <c r="A169" s="178" t="str">
        <f t="shared" si="2"/>
        <v>DeclarationB79</v>
      </c>
      <c r="B169" s="178" t="s">
        <v>1119</v>
      </c>
      <c r="C169" s="178" t="s">
        <v>557</v>
      </c>
      <c r="D169" s="211" t="s">
        <v>13752</v>
      </c>
      <c r="E169" s="318" t="s">
        <v>15155</v>
      </c>
      <c r="F169" s="311" t="s">
        <v>14997</v>
      </c>
      <c r="G169" s="255" t="s">
        <v>13753</v>
      </c>
      <c r="H169" s="255" t="s">
        <v>13754</v>
      </c>
      <c r="I169" s="255" t="s">
        <v>13755</v>
      </c>
      <c r="J169" s="255" t="s">
        <v>13756</v>
      </c>
      <c r="K169" s="304" t="s">
        <v>13757</v>
      </c>
      <c r="L169" s="328" t="s">
        <v>13758</v>
      </c>
      <c r="M169" s="255" t="s">
        <v>13759</v>
      </c>
    </row>
    <row r="170" spans="1:13" ht="42.75">
      <c r="A170" s="178" t="str">
        <f t="shared" si="2"/>
        <v>DeclarationB81</v>
      </c>
      <c r="B170" s="178" t="s">
        <v>1119</v>
      </c>
      <c r="C170" s="178" t="s">
        <v>558</v>
      </c>
      <c r="D170" s="178" t="s">
        <v>14564</v>
      </c>
      <c r="E170" s="323" t="s">
        <v>15156</v>
      </c>
      <c r="F170" s="178" t="s">
        <v>14905</v>
      </c>
      <c r="G170" s="178" t="s">
        <v>3228</v>
      </c>
      <c r="H170" s="178" t="s">
        <v>3229</v>
      </c>
      <c r="I170" s="178" t="s">
        <v>3230</v>
      </c>
      <c r="J170" s="178" t="s">
        <v>3231</v>
      </c>
      <c r="K170" s="301" t="s">
        <v>3232</v>
      </c>
      <c r="L170" s="326" t="s">
        <v>3233</v>
      </c>
      <c r="M170" s="213" t="s">
        <v>3234</v>
      </c>
    </row>
    <row r="171" spans="1:13" ht="28.5">
      <c r="A171" s="178" t="str">
        <f t="shared" si="2"/>
        <v>DeclarationB83</v>
      </c>
      <c r="B171" s="178" t="s">
        <v>1119</v>
      </c>
      <c r="C171" s="178" t="s">
        <v>559</v>
      </c>
      <c r="D171" s="178" t="s">
        <v>3227</v>
      </c>
      <c r="E171" s="315" t="s">
        <v>15157</v>
      </c>
      <c r="F171" s="178" t="s">
        <v>14906</v>
      </c>
      <c r="G171" s="178" t="s">
        <v>3235</v>
      </c>
      <c r="H171" s="178" t="s">
        <v>3236</v>
      </c>
      <c r="I171" s="178" t="s">
        <v>3237</v>
      </c>
      <c r="J171" s="178" t="s">
        <v>3238</v>
      </c>
      <c r="K171" s="301" t="s">
        <v>3239</v>
      </c>
      <c r="L171" s="326" t="s">
        <v>3240</v>
      </c>
      <c r="M171" s="213" t="s">
        <v>3241</v>
      </c>
    </row>
    <row r="172" spans="1:13" ht="30">
      <c r="A172" s="178" t="str">
        <f t="shared" si="2"/>
        <v>DeclarationB85</v>
      </c>
      <c r="B172" s="178" t="s">
        <v>1119</v>
      </c>
      <c r="C172" s="178" t="s">
        <v>560</v>
      </c>
      <c r="D172" s="178" t="s">
        <v>3242</v>
      </c>
      <c r="E172" s="319" t="s">
        <v>15158</v>
      </c>
      <c r="F172" s="311" t="s">
        <v>14998</v>
      </c>
      <c r="G172" s="253" t="s">
        <v>13612</v>
      </c>
      <c r="H172" s="253" t="s">
        <v>13639</v>
      </c>
      <c r="I172" s="253" t="s">
        <v>13664</v>
      </c>
      <c r="J172" s="251" t="s">
        <v>13689</v>
      </c>
      <c r="K172" s="304" t="s">
        <v>14765</v>
      </c>
      <c r="L172" s="328" t="s">
        <v>15362</v>
      </c>
      <c r="M172" s="253" t="s">
        <v>13709</v>
      </c>
    </row>
    <row r="173" spans="1:13" ht="28.5">
      <c r="A173" s="178" t="str">
        <f t="shared" si="2"/>
        <v>DeclarationD25</v>
      </c>
      <c r="B173" s="178" t="s">
        <v>1119</v>
      </c>
      <c r="C173" s="178" t="s">
        <v>599</v>
      </c>
      <c r="D173" s="178" t="s">
        <v>961</v>
      </c>
      <c r="E173" s="315" t="s">
        <v>990</v>
      </c>
      <c r="F173" s="178" t="s">
        <v>14907</v>
      </c>
      <c r="G173" s="178" t="s">
        <v>1216</v>
      </c>
      <c r="H173" s="178" t="s">
        <v>1379</v>
      </c>
      <c r="I173" s="178" t="s">
        <v>1048</v>
      </c>
      <c r="J173" s="178" t="s">
        <v>1049</v>
      </c>
      <c r="K173" s="301" t="s">
        <v>1050</v>
      </c>
      <c r="L173" s="326" t="s">
        <v>523</v>
      </c>
      <c r="M173" s="178" t="s">
        <v>2864</v>
      </c>
    </row>
    <row r="174" spans="1:13" ht="28.5">
      <c r="A174" s="178" t="str">
        <f t="shared" si="2"/>
        <v>DeclarationB68</v>
      </c>
      <c r="B174" s="178" t="s">
        <v>1119</v>
      </c>
      <c r="C174" s="178" t="s">
        <v>556</v>
      </c>
      <c r="D174" s="178" t="s">
        <v>1167</v>
      </c>
      <c r="E174" s="315" t="s">
        <v>1060</v>
      </c>
      <c r="F174" s="178" t="s">
        <v>14908</v>
      </c>
      <c r="G174" s="178" t="s">
        <v>1061</v>
      </c>
      <c r="H174" s="178" t="s">
        <v>1167</v>
      </c>
      <c r="I174" s="178" t="s">
        <v>1062</v>
      </c>
      <c r="J174" s="178" t="s">
        <v>1063</v>
      </c>
      <c r="K174" s="301" t="s">
        <v>1059</v>
      </c>
      <c r="L174" s="326" t="s">
        <v>522</v>
      </c>
      <c r="M174" s="178" t="s">
        <v>2865</v>
      </c>
    </row>
    <row r="175" spans="1:13" ht="28.5">
      <c r="A175" s="178" t="str">
        <f t="shared" si="2"/>
        <v>DeclarationG25</v>
      </c>
      <c r="B175" s="178" t="s">
        <v>1119</v>
      </c>
      <c r="C175" s="178" t="s">
        <v>600</v>
      </c>
      <c r="D175" s="178" t="s">
        <v>960</v>
      </c>
      <c r="E175" s="315" t="s">
        <v>991</v>
      </c>
      <c r="F175" s="178" t="s">
        <v>14909</v>
      </c>
      <c r="G175" s="178" t="s">
        <v>1051</v>
      </c>
      <c r="H175" s="178" t="s">
        <v>1052</v>
      </c>
      <c r="I175" s="178" t="s">
        <v>1053</v>
      </c>
      <c r="J175" s="178" t="s">
        <v>1156</v>
      </c>
      <c r="K175" s="301" t="s">
        <v>1054</v>
      </c>
      <c r="L175" s="326" t="s">
        <v>524</v>
      </c>
      <c r="M175" s="178" t="s">
        <v>2866</v>
      </c>
    </row>
    <row r="176" spans="1:13" ht="28.5">
      <c r="A176" s="178" t="str">
        <f t="shared" si="2"/>
        <v>DeclarationB26</v>
      </c>
      <c r="B176" s="178" t="s">
        <v>1119</v>
      </c>
      <c r="C176" s="178" t="s">
        <v>591</v>
      </c>
      <c r="D176" s="178" t="s">
        <v>1407</v>
      </c>
      <c r="E176" s="315" t="s">
        <v>15159</v>
      </c>
      <c r="F176" s="178" t="s">
        <v>14910</v>
      </c>
      <c r="G176" s="178" t="s">
        <v>1408</v>
      </c>
      <c r="H176" s="178" t="s">
        <v>1409</v>
      </c>
      <c r="I176" s="178" t="s">
        <v>261</v>
      </c>
      <c r="J176" s="178" t="s">
        <v>1410</v>
      </c>
      <c r="K176" s="301" t="s">
        <v>1411</v>
      </c>
      <c r="L176" s="326" t="s">
        <v>1411</v>
      </c>
      <c r="M176" s="178" t="s">
        <v>2867</v>
      </c>
    </row>
    <row r="177" spans="1:13" ht="28.5">
      <c r="A177" s="178" t="str">
        <f t="shared" si="2"/>
        <v>DeclarationB27</v>
      </c>
      <c r="B177" s="178" t="s">
        <v>1119</v>
      </c>
      <c r="C177" s="178" t="s">
        <v>592</v>
      </c>
      <c r="D177" s="178" t="s">
        <v>1412</v>
      </c>
      <c r="E177" s="315" t="s">
        <v>15160</v>
      </c>
      <c r="F177" s="178" t="s">
        <v>14911</v>
      </c>
      <c r="G177" s="178" t="s">
        <v>1413</v>
      </c>
      <c r="H177" s="178" t="s">
        <v>1414</v>
      </c>
      <c r="I177" s="178" t="s">
        <v>262</v>
      </c>
      <c r="J177" s="178" t="s">
        <v>1415</v>
      </c>
      <c r="K177" s="301" t="s">
        <v>1416</v>
      </c>
      <c r="L177" s="326" t="s">
        <v>1417</v>
      </c>
      <c r="M177" s="178" t="s">
        <v>2868</v>
      </c>
    </row>
    <row r="178" spans="1:13" ht="28.5">
      <c r="A178" s="178" t="str">
        <f t="shared" si="2"/>
        <v>DeclarationB28</v>
      </c>
      <c r="B178" s="178" t="s">
        <v>1119</v>
      </c>
      <c r="C178" s="178" t="s">
        <v>593</v>
      </c>
      <c r="D178" s="178" t="s">
        <v>1418</v>
      </c>
      <c r="E178" s="315" t="s">
        <v>1419</v>
      </c>
      <c r="F178" s="178" t="s">
        <v>14912</v>
      </c>
      <c r="G178" s="178" t="s">
        <v>1420</v>
      </c>
      <c r="H178" s="178" t="s">
        <v>1421</v>
      </c>
      <c r="I178" s="178" t="s">
        <v>263</v>
      </c>
      <c r="J178" s="178" t="s">
        <v>1418</v>
      </c>
      <c r="K178" s="301" t="s">
        <v>1422</v>
      </c>
      <c r="L178" s="326" t="s">
        <v>1422</v>
      </c>
      <c r="M178" s="178" t="s">
        <v>2869</v>
      </c>
    </row>
    <row r="179" spans="1:13" ht="28.5">
      <c r="A179" s="178" t="str">
        <f t="shared" si="2"/>
        <v>DeclarationB29</v>
      </c>
      <c r="B179" s="178" t="s">
        <v>1119</v>
      </c>
      <c r="C179" s="178" t="s">
        <v>594</v>
      </c>
      <c r="D179" s="178" t="s">
        <v>1423</v>
      </c>
      <c r="E179" s="317" t="s">
        <v>15161</v>
      </c>
      <c r="F179" s="178" t="s">
        <v>14913</v>
      </c>
      <c r="G179" s="178" t="s">
        <v>1424</v>
      </c>
      <c r="H179" s="178" t="s">
        <v>1425</v>
      </c>
      <c r="I179" s="178" t="s">
        <v>264</v>
      </c>
      <c r="J179" s="178" t="s">
        <v>1426</v>
      </c>
      <c r="K179" s="301" t="s">
        <v>1427</v>
      </c>
      <c r="L179" s="326" t="s">
        <v>1427</v>
      </c>
      <c r="M179" s="178" t="s">
        <v>2870</v>
      </c>
    </row>
    <row r="180" spans="1:13" ht="28.5">
      <c r="A180" s="178" t="str">
        <f t="shared" si="2"/>
        <v>DeclarationB38</v>
      </c>
      <c r="B180" s="178" t="s">
        <v>1119</v>
      </c>
      <c r="C180" s="178" t="s">
        <v>595</v>
      </c>
      <c r="D180" s="178" t="s">
        <v>1407</v>
      </c>
      <c r="E180" s="317" t="s">
        <v>15159</v>
      </c>
      <c r="F180" s="178" t="s">
        <v>14910</v>
      </c>
      <c r="G180" s="178" t="s">
        <v>1408</v>
      </c>
      <c r="H180" s="178" t="s">
        <v>1409</v>
      </c>
      <c r="I180" s="178" t="s">
        <v>261</v>
      </c>
      <c r="J180" s="178" t="s">
        <v>1410</v>
      </c>
      <c r="K180" s="301" t="s">
        <v>1411</v>
      </c>
      <c r="L180" s="326" t="s">
        <v>1411</v>
      </c>
      <c r="M180" s="178" t="s">
        <v>2867</v>
      </c>
    </row>
    <row r="181" spans="1:13" ht="28.5">
      <c r="A181" s="178" t="str">
        <f t="shared" si="2"/>
        <v>DeclarationB39</v>
      </c>
      <c r="B181" s="178" t="s">
        <v>1119</v>
      </c>
      <c r="C181" s="178" t="s">
        <v>596</v>
      </c>
      <c r="D181" s="178" t="s">
        <v>1412</v>
      </c>
      <c r="E181" s="317" t="s">
        <v>15160</v>
      </c>
      <c r="F181" s="178" t="s">
        <v>14911</v>
      </c>
      <c r="G181" s="178" t="s">
        <v>1413</v>
      </c>
      <c r="H181" s="178" t="s">
        <v>1414</v>
      </c>
      <c r="I181" s="178" t="s">
        <v>262</v>
      </c>
      <c r="J181" s="178" t="s">
        <v>1415</v>
      </c>
      <c r="K181" s="301" t="s">
        <v>1416</v>
      </c>
      <c r="L181" s="326" t="s">
        <v>1417</v>
      </c>
      <c r="M181" s="178" t="s">
        <v>2868</v>
      </c>
    </row>
    <row r="182" spans="1:13" ht="28.5">
      <c r="A182" s="178" t="str">
        <f t="shared" si="2"/>
        <v>DeclarationB40</v>
      </c>
      <c r="B182" s="178" t="s">
        <v>1119</v>
      </c>
      <c r="C182" s="178" t="s">
        <v>597</v>
      </c>
      <c r="D182" s="178" t="s">
        <v>1418</v>
      </c>
      <c r="E182" s="317" t="s">
        <v>1419</v>
      </c>
      <c r="F182" s="178" t="s">
        <v>14912</v>
      </c>
      <c r="G182" s="178" t="s">
        <v>1420</v>
      </c>
      <c r="H182" s="178" t="s">
        <v>1421</v>
      </c>
      <c r="I182" s="178" t="s">
        <v>263</v>
      </c>
      <c r="J182" s="178" t="s">
        <v>1418</v>
      </c>
      <c r="K182" s="301" t="s">
        <v>1422</v>
      </c>
      <c r="L182" s="326" t="s">
        <v>1422</v>
      </c>
      <c r="M182" s="178" t="s">
        <v>2869</v>
      </c>
    </row>
    <row r="183" spans="1:13" ht="28.5">
      <c r="A183" s="178" t="str">
        <f t="shared" si="2"/>
        <v>DeclarationB41</v>
      </c>
      <c r="B183" s="178" t="s">
        <v>1119</v>
      </c>
      <c r="C183" s="178" t="s">
        <v>598</v>
      </c>
      <c r="D183" s="178" t="s">
        <v>1423</v>
      </c>
      <c r="E183" s="317" t="s">
        <v>15161</v>
      </c>
      <c r="F183" s="178" t="s">
        <v>14913</v>
      </c>
      <c r="G183" s="178" t="s">
        <v>1424</v>
      </c>
      <c r="H183" s="178" t="s">
        <v>1425</v>
      </c>
      <c r="I183" s="178" t="s">
        <v>264</v>
      </c>
      <c r="J183" s="178" t="s">
        <v>1426</v>
      </c>
      <c r="K183" s="301" t="s">
        <v>1427</v>
      </c>
      <c r="L183" s="326" t="s">
        <v>1427</v>
      </c>
      <c r="M183" s="178" t="s">
        <v>2870</v>
      </c>
    </row>
    <row r="184" spans="1:13" ht="28.5">
      <c r="A184" s="178" t="str">
        <f t="shared" si="2"/>
        <v>DeclarationAth</v>
      </c>
      <c r="B184" s="178" t="s">
        <v>1119</v>
      </c>
      <c r="C184" s="178" t="s">
        <v>1428</v>
      </c>
      <c r="D184" s="178" t="s">
        <v>958</v>
      </c>
      <c r="E184" s="315" t="s">
        <v>15162</v>
      </c>
      <c r="F184" s="178" t="s">
        <v>14914</v>
      </c>
      <c r="G184" s="178" t="s">
        <v>1055</v>
      </c>
      <c r="H184" s="178" t="s">
        <v>1056</v>
      </c>
      <c r="I184" s="178" t="s">
        <v>1057</v>
      </c>
      <c r="J184" s="178" t="s">
        <v>1387</v>
      </c>
      <c r="K184" s="301" t="s">
        <v>1058</v>
      </c>
      <c r="L184" s="326" t="s">
        <v>525</v>
      </c>
      <c r="M184" s="178" t="s">
        <v>2871</v>
      </c>
    </row>
    <row r="185" spans="1:13" ht="28.5">
      <c r="A185" s="178" t="str">
        <f t="shared" si="2"/>
        <v>DeclarationB92</v>
      </c>
      <c r="B185" s="178" t="s">
        <v>1119</v>
      </c>
      <c r="C185" s="178" t="s">
        <v>13550</v>
      </c>
      <c r="D185" s="178" t="s">
        <v>563</v>
      </c>
      <c r="E185" s="315" t="s">
        <v>15163</v>
      </c>
      <c r="F185" s="178" t="s">
        <v>14915</v>
      </c>
      <c r="G185" s="178" t="s">
        <v>638</v>
      </c>
      <c r="H185" s="178" t="s">
        <v>445</v>
      </c>
      <c r="I185" s="178" t="s">
        <v>265</v>
      </c>
      <c r="J185" s="178" t="s">
        <v>17</v>
      </c>
      <c r="K185" s="301" t="s">
        <v>300</v>
      </c>
      <c r="L185" s="326" t="s">
        <v>197</v>
      </c>
      <c r="M185" s="178" t="s">
        <v>2872</v>
      </c>
    </row>
    <row r="186" spans="1:13" ht="28.5">
      <c r="A186" s="178" t="str">
        <f t="shared" si="2"/>
        <v>DeclarationB93</v>
      </c>
      <c r="B186" s="178" t="s">
        <v>1119</v>
      </c>
      <c r="C186" s="178" t="s">
        <v>13551</v>
      </c>
      <c r="D186" s="178" t="s">
        <v>564</v>
      </c>
      <c r="E186" s="315" t="s">
        <v>15164</v>
      </c>
      <c r="F186" s="178" t="s">
        <v>14916</v>
      </c>
      <c r="G186" s="178" t="s">
        <v>639</v>
      </c>
      <c r="H186" s="178" t="s">
        <v>564</v>
      </c>
      <c r="I186" s="178" t="s">
        <v>266</v>
      </c>
      <c r="J186" s="178" t="s">
        <v>18</v>
      </c>
      <c r="K186" s="301" t="s">
        <v>564</v>
      </c>
      <c r="L186" s="326" t="s">
        <v>198</v>
      </c>
      <c r="M186" s="178" t="s">
        <v>2873</v>
      </c>
    </row>
    <row r="187" spans="1:13" ht="28.5">
      <c r="A187" s="178" t="str">
        <f t="shared" si="2"/>
        <v>DeclarationB94</v>
      </c>
      <c r="B187" s="178" t="s">
        <v>1119</v>
      </c>
      <c r="C187" s="178" t="s">
        <v>13552</v>
      </c>
      <c r="D187" s="178" t="s">
        <v>565</v>
      </c>
      <c r="E187" s="317" t="s">
        <v>15165</v>
      </c>
      <c r="F187" s="178" t="s">
        <v>14917</v>
      </c>
      <c r="G187" s="178" t="s">
        <v>640</v>
      </c>
      <c r="H187" s="178" t="s">
        <v>446</v>
      </c>
      <c r="I187" s="178" t="s">
        <v>267</v>
      </c>
      <c r="J187" s="178" t="s">
        <v>19</v>
      </c>
      <c r="K187" s="301" t="s">
        <v>301</v>
      </c>
      <c r="L187" s="326" t="s">
        <v>199</v>
      </c>
      <c r="M187" s="178" t="s">
        <v>2874</v>
      </c>
    </row>
    <row r="188" spans="1:13" ht="28.5">
      <c r="A188" s="178" t="str">
        <f t="shared" si="2"/>
        <v>DeclarationB95</v>
      </c>
      <c r="B188" s="178" t="s">
        <v>1119</v>
      </c>
      <c r="C188" s="178" t="s">
        <v>13553</v>
      </c>
      <c r="D188" s="289">
        <v>1</v>
      </c>
      <c r="E188" s="324">
        <v>1</v>
      </c>
      <c r="F188" s="310">
        <v>1</v>
      </c>
      <c r="G188" s="289">
        <v>1</v>
      </c>
      <c r="H188" s="289" t="s">
        <v>13724</v>
      </c>
      <c r="I188" s="290">
        <v>1</v>
      </c>
      <c r="J188" s="290">
        <v>1</v>
      </c>
      <c r="K188" s="306">
        <v>1</v>
      </c>
      <c r="L188" s="333">
        <v>1</v>
      </c>
      <c r="M188" s="290" t="s">
        <v>13725</v>
      </c>
    </row>
    <row r="189" spans="1:13" ht="28.5">
      <c r="A189" s="178" t="str">
        <f t="shared" si="2"/>
        <v>DeclarationB96</v>
      </c>
      <c r="B189" s="178" t="s">
        <v>1119</v>
      </c>
      <c r="C189" s="178" t="s">
        <v>13554</v>
      </c>
      <c r="D189" s="291" t="s">
        <v>3220</v>
      </c>
      <c r="E189" s="317" t="s">
        <v>15166</v>
      </c>
      <c r="F189" s="313" t="s">
        <v>14999</v>
      </c>
      <c r="G189" s="258" t="s">
        <v>13613</v>
      </c>
      <c r="H189" s="259" t="s">
        <v>13640</v>
      </c>
      <c r="I189" s="258" t="s">
        <v>13665</v>
      </c>
      <c r="J189" s="258" t="s">
        <v>13690</v>
      </c>
      <c r="K189" s="307" t="s">
        <v>14766</v>
      </c>
      <c r="L189" s="334" t="s">
        <v>13723</v>
      </c>
      <c r="M189" s="257" t="s">
        <v>13722</v>
      </c>
    </row>
    <row r="190" spans="1:13" ht="28.5">
      <c r="A190" s="178" t="str">
        <f t="shared" si="2"/>
        <v>DeclarationB97</v>
      </c>
      <c r="B190" s="178" t="s">
        <v>1119</v>
      </c>
      <c r="C190" s="178" t="s">
        <v>13555</v>
      </c>
      <c r="D190" s="291" t="s">
        <v>3221</v>
      </c>
      <c r="E190" s="317" t="s">
        <v>15167</v>
      </c>
      <c r="F190" s="313" t="s">
        <v>15000</v>
      </c>
      <c r="G190" s="258" t="s">
        <v>13614</v>
      </c>
      <c r="H190" s="259" t="s">
        <v>13641</v>
      </c>
      <c r="I190" s="258" t="s">
        <v>13666</v>
      </c>
      <c r="J190" s="258" t="s">
        <v>13691</v>
      </c>
      <c r="K190" s="307" t="s">
        <v>14767</v>
      </c>
      <c r="L190" s="335" t="s">
        <v>15363</v>
      </c>
      <c r="M190" s="258" t="s">
        <v>13710</v>
      </c>
    </row>
    <row r="191" spans="1:13" ht="28.5">
      <c r="A191" s="178" t="str">
        <f t="shared" si="2"/>
        <v>DeclarationB98</v>
      </c>
      <c r="B191" s="178" t="s">
        <v>1119</v>
      </c>
      <c r="C191" s="178" t="s">
        <v>13556</v>
      </c>
      <c r="D191" s="291" t="s">
        <v>3222</v>
      </c>
      <c r="E191" s="317" t="s">
        <v>15168</v>
      </c>
      <c r="F191" s="313" t="s">
        <v>15001</v>
      </c>
      <c r="G191" s="258" t="s">
        <v>13615</v>
      </c>
      <c r="H191" s="259" t="s">
        <v>13642</v>
      </c>
      <c r="I191" s="258" t="s">
        <v>13667</v>
      </c>
      <c r="J191" s="258" t="s">
        <v>13692</v>
      </c>
      <c r="K191" s="307" t="s">
        <v>14768</v>
      </c>
      <c r="L191" s="335" t="s">
        <v>15364</v>
      </c>
      <c r="M191" s="258" t="s">
        <v>13711</v>
      </c>
    </row>
    <row r="192" spans="1:13" ht="28.5">
      <c r="A192" s="178" t="str">
        <f t="shared" si="2"/>
        <v>DeclarationB99</v>
      </c>
      <c r="B192" s="178" t="s">
        <v>1119</v>
      </c>
      <c r="C192" s="178" t="s">
        <v>13557</v>
      </c>
      <c r="D192" s="291" t="s">
        <v>3223</v>
      </c>
      <c r="E192" s="317" t="s">
        <v>15169</v>
      </c>
      <c r="F192" s="313" t="s">
        <v>15002</v>
      </c>
      <c r="G192" s="258" t="s">
        <v>13616</v>
      </c>
      <c r="H192" s="258" t="s">
        <v>13643</v>
      </c>
      <c r="I192" s="258" t="s">
        <v>13668</v>
      </c>
      <c r="J192" s="258" t="s">
        <v>13693</v>
      </c>
      <c r="K192" s="307" t="s">
        <v>14769</v>
      </c>
      <c r="L192" s="335" t="s">
        <v>15365</v>
      </c>
      <c r="M192" s="258" t="s">
        <v>13712</v>
      </c>
    </row>
    <row r="193" spans="1:13" ht="28.5">
      <c r="A193" s="178" t="str">
        <f t="shared" si="2"/>
        <v>DeclarationB100</v>
      </c>
      <c r="B193" s="178" t="s">
        <v>1119</v>
      </c>
      <c r="C193" s="178" t="s">
        <v>13558</v>
      </c>
      <c r="D193" s="178" t="s">
        <v>566</v>
      </c>
      <c r="E193" s="315" t="s">
        <v>15170</v>
      </c>
      <c r="F193" s="178" t="s">
        <v>14918</v>
      </c>
      <c r="G193" s="178" t="s">
        <v>641</v>
      </c>
      <c r="H193" s="178" t="s">
        <v>447</v>
      </c>
      <c r="I193" s="178" t="s">
        <v>268</v>
      </c>
      <c r="J193" s="178" t="s">
        <v>20</v>
      </c>
      <c r="K193" s="301" t="s">
        <v>302</v>
      </c>
      <c r="L193" s="326" t="s">
        <v>200</v>
      </c>
      <c r="M193" s="178" t="s">
        <v>2875</v>
      </c>
    </row>
    <row r="194" spans="1:13" ht="28.5">
      <c r="A194" s="178" t="str">
        <f t="shared" si="2"/>
        <v>DeclarationB101</v>
      </c>
      <c r="B194" s="178" t="s">
        <v>1119</v>
      </c>
      <c r="C194" s="178" t="s">
        <v>13559</v>
      </c>
      <c r="D194" s="292" t="s">
        <v>13547</v>
      </c>
      <c r="E194" s="319" t="s">
        <v>15171</v>
      </c>
      <c r="F194" s="314" t="s">
        <v>15003</v>
      </c>
      <c r="G194" s="252" t="s">
        <v>13617</v>
      </c>
      <c r="H194" s="252" t="s">
        <v>13644</v>
      </c>
      <c r="I194" s="252" t="s">
        <v>13669</v>
      </c>
      <c r="J194" s="252" t="s">
        <v>13694</v>
      </c>
      <c r="K194" s="304" t="s">
        <v>14770</v>
      </c>
      <c r="L194" s="336" t="s">
        <v>13699</v>
      </c>
      <c r="M194" s="252" t="s">
        <v>13713</v>
      </c>
    </row>
    <row r="195" spans="1:13" ht="30">
      <c r="A195" s="178" t="str">
        <f t="shared" si="2"/>
        <v>DeclarationB102</v>
      </c>
      <c r="B195" s="178" t="s">
        <v>1119</v>
      </c>
      <c r="C195" s="178" t="s">
        <v>13560</v>
      </c>
      <c r="D195" s="292" t="s">
        <v>13548</v>
      </c>
      <c r="E195" s="319" t="s">
        <v>15172</v>
      </c>
      <c r="F195" s="314" t="s">
        <v>15004</v>
      </c>
      <c r="G195" s="252" t="s">
        <v>13618</v>
      </c>
      <c r="H195" s="252" t="s">
        <v>13645</v>
      </c>
      <c r="I195" s="252" t="s">
        <v>13670</v>
      </c>
      <c r="J195" s="252" t="s">
        <v>13695</v>
      </c>
      <c r="K195" s="304" t="s">
        <v>14771</v>
      </c>
      <c r="L195" s="336" t="s">
        <v>13700</v>
      </c>
      <c r="M195" s="252" t="s">
        <v>13714</v>
      </c>
    </row>
    <row r="196" spans="1:13" ht="28.5">
      <c r="A196" s="178" t="str">
        <f t="shared" si="2"/>
        <v>DeclarationB103</v>
      </c>
      <c r="B196" s="178" t="s">
        <v>1119</v>
      </c>
      <c r="C196" s="178" t="s">
        <v>13561</v>
      </c>
      <c r="D196" s="292" t="s">
        <v>13549</v>
      </c>
      <c r="E196" s="319" t="s">
        <v>13604</v>
      </c>
      <c r="F196" s="314" t="s">
        <v>15005</v>
      </c>
      <c r="G196" s="252" t="s">
        <v>13619</v>
      </c>
      <c r="H196" s="252" t="s">
        <v>13646</v>
      </c>
      <c r="I196" s="252" t="s">
        <v>13671</v>
      </c>
      <c r="J196" s="252" t="s">
        <v>13696</v>
      </c>
      <c r="K196" s="304" t="s">
        <v>14772</v>
      </c>
      <c r="L196" s="337" t="s">
        <v>15366</v>
      </c>
      <c r="M196" s="252" t="s">
        <v>13715</v>
      </c>
    </row>
    <row r="197" spans="1:13" s="197" customFormat="1" ht="409.5" customHeight="1">
      <c r="A197" s="178" t="str">
        <f t="shared" ref="A197:A240" si="3">B197&amp;C197</f>
        <v>Smelter Look-upA1</v>
      </c>
      <c r="B197" s="178" t="s">
        <v>13590</v>
      </c>
      <c r="C197" s="178" t="s">
        <v>728</v>
      </c>
      <c r="D197" s="260" t="s">
        <v>14600</v>
      </c>
      <c r="E197" s="318" t="s">
        <v>15173</v>
      </c>
      <c r="F197" s="311" t="s">
        <v>15006</v>
      </c>
      <c r="G197" s="253" t="s">
        <v>14796</v>
      </c>
      <c r="H197" s="253" t="s">
        <v>15301</v>
      </c>
      <c r="I197" s="253" t="s">
        <v>15410</v>
      </c>
      <c r="J197" s="251" t="s">
        <v>15395</v>
      </c>
      <c r="K197" s="304" t="s">
        <v>14773</v>
      </c>
      <c r="L197" s="338" t="s">
        <v>15367</v>
      </c>
      <c r="M197" s="253" t="s">
        <v>15285</v>
      </c>
    </row>
    <row r="198" spans="1:13" ht="28.5">
      <c r="A198" s="178" t="str">
        <f t="shared" si="3"/>
        <v>Smelter Look-upA4</v>
      </c>
      <c r="B198" s="178" t="s">
        <v>13590</v>
      </c>
      <c r="C198" s="178" t="s">
        <v>731</v>
      </c>
      <c r="D198" s="178" t="s">
        <v>973</v>
      </c>
      <c r="E198" s="320" t="s">
        <v>1218</v>
      </c>
      <c r="F198" s="178" t="s">
        <v>14919</v>
      </c>
      <c r="G198" s="178" t="s">
        <v>1219</v>
      </c>
      <c r="H198" s="178" t="s">
        <v>1429</v>
      </c>
      <c r="I198" s="178" t="s">
        <v>973</v>
      </c>
      <c r="J198" s="224" t="s">
        <v>1068</v>
      </c>
      <c r="K198" s="301" t="s">
        <v>973</v>
      </c>
      <c r="L198" s="326" t="s">
        <v>530</v>
      </c>
      <c r="M198" s="178" t="s">
        <v>2876</v>
      </c>
    </row>
    <row r="199" spans="1:13" ht="28.5">
      <c r="A199" s="178" t="str">
        <f t="shared" si="3"/>
        <v>Smelter Look-upB4</v>
      </c>
      <c r="B199" s="178" t="s">
        <v>13590</v>
      </c>
      <c r="C199" s="178" t="s">
        <v>1078</v>
      </c>
      <c r="D199" s="178" t="s">
        <v>13587</v>
      </c>
      <c r="E199" s="319" t="s">
        <v>15174</v>
      </c>
      <c r="F199" s="311" t="s">
        <v>15007</v>
      </c>
      <c r="G199" s="253" t="s">
        <v>13620</v>
      </c>
      <c r="H199" s="253" t="s">
        <v>13647</v>
      </c>
      <c r="I199" s="253" t="s">
        <v>13672</v>
      </c>
      <c r="J199" s="251" t="s">
        <v>13697</v>
      </c>
      <c r="K199" s="304" t="s">
        <v>14774</v>
      </c>
      <c r="L199" s="328" t="s">
        <v>15368</v>
      </c>
      <c r="M199" s="253" t="s">
        <v>13716</v>
      </c>
    </row>
    <row r="200" spans="1:13" ht="28.5">
      <c r="A200" s="178" t="str">
        <f t="shared" si="3"/>
        <v>Smelter Look-up</v>
      </c>
      <c r="B200" s="178" t="s">
        <v>13590</v>
      </c>
      <c r="D200" s="178" t="s">
        <v>14565</v>
      </c>
      <c r="E200" s="320" t="s">
        <v>15175</v>
      </c>
      <c r="F200" s="178" t="s">
        <v>14920</v>
      </c>
      <c r="G200" s="178" t="s">
        <v>681</v>
      </c>
      <c r="H200" s="178" t="s">
        <v>450</v>
      </c>
      <c r="I200" s="178" t="s">
        <v>270</v>
      </c>
      <c r="J200" s="224" t="s">
        <v>1308</v>
      </c>
      <c r="K200" s="301" t="s">
        <v>1222</v>
      </c>
      <c r="L200" s="326" t="s">
        <v>717</v>
      </c>
      <c r="M200" s="178" t="s">
        <v>2877</v>
      </c>
    </row>
    <row r="201" spans="1:13" ht="28.5">
      <c r="A201" s="178" t="str">
        <f t="shared" si="3"/>
        <v>Smelter Look-upC4</v>
      </c>
      <c r="B201" s="178" t="s">
        <v>13590</v>
      </c>
      <c r="C201" s="178" t="s">
        <v>1099</v>
      </c>
      <c r="D201" s="178" t="s">
        <v>1030</v>
      </c>
      <c r="E201" s="317" t="s">
        <v>15176</v>
      </c>
      <c r="F201" s="178" t="s">
        <v>14921</v>
      </c>
      <c r="G201" s="178" t="s">
        <v>680</v>
      </c>
      <c r="H201" s="178" t="s">
        <v>449</v>
      </c>
      <c r="I201" s="178" t="s">
        <v>269</v>
      </c>
      <c r="J201" s="224" t="s">
        <v>1307</v>
      </c>
      <c r="K201" s="301" t="s">
        <v>303</v>
      </c>
      <c r="L201" s="326" t="s">
        <v>531</v>
      </c>
      <c r="M201" s="178" t="s">
        <v>2878</v>
      </c>
    </row>
    <row r="202" spans="1:13" ht="28.5">
      <c r="A202" s="178" t="str">
        <f t="shared" si="3"/>
        <v>Smelter Look-upD4</v>
      </c>
      <c r="B202" s="178" t="s">
        <v>13590</v>
      </c>
      <c r="C202" s="178" t="s">
        <v>1431</v>
      </c>
      <c r="D202" s="178" t="s">
        <v>1029</v>
      </c>
      <c r="E202" s="325" t="s">
        <v>15177</v>
      </c>
      <c r="F202" s="178" t="s">
        <v>14922</v>
      </c>
      <c r="G202" s="178" t="s">
        <v>1069</v>
      </c>
      <c r="H202" s="178" t="s">
        <v>451</v>
      </c>
      <c r="I202" s="178" t="s">
        <v>271</v>
      </c>
      <c r="J202" s="224" t="s">
        <v>14061</v>
      </c>
      <c r="K202" s="301" t="s">
        <v>304</v>
      </c>
      <c r="L202" s="326" t="s">
        <v>716</v>
      </c>
      <c r="M202" s="178" t="s">
        <v>2879</v>
      </c>
    </row>
    <row r="203" spans="1:13" ht="28.5">
      <c r="A203" s="178" t="str">
        <f t="shared" si="3"/>
        <v>Smelter Look-upE4</v>
      </c>
      <c r="B203" s="178" t="s">
        <v>13590</v>
      </c>
      <c r="C203" s="178" t="s">
        <v>1432</v>
      </c>
      <c r="D203" s="178" t="s">
        <v>13585</v>
      </c>
      <c r="E203" s="319" t="s">
        <v>15178</v>
      </c>
      <c r="F203" s="311" t="s">
        <v>15008</v>
      </c>
      <c r="G203" s="253" t="s">
        <v>13621</v>
      </c>
      <c r="H203" s="253" t="s">
        <v>13648</v>
      </c>
      <c r="I203" s="253" t="s">
        <v>13673</v>
      </c>
      <c r="J203" s="251" t="s">
        <v>13698</v>
      </c>
      <c r="K203" s="304" t="s">
        <v>14775</v>
      </c>
      <c r="L203" s="328" t="s">
        <v>15369</v>
      </c>
      <c r="M203" s="253" t="s">
        <v>13717</v>
      </c>
    </row>
    <row r="204" spans="1:13" ht="28.5">
      <c r="A204" s="178" t="str">
        <f t="shared" si="3"/>
        <v>Smelter Look-upF4</v>
      </c>
      <c r="B204" s="178" t="s">
        <v>13590</v>
      </c>
      <c r="C204" s="178" t="s">
        <v>1442</v>
      </c>
      <c r="D204" s="178" t="s">
        <v>543</v>
      </c>
      <c r="E204" s="315" t="s">
        <v>15179</v>
      </c>
      <c r="F204" s="178" t="s">
        <v>14923</v>
      </c>
      <c r="G204" s="178" t="s">
        <v>651</v>
      </c>
      <c r="H204" s="178" t="s">
        <v>455</v>
      </c>
      <c r="I204" s="178" t="s">
        <v>284</v>
      </c>
      <c r="J204" s="224" t="s">
        <v>1503</v>
      </c>
      <c r="K204" s="301" t="s">
        <v>131</v>
      </c>
      <c r="L204" s="326" t="s">
        <v>81</v>
      </c>
      <c r="M204" s="178" t="s">
        <v>2880</v>
      </c>
    </row>
    <row r="205" spans="1:13" ht="28.5">
      <c r="A205" s="178" t="str">
        <f t="shared" si="3"/>
        <v>Smelter Look-upG4</v>
      </c>
      <c r="B205" s="178" t="s">
        <v>13590</v>
      </c>
      <c r="C205" s="178" t="s">
        <v>1433</v>
      </c>
      <c r="D205" s="178" t="s">
        <v>545</v>
      </c>
      <c r="E205" s="315" t="s">
        <v>15180</v>
      </c>
      <c r="F205" s="178" t="s">
        <v>14924</v>
      </c>
      <c r="G205" s="178" t="s">
        <v>643</v>
      </c>
      <c r="H205" s="178" t="s">
        <v>1268</v>
      </c>
      <c r="I205" s="178" t="s">
        <v>273</v>
      </c>
      <c r="J205" s="224" t="s">
        <v>14058</v>
      </c>
      <c r="K205" s="301" t="s">
        <v>306</v>
      </c>
      <c r="L205" s="339" t="s">
        <v>202</v>
      </c>
      <c r="M205" s="178" t="s">
        <v>2881</v>
      </c>
    </row>
    <row r="206" spans="1:13" ht="28.5">
      <c r="A206" s="178" t="str">
        <f t="shared" si="3"/>
        <v>Smelter Look-upH4</v>
      </c>
      <c r="B206" s="178" t="s">
        <v>13590</v>
      </c>
      <c r="C206" s="178" t="s">
        <v>1434</v>
      </c>
      <c r="D206" s="178" t="s">
        <v>546</v>
      </c>
      <c r="E206" s="315" t="s">
        <v>15181</v>
      </c>
      <c r="F206" s="178" t="s">
        <v>14925</v>
      </c>
      <c r="G206" s="178" t="s">
        <v>644</v>
      </c>
      <c r="H206" s="178" t="s">
        <v>1269</v>
      </c>
      <c r="I206" s="178" t="s">
        <v>274</v>
      </c>
      <c r="J206" s="224" t="s">
        <v>14059</v>
      </c>
      <c r="K206" s="301" t="s">
        <v>307</v>
      </c>
      <c r="L206" s="339" t="s">
        <v>203</v>
      </c>
      <c r="M206" s="178" t="s">
        <v>2882</v>
      </c>
    </row>
    <row r="207" spans="1:13" ht="28.5">
      <c r="A207" s="178" t="str">
        <f t="shared" si="3"/>
        <v>Smelter Look-upI4</v>
      </c>
      <c r="B207" s="178" t="s">
        <v>13590</v>
      </c>
      <c r="C207" s="178" t="s">
        <v>1435</v>
      </c>
      <c r="D207" s="178" t="s">
        <v>1028</v>
      </c>
      <c r="E207" s="315" t="s">
        <v>15182</v>
      </c>
      <c r="F207" s="178" t="s">
        <v>14926</v>
      </c>
      <c r="G207" s="178" t="s">
        <v>1270</v>
      </c>
      <c r="H207" s="178" t="s">
        <v>1271</v>
      </c>
      <c r="I207" s="178" t="s">
        <v>275</v>
      </c>
      <c r="J207" s="224" t="s">
        <v>14060</v>
      </c>
      <c r="K207" s="301" t="s">
        <v>125</v>
      </c>
      <c r="L207" s="339" t="s">
        <v>715</v>
      </c>
      <c r="M207" s="178" t="s">
        <v>2883</v>
      </c>
    </row>
    <row r="208" spans="1:13" ht="28.5">
      <c r="A208" s="178" t="s">
        <v>3058</v>
      </c>
      <c r="B208" s="178" t="s">
        <v>1380</v>
      </c>
      <c r="C208" s="178" t="s">
        <v>731</v>
      </c>
      <c r="D208" s="178" t="s">
        <v>3133</v>
      </c>
      <c r="E208" s="315" t="s">
        <v>3134</v>
      </c>
      <c r="F208" s="178" t="s">
        <v>14927</v>
      </c>
      <c r="G208" s="178" t="s">
        <v>3137</v>
      </c>
      <c r="H208" s="178" t="s">
        <v>3139</v>
      </c>
      <c r="I208" s="178" t="s">
        <v>3141</v>
      </c>
      <c r="J208" s="224" t="s">
        <v>3143</v>
      </c>
      <c r="K208" s="301" t="s">
        <v>3145</v>
      </c>
      <c r="L208" s="339" t="s">
        <v>3147</v>
      </c>
      <c r="M208" s="178" t="s">
        <v>3148</v>
      </c>
    </row>
    <row r="209" spans="1:13" ht="28.5">
      <c r="A209" s="178" t="str">
        <f t="shared" si="3"/>
        <v>Smelter ListB4</v>
      </c>
      <c r="B209" s="178" t="s">
        <v>1380</v>
      </c>
      <c r="C209" s="178" t="s">
        <v>1078</v>
      </c>
      <c r="D209" s="178" t="s">
        <v>963</v>
      </c>
      <c r="E209" s="315" t="s">
        <v>992</v>
      </c>
      <c r="F209" s="178" t="s">
        <v>14928</v>
      </c>
      <c r="G209" s="178" t="s">
        <v>1217</v>
      </c>
      <c r="H209" s="178" t="s">
        <v>1430</v>
      </c>
      <c r="I209" s="178" t="s">
        <v>963</v>
      </c>
      <c r="J209" s="224" t="s">
        <v>13589</v>
      </c>
      <c r="K209" s="301" t="s">
        <v>963</v>
      </c>
      <c r="L209" s="326" t="s">
        <v>526</v>
      </c>
      <c r="M209" s="213" t="s">
        <v>13588</v>
      </c>
    </row>
    <row r="210" spans="1:13" ht="28.5">
      <c r="A210" s="178" t="str">
        <f t="shared" si="3"/>
        <v>Smelter ListC4</v>
      </c>
      <c r="B210" s="178" t="s">
        <v>1380</v>
      </c>
      <c r="C210" s="178" t="s">
        <v>1099</v>
      </c>
      <c r="D210" s="178" t="s">
        <v>13587</v>
      </c>
      <c r="E210" s="319" t="s">
        <v>15174</v>
      </c>
      <c r="F210" s="311" t="s">
        <v>15007</v>
      </c>
      <c r="G210" s="253" t="s">
        <v>13620</v>
      </c>
      <c r="H210" s="253" t="s">
        <v>13647</v>
      </c>
      <c r="I210" s="253" t="s">
        <v>13672</v>
      </c>
      <c r="J210" s="251" t="s">
        <v>13697</v>
      </c>
      <c r="K210" s="304" t="s">
        <v>14774</v>
      </c>
      <c r="L210" s="328" t="s">
        <v>15368</v>
      </c>
      <c r="M210" s="253" t="s">
        <v>13716</v>
      </c>
    </row>
    <row r="211" spans="1:13" ht="44.25">
      <c r="A211" s="178" t="str">
        <f t="shared" si="3"/>
        <v>Smelter ListD4</v>
      </c>
      <c r="B211" s="178" t="s">
        <v>1380</v>
      </c>
      <c r="C211" s="178" t="s">
        <v>1431</v>
      </c>
      <c r="D211" s="253" t="s">
        <v>14048</v>
      </c>
      <c r="E211" s="318" t="s">
        <v>14049</v>
      </c>
      <c r="F211" s="311" t="s">
        <v>15009</v>
      </c>
      <c r="G211" s="255" t="s">
        <v>14050</v>
      </c>
      <c r="H211" s="255" t="s">
        <v>14051</v>
      </c>
      <c r="I211" s="255" t="s">
        <v>14052</v>
      </c>
      <c r="J211" s="255" t="s">
        <v>14053</v>
      </c>
      <c r="K211" s="304" t="s">
        <v>14054</v>
      </c>
      <c r="L211" s="328" t="s">
        <v>14055</v>
      </c>
      <c r="M211" s="255" t="s">
        <v>14056</v>
      </c>
    </row>
    <row r="212" spans="1:13">
      <c r="A212" s="178" t="str">
        <f t="shared" si="3"/>
        <v>Smelter ListE4</v>
      </c>
      <c r="B212" s="178" t="s">
        <v>1380</v>
      </c>
      <c r="C212" s="178" t="s">
        <v>1432</v>
      </c>
      <c r="D212" s="178" t="s">
        <v>544</v>
      </c>
      <c r="E212" s="315" t="s">
        <v>15183</v>
      </c>
      <c r="F212" s="178" t="s">
        <v>14929</v>
      </c>
      <c r="G212" s="178" t="s">
        <v>642</v>
      </c>
      <c r="H212" s="178" t="s">
        <v>1267</v>
      </c>
      <c r="I212" s="178" t="s">
        <v>272</v>
      </c>
      <c r="J212" s="224" t="s">
        <v>14057</v>
      </c>
      <c r="K212" s="301" t="s">
        <v>305</v>
      </c>
      <c r="L212" s="326" t="s">
        <v>201</v>
      </c>
      <c r="M212" s="178" t="s">
        <v>2884</v>
      </c>
    </row>
    <row r="213" spans="1:13" ht="28.5">
      <c r="A213" s="178" t="str">
        <f t="shared" si="3"/>
        <v>Smelter ListH4</v>
      </c>
      <c r="B213" s="178" t="s">
        <v>1380</v>
      </c>
      <c r="C213" s="178" t="s">
        <v>1434</v>
      </c>
      <c r="D213" s="178" t="s">
        <v>545</v>
      </c>
      <c r="E213" s="315" t="s">
        <v>15180</v>
      </c>
      <c r="F213" s="178" t="s">
        <v>14924</v>
      </c>
      <c r="G213" s="178" t="s">
        <v>643</v>
      </c>
      <c r="H213" s="178" t="s">
        <v>1268</v>
      </c>
      <c r="I213" s="178" t="s">
        <v>273</v>
      </c>
      <c r="J213" s="224" t="s">
        <v>14058</v>
      </c>
      <c r="K213" s="301" t="s">
        <v>306</v>
      </c>
      <c r="L213" s="339" t="s">
        <v>202</v>
      </c>
      <c r="M213" s="178" t="s">
        <v>2881</v>
      </c>
    </row>
    <row r="214" spans="1:13">
      <c r="A214" s="178" t="str">
        <f t="shared" si="3"/>
        <v>Smelter ListI4</v>
      </c>
      <c r="B214" s="178" t="s">
        <v>1380</v>
      </c>
      <c r="C214" s="178" t="s">
        <v>1435</v>
      </c>
      <c r="D214" s="178" t="s">
        <v>546</v>
      </c>
      <c r="E214" s="317" t="s">
        <v>15181</v>
      </c>
      <c r="F214" s="178" t="s">
        <v>14925</v>
      </c>
      <c r="G214" s="178" t="s">
        <v>644</v>
      </c>
      <c r="H214" s="178" t="s">
        <v>1269</v>
      </c>
      <c r="I214" s="178" t="s">
        <v>274</v>
      </c>
      <c r="J214" s="224" t="s">
        <v>14059</v>
      </c>
      <c r="K214" s="301" t="s">
        <v>307</v>
      </c>
      <c r="L214" s="339" t="s">
        <v>203</v>
      </c>
      <c r="M214" s="178" t="s">
        <v>2882</v>
      </c>
    </row>
    <row r="215" spans="1:13" ht="28.5">
      <c r="A215" s="178" t="str">
        <f t="shared" si="3"/>
        <v>Smelter ListJ4</v>
      </c>
      <c r="B215" s="178" t="s">
        <v>1380</v>
      </c>
      <c r="C215" s="178" t="s">
        <v>1436</v>
      </c>
      <c r="D215" s="178" t="s">
        <v>1028</v>
      </c>
      <c r="E215" s="317" t="s">
        <v>15182</v>
      </c>
      <c r="F215" s="178" t="s">
        <v>14926</v>
      </c>
      <c r="G215" s="178" t="s">
        <v>1270</v>
      </c>
      <c r="H215" s="178" t="s">
        <v>1271</v>
      </c>
      <c r="I215" s="178" t="s">
        <v>275</v>
      </c>
      <c r="J215" s="224" t="s">
        <v>14060</v>
      </c>
      <c r="K215" s="301" t="s">
        <v>125</v>
      </c>
      <c r="L215" s="339" t="s">
        <v>715</v>
      </c>
      <c r="M215" s="178" t="s">
        <v>2883</v>
      </c>
    </row>
    <row r="216" spans="1:13" ht="28.5">
      <c r="A216" s="178" t="str">
        <f t="shared" si="3"/>
        <v>Smelter ListK4</v>
      </c>
      <c r="B216" s="178" t="s">
        <v>1380</v>
      </c>
      <c r="C216" s="178" t="s">
        <v>1437</v>
      </c>
      <c r="D216" s="178" t="s">
        <v>547</v>
      </c>
      <c r="E216" s="315" t="s">
        <v>15184</v>
      </c>
      <c r="F216" s="178" t="s">
        <v>14930</v>
      </c>
      <c r="G216" s="178" t="s">
        <v>645</v>
      </c>
      <c r="H216" s="178" t="s">
        <v>1272</v>
      </c>
      <c r="I216" s="178" t="s">
        <v>276</v>
      </c>
      <c r="J216" s="224" t="s">
        <v>1157</v>
      </c>
      <c r="K216" s="301" t="s">
        <v>1273</v>
      </c>
      <c r="L216" s="339" t="s">
        <v>527</v>
      </c>
      <c r="M216" s="178" t="s">
        <v>2885</v>
      </c>
    </row>
    <row r="217" spans="1:13">
      <c r="A217" s="178" t="str">
        <f t="shared" si="3"/>
        <v>Smelter ListL4</v>
      </c>
      <c r="B217" s="178" t="s">
        <v>1380</v>
      </c>
      <c r="C217" s="178" t="s">
        <v>1438</v>
      </c>
      <c r="D217" s="178" t="s">
        <v>548</v>
      </c>
      <c r="E217" s="315" t="s">
        <v>15185</v>
      </c>
      <c r="F217" s="178" t="s">
        <v>14931</v>
      </c>
      <c r="G217" s="178" t="s">
        <v>646</v>
      </c>
      <c r="H217" s="178" t="s">
        <v>1274</v>
      </c>
      <c r="I217" s="178" t="s">
        <v>277</v>
      </c>
      <c r="J217" s="224" t="s">
        <v>21</v>
      </c>
      <c r="K217" s="301" t="s">
        <v>1275</v>
      </c>
      <c r="L217" s="326" t="s">
        <v>528</v>
      </c>
      <c r="M217" s="178" t="s">
        <v>2886</v>
      </c>
    </row>
    <row r="218" spans="1:13" ht="28.5">
      <c r="A218" s="178" t="str">
        <f t="shared" si="3"/>
        <v>Smelter ListM4</v>
      </c>
      <c r="B218" s="178" t="s">
        <v>1380</v>
      </c>
      <c r="C218" s="178" t="s">
        <v>1439</v>
      </c>
      <c r="D218" s="178" t="s">
        <v>549</v>
      </c>
      <c r="E218" s="315" t="s">
        <v>15186</v>
      </c>
      <c r="F218" s="178" t="s">
        <v>14932</v>
      </c>
      <c r="G218" s="178" t="s">
        <v>647</v>
      </c>
      <c r="H218" s="178" t="s">
        <v>1276</v>
      </c>
      <c r="I218" s="178" t="s">
        <v>278</v>
      </c>
      <c r="J218" s="224" t="s">
        <v>22</v>
      </c>
      <c r="K218" s="301" t="s">
        <v>126</v>
      </c>
      <c r="L218" s="326" t="s">
        <v>204</v>
      </c>
      <c r="M218" s="178" t="s">
        <v>2887</v>
      </c>
    </row>
    <row r="219" spans="1:13" ht="42.75">
      <c r="A219" s="178" t="str">
        <f t="shared" si="3"/>
        <v>Smelter ListN4</v>
      </c>
      <c r="B219" s="178" t="s">
        <v>1380</v>
      </c>
      <c r="C219" s="178" t="s">
        <v>1440</v>
      </c>
      <c r="D219" s="178" t="s">
        <v>578</v>
      </c>
      <c r="E219" s="315" t="s">
        <v>15187</v>
      </c>
      <c r="F219" s="178" t="s">
        <v>14933</v>
      </c>
      <c r="G219" s="178" t="s">
        <v>648</v>
      </c>
      <c r="H219" s="180" t="s">
        <v>452</v>
      </c>
      <c r="I219" s="178" t="s">
        <v>279</v>
      </c>
      <c r="J219" s="224" t="s">
        <v>1501</v>
      </c>
      <c r="K219" s="301" t="s">
        <v>127</v>
      </c>
      <c r="L219" s="326" t="s">
        <v>205</v>
      </c>
      <c r="M219" s="178" t="s">
        <v>2888</v>
      </c>
    </row>
    <row r="220" spans="1:13" ht="42.75">
      <c r="A220" s="178" t="str">
        <f t="shared" si="3"/>
        <v>Smelter ListO4</v>
      </c>
      <c r="B220" s="178" t="s">
        <v>1380</v>
      </c>
      <c r="C220" s="178" t="s">
        <v>1441</v>
      </c>
      <c r="D220" s="178" t="s">
        <v>1120</v>
      </c>
      <c r="E220" s="315" t="s">
        <v>15188</v>
      </c>
      <c r="F220" s="178" t="s">
        <v>14934</v>
      </c>
      <c r="G220" s="178" t="s">
        <v>649</v>
      </c>
      <c r="H220" s="178" t="s">
        <v>453</v>
      </c>
      <c r="I220" s="178" t="s">
        <v>280</v>
      </c>
      <c r="J220" s="224" t="s">
        <v>1518</v>
      </c>
      <c r="K220" s="301" t="s">
        <v>128</v>
      </c>
      <c r="L220" s="326" t="s">
        <v>206</v>
      </c>
      <c r="M220" s="178" t="s">
        <v>2889</v>
      </c>
    </row>
    <row r="221" spans="1:13" ht="57">
      <c r="A221" s="178" t="str">
        <f t="shared" si="3"/>
        <v>Smelter ListP4</v>
      </c>
      <c r="B221" s="178" t="s">
        <v>1380</v>
      </c>
      <c r="C221" s="178" t="s">
        <v>567</v>
      </c>
      <c r="D221" s="178" t="s">
        <v>577</v>
      </c>
      <c r="E221" s="315" t="s">
        <v>15189</v>
      </c>
      <c r="F221" s="178" t="s">
        <v>14935</v>
      </c>
      <c r="G221" s="178" t="s">
        <v>650</v>
      </c>
      <c r="H221" s="178" t="s">
        <v>454</v>
      </c>
      <c r="I221" s="178" t="s">
        <v>281</v>
      </c>
      <c r="J221" s="224" t="s">
        <v>1502</v>
      </c>
      <c r="K221" s="301" t="s">
        <v>129</v>
      </c>
      <c r="L221" s="326" t="s">
        <v>207</v>
      </c>
      <c r="M221" s="178" t="s">
        <v>2890</v>
      </c>
    </row>
    <row r="222" spans="1:13" ht="28.5">
      <c r="A222" s="178" t="str">
        <f t="shared" si="3"/>
        <v>Smelter ListQ4</v>
      </c>
      <c r="B222" s="178" t="s">
        <v>1380</v>
      </c>
      <c r="C222" s="178" t="s">
        <v>576</v>
      </c>
      <c r="D222" s="178" t="s">
        <v>960</v>
      </c>
      <c r="E222" s="315" t="s">
        <v>991</v>
      </c>
      <c r="F222" s="178" t="s">
        <v>14909</v>
      </c>
      <c r="G222" s="178" t="s">
        <v>1051</v>
      </c>
      <c r="H222" s="178" t="s">
        <v>1052</v>
      </c>
      <c r="I222" s="178" t="s">
        <v>1053</v>
      </c>
      <c r="J222" s="224" t="s">
        <v>1156</v>
      </c>
      <c r="K222" s="301" t="s">
        <v>1054</v>
      </c>
      <c r="L222" s="326" t="s">
        <v>524</v>
      </c>
      <c r="M222" s="178" t="s">
        <v>2866</v>
      </c>
    </row>
    <row r="223" spans="1:13" ht="42.75">
      <c r="A223" s="178" t="str">
        <f t="shared" si="3"/>
        <v>Smelter ListJ2</v>
      </c>
      <c r="B223" s="178" t="s">
        <v>1380</v>
      </c>
      <c r="C223" s="178" t="s">
        <v>950</v>
      </c>
      <c r="D223" s="178" t="s">
        <v>14601</v>
      </c>
      <c r="E223" s="315" t="s">
        <v>15190</v>
      </c>
      <c r="F223" s="178" t="s">
        <v>15010</v>
      </c>
      <c r="G223" s="178" t="s">
        <v>14797</v>
      </c>
      <c r="H223" s="178" t="s">
        <v>14693</v>
      </c>
      <c r="I223" s="178" t="s">
        <v>282</v>
      </c>
      <c r="J223" s="224" t="s">
        <v>15396</v>
      </c>
      <c r="K223" s="301" t="s">
        <v>14694</v>
      </c>
      <c r="L223" s="326" t="s">
        <v>529</v>
      </c>
      <c r="M223" s="178" t="s">
        <v>14695</v>
      </c>
    </row>
    <row r="224" spans="1:13" s="197" customFormat="1" ht="42.75">
      <c r="A224" s="178" t="str">
        <f t="shared" si="3"/>
        <v>Smelter ListB2</v>
      </c>
      <c r="B224" s="178" t="s">
        <v>1380</v>
      </c>
      <c r="C224" s="178" t="s">
        <v>1123</v>
      </c>
      <c r="D224" s="293" t="s">
        <v>3132</v>
      </c>
      <c r="E224" s="315" t="s">
        <v>3135</v>
      </c>
      <c r="F224" s="178" t="s">
        <v>3136</v>
      </c>
      <c r="G224" s="178" t="s">
        <v>3138</v>
      </c>
      <c r="H224" s="178" t="s">
        <v>3140</v>
      </c>
      <c r="I224" s="178" t="s">
        <v>3142</v>
      </c>
      <c r="J224" s="178" t="s">
        <v>3144</v>
      </c>
      <c r="K224" s="300" t="s">
        <v>3146</v>
      </c>
      <c r="L224" s="331" t="s">
        <v>15370</v>
      </c>
      <c r="M224" s="213" t="s">
        <v>3149</v>
      </c>
    </row>
    <row r="225" spans="1:13" s="197" customFormat="1" ht="409.5">
      <c r="A225" s="178" t="str">
        <f>B225&amp;C225</f>
        <v>Smelter ListB3</v>
      </c>
      <c r="B225" s="178" t="s">
        <v>1380</v>
      </c>
      <c r="C225" s="178" t="s">
        <v>1077</v>
      </c>
      <c r="D225" s="294" t="s">
        <v>14722</v>
      </c>
      <c r="E225" s="318" t="s">
        <v>15191</v>
      </c>
      <c r="F225" s="311" t="s">
        <v>15011</v>
      </c>
      <c r="G225" s="255" t="s">
        <v>14723</v>
      </c>
      <c r="H225" s="253" t="s">
        <v>15302</v>
      </c>
      <c r="I225" s="255" t="s">
        <v>15411</v>
      </c>
      <c r="J225" s="255" t="s">
        <v>15397</v>
      </c>
      <c r="K225" s="304" t="s">
        <v>14776</v>
      </c>
      <c r="L225" s="328" t="s">
        <v>15371</v>
      </c>
      <c r="M225" s="255" t="s">
        <v>15286</v>
      </c>
    </row>
    <row r="226" spans="1:13">
      <c r="A226" s="178" t="str">
        <f t="shared" si="3"/>
        <v>Smelter ListF4</v>
      </c>
      <c r="B226" s="178" t="s">
        <v>1380</v>
      </c>
      <c r="C226" s="178" t="s">
        <v>1442</v>
      </c>
      <c r="D226" s="178" t="s">
        <v>542</v>
      </c>
      <c r="E226" s="315" t="s">
        <v>15192</v>
      </c>
      <c r="F226" s="178" t="s">
        <v>14856</v>
      </c>
      <c r="G226" s="178" t="s">
        <v>679</v>
      </c>
      <c r="H226" s="178" t="s">
        <v>448</v>
      </c>
      <c r="I226" s="178" t="s">
        <v>283</v>
      </c>
      <c r="J226" s="224" t="s">
        <v>1306</v>
      </c>
      <c r="K226" s="301" t="s">
        <v>130</v>
      </c>
      <c r="L226" s="326" t="s">
        <v>80</v>
      </c>
      <c r="M226" s="178" t="s">
        <v>2891</v>
      </c>
    </row>
    <row r="227" spans="1:13" ht="28.5">
      <c r="A227" s="178" t="str">
        <f t="shared" si="3"/>
        <v>Smelter ListG4</v>
      </c>
      <c r="B227" s="178" t="s">
        <v>1380</v>
      </c>
      <c r="C227" s="178" t="s">
        <v>1433</v>
      </c>
      <c r="D227" s="178" t="s">
        <v>543</v>
      </c>
      <c r="E227" s="315" t="s">
        <v>15179</v>
      </c>
      <c r="F227" s="178" t="s">
        <v>14923</v>
      </c>
      <c r="G227" s="178" t="s">
        <v>651</v>
      </c>
      <c r="H227" s="178" t="s">
        <v>455</v>
      </c>
      <c r="I227" s="178" t="s">
        <v>284</v>
      </c>
      <c r="J227" s="224" t="s">
        <v>1503</v>
      </c>
      <c r="K227" s="301" t="s">
        <v>131</v>
      </c>
      <c r="L227" s="326" t="s">
        <v>81</v>
      </c>
      <c r="M227" s="178" t="s">
        <v>2880</v>
      </c>
    </row>
    <row r="228" spans="1:13" ht="28.5">
      <c r="A228" s="178" t="str">
        <f t="shared" si="3"/>
        <v>Smelter ListAH5</v>
      </c>
      <c r="B228" s="178" t="s">
        <v>1380</v>
      </c>
      <c r="C228" s="178" t="s">
        <v>13580</v>
      </c>
      <c r="D228" s="178" t="s">
        <v>563</v>
      </c>
      <c r="E228" s="315" t="s">
        <v>15163</v>
      </c>
      <c r="F228" s="178" t="s">
        <v>14915</v>
      </c>
      <c r="G228" s="178" t="s">
        <v>638</v>
      </c>
      <c r="H228" s="178" t="s">
        <v>445</v>
      </c>
      <c r="I228" s="178" t="s">
        <v>265</v>
      </c>
      <c r="J228" s="178" t="s">
        <v>17</v>
      </c>
      <c r="K228" s="301" t="s">
        <v>300</v>
      </c>
      <c r="L228" s="326" t="s">
        <v>197</v>
      </c>
      <c r="M228" s="178" t="s">
        <v>2872</v>
      </c>
    </row>
    <row r="229" spans="1:13" ht="28.5">
      <c r="A229" s="178" t="str">
        <f t="shared" si="3"/>
        <v>Smelter ListAH6</v>
      </c>
      <c r="B229" s="178" t="s">
        <v>1380</v>
      </c>
      <c r="C229" s="178" t="s">
        <v>13581</v>
      </c>
      <c r="D229" s="178" t="s">
        <v>564</v>
      </c>
      <c r="E229" s="315" t="s">
        <v>15164</v>
      </c>
      <c r="F229" s="178" t="s">
        <v>14916</v>
      </c>
      <c r="G229" s="178" t="s">
        <v>639</v>
      </c>
      <c r="H229" s="178" t="s">
        <v>564</v>
      </c>
      <c r="I229" s="178" t="s">
        <v>266</v>
      </c>
      <c r="J229" s="178" t="s">
        <v>18</v>
      </c>
      <c r="K229" s="301" t="s">
        <v>564</v>
      </c>
      <c r="L229" s="326" t="s">
        <v>198</v>
      </c>
      <c r="M229" s="178" t="s">
        <v>2873</v>
      </c>
    </row>
    <row r="230" spans="1:13" ht="28.5">
      <c r="A230" s="178" t="str">
        <f t="shared" si="3"/>
        <v>Smelter ListAH7</v>
      </c>
      <c r="B230" s="178" t="s">
        <v>1380</v>
      </c>
      <c r="C230" s="178" t="s">
        <v>13582</v>
      </c>
      <c r="D230" s="178" t="s">
        <v>565</v>
      </c>
      <c r="E230" s="317" t="s">
        <v>15165</v>
      </c>
      <c r="F230" s="178" t="s">
        <v>14917</v>
      </c>
      <c r="G230" s="178" t="s">
        <v>640</v>
      </c>
      <c r="H230" s="178" t="s">
        <v>446</v>
      </c>
      <c r="I230" s="178" t="s">
        <v>267</v>
      </c>
      <c r="J230" s="178" t="s">
        <v>19</v>
      </c>
      <c r="K230" s="301" t="s">
        <v>301</v>
      </c>
      <c r="L230" s="326" t="s">
        <v>199</v>
      </c>
      <c r="M230" s="178" t="s">
        <v>2874</v>
      </c>
    </row>
    <row r="231" spans="1:13" ht="57">
      <c r="A231" s="178" t="str">
        <f t="shared" si="3"/>
        <v>CheckerA1</v>
      </c>
      <c r="B231" s="178" t="s">
        <v>1381</v>
      </c>
      <c r="C231" s="178" t="s">
        <v>728</v>
      </c>
      <c r="D231" s="178" t="s">
        <v>14566</v>
      </c>
      <c r="E231" s="315" t="s">
        <v>15193</v>
      </c>
      <c r="F231" s="178" t="s">
        <v>14936</v>
      </c>
      <c r="G231" s="178" t="s">
        <v>1277</v>
      </c>
      <c r="H231" s="178" t="s">
        <v>456</v>
      </c>
      <c r="I231" s="178" t="s">
        <v>285</v>
      </c>
      <c r="J231" s="224" t="s">
        <v>1519</v>
      </c>
      <c r="K231" s="301" t="s">
        <v>1278</v>
      </c>
      <c r="L231" s="326" t="s">
        <v>1464</v>
      </c>
      <c r="M231" s="178" t="s">
        <v>2892</v>
      </c>
    </row>
    <row r="232" spans="1:13">
      <c r="A232" s="178" t="str">
        <f t="shared" si="3"/>
        <v>CheckerD1</v>
      </c>
      <c r="B232" s="178" t="s">
        <v>1381</v>
      </c>
      <c r="C232" s="178" t="s">
        <v>1443</v>
      </c>
      <c r="D232" s="178" t="s">
        <v>1027</v>
      </c>
      <c r="E232" s="315" t="s">
        <v>15194</v>
      </c>
      <c r="F232" s="178" t="s">
        <v>14937</v>
      </c>
      <c r="G232" s="178" t="s">
        <v>1279</v>
      </c>
      <c r="H232" s="178" t="s">
        <v>1280</v>
      </c>
      <c r="I232" s="178" t="s">
        <v>286</v>
      </c>
      <c r="J232" s="178" t="s">
        <v>1520</v>
      </c>
      <c r="K232" s="301" t="s">
        <v>1281</v>
      </c>
      <c r="L232" s="326" t="s">
        <v>1465</v>
      </c>
      <c r="M232" s="178" t="s">
        <v>2893</v>
      </c>
    </row>
    <row r="233" spans="1:13">
      <c r="A233" s="178" t="str">
        <f t="shared" si="3"/>
        <v>CheckerA3</v>
      </c>
      <c r="B233" s="178" t="s">
        <v>1381</v>
      </c>
      <c r="C233" s="178" t="s">
        <v>730</v>
      </c>
      <c r="D233" s="178" t="s">
        <v>1005</v>
      </c>
      <c r="E233" s="317" t="s">
        <v>15195</v>
      </c>
      <c r="F233" s="178" t="s">
        <v>14938</v>
      </c>
      <c r="G233" s="178" t="s">
        <v>1282</v>
      </c>
      <c r="H233" s="178" t="s">
        <v>1283</v>
      </c>
      <c r="I233" s="178" t="s">
        <v>1284</v>
      </c>
      <c r="J233" s="178" t="s">
        <v>1285</v>
      </c>
      <c r="K233" s="301" t="s">
        <v>1286</v>
      </c>
      <c r="L233" s="326" t="s">
        <v>1466</v>
      </c>
      <c r="M233" s="178" t="s">
        <v>2894</v>
      </c>
    </row>
    <row r="234" spans="1:13">
      <c r="A234" s="178" t="str">
        <f t="shared" si="3"/>
        <v>CheckerB3</v>
      </c>
      <c r="B234" s="178" t="s">
        <v>1381</v>
      </c>
      <c r="C234" s="178" t="s">
        <v>1077</v>
      </c>
      <c r="D234" s="178" t="s">
        <v>1006</v>
      </c>
      <c r="E234" s="315" t="s">
        <v>15196</v>
      </c>
      <c r="F234" s="178" t="s">
        <v>14907</v>
      </c>
      <c r="G234" s="178" t="s">
        <v>1287</v>
      </c>
      <c r="H234" s="178" t="s">
        <v>1288</v>
      </c>
      <c r="I234" s="178" t="s">
        <v>1289</v>
      </c>
      <c r="J234" s="178" t="s">
        <v>1290</v>
      </c>
      <c r="K234" s="301" t="s">
        <v>1291</v>
      </c>
      <c r="L234" s="326" t="s">
        <v>1467</v>
      </c>
      <c r="M234" s="178" t="s">
        <v>2895</v>
      </c>
    </row>
    <row r="235" spans="1:13">
      <c r="A235" s="178" t="str">
        <f t="shared" si="3"/>
        <v>CheckerC3</v>
      </c>
      <c r="B235" s="178" t="s">
        <v>1381</v>
      </c>
      <c r="C235" s="178" t="s">
        <v>1098</v>
      </c>
      <c r="D235" s="178" t="s">
        <v>1024</v>
      </c>
      <c r="E235" s="315" t="s">
        <v>15197</v>
      </c>
      <c r="F235" s="178" t="s">
        <v>14939</v>
      </c>
      <c r="G235" s="178" t="s">
        <v>1292</v>
      </c>
      <c r="H235" s="178" t="s">
        <v>1293</v>
      </c>
      <c r="I235" s="178" t="s">
        <v>1294</v>
      </c>
      <c r="J235" s="178" t="s">
        <v>1295</v>
      </c>
      <c r="K235" s="301" t="s">
        <v>1294</v>
      </c>
      <c r="L235" s="326" t="s">
        <v>1468</v>
      </c>
      <c r="M235" s="178" t="s">
        <v>2896</v>
      </c>
    </row>
    <row r="236" spans="1:13">
      <c r="A236" s="178" t="str">
        <f t="shared" si="3"/>
        <v>CheckerD3</v>
      </c>
      <c r="B236" s="178" t="s">
        <v>1381</v>
      </c>
      <c r="C236" s="178" t="s">
        <v>1444</v>
      </c>
      <c r="D236" s="178" t="s">
        <v>1025</v>
      </c>
      <c r="E236" s="315" t="s">
        <v>15198</v>
      </c>
      <c r="F236" s="178" t="s">
        <v>14940</v>
      </c>
      <c r="G236" s="178" t="s">
        <v>935</v>
      </c>
      <c r="H236" s="178" t="s">
        <v>936</v>
      </c>
      <c r="I236" s="178" t="s">
        <v>287</v>
      </c>
      <c r="J236" s="178" t="s">
        <v>944</v>
      </c>
      <c r="K236" s="301" t="s">
        <v>937</v>
      </c>
      <c r="L236" s="326" t="s">
        <v>15372</v>
      </c>
      <c r="M236" s="178" t="s">
        <v>2897</v>
      </c>
    </row>
    <row r="237" spans="1:13" s="197" customFormat="1" ht="32.25" customHeight="1">
      <c r="A237" s="178" t="s">
        <v>1623</v>
      </c>
      <c r="B237" s="178" t="s">
        <v>1381</v>
      </c>
      <c r="C237" s="178" t="s">
        <v>1622</v>
      </c>
      <c r="D237" s="178" t="s">
        <v>1624</v>
      </c>
      <c r="E237" s="315" t="s">
        <v>15199</v>
      </c>
      <c r="F237" s="178" t="s">
        <v>2575</v>
      </c>
      <c r="G237" s="178" t="s">
        <v>2576</v>
      </c>
      <c r="H237" s="178" t="s">
        <v>2577</v>
      </c>
      <c r="I237" s="178" t="s">
        <v>2578</v>
      </c>
      <c r="J237" s="178" t="s">
        <v>2579</v>
      </c>
      <c r="K237" s="300" t="s">
        <v>2580</v>
      </c>
      <c r="L237" s="331" t="s">
        <v>2581</v>
      </c>
      <c r="M237" s="178" t="s">
        <v>2898</v>
      </c>
    </row>
    <row r="238" spans="1:13" s="197" customFormat="1" ht="32.25" customHeight="1">
      <c r="A238" s="178" t="str">
        <f t="shared" si="3"/>
        <v>CheckerB63</v>
      </c>
      <c r="B238" s="178" t="s">
        <v>1381</v>
      </c>
      <c r="C238" s="178" t="s">
        <v>2176</v>
      </c>
      <c r="D238" s="178" t="s">
        <v>1624</v>
      </c>
      <c r="E238" s="315" t="s">
        <v>15199</v>
      </c>
      <c r="F238" s="178" t="s">
        <v>2575</v>
      </c>
      <c r="G238" s="178" t="s">
        <v>2576</v>
      </c>
      <c r="H238" s="178" t="s">
        <v>2577</v>
      </c>
      <c r="I238" s="178" t="s">
        <v>2578</v>
      </c>
      <c r="J238" s="178" t="s">
        <v>2579</v>
      </c>
      <c r="K238" s="300" t="s">
        <v>2580</v>
      </c>
      <c r="L238" s="331" t="s">
        <v>2581</v>
      </c>
      <c r="M238" s="178" t="s">
        <v>2898</v>
      </c>
    </row>
    <row r="239" spans="1:13" s="197" customFormat="1" ht="32.25" customHeight="1">
      <c r="A239" s="178" t="str">
        <f t="shared" si="3"/>
        <v>CheckerB64</v>
      </c>
      <c r="B239" s="178" t="s">
        <v>1381</v>
      </c>
      <c r="C239" s="178" t="s">
        <v>2177</v>
      </c>
      <c r="D239" s="178" t="s">
        <v>1624</v>
      </c>
      <c r="E239" s="315" t="s">
        <v>15199</v>
      </c>
      <c r="F239" s="178" t="s">
        <v>2575</v>
      </c>
      <c r="G239" s="178" t="s">
        <v>2576</v>
      </c>
      <c r="H239" s="178" t="s">
        <v>2577</v>
      </c>
      <c r="I239" s="178" t="s">
        <v>2578</v>
      </c>
      <c r="J239" s="178" t="s">
        <v>2579</v>
      </c>
      <c r="K239" s="300" t="s">
        <v>2580</v>
      </c>
      <c r="L239" s="331" t="s">
        <v>2581</v>
      </c>
      <c r="M239" s="178" t="s">
        <v>2898</v>
      </c>
    </row>
    <row r="240" spans="1:13" s="197" customFormat="1" ht="32.25" customHeight="1">
      <c r="A240" s="178" t="str">
        <f t="shared" si="3"/>
        <v>CheckerB65</v>
      </c>
      <c r="B240" s="178" t="s">
        <v>1381</v>
      </c>
      <c r="C240" s="178" t="s">
        <v>2178</v>
      </c>
      <c r="D240" s="178" t="s">
        <v>1624</v>
      </c>
      <c r="E240" s="315" t="s">
        <v>15199</v>
      </c>
      <c r="F240" s="178" t="s">
        <v>2575</v>
      </c>
      <c r="G240" s="178" t="s">
        <v>2576</v>
      </c>
      <c r="H240" s="178" t="s">
        <v>2577</v>
      </c>
      <c r="I240" s="178" t="s">
        <v>2578</v>
      </c>
      <c r="J240" s="178" t="s">
        <v>2579</v>
      </c>
      <c r="K240" s="300" t="s">
        <v>2580</v>
      </c>
      <c r="L240" s="331" t="s">
        <v>2581</v>
      </c>
      <c r="M240" s="178" t="s">
        <v>2898</v>
      </c>
    </row>
    <row r="241" spans="1:13" s="197" customFormat="1" ht="32.25" customHeight="1">
      <c r="A241" s="178" t="s">
        <v>1644</v>
      </c>
      <c r="B241" s="178" t="s">
        <v>1381</v>
      </c>
      <c r="C241" s="178" t="s">
        <v>1643</v>
      </c>
      <c r="D241" s="178" t="s">
        <v>1645</v>
      </c>
      <c r="E241" s="315" t="s">
        <v>2207</v>
      </c>
      <c r="F241" s="178" t="s">
        <v>2208</v>
      </c>
      <c r="G241" s="178" t="s">
        <v>2209</v>
      </c>
      <c r="H241" s="178" t="s">
        <v>2210</v>
      </c>
      <c r="I241" s="178" t="s">
        <v>2211</v>
      </c>
      <c r="J241" s="178" t="s">
        <v>2212</v>
      </c>
      <c r="K241" s="300" t="s">
        <v>1645</v>
      </c>
      <c r="L241" s="331" t="s">
        <v>2213</v>
      </c>
      <c r="M241" s="213" t="s">
        <v>3185</v>
      </c>
    </row>
    <row r="242" spans="1:13" s="197" customFormat="1" ht="28.5">
      <c r="A242" s="178" t="s">
        <v>1625</v>
      </c>
      <c r="B242" s="178" t="s">
        <v>1381</v>
      </c>
      <c r="C242" s="178" t="s">
        <v>1436</v>
      </c>
      <c r="D242" s="178" t="s">
        <v>1785</v>
      </c>
      <c r="E242" s="315" t="s">
        <v>15200</v>
      </c>
      <c r="F242" s="178" t="s">
        <v>2214</v>
      </c>
      <c r="G242" s="178" t="s">
        <v>2215</v>
      </c>
      <c r="H242" s="178" t="s">
        <v>2216</v>
      </c>
      <c r="I242" s="178" t="s">
        <v>2217</v>
      </c>
      <c r="J242" s="178" t="s">
        <v>2218</v>
      </c>
      <c r="K242" s="300" t="s">
        <v>2219</v>
      </c>
      <c r="L242" s="331" t="s">
        <v>2220</v>
      </c>
      <c r="M242" s="178" t="s">
        <v>2899</v>
      </c>
    </row>
    <row r="243" spans="1:13" s="197" customFormat="1" ht="42.75">
      <c r="A243" s="178" t="s">
        <v>1646</v>
      </c>
      <c r="B243" s="178" t="s">
        <v>1381</v>
      </c>
      <c r="C243" s="178" t="s">
        <v>1626</v>
      </c>
      <c r="D243" s="178" t="s">
        <v>1784</v>
      </c>
      <c r="E243" s="315" t="s">
        <v>15201</v>
      </c>
      <c r="F243" s="178" t="s">
        <v>2221</v>
      </c>
      <c r="G243" s="178" t="s">
        <v>2222</v>
      </c>
      <c r="H243" s="178" t="s">
        <v>2223</v>
      </c>
      <c r="I243" s="178" t="s">
        <v>2224</v>
      </c>
      <c r="J243" s="178" t="s">
        <v>2225</v>
      </c>
      <c r="K243" s="300" t="s">
        <v>2226</v>
      </c>
      <c r="L243" s="331" t="s">
        <v>2227</v>
      </c>
      <c r="M243" s="178" t="s">
        <v>2900</v>
      </c>
    </row>
    <row r="244" spans="1:13" s="197" customFormat="1" ht="28.5">
      <c r="A244" s="178" t="s">
        <v>1719</v>
      </c>
      <c r="B244" s="178" t="s">
        <v>1381</v>
      </c>
      <c r="C244" s="178" t="s">
        <v>1627</v>
      </c>
      <c r="D244" s="178" t="s">
        <v>1790</v>
      </c>
      <c r="E244" s="315" t="s">
        <v>15202</v>
      </c>
      <c r="F244" s="178" t="s">
        <v>2228</v>
      </c>
      <c r="G244" s="178" t="s">
        <v>2229</v>
      </c>
      <c r="H244" s="178" t="s">
        <v>2230</v>
      </c>
      <c r="I244" s="178" t="s">
        <v>2231</v>
      </c>
      <c r="J244" s="178" t="s">
        <v>2232</v>
      </c>
      <c r="K244" s="300" t="s">
        <v>2233</v>
      </c>
      <c r="L244" s="331" t="s">
        <v>2234</v>
      </c>
      <c r="M244" s="178" t="s">
        <v>2901</v>
      </c>
    </row>
    <row r="245" spans="1:13" s="197" customFormat="1" ht="28.5">
      <c r="A245" s="178" t="s">
        <v>1720</v>
      </c>
      <c r="B245" s="178" t="s">
        <v>1381</v>
      </c>
      <c r="C245" s="178" t="s">
        <v>1628</v>
      </c>
      <c r="D245" s="178" t="s">
        <v>1694</v>
      </c>
      <c r="E245" s="315" t="s">
        <v>15203</v>
      </c>
      <c r="F245" s="178" t="s">
        <v>2235</v>
      </c>
      <c r="G245" s="178" t="s">
        <v>2236</v>
      </c>
      <c r="H245" s="178" t="s">
        <v>2237</v>
      </c>
      <c r="I245" s="178" t="s">
        <v>2238</v>
      </c>
      <c r="J245" s="178" t="s">
        <v>2239</v>
      </c>
      <c r="K245" s="300" t="s">
        <v>2240</v>
      </c>
      <c r="L245" s="331" t="s">
        <v>2241</v>
      </c>
      <c r="M245" s="178" t="s">
        <v>2902</v>
      </c>
    </row>
    <row r="246" spans="1:13" s="197" customFormat="1" ht="42.75">
      <c r="A246" s="178" t="s">
        <v>1735</v>
      </c>
      <c r="B246" s="178" t="s">
        <v>1381</v>
      </c>
      <c r="C246" s="178" t="s">
        <v>1629</v>
      </c>
      <c r="D246" s="178" t="s">
        <v>3178</v>
      </c>
      <c r="E246" s="315" t="s">
        <v>15204</v>
      </c>
      <c r="F246" s="178" t="s">
        <v>3189</v>
      </c>
      <c r="G246" s="178" t="s">
        <v>3191</v>
      </c>
      <c r="H246" s="178" t="s">
        <v>3196</v>
      </c>
      <c r="I246" s="178" t="s">
        <v>3199</v>
      </c>
      <c r="J246" s="178" t="s">
        <v>3204</v>
      </c>
      <c r="K246" s="300" t="s">
        <v>3207</v>
      </c>
      <c r="L246" s="331" t="s">
        <v>3212</v>
      </c>
      <c r="M246" s="213" t="s">
        <v>3215</v>
      </c>
    </row>
    <row r="247" spans="1:13" s="197" customFormat="1" ht="28.5">
      <c r="A247" s="178" t="s">
        <v>1736</v>
      </c>
      <c r="B247" s="178" t="s">
        <v>1381</v>
      </c>
      <c r="C247" s="178" t="s">
        <v>1630</v>
      </c>
      <c r="D247" s="178" t="s">
        <v>1695</v>
      </c>
      <c r="E247" s="315" t="s">
        <v>15205</v>
      </c>
      <c r="F247" s="178" t="s">
        <v>2242</v>
      </c>
      <c r="G247" s="178" t="s">
        <v>2243</v>
      </c>
      <c r="H247" s="178" t="s">
        <v>2244</v>
      </c>
      <c r="I247" s="178" t="s">
        <v>2245</v>
      </c>
      <c r="J247" s="178" t="s">
        <v>2246</v>
      </c>
      <c r="K247" s="300" t="s">
        <v>2247</v>
      </c>
      <c r="L247" s="331" t="s">
        <v>2248</v>
      </c>
      <c r="M247" s="178" t="s">
        <v>2903</v>
      </c>
    </row>
    <row r="248" spans="1:13" s="197" customFormat="1" ht="42.75">
      <c r="A248" s="178" t="s">
        <v>1737</v>
      </c>
      <c r="B248" s="178" t="s">
        <v>1381</v>
      </c>
      <c r="C248" s="178" t="s">
        <v>1631</v>
      </c>
      <c r="D248" s="178" t="s">
        <v>1696</v>
      </c>
      <c r="E248" s="315" t="s">
        <v>15206</v>
      </c>
      <c r="F248" s="178" t="s">
        <v>2249</v>
      </c>
      <c r="G248" s="178" t="s">
        <v>2250</v>
      </c>
      <c r="H248" s="178" t="s">
        <v>2251</v>
      </c>
      <c r="I248" s="178" t="s">
        <v>2252</v>
      </c>
      <c r="J248" s="178" t="s">
        <v>2253</v>
      </c>
      <c r="K248" s="300" t="s">
        <v>2254</v>
      </c>
      <c r="L248" s="331" t="s">
        <v>2255</v>
      </c>
      <c r="M248" s="178" t="s">
        <v>2904</v>
      </c>
    </row>
    <row r="249" spans="1:13" s="197" customFormat="1" ht="57">
      <c r="A249" s="178" t="s">
        <v>1738</v>
      </c>
      <c r="B249" s="178" t="s">
        <v>1381</v>
      </c>
      <c r="C249" s="178" t="s">
        <v>1632</v>
      </c>
      <c r="D249" s="178" t="s">
        <v>1697</v>
      </c>
      <c r="E249" s="315" t="s">
        <v>15207</v>
      </c>
      <c r="F249" s="178" t="s">
        <v>3188</v>
      </c>
      <c r="G249" s="178" t="s">
        <v>3192</v>
      </c>
      <c r="H249" s="178" t="s">
        <v>3195</v>
      </c>
      <c r="I249" s="178" t="s">
        <v>3200</v>
      </c>
      <c r="J249" s="178" t="s">
        <v>3203</v>
      </c>
      <c r="K249" s="300" t="s">
        <v>3208</v>
      </c>
      <c r="L249" s="331" t="s">
        <v>3211</v>
      </c>
      <c r="M249" s="213" t="s">
        <v>3216</v>
      </c>
    </row>
    <row r="250" spans="1:13" s="197" customFormat="1" ht="42.75">
      <c r="A250" s="178" t="s">
        <v>1739</v>
      </c>
      <c r="B250" s="178" t="s">
        <v>1381</v>
      </c>
      <c r="C250" s="178" t="s">
        <v>1633</v>
      </c>
      <c r="D250" s="178" t="s">
        <v>1698</v>
      </c>
      <c r="E250" s="315" t="s">
        <v>15208</v>
      </c>
      <c r="F250" s="178" t="s">
        <v>2256</v>
      </c>
      <c r="G250" s="178" t="s">
        <v>2257</v>
      </c>
      <c r="H250" s="178" t="s">
        <v>2258</v>
      </c>
      <c r="I250" s="178" t="s">
        <v>2259</v>
      </c>
      <c r="J250" s="178" t="s">
        <v>2260</v>
      </c>
      <c r="K250" s="300" t="s">
        <v>2261</v>
      </c>
      <c r="L250" s="331" t="s">
        <v>2262</v>
      </c>
      <c r="M250" s="178" t="s">
        <v>2905</v>
      </c>
    </row>
    <row r="251" spans="1:13" s="197" customFormat="1" ht="42.75">
      <c r="A251" s="178" t="s">
        <v>1740</v>
      </c>
      <c r="B251" s="178" t="s">
        <v>1381</v>
      </c>
      <c r="C251" s="178" t="s">
        <v>1634</v>
      </c>
      <c r="D251" s="178" t="s">
        <v>1662</v>
      </c>
      <c r="E251" s="315" t="s">
        <v>15209</v>
      </c>
      <c r="F251" s="178" t="s">
        <v>2263</v>
      </c>
      <c r="G251" s="178" t="s">
        <v>2264</v>
      </c>
      <c r="H251" s="178" t="s">
        <v>2265</v>
      </c>
      <c r="I251" s="178" t="s">
        <v>2266</v>
      </c>
      <c r="J251" s="178" t="s">
        <v>2267</v>
      </c>
      <c r="K251" s="300" t="s">
        <v>2268</v>
      </c>
      <c r="L251" s="331" t="s">
        <v>2269</v>
      </c>
      <c r="M251" s="178" t="s">
        <v>2906</v>
      </c>
    </row>
    <row r="252" spans="1:13" s="197" customFormat="1" ht="42.75">
      <c r="A252" s="178" t="s">
        <v>1741</v>
      </c>
      <c r="B252" s="178" t="s">
        <v>1381</v>
      </c>
      <c r="C252" s="178" t="s">
        <v>1635</v>
      </c>
      <c r="D252" s="178" t="s">
        <v>1786</v>
      </c>
      <c r="E252" s="315" t="s">
        <v>15210</v>
      </c>
      <c r="F252" s="178" t="s">
        <v>2270</v>
      </c>
      <c r="G252" s="178" t="s">
        <v>2271</v>
      </c>
      <c r="H252" s="178" t="s">
        <v>2272</v>
      </c>
      <c r="I252" s="178" t="s">
        <v>2273</v>
      </c>
      <c r="J252" s="178" t="s">
        <v>2274</v>
      </c>
      <c r="K252" s="300" t="s">
        <v>2275</v>
      </c>
      <c r="L252" s="331" t="s">
        <v>2276</v>
      </c>
      <c r="M252" s="178" t="s">
        <v>2907</v>
      </c>
    </row>
    <row r="253" spans="1:13" s="197" customFormat="1" ht="42.75">
      <c r="A253" s="178" t="s">
        <v>1742</v>
      </c>
      <c r="B253" s="178" t="s">
        <v>1381</v>
      </c>
      <c r="C253" s="178" t="s">
        <v>1636</v>
      </c>
      <c r="D253" s="178" t="s">
        <v>1787</v>
      </c>
      <c r="E253" s="315" t="s">
        <v>15211</v>
      </c>
      <c r="F253" s="178" t="s">
        <v>2277</v>
      </c>
      <c r="G253" s="178" t="s">
        <v>2278</v>
      </c>
      <c r="H253" s="178" t="s">
        <v>2279</v>
      </c>
      <c r="I253" s="178" t="s">
        <v>2280</v>
      </c>
      <c r="J253" s="178" t="s">
        <v>2281</v>
      </c>
      <c r="K253" s="300" t="s">
        <v>2282</v>
      </c>
      <c r="L253" s="331" t="s">
        <v>2283</v>
      </c>
      <c r="M253" s="178" t="s">
        <v>2908</v>
      </c>
    </row>
    <row r="254" spans="1:13" s="197" customFormat="1" ht="42.75">
      <c r="A254" s="178" t="s">
        <v>1743</v>
      </c>
      <c r="B254" s="178" t="s">
        <v>1381</v>
      </c>
      <c r="C254" s="178" t="s">
        <v>1637</v>
      </c>
      <c r="D254" s="178" t="s">
        <v>1788</v>
      </c>
      <c r="E254" s="315" t="s">
        <v>15212</v>
      </c>
      <c r="F254" s="178" t="s">
        <v>2284</v>
      </c>
      <c r="G254" s="178" t="s">
        <v>2285</v>
      </c>
      <c r="H254" s="178" t="s">
        <v>2286</v>
      </c>
      <c r="I254" s="178" t="s">
        <v>2287</v>
      </c>
      <c r="J254" s="178" t="s">
        <v>2288</v>
      </c>
      <c r="K254" s="300" t="s">
        <v>2289</v>
      </c>
      <c r="L254" s="331" t="s">
        <v>2290</v>
      </c>
      <c r="M254" s="178" t="s">
        <v>2909</v>
      </c>
    </row>
    <row r="255" spans="1:13" s="197" customFormat="1" ht="42.75">
      <c r="A255" s="178" t="s">
        <v>1744</v>
      </c>
      <c r="B255" s="178" t="s">
        <v>1381</v>
      </c>
      <c r="C255" s="178" t="s">
        <v>1638</v>
      </c>
      <c r="D255" s="178" t="s">
        <v>1789</v>
      </c>
      <c r="E255" s="315" t="s">
        <v>15213</v>
      </c>
      <c r="F255" s="178" t="s">
        <v>2291</v>
      </c>
      <c r="G255" s="178" t="s">
        <v>2292</v>
      </c>
      <c r="H255" s="178" t="s">
        <v>2293</v>
      </c>
      <c r="I255" s="178" t="s">
        <v>2294</v>
      </c>
      <c r="J255" s="178" t="s">
        <v>2295</v>
      </c>
      <c r="K255" s="300" t="s">
        <v>2296</v>
      </c>
      <c r="L255" s="331" t="s">
        <v>2297</v>
      </c>
      <c r="M255" s="178" t="s">
        <v>2910</v>
      </c>
    </row>
    <row r="256" spans="1:13" s="197" customFormat="1" ht="57">
      <c r="A256" s="178" t="s">
        <v>1745</v>
      </c>
      <c r="B256" s="178" t="s">
        <v>1381</v>
      </c>
      <c r="C256" s="178" t="s">
        <v>1639</v>
      </c>
      <c r="D256" s="178" t="s">
        <v>1663</v>
      </c>
      <c r="E256" s="315" t="s">
        <v>15214</v>
      </c>
      <c r="F256" s="178" t="s">
        <v>2298</v>
      </c>
      <c r="G256" s="178" t="s">
        <v>2299</v>
      </c>
      <c r="H256" s="178" t="s">
        <v>2300</v>
      </c>
      <c r="I256" s="178" t="s">
        <v>2301</v>
      </c>
      <c r="J256" s="178" t="s">
        <v>2302</v>
      </c>
      <c r="K256" s="300" t="s">
        <v>2303</v>
      </c>
      <c r="L256" s="331" t="s">
        <v>2304</v>
      </c>
      <c r="M256" s="178" t="s">
        <v>2911</v>
      </c>
    </row>
    <row r="257" spans="1:13" s="197" customFormat="1" ht="57">
      <c r="A257" s="178" t="s">
        <v>1746</v>
      </c>
      <c r="B257" s="178" t="s">
        <v>1381</v>
      </c>
      <c r="C257" s="178" t="s">
        <v>1640</v>
      </c>
      <c r="D257" s="178" t="s">
        <v>1664</v>
      </c>
      <c r="E257" s="315" t="s">
        <v>15215</v>
      </c>
      <c r="F257" s="178" t="s">
        <v>2305</v>
      </c>
      <c r="G257" s="178" t="s">
        <v>2306</v>
      </c>
      <c r="H257" s="178" t="s">
        <v>2307</v>
      </c>
      <c r="I257" s="178" t="s">
        <v>2308</v>
      </c>
      <c r="J257" s="178" t="s">
        <v>2309</v>
      </c>
      <c r="K257" s="300" t="s">
        <v>2310</v>
      </c>
      <c r="L257" s="331" t="s">
        <v>2311</v>
      </c>
      <c r="M257" s="178" t="s">
        <v>2912</v>
      </c>
    </row>
    <row r="258" spans="1:13" s="197" customFormat="1" ht="57">
      <c r="A258" s="178" t="s">
        <v>1747</v>
      </c>
      <c r="B258" s="178" t="s">
        <v>1381</v>
      </c>
      <c r="C258" s="178" t="s">
        <v>1641</v>
      </c>
      <c r="D258" s="178" t="s">
        <v>1665</v>
      </c>
      <c r="E258" s="315" t="s">
        <v>15216</v>
      </c>
      <c r="F258" s="178" t="s">
        <v>2312</v>
      </c>
      <c r="G258" s="178" t="s">
        <v>2313</v>
      </c>
      <c r="H258" s="178" t="s">
        <v>2314</v>
      </c>
      <c r="I258" s="178" t="s">
        <v>2315</v>
      </c>
      <c r="J258" s="178" t="s">
        <v>2316</v>
      </c>
      <c r="K258" s="300" t="s">
        <v>2317</v>
      </c>
      <c r="L258" s="331" t="s">
        <v>2318</v>
      </c>
      <c r="M258" s="178" t="s">
        <v>2913</v>
      </c>
    </row>
    <row r="259" spans="1:13" s="197" customFormat="1" ht="57">
      <c r="A259" s="178" t="s">
        <v>1748</v>
      </c>
      <c r="B259" s="178" t="s">
        <v>1381</v>
      </c>
      <c r="C259" s="178" t="s">
        <v>1693</v>
      </c>
      <c r="D259" s="178" t="s">
        <v>1666</v>
      </c>
      <c r="E259" s="315" t="s">
        <v>15217</v>
      </c>
      <c r="F259" s="178" t="s">
        <v>2319</v>
      </c>
      <c r="G259" s="178" t="s">
        <v>2320</v>
      </c>
      <c r="H259" s="178" t="s">
        <v>2321</v>
      </c>
      <c r="I259" s="178" t="s">
        <v>2322</v>
      </c>
      <c r="J259" s="178" t="s">
        <v>2323</v>
      </c>
      <c r="K259" s="300" t="s">
        <v>2324</v>
      </c>
      <c r="L259" s="331" t="s">
        <v>2325</v>
      </c>
      <c r="M259" s="178" t="s">
        <v>2914</v>
      </c>
    </row>
    <row r="260" spans="1:13" s="197" customFormat="1" ht="71.25">
      <c r="A260" s="178" t="s">
        <v>1749</v>
      </c>
      <c r="B260" s="178" t="s">
        <v>1381</v>
      </c>
      <c r="C260" s="178" t="s">
        <v>1699</v>
      </c>
      <c r="D260" s="178" t="s">
        <v>1667</v>
      </c>
      <c r="E260" s="315" t="s">
        <v>15218</v>
      </c>
      <c r="F260" s="178" t="s">
        <v>2326</v>
      </c>
      <c r="G260" s="178" t="s">
        <v>2327</v>
      </c>
      <c r="H260" s="178" t="s">
        <v>2328</v>
      </c>
      <c r="I260" s="178" t="s">
        <v>2329</v>
      </c>
      <c r="J260" s="178" t="s">
        <v>2330</v>
      </c>
      <c r="K260" s="300" t="s">
        <v>2331</v>
      </c>
      <c r="L260" s="331" t="s">
        <v>2332</v>
      </c>
      <c r="M260" s="178" t="s">
        <v>2915</v>
      </c>
    </row>
    <row r="261" spans="1:13" s="197" customFormat="1" ht="71.25">
      <c r="A261" s="178" t="s">
        <v>1750</v>
      </c>
      <c r="B261" s="178" t="s">
        <v>1381</v>
      </c>
      <c r="C261" s="178" t="s">
        <v>1700</v>
      </c>
      <c r="D261" s="178" t="s">
        <v>1668</v>
      </c>
      <c r="E261" s="315" t="s">
        <v>15219</v>
      </c>
      <c r="F261" s="178" t="s">
        <v>2333</v>
      </c>
      <c r="G261" s="178" t="s">
        <v>2334</v>
      </c>
      <c r="H261" s="178" t="s">
        <v>2335</v>
      </c>
      <c r="I261" s="178" t="s">
        <v>2336</v>
      </c>
      <c r="J261" s="178" t="s">
        <v>2337</v>
      </c>
      <c r="K261" s="300" t="s">
        <v>2338</v>
      </c>
      <c r="L261" s="331" t="s">
        <v>2339</v>
      </c>
      <c r="M261" s="178" t="s">
        <v>2916</v>
      </c>
    </row>
    <row r="262" spans="1:13" s="197" customFormat="1" ht="71.25">
      <c r="A262" s="178" t="s">
        <v>1751</v>
      </c>
      <c r="B262" s="178" t="s">
        <v>1381</v>
      </c>
      <c r="C262" s="178" t="s">
        <v>1701</v>
      </c>
      <c r="D262" s="178" t="s">
        <v>1669</v>
      </c>
      <c r="E262" s="315" t="s">
        <v>15220</v>
      </c>
      <c r="F262" s="178" t="s">
        <v>2340</v>
      </c>
      <c r="G262" s="178" t="s">
        <v>2341</v>
      </c>
      <c r="H262" s="178" t="s">
        <v>2342</v>
      </c>
      <c r="I262" s="178" t="s">
        <v>2343</v>
      </c>
      <c r="J262" s="178" t="s">
        <v>2344</v>
      </c>
      <c r="K262" s="300" t="s">
        <v>2345</v>
      </c>
      <c r="L262" s="331" t="s">
        <v>2346</v>
      </c>
      <c r="M262" s="178" t="s">
        <v>2917</v>
      </c>
    </row>
    <row r="263" spans="1:13" s="197" customFormat="1" ht="71.25">
      <c r="A263" s="178" t="s">
        <v>1752</v>
      </c>
      <c r="B263" s="178" t="s">
        <v>1381</v>
      </c>
      <c r="C263" s="178" t="s">
        <v>1702</v>
      </c>
      <c r="D263" s="178" t="s">
        <v>1670</v>
      </c>
      <c r="E263" s="315" t="s">
        <v>15221</v>
      </c>
      <c r="F263" s="178" t="s">
        <v>2347</v>
      </c>
      <c r="G263" s="178" t="s">
        <v>2348</v>
      </c>
      <c r="H263" s="178" t="s">
        <v>2349</v>
      </c>
      <c r="I263" s="178" t="s">
        <v>2350</v>
      </c>
      <c r="J263" s="178" t="s">
        <v>2351</v>
      </c>
      <c r="K263" s="300" t="s">
        <v>2352</v>
      </c>
      <c r="L263" s="331" t="s">
        <v>2353</v>
      </c>
      <c r="M263" s="178" t="s">
        <v>2918</v>
      </c>
    </row>
    <row r="264" spans="1:13" s="197" customFormat="1" ht="71.25">
      <c r="A264" s="178" t="s">
        <v>1753</v>
      </c>
      <c r="B264" s="178" t="s">
        <v>1381</v>
      </c>
      <c r="C264" s="178" t="s">
        <v>1703</v>
      </c>
      <c r="D264" s="178" t="s">
        <v>1671</v>
      </c>
      <c r="E264" s="315" t="s">
        <v>15222</v>
      </c>
      <c r="F264" s="178" t="s">
        <v>2354</v>
      </c>
      <c r="G264" s="178" t="s">
        <v>2355</v>
      </c>
      <c r="H264" s="178" t="s">
        <v>2356</v>
      </c>
      <c r="I264" s="178" t="s">
        <v>2357</v>
      </c>
      <c r="J264" s="178" t="s">
        <v>2358</v>
      </c>
      <c r="K264" s="300" t="s">
        <v>2359</v>
      </c>
      <c r="L264" s="331" t="s">
        <v>2360</v>
      </c>
      <c r="M264" s="178" t="s">
        <v>2919</v>
      </c>
    </row>
    <row r="265" spans="1:13" s="197" customFormat="1" ht="71.25">
      <c r="A265" s="178" t="s">
        <v>1754</v>
      </c>
      <c r="B265" s="178" t="s">
        <v>1381</v>
      </c>
      <c r="C265" s="198" t="s">
        <v>1704</v>
      </c>
      <c r="D265" s="198" t="s">
        <v>1672</v>
      </c>
      <c r="E265" s="315" t="s">
        <v>15223</v>
      </c>
      <c r="F265" s="198" t="s">
        <v>2361</v>
      </c>
      <c r="G265" s="198" t="s">
        <v>2362</v>
      </c>
      <c r="H265" s="198" t="s">
        <v>2363</v>
      </c>
      <c r="I265" s="198" t="s">
        <v>2364</v>
      </c>
      <c r="J265" s="198" t="s">
        <v>2365</v>
      </c>
      <c r="K265" s="300" t="s">
        <v>2366</v>
      </c>
      <c r="L265" s="340" t="s">
        <v>2367</v>
      </c>
      <c r="M265" s="198" t="s">
        <v>2920</v>
      </c>
    </row>
    <row r="266" spans="1:13" s="197" customFormat="1" ht="71.25">
      <c r="A266" s="178" t="s">
        <v>1755</v>
      </c>
      <c r="B266" s="178" t="s">
        <v>1381</v>
      </c>
      <c r="C266" s="198" t="s">
        <v>1705</v>
      </c>
      <c r="D266" s="178" t="s">
        <v>1673</v>
      </c>
      <c r="E266" s="315" t="s">
        <v>15224</v>
      </c>
      <c r="F266" s="178" t="s">
        <v>2368</v>
      </c>
      <c r="G266" s="178" t="s">
        <v>2369</v>
      </c>
      <c r="H266" s="178" t="s">
        <v>2370</v>
      </c>
      <c r="I266" s="178" t="s">
        <v>2371</v>
      </c>
      <c r="J266" s="178" t="s">
        <v>2372</v>
      </c>
      <c r="K266" s="300" t="s">
        <v>2373</v>
      </c>
      <c r="L266" s="331" t="s">
        <v>2374</v>
      </c>
      <c r="M266" s="178" t="s">
        <v>2921</v>
      </c>
    </row>
    <row r="267" spans="1:13" s="197" customFormat="1" ht="71.25">
      <c r="A267" s="178" t="s">
        <v>1756</v>
      </c>
      <c r="B267" s="178" t="s">
        <v>1381</v>
      </c>
      <c r="C267" s="178" t="s">
        <v>1706</v>
      </c>
      <c r="D267" s="178" t="s">
        <v>1674</v>
      </c>
      <c r="E267" s="315" t="s">
        <v>15225</v>
      </c>
      <c r="F267" s="178" t="s">
        <v>2375</v>
      </c>
      <c r="G267" s="178" t="s">
        <v>2376</v>
      </c>
      <c r="H267" s="178" t="s">
        <v>2377</v>
      </c>
      <c r="I267" s="178" t="s">
        <v>2378</v>
      </c>
      <c r="J267" s="178" t="s">
        <v>2379</v>
      </c>
      <c r="K267" s="300" t="s">
        <v>2380</v>
      </c>
      <c r="L267" s="331" t="s">
        <v>2381</v>
      </c>
      <c r="M267" s="178" t="s">
        <v>2922</v>
      </c>
    </row>
    <row r="268" spans="1:13" s="197" customFormat="1" ht="57">
      <c r="A268" s="178" t="s">
        <v>1757</v>
      </c>
      <c r="B268" s="178" t="s">
        <v>1381</v>
      </c>
      <c r="C268" s="178" t="s">
        <v>1707</v>
      </c>
      <c r="D268" s="178" t="s">
        <v>1393</v>
      </c>
      <c r="E268" s="315" t="s">
        <v>15226</v>
      </c>
      <c r="F268" s="178" t="s">
        <v>2382</v>
      </c>
      <c r="G268" s="178" t="s">
        <v>2383</v>
      </c>
      <c r="H268" s="178" t="s">
        <v>2384</v>
      </c>
      <c r="I268" s="178" t="s">
        <v>2385</v>
      </c>
      <c r="J268" s="178" t="s">
        <v>2386</v>
      </c>
      <c r="K268" s="300" t="s">
        <v>2387</v>
      </c>
      <c r="L268" s="331" t="s">
        <v>2388</v>
      </c>
      <c r="M268" s="178" t="s">
        <v>2923</v>
      </c>
    </row>
    <row r="269" spans="1:13" s="197" customFormat="1" ht="57">
      <c r="A269" s="178" t="s">
        <v>1758</v>
      </c>
      <c r="B269" s="178" t="s">
        <v>1381</v>
      </c>
      <c r="C269" s="178" t="s">
        <v>1708</v>
      </c>
      <c r="D269" s="178" t="s">
        <v>1394</v>
      </c>
      <c r="E269" s="315" t="s">
        <v>15227</v>
      </c>
      <c r="F269" s="178" t="s">
        <v>2389</v>
      </c>
      <c r="G269" s="178" t="s">
        <v>2390</v>
      </c>
      <c r="H269" s="178" t="s">
        <v>2391</v>
      </c>
      <c r="I269" s="178" t="s">
        <v>2392</v>
      </c>
      <c r="J269" s="178" t="s">
        <v>2393</v>
      </c>
      <c r="K269" s="300" t="s">
        <v>2394</v>
      </c>
      <c r="L269" s="331" t="s">
        <v>2395</v>
      </c>
      <c r="M269" s="178" t="s">
        <v>2924</v>
      </c>
    </row>
    <row r="270" spans="1:13" s="197" customFormat="1" ht="57">
      <c r="A270" s="178" t="s">
        <v>1759</v>
      </c>
      <c r="B270" s="178" t="s">
        <v>1381</v>
      </c>
      <c r="C270" s="178" t="s">
        <v>1709</v>
      </c>
      <c r="D270" s="178" t="s">
        <v>1395</v>
      </c>
      <c r="E270" s="315" t="s">
        <v>15228</v>
      </c>
      <c r="F270" s="178" t="s">
        <v>2396</v>
      </c>
      <c r="G270" s="178" t="s">
        <v>2397</v>
      </c>
      <c r="H270" s="178" t="s">
        <v>2398</v>
      </c>
      <c r="I270" s="178" t="s">
        <v>2399</v>
      </c>
      <c r="J270" s="178" t="s">
        <v>2400</v>
      </c>
      <c r="K270" s="300" t="s">
        <v>2401</v>
      </c>
      <c r="L270" s="331" t="s">
        <v>2402</v>
      </c>
      <c r="M270" s="178" t="s">
        <v>2925</v>
      </c>
    </row>
    <row r="271" spans="1:13" s="197" customFormat="1" ht="57">
      <c r="A271" s="178" t="s">
        <v>1760</v>
      </c>
      <c r="B271" s="178" t="s">
        <v>1381</v>
      </c>
      <c r="C271" s="178" t="s">
        <v>1710</v>
      </c>
      <c r="D271" s="178" t="s">
        <v>1396</v>
      </c>
      <c r="E271" s="315" t="s">
        <v>15229</v>
      </c>
      <c r="F271" s="178" t="s">
        <v>2403</v>
      </c>
      <c r="G271" s="178" t="s">
        <v>2404</v>
      </c>
      <c r="H271" s="178" t="s">
        <v>2405</v>
      </c>
      <c r="I271" s="178" t="s">
        <v>2406</v>
      </c>
      <c r="J271" s="178" t="s">
        <v>2407</v>
      </c>
      <c r="K271" s="300" t="s">
        <v>2408</v>
      </c>
      <c r="L271" s="331" t="s">
        <v>2409</v>
      </c>
      <c r="M271" s="178" t="s">
        <v>2926</v>
      </c>
    </row>
    <row r="272" spans="1:13" s="197" customFormat="1" ht="57">
      <c r="A272" s="178" t="s">
        <v>1761</v>
      </c>
      <c r="B272" s="178" t="s">
        <v>1381</v>
      </c>
      <c r="C272" s="178" t="s">
        <v>1711</v>
      </c>
      <c r="D272" s="178" t="s">
        <v>1675</v>
      </c>
      <c r="E272" s="315" t="s">
        <v>15230</v>
      </c>
      <c r="F272" s="178" t="s">
        <v>2410</v>
      </c>
      <c r="G272" s="178" t="s">
        <v>2411</v>
      </c>
      <c r="H272" s="178" t="s">
        <v>2412</v>
      </c>
      <c r="I272" s="178" t="s">
        <v>2413</v>
      </c>
      <c r="J272" s="178" t="s">
        <v>2414</v>
      </c>
      <c r="K272" s="300" t="s">
        <v>2415</v>
      </c>
      <c r="L272" s="331" t="s">
        <v>2416</v>
      </c>
      <c r="M272" s="178" t="s">
        <v>2927</v>
      </c>
    </row>
    <row r="273" spans="1:13" s="197" customFormat="1" ht="57">
      <c r="A273" s="178" t="s">
        <v>1762</v>
      </c>
      <c r="B273" s="178" t="s">
        <v>1381</v>
      </c>
      <c r="C273" s="178" t="s">
        <v>1712</v>
      </c>
      <c r="D273" s="178" t="s">
        <v>1676</v>
      </c>
      <c r="E273" s="315" t="s">
        <v>15231</v>
      </c>
      <c r="F273" s="178" t="s">
        <v>2417</v>
      </c>
      <c r="G273" s="178" t="s">
        <v>2418</v>
      </c>
      <c r="H273" s="178" t="s">
        <v>2419</v>
      </c>
      <c r="I273" s="178" t="s">
        <v>2420</v>
      </c>
      <c r="J273" s="178" t="s">
        <v>2421</v>
      </c>
      <c r="K273" s="300" t="s">
        <v>2422</v>
      </c>
      <c r="L273" s="331" t="s">
        <v>2423</v>
      </c>
      <c r="M273" s="178" t="s">
        <v>2928</v>
      </c>
    </row>
    <row r="274" spans="1:13" s="197" customFormat="1" ht="57">
      <c r="A274" s="178" t="s">
        <v>1763</v>
      </c>
      <c r="B274" s="178" t="s">
        <v>1381</v>
      </c>
      <c r="C274" s="178" t="s">
        <v>1713</v>
      </c>
      <c r="D274" s="178" t="s">
        <v>1677</v>
      </c>
      <c r="E274" s="315" t="s">
        <v>15232</v>
      </c>
      <c r="F274" s="178" t="s">
        <v>2424</v>
      </c>
      <c r="G274" s="178" t="s">
        <v>2425</v>
      </c>
      <c r="H274" s="178" t="s">
        <v>2426</v>
      </c>
      <c r="I274" s="178" t="s">
        <v>2427</v>
      </c>
      <c r="J274" s="178" t="s">
        <v>2428</v>
      </c>
      <c r="K274" s="300" t="s">
        <v>2429</v>
      </c>
      <c r="L274" s="331" t="s">
        <v>2430</v>
      </c>
      <c r="M274" s="178" t="s">
        <v>2929</v>
      </c>
    </row>
    <row r="275" spans="1:13" s="197" customFormat="1" ht="57">
      <c r="A275" s="178" t="s">
        <v>1764</v>
      </c>
      <c r="B275" s="178" t="s">
        <v>1381</v>
      </c>
      <c r="C275" s="178" t="s">
        <v>1714</v>
      </c>
      <c r="D275" s="178" t="s">
        <v>1678</v>
      </c>
      <c r="E275" s="315" t="s">
        <v>15233</v>
      </c>
      <c r="F275" s="178" t="s">
        <v>2431</v>
      </c>
      <c r="G275" s="178" t="s">
        <v>2432</v>
      </c>
      <c r="H275" s="178" t="s">
        <v>2433</v>
      </c>
      <c r="I275" s="178" t="s">
        <v>2434</v>
      </c>
      <c r="J275" s="178" t="s">
        <v>2435</v>
      </c>
      <c r="K275" s="300" t="s">
        <v>2436</v>
      </c>
      <c r="L275" s="331" t="s">
        <v>2437</v>
      </c>
      <c r="M275" s="178" t="s">
        <v>2930</v>
      </c>
    </row>
    <row r="276" spans="1:13" s="197" customFormat="1" ht="42.75">
      <c r="A276" s="178" t="s">
        <v>1765</v>
      </c>
      <c r="B276" s="178" t="s">
        <v>1381</v>
      </c>
      <c r="C276" s="178" t="s">
        <v>1715</v>
      </c>
      <c r="D276" s="178" t="s">
        <v>1679</v>
      </c>
      <c r="E276" s="315" t="s">
        <v>15234</v>
      </c>
      <c r="F276" s="178" t="s">
        <v>2438</v>
      </c>
      <c r="G276" s="178" t="s">
        <v>2439</v>
      </c>
      <c r="H276" s="178" t="s">
        <v>2440</v>
      </c>
      <c r="I276" s="178" t="s">
        <v>2441</v>
      </c>
      <c r="J276" s="178" t="s">
        <v>2442</v>
      </c>
      <c r="K276" s="300" t="s">
        <v>2443</v>
      </c>
      <c r="L276" s="331" t="s">
        <v>2444</v>
      </c>
      <c r="M276" s="178" t="s">
        <v>2931</v>
      </c>
    </row>
    <row r="277" spans="1:13" s="197" customFormat="1" ht="42.75">
      <c r="A277" s="178" t="s">
        <v>1766</v>
      </c>
      <c r="B277" s="178" t="s">
        <v>1381</v>
      </c>
      <c r="C277" s="178" t="s">
        <v>1716</v>
      </c>
      <c r="D277" s="178" t="s">
        <v>1680</v>
      </c>
      <c r="E277" s="315" t="s">
        <v>15235</v>
      </c>
      <c r="F277" s="178" t="s">
        <v>2445</v>
      </c>
      <c r="G277" s="178" t="s">
        <v>2446</v>
      </c>
      <c r="H277" s="178" t="s">
        <v>2447</v>
      </c>
      <c r="I277" s="178" t="s">
        <v>2448</v>
      </c>
      <c r="J277" s="178" t="s">
        <v>2449</v>
      </c>
      <c r="K277" s="300" t="s">
        <v>2450</v>
      </c>
      <c r="L277" s="331" t="s">
        <v>2451</v>
      </c>
      <c r="M277" s="178" t="s">
        <v>2932</v>
      </c>
    </row>
    <row r="278" spans="1:13" s="197" customFormat="1" ht="42.75">
      <c r="A278" s="178" t="s">
        <v>1767</v>
      </c>
      <c r="B278" s="178" t="s">
        <v>1381</v>
      </c>
      <c r="C278" s="178" t="s">
        <v>1717</v>
      </c>
      <c r="D278" s="178" t="s">
        <v>1681</v>
      </c>
      <c r="E278" s="315" t="s">
        <v>15236</v>
      </c>
      <c r="F278" s="178" t="s">
        <v>2452</v>
      </c>
      <c r="G278" s="178" t="s">
        <v>2453</v>
      </c>
      <c r="H278" s="178" t="s">
        <v>2454</v>
      </c>
      <c r="I278" s="178" t="s">
        <v>2455</v>
      </c>
      <c r="J278" s="178" t="s">
        <v>2456</v>
      </c>
      <c r="K278" s="300" t="s">
        <v>2457</v>
      </c>
      <c r="L278" s="331" t="s">
        <v>2458</v>
      </c>
      <c r="M278" s="178" t="s">
        <v>2933</v>
      </c>
    </row>
    <row r="279" spans="1:13" s="197" customFormat="1" ht="42.75">
      <c r="A279" s="178" t="s">
        <v>1768</v>
      </c>
      <c r="B279" s="178" t="s">
        <v>1381</v>
      </c>
      <c r="C279" s="178" t="s">
        <v>1718</v>
      </c>
      <c r="D279" s="178" t="s">
        <v>1682</v>
      </c>
      <c r="E279" s="315" t="s">
        <v>15237</v>
      </c>
      <c r="F279" s="178" t="s">
        <v>2459</v>
      </c>
      <c r="G279" s="178" t="s">
        <v>2460</v>
      </c>
      <c r="H279" s="178" t="s">
        <v>2461</v>
      </c>
      <c r="I279" s="178" t="s">
        <v>2462</v>
      </c>
      <c r="J279" s="178" t="s">
        <v>2463</v>
      </c>
      <c r="K279" s="300" t="s">
        <v>2464</v>
      </c>
      <c r="L279" s="331" t="s">
        <v>2465</v>
      </c>
      <c r="M279" s="178" t="s">
        <v>2934</v>
      </c>
    </row>
    <row r="280" spans="1:13" s="197" customFormat="1" ht="57">
      <c r="A280" s="178" t="s">
        <v>1769</v>
      </c>
      <c r="B280" s="178" t="s">
        <v>1381</v>
      </c>
      <c r="C280" s="178" t="s">
        <v>1722</v>
      </c>
      <c r="D280" s="178" t="s">
        <v>1721</v>
      </c>
      <c r="E280" s="315" t="s">
        <v>15238</v>
      </c>
      <c r="F280" s="178" t="s">
        <v>2466</v>
      </c>
      <c r="G280" s="178" t="s">
        <v>2467</v>
      </c>
      <c r="H280" s="178" t="s">
        <v>2468</v>
      </c>
      <c r="I280" s="178" t="s">
        <v>2469</v>
      </c>
      <c r="J280" s="178" t="s">
        <v>2470</v>
      </c>
      <c r="K280" s="300" t="s">
        <v>2471</v>
      </c>
      <c r="L280" s="331" t="s">
        <v>2472</v>
      </c>
      <c r="M280" s="178" t="s">
        <v>2935</v>
      </c>
    </row>
    <row r="281" spans="1:13" s="197" customFormat="1" ht="71.25">
      <c r="A281" s="178" t="s">
        <v>1770</v>
      </c>
      <c r="B281" s="178" t="s">
        <v>1381</v>
      </c>
      <c r="C281" s="178" t="s">
        <v>1723</v>
      </c>
      <c r="D281" s="178" t="s">
        <v>1684</v>
      </c>
      <c r="E281" s="315" t="s">
        <v>15239</v>
      </c>
      <c r="F281" s="178" t="s">
        <v>2473</v>
      </c>
      <c r="G281" s="178" t="s">
        <v>2474</v>
      </c>
      <c r="H281" s="178" t="s">
        <v>2475</v>
      </c>
      <c r="I281" s="178" t="s">
        <v>2476</v>
      </c>
      <c r="J281" s="178" t="s">
        <v>2477</v>
      </c>
      <c r="K281" s="300" t="s">
        <v>2478</v>
      </c>
      <c r="L281" s="331" t="s">
        <v>2479</v>
      </c>
      <c r="M281" s="178" t="s">
        <v>2936</v>
      </c>
    </row>
    <row r="282" spans="1:13" s="197" customFormat="1" ht="57">
      <c r="A282" s="178" t="s">
        <v>1771</v>
      </c>
      <c r="B282" s="178" t="s">
        <v>1381</v>
      </c>
      <c r="C282" s="178" t="s">
        <v>1724</v>
      </c>
      <c r="D282" s="178" t="s">
        <v>1791</v>
      </c>
      <c r="E282" s="315" t="s">
        <v>15240</v>
      </c>
      <c r="F282" s="178" t="s">
        <v>2480</v>
      </c>
      <c r="G282" s="178" t="s">
        <v>2481</v>
      </c>
      <c r="H282" s="178" t="s">
        <v>2482</v>
      </c>
      <c r="I282" s="178" t="s">
        <v>2483</v>
      </c>
      <c r="J282" s="178" t="s">
        <v>2484</v>
      </c>
      <c r="K282" s="300" t="s">
        <v>2485</v>
      </c>
      <c r="L282" s="331" t="s">
        <v>2486</v>
      </c>
      <c r="M282" s="178" t="s">
        <v>2937</v>
      </c>
    </row>
    <row r="283" spans="1:13" s="197" customFormat="1" ht="57">
      <c r="A283" s="178" t="s">
        <v>1772</v>
      </c>
      <c r="B283" s="178" t="s">
        <v>1381</v>
      </c>
      <c r="C283" s="178" t="s">
        <v>1725</v>
      </c>
      <c r="D283" s="178" t="s">
        <v>1685</v>
      </c>
      <c r="E283" s="315" t="s">
        <v>15241</v>
      </c>
      <c r="F283" s="178" t="s">
        <v>2487</v>
      </c>
      <c r="G283" s="178" t="s">
        <v>2488</v>
      </c>
      <c r="H283" s="178" t="s">
        <v>2489</v>
      </c>
      <c r="I283" s="178" t="s">
        <v>2490</v>
      </c>
      <c r="J283" s="178" t="s">
        <v>2491</v>
      </c>
      <c r="K283" s="300" t="s">
        <v>2492</v>
      </c>
      <c r="L283" s="331" t="s">
        <v>2493</v>
      </c>
      <c r="M283" s="178" t="s">
        <v>2938</v>
      </c>
    </row>
    <row r="284" spans="1:13" s="197" customFormat="1" ht="85.5">
      <c r="A284" s="178" t="s">
        <v>1773</v>
      </c>
      <c r="B284" s="178" t="s">
        <v>1381</v>
      </c>
      <c r="C284" s="178" t="s">
        <v>1726</v>
      </c>
      <c r="D284" s="178" t="s">
        <v>14602</v>
      </c>
      <c r="E284" s="315" t="s">
        <v>15242</v>
      </c>
      <c r="F284" s="178" t="s">
        <v>15012</v>
      </c>
      <c r="G284" s="178" t="s">
        <v>14798</v>
      </c>
      <c r="H284" s="178" t="s">
        <v>2494</v>
      </c>
      <c r="I284" s="178" t="s">
        <v>15412</v>
      </c>
      <c r="J284" s="178" t="s">
        <v>15398</v>
      </c>
      <c r="K284" s="300" t="s">
        <v>14777</v>
      </c>
      <c r="L284" s="331" t="s">
        <v>15373</v>
      </c>
      <c r="M284" s="213" t="s">
        <v>15287</v>
      </c>
    </row>
    <row r="285" spans="1:13" s="197" customFormat="1" ht="57">
      <c r="A285" s="178" t="s">
        <v>1774</v>
      </c>
      <c r="B285" s="178" t="s">
        <v>1381</v>
      </c>
      <c r="C285" s="178" t="s">
        <v>1727</v>
      </c>
      <c r="D285" s="178" t="s">
        <v>1683</v>
      </c>
      <c r="E285" s="315" t="s">
        <v>15243</v>
      </c>
      <c r="F285" s="178" t="s">
        <v>2495</v>
      </c>
      <c r="G285" s="178" t="s">
        <v>2496</v>
      </c>
      <c r="H285" s="178" t="s">
        <v>2497</v>
      </c>
      <c r="I285" s="178" t="s">
        <v>2498</v>
      </c>
      <c r="J285" s="178" t="s">
        <v>2499</v>
      </c>
      <c r="K285" s="300" t="s">
        <v>2500</v>
      </c>
      <c r="L285" s="331" t="s">
        <v>2501</v>
      </c>
      <c r="M285" s="178" t="s">
        <v>2939</v>
      </c>
    </row>
    <row r="286" spans="1:13" s="197" customFormat="1" ht="57">
      <c r="A286" s="178" t="s">
        <v>1775</v>
      </c>
      <c r="B286" s="178" t="s">
        <v>1381</v>
      </c>
      <c r="C286" s="178" t="s">
        <v>1728</v>
      </c>
      <c r="D286" s="178" t="s">
        <v>1686</v>
      </c>
      <c r="E286" s="315" t="s">
        <v>15244</v>
      </c>
      <c r="F286" s="178" t="s">
        <v>2502</v>
      </c>
      <c r="G286" s="178" t="s">
        <v>2503</v>
      </c>
      <c r="H286" s="178" t="s">
        <v>2504</v>
      </c>
      <c r="I286" s="178" t="s">
        <v>2505</v>
      </c>
      <c r="J286" s="178" t="s">
        <v>2506</v>
      </c>
      <c r="K286" s="300" t="s">
        <v>2507</v>
      </c>
      <c r="L286" s="331" t="s">
        <v>2508</v>
      </c>
      <c r="M286" s="178" t="s">
        <v>2940</v>
      </c>
    </row>
    <row r="287" spans="1:13" s="197" customFormat="1" ht="42.75">
      <c r="A287" s="178" t="s">
        <v>1776</v>
      </c>
      <c r="B287" s="178" t="s">
        <v>1381</v>
      </c>
      <c r="C287" s="178" t="s">
        <v>1729</v>
      </c>
      <c r="D287" s="178" t="s">
        <v>1687</v>
      </c>
      <c r="E287" s="315" t="s">
        <v>15245</v>
      </c>
      <c r="F287" s="178" t="s">
        <v>2509</v>
      </c>
      <c r="G287" s="178" t="s">
        <v>2510</v>
      </c>
      <c r="H287" s="178" t="s">
        <v>2511</v>
      </c>
      <c r="I287" s="178" t="s">
        <v>2512</v>
      </c>
      <c r="J287" s="178" t="s">
        <v>2513</v>
      </c>
      <c r="K287" s="300" t="s">
        <v>2514</v>
      </c>
      <c r="L287" s="331" t="s">
        <v>2515</v>
      </c>
      <c r="M287" s="178" t="s">
        <v>2941</v>
      </c>
    </row>
    <row r="288" spans="1:13" s="197" customFormat="1" ht="57">
      <c r="A288" s="178" t="s">
        <v>1777</v>
      </c>
      <c r="B288" s="178" t="s">
        <v>1381</v>
      </c>
      <c r="C288" s="178" t="s">
        <v>1730</v>
      </c>
      <c r="D288" s="178" t="s">
        <v>1688</v>
      </c>
      <c r="E288" s="315" t="s">
        <v>15246</v>
      </c>
      <c r="F288" s="178" t="s">
        <v>2516</v>
      </c>
      <c r="G288" s="178" t="s">
        <v>2517</v>
      </c>
      <c r="H288" s="178" t="s">
        <v>2518</v>
      </c>
      <c r="I288" s="178" t="s">
        <v>2519</v>
      </c>
      <c r="J288" s="178" t="s">
        <v>2520</v>
      </c>
      <c r="K288" s="300" t="s">
        <v>2521</v>
      </c>
      <c r="L288" s="331" t="s">
        <v>2522</v>
      </c>
      <c r="M288" s="178" t="s">
        <v>2942</v>
      </c>
    </row>
    <row r="289" spans="1:13" s="197" customFormat="1" ht="57">
      <c r="A289" s="178" t="s">
        <v>1778</v>
      </c>
      <c r="B289" s="178" t="s">
        <v>1381</v>
      </c>
      <c r="C289" s="178" t="s">
        <v>1731</v>
      </c>
      <c r="D289" s="178" t="s">
        <v>1689</v>
      </c>
      <c r="E289" s="315" t="s">
        <v>15247</v>
      </c>
      <c r="F289" s="178" t="s">
        <v>2523</v>
      </c>
      <c r="G289" s="178" t="s">
        <v>2524</v>
      </c>
      <c r="H289" s="178" t="s">
        <v>2525</v>
      </c>
      <c r="I289" s="178" t="s">
        <v>2526</v>
      </c>
      <c r="J289" s="178" t="s">
        <v>2527</v>
      </c>
      <c r="K289" s="300" t="s">
        <v>2528</v>
      </c>
      <c r="L289" s="331" t="s">
        <v>2529</v>
      </c>
      <c r="M289" s="178" t="s">
        <v>2943</v>
      </c>
    </row>
    <row r="290" spans="1:13" s="197" customFormat="1" ht="42.75">
      <c r="A290" s="178" t="s">
        <v>1779</v>
      </c>
      <c r="B290" s="178" t="s">
        <v>1381</v>
      </c>
      <c r="C290" s="178" t="s">
        <v>1732</v>
      </c>
      <c r="D290" s="178" t="s">
        <v>1690</v>
      </c>
      <c r="E290" s="315" t="s">
        <v>15248</v>
      </c>
      <c r="F290" s="178" t="s">
        <v>2530</v>
      </c>
      <c r="G290" s="178" t="s">
        <v>2531</v>
      </c>
      <c r="H290" s="178" t="s">
        <v>2532</v>
      </c>
      <c r="I290" s="178" t="s">
        <v>2533</v>
      </c>
      <c r="J290" s="178" t="s">
        <v>2534</v>
      </c>
      <c r="K290" s="300" t="s">
        <v>2535</v>
      </c>
      <c r="L290" s="331" t="s">
        <v>2536</v>
      </c>
      <c r="M290" s="178" t="s">
        <v>2944</v>
      </c>
    </row>
    <row r="291" spans="1:13" s="197" customFormat="1" ht="60" customHeight="1">
      <c r="A291" s="178" t="s">
        <v>1780</v>
      </c>
      <c r="B291" s="178" t="s">
        <v>1381</v>
      </c>
      <c r="C291" s="178" t="s">
        <v>1733</v>
      </c>
      <c r="D291" s="178" t="s">
        <v>1692</v>
      </c>
      <c r="E291" s="315" t="s">
        <v>15249</v>
      </c>
      <c r="F291" s="178" t="s">
        <v>2537</v>
      </c>
      <c r="G291" s="178" t="s">
        <v>2538</v>
      </c>
      <c r="H291" s="178" t="s">
        <v>2539</v>
      </c>
      <c r="I291" s="178" t="s">
        <v>2540</v>
      </c>
      <c r="J291" s="178" t="s">
        <v>2541</v>
      </c>
      <c r="K291" s="300" t="s">
        <v>2542</v>
      </c>
      <c r="L291" s="331" t="s">
        <v>2543</v>
      </c>
      <c r="M291" s="178" t="s">
        <v>2945</v>
      </c>
    </row>
    <row r="292" spans="1:13" s="197" customFormat="1" ht="60" customHeight="1">
      <c r="A292" s="178"/>
      <c r="B292" s="178"/>
      <c r="C292" s="178"/>
      <c r="D292" s="178" t="s">
        <v>1691</v>
      </c>
      <c r="E292" s="315" t="s">
        <v>15250</v>
      </c>
      <c r="F292" s="178" t="s">
        <v>2544</v>
      </c>
      <c r="G292" s="178" t="s">
        <v>2545</v>
      </c>
      <c r="H292" s="178" t="s">
        <v>2546</v>
      </c>
      <c r="I292" s="178" t="s">
        <v>2547</v>
      </c>
      <c r="J292" s="178" t="s">
        <v>2548</v>
      </c>
      <c r="K292" s="300" t="s">
        <v>2549</v>
      </c>
      <c r="L292" s="331" t="s">
        <v>2550</v>
      </c>
      <c r="M292" s="178" t="s">
        <v>2946</v>
      </c>
    </row>
    <row r="293" spans="1:13" s="197" customFormat="1" ht="57">
      <c r="A293" s="178" t="s">
        <v>1781</v>
      </c>
      <c r="B293" s="178" t="s">
        <v>1381</v>
      </c>
      <c r="C293" s="178" t="s">
        <v>1734</v>
      </c>
      <c r="D293" s="298" t="s">
        <v>14338</v>
      </c>
      <c r="E293" s="315" t="s">
        <v>15251</v>
      </c>
      <c r="F293" s="178" t="s">
        <v>2551</v>
      </c>
      <c r="G293" s="211" t="s">
        <v>2657</v>
      </c>
      <c r="H293" s="178" t="s">
        <v>2552</v>
      </c>
      <c r="I293" s="178" t="s">
        <v>2553</v>
      </c>
      <c r="J293" s="178" t="s">
        <v>2554</v>
      </c>
      <c r="K293" s="300" t="s">
        <v>2555</v>
      </c>
      <c r="L293" s="331" t="s">
        <v>2556</v>
      </c>
      <c r="M293" s="178" t="s">
        <v>2947</v>
      </c>
    </row>
    <row r="294" spans="1:13" s="197" customFormat="1" ht="57">
      <c r="A294" s="178" t="s">
        <v>2173</v>
      </c>
      <c r="B294" s="178" t="s">
        <v>1381</v>
      </c>
      <c r="C294" s="178" t="s">
        <v>1797</v>
      </c>
      <c r="D294" s="298" t="s">
        <v>14341</v>
      </c>
      <c r="E294" s="315" t="s">
        <v>15252</v>
      </c>
      <c r="F294" s="178" t="s">
        <v>2557</v>
      </c>
      <c r="G294" s="211" t="s">
        <v>2658</v>
      </c>
      <c r="H294" s="178" t="s">
        <v>2558</v>
      </c>
      <c r="I294" s="178" t="s">
        <v>2559</v>
      </c>
      <c r="J294" s="178" t="s">
        <v>2560</v>
      </c>
      <c r="K294" s="300" t="s">
        <v>2561</v>
      </c>
      <c r="L294" s="331" t="s">
        <v>2562</v>
      </c>
      <c r="M294" s="178" t="s">
        <v>2948</v>
      </c>
    </row>
    <row r="295" spans="1:13" s="197" customFormat="1" ht="57">
      <c r="A295" s="178" t="s">
        <v>2174</v>
      </c>
      <c r="B295" s="178" t="s">
        <v>1381</v>
      </c>
      <c r="C295" s="178" t="s">
        <v>1798</v>
      </c>
      <c r="D295" s="298" t="s">
        <v>14340</v>
      </c>
      <c r="E295" s="315" t="s">
        <v>15253</v>
      </c>
      <c r="F295" s="178" t="s">
        <v>2563</v>
      </c>
      <c r="G295" s="211" t="s">
        <v>2660</v>
      </c>
      <c r="H295" s="178" t="s">
        <v>2564</v>
      </c>
      <c r="I295" s="178" t="s">
        <v>2565</v>
      </c>
      <c r="J295" s="178" t="s">
        <v>2566</v>
      </c>
      <c r="K295" s="300" t="s">
        <v>2567</v>
      </c>
      <c r="L295" s="331" t="s">
        <v>2568</v>
      </c>
      <c r="M295" s="178" t="s">
        <v>2949</v>
      </c>
    </row>
    <row r="296" spans="1:13" s="197" customFormat="1" ht="57">
      <c r="A296" s="178" t="s">
        <v>2175</v>
      </c>
      <c r="B296" s="178" t="s">
        <v>1381</v>
      </c>
      <c r="C296" s="178" t="s">
        <v>1799</v>
      </c>
      <c r="D296" s="298" t="s">
        <v>14339</v>
      </c>
      <c r="E296" s="315" t="s">
        <v>15254</v>
      </c>
      <c r="F296" s="178" t="s">
        <v>2569</v>
      </c>
      <c r="G296" s="211" t="s">
        <v>2659</v>
      </c>
      <c r="H296" s="178" t="s">
        <v>2570</v>
      </c>
      <c r="I296" s="178" t="s">
        <v>2571</v>
      </c>
      <c r="J296" s="178" t="s">
        <v>2572</v>
      </c>
      <c r="K296" s="300" t="s">
        <v>2573</v>
      </c>
      <c r="L296" s="331" t="s">
        <v>2574</v>
      </c>
      <c r="M296" s="178" t="s">
        <v>2950</v>
      </c>
    </row>
    <row r="297" spans="1:13" s="197" customFormat="1" ht="28.5">
      <c r="A297" s="178" t="str">
        <f t="shared" ref="A297:A305" si="4">B297&amp;C297</f>
        <v>CheckerL62</v>
      </c>
      <c r="B297" s="178" t="s">
        <v>1381</v>
      </c>
      <c r="C297" s="178" t="s">
        <v>2583</v>
      </c>
      <c r="D297" s="178" t="s">
        <v>13726</v>
      </c>
      <c r="E297" s="317" t="s">
        <v>15255</v>
      </c>
      <c r="F297" s="197" t="s">
        <v>15013</v>
      </c>
      <c r="G297" s="211" t="s">
        <v>2656</v>
      </c>
      <c r="H297" s="178" t="s">
        <v>2587</v>
      </c>
      <c r="I297" s="178" t="s">
        <v>2588</v>
      </c>
      <c r="J297" s="178" t="s">
        <v>2589</v>
      </c>
      <c r="K297" s="302" t="s">
        <v>2590</v>
      </c>
      <c r="L297" s="327" t="s">
        <v>2591</v>
      </c>
      <c r="M297" s="178" t="s">
        <v>2951</v>
      </c>
    </row>
    <row r="298" spans="1:13" s="197" customFormat="1" ht="28.5">
      <c r="A298" s="178" t="str">
        <f t="shared" si="4"/>
        <v>CheckerL63</v>
      </c>
      <c r="B298" s="178" t="s">
        <v>1381</v>
      </c>
      <c r="C298" s="178" t="s">
        <v>2584</v>
      </c>
      <c r="D298" s="178" t="s">
        <v>13726</v>
      </c>
      <c r="E298" s="317" t="s">
        <v>15255</v>
      </c>
      <c r="F298" s="197" t="s">
        <v>15013</v>
      </c>
      <c r="G298" s="211" t="s">
        <v>2656</v>
      </c>
      <c r="H298" s="178" t="s">
        <v>2587</v>
      </c>
      <c r="I298" s="178" t="s">
        <v>2588</v>
      </c>
      <c r="J298" s="178" t="s">
        <v>2589</v>
      </c>
      <c r="K298" s="302" t="s">
        <v>2590</v>
      </c>
      <c r="L298" s="327" t="s">
        <v>2591</v>
      </c>
      <c r="M298" s="178" t="s">
        <v>2951</v>
      </c>
    </row>
    <row r="299" spans="1:13" ht="28.5">
      <c r="A299" s="178" t="str">
        <f t="shared" si="4"/>
        <v>CheckerL64</v>
      </c>
      <c r="B299" s="178" t="s">
        <v>1381</v>
      </c>
      <c r="C299" s="178" t="s">
        <v>2585</v>
      </c>
      <c r="D299" s="178" t="s">
        <v>13726</v>
      </c>
      <c r="E299" s="317" t="s">
        <v>15255</v>
      </c>
      <c r="F299" s="197" t="s">
        <v>15013</v>
      </c>
      <c r="G299" s="211" t="s">
        <v>2656</v>
      </c>
      <c r="H299" s="178" t="s">
        <v>2587</v>
      </c>
      <c r="I299" s="178" t="s">
        <v>2588</v>
      </c>
      <c r="J299" s="178" t="s">
        <v>2589</v>
      </c>
      <c r="K299" s="302" t="s">
        <v>2590</v>
      </c>
      <c r="L299" s="327" t="s">
        <v>2591</v>
      </c>
      <c r="M299" s="178" t="s">
        <v>2951</v>
      </c>
    </row>
    <row r="300" spans="1:13" ht="28.5">
      <c r="A300" s="178" t="str">
        <f t="shared" si="4"/>
        <v>CheckerL65</v>
      </c>
      <c r="B300" s="178" t="s">
        <v>1381</v>
      </c>
      <c r="C300" s="178" t="s">
        <v>2586</v>
      </c>
      <c r="D300" s="178" t="s">
        <v>13726</v>
      </c>
      <c r="E300" s="317" t="s">
        <v>15255</v>
      </c>
      <c r="F300" s="197" t="s">
        <v>15013</v>
      </c>
      <c r="G300" s="211" t="s">
        <v>2656</v>
      </c>
      <c r="H300" s="178" t="s">
        <v>2587</v>
      </c>
      <c r="I300" s="178" t="s">
        <v>2588</v>
      </c>
      <c r="J300" s="178" t="s">
        <v>2589</v>
      </c>
      <c r="K300" s="302" t="s">
        <v>2590</v>
      </c>
      <c r="L300" s="327" t="s">
        <v>2591</v>
      </c>
      <c r="M300" s="178" t="s">
        <v>2951</v>
      </c>
    </row>
    <row r="301" spans="1:13" ht="42.75">
      <c r="A301" s="178" t="str">
        <f t="shared" si="4"/>
        <v>Product ListA1</v>
      </c>
      <c r="B301" s="178" t="s">
        <v>1445</v>
      </c>
      <c r="C301" s="178" t="s">
        <v>728</v>
      </c>
      <c r="D301" s="295" t="s">
        <v>746</v>
      </c>
      <c r="E301" s="315" t="s">
        <v>15256</v>
      </c>
      <c r="F301" s="178" t="s">
        <v>14941</v>
      </c>
      <c r="G301" s="178" t="s">
        <v>652</v>
      </c>
      <c r="H301" s="178" t="s">
        <v>457</v>
      </c>
      <c r="I301" s="178" t="s">
        <v>288</v>
      </c>
      <c r="J301" s="296" t="s">
        <v>1504</v>
      </c>
      <c r="K301" s="301" t="s">
        <v>132</v>
      </c>
      <c r="L301" s="326" t="s">
        <v>82</v>
      </c>
      <c r="M301" s="295" t="s">
        <v>2952</v>
      </c>
    </row>
    <row r="302" spans="1:13">
      <c r="A302" s="178" t="str">
        <f t="shared" si="4"/>
        <v>Product ListB5</v>
      </c>
      <c r="B302" s="178" t="s">
        <v>1445</v>
      </c>
      <c r="C302" s="178" t="s">
        <v>1079</v>
      </c>
      <c r="D302" s="295" t="s">
        <v>579</v>
      </c>
      <c r="E302" s="315" t="s">
        <v>15257</v>
      </c>
      <c r="F302" s="178" t="s">
        <v>14942</v>
      </c>
      <c r="G302" s="178" t="s">
        <v>653</v>
      </c>
      <c r="H302" s="178" t="s">
        <v>458</v>
      </c>
      <c r="I302" s="178" t="s">
        <v>289</v>
      </c>
      <c r="J302" s="295" t="s">
        <v>1296</v>
      </c>
      <c r="K302" s="301" t="s">
        <v>133</v>
      </c>
      <c r="L302" s="341" t="s">
        <v>83</v>
      </c>
      <c r="M302" s="295" t="s">
        <v>2953</v>
      </c>
    </row>
    <row r="303" spans="1:13" ht="28.5">
      <c r="A303" s="178" t="str">
        <f t="shared" si="4"/>
        <v>Product ListC5</v>
      </c>
      <c r="B303" s="178" t="s">
        <v>1445</v>
      </c>
      <c r="C303" s="178" t="s">
        <v>1100</v>
      </c>
      <c r="D303" s="295" t="s">
        <v>580</v>
      </c>
      <c r="E303" s="315" t="s">
        <v>15258</v>
      </c>
      <c r="F303" s="178" t="s">
        <v>14943</v>
      </c>
      <c r="G303" s="178" t="s">
        <v>654</v>
      </c>
      <c r="H303" s="178" t="s">
        <v>459</v>
      </c>
      <c r="I303" s="178" t="s">
        <v>290</v>
      </c>
      <c r="J303" s="295" t="s">
        <v>1067</v>
      </c>
      <c r="K303" s="301" t="s">
        <v>134</v>
      </c>
      <c r="L303" s="341" t="s">
        <v>84</v>
      </c>
      <c r="M303" s="295" t="s">
        <v>2954</v>
      </c>
    </row>
    <row r="304" spans="1:13" ht="28.5">
      <c r="A304" s="178" t="str">
        <f t="shared" si="4"/>
        <v>Product ListD5</v>
      </c>
      <c r="B304" s="178" t="s">
        <v>1445</v>
      </c>
      <c r="C304" s="178" t="s">
        <v>1446</v>
      </c>
      <c r="D304" s="295" t="s">
        <v>960</v>
      </c>
      <c r="F304" s="178" t="s">
        <v>14909</v>
      </c>
      <c r="G304" s="178" t="s">
        <v>1051</v>
      </c>
      <c r="H304" s="178" t="s">
        <v>1052</v>
      </c>
      <c r="I304" s="178" t="s">
        <v>1053</v>
      </c>
      <c r="J304" s="295" t="s">
        <v>1156</v>
      </c>
      <c r="K304" s="301" t="s">
        <v>1054</v>
      </c>
      <c r="L304" s="341" t="s">
        <v>524</v>
      </c>
      <c r="M304" s="295" t="s">
        <v>2866</v>
      </c>
    </row>
    <row r="305" spans="1:13" ht="28.5">
      <c r="A305" s="178" t="str">
        <f t="shared" si="4"/>
        <v>GeneralCpy</v>
      </c>
      <c r="B305" s="178" t="s">
        <v>561</v>
      </c>
      <c r="C305" s="178" t="s">
        <v>562</v>
      </c>
      <c r="D305" s="178" t="s">
        <v>14572</v>
      </c>
      <c r="E305" s="315" t="s">
        <v>15259</v>
      </c>
      <c r="F305" s="178" t="s">
        <v>14572</v>
      </c>
      <c r="G305" s="178" t="s">
        <v>14572</v>
      </c>
      <c r="H305" s="178" t="s">
        <v>14572</v>
      </c>
      <c r="I305" s="178" t="s">
        <v>14572</v>
      </c>
      <c r="J305" s="178" t="s">
        <v>14572</v>
      </c>
      <c r="K305" s="300" t="s">
        <v>14572</v>
      </c>
      <c r="L305" s="331" t="s">
        <v>14572</v>
      </c>
      <c r="M305" s="178" t="s">
        <v>14573</v>
      </c>
    </row>
    <row r="306" spans="1:13">
      <c r="A306" s="178" t="s">
        <v>1642</v>
      </c>
      <c r="B306" s="178" t="s">
        <v>561</v>
      </c>
      <c r="K306" s="300"/>
      <c r="L306" s="326"/>
      <c r="M306" s="178"/>
    </row>
    <row r="307" spans="1:13">
      <c r="K307" s="300"/>
      <c r="L307" s="326"/>
      <c r="M307" s="178"/>
    </row>
    <row r="308" spans="1:13" ht="85.5">
      <c r="A308" s="178" t="s">
        <v>960</v>
      </c>
      <c r="D308" s="178" t="s">
        <v>3186</v>
      </c>
      <c r="E308" s="315" t="s">
        <v>15260</v>
      </c>
      <c r="F308" s="178" t="s">
        <v>3187</v>
      </c>
      <c r="G308" s="178" t="s">
        <v>3193</v>
      </c>
      <c r="H308" s="178" t="s">
        <v>3194</v>
      </c>
      <c r="I308" s="178" t="s">
        <v>3201</v>
      </c>
      <c r="J308" s="178" t="s">
        <v>3202</v>
      </c>
      <c r="K308" s="300" t="s">
        <v>3209</v>
      </c>
      <c r="L308" s="326" t="s">
        <v>3210</v>
      </c>
      <c r="M308" s="178" t="s">
        <v>3217</v>
      </c>
    </row>
    <row r="309" spans="1:13" ht="28.5">
      <c r="A309" s="178" t="s">
        <v>960</v>
      </c>
      <c r="D309" s="178" t="s">
        <v>350</v>
      </c>
      <c r="E309" s="315" t="s">
        <v>15261</v>
      </c>
      <c r="F309" s="178" t="s">
        <v>359</v>
      </c>
      <c r="G309" s="181" t="s">
        <v>355</v>
      </c>
      <c r="H309" s="178" t="s">
        <v>146</v>
      </c>
      <c r="I309" s="178" t="s">
        <v>291</v>
      </c>
      <c r="J309" s="178" t="s">
        <v>1505</v>
      </c>
      <c r="K309" s="300" t="s">
        <v>139</v>
      </c>
      <c r="L309" s="342" t="s">
        <v>353</v>
      </c>
      <c r="M309" s="178" t="s">
        <v>2955</v>
      </c>
    </row>
    <row r="310" spans="1:13" ht="28.5">
      <c r="A310" s="178" t="s">
        <v>960</v>
      </c>
      <c r="D310" s="178" t="s">
        <v>351</v>
      </c>
      <c r="E310" s="315" t="s">
        <v>15262</v>
      </c>
      <c r="F310" s="178" t="s">
        <v>360</v>
      </c>
      <c r="G310" s="181" t="s">
        <v>356</v>
      </c>
      <c r="H310" s="178" t="s">
        <v>147</v>
      </c>
      <c r="I310" s="178" t="s">
        <v>292</v>
      </c>
      <c r="J310" s="178" t="s">
        <v>1521</v>
      </c>
      <c r="K310" s="300" t="s">
        <v>140</v>
      </c>
      <c r="L310" s="342" t="s">
        <v>352</v>
      </c>
      <c r="M310" s="178" t="s">
        <v>2956</v>
      </c>
    </row>
    <row r="311" spans="1:13" ht="71.25">
      <c r="A311" s="178" t="s">
        <v>960</v>
      </c>
      <c r="D311" s="178" t="s">
        <v>345</v>
      </c>
      <c r="E311" s="315" t="s">
        <v>15263</v>
      </c>
      <c r="F311" s="178" t="s">
        <v>346</v>
      </c>
      <c r="G311" s="181" t="s">
        <v>357</v>
      </c>
      <c r="H311" s="178" t="s">
        <v>148</v>
      </c>
      <c r="I311" s="178" t="s">
        <v>293</v>
      </c>
      <c r="J311" s="178" t="s">
        <v>347</v>
      </c>
      <c r="K311" s="300" t="s">
        <v>348</v>
      </c>
      <c r="L311" s="342" t="s">
        <v>349</v>
      </c>
      <c r="M311" s="178" t="s">
        <v>2957</v>
      </c>
    </row>
    <row r="312" spans="1:13" ht="28.5">
      <c r="A312" s="178" t="s">
        <v>960</v>
      </c>
      <c r="D312" s="178" t="s">
        <v>337</v>
      </c>
      <c r="E312" s="315" t="s">
        <v>15264</v>
      </c>
      <c r="F312" s="178" t="s">
        <v>361</v>
      </c>
      <c r="G312" s="181" t="s">
        <v>338</v>
      </c>
      <c r="H312" s="178" t="s">
        <v>149</v>
      </c>
      <c r="I312" s="178" t="s">
        <v>294</v>
      </c>
      <c r="J312" s="178" t="s">
        <v>1506</v>
      </c>
      <c r="K312" s="300" t="s">
        <v>143</v>
      </c>
      <c r="L312" s="342" t="s">
        <v>354</v>
      </c>
      <c r="M312" s="178" t="s">
        <v>2958</v>
      </c>
    </row>
    <row r="313" spans="1:13" ht="42.75">
      <c r="A313" s="178" t="s">
        <v>960</v>
      </c>
      <c r="D313" s="178" t="s">
        <v>339</v>
      </c>
      <c r="E313" s="315" t="s">
        <v>15265</v>
      </c>
      <c r="F313" s="178" t="s">
        <v>362</v>
      </c>
      <c r="G313" s="181" t="s">
        <v>340</v>
      </c>
      <c r="H313" s="178" t="s">
        <v>150</v>
      </c>
      <c r="I313" s="178" t="s">
        <v>295</v>
      </c>
      <c r="J313" s="178" t="s">
        <v>1507</v>
      </c>
      <c r="K313" s="300" t="s">
        <v>141</v>
      </c>
      <c r="L313" s="342" t="s">
        <v>341</v>
      </c>
      <c r="M313" s="178" t="s">
        <v>2959</v>
      </c>
    </row>
    <row r="314" spans="1:13" ht="99.75">
      <c r="A314" s="178" t="s">
        <v>960</v>
      </c>
      <c r="D314" s="178" t="s">
        <v>344</v>
      </c>
      <c r="E314" s="315" t="s">
        <v>15266</v>
      </c>
      <c r="F314" s="178" t="s">
        <v>363</v>
      </c>
      <c r="G314" s="181" t="s">
        <v>358</v>
      </c>
      <c r="H314" s="178" t="s">
        <v>342</v>
      </c>
      <c r="I314" s="178" t="s">
        <v>296</v>
      </c>
      <c r="J314" s="178" t="s">
        <v>1508</v>
      </c>
      <c r="K314" s="300" t="s">
        <v>142</v>
      </c>
      <c r="L314" s="342" t="s">
        <v>343</v>
      </c>
      <c r="M314" s="178" t="s">
        <v>2960</v>
      </c>
    </row>
    <row r="315" spans="1:13">
      <c r="K315" s="300"/>
    </row>
    <row r="316" spans="1:13">
      <c r="K316" s="300"/>
    </row>
    <row r="317" spans="1:13">
      <c r="K317" s="300"/>
    </row>
    <row r="318" spans="1:13">
      <c r="K318" s="300"/>
    </row>
    <row r="319" spans="1:13">
      <c r="K319" s="300"/>
    </row>
    <row r="320" spans="1:13">
      <c r="K320" s="300"/>
    </row>
    <row r="321" spans="11:11">
      <c r="K321" s="300"/>
    </row>
    <row r="322" spans="11:11">
      <c r="K322" s="300"/>
    </row>
    <row r="323" spans="11:11">
      <c r="K323" s="300"/>
    </row>
    <row r="324" spans="11:11">
      <c r="K324" s="300"/>
    </row>
    <row r="325" spans="11:11">
      <c r="K325" s="300"/>
    </row>
    <row r="326" spans="11:11">
      <c r="K326" s="300"/>
    </row>
    <row r="327" spans="11:11">
      <c r="K327" s="300"/>
    </row>
    <row r="328" spans="11:11">
      <c r="K328" s="300"/>
    </row>
    <row r="329" spans="11:11">
      <c r="K329" s="300"/>
    </row>
    <row r="330" spans="11:11">
      <c r="K330" s="300"/>
    </row>
    <row r="331" spans="11:11">
      <c r="K331" s="300"/>
    </row>
    <row r="332" spans="11:11">
      <c r="K332" s="300"/>
    </row>
    <row r="333" spans="11:11">
      <c r="K333" s="300"/>
    </row>
    <row r="334" spans="11:11">
      <c r="K334" s="300"/>
    </row>
    <row r="335" spans="11:11">
      <c r="K335" s="300"/>
    </row>
    <row r="336" spans="11:11">
      <c r="K336" s="300"/>
    </row>
    <row r="337" spans="11:11">
      <c r="K337" s="300"/>
    </row>
    <row r="338" spans="11:11">
      <c r="K338" s="300"/>
    </row>
    <row r="339" spans="11:11">
      <c r="K339" s="300"/>
    </row>
    <row r="340" spans="11:11">
      <c r="K340" s="300"/>
    </row>
    <row r="341" spans="11:11">
      <c r="K341" s="300"/>
    </row>
    <row r="342" spans="11:11">
      <c r="K342" s="300"/>
    </row>
    <row r="343" spans="11:11">
      <c r="K343" s="300"/>
    </row>
    <row r="344" spans="11:11">
      <c r="K344" s="300"/>
    </row>
    <row r="345" spans="11:11">
      <c r="K345" s="300"/>
    </row>
    <row r="346" spans="11:11">
      <c r="K346" s="300"/>
    </row>
    <row r="347" spans="11:11">
      <c r="K347" s="300"/>
    </row>
    <row r="348" spans="11:11">
      <c r="K348" s="300"/>
    </row>
    <row r="349" spans="11:11">
      <c r="K349" s="300"/>
    </row>
    <row r="350" spans="11:11">
      <c r="K350" s="300"/>
    </row>
    <row r="351" spans="11:11">
      <c r="K351" s="300"/>
    </row>
    <row r="352" spans="11:11">
      <c r="K352" s="300"/>
    </row>
    <row r="353" spans="11:11">
      <c r="K353" s="300"/>
    </row>
    <row r="354" spans="11:11">
      <c r="K354" s="300"/>
    </row>
    <row r="355" spans="11:11">
      <c r="K355" s="300"/>
    </row>
    <row r="356" spans="11:11">
      <c r="K356" s="300"/>
    </row>
    <row r="357" spans="11:11">
      <c r="K357" s="300"/>
    </row>
    <row r="358" spans="11:11">
      <c r="K358" s="300"/>
    </row>
    <row r="359" spans="11:11">
      <c r="K359" s="300"/>
    </row>
    <row r="360" spans="11:11">
      <c r="K360" s="300"/>
    </row>
    <row r="361" spans="11:11">
      <c r="K361" s="300"/>
    </row>
    <row r="362" spans="11:11">
      <c r="K362" s="300"/>
    </row>
    <row r="363" spans="11:11">
      <c r="K363" s="300"/>
    </row>
    <row r="364" spans="11:11">
      <c r="K364" s="300"/>
    </row>
    <row r="365" spans="11:11">
      <c r="K365" s="300"/>
    </row>
    <row r="366" spans="11:11">
      <c r="K366" s="300"/>
    </row>
    <row r="367" spans="11:11">
      <c r="K367" s="300"/>
    </row>
    <row r="368" spans="11:11">
      <c r="K368" s="300"/>
    </row>
    <row r="369" spans="11:11">
      <c r="K369" s="300"/>
    </row>
    <row r="370" spans="11:11">
      <c r="K370" s="300"/>
    </row>
    <row r="371" spans="11:11">
      <c r="K371" s="300"/>
    </row>
    <row r="372" spans="11:11">
      <c r="K372" s="300"/>
    </row>
    <row r="373" spans="11:11">
      <c r="K373" s="300"/>
    </row>
    <row r="374" spans="11:11">
      <c r="K374" s="300"/>
    </row>
    <row r="375" spans="11:11">
      <c r="K375" s="300"/>
    </row>
    <row r="376" spans="11:11">
      <c r="K376" s="300"/>
    </row>
    <row r="377" spans="11:11">
      <c r="K377" s="300"/>
    </row>
    <row r="378" spans="11:11">
      <c r="K378" s="300"/>
    </row>
    <row r="379" spans="11:11">
      <c r="K379" s="300"/>
    </row>
    <row r="380" spans="11:11">
      <c r="K380" s="300"/>
    </row>
    <row r="381" spans="11:11">
      <c r="K381" s="300"/>
    </row>
    <row r="382" spans="11:11">
      <c r="K382" s="300"/>
    </row>
    <row r="383" spans="11:11">
      <c r="K383" s="300"/>
    </row>
    <row r="384" spans="11:11">
      <c r="K384" s="300"/>
    </row>
    <row r="385" spans="11:11">
      <c r="K385" s="300"/>
    </row>
    <row r="386" spans="11:11">
      <c r="K386" s="300"/>
    </row>
    <row r="387" spans="11:11">
      <c r="K387" s="300"/>
    </row>
    <row r="388" spans="11:11">
      <c r="K388" s="300"/>
    </row>
    <row r="389" spans="11:11">
      <c r="K389" s="300"/>
    </row>
    <row r="390" spans="11:11">
      <c r="K390" s="300"/>
    </row>
    <row r="391" spans="11:11">
      <c r="K391" s="300"/>
    </row>
    <row r="392" spans="11:11">
      <c r="K392" s="300"/>
    </row>
    <row r="393" spans="11:11">
      <c r="K393" s="300"/>
    </row>
    <row r="394" spans="11:11">
      <c r="K394" s="300"/>
    </row>
    <row r="395" spans="11:11">
      <c r="K395" s="300"/>
    </row>
    <row r="396" spans="11:11">
      <c r="K396" s="300"/>
    </row>
    <row r="397" spans="11:11">
      <c r="K397" s="300"/>
    </row>
    <row r="398" spans="11:11">
      <c r="K398" s="300"/>
    </row>
    <row r="399" spans="11:11">
      <c r="K399" s="300"/>
    </row>
    <row r="400" spans="11:11">
      <c r="K400" s="300"/>
    </row>
    <row r="401" spans="11:11">
      <c r="K401" s="300"/>
    </row>
    <row r="402" spans="11:11">
      <c r="K402" s="300"/>
    </row>
    <row r="403" spans="11:11">
      <c r="K403" s="300"/>
    </row>
    <row r="404" spans="11:11">
      <c r="K404" s="300"/>
    </row>
    <row r="405" spans="11:11">
      <c r="K405" s="300"/>
    </row>
    <row r="406" spans="11:11">
      <c r="K406" s="300"/>
    </row>
    <row r="407" spans="11:11">
      <c r="K407" s="300"/>
    </row>
    <row r="408" spans="11:11">
      <c r="K408" s="300"/>
    </row>
    <row r="409" spans="11:11">
      <c r="K409" s="300"/>
    </row>
    <row r="410" spans="11:11">
      <c r="K410" s="300"/>
    </row>
    <row r="411" spans="11:11">
      <c r="K411" s="300"/>
    </row>
    <row r="412" spans="11:11">
      <c r="K412" s="300"/>
    </row>
    <row r="413" spans="11:11">
      <c r="K413" s="300"/>
    </row>
    <row r="414" spans="11:11">
      <c r="K414" s="300"/>
    </row>
    <row r="415" spans="11:11">
      <c r="K415" s="300"/>
    </row>
    <row r="416" spans="11:11">
      <c r="K416" s="300"/>
    </row>
    <row r="417" spans="11:11">
      <c r="K417" s="300"/>
    </row>
    <row r="418" spans="11:11">
      <c r="K418" s="300"/>
    </row>
    <row r="419" spans="11:11">
      <c r="K419" s="300"/>
    </row>
    <row r="420" spans="11:11">
      <c r="K420" s="300"/>
    </row>
    <row r="421" spans="11:11">
      <c r="K421" s="300"/>
    </row>
    <row r="422" spans="11:11">
      <c r="K422" s="300"/>
    </row>
    <row r="423" spans="11:11">
      <c r="K423" s="300"/>
    </row>
    <row r="424" spans="11:11">
      <c r="K424" s="300"/>
    </row>
    <row r="425" spans="11:11">
      <c r="K425" s="300"/>
    </row>
    <row r="426" spans="11:11">
      <c r="K426" s="300"/>
    </row>
    <row r="427" spans="11:11">
      <c r="K427" s="300"/>
    </row>
    <row r="428" spans="11:11">
      <c r="K428" s="300"/>
    </row>
    <row r="429" spans="11:11">
      <c r="K429" s="300"/>
    </row>
    <row r="430" spans="11:11">
      <c r="K430" s="300"/>
    </row>
    <row r="431" spans="11:11">
      <c r="K431" s="300"/>
    </row>
    <row r="432" spans="11:11">
      <c r="K432" s="300"/>
    </row>
    <row r="433" spans="11:11">
      <c r="K433" s="300"/>
    </row>
    <row r="434" spans="11:11">
      <c r="K434" s="300"/>
    </row>
    <row r="435" spans="11:11">
      <c r="K435" s="300"/>
    </row>
    <row r="436" spans="11:11">
      <c r="K436" s="300"/>
    </row>
    <row r="437" spans="11:11">
      <c r="K437" s="300"/>
    </row>
    <row r="438" spans="11:11">
      <c r="K438" s="300"/>
    </row>
    <row r="439" spans="11:11">
      <c r="K439" s="300"/>
    </row>
    <row r="440" spans="11:11">
      <c r="K440" s="300"/>
    </row>
    <row r="441" spans="11:11">
      <c r="K441" s="300"/>
    </row>
    <row r="442" spans="11:11">
      <c r="K442" s="300"/>
    </row>
    <row r="443" spans="11:11">
      <c r="K443" s="300"/>
    </row>
    <row r="444" spans="11:11">
      <c r="K444" s="300"/>
    </row>
    <row r="445" spans="11:11">
      <c r="K445" s="300"/>
    </row>
    <row r="446" spans="11:11">
      <c r="K446" s="300"/>
    </row>
    <row r="447" spans="11:11">
      <c r="K447" s="300"/>
    </row>
    <row r="448" spans="11:11">
      <c r="K448" s="300"/>
    </row>
    <row r="449" spans="11:11">
      <c r="K449" s="300"/>
    </row>
    <row r="450" spans="11:11">
      <c r="K450" s="300"/>
    </row>
    <row r="451" spans="11:11">
      <c r="K451" s="300"/>
    </row>
    <row r="452" spans="11:11">
      <c r="K452" s="300"/>
    </row>
    <row r="453" spans="11:11">
      <c r="K453" s="300"/>
    </row>
    <row r="454" spans="11:11">
      <c r="K454" s="300"/>
    </row>
    <row r="455" spans="11:11">
      <c r="K455" s="300"/>
    </row>
    <row r="456" spans="11:11">
      <c r="K456" s="300"/>
    </row>
    <row r="457" spans="11:11">
      <c r="K457" s="300"/>
    </row>
    <row r="458" spans="11:11">
      <c r="K458" s="300"/>
    </row>
    <row r="459" spans="11:11">
      <c r="K459" s="300"/>
    </row>
    <row r="460" spans="11:11">
      <c r="K460" s="300"/>
    </row>
    <row r="461" spans="11:11">
      <c r="K461" s="300"/>
    </row>
    <row r="462" spans="11:11">
      <c r="K462" s="300"/>
    </row>
    <row r="463" spans="11:11">
      <c r="K463" s="300"/>
    </row>
    <row r="464" spans="11:11">
      <c r="K464" s="300"/>
    </row>
    <row r="465" spans="11:11">
      <c r="K465" s="300"/>
    </row>
    <row r="466" spans="11:11">
      <c r="K466" s="300"/>
    </row>
    <row r="467" spans="11:11">
      <c r="K467" s="300"/>
    </row>
    <row r="468" spans="11:11">
      <c r="K468" s="300"/>
    </row>
    <row r="469" spans="11:11">
      <c r="K469" s="300"/>
    </row>
    <row r="470" spans="11:11">
      <c r="K470" s="300"/>
    </row>
    <row r="471" spans="11:11">
      <c r="K471" s="300"/>
    </row>
    <row r="472" spans="11:11">
      <c r="K472" s="300"/>
    </row>
    <row r="473" spans="11:11">
      <c r="K473" s="300"/>
    </row>
    <row r="474" spans="11:11">
      <c r="K474" s="300"/>
    </row>
    <row r="475" spans="11:11">
      <c r="K475" s="300"/>
    </row>
    <row r="476" spans="11:11">
      <c r="K476" s="300"/>
    </row>
    <row r="477" spans="11:11">
      <c r="K477" s="300"/>
    </row>
    <row r="478" spans="11:11">
      <c r="K478" s="300"/>
    </row>
    <row r="479" spans="11:11">
      <c r="K479" s="300"/>
    </row>
    <row r="480" spans="11:11">
      <c r="K480" s="300"/>
    </row>
    <row r="481" spans="11:11">
      <c r="K481" s="300"/>
    </row>
    <row r="482" spans="11:11">
      <c r="K482" s="300"/>
    </row>
    <row r="483" spans="11:11">
      <c r="K483" s="300"/>
    </row>
    <row r="484" spans="11:11">
      <c r="K484" s="300"/>
    </row>
    <row r="485" spans="11:11">
      <c r="K485" s="300"/>
    </row>
    <row r="486" spans="11:11">
      <c r="K486" s="300"/>
    </row>
    <row r="487" spans="11:11">
      <c r="K487" s="300"/>
    </row>
    <row r="488" spans="11:11">
      <c r="K488" s="300"/>
    </row>
    <row r="489" spans="11:11">
      <c r="K489" s="300"/>
    </row>
    <row r="490" spans="11:11">
      <c r="K490" s="300"/>
    </row>
    <row r="491" spans="11:11">
      <c r="K491" s="300"/>
    </row>
    <row r="492" spans="11:11">
      <c r="K492" s="300"/>
    </row>
    <row r="493" spans="11:11">
      <c r="K493" s="300"/>
    </row>
    <row r="494" spans="11:11">
      <c r="K494" s="300"/>
    </row>
    <row r="495" spans="11:11">
      <c r="K495" s="300"/>
    </row>
    <row r="496" spans="11:11">
      <c r="K496" s="300"/>
    </row>
    <row r="497" spans="11:11">
      <c r="K497" s="300"/>
    </row>
    <row r="498" spans="11:11">
      <c r="K498" s="300"/>
    </row>
    <row r="499" spans="11:11">
      <c r="K499" s="300"/>
    </row>
    <row r="500" spans="11:11">
      <c r="K500" s="300"/>
    </row>
    <row r="501" spans="11:11">
      <c r="K501" s="300"/>
    </row>
    <row r="502" spans="11:11">
      <c r="K502" s="300"/>
    </row>
    <row r="503" spans="11:11">
      <c r="K503" s="300"/>
    </row>
    <row r="504" spans="11:11">
      <c r="K504" s="300"/>
    </row>
    <row r="505" spans="11:11">
      <c r="K505" s="300"/>
    </row>
    <row r="506" spans="11:11">
      <c r="K506" s="300"/>
    </row>
    <row r="507" spans="11:11">
      <c r="K507" s="300"/>
    </row>
    <row r="508" spans="11:11">
      <c r="K508" s="300"/>
    </row>
    <row r="509" spans="11:11">
      <c r="K509" s="300"/>
    </row>
    <row r="510" spans="11:11">
      <c r="K510" s="300"/>
    </row>
    <row r="511" spans="11:11">
      <c r="K511" s="300"/>
    </row>
    <row r="512" spans="11:11">
      <c r="K512" s="300"/>
    </row>
    <row r="513" spans="11:11">
      <c r="K513" s="300"/>
    </row>
    <row r="514" spans="11:11">
      <c r="K514" s="300"/>
    </row>
    <row r="515" spans="11:11">
      <c r="K515" s="300"/>
    </row>
    <row r="516" spans="11:11">
      <c r="K516" s="300"/>
    </row>
    <row r="517" spans="11:11">
      <c r="K517" s="300"/>
    </row>
    <row r="518" spans="11:11">
      <c r="K518" s="300"/>
    </row>
    <row r="519" spans="11:11">
      <c r="K519" s="300"/>
    </row>
    <row r="520" spans="11:11">
      <c r="K520" s="300"/>
    </row>
    <row r="521" spans="11:11">
      <c r="K521" s="300"/>
    </row>
    <row r="522" spans="11:11">
      <c r="K522" s="300"/>
    </row>
    <row r="523" spans="11:11">
      <c r="K523" s="300"/>
    </row>
    <row r="524" spans="11:11">
      <c r="K524" s="300"/>
    </row>
    <row r="525" spans="11:11">
      <c r="K525" s="300"/>
    </row>
    <row r="526" spans="11:11">
      <c r="K526" s="300"/>
    </row>
    <row r="527" spans="11:11">
      <c r="K527" s="300"/>
    </row>
    <row r="528" spans="11:11">
      <c r="K528" s="300"/>
    </row>
    <row r="529" spans="11:11">
      <c r="K529" s="300"/>
    </row>
    <row r="530" spans="11:11">
      <c r="K530" s="300"/>
    </row>
    <row r="531" spans="11:11">
      <c r="K531" s="300"/>
    </row>
    <row r="532" spans="11:11">
      <c r="K532" s="300"/>
    </row>
    <row r="533" spans="11:11">
      <c r="K533" s="300"/>
    </row>
    <row r="534" spans="11:11">
      <c r="K534" s="300"/>
    </row>
    <row r="535" spans="11:11">
      <c r="K535" s="300"/>
    </row>
    <row r="536" spans="11:11">
      <c r="K536" s="300"/>
    </row>
    <row r="537" spans="11:11">
      <c r="K537" s="300"/>
    </row>
    <row r="538" spans="11:11">
      <c r="K538" s="300"/>
    </row>
    <row r="539" spans="11:11">
      <c r="K539" s="300"/>
    </row>
    <row r="540" spans="11:11">
      <c r="K540" s="300"/>
    </row>
    <row r="541" spans="11:11">
      <c r="K541" s="300"/>
    </row>
    <row r="542" spans="11:11">
      <c r="K542" s="300"/>
    </row>
    <row r="543" spans="11:11">
      <c r="K543" s="300"/>
    </row>
    <row r="544" spans="11:11">
      <c r="K544" s="300"/>
    </row>
    <row r="545" spans="11:11">
      <c r="K545" s="300"/>
    </row>
    <row r="546" spans="11:11">
      <c r="K546" s="300"/>
    </row>
    <row r="547" spans="11:11">
      <c r="K547" s="300"/>
    </row>
    <row r="548" spans="11:11">
      <c r="K548" s="300"/>
    </row>
    <row r="549" spans="11:11">
      <c r="K549" s="300"/>
    </row>
    <row r="550" spans="11:11">
      <c r="K550" s="300"/>
    </row>
    <row r="551" spans="11:11">
      <c r="K551" s="300"/>
    </row>
    <row r="552" spans="11:11">
      <c r="K552" s="300"/>
    </row>
    <row r="553" spans="11:11">
      <c r="K553" s="300"/>
    </row>
    <row r="554" spans="11:11">
      <c r="K554" s="300"/>
    </row>
    <row r="555" spans="11:11">
      <c r="K555" s="300"/>
    </row>
    <row r="556" spans="11:11">
      <c r="K556" s="300"/>
    </row>
    <row r="557" spans="11:11">
      <c r="K557" s="300"/>
    </row>
    <row r="558" spans="11:11">
      <c r="K558" s="300"/>
    </row>
    <row r="559" spans="11:11">
      <c r="K559" s="300"/>
    </row>
    <row r="560" spans="11:11">
      <c r="K560" s="300"/>
    </row>
    <row r="561" spans="11:11">
      <c r="K561" s="300"/>
    </row>
    <row r="562" spans="11:11">
      <c r="K562" s="300"/>
    </row>
    <row r="563" spans="11:11">
      <c r="K563" s="300"/>
    </row>
    <row r="564" spans="11:11">
      <c r="K564" s="300"/>
    </row>
    <row r="565" spans="11:11">
      <c r="K565" s="300"/>
    </row>
    <row r="566" spans="11:11">
      <c r="K566" s="300"/>
    </row>
    <row r="567" spans="11:11">
      <c r="K567" s="300"/>
    </row>
    <row r="568" spans="11:11">
      <c r="K568" s="300"/>
    </row>
    <row r="569" spans="11:11">
      <c r="K569" s="300"/>
    </row>
    <row r="570" spans="11:11">
      <c r="K570" s="300"/>
    </row>
    <row r="571" spans="11:11">
      <c r="K571" s="300"/>
    </row>
    <row r="572" spans="11:11">
      <c r="K572" s="300"/>
    </row>
    <row r="573" spans="11:11">
      <c r="K573" s="300"/>
    </row>
    <row r="574" spans="11:11">
      <c r="K574" s="300"/>
    </row>
    <row r="575" spans="11:11">
      <c r="K575" s="300"/>
    </row>
    <row r="576" spans="11:11">
      <c r="K576" s="300"/>
    </row>
    <row r="577" spans="11:11">
      <c r="K577" s="300"/>
    </row>
    <row r="578" spans="11:11">
      <c r="K578" s="300"/>
    </row>
    <row r="579" spans="11:11">
      <c r="K579" s="300"/>
    </row>
    <row r="580" spans="11:11">
      <c r="K580" s="300"/>
    </row>
    <row r="581" spans="11:11">
      <c r="K581" s="300"/>
    </row>
    <row r="582" spans="11:11">
      <c r="K582" s="300"/>
    </row>
    <row r="583" spans="11:11">
      <c r="K583" s="300"/>
    </row>
    <row r="584" spans="11:11">
      <c r="K584" s="300"/>
    </row>
    <row r="585" spans="11:11">
      <c r="K585" s="300"/>
    </row>
    <row r="586" spans="11:11">
      <c r="K586" s="300"/>
    </row>
    <row r="587" spans="11:11">
      <c r="K587" s="300"/>
    </row>
    <row r="588" spans="11:11">
      <c r="K588" s="300"/>
    </row>
    <row r="589" spans="11:11">
      <c r="K589" s="300"/>
    </row>
    <row r="590" spans="11:11">
      <c r="K590" s="300"/>
    </row>
    <row r="591" spans="11:11">
      <c r="K591" s="300"/>
    </row>
    <row r="592" spans="11:11">
      <c r="K592" s="300"/>
    </row>
    <row r="593" spans="11:11">
      <c r="K593" s="300"/>
    </row>
    <row r="594" spans="11:11">
      <c r="K594" s="300"/>
    </row>
    <row r="595" spans="11:11">
      <c r="K595" s="300"/>
    </row>
    <row r="596" spans="11:11">
      <c r="K596" s="300"/>
    </row>
    <row r="597" spans="11:11">
      <c r="K597" s="300"/>
    </row>
    <row r="598" spans="11:11">
      <c r="K598" s="300"/>
    </row>
    <row r="599" spans="11:11">
      <c r="K599" s="300"/>
    </row>
    <row r="600" spans="11:11">
      <c r="K600" s="300"/>
    </row>
    <row r="601" spans="11:11">
      <c r="K601" s="300"/>
    </row>
    <row r="602" spans="11:11">
      <c r="K602" s="300"/>
    </row>
    <row r="603" spans="11:11">
      <c r="K603" s="300"/>
    </row>
    <row r="604" spans="11:11">
      <c r="K604" s="300"/>
    </row>
    <row r="605" spans="11:11">
      <c r="K605" s="300"/>
    </row>
    <row r="606" spans="11:11">
      <c r="K606" s="300"/>
    </row>
    <row r="607" spans="11:11">
      <c r="K607" s="300"/>
    </row>
    <row r="608" spans="11:11">
      <c r="K608" s="300"/>
    </row>
    <row r="609" spans="11:11">
      <c r="K609" s="300"/>
    </row>
    <row r="610" spans="11:11">
      <c r="K610" s="300"/>
    </row>
    <row r="611" spans="11:11">
      <c r="K611" s="300"/>
    </row>
    <row r="612" spans="11:11">
      <c r="K612" s="300"/>
    </row>
    <row r="613" spans="11:11">
      <c r="K613" s="300"/>
    </row>
    <row r="614" spans="11:11">
      <c r="K614" s="300"/>
    </row>
    <row r="615" spans="11:11">
      <c r="K615" s="300"/>
    </row>
    <row r="616" spans="11:11">
      <c r="K616" s="300"/>
    </row>
    <row r="617" spans="11:11">
      <c r="K617" s="300"/>
    </row>
    <row r="618" spans="11:11">
      <c r="K618" s="300"/>
    </row>
    <row r="619" spans="11:11">
      <c r="K619" s="300"/>
    </row>
    <row r="620" spans="11:11">
      <c r="K620" s="300"/>
    </row>
    <row r="621" spans="11:11">
      <c r="K621" s="300"/>
    </row>
    <row r="622" spans="11:11">
      <c r="K622" s="300"/>
    </row>
    <row r="623" spans="11:11">
      <c r="K623" s="300"/>
    </row>
    <row r="624" spans="11:11">
      <c r="K624" s="300"/>
    </row>
    <row r="625" spans="11:11">
      <c r="K625" s="300"/>
    </row>
    <row r="626" spans="11:11">
      <c r="K626" s="300"/>
    </row>
    <row r="627" spans="11:11">
      <c r="K627" s="300"/>
    </row>
    <row r="628" spans="11:11">
      <c r="K628" s="300"/>
    </row>
    <row r="629" spans="11:11">
      <c r="K629" s="300"/>
    </row>
    <row r="630" spans="11:11">
      <c r="K630" s="300"/>
    </row>
    <row r="631" spans="11:11">
      <c r="K631" s="300"/>
    </row>
    <row r="632" spans="11:11">
      <c r="K632" s="300"/>
    </row>
    <row r="633" spans="11:11">
      <c r="K633" s="300"/>
    </row>
    <row r="634" spans="11:11">
      <c r="K634" s="300"/>
    </row>
    <row r="635" spans="11:11">
      <c r="K635" s="300"/>
    </row>
    <row r="636" spans="11:11">
      <c r="K636" s="300"/>
    </row>
    <row r="637" spans="11:11">
      <c r="K637" s="300"/>
    </row>
    <row r="638" spans="11:11">
      <c r="K638" s="300"/>
    </row>
    <row r="639" spans="11:11">
      <c r="K639" s="300"/>
    </row>
    <row r="640" spans="11:11">
      <c r="K640" s="300"/>
    </row>
    <row r="641" spans="11:11">
      <c r="K641" s="300"/>
    </row>
    <row r="642" spans="11:11">
      <c r="K642" s="300"/>
    </row>
    <row r="643" spans="11:11">
      <c r="K643" s="300"/>
    </row>
    <row r="644" spans="11:11">
      <c r="K644" s="300"/>
    </row>
    <row r="645" spans="11:11">
      <c r="K645" s="300"/>
    </row>
    <row r="646" spans="11:11">
      <c r="K646" s="300"/>
    </row>
    <row r="647" spans="11:11">
      <c r="K647" s="300"/>
    </row>
    <row r="648" spans="11:11">
      <c r="K648" s="300"/>
    </row>
    <row r="649" spans="11:11">
      <c r="K649" s="300"/>
    </row>
    <row r="650" spans="11:11">
      <c r="K650" s="300"/>
    </row>
    <row r="651" spans="11:11">
      <c r="K651" s="300"/>
    </row>
    <row r="652" spans="11:11">
      <c r="K652" s="300"/>
    </row>
    <row r="653" spans="11:11">
      <c r="K653" s="300"/>
    </row>
    <row r="654" spans="11:11">
      <c r="K654" s="300"/>
    </row>
    <row r="655" spans="11:11">
      <c r="K655" s="300"/>
    </row>
    <row r="656" spans="11:11">
      <c r="K656" s="300"/>
    </row>
    <row r="657" spans="11:11">
      <c r="K657" s="300"/>
    </row>
    <row r="658" spans="11:11">
      <c r="K658" s="300"/>
    </row>
    <row r="659" spans="11:11">
      <c r="K659" s="300"/>
    </row>
    <row r="660" spans="11:11">
      <c r="K660" s="300"/>
    </row>
    <row r="661" spans="11:11">
      <c r="K661" s="300"/>
    </row>
    <row r="662" spans="11:11">
      <c r="K662" s="300"/>
    </row>
    <row r="663" spans="11:11">
      <c r="K663" s="300"/>
    </row>
    <row r="664" spans="11:11">
      <c r="K664" s="300"/>
    </row>
    <row r="665" spans="11:11">
      <c r="K665" s="300"/>
    </row>
    <row r="666" spans="11:11">
      <c r="K666" s="300"/>
    </row>
    <row r="667" spans="11:11">
      <c r="K667" s="300"/>
    </row>
    <row r="668" spans="11:11">
      <c r="K668" s="300"/>
    </row>
    <row r="669" spans="11:11">
      <c r="K669" s="300"/>
    </row>
    <row r="670" spans="11:11">
      <c r="K670" s="300"/>
    </row>
    <row r="671" spans="11:11">
      <c r="K671" s="300"/>
    </row>
    <row r="672" spans="11:11">
      <c r="K672" s="300"/>
    </row>
    <row r="673" spans="11:11">
      <c r="K673" s="300"/>
    </row>
    <row r="674" spans="11:11">
      <c r="K674" s="300"/>
    </row>
    <row r="675" spans="11:11">
      <c r="K675" s="300"/>
    </row>
    <row r="676" spans="11:11">
      <c r="K676" s="300"/>
    </row>
    <row r="677" spans="11:11">
      <c r="K677" s="300"/>
    </row>
    <row r="678" spans="11:11">
      <c r="K678" s="300"/>
    </row>
    <row r="679" spans="11:11">
      <c r="K679" s="300"/>
    </row>
    <row r="680" spans="11:11">
      <c r="K680" s="300"/>
    </row>
    <row r="681" spans="11:11">
      <c r="K681" s="300"/>
    </row>
    <row r="682" spans="11:11">
      <c r="K682" s="300"/>
    </row>
    <row r="683" spans="11:11">
      <c r="K683" s="300"/>
    </row>
    <row r="684" spans="11:11">
      <c r="K684" s="300"/>
    </row>
    <row r="685" spans="11:11">
      <c r="K685" s="300"/>
    </row>
    <row r="686" spans="11:11">
      <c r="K686" s="300"/>
    </row>
    <row r="687" spans="11:11">
      <c r="K687" s="300"/>
    </row>
    <row r="688" spans="11:11">
      <c r="K688" s="300"/>
    </row>
    <row r="689" spans="11:11">
      <c r="K689" s="300"/>
    </row>
    <row r="690" spans="11:11">
      <c r="K690" s="300"/>
    </row>
    <row r="691" spans="11:11">
      <c r="K691" s="300"/>
    </row>
    <row r="692" spans="11:11">
      <c r="K692" s="300"/>
    </row>
    <row r="693" spans="11:11">
      <c r="K693" s="300"/>
    </row>
    <row r="694" spans="11:11">
      <c r="K694" s="300"/>
    </row>
    <row r="695" spans="11:11">
      <c r="K695" s="300"/>
    </row>
    <row r="696" spans="11:11">
      <c r="K696" s="300"/>
    </row>
    <row r="697" spans="11:11">
      <c r="K697" s="300"/>
    </row>
    <row r="698" spans="11:11">
      <c r="K698" s="300"/>
    </row>
    <row r="699" spans="11:11">
      <c r="K699" s="300"/>
    </row>
    <row r="700" spans="11:11">
      <c r="K700" s="300"/>
    </row>
    <row r="701" spans="11:11">
      <c r="K701" s="300"/>
    </row>
    <row r="702" spans="11:11">
      <c r="K702" s="300"/>
    </row>
    <row r="703" spans="11:11">
      <c r="K703" s="300"/>
    </row>
    <row r="704" spans="11:11">
      <c r="K704" s="300"/>
    </row>
    <row r="705" spans="11:11">
      <c r="K705" s="300"/>
    </row>
    <row r="706" spans="11:11">
      <c r="K706" s="300"/>
    </row>
    <row r="707" spans="11:11">
      <c r="K707" s="300"/>
    </row>
    <row r="708" spans="11:11">
      <c r="K708" s="300"/>
    </row>
    <row r="709" spans="11:11">
      <c r="K709" s="300"/>
    </row>
    <row r="710" spans="11:11">
      <c r="K710" s="300"/>
    </row>
    <row r="711" spans="11:11">
      <c r="K711" s="300"/>
    </row>
    <row r="712" spans="11:11">
      <c r="K712" s="300"/>
    </row>
    <row r="713" spans="11:11">
      <c r="K713" s="300"/>
    </row>
    <row r="714" spans="11:11">
      <c r="K714" s="300"/>
    </row>
    <row r="715" spans="11:11">
      <c r="K715" s="300"/>
    </row>
    <row r="716" spans="11:11">
      <c r="K716" s="300"/>
    </row>
    <row r="717" spans="11:11">
      <c r="K717" s="300"/>
    </row>
    <row r="718" spans="11:11">
      <c r="K718" s="300"/>
    </row>
    <row r="719" spans="11:11">
      <c r="K719" s="300"/>
    </row>
    <row r="720" spans="11:11">
      <c r="K720" s="300"/>
    </row>
    <row r="721" spans="11:11">
      <c r="K721" s="300"/>
    </row>
    <row r="722" spans="11:11">
      <c r="K722" s="300"/>
    </row>
    <row r="723" spans="11:11">
      <c r="K723" s="300"/>
    </row>
    <row r="724" spans="11:11">
      <c r="K724" s="300"/>
    </row>
    <row r="725" spans="11:11">
      <c r="K725" s="300"/>
    </row>
    <row r="726" spans="11:11">
      <c r="K726" s="300"/>
    </row>
    <row r="727" spans="11:11">
      <c r="K727" s="300"/>
    </row>
    <row r="728" spans="11:11">
      <c r="K728" s="300"/>
    </row>
    <row r="729" spans="11:11">
      <c r="K729" s="300"/>
    </row>
    <row r="730" spans="11:11">
      <c r="K730" s="300"/>
    </row>
    <row r="731" spans="11:11">
      <c r="K731" s="300"/>
    </row>
    <row r="732" spans="11:11">
      <c r="K732" s="300"/>
    </row>
    <row r="733" spans="11:11">
      <c r="K733" s="300"/>
    </row>
    <row r="734" spans="11:11">
      <c r="K734" s="300"/>
    </row>
    <row r="735" spans="11:11">
      <c r="K735" s="300"/>
    </row>
    <row r="736" spans="11:11">
      <c r="K736" s="300"/>
    </row>
    <row r="737" spans="11:11">
      <c r="K737" s="300"/>
    </row>
    <row r="738" spans="11:11">
      <c r="K738" s="300"/>
    </row>
    <row r="739" spans="11:11">
      <c r="K739" s="300"/>
    </row>
    <row r="740" spans="11:11">
      <c r="K740" s="300"/>
    </row>
    <row r="741" spans="11:11">
      <c r="K741" s="300"/>
    </row>
    <row r="742" spans="11:11">
      <c r="K742" s="300"/>
    </row>
    <row r="743" spans="11:11">
      <c r="K743" s="300"/>
    </row>
    <row r="744" spans="11:11">
      <c r="K744" s="300"/>
    </row>
    <row r="745" spans="11:11">
      <c r="K745" s="300"/>
    </row>
    <row r="746" spans="11:11">
      <c r="K746" s="300"/>
    </row>
    <row r="747" spans="11:11">
      <c r="K747" s="300"/>
    </row>
    <row r="748" spans="11:11">
      <c r="K748" s="300"/>
    </row>
    <row r="749" spans="11:11">
      <c r="K749" s="300"/>
    </row>
    <row r="750" spans="11:11">
      <c r="K750" s="300"/>
    </row>
    <row r="751" spans="11:11">
      <c r="K751" s="300"/>
    </row>
    <row r="752" spans="11:11">
      <c r="K752" s="300"/>
    </row>
    <row r="753" spans="11:11">
      <c r="K753" s="300"/>
    </row>
    <row r="754" spans="11:11">
      <c r="K754" s="300"/>
    </row>
    <row r="755" spans="11:11">
      <c r="K755" s="300"/>
    </row>
    <row r="756" spans="11:11">
      <c r="K756" s="300"/>
    </row>
    <row r="757" spans="11:11">
      <c r="K757" s="300"/>
    </row>
    <row r="758" spans="11:11">
      <c r="K758" s="300"/>
    </row>
    <row r="759" spans="11:11">
      <c r="K759" s="300"/>
    </row>
    <row r="760" spans="11:11">
      <c r="K760" s="300"/>
    </row>
    <row r="761" spans="11:11">
      <c r="K761" s="300"/>
    </row>
    <row r="762" spans="11:11">
      <c r="K762" s="300"/>
    </row>
    <row r="763" spans="11:11">
      <c r="K763" s="300"/>
    </row>
    <row r="764" spans="11:11">
      <c r="K764" s="300"/>
    </row>
    <row r="765" spans="11:11">
      <c r="K765" s="300"/>
    </row>
    <row r="766" spans="11:11">
      <c r="K766" s="300"/>
    </row>
    <row r="767" spans="11:11">
      <c r="K767" s="300"/>
    </row>
    <row r="768" spans="11:11">
      <c r="K768" s="300"/>
    </row>
    <row r="769" spans="11:11">
      <c r="K769" s="300"/>
    </row>
    <row r="770" spans="11:11">
      <c r="K770" s="300"/>
    </row>
    <row r="771" spans="11:11">
      <c r="K771" s="300"/>
    </row>
    <row r="772" spans="11:11">
      <c r="K772" s="300"/>
    </row>
    <row r="773" spans="11:11">
      <c r="K773" s="300"/>
    </row>
    <row r="774" spans="11:11">
      <c r="K774" s="300"/>
    </row>
    <row r="775" spans="11:11">
      <c r="K775" s="300"/>
    </row>
    <row r="776" spans="11:11">
      <c r="K776" s="300"/>
    </row>
    <row r="777" spans="11:11">
      <c r="K777" s="300"/>
    </row>
    <row r="778" spans="11:11">
      <c r="K778" s="300"/>
    </row>
    <row r="779" spans="11:11">
      <c r="K779" s="300"/>
    </row>
    <row r="780" spans="11:11">
      <c r="K780" s="300"/>
    </row>
    <row r="781" spans="11:11">
      <c r="K781" s="300"/>
    </row>
    <row r="782" spans="11:11">
      <c r="K782" s="300"/>
    </row>
    <row r="783" spans="11:11">
      <c r="K783" s="300"/>
    </row>
    <row r="784" spans="11:11">
      <c r="K784" s="300"/>
    </row>
    <row r="785" spans="11:11">
      <c r="K785" s="300"/>
    </row>
    <row r="786" spans="11:11">
      <c r="K786" s="300"/>
    </row>
    <row r="787" spans="11:11">
      <c r="K787" s="300"/>
    </row>
    <row r="788" spans="11:11">
      <c r="K788" s="300"/>
    </row>
    <row r="789" spans="11:11">
      <c r="K789" s="300"/>
    </row>
    <row r="790" spans="11:11">
      <c r="K790" s="300"/>
    </row>
    <row r="791" spans="11:11">
      <c r="K791" s="300"/>
    </row>
    <row r="792" spans="11:11">
      <c r="K792" s="300"/>
    </row>
    <row r="793" spans="11:11">
      <c r="K793" s="300"/>
    </row>
    <row r="794" spans="11:11">
      <c r="K794" s="300"/>
    </row>
    <row r="795" spans="11:11">
      <c r="K795" s="300"/>
    </row>
    <row r="796" spans="11:11">
      <c r="K796" s="300"/>
    </row>
    <row r="797" spans="11:11">
      <c r="K797" s="300"/>
    </row>
    <row r="798" spans="11:11">
      <c r="K798" s="300"/>
    </row>
    <row r="799" spans="11:11">
      <c r="K799" s="300"/>
    </row>
    <row r="800" spans="11:11">
      <c r="K800" s="300"/>
    </row>
    <row r="801" spans="11:11">
      <c r="K801" s="300"/>
    </row>
    <row r="802" spans="11:11">
      <c r="K802" s="300"/>
    </row>
    <row r="803" spans="11:11">
      <c r="K803" s="300"/>
    </row>
    <row r="804" spans="11:11">
      <c r="K804" s="300"/>
    </row>
    <row r="805" spans="11:11">
      <c r="K805" s="300"/>
    </row>
    <row r="806" spans="11:11">
      <c r="K806" s="300"/>
    </row>
    <row r="807" spans="11:11">
      <c r="K807" s="300"/>
    </row>
    <row r="808" spans="11:11">
      <c r="K808" s="300"/>
    </row>
    <row r="809" spans="11:11">
      <c r="K809" s="300"/>
    </row>
    <row r="810" spans="11:11">
      <c r="K810" s="300"/>
    </row>
    <row r="811" spans="11:11">
      <c r="K811" s="300"/>
    </row>
    <row r="812" spans="11:11">
      <c r="K812" s="300"/>
    </row>
    <row r="813" spans="11:11">
      <c r="K813" s="300"/>
    </row>
    <row r="814" spans="11:11">
      <c r="K814" s="300"/>
    </row>
    <row r="815" spans="11:11">
      <c r="K815" s="300"/>
    </row>
    <row r="816" spans="11:11">
      <c r="K816" s="300"/>
    </row>
    <row r="817" spans="11:11">
      <c r="K817" s="300"/>
    </row>
    <row r="818" spans="11:11">
      <c r="K818" s="300"/>
    </row>
    <row r="819" spans="11:11">
      <c r="K819" s="300"/>
    </row>
    <row r="820" spans="11:11">
      <c r="K820" s="300"/>
    </row>
    <row r="821" spans="11:11">
      <c r="K821" s="300"/>
    </row>
    <row r="822" spans="11:11">
      <c r="K822" s="300"/>
    </row>
    <row r="823" spans="11:11">
      <c r="K823" s="300"/>
    </row>
    <row r="824" spans="11:11">
      <c r="K824" s="300"/>
    </row>
    <row r="825" spans="11:11">
      <c r="K825" s="300"/>
    </row>
    <row r="826" spans="11:11">
      <c r="K826" s="300"/>
    </row>
    <row r="827" spans="11:11">
      <c r="K827" s="300"/>
    </row>
    <row r="828" spans="11:11">
      <c r="K828" s="300"/>
    </row>
    <row r="829" spans="11:11">
      <c r="K829" s="300"/>
    </row>
    <row r="830" spans="11:11">
      <c r="K830" s="300"/>
    </row>
    <row r="831" spans="11:11">
      <c r="K831" s="300"/>
    </row>
    <row r="832" spans="11:11">
      <c r="K832" s="300"/>
    </row>
    <row r="833" spans="11:11">
      <c r="K833" s="300"/>
    </row>
    <row r="834" spans="11:11">
      <c r="K834" s="300"/>
    </row>
    <row r="835" spans="11:11">
      <c r="K835" s="300"/>
    </row>
    <row r="836" spans="11:11">
      <c r="K836" s="300"/>
    </row>
    <row r="837" spans="11:11">
      <c r="K837" s="300"/>
    </row>
    <row r="838" spans="11:11">
      <c r="K838" s="300"/>
    </row>
    <row r="839" spans="11:11">
      <c r="K839" s="300"/>
    </row>
    <row r="840" spans="11:11">
      <c r="K840" s="300"/>
    </row>
    <row r="841" spans="11:11">
      <c r="K841" s="300"/>
    </row>
    <row r="842" spans="11:11">
      <c r="K842" s="300"/>
    </row>
    <row r="843" spans="11:11">
      <c r="K843" s="300"/>
    </row>
    <row r="844" spans="11:11">
      <c r="K844" s="300"/>
    </row>
    <row r="845" spans="11:11">
      <c r="K845" s="300"/>
    </row>
    <row r="846" spans="11:11">
      <c r="K846" s="300"/>
    </row>
    <row r="847" spans="11:11">
      <c r="K847" s="300"/>
    </row>
    <row r="848" spans="11:11">
      <c r="K848" s="300"/>
    </row>
    <row r="849" spans="11:11">
      <c r="K849" s="300"/>
    </row>
    <row r="850" spans="11:11">
      <c r="K850" s="300"/>
    </row>
    <row r="851" spans="11:11">
      <c r="K851" s="300"/>
    </row>
    <row r="852" spans="11:11">
      <c r="K852" s="300"/>
    </row>
    <row r="853" spans="11:11">
      <c r="K853" s="300"/>
    </row>
    <row r="854" spans="11:11">
      <c r="K854" s="300"/>
    </row>
    <row r="855" spans="11:11">
      <c r="K855" s="300"/>
    </row>
    <row r="856" spans="11:11">
      <c r="K856" s="300"/>
    </row>
    <row r="857" spans="11:11">
      <c r="K857" s="300"/>
    </row>
    <row r="858" spans="11:11">
      <c r="K858" s="300"/>
    </row>
    <row r="859" spans="11:11">
      <c r="K859" s="300"/>
    </row>
    <row r="860" spans="11:11">
      <c r="K860" s="300"/>
    </row>
    <row r="861" spans="11:11">
      <c r="K861" s="300"/>
    </row>
    <row r="862" spans="11:11">
      <c r="K862" s="300"/>
    </row>
    <row r="863" spans="11:11">
      <c r="K863" s="300"/>
    </row>
    <row r="864" spans="11:11">
      <c r="K864" s="300"/>
    </row>
    <row r="865" spans="11:11">
      <c r="K865" s="300"/>
    </row>
    <row r="866" spans="11:11">
      <c r="K866" s="300"/>
    </row>
    <row r="867" spans="11:11">
      <c r="K867" s="300"/>
    </row>
    <row r="868" spans="11:11">
      <c r="K868" s="300"/>
    </row>
    <row r="869" spans="11:11">
      <c r="K869" s="300"/>
    </row>
    <row r="870" spans="11:11">
      <c r="K870" s="300"/>
    </row>
    <row r="871" spans="11:11">
      <c r="K871" s="300"/>
    </row>
    <row r="872" spans="11:11">
      <c r="K872" s="300"/>
    </row>
    <row r="873" spans="11:11">
      <c r="K873" s="300"/>
    </row>
    <row r="874" spans="11:11">
      <c r="K874" s="300"/>
    </row>
    <row r="875" spans="11:11">
      <c r="K875" s="300"/>
    </row>
    <row r="876" spans="11:11">
      <c r="K876" s="300"/>
    </row>
    <row r="877" spans="11:11">
      <c r="K877" s="300"/>
    </row>
    <row r="878" spans="11:11">
      <c r="K878" s="300"/>
    </row>
    <row r="879" spans="11:11">
      <c r="K879" s="300"/>
    </row>
    <row r="880" spans="11:11">
      <c r="K880" s="300"/>
    </row>
    <row r="881" spans="11:11">
      <c r="K881" s="300"/>
    </row>
    <row r="882" spans="11:11">
      <c r="K882" s="300"/>
    </row>
    <row r="883" spans="11:11">
      <c r="K883" s="300"/>
    </row>
    <row r="884" spans="11:11">
      <c r="K884" s="300"/>
    </row>
    <row r="885" spans="11:11">
      <c r="K885" s="300"/>
    </row>
    <row r="886" spans="11:11">
      <c r="K886" s="300"/>
    </row>
    <row r="887" spans="11:11">
      <c r="K887" s="300"/>
    </row>
    <row r="888" spans="11:11">
      <c r="K888" s="300"/>
    </row>
    <row r="889" spans="11:11">
      <c r="K889" s="300"/>
    </row>
    <row r="890" spans="11:11">
      <c r="K890" s="300"/>
    </row>
    <row r="891" spans="11:11">
      <c r="K891" s="300"/>
    </row>
    <row r="892" spans="11:11">
      <c r="K892" s="300"/>
    </row>
    <row r="893" spans="11:11">
      <c r="K893" s="300"/>
    </row>
    <row r="894" spans="11:11">
      <c r="K894" s="300"/>
    </row>
    <row r="895" spans="11:11">
      <c r="K895" s="300"/>
    </row>
    <row r="896" spans="11:11">
      <c r="K896" s="300"/>
    </row>
    <row r="897" spans="11:11">
      <c r="K897" s="300"/>
    </row>
    <row r="898" spans="11:11">
      <c r="K898" s="300"/>
    </row>
    <row r="899" spans="11:11">
      <c r="K899" s="300"/>
    </row>
    <row r="900" spans="11:11">
      <c r="K900" s="300"/>
    </row>
    <row r="901" spans="11:11">
      <c r="K901" s="300"/>
    </row>
    <row r="902" spans="11:11">
      <c r="K902" s="300"/>
    </row>
    <row r="903" spans="11:11">
      <c r="K903" s="300"/>
    </row>
    <row r="904" spans="11:11">
      <c r="K904" s="300"/>
    </row>
    <row r="905" spans="11:11">
      <c r="K905" s="300"/>
    </row>
    <row r="906" spans="11:11">
      <c r="K906" s="300"/>
    </row>
    <row r="907" spans="11:11">
      <c r="K907" s="300"/>
    </row>
    <row r="908" spans="11:11">
      <c r="K908" s="300"/>
    </row>
    <row r="909" spans="11:11">
      <c r="K909" s="300"/>
    </row>
    <row r="910" spans="11:11">
      <c r="K910" s="300"/>
    </row>
    <row r="911" spans="11:11">
      <c r="K911" s="300"/>
    </row>
    <row r="912" spans="11:11">
      <c r="K912" s="300"/>
    </row>
    <row r="913" spans="11:11">
      <c r="K913" s="300"/>
    </row>
    <row r="914" spans="11:11">
      <c r="K914" s="300"/>
    </row>
    <row r="915" spans="11:11">
      <c r="K915" s="300"/>
    </row>
    <row r="916" spans="11:11">
      <c r="K916" s="300"/>
    </row>
    <row r="917" spans="11:11">
      <c r="K917" s="300"/>
    </row>
    <row r="918" spans="11:11">
      <c r="K918" s="300"/>
    </row>
    <row r="919" spans="11:11">
      <c r="K919" s="300"/>
    </row>
    <row r="920" spans="11:11">
      <c r="K920" s="300"/>
    </row>
    <row r="921" spans="11:11">
      <c r="K921" s="300"/>
    </row>
    <row r="922" spans="11:11">
      <c r="K922" s="300"/>
    </row>
    <row r="923" spans="11:11">
      <c r="K923" s="300"/>
    </row>
    <row r="924" spans="11:11">
      <c r="K924" s="300"/>
    </row>
    <row r="925" spans="11:11">
      <c r="K925" s="300"/>
    </row>
    <row r="926" spans="11:11">
      <c r="K926" s="300"/>
    </row>
    <row r="927" spans="11:11">
      <c r="K927" s="300"/>
    </row>
    <row r="928" spans="11:11">
      <c r="K928" s="300"/>
    </row>
    <row r="929" spans="11:11">
      <c r="K929" s="300"/>
    </row>
    <row r="930" spans="11:11">
      <c r="K930" s="300"/>
    </row>
    <row r="931" spans="11:11">
      <c r="K931" s="300"/>
    </row>
    <row r="932" spans="11:11">
      <c r="K932" s="300"/>
    </row>
    <row r="933" spans="11:11">
      <c r="K933" s="300"/>
    </row>
    <row r="934" spans="11:11">
      <c r="K934" s="300"/>
    </row>
    <row r="935" spans="11:11">
      <c r="K935" s="300"/>
    </row>
    <row r="936" spans="11:11">
      <c r="K936" s="300"/>
    </row>
    <row r="937" spans="11:11">
      <c r="K937" s="300"/>
    </row>
    <row r="938" spans="11:11">
      <c r="K938" s="300"/>
    </row>
    <row r="939" spans="11:11">
      <c r="K939" s="300"/>
    </row>
    <row r="940" spans="11:11">
      <c r="K940" s="300"/>
    </row>
    <row r="941" spans="11:11">
      <c r="K941" s="300"/>
    </row>
    <row r="942" spans="11:11">
      <c r="K942" s="300"/>
    </row>
    <row r="943" spans="11:11">
      <c r="K943" s="300"/>
    </row>
    <row r="944" spans="11:11">
      <c r="K944" s="300"/>
    </row>
    <row r="945" spans="11:11">
      <c r="K945" s="300"/>
    </row>
    <row r="946" spans="11:11">
      <c r="K946" s="300"/>
    </row>
    <row r="947" spans="11:11">
      <c r="K947" s="300"/>
    </row>
    <row r="948" spans="11:11">
      <c r="K948" s="300"/>
    </row>
    <row r="949" spans="11:11">
      <c r="K949" s="300"/>
    </row>
    <row r="950" spans="11:11">
      <c r="K950" s="300"/>
    </row>
    <row r="951" spans="11:11">
      <c r="K951" s="300"/>
    </row>
    <row r="952" spans="11:11">
      <c r="K952" s="300"/>
    </row>
    <row r="953" spans="11:11">
      <c r="K953" s="300"/>
    </row>
    <row r="954" spans="11:11">
      <c r="K954" s="300"/>
    </row>
    <row r="955" spans="11:11">
      <c r="K955" s="300"/>
    </row>
    <row r="956" spans="11:11">
      <c r="K956" s="300"/>
    </row>
    <row r="957" spans="11:11">
      <c r="K957" s="300"/>
    </row>
    <row r="958" spans="11:11">
      <c r="K958" s="300"/>
    </row>
    <row r="959" spans="11:11">
      <c r="K959" s="300"/>
    </row>
    <row r="960" spans="11:11">
      <c r="K960" s="300"/>
    </row>
    <row r="961" spans="11:11">
      <c r="K961" s="300"/>
    </row>
    <row r="962" spans="11:11">
      <c r="K962" s="300"/>
    </row>
    <row r="963" spans="11:11">
      <c r="K963" s="300"/>
    </row>
    <row r="964" spans="11:11">
      <c r="K964" s="300"/>
    </row>
    <row r="965" spans="11:11">
      <c r="K965" s="300"/>
    </row>
    <row r="966" spans="11:11">
      <c r="K966" s="300"/>
    </row>
    <row r="967" spans="11:11">
      <c r="K967" s="300"/>
    </row>
    <row r="968" spans="11:11">
      <c r="K968" s="300"/>
    </row>
    <row r="969" spans="11:11">
      <c r="K969" s="300"/>
    </row>
    <row r="970" spans="11:11">
      <c r="K970" s="300"/>
    </row>
    <row r="971" spans="11:11">
      <c r="K971" s="300"/>
    </row>
    <row r="972" spans="11:11">
      <c r="K972" s="300"/>
    </row>
    <row r="973" spans="11:11">
      <c r="K973" s="300"/>
    </row>
    <row r="974" spans="11:11">
      <c r="K974" s="300"/>
    </row>
    <row r="975" spans="11:11">
      <c r="K975" s="300"/>
    </row>
    <row r="976" spans="11:11">
      <c r="K976" s="300"/>
    </row>
    <row r="977" spans="11:11">
      <c r="K977" s="300"/>
    </row>
    <row r="978" spans="11:11">
      <c r="K978" s="300"/>
    </row>
    <row r="979" spans="11:11">
      <c r="K979" s="300"/>
    </row>
    <row r="980" spans="11:11">
      <c r="K980" s="300"/>
    </row>
    <row r="981" spans="11:11">
      <c r="K981" s="300"/>
    </row>
    <row r="982" spans="11:11">
      <c r="K982" s="300"/>
    </row>
    <row r="983" spans="11:11">
      <c r="K983" s="300"/>
    </row>
    <row r="984" spans="11:11">
      <c r="K984" s="300"/>
    </row>
    <row r="985" spans="11:11">
      <c r="K985" s="300"/>
    </row>
    <row r="986" spans="11:11">
      <c r="K986" s="300"/>
    </row>
    <row r="987" spans="11:11">
      <c r="K987" s="300"/>
    </row>
    <row r="988" spans="11:11">
      <c r="K988" s="300"/>
    </row>
    <row r="989" spans="11:11">
      <c r="K989" s="300"/>
    </row>
    <row r="990" spans="11:11">
      <c r="K990" s="300"/>
    </row>
    <row r="991" spans="11:11">
      <c r="K991" s="300"/>
    </row>
    <row r="992" spans="11:11">
      <c r="K992" s="300"/>
    </row>
    <row r="993" spans="11:11">
      <c r="K993" s="300"/>
    </row>
    <row r="994" spans="11:11">
      <c r="K994" s="300"/>
    </row>
    <row r="995" spans="11:11">
      <c r="K995" s="300"/>
    </row>
    <row r="996" spans="11:11">
      <c r="K996" s="300"/>
    </row>
    <row r="997" spans="11:11">
      <c r="K997" s="300"/>
    </row>
    <row r="998" spans="11:11">
      <c r="K998" s="300"/>
    </row>
    <row r="999" spans="11:11">
      <c r="K999" s="300"/>
    </row>
    <row r="1000" spans="11:11">
      <c r="K1000" s="300"/>
    </row>
  </sheetData>
  <customSheetViews>
    <customSheetView guid="{51531B83-BDD7-4890-A744-04812A317369}" scale="90">
      <selection activeCell="D2" sqref="D2"/>
      <pageMargins left="0.7" right="0.7" top="0.75" bottom="0.75" header="0.3" footer="0.3"/>
      <pageSetup paperSize="9" orientation="portrait" r:id="rId1"/>
    </customSheetView>
  </customSheetViews>
  <phoneticPr fontId="28"/>
  <hyperlinks>
    <hyperlink ref="L225" r:id="rId2" display="Opzione A: Se si dispone del numero di identificazione della fonderia, immetterlo nella colonna A (le colonne B, C, E, F, G, I e J verranno popolate automaticamente); la colonna D sarà disabilitata. Opzione B: Se si dispone della combinazione di nomi per "/>
  </hyperlinks>
  <pageMargins left="0.7" right="0.7" top="0.75" bottom="0.75" header="0.3" footer="0.3"/>
  <pageSetup paperSize="9" orientation="portrait" r:id="rId3"/>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Company>EICC/CFSI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RMI@responsiblebusiness.org</dc:creator>
  <cp:lastModifiedBy>Mark Word</cp:lastModifiedBy>
  <cp:lastPrinted>2015-04-21T20:47:43Z</cp:lastPrinted>
  <dcterms:created xsi:type="dcterms:W3CDTF">2010-06-21T21:00:23Z</dcterms:created>
  <dcterms:modified xsi:type="dcterms:W3CDTF">2018-09-11T13:53:06Z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